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jects\курск 2022\"/>
    </mc:Choice>
  </mc:AlternateContent>
  <xr:revisionPtr revIDLastSave="0" documentId="13_ncr:1_{945ECD9F-A42A-4801-BFE3-292D3C719CB6}" xr6:coauthVersionLast="37" xr6:coauthVersionMax="37" xr10:uidLastSave="{00000000-0000-0000-0000-000000000000}"/>
  <bookViews>
    <workbookView showHorizontalScroll="0" showVerticalScroll="0" showSheetTabs="0" xWindow="0" yWindow="0" windowWidth="28800" windowHeight="12210" xr2:uid="{00000000-000D-0000-FFFF-FFFF00000000}"/>
  </bookViews>
  <sheets>
    <sheet name="ТЗ" sheetId="1" r:id="rId1"/>
  </sheets>
  <externalReferences>
    <externalReference r:id="rId2"/>
  </externalReferences>
  <definedNames>
    <definedName name="В">[1]Настройки!$K$21:$K$40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9" i="1" l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F318" i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G317" i="1"/>
  <c r="M316" i="1"/>
  <c r="L316" i="1"/>
  <c r="K316" i="1"/>
  <c r="J316" i="1"/>
  <c r="M315" i="1"/>
  <c r="L315" i="1"/>
  <c r="K315" i="1"/>
  <c r="K397" i="1" s="1"/>
  <c r="J315" i="1"/>
  <c r="D81" i="1"/>
  <c r="C81" i="1"/>
  <c r="B81" i="1"/>
  <c r="C80" i="1"/>
  <c r="D75" i="1"/>
  <c r="C75" i="1"/>
  <c r="B75" i="1"/>
  <c r="D74" i="1"/>
  <c r="C74" i="1"/>
  <c r="B74" i="1"/>
  <c r="D72" i="1"/>
  <c r="C72" i="1"/>
  <c r="B72" i="1"/>
  <c r="C68" i="1"/>
  <c r="D64" i="1"/>
  <c r="C64" i="1"/>
  <c r="B64" i="1"/>
  <c r="C63" i="1"/>
  <c r="C54" i="1"/>
  <c r="C48" i="1"/>
  <c r="D38" i="1"/>
  <c r="B38" i="1"/>
  <c r="D18" i="1"/>
  <c r="C18" i="1"/>
  <c r="B18" i="1"/>
  <c r="D16" i="1"/>
  <c r="C16" i="1"/>
  <c r="B16" i="1"/>
  <c r="D15" i="1"/>
  <c r="C15" i="1"/>
  <c r="B15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L348" i="1"/>
  <c r="M398" i="1"/>
  <c r="K341" i="1"/>
  <c r="L322" i="1"/>
  <c r="L320" i="1"/>
  <c r="L330" i="1"/>
  <c r="L326" i="1"/>
  <c r="M505" i="1"/>
  <c r="L319" i="1"/>
  <c r="L349" i="1"/>
  <c r="M339" i="1"/>
  <c r="M354" i="1"/>
  <c r="L345" i="1"/>
  <c r="M441" i="1"/>
  <c r="M337" i="1"/>
  <c r="L328" i="1"/>
  <c r="M348" i="1"/>
  <c r="M404" i="1"/>
  <c r="M421" i="1"/>
  <c r="M492" i="1"/>
  <c r="L341" i="1"/>
  <c r="M362" i="1"/>
  <c r="L343" i="1"/>
  <c r="M388" i="1"/>
  <c r="M478" i="1"/>
  <c r="L327" i="1"/>
  <c r="M434" i="1"/>
  <c r="M385" i="1"/>
  <c r="L333" i="1"/>
  <c r="L342" i="1"/>
  <c r="M474" i="1"/>
  <c r="K361" i="1"/>
  <c r="K404" i="1"/>
  <c r="M438" i="1"/>
  <c r="L338" i="1"/>
  <c r="M324" i="1"/>
  <c r="L346" i="1"/>
  <c r="L325" i="1"/>
  <c r="M400" i="1"/>
  <c r="M507" i="1"/>
  <c r="M373" i="1"/>
  <c r="M363" i="1"/>
  <c r="M464" i="1"/>
  <c r="K332" i="1"/>
  <c r="L323" i="1"/>
  <c r="L329" i="1"/>
  <c r="M384" i="1"/>
  <c r="L337" i="1"/>
  <c r="K375" i="1"/>
  <c r="M369" i="1"/>
  <c r="L350" i="1"/>
  <c r="L331" i="1"/>
  <c r="K349" i="1"/>
  <c r="L336" i="1"/>
  <c r="M356" i="1"/>
  <c r="M331" i="1"/>
  <c r="L332" i="1"/>
  <c r="M453" i="1"/>
  <c r="M381" i="1"/>
  <c r="M326" i="1"/>
  <c r="L317" i="1"/>
  <c r="M370" i="1"/>
  <c r="K317" i="1"/>
  <c r="M466" i="1"/>
  <c r="M416" i="1"/>
  <c r="M340" i="1"/>
  <c r="M496" i="1"/>
  <c r="M500" i="1"/>
  <c r="M498" i="1"/>
  <c r="M417" i="1"/>
  <c r="M510" i="1"/>
  <c r="K344" i="1"/>
  <c r="L347" i="1"/>
  <c r="M468" i="1"/>
  <c r="M439" i="1"/>
  <c r="L339" i="1"/>
  <c r="L344" i="1"/>
  <c r="M344" i="1"/>
  <c r="M412" i="1"/>
  <c r="K357" i="1"/>
  <c r="M430" i="1"/>
  <c r="L318" i="1"/>
  <c r="M390" i="1"/>
  <c r="M446" i="1"/>
  <c r="K446" i="1"/>
  <c r="M379" i="1"/>
  <c r="M420" i="1"/>
  <c r="M357" i="1"/>
  <c r="M327" i="1"/>
  <c r="M487" i="1"/>
  <c r="L335" i="1"/>
  <c r="L321" i="1"/>
  <c r="M475" i="1"/>
  <c r="M471" i="1"/>
  <c r="M447" i="1"/>
  <c r="K381" i="1"/>
  <c r="K386" i="1"/>
  <c r="L324" i="1"/>
  <c r="M399" i="1"/>
  <c r="L340" i="1"/>
  <c r="L334" i="1"/>
  <c r="M409" i="1"/>
  <c r="K320" i="1"/>
  <c r="K336" i="1"/>
  <c r="K422" i="1" l="1"/>
  <c r="K541" i="1"/>
  <c r="K355" i="1"/>
  <c r="K318" i="1"/>
  <c r="K368" i="1"/>
  <c r="K333" i="1"/>
  <c r="K331" i="1"/>
  <c r="K367" i="1"/>
  <c r="K416" i="1"/>
  <c r="J620" i="1"/>
  <c r="J621" i="1"/>
  <c r="L620" i="1"/>
  <c r="L621" i="1"/>
  <c r="M621" i="1"/>
  <c r="M620" i="1"/>
  <c r="K621" i="1"/>
  <c r="K620" i="1"/>
  <c r="K342" i="1"/>
  <c r="M387" i="1"/>
  <c r="M509" i="1"/>
  <c r="K334" i="1"/>
  <c r="M476" i="1"/>
  <c r="K338" i="1"/>
  <c r="K410" i="1"/>
  <c r="M321" i="1"/>
  <c r="K351" i="1"/>
  <c r="M426" i="1"/>
  <c r="M483" i="1"/>
  <c r="K392" i="1"/>
  <c r="M429" i="1"/>
  <c r="M335" i="1"/>
  <c r="M458" i="1"/>
  <c r="M367" i="1"/>
  <c r="M470" i="1"/>
  <c r="M364" i="1"/>
  <c r="M405" i="1"/>
  <c r="M375" i="1"/>
  <c r="M333" i="1"/>
  <c r="M490" i="1"/>
  <c r="M433" i="1"/>
  <c r="K326" i="1"/>
  <c r="M345" i="1"/>
  <c r="M351" i="1"/>
  <c r="M481" i="1"/>
  <c r="M442" i="1"/>
  <c r="K321" i="1"/>
  <c r="K409" i="1"/>
  <c r="M506" i="1"/>
  <c r="M489" i="1"/>
  <c r="M494" i="1"/>
  <c r="K350" i="1"/>
  <c r="K374" i="1"/>
  <c r="M336" i="1"/>
  <c r="M323" i="1"/>
  <c r="K403" i="1"/>
  <c r="M329" i="1"/>
  <c r="M328" i="1"/>
  <c r="M341" i="1"/>
  <c r="M380" i="1"/>
  <c r="M410" i="1"/>
  <c r="M376" i="1"/>
  <c r="M444" i="1"/>
  <c r="M358" i="1"/>
  <c r="M456" i="1"/>
  <c r="M448" i="1"/>
  <c r="M472" i="1"/>
  <c r="M332" i="1"/>
  <c r="M454" i="1"/>
  <c r="M414" i="1"/>
  <c r="K362" i="1"/>
  <c r="M368" i="1"/>
  <c r="M450" i="1"/>
  <c r="M338" i="1"/>
  <c r="M432" i="1"/>
  <c r="M352" i="1"/>
  <c r="M408" i="1"/>
  <c r="M418" i="1"/>
  <c r="M374" i="1"/>
  <c r="M499" i="1"/>
  <c r="M403" i="1"/>
  <c r="M501" i="1"/>
  <c r="M482" i="1"/>
  <c r="M486" i="1"/>
  <c r="M393" i="1"/>
  <c r="K346" i="1"/>
  <c r="M411" i="1"/>
  <c r="M451" i="1"/>
  <c r="M415" i="1"/>
  <c r="K339" i="1"/>
  <c r="M406" i="1"/>
  <c r="M469" i="1"/>
  <c r="K322" i="1"/>
  <c r="K345" i="1"/>
  <c r="K398" i="1"/>
  <c r="M452" i="1"/>
  <c r="M502" i="1"/>
  <c r="M322" i="1"/>
  <c r="K327" i="1"/>
  <c r="M347" i="1"/>
  <c r="M366" i="1"/>
  <c r="M463" i="1"/>
  <c r="M440" i="1"/>
  <c r="K324" i="1"/>
  <c r="K363" i="1"/>
  <c r="M342" i="1"/>
  <c r="M445" i="1"/>
  <c r="M402" i="1"/>
  <c r="K356" i="1"/>
  <c r="K347" i="1"/>
  <c r="M346" i="1"/>
  <c r="M484" i="1"/>
  <c r="K340" i="1"/>
  <c r="K323" i="1"/>
  <c r="M504" i="1"/>
  <c r="M477" i="1"/>
  <c r="K337" i="1"/>
  <c r="K329" i="1"/>
  <c r="M349" i="1"/>
  <c r="M391" i="1"/>
  <c r="K428" i="1"/>
  <c r="K328" i="1"/>
  <c r="M318" i="1"/>
  <c r="K391" i="1"/>
  <c r="K325" i="1"/>
  <c r="M428" i="1"/>
  <c r="M382" i="1"/>
  <c r="M462" i="1"/>
  <c r="K434" i="1"/>
  <c r="M355" i="1"/>
  <c r="M319" i="1"/>
  <c r="K380" i="1"/>
  <c r="K343" i="1"/>
  <c r="M330" i="1"/>
  <c r="K440" i="1"/>
  <c r="M343" i="1"/>
  <c r="M480" i="1"/>
  <c r="M320" i="1"/>
  <c r="K335" i="1"/>
  <c r="M334" i="1"/>
  <c r="M436" i="1"/>
  <c r="K348" i="1"/>
  <c r="K319" i="1"/>
  <c r="M360" i="1"/>
  <c r="K330" i="1"/>
  <c r="M325" i="1"/>
  <c r="M396" i="1"/>
  <c r="K393" i="1"/>
  <c r="M397" i="1"/>
  <c r="K452" i="1"/>
  <c r="M361" i="1"/>
  <c r="M350" i="1"/>
  <c r="M386" i="1"/>
  <c r="M465" i="1"/>
  <c r="K379" i="1"/>
  <c r="M488" i="1"/>
  <c r="M424" i="1"/>
  <c r="M457" i="1"/>
  <c r="M422" i="1"/>
  <c r="M423" i="1"/>
  <c r="M459" i="1"/>
  <c r="K373" i="1"/>
  <c r="M378" i="1"/>
  <c r="M495" i="1"/>
  <c r="K387" i="1"/>
  <c r="M493" i="1"/>
  <c r="K385" i="1"/>
  <c r="M537" i="1"/>
  <c r="M435" i="1"/>
  <c r="K369" i="1"/>
  <c r="M427" i="1"/>
  <c r="M392" i="1"/>
  <c r="M460" i="1"/>
  <c r="M317" i="1"/>
  <c r="M372" i="1"/>
  <c r="M394" i="1"/>
  <c r="J601" i="1" l="1"/>
  <c r="J432" i="1"/>
  <c r="J363" i="1"/>
  <c r="J393" i="1"/>
  <c r="J531" i="1"/>
  <c r="J348" i="1"/>
  <c r="J421" i="1"/>
  <c r="J403" i="1"/>
  <c r="J525" i="1"/>
  <c r="J342" i="1"/>
  <c r="J380" i="1"/>
  <c r="J439" i="1"/>
  <c r="J505" i="1"/>
  <c r="J366" i="1"/>
  <c r="L533" i="1"/>
  <c r="L553" i="1"/>
  <c r="J447" i="1"/>
  <c r="J576" i="1"/>
  <c r="J430" i="1"/>
  <c r="J490" i="1"/>
  <c r="J418" i="1"/>
  <c r="J382" i="1"/>
  <c r="J488" i="1"/>
  <c r="J518" i="1"/>
  <c r="J476" i="1"/>
  <c r="J489" i="1"/>
  <c r="K474" i="1"/>
  <c r="K515" i="1"/>
  <c r="K503" i="1"/>
  <c r="M611" i="1"/>
  <c r="K443" i="1"/>
  <c r="J510" i="1"/>
  <c r="J388" i="1"/>
  <c r="L561" i="1"/>
  <c r="L472" i="1"/>
  <c r="L477" i="1"/>
  <c r="L594" i="1"/>
  <c r="L461" i="1"/>
  <c r="L406" i="1"/>
  <c r="L411" i="1"/>
  <c r="L558" i="1"/>
  <c r="L455" i="1"/>
  <c r="L400" i="1"/>
  <c r="L405" i="1"/>
  <c r="L567" i="1"/>
  <c r="L389" i="1"/>
  <c r="L426" i="1"/>
  <c r="M557" i="1"/>
  <c r="L360" i="1"/>
  <c r="K423" i="1"/>
  <c r="L354" i="1"/>
  <c r="K459" i="1"/>
  <c r="J618" i="1"/>
  <c r="M513" i="1"/>
  <c r="J425" i="1"/>
  <c r="J524" i="1"/>
  <c r="L591" i="1"/>
  <c r="M524" i="1"/>
  <c r="J499" i="1"/>
  <c r="L466" i="1"/>
  <c r="M551" i="1"/>
  <c r="J326" i="1"/>
  <c r="M545" i="1"/>
  <c r="L547" i="1"/>
  <c r="M449" i="1"/>
  <c r="K447" i="1"/>
  <c r="J554" i="1"/>
  <c r="L544" i="1"/>
  <c r="M566" i="1"/>
  <c r="K370" i="1"/>
  <c r="M353" i="1"/>
  <c r="K377" i="1"/>
  <c r="J611" i="1"/>
  <c r="J616" i="1"/>
  <c r="J609" i="1"/>
  <c r="J590" i="1"/>
  <c r="M581" i="1"/>
  <c r="K538" i="1"/>
  <c r="L506" i="1"/>
  <c r="J402" i="1"/>
  <c r="L532" i="1"/>
  <c r="L516" i="1"/>
  <c r="L507" i="1"/>
  <c r="L510" i="1"/>
  <c r="L501" i="1"/>
  <c r="L485" i="1"/>
  <c r="J429" i="1"/>
  <c r="J397" i="1"/>
  <c r="L560" i="1"/>
  <c r="K442" i="1"/>
  <c r="J547" i="1"/>
  <c r="L473" i="1"/>
  <c r="J592" i="1"/>
  <c r="J404" i="1"/>
  <c r="L397" i="1"/>
  <c r="K570" i="1"/>
  <c r="J608" i="1"/>
  <c r="K382" i="1"/>
  <c r="K536" i="1"/>
  <c r="K354" i="1"/>
  <c r="J377" i="1"/>
  <c r="J452" i="1"/>
  <c r="J482" i="1"/>
  <c r="J571" i="1"/>
  <c r="J422" i="1"/>
  <c r="J323" i="1"/>
  <c r="J328" i="1"/>
  <c r="J351" i="1"/>
  <c r="J389" i="1"/>
  <c r="M491" i="1"/>
  <c r="K545" i="1"/>
  <c r="J359" i="1"/>
  <c r="J512" i="1"/>
  <c r="J416" i="1"/>
  <c r="J589" i="1"/>
  <c r="J507" i="1"/>
  <c r="J559" i="1"/>
  <c r="J448" i="1"/>
  <c r="L435" i="1"/>
  <c r="J541" i="1"/>
  <c r="J605" i="1"/>
  <c r="J322" i="1"/>
  <c r="L580" i="1"/>
  <c r="J539" i="1"/>
  <c r="L593" i="1"/>
  <c r="L504" i="1"/>
  <c r="L432" i="1"/>
  <c r="J375" i="1"/>
  <c r="L534" i="1"/>
  <c r="L604" i="1"/>
  <c r="L549" i="1"/>
  <c r="J445" i="1"/>
  <c r="L538" i="1"/>
  <c r="L454" i="1"/>
  <c r="L459" i="1"/>
  <c r="J368" i="1"/>
  <c r="L503" i="1"/>
  <c r="L448" i="1"/>
  <c r="L453" i="1"/>
  <c r="L535" i="1"/>
  <c r="L437" i="1"/>
  <c r="L382" i="1"/>
  <c r="L387" i="1"/>
  <c r="L603" i="1"/>
  <c r="J330" i="1"/>
  <c r="J415" i="1"/>
  <c r="J378" i="1"/>
  <c r="J500" i="1"/>
  <c r="K390" i="1"/>
  <c r="L521" i="1"/>
  <c r="L526" i="1"/>
  <c r="J392" i="1"/>
  <c r="L572" i="1"/>
  <c r="K615" i="1"/>
  <c r="M549" i="1"/>
  <c r="J466" i="1"/>
  <c r="K592" i="1"/>
  <c r="K516" i="1"/>
  <c r="L543" i="1"/>
  <c r="L474" i="1"/>
  <c r="M612" i="1"/>
  <c r="M596" i="1"/>
  <c r="M512" i="1"/>
  <c r="L408" i="1"/>
  <c r="M615" i="1"/>
  <c r="K388" i="1"/>
  <c r="M371" i="1"/>
  <c r="L402" i="1"/>
  <c r="M579" i="1"/>
  <c r="K406" i="1"/>
  <c r="M389" i="1"/>
  <c r="M618" i="1"/>
  <c r="J599" i="1"/>
  <c r="J318" i="1"/>
  <c r="K426" i="1"/>
  <c r="L569" i="1"/>
  <c r="L514" i="1"/>
  <c r="L588" i="1"/>
  <c r="L508" i="1"/>
  <c r="L597" i="1"/>
  <c r="J424" i="1"/>
  <c r="J319" i="1"/>
  <c r="L601" i="1"/>
  <c r="M519" i="1"/>
  <c r="J595" i="1"/>
  <c r="L610" i="1"/>
  <c r="K352" i="1"/>
  <c r="J495" i="1"/>
  <c r="L445" i="1"/>
  <c r="K436" i="1"/>
  <c r="M517" i="1"/>
  <c r="K509" i="1"/>
  <c r="K464" i="1"/>
  <c r="J478" i="1"/>
  <c r="J552" i="1"/>
  <c r="J449" i="1"/>
  <c r="J479" i="1"/>
  <c r="J619" i="1"/>
  <c r="J395" i="1"/>
  <c r="J471" i="1"/>
  <c r="J501" i="1"/>
  <c r="J486" i="1"/>
  <c r="J350" i="1"/>
  <c r="K491" i="1"/>
  <c r="K500" i="1"/>
  <c r="M571" i="1"/>
  <c r="M563" i="1"/>
  <c r="M461" i="1"/>
  <c r="J575" i="1"/>
  <c r="J573" i="1"/>
  <c r="J569" i="1"/>
  <c r="J567" i="1"/>
  <c r="J370" i="1"/>
  <c r="L483" i="1"/>
  <c r="L390" i="1"/>
  <c r="M550" i="1"/>
  <c r="J465" i="1"/>
  <c r="L575" i="1"/>
  <c r="J587" i="1"/>
  <c r="J352" i="1"/>
  <c r="L488" i="1"/>
  <c r="K490" i="1"/>
  <c r="K577" i="1"/>
  <c r="J320" i="1"/>
  <c r="K415" i="1"/>
  <c r="J451" i="1"/>
  <c r="L433" i="1"/>
  <c r="L605" i="1"/>
  <c r="L515" i="1"/>
  <c r="L520" i="1"/>
  <c r="J325" i="1"/>
  <c r="L596" i="1"/>
  <c r="L490" i="1"/>
  <c r="L495" i="1"/>
  <c r="L616" i="1"/>
  <c r="L383" i="1"/>
  <c r="M570" i="1"/>
  <c r="M600" i="1"/>
  <c r="L456" i="1"/>
  <c r="M589" i="1"/>
  <c r="M573" i="1"/>
  <c r="M603" i="1"/>
  <c r="L450" i="1"/>
  <c r="M553" i="1"/>
  <c r="M616" i="1"/>
  <c r="M567" i="1"/>
  <c r="L384" i="1"/>
  <c r="M599" i="1"/>
  <c r="K460" i="1"/>
  <c r="M443" i="1"/>
  <c r="K461" i="1"/>
  <c r="L491" i="1"/>
  <c r="L436" i="1"/>
  <c r="L441" i="1"/>
  <c r="L523" i="1"/>
  <c r="L425" i="1"/>
  <c r="L370" i="1"/>
  <c r="L375" i="1"/>
  <c r="L440" i="1"/>
  <c r="K365" i="1"/>
  <c r="K557" i="1"/>
  <c r="J459" i="1"/>
  <c r="J390" i="1"/>
  <c r="K529" i="1"/>
  <c r="K614" i="1"/>
  <c r="M594" i="1"/>
  <c r="J612" i="1"/>
  <c r="J545" i="1"/>
  <c r="J550" i="1"/>
  <c r="J543" i="1"/>
  <c r="J546" i="1"/>
  <c r="J383" i="1"/>
  <c r="J443" i="1"/>
  <c r="J408" i="1"/>
  <c r="J540" i="1"/>
  <c r="J498" i="1"/>
  <c r="J365" i="1"/>
  <c r="J607" i="1"/>
  <c r="J468" i="1"/>
  <c r="J399" i="1"/>
  <c r="M514" i="1"/>
  <c r="M587" i="1"/>
  <c r="M383" i="1"/>
  <c r="K535" i="1"/>
  <c r="J617" i="1"/>
  <c r="J615" i="1"/>
  <c r="J551" i="1"/>
  <c r="L585" i="1"/>
  <c r="L438" i="1"/>
  <c r="K389" i="1"/>
  <c r="J456" i="1"/>
  <c r="J371" i="1"/>
  <c r="M602" i="1"/>
  <c r="J357" i="1"/>
  <c r="L615" i="1"/>
  <c r="M431" i="1"/>
  <c r="K604" i="1"/>
  <c r="J453" i="1"/>
  <c r="K431" i="1"/>
  <c r="J496" i="1"/>
  <c r="L481" i="1"/>
  <c r="J376" i="1"/>
  <c r="L618" i="1"/>
  <c r="L557" i="1"/>
  <c r="J483" i="1"/>
  <c r="L552" i="1"/>
  <c r="L554" i="1"/>
  <c r="L584" i="1"/>
  <c r="L551" i="1"/>
  <c r="L586" i="1"/>
  <c r="K384" i="1"/>
  <c r="K448" i="1"/>
  <c r="J469" i="1"/>
  <c r="L527" i="1"/>
  <c r="J337" i="1"/>
  <c r="L502" i="1"/>
  <c r="J331" i="1"/>
  <c r="L496" i="1"/>
  <c r="K372" i="1"/>
  <c r="L478" i="1"/>
  <c r="M538" i="1"/>
  <c r="L462" i="1"/>
  <c r="J435" i="1"/>
  <c r="L489" i="1"/>
  <c r="M546" i="1"/>
  <c r="J355" i="1"/>
  <c r="L423" i="1"/>
  <c r="J566" i="1"/>
  <c r="K482" i="1"/>
  <c r="K591" i="1"/>
  <c r="L391" i="1"/>
  <c r="K493" i="1"/>
  <c r="L380" i="1"/>
  <c r="J461" i="1"/>
  <c r="L419" i="1"/>
  <c r="L364" i="1"/>
  <c r="L369" i="1"/>
  <c r="L492" i="1"/>
  <c r="M582" i="1"/>
  <c r="J593" i="1"/>
  <c r="J598" i="1"/>
  <c r="J591" i="1"/>
  <c r="J594" i="1"/>
  <c r="J529" i="1"/>
  <c r="J534" i="1"/>
  <c r="J527" i="1"/>
  <c r="J588" i="1"/>
  <c r="J523" i="1"/>
  <c r="J528" i="1"/>
  <c r="J521" i="1"/>
  <c r="J515" i="1"/>
  <c r="J493" i="1"/>
  <c r="J420" i="1"/>
  <c r="J613" i="1"/>
  <c r="L517" i="1"/>
  <c r="M526" i="1"/>
  <c r="M544" i="1"/>
  <c r="M574" i="1"/>
  <c r="L372" i="1"/>
  <c r="M508" i="1"/>
  <c r="K496" i="1"/>
  <c r="M479" i="1"/>
  <c r="J614" i="1"/>
  <c r="K511" i="1"/>
  <c r="K457" i="1"/>
  <c r="L579" i="1"/>
  <c r="L439" i="1"/>
  <c r="K394" i="1"/>
  <c r="K575" i="1"/>
  <c r="J553" i="1"/>
  <c r="J441" i="1"/>
  <c r="J364" i="1"/>
  <c r="J436" i="1"/>
  <c r="J413" i="1"/>
  <c r="J353" i="1"/>
  <c r="L582" i="1"/>
  <c r="L612" i="1"/>
  <c r="J509" i="1"/>
  <c r="J385" i="1"/>
  <c r="L546" i="1"/>
  <c r="L576" i="1"/>
  <c r="J411" i="1"/>
  <c r="L565" i="1"/>
  <c r="J401" i="1"/>
  <c r="L599" i="1"/>
  <c r="J428" i="1"/>
  <c r="L509" i="1"/>
  <c r="J513" i="1"/>
  <c r="L590" i="1"/>
  <c r="J472" i="1"/>
  <c r="L555" i="1"/>
  <c r="M518" i="1"/>
  <c r="J379" i="1"/>
  <c r="J426" i="1"/>
  <c r="L548" i="1"/>
  <c r="L420" i="1"/>
  <c r="J347" i="1"/>
  <c r="L471" i="1"/>
  <c r="M523" i="1"/>
  <c r="M569" i="1"/>
  <c r="K611" i="1"/>
  <c r="L487" i="1"/>
  <c r="K472" i="1"/>
  <c r="L428" i="1"/>
  <c r="M614" i="1"/>
  <c r="L467" i="1"/>
  <c r="L412" i="1"/>
  <c r="L417" i="1"/>
  <c r="L566" i="1"/>
  <c r="L401" i="1"/>
  <c r="K401" i="1"/>
  <c r="L351" i="1"/>
  <c r="L416" i="1"/>
  <c r="M601" i="1"/>
  <c r="K589" i="1"/>
  <c r="J345" i="1"/>
  <c r="L378" i="1"/>
  <c r="K478" i="1"/>
  <c r="M559" i="1"/>
  <c r="J580" i="1"/>
  <c r="M533" i="1"/>
  <c r="J574" i="1"/>
  <c r="J570" i="1"/>
  <c r="M593" i="1"/>
  <c r="J565" i="1"/>
  <c r="J504" i="1"/>
  <c r="L484" i="1"/>
  <c r="M425" i="1"/>
  <c r="J405" i="1"/>
  <c r="L418" i="1"/>
  <c r="J585" i="1"/>
  <c r="J354" i="1"/>
  <c r="K488" i="1"/>
  <c r="L482" i="1"/>
  <c r="K470" i="1"/>
  <c r="K568" i="1"/>
  <c r="J406" i="1"/>
  <c r="L414" i="1"/>
  <c r="M365" i="1"/>
  <c r="K528" i="1"/>
  <c r="M497" i="1"/>
  <c r="M527" i="1"/>
  <c r="J563" i="1"/>
  <c r="J568" i="1"/>
  <c r="J561" i="1"/>
  <c r="J542" i="1"/>
  <c r="K476" i="1"/>
  <c r="K584" i="1"/>
  <c r="L479" i="1"/>
  <c r="L429" i="1"/>
  <c r="L413" i="1"/>
  <c r="L363" i="1"/>
  <c r="L407" i="1"/>
  <c r="L353" i="1"/>
  <c r="L368" i="1"/>
  <c r="K396" i="1"/>
  <c r="J358" i="1"/>
  <c r="J446" i="1"/>
  <c r="J410" i="1"/>
  <c r="K473" i="1"/>
  <c r="J597" i="1"/>
  <c r="J511" i="1"/>
  <c r="J610" i="1"/>
  <c r="J606" i="1"/>
  <c r="M619" i="1"/>
  <c r="L376" i="1"/>
  <c r="M606" i="1"/>
  <c r="K413" i="1"/>
  <c r="L583" i="1"/>
  <c r="K555" i="1"/>
  <c r="K579" i="1"/>
  <c r="L573" i="1"/>
  <c r="J391" i="1"/>
  <c r="J474" i="1"/>
  <c r="L595" i="1"/>
  <c r="J407" i="1"/>
  <c r="K595" i="1"/>
  <c r="L410" i="1"/>
  <c r="M591" i="1"/>
  <c r="K450" i="1"/>
  <c r="J578" i="1"/>
  <c r="K582" i="1"/>
  <c r="K498" i="1"/>
  <c r="J548" i="1"/>
  <c r="K507" i="1"/>
  <c r="K600" i="1"/>
  <c r="M555" i="1"/>
  <c r="K486" i="1"/>
  <c r="J356" i="1"/>
  <c r="L608" i="1"/>
  <c r="K560" i="1"/>
  <c r="K468" i="1"/>
  <c r="K360" i="1"/>
  <c r="J387" i="1"/>
  <c r="M539" i="1"/>
  <c r="L512" i="1"/>
  <c r="K571" i="1"/>
  <c r="M592" i="1"/>
  <c r="K456" i="1"/>
  <c r="M520" i="1"/>
  <c r="J473" i="1"/>
  <c r="K501" i="1"/>
  <c r="J417" i="1"/>
  <c r="J533" i="1"/>
  <c r="L399" i="1"/>
  <c r="K558" i="1"/>
  <c r="K559" i="1"/>
  <c r="J338" i="1"/>
  <c r="K537" i="1"/>
  <c r="J475" i="1"/>
  <c r="K562" i="1"/>
  <c r="J440" i="1"/>
  <c r="M598" i="1"/>
  <c r="J560" i="1"/>
  <c r="M583" i="1"/>
  <c r="M580" i="1"/>
  <c r="K526" i="1"/>
  <c r="L458" i="1"/>
  <c r="M565" i="1"/>
  <c r="K553" i="1"/>
  <c r="M535" i="1"/>
  <c r="K445" i="1"/>
  <c r="K578" i="1"/>
  <c r="J596" i="1"/>
  <c r="M515" i="1"/>
  <c r="M401" i="1"/>
  <c r="L361" i="1"/>
  <c r="K590" i="1"/>
  <c r="J442" i="1"/>
  <c r="J458" i="1"/>
  <c r="J438" i="1"/>
  <c r="L528" i="1"/>
  <c r="L613" i="1"/>
  <c r="L434" i="1"/>
  <c r="K462" i="1"/>
  <c r="M595" i="1"/>
  <c r="J586" i="1"/>
  <c r="J582" i="1"/>
  <c r="J522" i="1"/>
  <c r="J503" i="1"/>
  <c r="K492" i="1"/>
  <c r="J467" i="1"/>
  <c r="K588" i="1"/>
  <c r="K607" i="1"/>
  <c r="K506" i="1"/>
  <c r="M558" i="1"/>
  <c r="K467" i="1"/>
  <c r="K395" i="1"/>
  <c r="L499" i="1"/>
  <c r="K466" i="1"/>
  <c r="M541" i="1"/>
  <c r="M576" i="1"/>
  <c r="L476" i="1"/>
  <c r="L465" i="1"/>
  <c r="J450" i="1"/>
  <c r="M597" i="1"/>
  <c r="K580" i="1"/>
  <c r="K510" i="1"/>
  <c r="K547" i="1"/>
  <c r="K596" i="1"/>
  <c r="L542" i="1"/>
  <c r="K513" i="1"/>
  <c r="K613" i="1"/>
  <c r="J457" i="1"/>
  <c r="J329" i="1"/>
  <c r="J464" i="1"/>
  <c r="J485" i="1"/>
  <c r="K533" i="1"/>
  <c r="M511" i="1"/>
  <c r="J346" i="1"/>
  <c r="J386" i="1"/>
  <c r="K601" i="1"/>
  <c r="L564" i="1"/>
  <c r="L403" i="1"/>
  <c r="M413" i="1"/>
  <c r="M610" i="1"/>
  <c r="K599" i="1"/>
  <c r="K400" i="1"/>
  <c r="M525" i="1"/>
  <c r="L469" i="1"/>
  <c r="L611" i="1"/>
  <c r="L511" i="1"/>
  <c r="L602" i="1"/>
  <c r="L357" i="1"/>
  <c r="L430" i="1"/>
  <c r="J454" i="1"/>
  <c r="L443" i="1"/>
  <c r="L393" i="1"/>
  <c r="J460" i="1"/>
  <c r="J544" i="1"/>
  <c r="M547" i="1"/>
  <c r="J549" i="1"/>
  <c r="J558" i="1"/>
  <c r="J480" i="1"/>
  <c r="J384" i="1"/>
  <c r="K504" i="1"/>
  <c r="L539" i="1"/>
  <c r="M609" i="1"/>
  <c r="L396" i="1"/>
  <c r="K424" i="1"/>
  <c r="M548" i="1"/>
  <c r="K489" i="1"/>
  <c r="J536" i="1"/>
  <c r="K522" i="1"/>
  <c r="K548" i="1"/>
  <c r="L505" i="1"/>
  <c r="K451" i="1"/>
  <c r="J437" i="1"/>
  <c r="J400" i="1"/>
  <c r="M455" i="1"/>
  <c r="J481" i="1"/>
  <c r="K439" i="1"/>
  <c r="K603" i="1"/>
  <c r="L446" i="1"/>
  <c r="L355" i="1"/>
  <c r="K593" i="1"/>
  <c r="K521" i="1"/>
  <c r="K359" i="1"/>
  <c r="L592" i="1"/>
  <c r="K546" i="1"/>
  <c r="K552" i="1"/>
  <c r="L398" i="1"/>
  <c r="K554" i="1"/>
  <c r="L431" i="1"/>
  <c r="L395" i="1"/>
  <c r="K437" i="1"/>
  <c r="L386" i="1"/>
  <c r="M588" i="1"/>
  <c r="L607" i="1"/>
  <c r="J506" i="1"/>
  <c r="L513" i="1"/>
  <c r="K532" i="1"/>
  <c r="M534" i="1"/>
  <c r="K617" i="1"/>
  <c r="L530" i="1"/>
  <c r="L614" i="1"/>
  <c r="L578" i="1"/>
  <c r="L598" i="1"/>
  <c r="K449" i="1"/>
  <c r="J519" i="1"/>
  <c r="J423" i="1"/>
  <c r="M536" i="1"/>
  <c r="J584" i="1"/>
  <c r="K376" i="1"/>
  <c r="K587" i="1"/>
  <c r="L600" i="1"/>
  <c r="K430" i="1"/>
  <c r="K539" i="1"/>
  <c r="J381" i="1"/>
  <c r="K425" i="1"/>
  <c r="K572" i="1"/>
  <c r="K418" i="1"/>
  <c r="K551" i="1"/>
  <c r="J487" i="1"/>
  <c r="J334" i="1"/>
  <c r="J374" i="1"/>
  <c r="M560" i="1"/>
  <c r="K519" i="1"/>
  <c r="L577" i="1"/>
  <c r="L531" i="1"/>
  <c r="L522" i="1"/>
  <c r="L562" i="1"/>
  <c r="L497" i="1"/>
  <c r="L447" i="1"/>
  <c r="L421" i="1"/>
  <c r="K469" i="1"/>
  <c r="L545" i="1"/>
  <c r="K586" i="1"/>
  <c r="L500" i="1"/>
  <c r="K543" i="1"/>
  <c r="L427" i="1"/>
  <c r="M561" i="1"/>
  <c r="K530" i="1"/>
  <c r="K454" i="1"/>
  <c r="K419" i="1"/>
  <c r="J433" i="1"/>
  <c r="L493" i="1"/>
  <c r="J600" i="1"/>
  <c r="J530" i="1"/>
  <c r="L464" i="1"/>
  <c r="L367" i="1"/>
  <c r="L404" i="1"/>
  <c r="M584" i="1"/>
  <c r="K505" i="1"/>
  <c r="K544" i="1"/>
  <c r="K353" i="1"/>
  <c r="M568" i="1"/>
  <c r="K608" i="1"/>
  <c r="J583" i="1"/>
  <c r="J394" i="1"/>
  <c r="J557" i="1"/>
  <c r="J327" i="1"/>
  <c r="K618" i="1"/>
  <c r="J343" i="1"/>
  <c r="M613" i="1"/>
  <c r="K455" i="1"/>
  <c r="K525" i="1"/>
  <c r="M530" i="1"/>
  <c r="M542" i="1"/>
  <c r="J564" i="1"/>
  <c r="J491" i="1"/>
  <c r="J455" i="1"/>
  <c r="L480" i="1"/>
  <c r="J604" i="1"/>
  <c r="L571" i="1"/>
  <c r="J317" i="1"/>
  <c r="J603" i="1"/>
  <c r="L377" i="1"/>
  <c r="M564" i="1"/>
  <c r="L498" i="1"/>
  <c r="M521" i="1"/>
  <c r="L568" i="1"/>
  <c r="M562" i="1"/>
  <c r="J444" i="1"/>
  <c r="K527" i="1"/>
  <c r="J369" i="1"/>
  <c r="J361" i="1"/>
  <c r="J396" i="1"/>
  <c r="L540" i="1"/>
  <c r="L524" i="1"/>
  <c r="K407" i="1"/>
  <c r="J373" i="1"/>
  <c r="K417" i="1"/>
  <c r="K484" i="1"/>
  <c r="M467" i="1"/>
  <c r="K508" i="1"/>
  <c r="L525" i="1"/>
  <c r="L475" i="1"/>
  <c r="K518" i="1"/>
  <c r="L356" i="1"/>
  <c r="K471" i="1"/>
  <c r="K564" i="1"/>
  <c r="M604" i="1"/>
  <c r="K477" i="1"/>
  <c r="K421" i="1"/>
  <c r="K574" i="1"/>
  <c r="K576" i="1"/>
  <c r="J419" i="1"/>
  <c r="K378" i="1"/>
  <c r="K550" i="1"/>
  <c r="J332" i="1"/>
  <c r="K499" i="1"/>
  <c r="L365" i="1"/>
  <c r="J349" i="1"/>
  <c r="K565" i="1"/>
  <c r="K602" i="1"/>
  <c r="J535" i="1"/>
  <c r="L449" i="1"/>
  <c r="L373" i="1"/>
  <c r="J470" i="1"/>
  <c r="K427" i="1"/>
  <c r="K465" i="1"/>
  <c r="J412" i="1"/>
  <c r="M485" i="1"/>
  <c r="J532" i="1"/>
  <c r="J526" i="1"/>
  <c r="K563" i="1"/>
  <c r="L541" i="1"/>
  <c r="L444" i="1"/>
  <c r="M607" i="1"/>
  <c r="K597" i="1"/>
  <c r="J344" i="1"/>
  <c r="K420" i="1"/>
  <c r="K561" i="1"/>
  <c r="M575" i="1"/>
  <c r="K531" i="1"/>
  <c r="L587" i="1"/>
  <c r="L537" i="1"/>
  <c r="K487" i="1"/>
  <c r="L452" i="1"/>
  <c r="M608" i="1"/>
  <c r="K463" i="1"/>
  <c r="J494" i="1"/>
  <c r="J324" i="1"/>
  <c r="K479" i="1"/>
  <c r="J537" i="1"/>
  <c r="K609" i="1"/>
  <c r="K411" i="1"/>
  <c r="J516" i="1"/>
  <c r="J581" i="1"/>
  <c r="J579" i="1"/>
  <c r="J502" i="1"/>
  <c r="J484" i="1"/>
  <c r="K569" i="1"/>
  <c r="L606" i="1"/>
  <c r="L415" i="1"/>
  <c r="K429" i="1"/>
  <c r="J431" i="1"/>
  <c r="K610" i="1"/>
  <c r="K605" i="1"/>
  <c r="M395" i="1"/>
  <c r="L619" i="1"/>
  <c r="K523" i="1"/>
  <c r="L381" i="1"/>
  <c r="L486" i="1"/>
  <c r="L609" i="1"/>
  <c r="L574" i="1"/>
  <c r="J462" i="1"/>
  <c r="K549" i="1"/>
  <c r="K405" i="1"/>
  <c r="K517" i="1"/>
  <c r="L379" i="1"/>
  <c r="K441" i="1"/>
  <c r="K494" i="1"/>
  <c r="L451" i="1"/>
  <c r="K534" i="1"/>
  <c r="K540" i="1"/>
  <c r="J335" i="1"/>
  <c r="K408" i="1"/>
  <c r="L589" i="1"/>
  <c r="J520" i="1"/>
  <c r="K619" i="1"/>
  <c r="J463" i="1"/>
  <c r="J336" i="1"/>
  <c r="L581" i="1"/>
  <c r="K542" i="1"/>
  <c r="K514" i="1"/>
  <c r="K481" i="1"/>
  <c r="K432" i="1"/>
  <c r="L371" i="1"/>
  <c r="J514" i="1"/>
  <c r="J333" i="1"/>
  <c r="L494" i="1"/>
  <c r="L519" i="1"/>
  <c r="K512" i="1"/>
  <c r="L424" i="1"/>
  <c r="L358" i="1"/>
  <c r="L352" i="1"/>
  <c r="J477" i="1"/>
  <c r="J508" i="1"/>
  <c r="L366" i="1"/>
  <c r="L388" i="1"/>
  <c r="J497" i="1"/>
  <c r="L563" i="1"/>
  <c r="L529" i="1"/>
  <c r="M531" i="1"/>
  <c r="L559" i="1"/>
  <c r="M590" i="1"/>
  <c r="K371" i="1"/>
  <c r="M516" i="1"/>
  <c r="J602" i="1"/>
  <c r="M540" i="1"/>
  <c r="M554" i="1"/>
  <c r="M586" i="1"/>
  <c r="M407" i="1"/>
  <c r="M503" i="1"/>
  <c r="J367" i="1"/>
  <c r="L463" i="1"/>
  <c r="K485" i="1"/>
  <c r="L570" i="1"/>
  <c r="K566" i="1"/>
  <c r="M585" i="1"/>
  <c r="L374" i="1"/>
  <c r="M578" i="1"/>
  <c r="K581" i="1"/>
  <c r="J427" i="1"/>
  <c r="M572" i="1"/>
  <c r="K598" i="1"/>
  <c r="J398" i="1"/>
  <c r="K438" i="1"/>
  <c r="M473" i="1"/>
  <c r="K412" i="1"/>
  <c r="K495" i="1"/>
  <c r="L617" i="1"/>
  <c r="J409" i="1"/>
  <c r="M543" i="1"/>
  <c r="M528" i="1"/>
  <c r="K453" i="1"/>
  <c r="L359" i="1"/>
  <c r="J517" i="1"/>
  <c r="K383" i="1"/>
  <c r="M605" i="1"/>
  <c r="L460" i="1"/>
  <c r="J492" i="1"/>
  <c r="K616" i="1"/>
  <c r="L518" i="1"/>
  <c r="K594" i="1"/>
  <c r="M419" i="1"/>
  <c r="L470" i="1"/>
  <c r="K520" i="1"/>
  <c r="L457" i="1"/>
  <c r="J362" i="1"/>
  <c r="J321" i="1"/>
  <c r="J341" i="1"/>
  <c r="J372" i="1"/>
  <c r="M359" i="1"/>
  <c r="J414" i="1"/>
  <c r="L550" i="1"/>
  <c r="K444" i="1"/>
  <c r="J339" i="1"/>
  <c r="K556" i="1"/>
  <c r="K402" i="1"/>
  <c r="L422" i="1"/>
  <c r="M552" i="1"/>
  <c r="M617" i="1"/>
  <c r="J434" i="1"/>
  <c r="K480" i="1"/>
  <c r="K399" i="1"/>
  <c r="J340" i="1"/>
  <c r="J556" i="1"/>
  <c r="J555" i="1"/>
  <c r="L392" i="1"/>
  <c r="K414" i="1"/>
  <c r="K612" i="1"/>
  <c r="L385" i="1"/>
  <c r="L536" i="1"/>
  <c r="J360" i="1"/>
  <c r="L442" i="1"/>
  <c r="L556" i="1"/>
  <c r="K502" i="1"/>
  <c r="L362" i="1"/>
  <c r="M377" i="1"/>
  <c r="M556" i="1"/>
  <c r="L409" i="1"/>
  <c r="K364" i="1"/>
  <c r="K435" i="1"/>
  <c r="K483" i="1"/>
  <c r="J572" i="1"/>
  <c r="K606" i="1"/>
  <c r="M577" i="1"/>
  <c r="J562" i="1"/>
  <c r="K573" i="1"/>
  <c r="J538" i="1"/>
  <c r="L394" i="1"/>
  <c r="K358" i="1"/>
  <c r="K524" i="1"/>
  <c r="K583" i="1"/>
  <c r="K585" i="1"/>
  <c r="K366" i="1"/>
  <c r="M437" i="1"/>
  <c r="K475" i="1"/>
  <c r="K567" i="1"/>
  <c r="K458" i="1"/>
  <c r="J577" i="1"/>
  <c r="K497" i="1"/>
  <c r="L468" i="1"/>
  <c r="M522" i="1"/>
  <c r="K433" i="1"/>
  <c r="M532" i="1"/>
  <c r="M529" i="1"/>
</calcChain>
</file>

<file path=xl/sharedStrings.xml><?xml version="1.0" encoding="utf-8"?>
<sst xmlns="http://schemas.openxmlformats.org/spreadsheetml/2006/main" count="2303" uniqueCount="328">
  <si>
    <t>Соответствие диапазонам области акредитации</t>
  </si>
  <si>
    <t xml:space="preserve">ТЕХНИЧЕКСОЕ ЗАДАНИЕ № </t>
  </si>
  <si>
    <t>29Н</t>
  </si>
  <si>
    <t>(Подготовил (а):</t>
  </si>
  <si>
    <t>Карпченко А.А.)</t>
  </si>
  <si>
    <t>Объект исследования:</t>
  </si>
  <si>
    <t>Дата составления ТЗ</t>
  </si>
  <si>
    <t>Дата выдачи результата</t>
  </si>
  <si>
    <t>Почва (грунт)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</si>
  <si>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</si>
  <si>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</si>
  <si>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</si>
  <si>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</si>
  <si>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</si>
  <si>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</si>
  <si>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</si>
  <si>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</si>
  <si>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</si>
  <si>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</si>
  <si>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</si>
  <si>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</si>
  <si>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</si>
  <si>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</si>
  <si>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</si>
  <si>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</si>
  <si>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>№ п.п.</t>
  </si>
  <si>
    <t>Код образца</t>
  </si>
  <si>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</si>
  <si>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</si>
  <si>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</si>
  <si>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</si>
  <si>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элемент</t>
  </si>
  <si>
    <t>границы</t>
  </si>
  <si>
    <t>границы текст</t>
  </si>
  <si>
    <t>ОКРУГЛ</t>
  </si>
  <si>
    <t>29Н.22.1</t>
  </si>
  <si>
    <t xml:space="preserve"> </t>
  </si>
  <si>
    <t>Химическое потребление кислорода (ХПК), мгО/дм3</t>
  </si>
  <si>
    <t>10</t>
  </si>
  <si>
    <t>80</t>
  </si>
  <si>
    <t>29Н.22.2</t>
  </si>
  <si>
    <t>Массовая концентрация фенолов (общих и летучих), мг/дм3</t>
  </si>
  <si>
    <t>0,0005</t>
  </si>
  <si>
    <t>25</t>
  </si>
  <si>
    <t>29Н.22.3</t>
  </si>
  <si>
    <t>Биохимическое потребление кислорода полное (БПКполн.),мг О2/дм3</t>
  </si>
  <si>
    <t>0,5</t>
  </si>
  <si>
    <t>1000</t>
  </si>
  <si>
    <t>29Н.22.4</t>
  </si>
  <si>
    <t>Массовая концентрация нитрат-ионов, мг/л</t>
  </si>
  <si>
    <t>0,2</t>
  </si>
  <si>
    <t>50</t>
  </si>
  <si>
    <t>29Н.22.5</t>
  </si>
  <si>
    <t>Массовая концентрация сульфат-ионов, мг/л</t>
  </si>
  <si>
    <t>200</t>
  </si>
  <si>
    <t>29Н.22.6</t>
  </si>
  <si>
    <t>Массовая концентрация кадмия, мг/дм3</t>
  </si>
  <si>
    <t>29Н.22.7</t>
  </si>
  <si>
    <t>Массовая концентрация меди, мг/дм3</t>
  </si>
  <si>
    <t>29Н.22.8</t>
  </si>
  <si>
    <t>Мышьяк, мкг/дм3</t>
  </si>
  <si>
    <t>2,0</t>
  </si>
  <si>
    <t>20,0</t>
  </si>
  <si>
    <t>29Н.22.9</t>
  </si>
  <si>
    <t>Массовая концентрация цинка, мг/дм3</t>
  </si>
  <si>
    <t>29Н.22.10</t>
  </si>
  <si>
    <t>Гидролитическая кислотность по Каппену, ммоль/100 г</t>
  </si>
  <si>
    <t>145</t>
  </si>
  <si>
    <t>29Н.22.11</t>
  </si>
  <si>
    <t>1,00</t>
  </si>
  <si>
    <t>14,00</t>
  </si>
  <si>
    <t>29Н.22.12</t>
  </si>
  <si>
    <t>Удельная электрическая проводимость, мСм/см</t>
  </si>
  <si>
    <t>0,01</t>
  </si>
  <si>
    <t>100</t>
  </si>
  <si>
    <t>29Н.22.13</t>
  </si>
  <si>
    <t>Обменный (подвижный) алюминий, ммоль/100 г</t>
  </si>
  <si>
    <t>0,05</t>
  </si>
  <si>
    <t>0,6</t>
  </si>
  <si>
    <t>29Н.22.14</t>
  </si>
  <si>
    <t>Массовая доля органического вещества, %</t>
  </si>
  <si>
    <t>0,1</t>
  </si>
  <si>
    <t>15</t>
  </si>
  <si>
    <t>29Н.22.15</t>
  </si>
  <si>
    <t>Сумма токсичных солей, %</t>
  </si>
  <si>
    <t>2</t>
  </si>
  <si>
    <t>29Н.22.16</t>
  </si>
  <si>
    <t>Обменный магний, ммоль/100г</t>
  </si>
  <si>
    <t>29Н.22.17</t>
  </si>
  <si>
    <t>Массовая доля кадмия, млн-1 (подвижная форма)</t>
  </si>
  <si>
    <t>1,0</t>
  </si>
  <si>
    <t>5000</t>
  </si>
  <si>
    <t>29Н.22.18</t>
  </si>
  <si>
    <t>Цветность, 0Ц</t>
  </si>
  <si>
    <t>0</t>
  </si>
  <si>
    <t>70</t>
  </si>
  <si>
    <t>29Н.22.19</t>
  </si>
  <si>
    <t>Окраска</t>
  </si>
  <si>
    <t>нет</t>
  </si>
  <si>
    <t>29Н.22.20</t>
  </si>
  <si>
    <t>Плавающие примеси</t>
  </si>
  <si>
    <t>-</t>
  </si>
  <si>
    <t>Привкус, баллы</t>
  </si>
  <si>
    <t>5</t>
  </si>
  <si>
    <t>Мутность (по формазину), ЕМФ</t>
  </si>
  <si>
    <t>1</t>
  </si>
  <si>
    <t>Запах, баллы</t>
  </si>
  <si>
    <t>Массовая доля кальция, млн-1 (подвижная форма)</t>
  </si>
  <si>
    <t>5,0</t>
  </si>
  <si>
    <t>Массовая доля марганца, млн-1 (подвижная форма)</t>
  </si>
  <si>
    <t>Массовая концентрация  карбонат-иона, мг/дм3</t>
  </si>
  <si>
    <t>6</t>
  </si>
  <si>
    <t>6000</t>
  </si>
  <si>
    <t>Массовая доля меди, млн-1 (подвижная форма)</t>
  </si>
  <si>
    <t>Биохимическое потребление кислорода (БПК5), мг О2/дм3</t>
  </si>
  <si>
    <t>Бенз(а)пирен, нг/дм3</t>
  </si>
  <si>
    <t>500</t>
  </si>
  <si>
    <t>Общая минерализация (сухой остаток), мг/дм3</t>
  </si>
  <si>
    <t>25000</t>
  </si>
  <si>
    <t>Перманганатная окисляемость, мг/дм3</t>
  </si>
  <si>
    <t>0,25</t>
  </si>
  <si>
    <t>Свободный остаточный хлор, мг/дм3</t>
  </si>
  <si>
    <t>Остаточный активный хлор, мг/дм3</t>
  </si>
  <si>
    <t>Бор, мг/дм3</t>
  </si>
  <si>
    <t>Алюминий, мг/дм3</t>
  </si>
  <si>
    <t>Поверхностно-активные синтетические вещества (неионогенные) (СПАВ), мг/дм3</t>
  </si>
  <si>
    <t>25,0</t>
  </si>
  <si>
    <t>Растворенный кислород мг/дм3</t>
  </si>
  <si>
    <t>15,0</t>
  </si>
  <si>
    <t>Жесткость, °Ж</t>
  </si>
  <si>
    <t>8,0</t>
  </si>
  <si>
    <t xml:space="preserve">Поверхностно-активные вещества, анионноактивные (АПАВ), мг/дм3 </t>
  </si>
  <si>
    <t>0,025</t>
  </si>
  <si>
    <t>Массовая концентрация формальдегида, мг/дм3</t>
  </si>
  <si>
    <t>0,02</t>
  </si>
  <si>
    <t>Прозрачность, см высоты слоя воды</t>
  </si>
  <si>
    <t>20</t>
  </si>
  <si>
    <t>рН (водородный показатель), ед. рН</t>
  </si>
  <si>
    <t>Массовая концентрация аммонийного азота, мг/дм3</t>
  </si>
  <si>
    <t>0,3</t>
  </si>
  <si>
    <t>14,0</t>
  </si>
  <si>
    <t>Щелочность (общая), ммоль/дм3</t>
  </si>
  <si>
    <t>240</t>
  </si>
  <si>
    <t>Массовая концентрация натрия мг/дм3</t>
  </si>
  <si>
    <t>Щелочность (свободная), ммоль/дм3</t>
  </si>
  <si>
    <t>Массовая концентрация  гидрокарбонат-иона, мг/дм3</t>
  </si>
  <si>
    <t>6,1</t>
  </si>
  <si>
    <t>6100</t>
  </si>
  <si>
    <t>Массовая концентрация нефтепродуктов, мг/л</t>
  </si>
  <si>
    <t>0,005</t>
  </si>
  <si>
    <t>Массовая концентрация хлорид-ионов, мг/л</t>
  </si>
  <si>
    <t>Массовая концентрация фторид-ионов, мг/л</t>
  </si>
  <si>
    <t>Массовая концентрация нитрит-ионов, мг/л</t>
  </si>
  <si>
    <t>Массовая концентрация фосфат-ионов,  мг/л</t>
  </si>
  <si>
    <t>Сероводород, гидросульфиды и сульфиды, мг/дм3</t>
  </si>
  <si>
    <t>0,002</t>
  </si>
  <si>
    <t>10,0</t>
  </si>
  <si>
    <t>Взвешенные вещества, мг/дм3</t>
  </si>
  <si>
    <t>Массовая концентрация кобальта, мг/дм3</t>
  </si>
  <si>
    <t>Массовая концентрация сульфатов, мг/дм3</t>
  </si>
  <si>
    <t>2500</t>
  </si>
  <si>
    <t>Массовая концентрация магния, мг/дм3</t>
  </si>
  <si>
    <t>0,04</t>
  </si>
  <si>
    <t>Массовая концентрация марганца, мг/дм3</t>
  </si>
  <si>
    <t>Массовая концентрация калия, мг/дм3</t>
  </si>
  <si>
    <t>Массовая концентрация никеля, мг/дм3</t>
  </si>
  <si>
    <t>0,015</t>
  </si>
  <si>
    <t>Обменный аммоний (массовая доля азота аммония), млн-1</t>
  </si>
  <si>
    <t>30</t>
  </si>
  <si>
    <t>Ртуть, мкг/дм3</t>
  </si>
  <si>
    <t>0,010</t>
  </si>
  <si>
    <t>2,00</t>
  </si>
  <si>
    <t>Массовая концентрация свинца, мг/дм3</t>
  </si>
  <si>
    <t>Массовая концентрация стронция, мг/дм3</t>
  </si>
  <si>
    <t>Массовая концентрация хрома, мг/дм3</t>
  </si>
  <si>
    <t>Массовая концентрация железа, мг/дм3</t>
  </si>
  <si>
    <t>Цианиды, мг/ дм3</t>
  </si>
  <si>
    <t>0,4</t>
  </si>
  <si>
    <t>Общий азот, мг/дм3</t>
  </si>
  <si>
    <t>Массовая доля общего содержания карбонатов (по Козловскому), %</t>
  </si>
  <si>
    <t>Массовая концентрация  хлоридов, мг/дм3</t>
  </si>
  <si>
    <t>Неионогенные поверхностно-активные вещества (НПАВ), мг/дм3</t>
  </si>
  <si>
    <t>Массовая концентрация кальция, мг/дм3</t>
  </si>
  <si>
    <t>Массовая доля органического вещества, % (По Тюрину)</t>
  </si>
  <si>
    <t>Сумма поглощенных оснований по Каппену, ммоль/100 г</t>
  </si>
  <si>
    <t>Сера подвижная, млн-1</t>
  </si>
  <si>
    <t>24,0</t>
  </si>
  <si>
    <t>Массовая доля магния (водорастворимая форма), ммоль/100 г почвы</t>
  </si>
  <si>
    <t>Массовая доля кальция (водорастворимая форма), ммоль/100 г почвы</t>
  </si>
  <si>
    <t>Массовая доля натрия (водорастворимая форма), мг•экв на 100 г почвы</t>
  </si>
  <si>
    <t>Массовая доля калия (водорастворимая форма), мг•экв на 100 г почвы</t>
  </si>
  <si>
    <t>Массовая доля азота нитратов, млн-1</t>
  </si>
  <si>
    <t>0,23</t>
  </si>
  <si>
    <t>23,0</t>
  </si>
  <si>
    <t>Емкость катионного обмена, мг-экв/100 г</t>
  </si>
  <si>
    <t>250</t>
  </si>
  <si>
    <t>Карбонат и бикарбонат-ионы, ммоль/100 г</t>
  </si>
  <si>
    <t>Массовая доля иона хлорида, ммоль/100 г</t>
  </si>
  <si>
    <t>60</t>
  </si>
  <si>
    <t>Массовая доля зольности, %</t>
  </si>
  <si>
    <t>Массовая доля иона сульфата, ммоль/100 г</t>
  </si>
  <si>
    <t>Общий азот, %</t>
  </si>
  <si>
    <t>Бенз(а)пирен, мг/кг</t>
  </si>
  <si>
    <t>Нефтепродукты, мг/г</t>
  </si>
  <si>
    <t>Обменный натрий, мг/кг</t>
  </si>
  <si>
    <t>Обменный калий, мг/кг</t>
  </si>
  <si>
    <t>400</t>
  </si>
  <si>
    <t>Массовая доля плотного остатка водной вытяжки, %</t>
  </si>
  <si>
    <t>Гранулометрический (зерновой) состав, %</t>
  </si>
  <si>
    <t>Гигроскопическая влажность, %</t>
  </si>
  <si>
    <t>99</t>
  </si>
  <si>
    <t>Обменный кальций, ммоль/100г</t>
  </si>
  <si>
    <t xml:space="preserve">Цианиды, млн-1 </t>
  </si>
  <si>
    <t>13</t>
  </si>
  <si>
    <t>Массовая доля калия, млн-1 (подвижная форма)</t>
  </si>
  <si>
    <t>500000</t>
  </si>
  <si>
    <t>Массовая доля кобальта, млн-1 (подвижная форма)</t>
  </si>
  <si>
    <t>Массовая доля магния, млн-1 (подвижная форма)</t>
  </si>
  <si>
    <t>Массовая доля мышьяка, млн-1 (подвижная форма)</t>
  </si>
  <si>
    <t>Массовая доля натрия, млн-1 (подвижная форма)</t>
  </si>
  <si>
    <t>Массовая доля никеля, млн-1 (подвижная форма)</t>
  </si>
  <si>
    <t>Массовая доля ртути, млн-1</t>
  </si>
  <si>
    <t>Массовая доля свинца, млн-1 (подвижная форма)</t>
  </si>
  <si>
    <t>Массовая доля хрома, млн-1 (подвижная форма)</t>
  </si>
  <si>
    <t>Массовая доля цинка, млн-1 (подвижная форма)</t>
  </si>
  <si>
    <t>Массовая доля железа, млн-1 (подвижная форма)</t>
  </si>
  <si>
    <t>Массовая доля стронция, млн-1 (подвижная форма)</t>
  </si>
  <si>
    <t>Массовая доля серебра, млн-1 (подвижная форма)</t>
  </si>
  <si>
    <t>Массовая доля молибдена, млн-1 (подвижная форма)</t>
  </si>
  <si>
    <t>Массовая доля ванадия, млн-1 (подвижная форма)</t>
  </si>
  <si>
    <t>Массовая доля олова, млн-1 (подвижная форма)</t>
  </si>
  <si>
    <t>Массовая доля кадмия, млн-1 (валовая форма)</t>
  </si>
  <si>
    <t>Массовая доля кальция, млн-1 (валовая форма)</t>
  </si>
  <si>
    <t>Массовая доля калия, млн-1 (валовая форма)</t>
  </si>
  <si>
    <t>Массовая доля кобальта, млн-1 (валовая форма)</t>
  </si>
  <si>
    <t>Массовая доля магния, млн-1 (валовая форма)</t>
  </si>
  <si>
    <t>Массовая доля марганца, млн-1 (валовая форма)</t>
  </si>
  <si>
    <t>Массовая доля меди, млн-1 (валовая форма)</t>
  </si>
  <si>
    <t>Массовая доля мышьяка, млн-1 (валовая форма)</t>
  </si>
  <si>
    <t>Массовая доля натрия, млн-1 (валовая форма)</t>
  </si>
  <si>
    <t>Массовая доля никеля, млн-1 (валовая форма)</t>
  </si>
  <si>
    <t>Массовая доля свинца, млн-1 (валовая форма)</t>
  </si>
  <si>
    <t>Массовая доля хрома, млн-1 (валовая форма)</t>
  </si>
  <si>
    <t>Массовая доля цинка, млн-1 (валовая форма)</t>
  </si>
  <si>
    <t>Массовая доля железа, млн-1 (валовая форма)</t>
  </si>
  <si>
    <t>Массовая доля стронция, млн-1 (валовая форма)</t>
  </si>
  <si>
    <t>Массовая доля серебра, млн-1 (валовая форма)</t>
  </si>
  <si>
    <t>Массовая доля молибдена, млн-1 (валовая форма)</t>
  </si>
  <si>
    <t>Массовая доля ванадия, млн-1 (валовая форма)</t>
  </si>
  <si>
    <t>Массовая доля олова, млн-1 (валовая форма)</t>
  </si>
  <si>
    <t>Массовая доля кадмия, млн-1 (кислоторастворимая форма)</t>
  </si>
  <si>
    <t>Массовая доля кальция, млн-1 (кислоторастворимая форма)</t>
  </si>
  <si>
    <t>Массовая доля калия, млн-1 (кислоторастворимая форма)</t>
  </si>
  <si>
    <t>Массовая доля кобальта, млн-1 (кислоторастворимая форма)</t>
  </si>
  <si>
    <t>Массовая доля магния, млн-1 (кислоторастворимая форма)</t>
  </si>
  <si>
    <t>Массовая доля марганца, млн-1 (кислоторастворимая форма)</t>
  </si>
  <si>
    <t>Массовая доля меди, млн-1 (кислоторастворимая форма)</t>
  </si>
  <si>
    <t>Массовая доля мышьяка, млн-1 (кислоторастворимая форма)</t>
  </si>
  <si>
    <t>Массовая доля натрия, млн-1 (кислоторастворимая форма)</t>
  </si>
  <si>
    <t>Массовая доля никеля, млн-1 (кислоторастворимая форма)</t>
  </si>
  <si>
    <t>Массовая доля свинца, млн-1 (кислоторастворимая форма)</t>
  </si>
  <si>
    <t>Массовая доля хрома, млн-1 (кислоторастворимая форма)</t>
  </si>
  <si>
    <t>Массовая доля цинка, млн-1 (кислоторастворимая форма)</t>
  </si>
  <si>
    <t>Массовая доля железа, млн-1 (кислоторастворимая форма)</t>
  </si>
  <si>
    <t>Массовая доля стронция, млн-1 (кислоторастворимая форма)</t>
  </si>
  <si>
    <t>Массовая доля серебра, млн-1 (кислоторастворимая форма)</t>
  </si>
  <si>
    <t>Массовая доля молибдена, млн-1 (кислоторастворимая форма)</t>
  </si>
  <si>
    <t>Массовая доля ванадия, млн-1 (кислоторастворимая форма)</t>
  </si>
  <si>
    <t>Массовая доля олова, млн-1 (кислоторастворимая форма)</t>
  </si>
  <si>
    <t>Массовая доля кадмия, млн-1 (водорастворимая форма)</t>
  </si>
  <si>
    <t>Массовая доля кальция, млн-1 (водорастворимая форма)</t>
  </si>
  <si>
    <t>Массовая доля калия, млн-1 (водорастворимая форма)</t>
  </si>
  <si>
    <t>Массовая доля кобальта, млн-1 (водорастворимая форма)</t>
  </si>
  <si>
    <t>Массовая доля магния, млн-1 (водорастворимая форма)</t>
  </si>
  <si>
    <t>Массовая доля марганца, млн-1 (водорастворимая форма)</t>
  </si>
  <si>
    <t>Массовая доля меди, млн-1 (водорастворимая форма)</t>
  </si>
  <si>
    <t>Массовая доля мышьяка, млн-1 (водорастворимая форма)</t>
  </si>
  <si>
    <t>Массовая доля натрия, млн-1 (водорастворимая форма)</t>
  </si>
  <si>
    <t>Массовая доля никеля, млн-1 (водорастворимая форма)</t>
  </si>
  <si>
    <t>Массовая доля свинца, млн-1 (водорастворимая форма)</t>
  </si>
  <si>
    <t>Массовая доля хрома, млн-1 (водорастворимая форма)</t>
  </si>
  <si>
    <t>Массовая доля цинка, млн-1 (водорастворимая форма)</t>
  </si>
  <si>
    <t>Массовая доля железа, млн-1 (водорастворимая форма)</t>
  </si>
  <si>
    <t>Массовая доля стронция, млн-1 (водорастворимая форма)</t>
  </si>
  <si>
    <t>Массовая доля серебра, млн-1 (водорастворимая форма)</t>
  </si>
  <si>
    <t>Массовая доля молибдена, млн-1 (водорастворимая форма)</t>
  </si>
  <si>
    <t>Массовая доля ванадия, млн-1 (водорастворимая форма)</t>
  </si>
  <si>
    <t>Массовая доля олова, млн-1 (водорастворимая форма)</t>
  </si>
  <si>
    <t>Температура, 0С</t>
  </si>
  <si>
    <t>Общий хлор (хлор и хлорамины), мг/дм3</t>
  </si>
  <si>
    <t>Фенолы летучие, мг/кг</t>
  </si>
  <si>
    <t>4,0</t>
  </si>
  <si>
    <t>Плотность, г/см3</t>
  </si>
  <si>
    <t>0,03</t>
  </si>
  <si>
    <t>3,5</t>
  </si>
  <si>
    <t>Плотность частиц, г/см3</t>
  </si>
  <si>
    <t>3,0</t>
  </si>
  <si>
    <t>Обменный марганец, млн-1</t>
  </si>
  <si>
    <t>132</t>
  </si>
  <si>
    <t>Обменный натрий, ммоль/100 г</t>
  </si>
  <si>
    <t>Обменная кислотность, ммоль/100 г</t>
  </si>
  <si>
    <t>М.д. содержания  гипса (по Хитрову), %</t>
  </si>
  <si>
    <t>Обменный кальций, ммоль/100 г</t>
  </si>
  <si>
    <t>Обменный магний, ммоль/100 г</t>
  </si>
  <si>
    <t>ОА</t>
  </si>
  <si>
    <t>нижний предел</t>
  </si>
  <si>
    <t>верхний предел</t>
  </si>
  <si>
    <t>Курск 2022 599 0-10</t>
  </si>
  <si>
    <t>Курск 2022 600 0-10</t>
  </si>
  <si>
    <t>Курск 2022 601 0-10</t>
  </si>
  <si>
    <t>Курск 2022 602 0-10</t>
  </si>
  <si>
    <t>Курск 2022 603 0-10</t>
  </si>
  <si>
    <t>Курск 2022 631 0-10</t>
  </si>
  <si>
    <t>Курск 2022 632 0-10</t>
  </si>
  <si>
    <t>Курск 2022 633 0-10</t>
  </si>
  <si>
    <t>Курск 2022 634 0-10</t>
  </si>
  <si>
    <t>Курск 2022 635 0-10</t>
  </si>
  <si>
    <t>Курск 2022 599 10-20</t>
  </si>
  <si>
    <t>Курск 2022 600 10-20</t>
  </si>
  <si>
    <t>Курск 2022 601 10-20</t>
  </si>
  <si>
    <t>Курск 2022 602 10-20</t>
  </si>
  <si>
    <t>Курск 2022 603 10-20</t>
  </si>
  <si>
    <t>Курск 2022 631 10-20</t>
  </si>
  <si>
    <t>Курск 2022 632 10-20</t>
  </si>
  <si>
    <t>Курск 2022 633 10-20</t>
  </si>
  <si>
    <t>Курск 2022 634 10-20</t>
  </si>
  <si>
    <t>Курск 2022 635 10-20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</si>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</sst>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2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Calibri"/>
      <family val="2"/>
      <scheme val="minor"/>
    </font>
    <font>
      <sz val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0" borderId="0" xfId="0" applyNumberFormat="1"/>
    <xf numFmtId="0" fontId="0" fillId="0" borderId="0" xfId="0" applyNumberFormat="1"/>
    <xf numFmtId="11" fontId="3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/>
    <xf numFmtId="1" fontId="0" fillId="0" borderId="0" xfId="0" applyNumberFormat="1"/>
    <xf numFmtId="0" fontId="12" fillId="0" borderId="0" xfId="0" applyFont="1" applyFill="1"/>
    <xf numFmtId="49" fontId="12" fillId="0" borderId="0" xfId="0" applyNumberFormat="1" applyFont="1" applyFill="1"/>
    <xf numFmtId="0" fontId="12" fillId="0" borderId="0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13" fillId="3" borderId="1" xfId="0" applyFont="1" applyFill="1" applyBorder="1" applyAlignment="1">
      <alignment horizontal="center" textRotation="90" wrapText="1"/>
    </xf>
    <xf numFmtId="0" fontId="0" fillId="0" borderId="0" xfId="0" applyBorder="1"/>
    <xf numFmtId="49" fontId="0" fillId="0" borderId="0" xfId="0" applyNumberFormat="1" applyBorder="1"/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NumberFormat="1" applyBorder="1"/>
    <xf numFmtId="0" fontId="15" fillId="0" borderId="1" xfId="0" applyFont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NumberFormat="1" applyFill="1"/>
    <xf numFmtId="0" fontId="15" fillId="0" borderId="8" xfId="0" applyFont="1" applyBorder="1"/>
    <xf numFmtId="0" fontId="17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8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textRotation="90" wrapText="1"/>
    </xf>
    <xf numFmtId="0" fontId="8" fillId="0" borderId="9" xfId="0" applyFont="1" applyBorder="1" applyAlignment="1">
      <alignment horizontal="center" textRotation="90" wrapText="1"/>
    </xf>
    <xf numFmtId="11" fontId="3" fillId="0" borderId="0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textRotation="90" wrapText="1"/>
    </xf>
    <xf numFmtId="0" fontId="1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7" fillId="2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8" fillId="0" borderId="8" xfId="0" applyFont="1" applyBorder="1" applyAlignment="1">
      <alignment horizontal="center" textRotation="90" wrapText="1"/>
    </xf>
    <xf numFmtId="0" fontId="8" fillId="0" borderId="9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ivino\Desktop\&#1053;&#1040;&#1057;&#1058;&#1071;\&#1053;&#1072;&#1087;&#1088;&#1072;&#1074;&#1083;&#1077;&#1085;&#1080;&#1103;%20&#1058;&#1047;%20&#1086;&#1090;%2024.06.2022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показатели"/>
      <sheetName val="исполнители"/>
      <sheetName val="Настройки"/>
      <sheetName val="ТЗ"/>
      <sheetName val="Направление ВОДА"/>
      <sheetName val="ТЗ 1000 проб"/>
      <sheetName val="МУТНОСТЬ"/>
      <sheetName val="Направление ВОДА new"/>
      <sheetName val="Направление ПОЧВА new "/>
      <sheetName val="Графики ПОЧВА"/>
      <sheetName val="Направление ПОЧВА"/>
      <sheetName val="Маркировка на самоклейке "/>
      <sheetName val="Лист растирки"/>
      <sheetName val="Направления ТЗ от 24.06.2022."/>
    </sheetNames>
    <definedNames>
      <definedName name="ТЗ"/>
      <definedName name="ТЗ_1000_проб"/>
    </definedNames>
    <sheetDataSet>
      <sheetData sheetId="0"/>
      <sheetData sheetId="1"/>
      <sheetData sheetId="2">
        <row r="6">
          <cell r="U6">
            <v>20</v>
          </cell>
        </row>
        <row r="21">
          <cell r="K21" t="str">
            <v>Хаматнуров Ш.А</v>
          </cell>
        </row>
        <row r="22">
          <cell r="K22"/>
        </row>
        <row r="23">
          <cell r="K23"/>
        </row>
        <row r="24">
          <cell r="K24" t="str">
            <v>Ждан А.С.</v>
          </cell>
        </row>
        <row r="25">
          <cell r="K25" t="str">
            <v>Селиверстов И.</v>
          </cell>
        </row>
        <row r="26">
          <cell r="K26" t="str">
            <v>Смирнова Ю.А.</v>
          </cell>
        </row>
        <row r="27">
          <cell r="K27" t="str">
            <v>Соловьёва А.С.</v>
          </cell>
        </row>
        <row r="28">
          <cell r="K28" t="str">
            <v>Хаматнуров Ш.А.</v>
          </cell>
        </row>
        <row r="29">
          <cell r="K29" t="str">
            <v>Шурупова О.Б.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theme="6"/>
  </sheetPr>
  <dimension ref="A1:CY622"/>
  <sheetViews>
    <sheetView tabSelected="1" topLeftCell="F8" zoomScaleNormal="100" workbookViewId="0">
      <selection activeCell="F312" sqref="F312:M312"/>
    </sheetView>
  </sheetViews>
  <sheetFormatPr defaultRowHeight="15" x14ac:dyDescent="0.25"/>
  <cols>
    <col min="1" max="1" width="9.140625" hidden="1" customWidth="1"/>
    <col min="2" max="3" width="9.140625" style="1" hidden="1" customWidth="1"/>
    <col min="4" max="5" width="9.140625" style="2" hidden="1" customWidth="1"/>
    <col min="7" max="7" width="10.85546875" bestFit="1" customWidth="1"/>
    <col min="8" max="8" width="10.85546875" customWidth="1"/>
    <col min="9" max="9" width="19.5703125" customWidth="1"/>
    <col min="12" max="12" width="9.5703125" bestFit="1" customWidth="1"/>
    <col min="13" max="13" width="9.28515625" bestFit="1" customWidth="1"/>
    <col min="22" max="22" width="9.140625" customWidth="1"/>
    <col min="74" max="103" width="9.140625" customWidth="1"/>
  </cols>
  <sheetData>
    <row r="1" spans="1:103" ht="19.5" hidden="1" thickTop="1" x14ac:dyDescent="0.25">
      <c r="F1" s="3"/>
      <c r="G1" s="3"/>
      <c r="H1" s="41"/>
      <c r="I1" s="4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F1" s="4"/>
      <c r="BE1" s="53" t="s">
        <v>0</v>
      </c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</row>
    <row r="2" spans="1:103" ht="18.75" hidden="1" x14ac:dyDescent="0.25">
      <c r="F2" s="3"/>
      <c r="G2" s="3"/>
      <c r="H2" s="41"/>
      <c r="I2" s="41"/>
      <c r="J2" s="54" t="s">
        <v>1</v>
      </c>
      <c r="K2" s="54"/>
      <c r="L2" s="54"/>
      <c r="M2" s="54"/>
      <c r="N2" s="54"/>
      <c r="O2" s="54"/>
      <c r="P2" s="54"/>
      <c r="Q2" s="54"/>
      <c r="R2" s="55" t="s">
        <v>2</v>
      </c>
      <c r="S2" s="55"/>
      <c r="T2" s="56" t="s">
        <v>3</v>
      </c>
      <c r="U2" s="56"/>
      <c r="V2" s="5" t="s">
        <v>4</v>
      </c>
      <c r="W2" s="6"/>
      <c r="X2" s="6"/>
      <c r="Y2" s="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</row>
    <row r="3" spans="1:103" ht="15.75" hidden="1" x14ac:dyDescent="0.25"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7"/>
      <c r="R3" s="7"/>
      <c r="S3" s="7"/>
      <c r="U3" s="9"/>
      <c r="V3" s="9"/>
      <c r="W3" s="9"/>
      <c r="X3" s="9"/>
      <c r="Y3" s="9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</row>
    <row r="4" spans="1:103" ht="15.75" hidden="1" x14ac:dyDescent="0.25">
      <c r="F4" s="57" t="s">
        <v>5</v>
      </c>
      <c r="G4" s="57"/>
      <c r="H4" s="57"/>
      <c r="I4" s="57"/>
      <c r="J4" s="57"/>
      <c r="K4" s="57"/>
      <c r="L4" s="8"/>
      <c r="M4" s="57" t="s">
        <v>6</v>
      </c>
      <c r="N4" s="57"/>
      <c r="O4" s="57"/>
      <c r="P4" s="57"/>
      <c r="Q4" s="57"/>
      <c r="R4" s="57"/>
      <c r="S4" s="10"/>
      <c r="T4" s="57" t="s">
        <v>7</v>
      </c>
      <c r="U4" s="57"/>
      <c r="V4" s="57"/>
      <c r="W4" s="57"/>
      <c r="X4" s="57"/>
      <c r="Y4" s="57"/>
      <c r="AC4" s="11"/>
    </row>
    <row r="5" spans="1:103" ht="15.75" hidden="1" customHeight="1" x14ac:dyDescent="0.25">
      <c r="F5" s="70" t="s">
        <v>8</v>
      </c>
      <c r="G5" s="71"/>
      <c r="H5" s="71"/>
      <c r="I5" s="71"/>
      <c r="J5" s="71"/>
      <c r="K5" s="72"/>
      <c r="L5" s="9"/>
      <c r="M5" s="58">
        <v>44805</v>
      </c>
      <c r="N5" s="59"/>
      <c r="O5" s="59"/>
      <c r="P5" s="59"/>
      <c r="Q5" s="59"/>
      <c r="R5" s="60"/>
      <c r="S5" s="10"/>
      <c r="T5" s="58">
        <v>44825</v>
      </c>
      <c r="U5" s="59"/>
      <c r="V5" s="59"/>
      <c r="W5" s="59"/>
      <c r="X5" s="59"/>
      <c r="Y5" s="60"/>
    </row>
    <row r="6" spans="1:103" ht="16.5" hidden="1" customHeight="1" x14ac:dyDescent="0.25">
      <c r="F6" s="73"/>
      <c r="G6" s="74"/>
      <c r="H6" s="74"/>
      <c r="I6" s="74"/>
      <c r="J6" s="74"/>
      <c r="K6" s="75"/>
      <c r="L6" s="9"/>
      <c r="M6" s="61"/>
      <c r="N6" s="62"/>
      <c r="O6" s="62"/>
      <c r="P6" s="62"/>
      <c r="Q6" s="62"/>
      <c r="R6" s="63"/>
      <c r="S6" s="9"/>
      <c r="T6" s="61"/>
      <c r="U6" s="62"/>
      <c r="V6" s="62"/>
      <c r="W6" s="62"/>
      <c r="X6" s="62"/>
      <c r="Y6" s="63"/>
    </row>
    <row r="7" spans="1:103" s="12" customFormat="1" hidden="1" x14ac:dyDescent="0.25">
      <c r="B7" s="13"/>
      <c r="C7" s="13"/>
      <c r="D7" s="2"/>
      <c r="E7" s="2"/>
      <c r="J7" s="12" t="s">
        <v>9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14</v>
      </c>
      <c r="P7" s="12" t="s">
        <v>15</v>
      </c>
      <c r="Q7" s="12" t="s">
        <v>16</v>
      </c>
      <c r="R7" s="12" t="s">
        <v>17</v>
      </c>
      <c r="S7" s="12" t="s">
        <v>18</v>
      </c>
      <c r="T7" s="12" t="s">
        <v>19</v>
      </c>
      <c r="U7" s="12" t="s">
        <v>20</v>
      </c>
      <c r="V7" s="12" t="s">
        <v>21</v>
      </c>
      <c r="W7" s="12" t="s">
        <v>22</v>
      </c>
      <c r="X7" s="12" t="s">
        <v>23</v>
      </c>
      <c r="Y7" s="12" t="s">
        <v>24</v>
      </c>
      <c r="Z7" s="12" t="str">
        <f>[1]Настройки!$D$6&amp;" 17"</f>
        <v xml:space="preserve"> 17</v>
      </c>
      <c r="AA7" s="12" t="str">
        <f>[1]Настройки!$D$6&amp;" 18"</f>
        <v xml:space="preserve"> 18</v>
      </c>
      <c r="AB7" s="12" t="str">
        <f>[1]Настройки!$D$6&amp;" 19"</f>
        <v xml:space="preserve"> 19</v>
      </c>
      <c r="AC7" s="12" t="str">
        <f>[1]Настройки!$D$6&amp;" 20"</f>
        <v xml:space="preserve"> 20</v>
      </c>
      <c r="AD7" s="12" t="str">
        <f>[1]Настройки!$D$6&amp;" 21"</f>
        <v xml:space="preserve"> 21</v>
      </c>
      <c r="AE7" s="12" t="str">
        <f>[1]Настройки!$D$6&amp;" 22"</f>
        <v xml:space="preserve"> 22</v>
      </c>
      <c r="AF7" s="12" t="str">
        <f>[1]Настройки!$D$6&amp;" 23"</f>
        <v xml:space="preserve"> 23</v>
      </c>
      <c r="AG7" s="12" t="str">
        <f>[1]Настройки!$D$6&amp;" 24"</f>
        <v xml:space="preserve"> 24</v>
      </c>
      <c r="AH7" s="12" t="str">
        <f>[1]Настройки!$D$6&amp;" 25"</f>
        <v xml:space="preserve"> 25</v>
      </c>
      <c r="AI7" s="12" t="str">
        <f>[1]Настройки!$D$6&amp;" 26"</f>
        <v xml:space="preserve"> 26</v>
      </c>
      <c r="AJ7" s="12" t="str">
        <f>[1]Настройки!$D$6&amp;" 27"</f>
        <v xml:space="preserve"> 27</v>
      </c>
      <c r="AK7" s="12" t="str">
        <f>[1]Настройки!$D$6&amp;" 28"</f>
        <v xml:space="preserve"> 28</v>
      </c>
      <c r="AL7" s="12" t="str">
        <f>[1]Настройки!$D$6&amp;" 29"</f>
        <v xml:space="preserve"> 29</v>
      </c>
      <c r="AM7" s="12" t="str">
        <f>[1]Настройки!$D$6&amp;" 30"</f>
        <v xml:space="preserve"> 30</v>
      </c>
      <c r="AN7" s="12" t="str">
        <f>[1]Настройки!$D$6&amp;" 31"</f>
        <v xml:space="preserve"> 31</v>
      </c>
      <c r="AO7" s="12" t="str">
        <f>[1]Настройки!$D$6&amp;" 32"</f>
        <v xml:space="preserve"> 32</v>
      </c>
      <c r="AP7" s="12" t="str">
        <f>[1]Настройки!$D$6&amp;" 33"</f>
        <v xml:space="preserve"> 33</v>
      </c>
      <c r="AQ7" s="12" t="str">
        <f>[1]Настройки!$D$6&amp;" 34"</f>
        <v xml:space="preserve"> 34</v>
      </c>
      <c r="AR7" s="12" t="str">
        <f>[1]Настройки!$D$6&amp;" 35"</f>
        <v xml:space="preserve"> 35</v>
      </c>
      <c r="AS7" s="12" t="str">
        <f>[1]Настройки!$D$6&amp;" 36"</f>
        <v xml:space="preserve"> 36</v>
      </c>
      <c r="AT7" s="12" t="str">
        <f>[1]Настройки!$D$6&amp;" 37"</f>
        <v xml:space="preserve"> 37</v>
      </c>
      <c r="AU7" s="12" t="str">
        <f>[1]Настройки!$D$6&amp;" 38"</f>
        <v xml:space="preserve"> 38</v>
      </c>
      <c r="AV7" s="12" t="str">
        <f>[1]Настройки!$D$6&amp;" 39"</f>
        <v xml:space="preserve"> 39</v>
      </c>
      <c r="AW7" s="12" t="str">
        <f>[1]Настройки!$D$6&amp;" 40"</f>
        <v xml:space="preserve"> 40</v>
      </c>
      <c r="AX7" s="12" t="str">
        <f>[1]Настройки!$D$6&amp;" 41"</f>
        <v xml:space="preserve"> 41</v>
      </c>
      <c r="AY7" s="12" t="str">
        <f>[1]Настройки!$D$6&amp;" 42"</f>
        <v xml:space="preserve"> 42</v>
      </c>
      <c r="AZ7" s="12" t="str">
        <f>[1]Настройки!$D$6&amp;" 43"</f>
        <v xml:space="preserve"> 43</v>
      </c>
      <c r="BA7" s="12" t="str">
        <f>[1]Настройки!$D$6&amp;" 44"</f>
        <v xml:space="preserve"> 44</v>
      </c>
      <c r="BB7" s="12" t="str">
        <f>[1]Настройки!$D$6&amp;" 45"</f>
        <v xml:space="preserve"> 45</v>
      </c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103" s="15" customFormat="1" ht="145.5" customHeight="1" x14ac:dyDescent="0.25">
      <c r="B8" s="16"/>
      <c r="C8" s="16"/>
      <c r="D8" s="2"/>
      <c r="E8" s="2"/>
      <c r="F8" s="46" t="s">
        <v>25</v>
      </c>
      <c r="G8" s="47" t="s">
        <v>26</v>
      </c>
      <c r="H8" s="47"/>
      <c r="I8" s="47" t="s">
        <v>327</v>
      </c>
      <c r="J8" s="17" t="s">
        <v>27</v>
      </c>
      <c r="K8" s="17" t="s">
        <v>28</v>
      </c>
      <c r="L8" s="17" t="s">
        <v>29</v>
      </c>
      <c r="M8" s="17" t="s">
        <v>30</v>
      </c>
    </row>
    <row r="9" spans="1:103" ht="18" customHeight="1" x14ac:dyDescent="0.25">
      <c r="A9" s="19" t="s">
        <v>31</v>
      </c>
      <c r="B9" s="20" t="s">
        <v>32</v>
      </c>
      <c r="C9" s="1" t="s">
        <v>33</v>
      </c>
      <c r="D9" s="2" t="s">
        <v>34</v>
      </c>
      <c r="F9" s="49">
        <v>1</v>
      </c>
      <c r="G9" s="50" t="s">
        <v>35</v>
      </c>
      <c r="H9" s="50">
        <v>1</v>
      </c>
      <c r="I9" s="48" t="s">
        <v>307</v>
      </c>
      <c r="J9" s="51">
        <v>6.6400000000000006</v>
      </c>
      <c r="K9" s="51">
        <v>7.6750000000000007</v>
      </c>
      <c r="L9" s="52">
        <v>74.181818181818173</v>
      </c>
      <c r="M9" s="52">
        <v>122.661112</v>
      </c>
    </row>
    <row r="10" spans="1:103" ht="18" customHeight="1" x14ac:dyDescent="0.25">
      <c r="A10" s="19" t="s">
        <v>37</v>
      </c>
      <c r="B10" s="20" t="s">
        <v>38</v>
      </c>
      <c r="C10" s="1" t="s">
        <v>39</v>
      </c>
      <c r="D10" s="2">
        <v>0</v>
      </c>
      <c r="F10" s="49">
        <v>2</v>
      </c>
      <c r="G10" s="50" t="s">
        <v>40</v>
      </c>
      <c r="H10" s="50">
        <v>2</v>
      </c>
      <c r="I10" s="48" t="s">
        <v>308</v>
      </c>
      <c r="J10" s="51">
        <v>5.0950000000000006</v>
      </c>
      <c r="K10" s="51">
        <v>6.5049999999999999</v>
      </c>
      <c r="L10" s="51">
        <v>96.363636363636374</v>
      </c>
      <c r="M10" s="51">
        <v>144.09472</v>
      </c>
    </row>
    <row r="11" spans="1:103" ht="18" customHeight="1" x14ac:dyDescent="0.25">
      <c r="A11" s="19" t="s">
        <v>41</v>
      </c>
      <c r="B11" s="20" t="s">
        <v>42</v>
      </c>
      <c r="C11" s="1" t="s">
        <v>43</v>
      </c>
      <c r="D11" s="2">
        <v>4</v>
      </c>
      <c r="F11" s="49">
        <v>3</v>
      </c>
      <c r="G11" s="50" t="s">
        <v>44</v>
      </c>
      <c r="H11" s="50">
        <v>3</v>
      </c>
      <c r="I11" s="48" t="s">
        <v>309</v>
      </c>
      <c r="J11" s="51">
        <v>4.8900000000000006</v>
      </c>
      <c r="K11" s="51">
        <v>6.0649999999999995</v>
      </c>
      <c r="L11" s="51">
        <v>1190.3030303030305</v>
      </c>
      <c r="M11" s="51">
        <v>317.66095200000001</v>
      </c>
    </row>
    <row r="12" spans="1:103" ht="18" customHeight="1" x14ac:dyDescent="0.25">
      <c r="A12" s="19" t="s">
        <v>45</v>
      </c>
      <c r="B12" s="20" t="s">
        <v>46</v>
      </c>
      <c r="C12" s="1" t="s">
        <v>47</v>
      </c>
      <c r="D12" s="2">
        <v>1</v>
      </c>
      <c r="F12" s="49">
        <v>4</v>
      </c>
      <c r="G12" s="50" t="s">
        <v>48</v>
      </c>
      <c r="H12" s="50">
        <v>4</v>
      </c>
      <c r="I12" s="48" t="s">
        <v>310</v>
      </c>
      <c r="J12" s="51">
        <v>4.8449999999999998</v>
      </c>
      <c r="K12" s="51">
        <v>6.1</v>
      </c>
      <c r="L12" s="51">
        <v>93.333333333333343</v>
      </c>
      <c r="M12" s="51">
        <v>281.33386400000001</v>
      </c>
    </row>
    <row r="13" spans="1:103" ht="18" customHeight="1" x14ac:dyDescent="0.25">
      <c r="A13" s="19" t="s">
        <v>49</v>
      </c>
      <c r="B13" s="20" t="s">
        <v>50</v>
      </c>
      <c r="C13" s="1" t="s">
        <v>51</v>
      </c>
      <c r="D13" s="2">
        <v>1</v>
      </c>
      <c r="F13" s="49">
        <v>5</v>
      </c>
      <c r="G13" s="50" t="s">
        <v>52</v>
      </c>
      <c r="H13" s="50">
        <v>5</v>
      </c>
      <c r="I13" s="48" t="s">
        <v>311</v>
      </c>
      <c r="J13" s="51">
        <v>5.3100000000000005</v>
      </c>
      <c r="K13" s="51">
        <v>6.4399999999999995</v>
      </c>
      <c r="L13" s="51">
        <v>77.212121212121218</v>
      </c>
      <c r="M13" s="51">
        <v>130.34504000000001</v>
      </c>
    </row>
    <row r="14" spans="1:103" ht="18" customHeight="1" x14ac:dyDescent="0.25">
      <c r="A14" s="19" t="s">
        <v>53</v>
      </c>
      <c r="B14" s="20" t="s">
        <v>46</v>
      </c>
      <c r="C14" s="1" t="s">
        <v>54</v>
      </c>
      <c r="D14" s="2">
        <v>1</v>
      </c>
      <c r="F14" s="49">
        <v>6</v>
      </c>
      <c r="G14" s="50" t="s">
        <v>55</v>
      </c>
      <c r="H14" s="50">
        <v>6</v>
      </c>
      <c r="I14" s="48" t="s">
        <v>312</v>
      </c>
      <c r="J14" s="51">
        <v>5.7799999999999994</v>
      </c>
      <c r="K14" s="51">
        <v>6.9949999999999992</v>
      </c>
      <c r="L14" s="51">
        <v>60.545454545454547</v>
      </c>
      <c r="M14" s="51">
        <v>124.00959200000001</v>
      </c>
    </row>
    <row r="15" spans="1:103" ht="18" customHeight="1" x14ac:dyDescent="0.25">
      <c r="A15" s="19" t="s">
        <v>56</v>
      </c>
      <c r="B15" s="20" t="str">
        <f>IF(F5="Вода сточная","0,05","0,005")</f>
        <v>0,005</v>
      </c>
      <c r="C15" s="1" t="str">
        <f>IF(F5="Вода сточная","5,0","0,5")</f>
        <v>0,5</v>
      </c>
      <c r="D15" s="2">
        <f>IF(F5="Вода сточная",2,3)</f>
        <v>3</v>
      </c>
      <c r="F15" s="49">
        <v>7</v>
      </c>
      <c r="G15" s="50" t="s">
        <v>57</v>
      </c>
      <c r="H15" s="50">
        <v>7</v>
      </c>
      <c r="I15" s="48" t="s">
        <v>313</v>
      </c>
      <c r="J15" s="51">
        <v>5.2450000000000001</v>
      </c>
      <c r="K15" s="51">
        <v>6.34</v>
      </c>
      <c r="L15" s="51">
        <v>84.242424242424249</v>
      </c>
      <c r="M15" s="51">
        <v>126.17919999999999</v>
      </c>
    </row>
    <row r="16" spans="1:103" ht="18" customHeight="1" x14ac:dyDescent="0.25">
      <c r="A16" s="19" t="s">
        <v>58</v>
      </c>
      <c r="B16" s="20" t="str">
        <f>IF(F5="Вода сточная","0,1","0,01")</f>
        <v>0,01</v>
      </c>
      <c r="C16" s="1" t="str">
        <f>IF(F5="Вода сточная","100","10")</f>
        <v>10</v>
      </c>
      <c r="D16" s="2" t="str">
        <f>IF(F5="Вода сточная","1","2")</f>
        <v>2</v>
      </c>
      <c r="F16" s="49">
        <v>8</v>
      </c>
      <c r="G16" s="50" t="s">
        <v>59</v>
      </c>
      <c r="H16" s="50">
        <v>8</v>
      </c>
      <c r="I16" s="48" t="s">
        <v>314</v>
      </c>
      <c r="J16" s="51">
        <v>5.5299999999999994</v>
      </c>
      <c r="K16" s="51">
        <v>6.6449999999999996</v>
      </c>
      <c r="L16" s="51">
        <v>70.393939393939391</v>
      </c>
      <c r="M16" s="51">
        <v>127.45423600000002</v>
      </c>
    </row>
    <row r="17" spans="1:13" ht="18" customHeight="1" x14ac:dyDescent="0.25">
      <c r="A17" s="19" t="s">
        <v>60</v>
      </c>
      <c r="B17" s="20" t="s">
        <v>61</v>
      </c>
      <c r="C17" s="1" t="s">
        <v>62</v>
      </c>
      <c r="D17" s="2">
        <v>1</v>
      </c>
      <c r="F17" s="49">
        <v>9</v>
      </c>
      <c r="G17" s="50" t="s">
        <v>63</v>
      </c>
      <c r="H17" s="50">
        <v>9</v>
      </c>
      <c r="I17" s="48" t="s">
        <v>315</v>
      </c>
      <c r="J17" s="51">
        <v>5.13</v>
      </c>
      <c r="K17" s="51">
        <v>6.2850000000000001</v>
      </c>
      <c r="L17" s="51">
        <v>72.36363636363636</v>
      </c>
      <c r="M17" s="51">
        <v>130.91092</v>
      </c>
    </row>
    <row r="18" spans="1:13" ht="18" customHeight="1" x14ac:dyDescent="0.25">
      <c r="A18" s="19" t="s">
        <v>64</v>
      </c>
      <c r="B18" s="20" t="str">
        <f>IF(F5="Вода сточная","0,04","0,004")</f>
        <v>0,004</v>
      </c>
      <c r="C18" s="1" t="str">
        <f>IF(F5="Вода сточная","500","0,2")</f>
        <v>0,2</v>
      </c>
      <c r="D18" s="2" t="str">
        <f>IF(F5="Вода сточная","2","3")</f>
        <v>3</v>
      </c>
      <c r="F18" s="49">
        <v>10</v>
      </c>
      <c r="G18" s="50" t="s">
        <v>65</v>
      </c>
      <c r="H18" s="50">
        <v>10</v>
      </c>
      <c r="I18" s="48" t="s">
        <v>316</v>
      </c>
      <c r="J18" s="51">
        <v>5.17</v>
      </c>
      <c r="K18" s="51">
        <v>6.2899999999999991</v>
      </c>
      <c r="L18" s="51">
        <v>76.000000000000014</v>
      </c>
      <c r="M18" s="51">
        <v>131.69833600000001</v>
      </c>
    </row>
    <row r="19" spans="1:13" ht="18" customHeight="1" x14ac:dyDescent="0.25">
      <c r="A19" s="19" t="s">
        <v>66</v>
      </c>
      <c r="B19" s="20" t="s">
        <v>50</v>
      </c>
      <c r="C19" s="1" t="s">
        <v>67</v>
      </c>
      <c r="D19" s="2">
        <v>1</v>
      </c>
      <c r="F19" s="49">
        <v>11</v>
      </c>
      <c r="G19" s="50" t="s">
        <v>68</v>
      </c>
      <c r="H19" s="50">
        <v>11</v>
      </c>
      <c r="I19" s="48" t="s">
        <v>317</v>
      </c>
      <c r="J19" s="51">
        <v>6.5549999999999997</v>
      </c>
      <c r="K19" s="51">
        <v>7.5250000000000004</v>
      </c>
      <c r="L19" s="51">
        <v>71.151515151515142</v>
      </c>
      <c r="M19" s="51">
        <v>138.114452</v>
      </c>
    </row>
    <row r="20" spans="1:13" ht="18" customHeight="1" x14ac:dyDescent="0.25">
      <c r="A20" s="19" t="s">
        <v>27</v>
      </c>
      <c r="B20" s="20" t="s">
        <v>69</v>
      </c>
      <c r="C20" s="1" t="s">
        <v>70</v>
      </c>
      <c r="D20" s="2">
        <v>2</v>
      </c>
      <c r="F20" s="49">
        <v>12</v>
      </c>
      <c r="G20" s="50" t="s">
        <v>71</v>
      </c>
      <c r="H20" s="50">
        <v>12</v>
      </c>
      <c r="I20" s="48" t="s">
        <v>318</v>
      </c>
      <c r="J20" s="51">
        <v>5.15</v>
      </c>
      <c r="K20" s="51">
        <v>6.2650000000000006</v>
      </c>
      <c r="L20" s="51">
        <v>105.45454545454547</v>
      </c>
      <c r="M20" s="51">
        <v>224.44245599999999</v>
      </c>
    </row>
    <row r="21" spans="1:13" ht="18" customHeight="1" x14ac:dyDescent="0.25">
      <c r="A21" s="19" t="s">
        <v>72</v>
      </c>
      <c r="B21" s="20" t="s">
        <v>73</v>
      </c>
      <c r="C21" s="1" t="s">
        <v>74</v>
      </c>
      <c r="D21" s="2">
        <v>2</v>
      </c>
      <c r="F21" s="49">
        <v>13</v>
      </c>
      <c r="G21" s="50" t="s">
        <v>75</v>
      </c>
      <c r="H21" s="50">
        <v>13</v>
      </c>
      <c r="I21" s="48" t="s">
        <v>319</v>
      </c>
      <c r="J21" s="51">
        <v>4.9050000000000002</v>
      </c>
      <c r="K21" s="51">
        <v>6.1550000000000002</v>
      </c>
      <c r="L21" s="51">
        <v>96.363636363636374</v>
      </c>
      <c r="M21" s="51">
        <v>252.70756</v>
      </c>
    </row>
    <row r="22" spans="1:13" ht="18" customHeight="1" x14ac:dyDescent="0.25">
      <c r="A22" s="19" t="s">
        <v>76</v>
      </c>
      <c r="B22" s="20" t="s">
        <v>77</v>
      </c>
      <c r="C22" s="1" t="s">
        <v>78</v>
      </c>
      <c r="D22" s="2">
        <v>2</v>
      </c>
      <c r="F22" s="49">
        <v>14</v>
      </c>
      <c r="G22" s="50" t="s">
        <v>79</v>
      </c>
      <c r="H22" s="50">
        <v>14</v>
      </c>
      <c r="I22" s="48" t="s">
        <v>320</v>
      </c>
      <c r="J22" s="51">
        <v>4.91</v>
      </c>
      <c r="K22" s="51">
        <v>6.1300000000000008</v>
      </c>
      <c r="L22" s="51">
        <v>90.303030303030312</v>
      </c>
      <c r="M22" s="51">
        <v>406.16458399999999</v>
      </c>
    </row>
    <row r="23" spans="1:13" ht="18" customHeight="1" x14ac:dyDescent="0.25">
      <c r="A23" s="19" t="s">
        <v>80</v>
      </c>
      <c r="B23" s="20" t="s">
        <v>81</v>
      </c>
      <c r="C23" s="1" t="s">
        <v>82</v>
      </c>
      <c r="D23" s="2">
        <v>1</v>
      </c>
      <c r="F23" s="49">
        <v>15</v>
      </c>
      <c r="G23" s="50" t="s">
        <v>83</v>
      </c>
      <c r="H23" s="50">
        <v>15</v>
      </c>
      <c r="I23" s="48" t="s">
        <v>321</v>
      </c>
      <c r="J23" s="51">
        <v>5.32</v>
      </c>
      <c r="K23" s="51">
        <v>6.4</v>
      </c>
      <c r="L23" s="51">
        <v>76.606060606060609</v>
      </c>
      <c r="M23" s="51">
        <v>216.51050400000003</v>
      </c>
    </row>
    <row r="24" spans="1:13" ht="18" customHeight="1" x14ac:dyDescent="0.25">
      <c r="A24" s="19" t="s">
        <v>84</v>
      </c>
      <c r="B24" s="20" t="s">
        <v>81</v>
      </c>
      <c r="C24" s="1" t="s">
        <v>85</v>
      </c>
      <c r="D24" s="2">
        <v>1</v>
      </c>
      <c r="F24" s="49">
        <v>16</v>
      </c>
      <c r="G24" s="50" t="s">
        <v>86</v>
      </c>
      <c r="H24" s="50">
        <v>16</v>
      </c>
      <c r="I24" s="48" t="s">
        <v>322</v>
      </c>
      <c r="J24" s="51">
        <v>5.7149999999999999</v>
      </c>
      <c r="K24" s="51">
        <v>6.7799999999999994</v>
      </c>
      <c r="L24" s="51">
        <v>93.333333333333343</v>
      </c>
      <c r="M24" s="51">
        <v>225.29970399999999</v>
      </c>
    </row>
    <row r="25" spans="1:13" ht="18" customHeight="1" x14ac:dyDescent="0.25">
      <c r="A25" s="19" t="s">
        <v>87</v>
      </c>
      <c r="B25" s="20" t="s">
        <v>81</v>
      </c>
      <c r="C25" s="1" t="s">
        <v>85</v>
      </c>
      <c r="D25" s="2">
        <v>1</v>
      </c>
      <c r="F25" s="49">
        <v>17</v>
      </c>
      <c r="G25" s="50" t="s">
        <v>88</v>
      </c>
      <c r="H25" s="50">
        <v>17</v>
      </c>
      <c r="I25" s="48" t="s">
        <v>323</v>
      </c>
      <c r="J25" s="51">
        <v>5.24</v>
      </c>
      <c r="K25" s="51">
        <v>5.65</v>
      </c>
      <c r="L25" s="51">
        <v>111.51515151515153</v>
      </c>
      <c r="M25" s="51">
        <v>205.31330400000002</v>
      </c>
    </row>
    <row r="26" spans="1:13" ht="18" customHeight="1" x14ac:dyDescent="0.25">
      <c r="A26" s="19" t="s">
        <v>89</v>
      </c>
      <c r="B26" s="20" t="s">
        <v>90</v>
      </c>
      <c r="C26" s="1" t="s">
        <v>91</v>
      </c>
      <c r="D26" s="2">
        <v>1</v>
      </c>
      <c r="F26" s="49">
        <v>18</v>
      </c>
      <c r="G26" s="50" t="s">
        <v>92</v>
      </c>
      <c r="H26" s="50">
        <v>18</v>
      </c>
      <c r="I26" s="48" t="s">
        <v>324</v>
      </c>
      <c r="J26" s="51">
        <v>5.4499999999999993</v>
      </c>
      <c r="K26" s="51">
        <v>6.58</v>
      </c>
      <c r="L26" s="51">
        <v>90.303030303030312</v>
      </c>
      <c r="M26" s="51">
        <v>188.12018399999999</v>
      </c>
    </row>
    <row r="27" spans="1:13" ht="18" customHeight="1" x14ac:dyDescent="0.25">
      <c r="A27" s="19" t="s">
        <v>93</v>
      </c>
      <c r="B27" s="20" t="s">
        <v>94</v>
      </c>
      <c r="C27" s="1" t="s">
        <v>95</v>
      </c>
      <c r="D27" s="2">
        <v>0</v>
      </c>
      <c r="F27" s="49">
        <v>19</v>
      </c>
      <c r="G27" s="50" t="s">
        <v>96</v>
      </c>
      <c r="H27" s="50">
        <v>19</v>
      </c>
      <c r="I27" s="48" t="s">
        <v>325</v>
      </c>
      <c r="J27" s="51">
        <v>5.2050000000000001</v>
      </c>
      <c r="K27" s="51">
        <v>6.29</v>
      </c>
      <c r="L27" s="51">
        <v>105.45454545454547</v>
      </c>
      <c r="M27" s="51">
        <v>229.59437199999999</v>
      </c>
    </row>
    <row r="28" spans="1:13" ht="18" customHeight="1" x14ac:dyDescent="0.25">
      <c r="A28" s="19" t="s">
        <v>97</v>
      </c>
      <c r="B28" s="20" t="s">
        <v>98</v>
      </c>
      <c r="C28" s="1" t="s">
        <v>98</v>
      </c>
      <c r="D28" s="2" t="s">
        <v>98</v>
      </c>
      <c r="F28" s="49">
        <v>20</v>
      </c>
      <c r="G28" s="50" t="s">
        <v>99</v>
      </c>
      <c r="H28" s="50">
        <v>20</v>
      </c>
      <c r="I28" s="48" t="s">
        <v>326</v>
      </c>
      <c r="J28" s="51">
        <v>5.1750000000000007</v>
      </c>
      <c r="K28" s="51">
        <v>6.415</v>
      </c>
      <c r="L28" s="51">
        <v>93.333333333333343</v>
      </c>
      <c r="M28" s="51">
        <v>214.79841600000003</v>
      </c>
    </row>
    <row r="29" spans="1:13" ht="16.5" hidden="1" thickBot="1" x14ac:dyDescent="0.3">
      <c r="A29" s="19" t="s">
        <v>100</v>
      </c>
      <c r="B29" s="20" t="s">
        <v>98</v>
      </c>
      <c r="C29" s="20" t="s">
        <v>98</v>
      </c>
      <c r="D29" s="24" t="s">
        <v>98</v>
      </c>
      <c r="F29" s="43" t="s">
        <v>101</v>
      </c>
      <c r="G29" s="44" t="s">
        <v>101</v>
      </c>
      <c r="H29" s="44"/>
      <c r="I29" s="44"/>
      <c r="J29" s="45" t="s">
        <v>36</v>
      </c>
      <c r="K29" s="45" t="s">
        <v>36</v>
      </c>
      <c r="L29" s="45" t="s">
        <v>36</v>
      </c>
      <c r="M29" s="45" t="s">
        <v>36</v>
      </c>
    </row>
    <row r="30" spans="1:13" ht="16.5" hidden="1" thickBot="1" x14ac:dyDescent="0.3">
      <c r="A30" s="19" t="s">
        <v>102</v>
      </c>
      <c r="B30" s="20" t="s">
        <v>94</v>
      </c>
      <c r="C30" s="1" t="s">
        <v>103</v>
      </c>
      <c r="D30" s="2">
        <v>0</v>
      </c>
      <c r="F30" s="21" t="s">
        <v>101</v>
      </c>
      <c r="G30" s="22" t="s">
        <v>101</v>
      </c>
      <c r="H30" s="22"/>
      <c r="I30" s="22"/>
      <c r="J30" s="23" t="s">
        <v>36</v>
      </c>
      <c r="K30" s="23" t="s">
        <v>36</v>
      </c>
      <c r="L30" s="23" t="s">
        <v>36</v>
      </c>
      <c r="M30" s="23" t="s">
        <v>36</v>
      </c>
    </row>
    <row r="31" spans="1:13" ht="16.5" hidden="1" thickBot="1" x14ac:dyDescent="0.3">
      <c r="A31" s="19" t="s">
        <v>104</v>
      </c>
      <c r="B31" s="20" t="s">
        <v>105</v>
      </c>
      <c r="C31" s="1" t="s">
        <v>74</v>
      </c>
      <c r="D31" s="2">
        <v>0</v>
      </c>
      <c r="F31" s="21" t="s">
        <v>101</v>
      </c>
      <c r="G31" s="22" t="s">
        <v>101</v>
      </c>
      <c r="H31" s="22"/>
      <c r="I31" s="22"/>
      <c r="J31" s="23" t="s">
        <v>36</v>
      </c>
      <c r="K31" s="23" t="s">
        <v>36</v>
      </c>
      <c r="L31" s="23" t="s">
        <v>36</v>
      </c>
      <c r="M31" s="23" t="s">
        <v>36</v>
      </c>
    </row>
    <row r="32" spans="1:13" ht="16.5" hidden="1" thickBot="1" x14ac:dyDescent="0.3">
      <c r="A32" s="19" t="s">
        <v>106</v>
      </c>
      <c r="B32" s="20" t="s">
        <v>94</v>
      </c>
      <c r="C32" s="1" t="s">
        <v>103</v>
      </c>
      <c r="D32" s="2">
        <v>0</v>
      </c>
      <c r="F32" s="21" t="s">
        <v>101</v>
      </c>
      <c r="G32" s="22" t="s">
        <v>101</v>
      </c>
      <c r="H32" s="22"/>
      <c r="I32" s="22"/>
      <c r="J32" s="23" t="s">
        <v>36</v>
      </c>
      <c r="K32" s="23" t="s">
        <v>36</v>
      </c>
      <c r="L32" s="23" t="s">
        <v>36</v>
      </c>
      <c r="M32" s="23" t="s">
        <v>36</v>
      </c>
    </row>
    <row r="33" spans="1:13" ht="16.5" hidden="1" thickBot="1" x14ac:dyDescent="0.3">
      <c r="A33" s="19" t="s">
        <v>107</v>
      </c>
      <c r="B33" s="20" t="s">
        <v>108</v>
      </c>
      <c r="C33" s="1" t="s">
        <v>91</v>
      </c>
      <c r="D33" s="2">
        <v>1</v>
      </c>
      <c r="F33" s="21" t="s">
        <v>101</v>
      </c>
      <c r="G33" s="22" t="s">
        <v>101</v>
      </c>
      <c r="H33" s="22"/>
      <c r="I33" s="22"/>
      <c r="J33" s="23" t="s">
        <v>36</v>
      </c>
      <c r="K33" s="23" t="s">
        <v>36</v>
      </c>
      <c r="L33" s="23" t="s">
        <v>36</v>
      </c>
      <c r="M33" s="23" t="s">
        <v>36</v>
      </c>
    </row>
    <row r="34" spans="1:13" ht="16.5" hidden="1" thickBot="1" x14ac:dyDescent="0.3">
      <c r="A34" s="19" t="s">
        <v>109</v>
      </c>
      <c r="B34" s="20" t="s">
        <v>90</v>
      </c>
      <c r="C34" s="1" t="s">
        <v>91</v>
      </c>
      <c r="D34" s="2">
        <v>1</v>
      </c>
      <c r="F34" s="21" t="s">
        <v>101</v>
      </c>
      <c r="G34" s="22" t="s">
        <v>101</v>
      </c>
      <c r="H34" s="22"/>
      <c r="I34" s="22"/>
      <c r="J34" s="23" t="s">
        <v>36</v>
      </c>
      <c r="K34" s="23" t="s">
        <v>36</v>
      </c>
      <c r="L34" s="23" t="s">
        <v>36</v>
      </c>
      <c r="M34" s="23" t="s">
        <v>36</v>
      </c>
    </row>
    <row r="35" spans="1:13" ht="16.5" hidden="1" thickBot="1" x14ac:dyDescent="0.3">
      <c r="A35" s="19" t="s">
        <v>110</v>
      </c>
      <c r="B35" s="20" t="s">
        <v>111</v>
      </c>
      <c r="C35" s="1" t="s">
        <v>112</v>
      </c>
      <c r="D35" s="2">
        <v>0</v>
      </c>
      <c r="F35" s="21" t="s">
        <v>101</v>
      </c>
      <c r="G35" s="22" t="s">
        <v>101</v>
      </c>
      <c r="H35" s="22"/>
      <c r="I35" s="22"/>
      <c r="J35" s="23" t="s">
        <v>36</v>
      </c>
      <c r="K35" s="23" t="s">
        <v>36</v>
      </c>
      <c r="L35" s="23" t="s">
        <v>36</v>
      </c>
      <c r="M35" s="23" t="s">
        <v>36</v>
      </c>
    </row>
    <row r="36" spans="1:13" ht="16.5" hidden="1" thickBot="1" x14ac:dyDescent="0.3">
      <c r="A36" s="19" t="s">
        <v>113</v>
      </c>
      <c r="B36" s="20" t="s">
        <v>90</v>
      </c>
      <c r="C36" s="1" t="s">
        <v>91</v>
      </c>
      <c r="D36" s="2">
        <v>1</v>
      </c>
      <c r="F36" s="21" t="s">
        <v>101</v>
      </c>
      <c r="G36" s="22" t="s">
        <v>101</v>
      </c>
      <c r="H36" s="22"/>
      <c r="I36" s="22"/>
      <c r="J36" s="23" t="s">
        <v>36</v>
      </c>
      <c r="K36" s="23" t="s">
        <v>36</v>
      </c>
      <c r="L36" s="23" t="s">
        <v>36</v>
      </c>
      <c r="M36" s="23" t="s">
        <v>36</v>
      </c>
    </row>
    <row r="37" spans="1:13" ht="16.5" hidden="1" thickBot="1" x14ac:dyDescent="0.3">
      <c r="A37" s="19" t="s">
        <v>114</v>
      </c>
      <c r="B37" s="20" t="s">
        <v>46</v>
      </c>
      <c r="C37" s="1" t="s">
        <v>47</v>
      </c>
      <c r="D37" s="2">
        <v>1</v>
      </c>
      <c r="F37" s="21" t="s">
        <v>101</v>
      </c>
      <c r="G37" s="22" t="s">
        <v>101</v>
      </c>
      <c r="H37" s="22"/>
      <c r="I37" s="22"/>
      <c r="J37" s="23" t="s">
        <v>36</v>
      </c>
      <c r="K37" s="23" t="s">
        <v>36</v>
      </c>
      <c r="L37" s="23" t="s">
        <v>36</v>
      </c>
      <c r="M37" s="23" t="s">
        <v>36</v>
      </c>
    </row>
    <row r="38" spans="1:13" ht="16.5" hidden="1" thickBot="1" x14ac:dyDescent="0.3">
      <c r="A38" s="19" t="s">
        <v>115</v>
      </c>
      <c r="B38" s="20" t="str">
        <f>IF(F5="Вода сточная","2","0,5")</f>
        <v>0,5</v>
      </c>
      <c r="C38" s="1" t="s">
        <v>116</v>
      </c>
      <c r="D38" s="2">
        <f>IF(F5="Вода сточная",0,2)</f>
        <v>2</v>
      </c>
      <c r="F38" s="21" t="s">
        <v>101</v>
      </c>
      <c r="G38" s="22" t="s">
        <v>101</v>
      </c>
      <c r="H38" s="22"/>
      <c r="I38" s="22"/>
      <c r="J38" s="23" t="s">
        <v>36</v>
      </c>
      <c r="K38" s="23" t="s">
        <v>36</v>
      </c>
      <c r="L38" s="23" t="s">
        <v>36</v>
      </c>
      <c r="M38" s="23" t="s">
        <v>36</v>
      </c>
    </row>
    <row r="39" spans="1:13" ht="16.5" hidden="1" thickBot="1" x14ac:dyDescent="0.3">
      <c r="A39" s="19" t="s">
        <v>117</v>
      </c>
      <c r="B39" s="20" t="s">
        <v>51</v>
      </c>
      <c r="C39" s="1" t="s">
        <v>118</v>
      </c>
      <c r="D39" s="2">
        <v>0</v>
      </c>
      <c r="F39" s="21" t="s">
        <v>101</v>
      </c>
      <c r="G39" s="22" t="s">
        <v>101</v>
      </c>
      <c r="H39" s="22"/>
      <c r="I39" s="22"/>
      <c r="J39" s="23" t="s">
        <v>36</v>
      </c>
      <c r="K39" s="23" t="s">
        <v>36</v>
      </c>
      <c r="L39" s="23" t="s">
        <v>36</v>
      </c>
      <c r="M39" s="23" t="s">
        <v>36</v>
      </c>
    </row>
    <row r="40" spans="1:13" ht="16.5" hidden="1" thickBot="1" x14ac:dyDescent="0.3">
      <c r="A40" s="19" t="s">
        <v>119</v>
      </c>
      <c r="B40" s="20" t="s">
        <v>120</v>
      </c>
      <c r="C40" s="1" t="s">
        <v>74</v>
      </c>
      <c r="D40" s="2">
        <v>2</v>
      </c>
      <c r="F40" s="21" t="s">
        <v>101</v>
      </c>
      <c r="G40" s="22" t="s">
        <v>101</v>
      </c>
      <c r="H40" s="22"/>
      <c r="I40" s="22"/>
      <c r="J40" s="23" t="s">
        <v>36</v>
      </c>
      <c r="K40" s="23" t="s">
        <v>36</v>
      </c>
      <c r="L40" s="23" t="s">
        <v>36</v>
      </c>
      <c r="M40" s="23" t="s">
        <v>36</v>
      </c>
    </row>
    <row r="41" spans="1:13" ht="16.5" hidden="1" thickBot="1" x14ac:dyDescent="0.3">
      <c r="A41" s="19" t="s">
        <v>121</v>
      </c>
      <c r="B41" s="20" t="s">
        <v>77</v>
      </c>
      <c r="C41" s="1" t="s">
        <v>98</v>
      </c>
      <c r="D41" s="2">
        <v>2</v>
      </c>
      <c r="F41" s="21" t="s">
        <v>101</v>
      </c>
      <c r="G41" s="22" t="s">
        <v>101</v>
      </c>
      <c r="H41" s="22"/>
      <c r="I41" s="22"/>
      <c r="J41" s="23" t="s">
        <v>36</v>
      </c>
      <c r="K41" s="23" t="s">
        <v>36</v>
      </c>
      <c r="L41" s="23" t="s">
        <v>36</v>
      </c>
      <c r="M41" s="23" t="s">
        <v>36</v>
      </c>
    </row>
    <row r="42" spans="1:13" ht="16.5" hidden="1" thickBot="1" x14ac:dyDescent="0.3">
      <c r="A42" s="19" t="s">
        <v>122</v>
      </c>
      <c r="B42" s="20" t="s">
        <v>77</v>
      </c>
      <c r="C42" s="1" t="s">
        <v>98</v>
      </c>
      <c r="D42" s="2">
        <v>2</v>
      </c>
      <c r="F42" s="21" t="s">
        <v>101</v>
      </c>
      <c r="G42" s="22" t="s">
        <v>101</v>
      </c>
      <c r="H42" s="22"/>
      <c r="I42" s="22"/>
      <c r="J42" s="23" t="s">
        <v>36</v>
      </c>
      <c r="K42" s="23" t="s">
        <v>36</v>
      </c>
      <c r="L42" s="23" t="s">
        <v>36</v>
      </c>
      <c r="M42" s="23" t="s">
        <v>36</v>
      </c>
    </row>
    <row r="43" spans="1:13" ht="16.5" hidden="1" thickBot="1" x14ac:dyDescent="0.3">
      <c r="A43" s="19" t="s">
        <v>123</v>
      </c>
      <c r="B43" s="20" t="s">
        <v>77</v>
      </c>
      <c r="C43" s="1" t="s">
        <v>108</v>
      </c>
      <c r="D43" s="2">
        <v>2</v>
      </c>
      <c r="F43" s="21" t="s">
        <v>101</v>
      </c>
      <c r="G43" s="22" t="s">
        <v>101</v>
      </c>
      <c r="H43" s="22"/>
      <c r="I43" s="22"/>
      <c r="J43" s="23" t="s">
        <v>36</v>
      </c>
      <c r="K43" s="23" t="s">
        <v>36</v>
      </c>
      <c r="L43" s="23" t="s">
        <v>36</v>
      </c>
      <c r="M43" s="23" t="s">
        <v>36</v>
      </c>
    </row>
    <row r="44" spans="1:13" ht="16.5" hidden="1" thickBot="1" x14ac:dyDescent="0.3">
      <c r="A44" s="19" t="s">
        <v>124</v>
      </c>
      <c r="B44" s="20" t="s">
        <v>73</v>
      </c>
      <c r="C44" s="1" t="s">
        <v>108</v>
      </c>
      <c r="D44" s="2">
        <v>2</v>
      </c>
      <c r="F44" s="21" t="s">
        <v>101</v>
      </c>
      <c r="G44" s="22" t="s">
        <v>101</v>
      </c>
      <c r="H44" s="22"/>
      <c r="I44" s="22"/>
      <c r="J44" s="23" t="s">
        <v>36</v>
      </c>
      <c r="K44" s="23" t="s">
        <v>36</v>
      </c>
      <c r="L44" s="23" t="s">
        <v>36</v>
      </c>
      <c r="M44" s="23" t="s">
        <v>36</v>
      </c>
    </row>
    <row r="45" spans="1:13" ht="16.5" hidden="1" thickBot="1" x14ac:dyDescent="0.3">
      <c r="A45" s="19" t="s">
        <v>125</v>
      </c>
      <c r="B45" s="20" t="s">
        <v>90</v>
      </c>
      <c r="C45" s="1" t="s">
        <v>126</v>
      </c>
      <c r="D45" s="2">
        <v>1</v>
      </c>
      <c r="F45" s="21" t="s">
        <v>101</v>
      </c>
      <c r="G45" s="22" t="s">
        <v>101</v>
      </c>
      <c r="H45" s="22"/>
      <c r="I45" s="22"/>
      <c r="J45" s="23" t="s">
        <v>36</v>
      </c>
      <c r="K45" s="23" t="s">
        <v>36</v>
      </c>
      <c r="L45" s="23" t="s">
        <v>36</v>
      </c>
      <c r="M45" s="23" t="s">
        <v>36</v>
      </c>
    </row>
    <row r="46" spans="1:13" ht="16.5" hidden="1" thickBot="1" x14ac:dyDescent="0.3">
      <c r="A46" s="19" t="s">
        <v>127</v>
      </c>
      <c r="B46" s="20" t="s">
        <v>90</v>
      </c>
      <c r="C46" s="1" t="s">
        <v>128</v>
      </c>
      <c r="D46" s="2">
        <v>1</v>
      </c>
      <c r="F46" s="21" t="s">
        <v>101</v>
      </c>
      <c r="G46" s="22" t="s">
        <v>101</v>
      </c>
      <c r="H46" s="22"/>
      <c r="I46" s="22"/>
      <c r="J46" s="23" t="s">
        <v>36</v>
      </c>
      <c r="K46" s="23" t="s">
        <v>36</v>
      </c>
      <c r="L46" s="23" t="s">
        <v>36</v>
      </c>
      <c r="M46" s="23" t="s">
        <v>36</v>
      </c>
    </row>
    <row r="47" spans="1:13" ht="16.5" hidden="1" thickBot="1" x14ac:dyDescent="0.3">
      <c r="A47" s="19" t="s">
        <v>129</v>
      </c>
      <c r="B47" s="20" t="s">
        <v>81</v>
      </c>
      <c r="C47" s="1" t="s">
        <v>130</v>
      </c>
      <c r="D47" s="2">
        <v>1</v>
      </c>
      <c r="F47" s="21" t="s">
        <v>101</v>
      </c>
      <c r="G47" s="22" t="s">
        <v>101</v>
      </c>
      <c r="H47" s="22"/>
      <c r="I47" s="22"/>
      <c r="J47" s="23" t="s">
        <v>36</v>
      </c>
      <c r="K47" s="23" t="s">
        <v>36</v>
      </c>
      <c r="L47" s="23" t="s">
        <v>36</v>
      </c>
      <c r="M47" s="23" t="s">
        <v>36</v>
      </c>
    </row>
    <row r="48" spans="1:13" ht="16.5" hidden="1" thickBot="1" x14ac:dyDescent="0.3">
      <c r="A48" s="19" t="s">
        <v>131</v>
      </c>
      <c r="B48" s="20" t="s">
        <v>132</v>
      </c>
      <c r="C48" s="1" t="str">
        <f>IF(F5="Вода природная","100",IF(F5="Вода сточная","100","10"))</f>
        <v>10</v>
      </c>
      <c r="D48" s="2">
        <v>3</v>
      </c>
      <c r="F48" s="21" t="s">
        <v>101</v>
      </c>
      <c r="G48" s="22" t="s">
        <v>101</v>
      </c>
      <c r="H48" s="22"/>
      <c r="I48" s="22"/>
      <c r="J48" s="23" t="s">
        <v>36</v>
      </c>
      <c r="K48" s="23" t="s">
        <v>36</v>
      </c>
      <c r="L48" s="23" t="s">
        <v>36</v>
      </c>
      <c r="M48" s="23" t="s">
        <v>36</v>
      </c>
    </row>
    <row r="49" spans="1:13" ht="16.5" hidden="1" thickBot="1" x14ac:dyDescent="0.3">
      <c r="A49" s="19" t="s">
        <v>133</v>
      </c>
      <c r="B49" s="20" t="s">
        <v>134</v>
      </c>
      <c r="C49" s="1" t="s">
        <v>46</v>
      </c>
      <c r="D49" s="2">
        <v>2</v>
      </c>
      <c r="F49" s="21" t="s">
        <v>101</v>
      </c>
      <c r="G49" s="22" t="s">
        <v>101</v>
      </c>
      <c r="H49" s="22"/>
      <c r="I49" s="22"/>
      <c r="J49" s="23" t="s">
        <v>36</v>
      </c>
      <c r="K49" s="23" t="s">
        <v>36</v>
      </c>
      <c r="L49" s="23" t="s">
        <v>36</v>
      </c>
      <c r="M49" s="23" t="s">
        <v>36</v>
      </c>
    </row>
    <row r="50" spans="1:13" ht="16.5" hidden="1" thickBot="1" x14ac:dyDescent="0.3">
      <c r="A50" s="19" t="s">
        <v>135</v>
      </c>
      <c r="B50" s="20" t="s">
        <v>46</v>
      </c>
      <c r="C50" s="1" t="s">
        <v>136</v>
      </c>
      <c r="D50" s="2">
        <v>1</v>
      </c>
      <c r="F50" s="21" t="s">
        <v>101</v>
      </c>
      <c r="G50" s="22" t="s">
        <v>101</v>
      </c>
      <c r="H50" s="22"/>
      <c r="I50" s="22"/>
      <c r="J50" s="23" t="s">
        <v>36</v>
      </c>
      <c r="K50" s="23" t="s">
        <v>36</v>
      </c>
      <c r="L50" s="23" t="s">
        <v>36</v>
      </c>
      <c r="M50" s="23" t="s">
        <v>36</v>
      </c>
    </row>
    <row r="51" spans="1:13" ht="16.5" hidden="1" thickBot="1" x14ac:dyDescent="0.3">
      <c r="A51" s="19" t="s">
        <v>137</v>
      </c>
      <c r="B51" s="20" t="s">
        <v>69</v>
      </c>
      <c r="C51" s="1" t="s">
        <v>70</v>
      </c>
      <c r="D51" s="2">
        <v>2</v>
      </c>
      <c r="F51" s="21" t="s">
        <v>101</v>
      </c>
      <c r="G51" s="22" t="s">
        <v>101</v>
      </c>
      <c r="H51" s="22"/>
      <c r="I51" s="22"/>
      <c r="J51" s="23" t="s">
        <v>36</v>
      </c>
      <c r="K51" s="23" t="s">
        <v>36</v>
      </c>
      <c r="L51" s="23" t="s">
        <v>36</v>
      </c>
      <c r="M51" s="23" t="s">
        <v>36</v>
      </c>
    </row>
    <row r="52" spans="1:13" ht="16.5" hidden="1" thickBot="1" x14ac:dyDescent="0.3">
      <c r="A52" s="19" t="s">
        <v>138</v>
      </c>
      <c r="B52" s="20" t="s">
        <v>139</v>
      </c>
      <c r="C52" s="1" t="s">
        <v>140</v>
      </c>
      <c r="D52" s="2">
        <v>1</v>
      </c>
      <c r="F52" s="21" t="s">
        <v>101</v>
      </c>
      <c r="G52" s="22" t="s">
        <v>101</v>
      </c>
      <c r="H52" s="22"/>
      <c r="I52" s="22"/>
      <c r="J52" s="23" t="s">
        <v>36</v>
      </c>
      <c r="K52" s="23" t="s">
        <v>36</v>
      </c>
      <c r="L52" s="23" t="s">
        <v>36</v>
      </c>
      <c r="M52" s="23" t="s">
        <v>36</v>
      </c>
    </row>
    <row r="53" spans="1:13" ht="16.5" hidden="1" thickBot="1" x14ac:dyDescent="0.3">
      <c r="A53" s="19" t="s">
        <v>141</v>
      </c>
      <c r="B53" s="20" t="s">
        <v>90</v>
      </c>
      <c r="C53" s="1" t="s">
        <v>142</v>
      </c>
      <c r="D53" s="2">
        <v>1</v>
      </c>
      <c r="F53" s="21" t="s">
        <v>101</v>
      </c>
      <c r="G53" s="22" t="s">
        <v>101</v>
      </c>
      <c r="H53" s="22"/>
      <c r="I53" s="22"/>
      <c r="J53" s="23" t="s">
        <v>36</v>
      </c>
      <c r="K53" s="23" t="s">
        <v>36</v>
      </c>
      <c r="L53" s="23" t="s">
        <v>36</v>
      </c>
      <c r="M53" s="23" t="s">
        <v>36</v>
      </c>
    </row>
    <row r="54" spans="1:13" ht="16.5" hidden="1" thickBot="1" x14ac:dyDescent="0.3">
      <c r="A54" s="19" t="s">
        <v>143</v>
      </c>
      <c r="B54" s="20" t="s">
        <v>105</v>
      </c>
      <c r="C54" s="1" t="str">
        <f>IF(F5="Вода сточная","1000","200")</f>
        <v>200</v>
      </c>
      <c r="D54" s="2">
        <v>0</v>
      </c>
      <c r="F54" s="21" t="s">
        <v>101</v>
      </c>
      <c r="G54" s="22" t="s">
        <v>101</v>
      </c>
      <c r="H54" s="22"/>
      <c r="I54" s="22"/>
      <c r="J54" s="23" t="s">
        <v>36</v>
      </c>
      <c r="K54" s="23" t="s">
        <v>36</v>
      </c>
      <c r="L54" s="23" t="s">
        <v>36</v>
      </c>
      <c r="M54" s="23" t="s">
        <v>36</v>
      </c>
    </row>
    <row r="55" spans="1:13" ht="16.5" hidden="1" thickBot="1" x14ac:dyDescent="0.3">
      <c r="A55" s="19" t="s">
        <v>144</v>
      </c>
      <c r="B55" s="20" t="s">
        <v>90</v>
      </c>
      <c r="C55" s="1" t="s">
        <v>142</v>
      </c>
      <c r="D55" s="2">
        <v>1</v>
      </c>
      <c r="F55" s="21" t="s">
        <v>101</v>
      </c>
      <c r="G55" s="22" t="s">
        <v>101</v>
      </c>
      <c r="H55" s="22"/>
      <c r="I55" s="22"/>
      <c r="J55" s="23" t="s">
        <v>36</v>
      </c>
      <c r="K55" s="23" t="s">
        <v>36</v>
      </c>
      <c r="L55" s="23" t="s">
        <v>36</v>
      </c>
      <c r="M55" s="23" t="s">
        <v>36</v>
      </c>
    </row>
    <row r="56" spans="1:13" ht="16.5" hidden="1" thickBot="1" x14ac:dyDescent="0.3">
      <c r="A56" s="19" t="s">
        <v>145</v>
      </c>
      <c r="B56" s="20" t="s">
        <v>146</v>
      </c>
      <c r="C56" s="1" t="s">
        <v>147</v>
      </c>
      <c r="D56" s="2">
        <v>1</v>
      </c>
      <c r="F56" s="21" t="s">
        <v>101</v>
      </c>
      <c r="G56" s="22" t="s">
        <v>101</v>
      </c>
      <c r="H56" s="22"/>
      <c r="I56" s="22"/>
      <c r="J56" s="23" t="s">
        <v>36</v>
      </c>
      <c r="K56" s="23" t="s">
        <v>36</v>
      </c>
      <c r="L56" s="23" t="s">
        <v>36</v>
      </c>
      <c r="M56" s="23" t="s">
        <v>36</v>
      </c>
    </row>
    <row r="57" spans="1:13" ht="16.5" hidden="1" thickBot="1" x14ac:dyDescent="0.3">
      <c r="A57" s="19" t="s">
        <v>148</v>
      </c>
      <c r="B57" s="20" t="s">
        <v>149</v>
      </c>
      <c r="C57" s="1" t="s">
        <v>51</v>
      </c>
      <c r="D57" s="2">
        <v>3</v>
      </c>
      <c r="F57" s="21" t="s">
        <v>101</v>
      </c>
      <c r="G57" s="22" t="s">
        <v>101</v>
      </c>
      <c r="H57" s="22"/>
      <c r="I57" s="22"/>
      <c r="J57" s="23" t="s">
        <v>36</v>
      </c>
      <c r="K57" s="23" t="s">
        <v>36</v>
      </c>
      <c r="L57" s="23" t="s">
        <v>36</v>
      </c>
      <c r="M57" s="23" t="s">
        <v>36</v>
      </c>
    </row>
    <row r="58" spans="1:13" ht="16.5" hidden="1" thickBot="1" x14ac:dyDescent="0.3">
      <c r="A58" s="19" t="s">
        <v>150</v>
      </c>
      <c r="B58" s="20" t="s">
        <v>46</v>
      </c>
      <c r="C58" s="1" t="s">
        <v>54</v>
      </c>
      <c r="D58" s="2">
        <v>1</v>
      </c>
      <c r="F58" s="21" t="s">
        <v>101</v>
      </c>
      <c r="G58" s="22" t="s">
        <v>101</v>
      </c>
      <c r="H58" s="22"/>
      <c r="I58" s="22"/>
      <c r="J58" s="23" t="s">
        <v>36</v>
      </c>
      <c r="K58" s="23" t="s">
        <v>36</v>
      </c>
      <c r="L58" s="23" t="s">
        <v>36</v>
      </c>
      <c r="M58" s="23" t="s">
        <v>36</v>
      </c>
    </row>
    <row r="59" spans="1:13" ht="16.5" hidden="1" thickBot="1" x14ac:dyDescent="0.3">
      <c r="A59" s="19" t="s">
        <v>151</v>
      </c>
      <c r="B59" s="20" t="s">
        <v>81</v>
      </c>
      <c r="C59" s="1" t="s">
        <v>38</v>
      </c>
      <c r="D59" s="2">
        <v>1</v>
      </c>
      <c r="F59" s="21" t="s">
        <v>101</v>
      </c>
      <c r="G59" s="22" t="s">
        <v>101</v>
      </c>
      <c r="H59" s="22"/>
      <c r="I59" s="22"/>
      <c r="J59" s="25" t="s">
        <v>36</v>
      </c>
      <c r="K59" s="25" t="s">
        <v>36</v>
      </c>
      <c r="L59" s="25" t="s">
        <v>36</v>
      </c>
      <c r="M59" s="25" t="s">
        <v>36</v>
      </c>
    </row>
    <row r="60" spans="1:13" ht="16.5" hidden="1" thickBot="1" x14ac:dyDescent="0.3">
      <c r="A60" s="19" t="s">
        <v>152</v>
      </c>
      <c r="B60" s="20" t="s">
        <v>50</v>
      </c>
      <c r="C60" s="1" t="s">
        <v>51</v>
      </c>
      <c r="D60" s="2">
        <v>1</v>
      </c>
      <c r="F60" s="21" t="s">
        <v>101</v>
      </c>
      <c r="G60" s="22" t="s">
        <v>101</v>
      </c>
      <c r="H60" s="22"/>
      <c r="I60" s="22"/>
      <c r="J60" s="25" t="s">
        <v>36</v>
      </c>
      <c r="K60" s="25" t="s">
        <v>36</v>
      </c>
      <c r="L60" s="25" t="s">
        <v>36</v>
      </c>
      <c r="M60" s="25" t="s">
        <v>36</v>
      </c>
    </row>
    <row r="61" spans="1:13" ht="16.5" hidden="1" thickBot="1" x14ac:dyDescent="0.3">
      <c r="A61" s="19" t="s">
        <v>153</v>
      </c>
      <c r="B61" s="20" t="s">
        <v>120</v>
      </c>
      <c r="C61" s="1" t="s">
        <v>43</v>
      </c>
      <c r="D61" s="2">
        <v>2</v>
      </c>
      <c r="F61" s="21" t="s">
        <v>101</v>
      </c>
      <c r="G61" s="22" t="s">
        <v>101</v>
      </c>
      <c r="H61" s="22"/>
      <c r="I61" s="22"/>
      <c r="J61" s="25" t="s">
        <v>36</v>
      </c>
      <c r="K61" s="25" t="s">
        <v>36</v>
      </c>
      <c r="L61" s="25" t="s">
        <v>36</v>
      </c>
      <c r="M61" s="25" t="s">
        <v>36</v>
      </c>
    </row>
    <row r="62" spans="1:13" ht="16.5" hidden="1" thickBot="1" x14ac:dyDescent="0.3">
      <c r="A62" s="19" t="s">
        <v>154</v>
      </c>
      <c r="B62" s="20" t="s">
        <v>155</v>
      </c>
      <c r="C62" s="1" t="s">
        <v>156</v>
      </c>
      <c r="D62" s="2">
        <v>3</v>
      </c>
      <c r="F62" s="21" t="s">
        <v>101</v>
      </c>
      <c r="G62" s="22" t="s">
        <v>101</v>
      </c>
      <c r="H62" s="22"/>
      <c r="I62" s="22"/>
      <c r="J62" s="25" t="s">
        <v>36</v>
      </c>
      <c r="K62" s="25" t="s">
        <v>36</v>
      </c>
      <c r="L62" s="25" t="s">
        <v>36</v>
      </c>
      <c r="M62" s="25" t="s">
        <v>36</v>
      </c>
    </row>
    <row r="63" spans="1:13" ht="16.5" hidden="1" thickBot="1" x14ac:dyDescent="0.3">
      <c r="A63" s="19" t="s">
        <v>157</v>
      </c>
      <c r="B63" s="20" t="s">
        <v>46</v>
      </c>
      <c r="C63" s="1" t="str">
        <f>IF(F5="Вода сточная","50000","5000")</f>
        <v>5000</v>
      </c>
      <c r="D63" s="2">
        <v>1</v>
      </c>
      <c r="F63" s="21" t="s">
        <v>101</v>
      </c>
      <c r="G63" s="22" t="s">
        <v>101</v>
      </c>
      <c r="H63" s="22"/>
      <c r="I63" s="22"/>
      <c r="J63" s="25" t="s">
        <v>36</v>
      </c>
      <c r="K63" s="25" t="s">
        <v>36</v>
      </c>
      <c r="L63" s="25" t="s">
        <v>36</v>
      </c>
      <c r="M63" s="25" t="s">
        <v>36</v>
      </c>
    </row>
    <row r="64" spans="1:13" ht="16.5" hidden="1" thickBot="1" x14ac:dyDescent="0.3">
      <c r="A64" s="19" t="s">
        <v>158</v>
      </c>
      <c r="B64" s="20" t="str">
        <f>IF(F5="Вода сточная","0,15","0,015")</f>
        <v>0,015</v>
      </c>
      <c r="C64" s="1" t="str">
        <f>IF(F5="Вода сточная","20","0,5")</f>
        <v>0,5</v>
      </c>
      <c r="D64" s="2" t="str">
        <f>IF(F5="Вода сточная","2","3")</f>
        <v>3</v>
      </c>
      <c r="F64" s="21" t="s">
        <v>101</v>
      </c>
      <c r="G64" s="22" t="s">
        <v>101</v>
      </c>
      <c r="H64" s="22"/>
      <c r="I64" s="22"/>
      <c r="J64" s="25" t="s">
        <v>36</v>
      </c>
      <c r="K64" s="25" t="s">
        <v>36</v>
      </c>
      <c r="L64" s="25" t="s">
        <v>36</v>
      </c>
      <c r="M64" s="25" t="s">
        <v>36</v>
      </c>
    </row>
    <row r="65" spans="1:13" ht="16.5" hidden="1" thickBot="1" x14ac:dyDescent="0.3">
      <c r="A65" s="19" t="s">
        <v>159</v>
      </c>
      <c r="B65" s="20" t="s">
        <v>38</v>
      </c>
      <c r="C65" s="1" t="s">
        <v>160</v>
      </c>
      <c r="D65" s="2">
        <v>0</v>
      </c>
      <c r="F65" s="21" t="s">
        <v>101</v>
      </c>
      <c r="G65" s="22" t="s">
        <v>101</v>
      </c>
      <c r="H65" s="22"/>
      <c r="I65" s="22"/>
      <c r="J65" s="25" t="s">
        <v>36</v>
      </c>
      <c r="K65" s="25" t="s">
        <v>36</v>
      </c>
      <c r="L65" s="25" t="s">
        <v>36</v>
      </c>
      <c r="M65" s="25" t="s">
        <v>36</v>
      </c>
    </row>
    <row r="66" spans="1:13" ht="16.5" hidden="1" thickBot="1" x14ac:dyDescent="0.3">
      <c r="A66" s="19" t="s">
        <v>161</v>
      </c>
      <c r="B66" s="20" t="s">
        <v>162</v>
      </c>
      <c r="C66" s="1" t="s">
        <v>54</v>
      </c>
      <c r="D66" s="2">
        <v>2</v>
      </c>
      <c r="F66" s="21" t="s">
        <v>101</v>
      </c>
      <c r="G66" s="22" t="s">
        <v>101</v>
      </c>
      <c r="H66" s="22"/>
      <c r="I66" s="22"/>
      <c r="J66" s="25" t="s">
        <v>36</v>
      </c>
      <c r="K66" s="25" t="s">
        <v>36</v>
      </c>
      <c r="L66" s="25" t="s">
        <v>36</v>
      </c>
      <c r="M66" s="25" t="s">
        <v>36</v>
      </c>
    </row>
    <row r="67" spans="1:13" ht="16.5" hidden="1" thickBot="1" x14ac:dyDescent="0.3">
      <c r="A67" s="19" t="s">
        <v>163</v>
      </c>
      <c r="B67" s="20">
        <v>0.01</v>
      </c>
      <c r="C67" s="1">
        <v>5</v>
      </c>
      <c r="D67" s="2">
        <v>2</v>
      </c>
      <c r="F67" s="21" t="s">
        <v>101</v>
      </c>
      <c r="G67" s="22" t="s">
        <v>101</v>
      </c>
      <c r="H67" s="22"/>
      <c r="I67" s="22"/>
      <c r="J67" s="25" t="s">
        <v>36</v>
      </c>
      <c r="K67" s="25" t="s">
        <v>36</v>
      </c>
      <c r="L67" s="25" t="s">
        <v>36</v>
      </c>
      <c r="M67" s="25" t="s">
        <v>36</v>
      </c>
    </row>
    <row r="68" spans="1:13" ht="16.5" hidden="1" thickBot="1" x14ac:dyDescent="0.3">
      <c r="A68" s="19" t="s">
        <v>164</v>
      </c>
      <c r="B68" s="20" t="s">
        <v>105</v>
      </c>
      <c r="C68" s="1" t="str">
        <f>IF(F5="Вода сточная","100","20")</f>
        <v>20</v>
      </c>
      <c r="D68" s="2">
        <v>0</v>
      </c>
      <c r="F68" s="21" t="s">
        <v>101</v>
      </c>
      <c r="G68" s="22" t="s">
        <v>101</v>
      </c>
      <c r="H68" s="22"/>
      <c r="I68" s="22"/>
      <c r="J68" s="25" t="s">
        <v>36</v>
      </c>
      <c r="K68" s="25" t="s">
        <v>36</v>
      </c>
      <c r="L68" s="25" t="s">
        <v>36</v>
      </c>
      <c r="M68" s="25" t="s">
        <v>36</v>
      </c>
    </row>
    <row r="69" spans="1:13" ht="16.5" hidden="1" thickBot="1" x14ac:dyDescent="0.3">
      <c r="A69" s="19" t="s">
        <v>165</v>
      </c>
      <c r="B69" s="20" t="s">
        <v>166</v>
      </c>
      <c r="C69" s="1" t="s">
        <v>90</v>
      </c>
      <c r="D69" s="2">
        <v>3</v>
      </c>
      <c r="F69" s="21" t="s">
        <v>101</v>
      </c>
      <c r="G69" s="22" t="s">
        <v>101</v>
      </c>
      <c r="H69" s="22"/>
      <c r="I69" s="22"/>
      <c r="J69" s="25" t="s">
        <v>36</v>
      </c>
      <c r="K69" s="25" t="s">
        <v>36</v>
      </c>
      <c r="L69" s="25" t="s">
        <v>36</v>
      </c>
      <c r="M69" s="25" t="s">
        <v>36</v>
      </c>
    </row>
    <row r="70" spans="1:13" ht="16.5" hidden="1" thickBot="1" x14ac:dyDescent="0.3">
      <c r="A70" s="19" t="s">
        <v>167</v>
      </c>
      <c r="B70" s="20" t="s">
        <v>38</v>
      </c>
      <c r="C70" s="1" t="s">
        <v>168</v>
      </c>
      <c r="D70" s="2">
        <v>0</v>
      </c>
      <c r="F70" s="21" t="s">
        <v>101</v>
      </c>
      <c r="G70" s="22" t="s">
        <v>101</v>
      </c>
      <c r="H70" s="22"/>
      <c r="I70" s="22"/>
      <c r="J70" s="25" t="s">
        <v>36</v>
      </c>
      <c r="K70" s="25" t="s">
        <v>36</v>
      </c>
      <c r="L70" s="25" t="s">
        <v>36</v>
      </c>
      <c r="M70" s="25" t="s">
        <v>36</v>
      </c>
    </row>
    <row r="71" spans="1:13" ht="16.5" hidden="1" thickBot="1" x14ac:dyDescent="0.3">
      <c r="A71" s="19" t="s">
        <v>169</v>
      </c>
      <c r="B71" s="20" t="s">
        <v>170</v>
      </c>
      <c r="C71" s="1" t="s">
        <v>171</v>
      </c>
      <c r="D71" s="2">
        <v>3</v>
      </c>
      <c r="F71" s="21" t="s">
        <v>101</v>
      </c>
      <c r="G71" s="22" t="s">
        <v>101</v>
      </c>
      <c r="H71" s="22"/>
      <c r="I71" s="22"/>
      <c r="J71" s="25" t="s">
        <v>36</v>
      </c>
      <c r="K71" s="25" t="s">
        <v>36</v>
      </c>
      <c r="L71" s="25" t="s">
        <v>36</v>
      </c>
      <c r="M71" s="25" t="s">
        <v>36</v>
      </c>
    </row>
    <row r="72" spans="1:13" ht="16.5" hidden="1" thickBot="1" x14ac:dyDescent="0.3">
      <c r="A72" s="19" t="s">
        <v>172</v>
      </c>
      <c r="B72" s="20" t="str">
        <f>IF(F5="Вода сточная","0,1","0,02")</f>
        <v>0,02</v>
      </c>
      <c r="C72" s="1" t="str">
        <f>IF(F5="Вода сточная","5,0","0,5")</f>
        <v>0,5</v>
      </c>
      <c r="D72" s="2" t="str">
        <f>IF(F5="Вода сточная","1","2")</f>
        <v>2</v>
      </c>
      <c r="F72" s="21" t="s">
        <v>101</v>
      </c>
      <c r="G72" s="22" t="s">
        <v>101</v>
      </c>
      <c r="H72" s="22"/>
      <c r="I72" s="22"/>
      <c r="J72" s="25" t="s">
        <v>36</v>
      </c>
      <c r="K72" s="25" t="s">
        <v>36</v>
      </c>
      <c r="L72" s="25" t="s">
        <v>36</v>
      </c>
      <c r="M72" s="25" t="s">
        <v>36</v>
      </c>
    </row>
    <row r="73" spans="1:13" ht="16.5" hidden="1" thickBot="1" x14ac:dyDescent="0.3">
      <c r="A73" s="19" t="s">
        <v>173</v>
      </c>
      <c r="B73" s="20" t="s">
        <v>90</v>
      </c>
      <c r="C73" s="1" t="s">
        <v>136</v>
      </c>
      <c r="D73" s="2">
        <v>1</v>
      </c>
      <c r="F73" s="21" t="s">
        <v>101</v>
      </c>
      <c r="G73" s="22" t="s">
        <v>101</v>
      </c>
      <c r="H73" s="22"/>
      <c r="I73" s="22"/>
      <c r="J73" s="25" t="s">
        <v>36</v>
      </c>
      <c r="K73" s="25" t="s">
        <v>36</v>
      </c>
      <c r="L73" s="25" t="s">
        <v>36</v>
      </c>
      <c r="M73" s="25" t="s">
        <v>36</v>
      </c>
    </row>
    <row r="74" spans="1:13" ht="16.5" hidden="1" thickBot="1" x14ac:dyDescent="0.3">
      <c r="A74" s="19" t="s">
        <v>174</v>
      </c>
      <c r="B74" s="20" t="str">
        <f>IF(F5="Вода сточная","0,2","0,02")</f>
        <v>0,02</v>
      </c>
      <c r="C74" s="1" t="str">
        <f>IF(F5="Вода сточная","500","10")</f>
        <v>10</v>
      </c>
      <c r="D74" s="2" t="str">
        <f>IF(F5="Вода сточная","1","2")</f>
        <v>2</v>
      </c>
      <c r="F74" s="21" t="s">
        <v>101</v>
      </c>
      <c r="G74" s="22" t="s">
        <v>101</v>
      </c>
      <c r="H74" s="22"/>
      <c r="I74" s="22"/>
      <c r="J74" s="25" t="s">
        <v>36</v>
      </c>
      <c r="K74" s="25" t="s">
        <v>36</v>
      </c>
      <c r="L74" s="25" t="s">
        <v>36</v>
      </c>
      <c r="M74" s="25" t="s">
        <v>36</v>
      </c>
    </row>
    <row r="75" spans="1:13" ht="16.5" hidden="1" thickBot="1" x14ac:dyDescent="0.3">
      <c r="A75" s="19" t="s">
        <v>175</v>
      </c>
      <c r="B75" s="20" t="str">
        <f>IF(F5="Вода сточная","0,1","0,01")</f>
        <v>0,01</v>
      </c>
      <c r="C75" s="1" t="str">
        <f>IF(F5="Вода сточная","500","15")</f>
        <v>15</v>
      </c>
      <c r="D75" s="2" t="str">
        <f>IF(F5="Вода сточная","1","2")</f>
        <v>2</v>
      </c>
      <c r="F75" s="21" t="s">
        <v>101</v>
      </c>
      <c r="G75" s="22" t="s">
        <v>101</v>
      </c>
      <c r="H75" s="22"/>
      <c r="I75" s="22"/>
      <c r="J75" s="25" t="s">
        <v>36</v>
      </c>
      <c r="K75" s="25" t="s">
        <v>36</v>
      </c>
      <c r="L75" s="25" t="s">
        <v>36</v>
      </c>
      <c r="M75" s="25" t="s">
        <v>36</v>
      </c>
    </row>
    <row r="76" spans="1:13" ht="16.5" hidden="1" thickBot="1" x14ac:dyDescent="0.3">
      <c r="A76" s="19" t="s">
        <v>176</v>
      </c>
      <c r="B76" s="20" t="s">
        <v>73</v>
      </c>
      <c r="C76" s="1" t="s">
        <v>177</v>
      </c>
      <c r="D76" s="2">
        <v>2</v>
      </c>
      <c r="F76" s="21" t="s">
        <v>101</v>
      </c>
      <c r="G76" s="22" t="s">
        <v>101</v>
      </c>
      <c r="H76" s="22"/>
      <c r="I76" s="22"/>
      <c r="J76" s="25" t="s">
        <v>36</v>
      </c>
      <c r="K76" s="25" t="s">
        <v>36</v>
      </c>
      <c r="L76" s="25" t="s">
        <v>36</v>
      </c>
      <c r="M76" s="25" t="s">
        <v>36</v>
      </c>
    </row>
    <row r="77" spans="1:13" ht="16.5" hidden="1" thickBot="1" x14ac:dyDescent="0.3">
      <c r="A77" s="19" t="s">
        <v>178</v>
      </c>
      <c r="B77" s="20" t="s">
        <v>90</v>
      </c>
      <c r="C77" s="1" t="s">
        <v>54</v>
      </c>
      <c r="D77" s="2">
        <v>1</v>
      </c>
      <c r="F77" s="21" t="s">
        <v>101</v>
      </c>
      <c r="G77" s="22" t="s">
        <v>101</v>
      </c>
      <c r="H77" s="22"/>
      <c r="I77" s="22"/>
      <c r="J77" s="25" t="s">
        <v>36</v>
      </c>
      <c r="K77" s="25" t="s">
        <v>36</v>
      </c>
      <c r="L77" s="25" t="s">
        <v>36</v>
      </c>
      <c r="M77" s="25" t="s">
        <v>36</v>
      </c>
    </row>
    <row r="78" spans="1:13" ht="16.5" hidden="1" thickBot="1" x14ac:dyDescent="0.3">
      <c r="A78" s="19" t="s">
        <v>179</v>
      </c>
      <c r="B78" s="20" t="s">
        <v>94</v>
      </c>
      <c r="C78" s="1" t="s">
        <v>38</v>
      </c>
      <c r="D78" s="2">
        <v>0</v>
      </c>
      <c r="F78" s="21" t="s">
        <v>101</v>
      </c>
      <c r="G78" s="22" t="s">
        <v>101</v>
      </c>
      <c r="H78" s="22"/>
      <c r="I78" s="22"/>
      <c r="J78" s="25" t="s">
        <v>36</v>
      </c>
      <c r="K78" s="25" t="s">
        <v>36</v>
      </c>
      <c r="L78" s="25" t="s">
        <v>36</v>
      </c>
      <c r="M78" s="25" t="s">
        <v>36</v>
      </c>
    </row>
    <row r="79" spans="1:13" ht="16.5" hidden="1" thickBot="1" x14ac:dyDescent="0.3">
      <c r="A79" s="19" t="s">
        <v>180</v>
      </c>
      <c r="B79" s="20" t="s">
        <v>156</v>
      </c>
      <c r="C79" s="1" t="s">
        <v>91</v>
      </c>
      <c r="D79" s="2">
        <v>1</v>
      </c>
      <c r="F79" s="21" t="s">
        <v>101</v>
      </c>
      <c r="G79" s="22" t="s">
        <v>101</v>
      </c>
      <c r="H79" s="22"/>
      <c r="I79" s="22"/>
      <c r="J79" s="25" t="s">
        <v>36</v>
      </c>
      <c r="K79" s="25" t="s">
        <v>36</v>
      </c>
      <c r="L79" s="25" t="s">
        <v>36</v>
      </c>
      <c r="M79" s="25" t="s">
        <v>36</v>
      </c>
    </row>
    <row r="80" spans="1:13" ht="16.5" hidden="1" thickBot="1" x14ac:dyDescent="0.3">
      <c r="A80" s="19" t="s">
        <v>181</v>
      </c>
      <c r="B80" s="20" t="s">
        <v>46</v>
      </c>
      <c r="C80" s="1" t="str">
        <f>IF(F5="Вода природная","100",IF(F5="Вода сточная","100","10"))</f>
        <v>10</v>
      </c>
      <c r="D80" s="2">
        <v>1</v>
      </c>
      <c r="F80" s="21" t="s">
        <v>101</v>
      </c>
      <c r="G80" s="22" t="s">
        <v>101</v>
      </c>
      <c r="H80" s="22"/>
      <c r="I80" s="22"/>
      <c r="J80" s="25" t="s">
        <v>36</v>
      </c>
      <c r="K80" s="25" t="s">
        <v>36</v>
      </c>
      <c r="L80" s="25" t="s">
        <v>36</v>
      </c>
      <c r="M80" s="25" t="s">
        <v>36</v>
      </c>
    </row>
    <row r="81" spans="1:13" ht="16.5" hidden="1" thickBot="1" x14ac:dyDescent="0.3">
      <c r="A81" s="19" t="s">
        <v>182</v>
      </c>
      <c r="B81" s="20" t="str">
        <f>IF(F5="Вода сточная","1","0,2")</f>
        <v>0,2</v>
      </c>
      <c r="C81" s="1" t="str">
        <f>IF(F5="Вода сточная","500","100")</f>
        <v>100</v>
      </c>
      <c r="D81" s="2" t="str">
        <f>IF(F5="Вода сточная","0","1")</f>
        <v>1</v>
      </c>
      <c r="F81" s="21" t="s">
        <v>101</v>
      </c>
      <c r="G81" s="22" t="s">
        <v>101</v>
      </c>
      <c r="H81" s="22"/>
      <c r="I81" s="22"/>
      <c r="J81" s="25" t="s">
        <v>36</v>
      </c>
      <c r="K81" s="25" t="s">
        <v>36</v>
      </c>
      <c r="L81" s="25" t="s">
        <v>36</v>
      </c>
      <c r="M81" s="25" t="s">
        <v>36</v>
      </c>
    </row>
    <row r="82" spans="1:13" ht="16.5" hidden="1" thickBot="1" x14ac:dyDescent="0.3">
      <c r="A82" s="19" t="s">
        <v>183</v>
      </c>
      <c r="B82" s="20" t="s">
        <v>98</v>
      </c>
      <c r="C82" s="1" t="s">
        <v>98</v>
      </c>
      <c r="D82" s="2">
        <v>2</v>
      </c>
      <c r="F82" s="21" t="s">
        <v>101</v>
      </c>
      <c r="G82" s="22" t="s">
        <v>101</v>
      </c>
      <c r="H82" s="22"/>
      <c r="I82" s="22"/>
      <c r="J82" s="25" t="s">
        <v>36</v>
      </c>
      <c r="K82" s="25" t="s">
        <v>36</v>
      </c>
      <c r="L82" s="25" t="s">
        <v>36</v>
      </c>
      <c r="M82" s="25" t="s">
        <v>36</v>
      </c>
    </row>
    <row r="83" spans="1:13" ht="16.5" hidden="1" thickBot="1" x14ac:dyDescent="0.3">
      <c r="A83" s="19" t="s">
        <v>184</v>
      </c>
      <c r="B83" s="20" t="s">
        <v>46</v>
      </c>
      <c r="C83" s="1" t="s">
        <v>51</v>
      </c>
      <c r="D83" s="2">
        <v>1</v>
      </c>
      <c r="F83" s="21" t="s">
        <v>101</v>
      </c>
      <c r="G83" s="22" t="s">
        <v>101</v>
      </c>
      <c r="H83" s="22"/>
      <c r="I83" s="22"/>
      <c r="J83" s="25" t="s">
        <v>36</v>
      </c>
      <c r="K83" s="25" t="s">
        <v>36</v>
      </c>
      <c r="L83" s="25" t="s">
        <v>36</v>
      </c>
      <c r="M83" s="25" t="s">
        <v>36</v>
      </c>
    </row>
    <row r="84" spans="1:13" ht="16.5" hidden="1" thickBot="1" x14ac:dyDescent="0.3">
      <c r="A84" s="19" t="s">
        <v>28</v>
      </c>
      <c r="B84" s="20" t="s">
        <v>69</v>
      </c>
      <c r="C84" s="1" t="s">
        <v>70</v>
      </c>
      <c r="D84" s="2">
        <v>2</v>
      </c>
      <c r="F84" s="21" t="s">
        <v>101</v>
      </c>
      <c r="G84" s="22" t="s">
        <v>101</v>
      </c>
      <c r="H84" s="22"/>
      <c r="I84" s="22"/>
      <c r="J84" s="25" t="s">
        <v>36</v>
      </c>
      <c r="K84" s="25" t="s">
        <v>36</v>
      </c>
      <c r="L84" s="25" t="s">
        <v>36</v>
      </c>
      <c r="M84" s="25" t="s">
        <v>36</v>
      </c>
    </row>
    <row r="85" spans="1:13" ht="16.5" hidden="1" thickBot="1" x14ac:dyDescent="0.3">
      <c r="A85" s="19" t="s">
        <v>185</v>
      </c>
      <c r="B85" s="20" t="s">
        <v>90</v>
      </c>
      <c r="C85" s="1" t="s">
        <v>186</v>
      </c>
      <c r="D85" s="2">
        <v>1</v>
      </c>
      <c r="F85" s="21" t="s">
        <v>101</v>
      </c>
      <c r="G85" s="22" t="s">
        <v>101</v>
      </c>
      <c r="H85" s="22"/>
      <c r="I85" s="22"/>
      <c r="J85" s="25" t="s">
        <v>36</v>
      </c>
      <c r="K85" s="25" t="s">
        <v>36</v>
      </c>
      <c r="L85" s="25" t="s">
        <v>36</v>
      </c>
      <c r="M85" s="25" t="s">
        <v>36</v>
      </c>
    </row>
    <row r="86" spans="1:13" ht="16.5" hidden="1" thickBot="1" x14ac:dyDescent="0.3">
      <c r="A86" s="19" t="s">
        <v>187</v>
      </c>
      <c r="B86" s="20" t="s">
        <v>94</v>
      </c>
      <c r="C86" s="1" t="s">
        <v>116</v>
      </c>
      <c r="D86" s="2">
        <v>0</v>
      </c>
      <c r="F86" s="21" t="s">
        <v>101</v>
      </c>
      <c r="G86" s="22" t="s">
        <v>101</v>
      </c>
      <c r="H86" s="22"/>
      <c r="I86" s="22"/>
      <c r="J86" s="25" t="s">
        <v>36</v>
      </c>
      <c r="K86" s="25" t="s">
        <v>36</v>
      </c>
      <c r="L86" s="25" t="s">
        <v>36</v>
      </c>
      <c r="M86" s="25" t="s">
        <v>36</v>
      </c>
    </row>
    <row r="87" spans="1:13" ht="16.5" hidden="1" thickBot="1" x14ac:dyDescent="0.3">
      <c r="A87" s="19" t="s">
        <v>188</v>
      </c>
      <c r="B87" s="20" t="s">
        <v>94</v>
      </c>
      <c r="C87" s="1" t="s">
        <v>116</v>
      </c>
      <c r="D87" s="2">
        <v>0</v>
      </c>
      <c r="F87" s="21" t="s">
        <v>101</v>
      </c>
      <c r="G87" s="22" t="s">
        <v>101</v>
      </c>
      <c r="H87" s="22"/>
      <c r="I87" s="22"/>
      <c r="J87" s="25" t="s">
        <v>36</v>
      </c>
      <c r="K87" s="25" t="s">
        <v>36</v>
      </c>
      <c r="L87" s="25" t="s">
        <v>36</v>
      </c>
      <c r="M87" s="25" t="s">
        <v>36</v>
      </c>
    </row>
    <row r="88" spans="1:13" ht="16.5" hidden="1" thickBot="1" x14ac:dyDescent="0.3">
      <c r="A88" s="19" t="s">
        <v>189</v>
      </c>
      <c r="B88" s="20" t="s">
        <v>94</v>
      </c>
      <c r="C88" s="1" t="s">
        <v>116</v>
      </c>
      <c r="D88" s="2">
        <v>0</v>
      </c>
      <c r="F88" s="21" t="s">
        <v>101</v>
      </c>
      <c r="G88" s="22" t="s">
        <v>101</v>
      </c>
      <c r="H88" s="22"/>
      <c r="I88" s="22"/>
      <c r="J88" s="25" t="s">
        <v>36</v>
      </c>
      <c r="K88" s="25" t="s">
        <v>36</v>
      </c>
      <c r="L88" s="25" t="s">
        <v>36</v>
      </c>
      <c r="M88" s="25" t="s">
        <v>36</v>
      </c>
    </row>
    <row r="89" spans="1:13" ht="16.5" hidden="1" thickBot="1" x14ac:dyDescent="0.3">
      <c r="A89" s="19" t="s">
        <v>190</v>
      </c>
      <c r="B89" s="20" t="s">
        <v>94</v>
      </c>
      <c r="C89" s="1" t="s">
        <v>116</v>
      </c>
      <c r="D89" s="2">
        <v>0</v>
      </c>
      <c r="F89" s="21" t="s">
        <v>101</v>
      </c>
      <c r="G89" s="22" t="s">
        <v>101</v>
      </c>
      <c r="H89" s="22"/>
      <c r="I89" s="22"/>
      <c r="J89" s="25" t="s">
        <v>36</v>
      </c>
      <c r="K89" s="25" t="s">
        <v>36</v>
      </c>
      <c r="L89" s="25" t="s">
        <v>36</v>
      </c>
      <c r="M89" s="25" t="s">
        <v>36</v>
      </c>
    </row>
    <row r="90" spans="1:13" ht="16.5" hidden="1" thickBot="1" x14ac:dyDescent="0.3">
      <c r="A90" s="19" t="s">
        <v>191</v>
      </c>
      <c r="B90" s="20" t="s">
        <v>192</v>
      </c>
      <c r="C90" s="1" t="s">
        <v>193</v>
      </c>
      <c r="D90" s="2">
        <v>2</v>
      </c>
      <c r="F90" s="21" t="s">
        <v>101</v>
      </c>
      <c r="G90" s="22" t="s">
        <v>101</v>
      </c>
      <c r="H90" s="22"/>
      <c r="I90" s="22"/>
      <c r="J90" s="25" t="s">
        <v>36</v>
      </c>
      <c r="K90" s="25" t="s">
        <v>36</v>
      </c>
      <c r="L90" s="25" t="s">
        <v>36</v>
      </c>
      <c r="M90" s="25" t="s">
        <v>36</v>
      </c>
    </row>
    <row r="91" spans="1:13" ht="16.5" hidden="1" thickBot="1" x14ac:dyDescent="0.3">
      <c r="A91" s="19" t="s">
        <v>29</v>
      </c>
      <c r="B91" s="20" t="s">
        <v>73</v>
      </c>
      <c r="C91" s="1" t="s">
        <v>47</v>
      </c>
      <c r="D91" s="2">
        <v>2</v>
      </c>
      <c r="F91" s="21" t="s">
        <v>101</v>
      </c>
      <c r="G91" s="22" t="s">
        <v>101</v>
      </c>
      <c r="H91" s="22"/>
      <c r="I91" s="22"/>
      <c r="J91" s="25" t="s">
        <v>36</v>
      </c>
      <c r="K91" s="25" t="s">
        <v>36</v>
      </c>
      <c r="L91" s="25" t="s">
        <v>36</v>
      </c>
      <c r="M91" s="25" t="s">
        <v>36</v>
      </c>
    </row>
    <row r="92" spans="1:13" ht="16.5" hidden="1" thickBot="1" x14ac:dyDescent="0.3">
      <c r="A92" s="19" t="s">
        <v>194</v>
      </c>
      <c r="B92" s="20" t="s">
        <v>90</v>
      </c>
      <c r="C92" s="1" t="s">
        <v>195</v>
      </c>
      <c r="D92" s="2">
        <v>1</v>
      </c>
      <c r="F92" s="21" t="s">
        <v>101</v>
      </c>
      <c r="G92" s="22" t="s">
        <v>101</v>
      </c>
      <c r="H92" s="22"/>
      <c r="I92" s="22"/>
      <c r="J92" s="25" t="s">
        <v>36</v>
      </c>
      <c r="K92" s="25" t="s">
        <v>36</v>
      </c>
      <c r="L92" s="25" t="s">
        <v>36</v>
      </c>
      <c r="M92" s="25" t="s">
        <v>36</v>
      </c>
    </row>
    <row r="93" spans="1:13" ht="16.5" hidden="1" thickBot="1" x14ac:dyDescent="0.3">
      <c r="A93" s="19" t="s">
        <v>196</v>
      </c>
      <c r="B93" s="20" t="s">
        <v>81</v>
      </c>
      <c r="C93" s="1" t="s">
        <v>74</v>
      </c>
      <c r="D93" s="2">
        <v>1</v>
      </c>
      <c r="F93" s="21" t="s">
        <v>101</v>
      </c>
      <c r="G93" s="22" t="s">
        <v>101</v>
      </c>
      <c r="H93" s="22"/>
      <c r="I93" s="22"/>
      <c r="J93" s="25" t="s">
        <v>36</v>
      </c>
      <c r="K93" s="25" t="s">
        <v>36</v>
      </c>
      <c r="L93" s="25" t="s">
        <v>36</v>
      </c>
      <c r="M93" s="25" t="s">
        <v>36</v>
      </c>
    </row>
    <row r="94" spans="1:13" ht="16.5" hidden="1" thickBot="1" x14ac:dyDescent="0.3">
      <c r="A94" s="19" t="s">
        <v>197</v>
      </c>
      <c r="B94" s="20" t="s">
        <v>50</v>
      </c>
      <c r="C94" s="1" t="s">
        <v>198</v>
      </c>
      <c r="D94" s="2">
        <v>1</v>
      </c>
      <c r="F94" s="21" t="s">
        <v>101</v>
      </c>
      <c r="G94" s="22" t="s">
        <v>101</v>
      </c>
      <c r="H94" s="22"/>
      <c r="I94" s="22"/>
      <c r="J94" s="25" t="s">
        <v>36</v>
      </c>
      <c r="K94" s="25" t="s">
        <v>36</v>
      </c>
      <c r="L94" s="25" t="s">
        <v>36</v>
      </c>
      <c r="M94" s="25" t="s">
        <v>36</v>
      </c>
    </row>
    <row r="95" spans="1:13" ht="16.5" hidden="1" thickBot="1" x14ac:dyDescent="0.3">
      <c r="A95" s="19" t="s">
        <v>199</v>
      </c>
      <c r="B95" s="20" t="s">
        <v>105</v>
      </c>
      <c r="C95" s="1" t="s">
        <v>74</v>
      </c>
      <c r="D95" s="2">
        <v>0</v>
      </c>
      <c r="F95" s="21" t="s">
        <v>101</v>
      </c>
      <c r="G95" s="22" t="s">
        <v>101</v>
      </c>
      <c r="H95" s="22"/>
      <c r="I95" s="22"/>
      <c r="J95" s="25" t="s">
        <v>36</v>
      </c>
      <c r="K95" s="25" t="s">
        <v>36</v>
      </c>
      <c r="L95" s="25" t="s">
        <v>36</v>
      </c>
      <c r="M95" s="25" t="s">
        <v>36</v>
      </c>
    </row>
    <row r="96" spans="1:13" ht="16.5" hidden="1" thickBot="1" x14ac:dyDescent="0.3">
      <c r="A96" s="19" t="s">
        <v>200</v>
      </c>
      <c r="B96" s="20" t="s">
        <v>46</v>
      </c>
      <c r="C96" s="1" t="s">
        <v>168</v>
      </c>
      <c r="D96" s="2">
        <v>1</v>
      </c>
      <c r="F96" s="21" t="s">
        <v>101</v>
      </c>
      <c r="G96" s="22" t="s">
        <v>101</v>
      </c>
      <c r="H96" s="22"/>
      <c r="I96" s="22"/>
      <c r="J96" s="25" t="s">
        <v>36</v>
      </c>
      <c r="K96" s="25" t="s">
        <v>36</v>
      </c>
      <c r="L96" s="25" t="s">
        <v>36</v>
      </c>
      <c r="M96" s="25" t="s">
        <v>36</v>
      </c>
    </row>
    <row r="97" spans="1:13" ht="16.5" hidden="1" thickBot="1" x14ac:dyDescent="0.3">
      <c r="A97" s="19" t="s">
        <v>201</v>
      </c>
      <c r="B97" s="20" t="s">
        <v>73</v>
      </c>
      <c r="C97" s="1" t="s">
        <v>82</v>
      </c>
      <c r="D97" s="2">
        <v>2</v>
      </c>
      <c r="F97" s="21" t="s">
        <v>101</v>
      </c>
      <c r="G97" s="22" t="s">
        <v>101</v>
      </c>
      <c r="H97" s="22"/>
      <c r="I97" s="22"/>
      <c r="J97" s="25" t="s">
        <v>36</v>
      </c>
      <c r="K97" s="25" t="s">
        <v>36</v>
      </c>
      <c r="L97" s="25" t="s">
        <v>36</v>
      </c>
      <c r="M97" s="25" t="s">
        <v>36</v>
      </c>
    </row>
    <row r="98" spans="1:13" ht="16.5" hidden="1" thickBot="1" x14ac:dyDescent="0.3">
      <c r="A98" s="19" t="s">
        <v>202</v>
      </c>
      <c r="B98" s="20" t="s">
        <v>149</v>
      </c>
      <c r="C98" s="1" t="s">
        <v>61</v>
      </c>
      <c r="D98" s="2">
        <v>3</v>
      </c>
      <c r="F98" s="21" t="s">
        <v>101</v>
      </c>
      <c r="G98" s="22" t="s">
        <v>101</v>
      </c>
      <c r="H98" s="22"/>
      <c r="I98" s="22"/>
      <c r="J98" s="25" t="s">
        <v>36</v>
      </c>
      <c r="K98" s="25" t="s">
        <v>36</v>
      </c>
      <c r="L98" s="25" t="s">
        <v>36</v>
      </c>
      <c r="M98" s="25" t="s">
        <v>36</v>
      </c>
    </row>
    <row r="99" spans="1:13" ht="16.5" hidden="1" thickBot="1" x14ac:dyDescent="0.3">
      <c r="A99" s="19" t="s">
        <v>203</v>
      </c>
      <c r="B99" s="20" t="s">
        <v>149</v>
      </c>
      <c r="C99" s="1" t="s">
        <v>136</v>
      </c>
      <c r="D99" s="2">
        <v>3</v>
      </c>
      <c r="F99" s="21" t="s">
        <v>101</v>
      </c>
      <c r="G99" s="22" t="s">
        <v>101</v>
      </c>
      <c r="H99" s="22"/>
      <c r="I99" s="22"/>
      <c r="J99" s="25" t="s">
        <v>36</v>
      </c>
      <c r="K99" s="25" t="s">
        <v>36</v>
      </c>
      <c r="L99" s="25" t="s">
        <v>36</v>
      </c>
      <c r="M99" s="25" t="s">
        <v>36</v>
      </c>
    </row>
    <row r="100" spans="1:13" ht="16.5" hidden="1" thickBot="1" x14ac:dyDescent="0.3">
      <c r="A100" s="19" t="s">
        <v>204</v>
      </c>
      <c r="B100" s="20" t="s">
        <v>105</v>
      </c>
      <c r="C100" s="1" t="s">
        <v>116</v>
      </c>
      <c r="D100" s="2">
        <v>0</v>
      </c>
      <c r="F100" s="21" t="s">
        <v>101</v>
      </c>
      <c r="G100" s="22" t="s">
        <v>101</v>
      </c>
      <c r="H100" s="22"/>
      <c r="I100" s="22"/>
      <c r="J100" s="25" t="s">
        <v>36</v>
      </c>
      <c r="K100" s="25" t="s">
        <v>36</v>
      </c>
      <c r="L100" s="25" t="s">
        <v>36</v>
      </c>
      <c r="M100" s="25" t="s">
        <v>36</v>
      </c>
    </row>
    <row r="101" spans="1:13" ht="16.5" hidden="1" thickBot="1" x14ac:dyDescent="0.3">
      <c r="A101" s="19" t="s">
        <v>205</v>
      </c>
      <c r="B101" s="20" t="s">
        <v>105</v>
      </c>
      <c r="C101" s="1" t="s">
        <v>206</v>
      </c>
      <c r="D101" s="2">
        <v>0</v>
      </c>
      <c r="F101" s="21" t="s">
        <v>101</v>
      </c>
      <c r="G101" s="22" t="s">
        <v>101</v>
      </c>
      <c r="H101" s="22"/>
      <c r="I101" s="22"/>
      <c r="J101" s="25" t="s">
        <v>36</v>
      </c>
      <c r="K101" s="25" t="s">
        <v>36</v>
      </c>
      <c r="L101" s="25" t="s">
        <v>36</v>
      </c>
      <c r="M101" s="25" t="s">
        <v>36</v>
      </c>
    </row>
    <row r="102" spans="1:13" ht="16.5" hidden="1" thickBot="1" x14ac:dyDescent="0.3">
      <c r="A102" s="19" t="s">
        <v>30</v>
      </c>
      <c r="B102" s="20" t="s">
        <v>98</v>
      </c>
      <c r="C102" s="1" t="s">
        <v>98</v>
      </c>
      <c r="D102" s="2">
        <v>2</v>
      </c>
      <c r="F102" s="21" t="s">
        <v>101</v>
      </c>
      <c r="G102" s="22" t="s">
        <v>101</v>
      </c>
      <c r="H102" s="22"/>
      <c r="I102" s="22"/>
      <c r="J102" s="25" t="s">
        <v>36</v>
      </c>
      <c r="K102" s="25" t="s">
        <v>36</v>
      </c>
      <c r="L102" s="25" t="s">
        <v>36</v>
      </c>
      <c r="M102" s="25" t="s">
        <v>36</v>
      </c>
    </row>
    <row r="103" spans="1:13" ht="16.5" hidden="1" thickBot="1" x14ac:dyDescent="0.3">
      <c r="A103" s="19" t="s">
        <v>207</v>
      </c>
      <c r="B103" s="20" t="s">
        <v>81</v>
      </c>
      <c r="C103" s="1" t="s">
        <v>105</v>
      </c>
      <c r="D103" s="2">
        <v>1</v>
      </c>
      <c r="F103" s="21" t="s">
        <v>101</v>
      </c>
      <c r="G103" s="22" t="s">
        <v>101</v>
      </c>
      <c r="H103" s="22"/>
      <c r="I103" s="22"/>
      <c r="J103" s="25" t="s">
        <v>36</v>
      </c>
      <c r="K103" s="25" t="s">
        <v>36</v>
      </c>
      <c r="L103" s="25" t="s">
        <v>36</v>
      </c>
      <c r="M103" s="25" t="s">
        <v>36</v>
      </c>
    </row>
    <row r="104" spans="1:13" ht="16.5" hidden="1" thickBot="1" x14ac:dyDescent="0.3">
      <c r="A104" s="19" t="s">
        <v>208</v>
      </c>
      <c r="B104" s="20" t="s">
        <v>81</v>
      </c>
      <c r="C104" s="1" t="s">
        <v>74</v>
      </c>
      <c r="D104" s="2">
        <v>1</v>
      </c>
      <c r="F104" s="21" t="s">
        <v>101</v>
      </c>
      <c r="G104" s="22" t="s">
        <v>101</v>
      </c>
      <c r="H104" s="22"/>
      <c r="I104" s="22"/>
      <c r="J104" s="25" t="s">
        <v>36</v>
      </c>
      <c r="K104" s="25" t="s">
        <v>36</v>
      </c>
      <c r="L104" s="25" t="s">
        <v>36</v>
      </c>
      <c r="M104" s="25" t="s">
        <v>36</v>
      </c>
    </row>
    <row r="105" spans="1:13" ht="16.5" hidden="1" thickBot="1" x14ac:dyDescent="0.3">
      <c r="A105" s="19" t="s">
        <v>209</v>
      </c>
      <c r="B105" s="20" t="s">
        <v>77</v>
      </c>
      <c r="C105" s="1" t="s">
        <v>210</v>
      </c>
      <c r="D105" s="2">
        <v>2</v>
      </c>
      <c r="F105" s="21" t="s">
        <v>101</v>
      </c>
      <c r="G105" s="22" t="s">
        <v>101</v>
      </c>
      <c r="H105" s="22"/>
      <c r="I105" s="22"/>
      <c r="J105" s="25" t="s">
        <v>36</v>
      </c>
      <c r="K105" s="25" t="s">
        <v>36</v>
      </c>
      <c r="L105" s="25" t="s">
        <v>36</v>
      </c>
      <c r="M105" s="25" t="s">
        <v>36</v>
      </c>
    </row>
    <row r="106" spans="1:13" ht="16.5" hidden="1" thickBot="1" x14ac:dyDescent="0.3">
      <c r="A106" s="19" t="s">
        <v>211</v>
      </c>
      <c r="B106" s="20" t="s">
        <v>81</v>
      </c>
      <c r="C106" s="1" t="s">
        <v>103</v>
      </c>
      <c r="D106" s="2">
        <v>1</v>
      </c>
      <c r="F106" s="21" t="s">
        <v>101</v>
      </c>
      <c r="G106" s="22" t="s">
        <v>101</v>
      </c>
      <c r="H106" s="22"/>
      <c r="I106" s="22"/>
      <c r="J106" s="25" t="s">
        <v>36</v>
      </c>
      <c r="K106" s="25" t="s">
        <v>36</v>
      </c>
      <c r="L106" s="25" t="s">
        <v>36</v>
      </c>
      <c r="M106" s="25" t="s">
        <v>36</v>
      </c>
    </row>
    <row r="107" spans="1:13" ht="16.5" hidden="1" thickBot="1" x14ac:dyDescent="0.3">
      <c r="A107" s="19" t="s">
        <v>212</v>
      </c>
      <c r="B107" s="20" t="s">
        <v>46</v>
      </c>
      <c r="C107" s="1" t="s">
        <v>213</v>
      </c>
      <c r="D107" s="2">
        <v>1</v>
      </c>
      <c r="F107" s="21" t="s">
        <v>101</v>
      </c>
      <c r="G107" s="22" t="s">
        <v>101</v>
      </c>
      <c r="H107" s="22"/>
      <c r="I107" s="22"/>
      <c r="J107" s="25" t="s">
        <v>36</v>
      </c>
      <c r="K107" s="25" t="s">
        <v>36</v>
      </c>
      <c r="L107" s="25" t="s">
        <v>36</v>
      </c>
      <c r="M107" s="25" t="s">
        <v>36</v>
      </c>
    </row>
    <row r="108" spans="1:13" ht="16.5" hidden="1" thickBot="1" x14ac:dyDescent="0.3">
      <c r="A108" s="19" t="s">
        <v>214</v>
      </c>
      <c r="B108" s="20" t="s">
        <v>108</v>
      </c>
      <c r="C108" s="1" t="s">
        <v>215</v>
      </c>
      <c r="D108" s="2">
        <v>1</v>
      </c>
      <c r="F108" s="21" t="s">
        <v>101</v>
      </c>
      <c r="G108" s="22" t="s">
        <v>101</v>
      </c>
      <c r="H108" s="22"/>
      <c r="I108" s="22"/>
      <c r="J108" s="25" t="s">
        <v>36</v>
      </c>
      <c r="K108" s="25" t="s">
        <v>36</v>
      </c>
      <c r="L108" s="25" t="s">
        <v>36</v>
      </c>
      <c r="M108" s="25" t="s">
        <v>36</v>
      </c>
    </row>
    <row r="109" spans="1:13" ht="16.5" hidden="1" thickBot="1" x14ac:dyDescent="0.3">
      <c r="A109" s="19" t="s">
        <v>216</v>
      </c>
      <c r="B109" s="20" t="s">
        <v>46</v>
      </c>
      <c r="C109" s="1" t="s">
        <v>47</v>
      </c>
      <c r="D109" s="2">
        <v>1</v>
      </c>
      <c r="F109" s="21" t="s">
        <v>101</v>
      </c>
      <c r="G109" s="22" t="s">
        <v>101</v>
      </c>
      <c r="H109" s="22"/>
      <c r="I109" s="22"/>
      <c r="J109" s="25" t="s">
        <v>36</v>
      </c>
      <c r="K109" s="25" t="s">
        <v>36</v>
      </c>
      <c r="L109" s="25" t="s">
        <v>36</v>
      </c>
      <c r="M109" s="25" t="s">
        <v>36</v>
      </c>
    </row>
    <row r="110" spans="1:13" ht="16.5" hidden="1" thickBot="1" x14ac:dyDescent="0.3">
      <c r="A110" s="19" t="s">
        <v>217</v>
      </c>
      <c r="B110" s="20" t="s">
        <v>108</v>
      </c>
      <c r="C110" s="1" t="s">
        <v>215</v>
      </c>
      <c r="D110" s="2">
        <v>1</v>
      </c>
      <c r="F110" s="21" t="s">
        <v>101</v>
      </c>
      <c r="G110" s="22" t="s">
        <v>101</v>
      </c>
      <c r="H110" s="22"/>
      <c r="I110" s="22"/>
      <c r="J110" s="25" t="s">
        <v>36</v>
      </c>
      <c r="K110" s="25" t="s">
        <v>36</v>
      </c>
      <c r="L110" s="25" t="s">
        <v>36</v>
      </c>
      <c r="M110" s="25" t="s">
        <v>36</v>
      </c>
    </row>
    <row r="111" spans="1:13" ht="16.5" hidden="1" thickBot="1" x14ac:dyDescent="0.3">
      <c r="A111" s="19" t="s">
        <v>218</v>
      </c>
      <c r="B111" s="20" t="s">
        <v>90</v>
      </c>
      <c r="C111" s="1" t="s">
        <v>91</v>
      </c>
      <c r="D111" s="2">
        <v>1</v>
      </c>
      <c r="F111" s="21" t="s">
        <v>101</v>
      </c>
      <c r="G111" s="22" t="s">
        <v>101</v>
      </c>
      <c r="H111" s="22"/>
      <c r="I111" s="22"/>
      <c r="J111" s="25" t="s">
        <v>36</v>
      </c>
      <c r="K111" s="25" t="s">
        <v>36</v>
      </c>
      <c r="L111" s="25" t="s">
        <v>36</v>
      </c>
      <c r="M111" s="25" t="s">
        <v>36</v>
      </c>
    </row>
    <row r="112" spans="1:13" ht="16.5" hidden="1" thickBot="1" x14ac:dyDescent="0.3">
      <c r="A112" s="19" t="s">
        <v>219</v>
      </c>
      <c r="B112" s="20" t="s">
        <v>108</v>
      </c>
      <c r="C112" s="1" t="s">
        <v>215</v>
      </c>
      <c r="D112" s="2">
        <v>1</v>
      </c>
      <c r="F112" s="21" t="s">
        <v>101</v>
      </c>
      <c r="G112" s="22" t="s">
        <v>101</v>
      </c>
      <c r="H112" s="22"/>
      <c r="I112" s="22"/>
      <c r="J112" s="25" t="s">
        <v>36</v>
      </c>
      <c r="K112" s="25" t="s">
        <v>36</v>
      </c>
      <c r="L112" s="25" t="s">
        <v>36</v>
      </c>
      <c r="M112" s="25" t="s">
        <v>36</v>
      </c>
    </row>
    <row r="113" spans="1:13" ht="16.5" hidden="1" thickBot="1" x14ac:dyDescent="0.3">
      <c r="A113" s="19" t="s">
        <v>220</v>
      </c>
      <c r="B113" s="20" t="s">
        <v>90</v>
      </c>
      <c r="C113" s="1" t="s">
        <v>91</v>
      </c>
      <c r="D113" s="2">
        <v>1</v>
      </c>
      <c r="F113" s="21" t="s">
        <v>101</v>
      </c>
      <c r="G113" s="22" t="s">
        <v>101</v>
      </c>
      <c r="H113" s="22"/>
      <c r="I113" s="22"/>
      <c r="J113" s="25" t="s">
        <v>36</v>
      </c>
      <c r="K113" s="25" t="s">
        <v>36</v>
      </c>
      <c r="L113" s="25" t="s">
        <v>36</v>
      </c>
      <c r="M113" s="25" t="s">
        <v>36</v>
      </c>
    </row>
    <row r="114" spans="1:13" ht="16.5" hidden="1" thickBot="1" x14ac:dyDescent="0.3">
      <c r="A114" s="19" t="s">
        <v>221</v>
      </c>
      <c r="B114" s="20" t="s">
        <v>149</v>
      </c>
      <c r="C114" s="1" t="s">
        <v>90</v>
      </c>
      <c r="D114" s="2">
        <v>3</v>
      </c>
      <c r="F114" s="21" t="s">
        <v>101</v>
      </c>
      <c r="G114" s="22" t="s">
        <v>101</v>
      </c>
      <c r="H114" s="22"/>
      <c r="I114" s="22"/>
      <c r="J114" s="25" t="s">
        <v>36</v>
      </c>
      <c r="K114" s="25" t="s">
        <v>36</v>
      </c>
      <c r="L114" s="25" t="s">
        <v>36</v>
      </c>
      <c r="M114" s="25" t="s">
        <v>36</v>
      </c>
    </row>
    <row r="115" spans="1:13" ht="16.5" hidden="1" thickBot="1" x14ac:dyDescent="0.3">
      <c r="A115" s="19" t="s">
        <v>222</v>
      </c>
      <c r="B115" s="20" t="s">
        <v>90</v>
      </c>
      <c r="C115" s="1" t="s">
        <v>91</v>
      </c>
      <c r="D115" s="2">
        <v>1</v>
      </c>
      <c r="F115" s="21" t="s">
        <v>101</v>
      </c>
      <c r="G115" s="22" t="s">
        <v>101</v>
      </c>
      <c r="H115" s="22"/>
      <c r="I115" s="22"/>
      <c r="J115" s="25" t="s">
        <v>36</v>
      </c>
      <c r="K115" s="25" t="s">
        <v>36</v>
      </c>
      <c r="L115" s="25" t="s">
        <v>36</v>
      </c>
      <c r="M115" s="25" t="s">
        <v>36</v>
      </c>
    </row>
    <row r="116" spans="1:13" ht="16.5" hidden="1" thickBot="1" x14ac:dyDescent="0.3">
      <c r="A116" s="19" t="s">
        <v>223</v>
      </c>
      <c r="B116" s="20" t="s">
        <v>90</v>
      </c>
      <c r="C116" s="1" t="s">
        <v>91</v>
      </c>
      <c r="D116" s="2">
        <v>1</v>
      </c>
      <c r="F116" s="21" t="s">
        <v>101</v>
      </c>
      <c r="G116" s="22" t="s">
        <v>101</v>
      </c>
      <c r="H116" s="22"/>
      <c r="I116" s="22"/>
      <c r="J116" s="25" t="s">
        <v>36</v>
      </c>
      <c r="K116" s="25" t="s">
        <v>36</v>
      </c>
      <c r="L116" s="25" t="s">
        <v>36</v>
      </c>
      <c r="M116" s="25" t="s">
        <v>36</v>
      </c>
    </row>
    <row r="117" spans="1:13" ht="16.5" hidden="1" thickBot="1" x14ac:dyDescent="0.3">
      <c r="A117" s="19" t="s">
        <v>224</v>
      </c>
      <c r="B117" s="20" t="s">
        <v>90</v>
      </c>
      <c r="C117" s="1" t="s">
        <v>91</v>
      </c>
      <c r="D117" s="2">
        <v>1</v>
      </c>
      <c r="F117" s="21" t="s">
        <v>101</v>
      </c>
      <c r="G117" s="22" t="s">
        <v>101</v>
      </c>
      <c r="H117" s="22"/>
      <c r="I117" s="22"/>
      <c r="J117" s="25" t="s">
        <v>36</v>
      </c>
      <c r="K117" s="25" t="s">
        <v>36</v>
      </c>
      <c r="L117" s="25" t="s">
        <v>36</v>
      </c>
      <c r="M117" s="25" t="s">
        <v>36</v>
      </c>
    </row>
    <row r="118" spans="1:13" ht="16.5" hidden="1" thickBot="1" x14ac:dyDescent="0.3">
      <c r="A118" s="19" t="s">
        <v>225</v>
      </c>
      <c r="B118" s="20" t="s">
        <v>108</v>
      </c>
      <c r="C118" s="1" t="s">
        <v>91</v>
      </c>
      <c r="D118" s="2">
        <v>1</v>
      </c>
      <c r="F118" s="21" t="s">
        <v>101</v>
      </c>
      <c r="G118" s="22" t="s">
        <v>101</v>
      </c>
      <c r="H118" s="22"/>
      <c r="I118" s="22"/>
      <c r="J118" s="25" t="s">
        <v>36</v>
      </c>
      <c r="K118" s="25" t="s">
        <v>36</v>
      </c>
      <c r="L118" s="25" t="s">
        <v>36</v>
      </c>
      <c r="M118" s="25" t="s">
        <v>36</v>
      </c>
    </row>
    <row r="119" spans="1:13" ht="16.5" hidden="1" thickBot="1" x14ac:dyDescent="0.3">
      <c r="A119" s="19" t="s">
        <v>226</v>
      </c>
      <c r="B119" s="20" t="s">
        <v>108</v>
      </c>
      <c r="C119" s="1" t="s">
        <v>91</v>
      </c>
      <c r="D119" s="2">
        <v>1</v>
      </c>
      <c r="F119" s="21" t="s">
        <v>101</v>
      </c>
      <c r="G119" s="22" t="s">
        <v>101</v>
      </c>
      <c r="H119" s="22"/>
      <c r="I119" s="22"/>
      <c r="J119" s="25" t="s">
        <v>36</v>
      </c>
      <c r="K119" s="25" t="s">
        <v>36</v>
      </c>
      <c r="L119" s="25" t="s">
        <v>36</v>
      </c>
      <c r="M119" s="25" t="s">
        <v>36</v>
      </c>
    </row>
    <row r="120" spans="1:13" ht="16.5" hidden="1" thickBot="1" x14ac:dyDescent="0.3">
      <c r="A120" s="19" t="s">
        <v>227</v>
      </c>
      <c r="B120" s="20" t="s">
        <v>108</v>
      </c>
      <c r="C120" s="1" t="s">
        <v>91</v>
      </c>
      <c r="D120" s="2">
        <v>1</v>
      </c>
      <c r="F120" s="21" t="s">
        <v>101</v>
      </c>
      <c r="G120" s="22" t="s">
        <v>101</v>
      </c>
      <c r="H120" s="22"/>
      <c r="I120" s="22"/>
      <c r="J120" s="25" t="s">
        <v>36</v>
      </c>
      <c r="K120" s="25" t="s">
        <v>36</v>
      </c>
      <c r="L120" s="25" t="s">
        <v>36</v>
      </c>
      <c r="M120" s="25" t="s">
        <v>36</v>
      </c>
    </row>
    <row r="121" spans="1:13" ht="16.5" hidden="1" thickBot="1" x14ac:dyDescent="0.3">
      <c r="A121" s="19" t="s">
        <v>228</v>
      </c>
      <c r="B121" s="20" t="s">
        <v>108</v>
      </c>
      <c r="C121" s="1" t="s">
        <v>91</v>
      </c>
      <c r="D121" s="2">
        <v>1</v>
      </c>
      <c r="F121" s="21" t="s">
        <v>101</v>
      </c>
      <c r="G121" s="22" t="s">
        <v>101</v>
      </c>
      <c r="H121" s="22"/>
      <c r="I121" s="22"/>
      <c r="J121" s="25" t="s">
        <v>36</v>
      </c>
      <c r="K121" s="25" t="s">
        <v>36</v>
      </c>
      <c r="L121" s="25" t="s">
        <v>36</v>
      </c>
      <c r="M121" s="25" t="s">
        <v>36</v>
      </c>
    </row>
    <row r="122" spans="1:13" ht="16.5" hidden="1" thickBot="1" x14ac:dyDescent="0.3">
      <c r="A122" s="19" t="s">
        <v>229</v>
      </c>
      <c r="B122" s="20" t="s">
        <v>108</v>
      </c>
      <c r="C122" s="1" t="s">
        <v>91</v>
      </c>
      <c r="D122" s="2">
        <v>1</v>
      </c>
      <c r="F122" s="21" t="s">
        <v>101</v>
      </c>
      <c r="G122" s="22" t="s">
        <v>101</v>
      </c>
      <c r="H122" s="22"/>
      <c r="I122" s="22"/>
      <c r="J122" s="25" t="s">
        <v>36</v>
      </c>
      <c r="K122" s="25" t="s">
        <v>36</v>
      </c>
      <c r="L122" s="25" t="s">
        <v>36</v>
      </c>
      <c r="M122" s="25" t="s">
        <v>36</v>
      </c>
    </row>
    <row r="123" spans="1:13" ht="16.5" hidden="1" thickBot="1" x14ac:dyDescent="0.3">
      <c r="A123" s="19" t="s">
        <v>230</v>
      </c>
      <c r="B123" s="20" t="s">
        <v>108</v>
      </c>
      <c r="C123" s="1" t="s">
        <v>91</v>
      </c>
      <c r="D123" s="2">
        <v>1</v>
      </c>
      <c r="F123" s="21" t="s">
        <v>101</v>
      </c>
      <c r="G123" s="22" t="s">
        <v>101</v>
      </c>
      <c r="H123" s="22"/>
      <c r="I123" s="22"/>
      <c r="J123" s="25" t="s">
        <v>36</v>
      </c>
      <c r="K123" s="25" t="s">
        <v>36</v>
      </c>
      <c r="L123" s="25" t="s">
        <v>36</v>
      </c>
      <c r="M123" s="25" t="s">
        <v>36</v>
      </c>
    </row>
    <row r="124" spans="1:13" ht="16.5" hidden="1" thickBot="1" x14ac:dyDescent="0.3">
      <c r="A124" s="19" t="s">
        <v>231</v>
      </c>
      <c r="B124" s="20" t="s">
        <v>90</v>
      </c>
      <c r="C124" s="1" t="s">
        <v>91</v>
      </c>
      <c r="D124" s="2">
        <v>1</v>
      </c>
      <c r="F124" s="21" t="s">
        <v>101</v>
      </c>
      <c r="G124" s="22" t="s">
        <v>101</v>
      </c>
      <c r="H124" s="22"/>
      <c r="I124" s="22"/>
      <c r="J124" s="25" t="s">
        <v>36</v>
      </c>
      <c r="K124" s="25" t="s">
        <v>36</v>
      </c>
      <c r="L124" s="25" t="s">
        <v>36</v>
      </c>
      <c r="M124" s="25" t="s">
        <v>36</v>
      </c>
    </row>
    <row r="125" spans="1:13" ht="16.5" hidden="1" thickBot="1" x14ac:dyDescent="0.3">
      <c r="A125" s="19" t="s">
        <v>232</v>
      </c>
      <c r="B125" s="20" t="s">
        <v>108</v>
      </c>
      <c r="C125" s="1" t="s">
        <v>91</v>
      </c>
      <c r="D125" s="2">
        <v>1</v>
      </c>
      <c r="F125" s="21" t="s">
        <v>101</v>
      </c>
      <c r="G125" s="22" t="s">
        <v>101</v>
      </c>
      <c r="H125" s="22"/>
      <c r="I125" s="22"/>
      <c r="J125" s="25" t="s">
        <v>36</v>
      </c>
      <c r="K125" s="25" t="s">
        <v>36</v>
      </c>
      <c r="L125" s="25" t="s">
        <v>36</v>
      </c>
      <c r="M125" s="25" t="s">
        <v>36</v>
      </c>
    </row>
    <row r="126" spans="1:13" ht="16.5" hidden="1" thickBot="1" x14ac:dyDescent="0.3">
      <c r="A126" s="19" t="s">
        <v>233</v>
      </c>
      <c r="B126" s="20" t="s">
        <v>108</v>
      </c>
      <c r="C126" s="1" t="s">
        <v>215</v>
      </c>
      <c r="D126" s="2">
        <v>1</v>
      </c>
      <c r="F126" s="21" t="s">
        <v>101</v>
      </c>
      <c r="G126" s="22" t="s">
        <v>101</v>
      </c>
      <c r="H126" s="22"/>
      <c r="I126" s="22"/>
      <c r="J126" s="25" t="s">
        <v>36</v>
      </c>
      <c r="K126" s="25" t="s">
        <v>36</v>
      </c>
      <c r="L126" s="25" t="s">
        <v>36</v>
      </c>
      <c r="M126" s="25" t="s">
        <v>36</v>
      </c>
    </row>
    <row r="127" spans="1:13" ht="16.5" hidden="1" thickBot="1" x14ac:dyDescent="0.3">
      <c r="A127" s="19" t="s">
        <v>234</v>
      </c>
      <c r="B127" s="20" t="s">
        <v>46</v>
      </c>
      <c r="C127" s="1" t="s">
        <v>47</v>
      </c>
      <c r="D127" s="2">
        <v>1</v>
      </c>
      <c r="F127" s="21" t="s">
        <v>101</v>
      </c>
      <c r="G127" s="22" t="s">
        <v>101</v>
      </c>
      <c r="H127" s="22"/>
      <c r="I127" s="22"/>
      <c r="J127" s="25" t="s">
        <v>36</v>
      </c>
      <c r="K127" s="25" t="s">
        <v>36</v>
      </c>
      <c r="L127" s="25" t="s">
        <v>36</v>
      </c>
      <c r="M127" s="25" t="s">
        <v>36</v>
      </c>
    </row>
    <row r="128" spans="1:13" ht="16.5" hidden="1" thickBot="1" x14ac:dyDescent="0.3">
      <c r="A128" s="26" t="s">
        <v>235</v>
      </c>
      <c r="B128" s="27" t="s">
        <v>108</v>
      </c>
      <c r="C128" s="28" t="s">
        <v>215</v>
      </c>
      <c r="D128" s="29">
        <v>1</v>
      </c>
      <c r="F128" s="21" t="s">
        <v>101</v>
      </c>
      <c r="G128" s="22" t="s">
        <v>101</v>
      </c>
      <c r="H128" s="22"/>
      <c r="I128" s="22"/>
      <c r="J128" s="25" t="s">
        <v>36</v>
      </c>
      <c r="K128" s="25" t="s">
        <v>36</v>
      </c>
      <c r="L128" s="25" t="s">
        <v>36</v>
      </c>
      <c r="M128" s="25" t="s">
        <v>36</v>
      </c>
    </row>
    <row r="129" spans="1:13" ht="16.5" hidden="1" thickBot="1" x14ac:dyDescent="0.3">
      <c r="A129" s="26" t="s">
        <v>236</v>
      </c>
      <c r="B129" s="27" t="s">
        <v>90</v>
      </c>
      <c r="C129" s="28" t="s">
        <v>91</v>
      </c>
      <c r="D129" s="29">
        <v>1</v>
      </c>
      <c r="F129" s="21" t="s">
        <v>101</v>
      </c>
      <c r="G129" s="22" t="s">
        <v>101</v>
      </c>
      <c r="H129" s="22"/>
      <c r="I129" s="22"/>
      <c r="J129" s="25" t="s">
        <v>36</v>
      </c>
      <c r="K129" s="25" t="s">
        <v>36</v>
      </c>
      <c r="L129" s="25" t="s">
        <v>36</v>
      </c>
      <c r="M129" s="25" t="s">
        <v>36</v>
      </c>
    </row>
    <row r="130" spans="1:13" ht="16.5" hidden="1" thickBot="1" x14ac:dyDescent="0.3">
      <c r="A130" s="26" t="s">
        <v>237</v>
      </c>
      <c r="B130" s="27" t="s">
        <v>90</v>
      </c>
      <c r="C130" s="28" t="s">
        <v>91</v>
      </c>
      <c r="D130" s="29">
        <v>1</v>
      </c>
      <c r="F130" s="21" t="s">
        <v>101</v>
      </c>
      <c r="G130" s="22" t="s">
        <v>101</v>
      </c>
      <c r="H130" s="22"/>
      <c r="I130" s="22"/>
      <c r="J130" s="25" t="s">
        <v>36</v>
      </c>
      <c r="K130" s="25" t="s">
        <v>36</v>
      </c>
      <c r="L130" s="25" t="s">
        <v>36</v>
      </c>
      <c r="M130" s="25" t="s">
        <v>36</v>
      </c>
    </row>
    <row r="131" spans="1:13" ht="16.5" hidden="1" thickBot="1" x14ac:dyDescent="0.3">
      <c r="A131" s="19" t="s">
        <v>238</v>
      </c>
      <c r="B131" s="20" t="s">
        <v>90</v>
      </c>
      <c r="C131" s="1" t="s">
        <v>91</v>
      </c>
      <c r="D131" s="2">
        <v>1</v>
      </c>
      <c r="F131" s="21" t="s">
        <v>101</v>
      </c>
      <c r="G131" s="22" t="s">
        <v>101</v>
      </c>
      <c r="H131" s="22"/>
      <c r="I131" s="22"/>
      <c r="J131" s="25" t="s">
        <v>36</v>
      </c>
      <c r="K131" s="25" t="s">
        <v>36</v>
      </c>
      <c r="L131" s="25" t="s">
        <v>36</v>
      </c>
      <c r="M131" s="25" t="s">
        <v>36</v>
      </c>
    </row>
    <row r="132" spans="1:13" ht="16.5" hidden="1" thickBot="1" x14ac:dyDescent="0.3">
      <c r="A132" s="19" t="s">
        <v>239</v>
      </c>
      <c r="B132" s="20" t="s">
        <v>108</v>
      </c>
      <c r="C132" s="1" t="s">
        <v>215</v>
      </c>
      <c r="D132" s="2">
        <v>1</v>
      </c>
      <c r="F132" s="21" t="s">
        <v>101</v>
      </c>
      <c r="G132" s="22" t="s">
        <v>101</v>
      </c>
      <c r="H132" s="22"/>
      <c r="I132" s="22"/>
      <c r="J132" s="25" t="s">
        <v>36</v>
      </c>
      <c r="K132" s="25" t="s">
        <v>36</v>
      </c>
      <c r="L132" s="25" t="s">
        <v>36</v>
      </c>
      <c r="M132" s="25" t="s">
        <v>36</v>
      </c>
    </row>
    <row r="133" spans="1:13" ht="16.5" hidden="1" thickBot="1" x14ac:dyDescent="0.3">
      <c r="A133" s="19" t="s">
        <v>240</v>
      </c>
      <c r="B133" s="20" t="s">
        <v>90</v>
      </c>
      <c r="C133" s="1" t="s">
        <v>91</v>
      </c>
      <c r="D133" s="2">
        <v>1</v>
      </c>
      <c r="F133" s="21" t="s">
        <v>101</v>
      </c>
      <c r="G133" s="22" t="s">
        <v>101</v>
      </c>
      <c r="H133" s="22"/>
      <c r="I133" s="22"/>
      <c r="J133" s="25" t="s">
        <v>36</v>
      </c>
      <c r="K133" s="25" t="s">
        <v>36</v>
      </c>
      <c r="L133" s="25" t="s">
        <v>36</v>
      </c>
      <c r="M133" s="25" t="s">
        <v>36</v>
      </c>
    </row>
    <row r="134" spans="1:13" ht="16.5" hidden="1" thickBot="1" x14ac:dyDescent="0.3">
      <c r="A134" s="19" t="s">
        <v>241</v>
      </c>
      <c r="B134" s="20" t="s">
        <v>90</v>
      </c>
      <c r="C134" s="1" t="s">
        <v>91</v>
      </c>
      <c r="D134" s="2">
        <v>1</v>
      </c>
      <c r="F134" s="21" t="s">
        <v>101</v>
      </c>
      <c r="G134" s="22" t="s">
        <v>101</v>
      </c>
      <c r="H134" s="22"/>
      <c r="I134" s="22"/>
      <c r="J134" s="25" t="s">
        <v>36</v>
      </c>
      <c r="K134" s="25" t="s">
        <v>36</v>
      </c>
      <c r="L134" s="25" t="s">
        <v>36</v>
      </c>
      <c r="M134" s="25" t="s">
        <v>36</v>
      </c>
    </row>
    <row r="135" spans="1:13" ht="16.5" hidden="1" thickBot="1" x14ac:dyDescent="0.3">
      <c r="A135" s="19" t="s">
        <v>242</v>
      </c>
      <c r="B135" s="20" t="s">
        <v>90</v>
      </c>
      <c r="C135" s="1" t="s">
        <v>91</v>
      </c>
      <c r="D135" s="2">
        <v>1</v>
      </c>
      <c r="F135" s="21" t="s">
        <v>101</v>
      </c>
      <c r="G135" s="22" t="s">
        <v>101</v>
      </c>
      <c r="H135" s="22"/>
      <c r="I135" s="22"/>
      <c r="J135" s="25" t="s">
        <v>36</v>
      </c>
      <c r="K135" s="25" t="s">
        <v>36</v>
      </c>
      <c r="L135" s="25" t="s">
        <v>36</v>
      </c>
      <c r="M135" s="25" t="s">
        <v>36</v>
      </c>
    </row>
    <row r="136" spans="1:13" ht="16.5" hidden="1" thickBot="1" x14ac:dyDescent="0.3">
      <c r="A136" s="19" t="s">
        <v>243</v>
      </c>
      <c r="B136" s="20" t="s">
        <v>90</v>
      </c>
      <c r="C136" s="1" t="s">
        <v>91</v>
      </c>
      <c r="D136" s="2">
        <v>1</v>
      </c>
      <c r="F136" s="21" t="s">
        <v>101</v>
      </c>
      <c r="G136" s="22" t="s">
        <v>101</v>
      </c>
      <c r="H136" s="22"/>
      <c r="I136" s="22"/>
      <c r="J136" s="25" t="s">
        <v>36</v>
      </c>
      <c r="K136" s="25" t="s">
        <v>36</v>
      </c>
      <c r="L136" s="25" t="s">
        <v>36</v>
      </c>
      <c r="M136" s="25" t="s">
        <v>36</v>
      </c>
    </row>
    <row r="137" spans="1:13" ht="16.5" hidden="1" thickBot="1" x14ac:dyDescent="0.3">
      <c r="A137" s="19" t="s">
        <v>244</v>
      </c>
      <c r="B137" s="20" t="s">
        <v>108</v>
      </c>
      <c r="C137" s="1" t="s">
        <v>91</v>
      </c>
      <c r="D137" s="2">
        <v>1</v>
      </c>
      <c r="F137" s="21" t="s">
        <v>101</v>
      </c>
      <c r="G137" s="22" t="s">
        <v>101</v>
      </c>
      <c r="H137" s="22"/>
      <c r="I137" s="22"/>
      <c r="J137" s="25" t="s">
        <v>36</v>
      </c>
      <c r="K137" s="25" t="s">
        <v>36</v>
      </c>
      <c r="L137" s="25" t="s">
        <v>36</v>
      </c>
      <c r="M137" s="25" t="s">
        <v>36</v>
      </c>
    </row>
    <row r="138" spans="1:13" ht="16.5" hidden="1" thickBot="1" x14ac:dyDescent="0.3">
      <c r="A138" s="19" t="s">
        <v>245</v>
      </c>
      <c r="B138" s="20" t="s">
        <v>108</v>
      </c>
      <c r="C138" s="1" t="s">
        <v>91</v>
      </c>
      <c r="D138" s="2">
        <v>1</v>
      </c>
      <c r="F138" s="21" t="s">
        <v>101</v>
      </c>
      <c r="G138" s="22" t="s">
        <v>101</v>
      </c>
      <c r="H138" s="22"/>
      <c r="I138" s="22"/>
      <c r="J138" s="25" t="s">
        <v>36</v>
      </c>
      <c r="K138" s="25" t="s">
        <v>36</v>
      </c>
      <c r="L138" s="25" t="s">
        <v>36</v>
      </c>
      <c r="M138" s="25" t="s">
        <v>36</v>
      </c>
    </row>
    <row r="139" spans="1:13" ht="16.5" hidden="1" thickBot="1" x14ac:dyDescent="0.3">
      <c r="A139" s="19" t="s">
        <v>246</v>
      </c>
      <c r="B139" s="20" t="s">
        <v>108</v>
      </c>
      <c r="C139" s="1" t="s">
        <v>91</v>
      </c>
      <c r="D139" s="2">
        <v>1</v>
      </c>
      <c r="F139" s="21" t="s">
        <v>101</v>
      </c>
      <c r="G139" s="22" t="s">
        <v>101</v>
      </c>
      <c r="H139" s="22"/>
      <c r="I139" s="22"/>
      <c r="J139" s="25" t="s">
        <v>36</v>
      </c>
      <c r="K139" s="25" t="s">
        <v>36</v>
      </c>
      <c r="L139" s="25" t="s">
        <v>36</v>
      </c>
      <c r="M139" s="25" t="s">
        <v>36</v>
      </c>
    </row>
    <row r="140" spans="1:13" ht="16.5" hidden="1" thickBot="1" x14ac:dyDescent="0.3">
      <c r="A140" s="19" t="s">
        <v>247</v>
      </c>
      <c r="B140" s="20" t="s">
        <v>108</v>
      </c>
      <c r="C140" s="1" t="s">
        <v>91</v>
      </c>
      <c r="D140" s="2">
        <v>1</v>
      </c>
      <c r="F140" s="21" t="s">
        <v>101</v>
      </c>
      <c r="G140" s="22" t="s">
        <v>101</v>
      </c>
      <c r="H140" s="22"/>
      <c r="I140" s="22"/>
      <c r="J140" s="25" t="s">
        <v>36</v>
      </c>
      <c r="K140" s="25" t="s">
        <v>36</v>
      </c>
      <c r="L140" s="25" t="s">
        <v>36</v>
      </c>
      <c r="M140" s="25" t="s">
        <v>36</v>
      </c>
    </row>
    <row r="141" spans="1:13" ht="16.5" hidden="1" thickBot="1" x14ac:dyDescent="0.3">
      <c r="A141" s="19" t="s">
        <v>248</v>
      </c>
      <c r="B141" s="20" t="s">
        <v>108</v>
      </c>
      <c r="C141" s="1" t="s">
        <v>91</v>
      </c>
      <c r="D141" s="2">
        <v>1</v>
      </c>
      <c r="F141" s="21" t="s">
        <v>101</v>
      </c>
      <c r="G141" s="22" t="s">
        <v>101</v>
      </c>
      <c r="H141" s="22"/>
      <c r="I141" s="22"/>
      <c r="J141" s="25" t="s">
        <v>36</v>
      </c>
      <c r="K141" s="25" t="s">
        <v>36</v>
      </c>
      <c r="L141" s="25" t="s">
        <v>36</v>
      </c>
      <c r="M141" s="25" t="s">
        <v>36</v>
      </c>
    </row>
    <row r="142" spans="1:13" ht="16.5" hidden="1" thickBot="1" x14ac:dyDescent="0.3">
      <c r="A142" s="19" t="s">
        <v>249</v>
      </c>
      <c r="B142" s="20" t="s">
        <v>108</v>
      </c>
      <c r="C142" s="1" t="s">
        <v>91</v>
      </c>
      <c r="D142" s="2">
        <v>1</v>
      </c>
      <c r="F142" s="21" t="s">
        <v>101</v>
      </c>
      <c r="G142" s="22" t="s">
        <v>101</v>
      </c>
      <c r="H142" s="22"/>
      <c r="I142" s="22"/>
      <c r="J142" s="25" t="s">
        <v>36</v>
      </c>
      <c r="K142" s="25" t="s">
        <v>36</v>
      </c>
      <c r="L142" s="25" t="s">
        <v>36</v>
      </c>
      <c r="M142" s="25" t="s">
        <v>36</v>
      </c>
    </row>
    <row r="143" spans="1:13" ht="16.5" hidden="1" thickBot="1" x14ac:dyDescent="0.3">
      <c r="A143" s="19" t="s">
        <v>250</v>
      </c>
      <c r="B143" s="20" t="s">
        <v>90</v>
      </c>
      <c r="C143" s="1" t="s">
        <v>91</v>
      </c>
      <c r="D143" s="2">
        <v>1</v>
      </c>
      <c r="F143" s="21" t="s">
        <v>101</v>
      </c>
      <c r="G143" s="22" t="s">
        <v>101</v>
      </c>
      <c r="H143" s="22"/>
      <c r="I143" s="22"/>
      <c r="J143" s="25" t="s">
        <v>36</v>
      </c>
      <c r="K143" s="25" t="s">
        <v>36</v>
      </c>
      <c r="L143" s="25" t="s">
        <v>36</v>
      </c>
      <c r="M143" s="25" t="s">
        <v>36</v>
      </c>
    </row>
    <row r="144" spans="1:13" ht="16.5" hidden="1" thickBot="1" x14ac:dyDescent="0.3">
      <c r="A144" s="19" t="s">
        <v>251</v>
      </c>
      <c r="B144" s="20" t="s">
        <v>108</v>
      </c>
      <c r="C144" s="1" t="s">
        <v>91</v>
      </c>
      <c r="D144" s="2">
        <v>1</v>
      </c>
      <c r="F144" s="21" t="s">
        <v>101</v>
      </c>
      <c r="G144" s="22" t="s">
        <v>101</v>
      </c>
      <c r="H144" s="22"/>
      <c r="I144" s="22"/>
      <c r="J144" s="25" t="s">
        <v>36</v>
      </c>
      <c r="K144" s="25" t="s">
        <v>36</v>
      </c>
      <c r="L144" s="25" t="s">
        <v>36</v>
      </c>
      <c r="M144" s="25" t="s">
        <v>36</v>
      </c>
    </row>
    <row r="145" spans="1:13" ht="16.5" hidden="1" thickBot="1" x14ac:dyDescent="0.3">
      <c r="A145" s="19" t="s">
        <v>252</v>
      </c>
      <c r="B145" s="20" t="s">
        <v>108</v>
      </c>
      <c r="C145" s="1" t="s">
        <v>215</v>
      </c>
      <c r="D145" s="2">
        <v>1</v>
      </c>
      <c r="F145" s="21" t="s">
        <v>101</v>
      </c>
      <c r="G145" s="22" t="s">
        <v>101</v>
      </c>
      <c r="H145" s="22"/>
      <c r="I145" s="22"/>
      <c r="J145" s="25" t="s">
        <v>36</v>
      </c>
      <c r="K145" s="25" t="s">
        <v>36</v>
      </c>
      <c r="L145" s="25" t="s">
        <v>36</v>
      </c>
      <c r="M145" s="25" t="s">
        <v>36</v>
      </c>
    </row>
    <row r="146" spans="1:13" ht="16.5" hidden="1" thickBot="1" x14ac:dyDescent="0.3">
      <c r="A146" s="19" t="s">
        <v>253</v>
      </c>
      <c r="B146" s="20" t="s">
        <v>46</v>
      </c>
      <c r="C146" s="1" t="s">
        <v>47</v>
      </c>
      <c r="D146" s="2">
        <v>1</v>
      </c>
      <c r="F146" s="21" t="s">
        <v>101</v>
      </c>
      <c r="G146" s="22" t="s">
        <v>101</v>
      </c>
      <c r="H146" s="22"/>
      <c r="I146" s="22"/>
      <c r="J146" s="25" t="s">
        <v>36</v>
      </c>
      <c r="K146" s="25" t="s">
        <v>36</v>
      </c>
      <c r="L146" s="25" t="s">
        <v>36</v>
      </c>
      <c r="M146" s="25" t="s">
        <v>36</v>
      </c>
    </row>
    <row r="147" spans="1:13" ht="16.5" hidden="1" thickBot="1" x14ac:dyDescent="0.3">
      <c r="A147" s="19" t="s">
        <v>254</v>
      </c>
      <c r="B147" s="20" t="s">
        <v>108</v>
      </c>
      <c r="C147" s="1">
        <v>500000</v>
      </c>
      <c r="D147" s="2">
        <v>1</v>
      </c>
      <c r="F147" s="21" t="s">
        <v>101</v>
      </c>
      <c r="G147" s="22" t="s">
        <v>101</v>
      </c>
      <c r="H147" s="22"/>
      <c r="I147" s="22"/>
      <c r="J147" s="25" t="s">
        <v>36</v>
      </c>
      <c r="K147" s="25" t="s">
        <v>36</v>
      </c>
      <c r="L147" s="25" t="s">
        <v>36</v>
      </c>
      <c r="M147" s="25" t="s">
        <v>36</v>
      </c>
    </row>
    <row r="148" spans="1:13" ht="16.5" hidden="1" thickBot="1" x14ac:dyDescent="0.3">
      <c r="A148" s="19" t="s">
        <v>255</v>
      </c>
      <c r="B148" s="20" t="s">
        <v>90</v>
      </c>
      <c r="C148" s="1" t="s">
        <v>91</v>
      </c>
      <c r="D148" s="2">
        <v>1</v>
      </c>
      <c r="F148" s="21" t="s">
        <v>101</v>
      </c>
      <c r="G148" s="22" t="s">
        <v>101</v>
      </c>
      <c r="H148" s="22"/>
      <c r="I148" s="22"/>
      <c r="J148" s="25" t="s">
        <v>36</v>
      </c>
      <c r="K148" s="25" t="s">
        <v>36</v>
      </c>
      <c r="L148" s="25" t="s">
        <v>36</v>
      </c>
      <c r="M148" s="25" t="s">
        <v>36</v>
      </c>
    </row>
    <row r="149" spans="1:13" ht="16.5" hidden="1" thickBot="1" x14ac:dyDescent="0.3">
      <c r="A149" s="19" t="s">
        <v>256</v>
      </c>
      <c r="B149" s="20" t="s">
        <v>90</v>
      </c>
      <c r="C149" s="1" t="s">
        <v>91</v>
      </c>
      <c r="D149" s="2">
        <v>1</v>
      </c>
      <c r="F149" s="21" t="s">
        <v>101</v>
      </c>
      <c r="G149" s="22" t="s">
        <v>101</v>
      </c>
      <c r="H149" s="22"/>
      <c r="I149" s="22"/>
      <c r="J149" s="25" t="s">
        <v>36</v>
      </c>
      <c r="K149" s="25" t="s">
        <v>36</v>
      </c>
      <c r="L149" s="25" t="s">
        <v>36</v>
      </c>
      <c r="M149" s="25" t="s">
        <v>36</v>
      </c>
    </row>
    <row r="150" spans="1:13" ht="16.5" hidden="1" thickBot="1" x14ac:dyDescent="0.3">
      <c r="A150" s="19" t="s">
        <v>257</v>
      </c>
      <c r="B150" s="20" t="s">
        <v>90</v>
      </c>
      <c r="C150" s="1" t="s">
        <v>91</v>
      </c>
      <c r="D150" s="2">
        <v>1</v>
      </c>
      <c r="F150" s="21" t="s">
        <v>101</v>
      </c>
      <c r="G150" s="22" t="s">
        <v>101</v>
      </c>
      <c r="H150" s="22"/>
      <c r="I150" s="22"/>
      <c r="J150" s="25" t="s">
        <v>36</v>
      </c>
      <c r="K150" s="25" t="s">
        <v>36</v>
      </c>
      <c r="L150" s="25" t="s">
        <v>36</v>
      </c>
      <c r="M150" s="25" t="s">
        <v>36</v>
      </c>
    </row>
    <row r="151" spans="1:13" ht="16.5" hidden="1" thickBot="1" x14ac:dyDescent="0.3">
      <c r="A151" s="19" t="s">
        <v>258</v>
      </c>
      <c r="B151" s="20" t="s">
        <v>108</v>
      </c>
      <c r="C151" s="1" t="s">
        <v>215</v>
      </c>
      <c r="D151" s="2">
        <v>1</v>
      </c>
      <c r="F151" s="21" t="s">
        <v>101</v>
      </c>
      <c r="G151" s="22" t="s">
        <v>101</v>
      </c>
      <c r="H151" s="22"/>
      <c r="I151" s="22"/>
      <c r="J151" s="25" t="s">
        <v>36</v>
      </c>
      <c r="K151" s="25" t="s">
        <v>36</v>
      </c>
      <c r="L151" s="25" t="s">
        <v>36</v>
      </c>
      <c r="M151" s="25" t="s">
        <v>36</v>
      </c>
    </row>
    <row r="152" spans="1:13" ht="16.5" hidden="1" thickBot="1" x14ac:dyDescent="0.3">
      <c r="A152" s="19" t="s">
        <v>259</v>
      </c>
      <c r="B152" s="20" t="s">
        <v>90</v>
      </c>
      <c r="C152" s="1" t="s">
        <v>91</v>
      </c>
      <c r="D152" s="2">
        <v>1</v>
      </c>
      <c r="F152" s="21" t="s">
        <v>101</v>
      </c>
      <c r="G152" s="22" t="s">
        <v>101</v>
      </c>
      <c r="H152" s="22"/>
      <c r="I152" s="22"/>
      <c r="J152" s="25" t="s">
        <v>36</v>
      </c>
      <c r="K152" s="25" t="s">
        <v>36</v>
      </c>
      <c r="L152" s="25" t="s">
        <v>36</v>
      </c>
      <c r="M152" s="25" t="s">
        <v>36</v>
      </c>
    </row>
    <row r="153" spans="1:13" ht="16.5" hidden="1" thickBot="1" x14ac:dyDescent="0.3">
      <c r="A153" s="19" t="s">
        <v>260</v>
      </c>
      <c r="B153" s="20" t="s">
        <v>90</v>
      </c>
      <c r="C153" s="1" t="s">
        <v>91</v>
      </c>
      <c r="D153" s="2">
        <v>1</v>
      </c>
      <c r="F153" s="21" t="s">
        <v>101</v>
      </c>
      <c r="G153" s="22" t="s">
        <v>101</v>
      </c>
      <c r="H153" s="22"/>
      <c r="I153" s="22"/>
      <c r="J153" s="25" t="s">
        <v>36</v>
      </c>
      <c r="K153" s="25" t="s">
        <v>36</v>
      </c>
      <c r="L153" s="25" t="s">
        <v>36</v>
      </c>
      <c r="M153" s="25" t="s">
        <v>36</v>
      </c>
    </row>
    <row r="154" spans="1:13" ht="16.5" hidden="1" thickBot="1" x14ac:dyDescent="0.3">
      <c r="A154" s="19" t="s">
        <v>261</v>
      </c>
      <c r="B154" s="20" t="s">
        <v>90</v>
      </c>
      <c r="C154" s="1" t="s">
        <v>91</v>
      </c>
      <c r="D154" s="2">
        <v>1</v>
      </c>
      <c r="F154" s="21" t="s">
        <v>101</v>
      </c>
      <c r="G154" s="22" t="s">
        <v>101</v>
      </c>
      <c r="H154" s="22"/>
      <c r="I154" s="22"/>
      <c r="J154" s="25" t="s">
        <v>36</v>
      </c>
      <c r="K154" s="25" t="s">
        <v>36</v>
      </c>
      <c r="L154" s="25" t="s">
        <v>36</v>
      </c>
      <c r="M154" s="25" t="s">
        <v>36</v>
      </c>
    </row>
    <row r="155" spans="1:13" ht="16.5" hidden="1" thickBot="1" x14ac:dyDescent="0.3">
      <c r="A155" s="19" t="s">
        <v>262</v>
      </c>
      <c r="B155" s="20" t="s">
        <v>90</v>
      </c>
      <c r="C155" s="1" t="s">
        <v>91</v>
      </c>
      <c r="D155" s="2">
        <v>1</v>
      </c>
      <c r="F155" s="21" t="s">
        <v>101</v>
      </c>
      <c r="G155" s="22" t="s">
        <v>101</v>
      </c>
      <c r="H155" s="22"/>
      <c r="I155" s="22"/>
      <c r="J155" s="25" t="s">
        <v>36</v>
      </c>
      <c r="K155" s="25" t="s">
        <v>36</v>
      </c>
      <c r="L155" s="25" t="s">
        <v>36</v>
      </c>
      <c r="M155" s="25" t="s">
        <v>36</v>
      </c>
    </row>
    <row r="156" spans="1:13" ht="16.5" hidden="1" thickBot="1" x14ac:dyDescent="0.3">
      <c r="A156" s="19" t="s">
        <v>263</v>
      </c>
      <c r="B156" s="20" t="s">
        <v>108</v>
      </c>
      <c r="C156" s="1" t="s">
        <v>91</v>
      </c>
      <c r="D156" s="2">
        <v>1</v>
      </c>
      <c r="F156" s="21" t="s">
        <v>101</v>
      </c>
      <c r="G156" s="22" t="s">
        <v>101</v>
      </c>
      <c r="H156" s="22"/>
      <c r="I156" s="22"/>
      <c r="J156" s="25" t="s">
        <v>36</v>
      </c>
      <c r="K156" s="25" t="s">
        <v>36</v>
      </c>
      <c r="L156" s="25" t="s">
        <v>36</v>
      </c>
      <c r="M156" s="25" t="s">
        <v>36</v>
      </c>
    </row>
    <row r="157" spans="1:13" ht="16.5" hidden="1" thickBot="1" x14ac:dyDescent="0.3">
      <c r="A157" s="19" t="s">
        <v>264</v>
      </c>
      <c r="B157" s="20" t="s">
        <v>108</v>
      </c>
      <c r="C157" s="1" t="s">
        <v>91</v>
      </c>
      <c r="D157" s="2">
        <v>1</v>
      </c>
      <c r="F157" s="21" t="s">
        <v>101</v>
      </c>
      <c r="G157" s="22" t="s">
        <v>101</v>
      </c>
      <c r="H157" s="22"/>
      <c r="I157" s="22"/>
      <c r="J157" s="25" t="s">
        <v>36</v>
      </c>
      <c r="K157" s="25" t="s">
        <v>36</v>
      </c>
      <c r="L157" s="25" t="s">
        <v>36</v>
      </c>
      <c r="M157" s="25" t="s">
        <v>36</v>
      </c>
    </row>
    <row r="158" spans="1:13" ht="16.5" hidden="1" thickBot="1" x14ac:dyDescent="0.3">
      <c r="A158" s="19" t="s">
        <v>265</v>
      </c>
      <c r="B158" s="20" t="s">
        <v>108</v>
      </c>
      <c r="C158" s="1" t="s">
        <v>91</v>
      </c>
      <c r="D158" s="2">
        <v>1</v>
      </c>
      <c r="F158" s="21" t="s">
        <v>101</v>
      </c>
      <c r="G158" s="22" t="s">
        <v>101</v>
      </c>
      <c r="H158" s="22"/>
      <c r="I158" s="22"/>
      <c r="J158" s="25" t="s">
        <v>36</v>
      </c>
      <c r="K158" s="25" t="s">
        <v>36</v>
      </c>
      <c r="L158" s="25" t="s">
        <v>36</v>
      </c>
      <c r="M158" s="25" t="s">
        <v>36</v>
      </c>
    </row>
    <row r="159" spans="1:13" ht="16.5" hidden="1" thickBot="1" x14ac:dyDescent="0.3">
      <c r="A159" s="19" t="s">
        <v>266</v>
      </c>
      <c r="B159" s="20" t="s">
        <v>108</v>
      </c>
      <c r="C159" s="1" t="s">
        <v>91</v>
      </c>
      <c r="D159" s="2">
        <v>1</v>
      </c>
      <c r="F159" s="21" t="s">
        <v>101</v>
      </c>
      <c r="G159" s="22" t="s">
        <v>101</v>
      </c>
      <c r="H159" s="22"/>
      <c r="I159" s="22"/>
      <c r="J159" s="25" t="s">
        <v>36</v>
      </c>
      <c r="K159" s="25" t="s">
        <v>36</v>
      </c>
      <c r="L159" s="25" t="s">
        <v>36</v>
      </c>
      <c r="M159" s="25" t="s">
        <v>36</v>
      </c>
    </row>
    <row r="160" spans="1:13" ht="16.5" hidden="1" thickBot="1" x14ac:dyDescent="0.3">
      <c r="A160" s="19" t="s">
        <v>267</v>
      </c>
      <c r="B160" s="20" t="s">
        <v>108</v>
      </c>
      <c r="C160" s="1" t="s">
        <v>91</v>
      </c>
      <c r="D160" s="2">
        <v>1</v>
      </c>
      <c r="F160" s="21" t="s">
        <v>101</v>
      </c>
      <c r="G160" s="22" t="s">
        <v>101</v>
      </c>
      <c r="H160" s="22"/>
      <c r="I160" s="22"/>
      <c r="J160" s="25" t="s">
        <v>36</v>
      </c>
      <c r="K160" s="25" t="s">
        <v>36</v>
      </c>
      <c r="L160" s="25" t="s">
        <v>36</v>
      </c>
      <c r="M160" s="25" t="s">
        <v>36</v>
      </c>
    </row>
    <row r="161" spans="1:13" ht="16.5" hidden="1" thickBot="1" x14ac:dyDescent="0.3">
      <c r="A161" s="19" t="s">
        <v>268</v>
      </c>
      <c r="B161" s="20" t="s">
        <v>108</v>
      </c>
      <c r="C161" s="1" t="s">
        <v>91</v>
      </c>
      <c r="D161" s="2">
        <v>1</v>
      </c>
      <c r="F161" s="21" t="s">
        <v>101</v>
      </c>
      <c r="G161" s="22" t="s">
        <v>101</v>
      </c>
      <c r="H161" s="22"/>
      <c r="I161" s="22"/>
      <c r="J161" s="25" t="s">
        <v>36</v>
      </c>
      <c r="K161" s="25" t="s">
        <v>36</v>
      </c>
      <c r="L161" s="25" t="s">
        <v>36</v>
      </c>
      <c r="M161" s="25" t="s">
        <v>36</v>
      </c>
    </row>
    <row r="162" spans="1:13" ht="16.5" hidden="1" thickBot="1" x14ac:dyDescent="0.3">
      <c r="A162" s="19" t="s">
        <v>269</v>
      </c>
      <c r="B162" s="20" t="s">
        <v>90</v>
      </c>
      <c r="C162" s="1" t="s">
        <v>91</v>
      </c>
      <c r="D162" s="2">
        <v>1</v>
      </c>
      <c r="F162" s="21" t="s">
        <v>101</v>
      </c>
      <c r="G162" s="22" t="s">
        <v>101</v>
      </c>
      <c r="H162" s="22"/>
      <c r="I162" s="22"/>
      <c r="J162" s="25" t="s">
        <v>36</v>
      </c>
      <c r="K162" s="25" t="s">
        <v>36</v>
      </c>
      <c r="L162" s="25" t="s">
        <v>36</v>
      </c>
      <c r="M162" s="25" t="s">
        <v>36</v>
      </c>
    </row>
    <row r="163" spans="1:13" ht="16.5" hidden="1" thickBot="1" x14ac:dyDescent="0.3">
      <c r="A163" s="19" t="s">
        <v>270</v>
      </c>
      <c r="B163" s="20" t="s">
        <v>108</v>
      </c>
      <c r="C163" s="1" t="s">
        <v>91</v>
      </c>
      <c r="D163" s="2">
        <v>1</v>
      </c>
      <c r="F163" s="21" t="s">
        <v>101</v>
      </c>
      <c r="G163" s="22" t="s">
        <v>101</v>
      </c>
      <c r="H163" s="22"/>
      <c r="I163" s="22"/>
      <c r="J163" s="25" t="s">
        <v>36</v>
      </c>
      <c r="K163" s="25" t="s">
        <v>36</v>
      </c>
      <c r="L163" s="25" t="s">
        <v>36</v>
      </c>
      <c r="M163" s="25" t="s">
        <v>36</v>
      </c>
    </row>
    <row r="164" spans="1:13" ht="16.5" hidden="1" thickBot="1" x14ac:dyDescent="0.3">
      <c r="A164" s="19" t="s">
        <v>271</v>
      </c>
      <c r="B164" s="20" t="s">
        <v>108</v>
      </c>
      <c r="C164" s="1" t="s">
        <v>215</v>
      </c>
      <c r="D164" s="2">
        <v>1</v>
      </c>
      <c r="F164" s="21" t="s">
        <v>101</v>
      </c>
      <c r="G164" s="22" t="s">
        <v>101</v>
      </c>
      <c r="H164" s="22"/>
      <c r="I164" s="22"/>
      <c r="J164" s="25" t="s">
        <v>36</v>
      </c>
      <c r="K164" s="25" t="s">
        <v>36</v>
      </c>
      <c r="L164" s="25" t="s">
        <v>36</v>
      </c>
      <c r="M164" s="25" t="s">
        <v>36</v>
      </c>
    </row>
    <row r="165" spans="1:13" ht="16.5" hidden="1" thickBot="1" x14ac:dyDescent="0.3">
      <c r="A165" s="19" t="s">
        <v>272</v>
      </c>
      <c r="B165" s="20" t="s">
        <v>46</v>
      </c>
      <c r="C165" s="1" t="s">
        <v>47</v>
      </c>
      <c r="D165" s="2">
        <v>1</v>
      </c>
      <c r="F165" s="21" t="s">
        <v>101</v>
      </c>
      <c r="G165" s="22" t="s">
        <v>101</v>
      </c>
      <c r="H165" s="22"/>
      <c r="I165" s="22"/>
      <c r="J165" s="25" t="s">
        <v>36</v>
      </c>
      <c r="K165" s="25" t="s">
        <v>36</v>
      </c>
      <c r="L165" s="25" t="s">
        <v>36</v>
      </c>
      <c r="M165" s="25" t="s">
        <v>36</v>
      </c>
    </row>
    <row r="166" spans="1:13" ht="16.5" hidden="1" thickBot="1" x14ac:dyDescent="0.3">
      <c r="A166" s="19" t="s">
        <v>273</v>
      </c>
      <c r="B166" s="20" t="s">
        <v>108</v>
      </c>
      <c r="C166" s="1" t="s">
        <v>215</v>
      </c>
      <c r="D166" s="2">
        <v>1</v>
      </c>
      <c r="F166" s="21" t="s">
        <v>101</v>
      </c>
      <c r="G166" s="22" t="s">
        <v>101</v>
      </c>
      <c r="H166" s="22"/>
      <c r="I166" s="22"/>
      <c r="J166" s="25" t="s">
        <v>36</v>
      </c>
      <c r="K166" s="25" t="s">
        <v>36</v>
      </c>
      <c r="L166" s="25" t="s">
        <v>36</v>
      </c>
      <c r="M166" s="25" t="s">
        <v>36</v>
      </c>
    </row>
    <row r="167" spans="1:13" ht="16.5" hidden="1" thickBot="1" x14ac:dyDescent="0.3">
      <c r="A167" s="19" t="s">
        <v>274</v>
      </c>
      <c r="B167" s="20" t="s">
        <v>90</v>
      </c>
      <c r="C167" s="1" t="s">
        <v>91</v>
      </c>
      <c r="D167" s="2">
        <v>1</v>
      </c>
      <c r="F167" s="21" t="s">
        <v>101</v>
      </c>
      <c r="G167" s="22" t="s">
        <v>101</v>
      </c>
      <c r="H167" s="22"/>
      <c r="I167" s="22"/>
      <c r="J167" s="25" t="s">
        <v>36</v>
      </c>
      <c r="K167" s="25" t="s">
        <v>36</v>
      </c>
      <c r="L167" s="25" t="s">
        <v>36</v>
      </c>
      <c r="M167" s="25" t="s">
        <v>36</v>
      </c>
    </row>
    <row r="168" spans="1:13" ht="16.5" hidden="1" thickBot="1" x14ac:dyDescent="0.3">
      <c r="A168" s="19" t="s">
        <v>275</v>
      </c>
      <c r="B168" s="20" t="s">
        <v>90</v>
      </c>
      <c r="C168" s="1" t="s">
        <v>91</v>
      </c>
      <c r="D168" s="2">
        <v>1</v>
      </c>
      <c r="F168" s="21" t="s">
        <v>101</v>
      </c>
      <c r="G168" s="22" t="s">
        <v>101</v>
      </c>
      <c r="H168" s="22"/>
      <c r="I168" s="22"/>
      <c r="J168" s="25" t="s">
        <v>36</v>
      </c>
      <c r="K168" s="25" t="s">
        <v>36</v>
      </c>
      <c r="L168" s="25" t="s">
        <v>36</v>
      </c>
      <c r="M168" s="25" t="s">
        <v>36</v>
      </c>
    </row>
    <row r="169" spans="1:13" ht="16.5" hidden="1" thickBot="1" x14ac:dyDescent="0.3">
      <c r="A169" s="19" t="s">
        <v>276</v>
      </c>
      <c r="B169" s="20" t="s">
        <v>90</v>
      </c>
      <c r="C169" s="1" t="s">
        <v>91</v>
      </c>
      <c r="D169" s="2">
        <v>1</v>
      </c>
      <c r="F169" s="21" t="s">
        <v>101</v>
      </c>
      <c r="G169" s="22" t="s">
        <v>101</v>
      </c>
      <c r="H169" s="22"/>
      <c r="I169" s="22"/>
      <c r="J169" s="25" t="s">
        <v>36</v>
      </c>
      <c r="K169" s="25" t="s">
        <v>36</v>
      </c>
      <c r="L169" s="25" t="s">
        <v>36</v>
      </c>
      <c r="M169" s="25" t="s">
        <v>36</v>
      </c>
    </row>
    <row r="170" spans="1:13" ht="16.5" hidden="1" thickBot="1" x14ac:dyDescent="0.3">
      <c r="A170" s="19" t="s">
        <v>277</v>
      </c>
      <c r="B170" s="20" t="s">
        <v>108</v>
      </c>
      <c r="C170" s="1" t="s">
        <v>215</v>
      </c>
      <c r="D170" s="2">
        <v>1</v>
      </c>
      <c r="F170" s="21" t="s">
        <v>101</v>
      </c>
      <c r="G170" s="22" t="s">
        <v>101</v>
      </c>
      <c r="H170" s="22"/>
      <c r="I170" s="22"/>
      <c r="J170" s="25" t="s">
        <v>36</v>
      </c>
      <c r="K170" s="25" t="s">
        <v>36</v>
      </c>
      <c r="L170" s="25" t="s">
        <v>36</v>
      </c>
      <c r="M170" s="25" t="s">
        <v>36</v>
      </c>
    </row>
    <row r="171" spans="1:13" ht="16.5" hidden="1" thickBot="1" x14ac:dyDescent="0.3">
      <c r="A171" s="19" t="s">
        <v>278</v>
      </c>
      <c r="B171" s="20" t="s">
        <v>90</v>
      </c>
      <c r="C171" s="1" t="s">
        <v>91</v>
      </c>
      <c r="D171" s="2">
        <v>1</v>
      </c>
      <c r="F171" s="21" t="s">
        <v>101</v>
      </c>
      <c r="G171" s="22" t="s">
        <v>101</v>
      </c>
      <c r="H171" s="22"/>
      <c r="I171" s="22"/>
      <c r="J171" s="25" t="s">
        <v>36</v>
      </c>
      <c r="K171" s="25" t="s">
        <v>36</v>
      </c>
      <c r="L171" s="25" t="s">
        <v>36</v>
      </c>
      <c r="M171" s="25" t="s">
        <v>36</v>
      </c>
    </row>
    <row r="172" spans="1:13" ht="16.5" hidden="1" thickBot="1" x14ac:dyDescent="0.3">
      <c r="A172" s="19" t="s">
        <v>279</v>
      </c>
      <c r="B172" s="20" t="s">
        <v>90</v>
      </c>
      <c r="C172" s="1" t="s">
        <v>91</v>
      </c>
      <c r="D172" s="2">
        <v>1</v>
      </c>
      <c r="F172" s="21" t="s">
        <v>101</v>
      </c>
      <c r="G172" s="22" t="s">
        <v>101</v>
      </c>
      <c r="H172" s="22"/>
      <c r="I172" s="22"/>
      <c r="J172" s="25" t="s">
        <v>36</v>
      </c>
      <c r="K172" s="25" t="s">
        <v>36</v>
      </c>
      <c r="L172" s="25" t="s">
        <v>36</v>
      </c>
      <c r="M172" s="25" t="s">
        <v>36</v>
      </c>
    </row>
    <row r="173" spans="1:13" ht="16.5" hidden="1" thickBot="1" x14ac:dyDescent="0.3">
      <c r="A173" s="19" t="s">
        <v>280</v>
      </c>
      <c r="B173" s="20" t="s">
        <v>90</v>
      </c>
      <c r="C173" s="1" t="s">
        <v>91</v>
      </c>
      <c r="D173" s="2">
        <v>1</v>
      </c>
      <c r="F173" s="21" t="s">
        <v>101</v>
      </c>
      <c r="G173" s="22" t="s">
        <v>101</v>
      </c>
      <c r="H173" s="22"/>
      <c r="I173" s="22"/>
      <c r="J173" s="25" t="s">
        <v>36</v>
      </c>
      <c r="K173" s="25" t="s">
        <v>36</v>
      </c>
      <c r="L173" s="25" t="s">
        <v>36</v>
      </c>
      <c r="M173" s="25" t="s">
        <v>36</v>
      </c>
    </row>
    <row r="174" spans="1:13" ht="16.5" hidden="1" thickBot="1" x14ac:dyDescent="0.3">
      <c r="A174" s="19" t="s">
        <v>281</v>
      </c>
      <c r="B174" s="20" t="s">
        <v>90</v>
      </c>
      <c r="C174" s="1" t="s">
        <v>91</v>
      </c>
      <c r="D174" s="2">
        <v>1</v>
      </c>
      <c r="F174" s="21" t="s">
        <v>101</v>
      </c>
      <c r="G174" s="22" t="s">
        <v>101</v>
      </c>
      <c r="H174" s="22"/>
      <c r="I174" s="22"/>
      <c r="J174" s="25" t="s">
        <v>36</v>
      </c>
      <c r="K174" s="25" t="s">
        <v>36</v>
      </c>
      <c r="L174" s="25" t="s">
        <v>36</v>
      </c>
      <c r="M174" s="25" t="s">
        <v>36</v>
      </c>
    </row>
    <row r="175" spans="1:13" ht="16.5" hidden="1" thickBot="1" x14ac:dyDescent="0.3">
      <c r="A175" s="19" t="s">
        <v>282</v>
      </c>
      <c r="B175" s="20" t="s">
        <v>108</v>
      </c>
      <c r="C175" s="1" t="s">
        <v>91</v>
      </c>
      <c r="D175" s="2">
        <v>1</v>
      </c>
      <c r="F175" s="21" t="s">
        <v>101</v>
      </c>
      <c r="G175" s="22" t="s">
        <v>101</v>
      </c>
      <c r="H175" s="22"/>
      <c r="I175" s="22"/>
      <c r="J175" s="25" t="s">
        <v>36</v>
      </c>
      <c r="K175" s="25" t="s">
        <v>36</v>
      </c>
      <c r="L175" s="25" t="s">
        <v>36</v>
      </c>
      <c r="M175" s="25" t="s">
        <v>36</v>
      </c>
    </row>
    <row r="176" spans="1:13" ht="16.5" hidden="1" thickBot="1" x14ac:dyDescent="0.3">
      <c r="A176" s="19" t="s">
        <v>283</v>
      </c>
      <c r="B176" s="20" t="s">
        <v>108</v>
      </c>
      <c r="C176" s="1" t="s">
        <v>91</v>
      </c>
      <c r="D176" s="2">
        <v>1</v>
      </c>
      <c r="F176" s="21" t="s">
        <v>101</v>
      </c>
      <c r="G176" s="22" t="s">
        <v>101</v>
      </c>
      <c r="H176" s="22"/>
      <c r="I176" s="22"/>
      <c r="J176" s="25" t="s">
        <v>36</v>
      </c>
      <c r="K176" s="25" t="s">
        <v>36</v>
      </c>
      <c r="L176" s="25" t="s">
        <v>36</v>
      </c>
      <c r="M176" s="25" t="s">
        <v>36</v>
      </c>
    </row>
    <row r="177" spans="1:13" ht="16.5" hidden="1" thickBot="1" x14ac:dyDescent="0.3">
      <c r="A177" s="19" t="s">
        <v>284</v>
      </c>
      <c r="B177" s="20" t="s">
        <v>108</v>
      </c>
      <c r="C177" s="1" t="s">
        <v>91</v>
      </c>
      <c r="D177" s="2">
        <v>1</v>
      </c>
      <c r="F177" s="21" t="s">
        <v>101</v>
      </c>
      <c r="G177" s="22" t="s">
        <v>101</v>
      </c>
      <c r="H177" s="22"/>
      <c r="I177" s="22"/>
      <c r="J177" s="25" t="s">
        <v>36</v>
      </c>
      <c r="K177" s="25" t="s">
        <v>36</v>
      </c>
      <c r="L177" s="25" t="s">
        <v>36</v>
      </c>
      <c r="M177" s="25" t="s">
        <v>36</v>
      </c>
    </row>
    <row r="178" spans="1:13" ht="16.5" hidden="1" thickBot="1" x14ac:dyDescent="0.3">
      <c r="A178" s="19" t="s">
        <v>285</v>
      </c>
      <c r="B178" s="20" t="s">
        <v>108</v>
      </c>
      <c r="C178" s="1" t="s">
        <v>91</v>
      </c>
      <c r="D178" s="2">
        <v>1</v>
      </c>
      <c r="F178" s="21" t="s">
        <v>101</v>
      </c>
      <c r="G178" s="22" t="s">
        <v>101</v>
      </c>
      <c r="H178" s="22"/>
      <c r="I178" s="22"/>
      <c r="J178" s="25" t="s">
        <v>36</v>
      </c>
      <c r="K178" s="25" t="s">
        <v>36</v>
      </c>
      <c r="L178" s="25" t="s">
        <v>36</v>
      </c>
      <c r="M178" s="25" t="s">
        <v>36</v>
      </c>
    </row>
    <row r="179" spans="1:13" ht="16.5" hidden="1" thickBot="1" x14ac:dyDescent="0.3">
      <c r="A179" s="19" t="s">
        <v>286</v>
      </c>
      <c r="B179" s="20" t="s">
        <v>108</v>
      </c>
      <c r="C179" s="1" t="s">
        <v>91</v>
      </c>
      <c r="D179" s="2">
        <v>1</v>
      </c>
      <c r="F179" s="21" t="s">
        <v>101</v>
      </c>
      <c r="G179" s="22" t="s">
        <v>101</v>
      </c>
      <c r="H179" s="22"/>
      <c r="I179" s="22"/>
      <c r="J179" s="25" t="s">
        <v>36</v>
      </c>
      <c r="K179" s="25" t="s">
        <v>36</v>
      </c>
      <c r="L179" s="25" t="s">
        <v>36</v>
      </c>
      <c r="M179" s="25" t="s">
        <v>36</v>
      </c>
    </row>
    <row r="180" spans="1:13" ht="16.5" hidden="1" thickBot="1" x14ac:dyDescent="0.3">
      <c r="A180" s="19" t="s">
        <v>287</v>
      </c>
      <c r="B180" s="20" t="s">
        <v>108</v>
      </c>
      <c r="C180" s="1" t="s">
        <v>91</v>
      </c>
      <c r="D180" s="2">
        <v>1</v>
      </c>
      <c r="F180" s="21" t="s">
        <v>101</v>
      </c>
      <c r="G180" s="22" t="s">
        <v>101</v>
      </c>
      <c r="H180" s="22"/>
      <c r="I180" s="22"/>
      <c r="J180" s="25" t="s">
        <v>36</v>
      </c>
      <c r="K180" s="25" t="s">
        <v>36</v>
      </c>
      <c r="L180" s="25" t="s">
        <v>36</v>
      </c>
      <c r="M180" s="25" t="s">
        <v>36</v>
      </c>
    </row>
    <row r="181" spans="1:13" ht="16.5" hidden="1" thickBot="1" x14ac:dyDescent="0.3">
      <c r="A181" s="19" t="s">
        <v>288</v>
      </c>
      <c r="B181" s="20" t="s">
        <v>98</v>
      </c>
      <c r="C181" s="1" t="s">
        <v>98</v>
      </c>
      <c r="D181" s="2">
        <v>2</v>
      </c>
      <c r="F181" s="21" t="s">
        <v>101</v>
      </c>
      <c r="G181" s="22" t="s">
        <v>101</v>
      </c>
      <c r="H181" s="22"/>
      <c r="I181" s="22"/>
      <c r="J181" s="25" t="s">
        <v>36</v>
      </c>
      <c r="K181" s="25" t="s">
        <v>36</v>
      </c>
      <c r="L181" s="25" t="s">
        <v>36</v>
      </c>
      <c r="M181" s="25" t="s">
        <v>36</v>
      </c>
    </row>
    <row r="182" spans="1:13" ht="16.5" hidden="1" thickBot="1" x14ac:dyDescent="0.3">
      <c r="A182" s="19" t="s">
        <v>289</v>
      </c>
      <c r="B182" s="20" t="s">
        <v>77</v>
      </c>
      <c r="C182" s="1" t="s">
        <v>47</v>
      </c>
      <c r="D182" s="2">
        <v>2</v>
      </c>
      <c r="F182" s="21" t="s">
        <v>101</v>
      </c>
      <c r="G182" s="22" t="s">
        <v>101</v>
      </c>
      <c r="H182" s="22"/>
      <c r="I182" s="22"/>
      <c r="J182" s="25" t="s">
        <v>36</v>
      </c>
      <c r="K182" s="25" t="s">
        <v>36</v>
      </c>
      <c r="L182" s="25" t="s">
        <v>36</v>
      </c>
      <c r="M182" s="25" t="s">
        <v>36</v>
      </c>
    </row>
    <row r="183" spans="1:13" ht="16.5" hidden="1" thickBot="1" x14ac:dyDescent="0.3">
      <c r="A183" s="19" t="s">
        <v>290</v>
      </c>
      <c r="B183" s="20" t="s">
        <v>77</v>
      </c>
      <c r="C183" s="1" t="s">
        <v>291</v>
      </c>
      <c r="D183" s="2">
        <v>2</v>
      </c>
      <c r="F183" s="21" t="s">
        <v>101</v>
      </c>
      <c r="G183" s="22" t="s">
        <v>101</v>
      </c>
      <c r="H183" s="22"/>
      <c r="I183" s="22"/>
      <c r="J183" s="25" t="s">
        <v>36</v>
      </c>
      <c r="K183" s="25" t="s">
        <v>36</v>
      </c>
      <c r="L183" s="25" t="s">
        <v>36</v>
      </c>
      <c r="M183" s="25" t="s">
        <v>36</v>
      </c>
    </row>
    <row r="184" spans="1:13" ht="16.5" hidden="1" thickBot="1" x14ac:dyDescent="0.3">
      <c r="A184" s="19" t="s">
        <v>292</v>
      </c>
      <c r="B184" s="20" t="s">
        <v>293</v>
      </c>
      <c r="C184" s="1" t="s">
        <v>294</v>
      </c>
      <c r="D184" s="2">
        <v>2</v>
      </c>
      <c r="F184" s="21" t="s">
        <v>101</v>
      </c>
      <c r="G184" s="22" t="s">
        <v>101</v>
      </c>
      <c r="H184" s="22"/>
      <c r="I184" s="22"/>
      <c r="J184" s="25" t="s">
        <v>36</v>
      </c>
      <c r="K184" s="25" t="s">
        <v>36</v>
      </c>
      <c r="L184" s="25" t="s">
        <v>36</v>
      </c>
      <c r="M184" s="25" t="s">
        <v>36</v>
      </c>
    </row>
    <row r="185" spans="1:13" ht="16.5" hidden="1" thickBot="1" x14ac:dyDescent="0.3">
      <c r="A185" s="19" t="s">
        <v>295</v>
      </c>
      <c r="B185" s="20" t="s">
        <v>134</v>
      </c>
      <c r="C185" s="1" t="s">
        <v>296</v>
      </c>
      <c r="D185" s="2">
        <v>2</v>
      </c>
      <c r="F185" s="21" t="s">
        <v>101</v>
      </c>
      <c r="G185" s="22" t="s">
        <v>101</v>
      </c>
      <c r="H185" s="22"/>
      <c r="I185" s="22"/>
      <c r="J185" s="25" t="s">
        <v>36</v>
      </c>
      <c r="K185" s="25" t="s">
        <v>36</v>
      </c>
      <c r="L185" s="25" t="s">
        <v>36</v>
      </c>
      <c r="M185" s="25" t="s">
        <v>36</v>
      </c>
    </row>
    <row r="186" spans="1:13" ht="16.5" hidden="1" thickBot="1" x14ac:dyDescent="0.3">
      <c r="A186" s="19" t="s">
        <v>297</v>
      </c>
      <c r="B186" s="20" t="s">
        <v>46</v>
      </c>
      <c r="C186" s="1" t="s">
        <v>298</v>
      </c>
      <c r="D186" s="2">
        <v>1</v>
      </c>
      <c r="F186" s="21" t="s">
        <v>101</v>
      </c>
      <c r="G186" s="22" t="s">
        <v>101</v>
      </c>
      <c r="H186" s="22"/>
      <c r="I186" s="22"/>
      <c r="J186" s="25" t="s">
        <v>36</v>
      </c>
      <c r="K186" s="25" t="s">
        <v>36</v>
      </c>
      <c r="L186" s="25" t="s">
        <v>36</v>
      </c>
      <c r="M186" s="25" t="s">
        <v>36</v>
      </c>
    </row>
    <row r="187" spans="1:13" ht="16.5" hidden="1" thickBot="1" x14ac:dyDescent="0.3">
      <c r="A187" s="19" t="s">
        <v>299</v>
      </c>
      <c r="B187" s="20" t="s">
        <v>61</v>
      </c>
      <c r="C187" s="1" t="s">
        <v>136</v>
      </c>
      <c r="D187" s="2">
        <v>1</v>
      </c>
      <c r="F187" s="21" t="s">
        <v>101</v>
      </c>
      <c r="G187" s="22" t="s">
        <v>101</v>
      </c>
      <c r="H187" s="22"/>
      <c r="I187" s="22"/>
      <c r="J187" s="25" t="s">
        <v>36</v>
      </c>
      <c r="K187" s="25" t="s">
        <v>36</v>
      </c>
      <c r="L187" s="25" t="s">
        <v>36</v>
      </c>
      <c r="M187" s="25" t="s">
        <v>36</v>
      </c>
    </row>
    <row r="188" spans="1:13" ht="16.5" hidden="1" thickBot="1" x14ac:dyDescent="0.3">
      <c r="A188" s="19" t="s">
        <v>300</v>
      </c>
      <c r="B188" s="20" t="s">
        <v>134</v>
      </c>
      <c r="C188" s="1" t="s">
        <v>156</v>
      </c>
      <c r="D188" s="2">
        <v>2</v>
      </c>
      <c r="F188" s="21" t="s">
        <v>101</v>
      </c>
      <c r="G188" s="22" t="s">
        <v>101</v>
      </c>
      <c r="H188" s="22"/>
      <c r="I188" s="22"/>
      <c r="J188" s="25" t="s">
        <v>36</v>
      </c>
      <c r="K188" s="25" t="s">
        <v>36</v>
      </c>
      <c r="L188" s="25" t="s">
        <v>36</v>
      </c>
      <c r="M188" s="25" t="s">
        <v>36</v>
      </c>
    </row>
    <row r="189" spans="1:13" ht="16.5" hidden="1" thickBot="1" x14ac:dyDescent="0.3">
      <c r="A189" s="19" t="s">
        <v>301</v>
      </c>
      <c r="B189" s="20" t="s">
        <v>94</v>
      </c>
      <c r="C189" s="1" t="s">
        <v>82</v>
      </c>
      <c r="D189" s="2">
        <v>0</v>
      </c>
      <c r="F189" s="21" t="s">
        <v>101</v>
      </c>
      <c r="G189" s="22" t="s">
        <v>101</v>
      </c>
      <c r="H189" s="22"/>
      <c r="I189" s="22"/>
      <c r="J189" s="25" t="s">
        <v>36</v>
      </c>
      <c r="K189" s="25" t="s">
        <v>36</v>
      </c>
      <c r="L189" s="25" t="s">
        <v>36</v>
      </c>
      <c r="M189" s="25" t="s">
        <v>36</v>
      </c>
    </row>
    <row r="190" spans="1:13" ht="16.5" hidden="1" thickBot="1" x14ac:dyDescent="0.3">
      <c r="A190" s="19" t="s">
        <v>302</v>
      </c>
      <c r="B190" s="20" t="s">
        <v>108</v>
      </c>
      <c r="C190" s="1" t="s">
        <v>91</v>
      </c>
      <c r="D190" s="2">
        <v>1</v>
      </c>
      <c r="F190" s="21" t="s">
        <v>101</v>
      </c>
      <c r="G190" s="22" t="s">
        <v>101</v>
      </c>
      <c r="H190" s="22"/>
      <c r="I190" s="22"/>
      <c r="J190" s="25" t="s">
        <v>36</v>
      </c>
      <c r="K190" s="25" t="s">
        <v>36</v>
      </c>
      <c r="L190" s="25" t="s">
        <v>36</v>
      </c>
      <c r="M190" s="25" t="s">
        <v>36</v>
      </c>
    </row>
    <row r="191" spans="1:13" ht="16.5" hidden="1" thickBot="1" x14ac:dyDescent="0.3">
      <c r="A191" s="19" t="s">
        <v>303</v>
      </c>
      <c r="B191" s="20" t="s">
        <v>108</v>
      </c>
      <c r="C191" s="1" t="s">
        <v>91</v>
      </c>
      <c r="D191" s="2">
        <v>1</v>
      </c>
      <c r="F191" s="21" t="s">
        <v>101</v>
      </c>
      <c r="G191" s="22" t="s">
        <v>101</v>
      </c>
      <c r="H191" s="22"/>
      <c r="I191" s="22"/>
      <c r="J191" s="25" t="s">
        <v>36</v>
      </c>
      <c r="K191" s="25" t="s">
        <v>36</v>
      </c>
      <c r="L191" s="25" t="s">
        <v>36</v>
      </c>
      <c r="M191" s="25" t="s">
        <v>36</v>
      </c>
    </row>
    <row r="192" spans="1:13" ht="16.5" hidden="1" thickBot="1" x14ac:dyDescent="0.3">
      <c r="A192" s="19"/>
      <c r="B192" s="20"/>
      <c r="F192" s="21" t="s">
        <v>101</v>
      </c>
      <c r="G192" s="22" t="s">
        <v>101</v>
      </c>
      <c r="H192" s="22"/>
      <c r="I192" s="22"/>
      <c r="J192" s="25" t="s">
        <v>36</v>
      </c>
      <c r="K192" s="25" t="s">
        <v>36</v>
      </c>
      <c r="L192" s="25" t="s">
        <v>36</v>
      </c>
      <c r="M192" s="25" t="s">
        <v>36</v>
      </c>
    </row>
    <row r="193" spans="1:13" ht="16.5" hidden="1" thickBot="1" x14ac:dyDescent="0.3">
      <c r="A193" s="19"/>
      <c r="B193" s="20"/>
      <c r="F193" s="21" t="s">
        <v>101</v>
      </c>
      <c r="G193" s="22" t="s">
        <v>101</v>
      </c>
      <c r="H193" s="22"/>
      <c r="I193" s="22"/>
      <c r="J193" s="25" t="s">
        <v>36</v>
      </c>
      <c r="K193" s="25" t="s">
        <v>36</v>
      </c>
      <c r="L193" s="25" t="s">
        <v>36</v>
      </c>
      <c r="M193" s="25" t="s">
        <v>36</v>
      </c>
    </row>
    <row r="194" spans="1:13" ht="16.5" hidden="1" thickBot="1" x14ac:dyDescent="0.3">
      <c r="A194" s="19"/>
      <c r="B194" s="20"/>
      <c r="F194" s="21" t="s">
        <v>101</v>
      </c>
      <c r="G194" s="22" t="s">
        <v>101</v>
      </c>
      <c r="H194" s="22"/>
      <c r="I194" s="22"/>
      <c r="J194" s="25" t="s">
        <v>36</v>
      </c>
      <c r="K194" s="25" t="s">
        <v>36</v>
      </c>
      <c r="L194" s="25" t="s">
        <v>36</v>
      </c>
      <c r="M194" s="25" t="s">
        <v>36</v>
      </c>
    </row>
    <row r="195" spans="1:13" ht="16.5" hidden="1" thickBot="1" x14ac:dyDescent="0.3">
      <c r="A195" s="19"/>
      <c r="B195" s="20"/>
      <c r="F195" s="21" t="s">
        <v>101</v>
      </c>
      <c r="G195" s="22" t="s">
        <v>101</v>
      </c>
      <c r="H195" s="22"/>
      <c r="I195" s="22"/>
      <c r="J195" s="25" t="s">
        <v>36</v>
      </c>
      <c r="K195" s="25" t="s">
        <v>36</v>
      </c>
      <c r="L195" s="25" t="s">
        <v>36</v>
      </c>
      <c r="M195" s="25" t="s">
        <v>36</v>
      </c>
    </row>
    <row r="196" spans="1:13" ht="16.5" hidden="1" thickBot="1" x14ac:dyDescent="0.3">
      <c r="A196" s="19"/>
      <c r="B196" s="20"/>
      <c r="F196" s="21" t="s">
        <v>101</v>
      </c>
      <c r="G196" s="22" t="s">
        <v>101</v>
      </c>
      <c r="H196" s="22"/>
      <c r="I196" s="22"/>
      <c r="J196" s="25" t="s">
        <v>36</v>
      </c>
      <c r="K196" s="25" t="s">
        <v>36</v>
      </c>
      <c r="L196" s="25" t="s">
        <v>36</v>
      </c>
      <c r="M196" s="25" t="s">
        <v>36</v>
      </c>
    </row>
    <row r="197" spans="1:13" ht="16.5" hidden="1" thickBot="1" x14ac:dyDescent="0.3">
      <c r="A197" s="19"/>
      <c r="B197" s="20"/>
      <c r="F197" s="21" t="s">
        <v>101</v>
      </c>
      <c r="G197" s="22" t="s">
        <v>101</v>
      </c>
      <c r="H197" s="22"/>
      <c r="I197" s="22"/>
      <c r="J197" s="25" t="s">
        <v>36</v>
      </c>
      <c r="K197" s="25" t="s">
        <v>36</v>
      </c>
      <c r="L197" s="25" t="s">
        <v>36</v>
      </c>
      <c r="M197" s="25" t="s">
        <v>36</v>
      </c>
    </row>
    <row r="198" spans="1:13" ht="16.5" hidden="1" thickBot="1" x14ac:dyDescent="0.3">
      <c r="A198" s="19"/>
      <c r="B198" s="20"/>
      <c r="F198" s="21" t="s">
        <v>101</v>
      </c>
      <c r="G198" s="22" t="s">
        <v>101</v>
      </c>
      <c r="H198" s="22"/>
      <c r="I198" s="22"/>
      <c r="J198" s="25" t="s">
        <v>36</v>
      </c>
      <c r="K198" s="25" t="s">
        <v>36</v>
      </c>
      <c r="L198" s="25" t="s">
        <v>36</v>
      </c>
      <c r="M198" s="25" t="s">
        <v>36</v>
      </c>
    </row>
    <row r="199" spans="1:13" ht="16.5" hidden="1" thickBot="1" x14ac:dyDescent="0.3">
      <c r="A199" s="19"/>
      <c r="B199" s="20"/>
      <c r="F199" s="21" t="s">
        <v>101</v>
      </c>
      <c r="G199" s="22" t="s">
        <v>101</v>
      </c>
      <c r="H199" s="22"/>
      <c r="I199" s="22"/>
      <c r="J199" s="25" t="s">
        <v>36</v>
      </c>
      <c r="K199" s="25" t="s">
        <v>36</v>
      </c>
      <c r="L199" s="25" t="s">
        <v>36</v>
      </c>
      <c r="M199" s="25" t="s">
        <v>36</v>
      </c>
    </row>
    <row r="200" spans="1:13" ht="16.5" hidden="1" thickBot="1" x14ac:dyDescent="0.3">
      <c r="A200" s="19"/>
      <c r="B200" s="20"/>
      <c r="F200" s="21" t="s">
        <v>101</v>
      </c>
      <c r="G200" s="22" t="s">
        <v>101</v>
      </c>
      <c r="H200" s="22"/>
      <c r="I200" s="22"/>
      <c r="J200" s="25" t="s">
        <v>36</v>
      </c>
      <c r="K200" s="25" t="s">
        <v>36</v>
      </c>
      <c r="L200" s="25" t="s">
        <v>36</v>
      </c>
      <c r="M200" s="25" t="s">
        <v>36</v>
      </c>
    </row>
    <row r="201" spans="1:13" ht="16.5" hidden="1" thickBot="1" x14ac:dyDescent="0.3">
      <c r="A201" s="19"/>
      <c r="B201" s="20"/>
      <c r="F201" s="21" t="s">
        <v>101</v>
      </c>
      <c r="G201" s="22" t="s">
        <v>101</v>
      </c>
      <c r="H201" s="22"/>
      <c r="I201" s="22"/>
      <c r="J201" s="25" t="s">
        <v>36</v>
      </c>
      <c r="K201" s="25" t="s">
        <v>36</v>
      </c>
      <c r="L201" s="25" t="s">
        <v>36</v>
      </c>
      <c r="M201" s="25" t="s">
        <v>36</v>
      </c>
    </row>
    <row r="202" spans="1:13" ht="16.5" hidden="1" thickBot="1" x14ac:dyDescent="0.3">
      <c r="A202" s="19"/>
      <c r="B202" s="20"/>
      <c r="F202" s="21" t="s">
        <v>101</v>
      </c>
      <c r="G202" s="22" t="s">
        <v>101</v>
      </c>
      <c r="H202" s="22"/>
      <c r="I202" s="22"/>
      <c r="J202" s="25" t="s">
        <v>36</v>
      </c>
      <c r="K202" s="25" t="s">
        <v>36</v>
      </c>
      <c r="L202" s="25" t="s">
        <v>36</v>
      </c>
      <c r="M202" s="25" t="s">
        <v>36</v>
      </c>
    </row>
    <row r="203" spans="1:13" ht="16.5" hidden="1" thickBot="1" x14ac:dyDescent="0.3">
      <c r="A203" s="19"/>
      <c r="B203" s="20"/>
      <c r="F203" s="21" t="s">
        <v>101</v>
      </c>
      <c r="G203" s="22" t="s">
        <v>101</v>
      </c>
      <c r="H203" s="22"/>
      <c r="I203" s="22"/>
      <c r="J203" s="25" t="s">
        <v>36</v>
      </c>
      <c r="K203" s="25" t="s">
        <v>36</v>
      </c>
      <c r="L203" s="25" t="s">
        <v>36</v>
      </c>
      <c r="M203" s="25" t="s">
        <v>36</v>
      </c>
    </row>
    <row r="204" spans="1:13" ht="16.5" hidden="1" thickBot="1" x14ac:dyDescent="0.3">
      <c r="A204" s="19"/>
      <c r="B204" s="20"/>
      <c r="F204" s="21" t="s">
        <v>101</v>
      </c>
      <c r="G204" s="22" t="s">
        <v>101</v>
      </c>
      <c r="H204" s="22"/>
      <c r="I204" s="22"/>
      <c r="J204" s="25" t="s">
        <v>36</v>
      </c>
      <c r="K204" s="25" t="s">
        <v>36</v>
      </c>
      <c r="L204" s="25" t="s">
        <v>36</v>
      </c>
      <c r="M204" s="25" t="s">
        <v>36</v>
      </c>
    </row>
    <row r="205" spans="1:13" ht="16.5" hidden="1" thickBot="1" x14ac:dyDescent="0.3">
      <c r="A205" s="19"/>
      <c r="B205" s="20"/>
      <c r="F205" s="21" t="s">
        <v>101</v>
      </c>
      <c r="G205" s="22" t="s">
        <v>101</v>
      </c>
      <c r="H205" s="22"/>
      <c r="I205" s="22"/>
      <c r="J205" s="25" t="s">
        <v>36</v>
      </c>
      <c r="K205" s="25" t="s">
        <v>36</v>
      </c>
      <c r="L205" s="25" t="s">
        <v>36</v>
      </c>
      <c r="M205" s="25" t="s">
        <v>36</v>
      </c>
    </row>
    <row r="206" spans="1:13" ht="16.5" hidden="1" thickBot="1" x14ac:dyDescent="0.3">
      <c r="A206" s="19"/>
      <c r="B206" s="20"/>
      <c r="F206" s="21" t="s">
        <v>101</v>
      </c>
      <c r="G206" s="22" t="s">
        <v>101</v>
      </c>
      <c r="H206" s="22"/>
      <c r="I206" s="22"/>
      <c r="J206" s="25" t="s">
        <v>36</v>
      </c>
      <c r="K206" s="25" t="s">
        <v>36</v>
      </c>
      <c r="L206" s="25" t="s">
        <v>36</v>
      </c>
      <c r="M206" s="25" t="s">
        <v>36</v>
      </c>
    </row>
    <row r="207" spans="1:13" ht="16.5" hidden="1" thickBot="1" x14ac:dyDescent="0.3">
      <c r="A207" s="19"/>
      <c r="B207" s="20"/>
      <c r="F207" s="21" t="s">
        <v>101</v>
      </c>
      <c r="G207" s="22" t="s">
        <v>101</v>
      </c>
      <c r="H207" s="22"/>
      <c r="I207" s="22"/>
      <c r="J207" s="25" t="s">
        <v>36</v>
      </c>
      <c r="K207" s="25" t="s">
        <v>36</v>
      </c>
      <c r="L207" s="25" t="s">
        <v>36</v>
      </c>
      <c r="M207" s="25" t="s">
        <v>36</v>
      </c>
    </row>
    <row r="208" spans="1:13" ht="16.5" hidden="1" thickBot="1" x14ac:dyDescent="0.3">
      <c r="A208" s="19"/>
      <c r="B208" s="20"/>
      <c r="F208" s="21" t="s">
        <v>101</v>
      </c>
      <c r="G208" s="22" t="s">
        <v>101</v>
      </c>
      <c r="H208" s="22"/>
      <c r="I208" s="22"/>
      <c r="J208" s="25" t="s">
        <v>36</v>
      </c>
      <c r="K208" s="25" t="s">
        <v>36</v>
      </c>
      <c r="L208" s="25" t="s">
        <v>36</v>
      </c>
      <c r="M208" s="25" t="s">
        <v>36</v>
      </c>
    </row>
    <row r="209" spans="1:13" ht="16.5" hidden="1" thickBot="1" x14ac:dyDescent="0.3">
      <c r="A209" s="19"/>
      <c r="B209" s="20"/>
      <c r="F209" s="21" t="s">
        <v>101</v>
      </c>
      <c r="G209" s="22" t="s">
        <v>101</v>
      </c>
      <c r="H209" s="22"/>
      <c r="I209" s="22"/>
      <c r="J209" s="25" t="s">
        <v>36</v>
      </c>
      <c r="K209" s="25" t="s">
        <v>36</v>
      </c>
      <c r="L209" s="25" t="s">
        <v>36</v>
      </c>
      <c r="M209" s="25" t="s">
        <v>36</v>
      </c>
    </row>
    <row r="210" spans="1:13" ht="16.5" hidden="1" thickBot="1" x14ac:dyDescent="0.3">
      <c r="A210" s="19"/>
      <c r="B210" s="20"/>
      <c r="F210" s="21" t="s">
        <v>101</v>
      </c>
      <c r="G210" s="22" t="s">
        <v>101</v>
      </c>
      <c r="H210" s="22"/>
      <c r="I210" s="22"/>
      <c r="J210" s="25" t="s">
        <v>36</v>
      </c>
      <c r="K210" s="25" t="s">
        <v>36</v>
      </c>
      <c r="L210" s="25" t="s">
        <v>36</v>
      </c>
      <c r="M210" s="25" t="s">
        <v>36</v>
      </c>
    </row>
    <row r="211" spans="1:13" ht="16.5" hidden="1" thickBot="1" x14ac:dyDescent="0.3">
      <c r="A211" s="19"/>
      <c r="B211" s="20"/>
      <c r="F211" s="21" t="s">
        <v>101</v>
      </c>
      <c r="G211" s="22" t="s">
        <v>101</v>
      </c>
      <c r="H211" s="22"/>
      <c r="I211" s="22"/>
      <c r="J211" s="25" t="s">
        <v>36</v>
      </c>
      <c r="K211" s="25" t="s">
        <v>36</v>
      </c>
      <c r="L211" s="25" t="s">
        <v>36</v>
      </c>
      <c r="M211" s="25" t="s">
        <v>36</v>
      </c>
    </row>
    <row r="212" spans="1:13" ht="16.5" hidden="1" thickBot="1" x14ac:dyDescent="0.3">
      <c r="A212" s="19"/>
      <c r="B212" s="20"/>
      <c r="F212" s="21" t="s">
        <v>101</v>
      </c>
      <c r="G212" s="22" t="s">
        <v>101</v>
      </c>
      <c r="H212" s="22"/>
      <c r="I212" s="22"/>
      <c r="J212" s="25" t="s">
        <v>36</v>
      </c>
      <c r="K212" s="25" t="s">
        <v>36</v>
      </c>
      <c r="L212" s="25" t="s">
        <v>36</v>
      </c>
      <c r="M212" s="25" t="s">
        <v>36</v>
      </c>
    </row>
    <row r="213" spans="1:13" ht="16.5" hidden="1" thickBot="1" x14ac:dyDescent="0.3">
      <c r="A213" s="19"/>
      <c r="B213" s="20"/>
      <c r="F213" s="21" t="s">
        <v>101</v>
      </c>
      <c r="G213" s="22" t="s">
        <v>101</v>
      </c>
      <c r="H213" s="22"/>
      <c r="I213" s="22"/>
      <c r="J213" s="25" t="s">
        <v>36</v>
      </c>
      <c r="K213" s="25" t="s">
        <v>36</v>
      </c>
      <c r="L213" s="25" t="s">
        <v>36</v>
      </c>
      <c r="M213" s="25" t="s">
        <v>36</v>
      </c>
    </row>
    <row r="214" spans="1:13" ht="16.5" hidden="1" thickBot="1" x14ac:dyDescent="0.3">
      <c r="A214" s="19"/>
      <c r="B214" s="20"/>
      <c r="F214" s="21" t="s">
        <v>101</v>
      </c>
      <c r="G214" s="22" t="s">
        <v>101</v>
      </c>
      <c r="H214" s="22"/>
      <c r="I214" s="22"/>
      <c r="J214" s="25" t="s">
        <v>36</v>
      </c>
      <c r="K214" s="25" t="s">
        <v>36</v>
      </c>
      <c r="L214" s="25" t="s">
        <v>36</v>
      </c>
      <c r="M214" s="25" t="s">
        <v>36</v>
      </c>
    </row>
    <row r="215" spans="1:13" ht="16.5" hidden="1" thickBot="1" x14ac:dyDescent="0.3">
      <c r="A215" s="19"/>
      <c r="B215" s="20"/>
      <c r="F215" s="21" t="s">
        <v>101</v>
      </c>
      <c r="G215" s="22" t="s">
        <v>101</v>
      </c>
      <c r="H215" s="22"/>
      <c r="I215" s="22"/>
      <c r="J215" s="25" t="s">
        <v>36</v>
      </c>
      <c r="K215" s="25" t="s">
        <v>36</v>
      </c>
      <c r="L215" s="25" t="s">
        <v>36</v>
      </c>
      <c r="M215" s="25" t="s">
        <v>36</v>
      </c>
    </row>
    <row r="216" spans="1:13" ht="16.5" hidden="1" thickBot="1" x14ac:dyDescent="0.3">
      <c r="A216" s="19"/>
      <c r="B216" s="20"/>
      <c r="F216" s="21" t="s">
        <v>101</v>
      </c>
      <c r="G216" s="22" t="s">
        <v>101</v>
      </c>
      <c r="H216" s="22"/>
      <c r="I216" s="22"/>
      <c r="J216" s="25" t="s">
        <v>36</v>
      </c>
      <c r="K216" s="25" t="s">
        <v>36</v>
      </c>
      <c r="L216" s="25" t="s">
        <v>36</v>
      </c>
      <c r="M216" s="25" t="s">
        <v>36</v>
      </c>
    </row>
    <row r="217" spans="1:13" ht="16.5" hidden="1" thickBot="1" x14ac:dyDescent="0.3">
      <c r="A217" s="19"/>
      <c r="B217" s="20"/>
      <c r="F217" s="21" t="s">
        <v>101</v>
      </c>
      <c r="G217" s="22" t="s">
        <v>101</v>
      </c>
      <c r="H217" s="22"/>
      <c r="I217" s="22"/>
      <c r="J217" s="25" t="s">
        <v>36</v>
      </c>
      <c r="K217" s="25" t="s">
        <v>36</v>
      </c>
      <c r="L217" s="25" t="s">
        <v>36</v>
      </c>
      <c r="M217" s="25" t="s">
        <v>36</v>
      </c>
    </row>
    <row r="218" spans="1:13" ht="16.5" hidden="1" thickBot="1" x14ac:dyDescent="0.3">
      <c r="A218" s="19"/>
      <c r="B218" s="20"/>
      <c r="F218" s="21" t="s">
        <v>101</v>
      </c>
      <c r="G218" s="22" t="s">
        <v>101</v>
      </c>
      <c r="H218" s="22"/>
      <c r="I218" s="22"/>
      <c r="J218" s="25" t="s">
        <v>36</v>
      </c>
      <c r="K218" s="25" t="s">
        <v>36</v>
      </c>
      <c r="L218" s="25" t="s">
        <v>36</v>
      </c>
      <c r="M218" s="25" t="s">
        <v>36</v>
      </c>
    </row>
    <row r="219" spans="1:13" ht="16.5" hidden="1" thickBot="1" x14ac:dyDescent="0.3">
      <c r="A219" s="19"/>
      <c r="B219" s="20"/>
      <c r="F219" s="21" t="s">
        <v>101</v>
      </c>
      <c r="G219" s="22" t="s">
        <v>101</v>
      </c>
      <c r="H219" s="22"/>
      <c r="I219" s="22"/>
      <c r="J219" s="25" t="s">
        <v>36</v>
      </c>
      <c r="K219" s="25" t="s">
        <v>36</v>
      </c>
      <c r="L219" s="25" t="s">
        <v>36</v>
      </c>
      <c r="M219" s="25" t="s">
        <v>36</v>
      </c>
    </row>
    <row r="220" spans="1:13" ht="16.5" hidden="1" thickBot="1" x14ac:dyDescent="0.3">
      <c r="A220" s="19"/>
      <c r="B220" s="20"/>
      <c r="F220" s="21" t="s">
        <v>101</v>
      </c>
      <c r="G220" s="22" t="s">
        <v>101</v>
      </c>
      <c r="H220" s="22"/>
      <c r="I220" s="22"/>
      <c r="J220" s="25" t="s">
        <v>36</v>
      </c>
      <c r="K220" s="25" t="s">
        <v>36</v>
      </c>
      <c r="L220" s="25" t="s">
        <v>36</v>
      </c>
      <c r="M220" s="25" t="s">
        <v>36</v>
      </c>
    </row>
    <row r="221" spans="1:13" ht="16.5" hidden="1" thickBot="1" x14ac:dyDescent="0.3">
      <c r="A221" s="19"/>
      <c r="B221" s="20"/>
      <c r="F221" s="21" t="s">
        <v>101</v>
      </c>
      <c r="G221" s="22" t="s">
        <v>101</v>
      </c>
      <c r="H221" s="22"/>
      <c r="I221" s="22"/>
      <c r="J221" s="25" t="s">
        <v>36</v>
      </c>
      <c r="K221" s="25" t="s">
        <v>36</v>
      </c>
      <c r="L221" s="25" t="s">
        <v>36</v>
      </c>
      <c r="M221" s="25" t="s">
        <v>36</v>
      </c>
    </row>
    <row r="222" spans="1:13" ht="16.5" hidden="1" thickBot="1" x14ac:dyDescent="0.3">
      <c r="A222" s="19"/>
      <c r="B222" s="20"/>
      <c r="F222" s="21" t="s">
        <v>101</v>
      </c>
      <c r="G222" s="22" t="s">
        <v>101</v>
      </c>
      <c r="H222" s="22"/>
      <c r="I222" s="22"/>
      <c r="J222" s="25" t="s">
        <v>36</v>
      </c>
      <c r="K222" s="25" t="s">
        <v>36</v>
      </c>
      <c r="L222" s="25" t="s">
        <v>36</v>
      </c>
      <c r="M222" s="25" t="s">
        <v>36</v>
      </c>
    </row>
    <row r="223" spans="1:13" ht="16.5" hidden="1" thickBot="1" x14ac:dyDescent="0.3">
      <c r="A223" s="19"/>
      <c r="B223" s="20"/>
      <c r="F223" s="21" t="s">
        <v>101</v>
      </c>
      <c r="G223" s="22" t="s">
        <v>101</v>
      </c>
      <c r="H223" s="22"/>
      <c r="I223" s="22"/>
      <c r="J223" s="25" t="s">
        <v>36</v>
      </c>
      <c r="K223" s="25" t="s">
        <v>36</v>
      </c>
      <c r="L223" s="25" t="s">
        <v>36</v>
      </c>
      <c r="M223" s="25" t="s">
        <v>36</v>
      </c>
    </row>
    <row r="224" spans="1:13" ht="16.5" hidden="1" thickBot="1" x14ac:dyDescent="0.3">
      <c r="A224" s="19"/>
      <c r="B224" s="20"/>
      <c r="F224" s="21" t="s">
        <v>101</v>
      </c>
      <c r="G224" s="22" t="s">
        <v>101</v>
      </c>
      <c r="H224" s="22"/>
      <c r="I224" s="22"/>
      <c r="J224" s="25" t="s">
        <v>36</v>
      </c>
      <c r="K224" s="25" t="s">
        <v>36</v>
      </c>
      <c r="L224" s="25" t="s">
        <v>36</v>
      </c>
      <c r="M224" s="25" t="s">
        <v>36</v>
      </c>
    </row>
    <row r="225" spans="1:13" ht="16.5" hidden="1" thickBot="1" x14ac:dyDescent="0.3">
      <c r="A225" s="19"/>
      <c r="B225" s="20"/>
      <c r="F225" s="21" t="s">
        <v>101</v>
      </c>
      <c r="G225" s="22" t="s">
        <v>101</v>
      </c>
      <c r="H225" s="22"/>
      <c r="I225" s="22"/>
      <c r="J225" s="25" t="s">
        <v>36</v>
      </c>
      <c r="K225" s="25" t="s">
        <v>36</v>
      </c>
      <c r="L225" s="25" t="s">
        <v>36</v>
      </c>
      <c r="M225" s="25" t="s">
        <v>36</v>
      </c>
    </row>
    <row r="226" spans="1:13" ht="16.5" hidden="1" thickBot="1" x14ac:dyDescent="0.3">
      <c r="A226" s="19"/>
      <c r="B226" s="20"/>
      <c r="F226" s="21" t="s">
        <v>101</v>
      </c>
      <c r="G226" s="22" t="s">
        <v>101</v>
      </c>
      <c r="H226" s="22"/>
      <c r="I226" s="22"/>
      <c r="J226" s="25" t="s">
        <v>36</v>
      </c>
      <c r="K226" s="25" t="s">
        <v>36</v>
      </c>
      <c r="L226" s="25" t="s">
        <v>36</v>
      </c>
      <c r="M226" s="25" t="s">
        <v>36</v>
      </c>
    </row>
    <row r="227" spans="1:13" ht="16.5" hidden="1" thickBot="1" x14ac:dyDescent="0.3">
      <c r="A227" s="19"/>
      <c r="B227" s="20"/>
      <c r="F227" s="21" t="s">
        <v>101</v>
      </c>
      <c r="G227" s="22" t="s">
        <v>101</v>
      </c>
      <c r="H227" s="22"/>
      <c r="I227" s="22"/>
      <c r="J227" s="25" t="s">
        <v>36</v>
      </c>
      <c r="K227" s="25" t="s">
        <v>36</v>
      </c>
      <c r="L227" s="25" t="s">
        <v>36</v>
      </c>
      <c r="M227" s="25" t="s">
        <v>36</v>
      </c>
    </row>
    <row r="228" spans="1:13" ht="16.5" hidden="1" thickBot="1" x14ac:dyDescent="0.3">
      <c r="A228" s="19"/>
      <c r="B228" s="20"/>
      <c r="F228" s="21" t="s">
        <v>101</v>
      </c>
      <c r="G228" s="22" t="s">
        <v>101</v>
      </c>
      <c r="H228" s="22"/>
      <c r="I228" s="22"/>
      <c r="J228" s="25" t="s">
        <v>36</v>
      </c>
      <c r="K228" s="25" t="s">
        <v>36</v>
      </c>
      <c r="L228" s="25" t="s">
        <v>36</v>
      </c>
      <c r="M228" s="25" t="s">
        <v>36</v>
      </c>
    </row>
    <row r="229" spans="1:13" ht="16.5" hidden="1" thickBot="1" x14ac:dyDescent="0.3">
      <c r="A229" s="19"/>
      <c r="B229" s="20"/>
      <c r="F229" s="21" t="s">
        <v>101</v>
      </c>
      <c r="G229" s="22" t="s">
        <v>101</v>
      </c>
      <c r="H229" s="22"/>
      <c r="I229" s="22"/>
      <c r="J229" s="25" t="s">
        <v>36</v>
      </c>
      <c r="K229" s="25" t="s">
        <v>36</v>
      </c>
      <c r="L229" s="25" t="s">
        <v>36</v>
      </c>
      <c r="M229" s="25" t="s">
        <v>36</v>
      </c>
    </row>
    <row r="230" spans="1:13" ht="16.5" hidden="1" thickBot="1" x14ac:dyDescent="0.3">
      <c r="A230" s="19"/>
      <c r="B230" s="20"/>
      <c r="F230" s="21" t="s">
        <v>101</v>
      </c>
      <c r="G230" s="22" t="s">
        <v>101</v>
      </c>
      <c r="H230" s="22"/>
      <c r="I230" s="22"/>
      <c r="J230" s="25" t="s">
        <v>36</v>
      </c>
      <c r="K230" s="25" t="s">
        <v>36</v>
      </c>
      <c r="L230" s="25" t="s">
        <v>36</v>
      </c>
      <c r="M230" s="25" t="s">
        <v>36</v>
      </c>
    </row>
    <row r="231" spans="1:13" ht="16.5" hidden="1" thickBot="1" x14ac:dyDescent="0.3">
      <c r="A231" s="19"/>
      <c r="B231" s="20"/>
      <c r="F231" s="21" t="s">
        <v>101</v>
      </c>
      <c r="G231" s="22" t="s">
        <v>101</v>
      </c>
      <c r="H231" s="22"/>
      <c r="I231" s="22"/>
      <c r="J231" s="25" t="s">
        <v>36</v>
      </c>
      <c r="K231" s="25" t="s">
        <v>36</v>
      </c>
      <c r="L231" s="25" t="s">
        <v>36</v>
      </c>
      <c r="M231" s="25" t="s">
        <v>36</v>
      </c>
    </row>
    <row r="232" spans="1:13" ht="16.5" hidden="1" thickBot="1" x14ac:dyDescent="0.3">
      <c r="A232" s="19"/>
      <c r="B232" s="20"/>
      <c r="F232" s="21" t="s">
        <v>101</v>
      </c>
      <c r="G232" s="22" t="s">
        <v>101</v>
      </c>
      <c r="H232" s="22"/>
      <c r="I232" s="22"/>
      <c r="J232" s="25" t="s">
        <v>36</v>
      </c>
      <c r="K232" s="25" t="s">
        <v>36</v>
      </c>
      <c r="L232" s="25" t="s">
        <v>36</v>
      </c>
      <c r="M232" s="25" t="s">
        <v>36</v>
      </c>
    </row>
    <row r="233" spans="1:13" ht="16.5" hidden="1" thickBot="1" x14ac:dyDescent="0.3">
      <c r="A233" s="19"/>
      <c r="B233" s="20"/>
      <c r="F233" s="21" t="s">
        <v>101</v>
      </c>
      <c r="G233" s="22" t="s">
        <v>101</v>
      </c>
      <c r="H233" s="22"/>
      <c r="I233" s="22"/>
      <c r="J233" s="25" t="s">
        <v>36</v>
      </c>
      <c r="K233" s="25" t="s">
        <v>36</v>
      </c>
      <c r="L233" s="25" t="s">
        <v>36</v>
      </c>
      <c r="M233" s="25" t="s">
        <v>36</v>
      </c>
    </row>
    <row r="234" spans="1:13" ht="16.5" hidden="1" thickBot="1" x14ac:dyDescent="0.3">
      <c r="A234" s="19"/>
      <c r="B234" s="20"/>
      <c r="F234" s="21" t="s">
        <v>101</v>
      </c>
      <c r="G234" s="22" t="s">
        <v>101</v>
      </c>
      <c r="H234" s="22"/>
      <c r="I234" s="22"/>
      <c r="J234" s="25" t="s">
        <v>36</v>
      </c>
      <c r="K234" s="25" t="s">
        <v>36</v>
      </c>
      <c r="L234" s="25" t="s">
        <v>36</v>
      </c>
      <c r="M234" s="25" t="s">
        <v>36</v>
      </c>
    </row>
    <row r="235" spans="1:13" ht="16.5" hidden="1" thickBot="1" x14ac:dyDescent="0.3">
      <c r="A235" s="19"/>
      <c r="B235" s="20"/>
      <c r="F235" s="21" t="s">
        <v>101</v>
      </c>
      <c r="G235" s="22" t="s">
        <v>101</v>
      </c>
      <c r="H235" s="22"/>
      <c r="I235" s="22"/>
      <c r="J235" s="25" t="s">
        <v>36</v>
      </c>
      <c r="K235" s="25" t="s">
        <v>36</v>
      </c>
      <c r="L235" s="25" t="s">
        <v>36</v>
      </c>
      <c r="M235" s="25" t="s">
        <v>36</v>
      </c>
    </row>
    <row r="236" spans="1:13" ht="16.5" hidden="1" thickBot="1" x14ac:dyDescent="0.3">
      <c r="A236" s="19"/>
      <c r="B236" s="20"/>
      <c r="F236" s="21" t="s">
        <v>101</v>
      </c>
      <c r="G236" s="22" t="s">
        <v>101</v>
      </c>
      <c r="H236" s="22"/>
      <c r="I236" s="22"/>
      <c r="J236" s="25" t="s">
        <v>36</v>
      </c>
      <c r="K236" s="25" t="s">
        <v>36</v>
      </c>
      <c r="L236" s="25" t="s">
        <v>36</v>
      </c>
      <c r="M236" s="25" t="s">
        <v>36</v>
      </c>
    </row>
    <row r="237" spans="1:13" ht="16.5" hidden="1" thickBot="1" x14ac:dyDescent="0.3">
      <c r="A237" s="19"/>
      <c r="B237" s="20"/>
      <c r="F237" s="21" t="s">
        <v>101</v>
      </c>
      <c r="G237" s="22" t="s">
        <v>101</v>
      </c>
      <c r="H237" s="22"/>
      <c r="I237" s="22"/>
      <c r="J237" s="25" t="s">
        <v>36</v>
      </c>
      <c r="K237" s="25" t="s">
        <v>36</v>
      </c>
      <c r="L237" s="25" t="s">
        <v>36</v>
      </c>
      <c r="M237" s="25" t="s">
        <v>36</v>
      </c>
    </row>
    <row r="238" spans="1:13" ht="16.5" hidden="1" thickBot="1" x14ac:dyDescent="0.3">
      <c r="A238" s="19"/>
      <c r="B238" s="20"/>
      <c r="F238" s="21" t="s">
        <v>101</v>
      </c>
      <c r="G238" s="22" t="s">
        <v>101</v>
      </c>
      <c r="H238" s="22"/>
      <c r="I238" s="22"/>
      <c r="J238" s="25" t="s">
        <v>36</v>
      </c>
      <c r="K238" s="25" t="s">
        <v>36</v>
      </c>
      <c r="L238" s="25" t="s">
        <v>36</v>
      </c>
      <c r="M238" s="25" t="s">
        <v>36</v>
      </c>
    </row>
    <row r="239" spans="1:13" ht="16.5" hidden="1" thickBot="1" x14ac:dyDescent="0.3">
      <c r="A239" s="19"/>
      <c r="B239" s="20"/>
      <c r="F239" s="21" t="s">
        <v>101</v>
      </c>
      <c r="G239" s="22" t="s">
        <v>101</v>
      </c>
      <c r="H239" s="22"/>
      <c r="I239" s="22"/>
      <c r="J239" s="25" t="s">
        <v>36</v>
      </c>
      <c r="K239" s="25" t="s">
        <v>36</v>
      </c>
      <c r="L239" s="25" t="s">
        <v>36</v>
      </c>
      <c r="M239" s="25" t="s">
        <v>36</v>
      </c>
    </row>
    <row r="240" spans="1:13" ht="16.5" hidden="1" thickBot="1" x14ac:dyDescent="0.3">
      <c r="A240" s="19"/>
      <c r="B240" s="20"/>
      <c r="F240" s="21" t="s">
        <v>101</v>
      </c>
      <c r="G240" s="22" t="s">
        <v>101</v>
      </c>
      <c r="H240" s="22"/>
      <c r="I240" s="22"/>
      <c r="J240" s="25" t="s">
        <v>36</v>
      </c>
      <c r="K240" s="25" t="s">
        <v>36</v>
      </c>
      <c r="L240" s="25" t="s">
        <v>36</v>
      </c>
      <c r="M240" s="25" t="s">
        <v>36</v>
      </c>
    </row>
    <row r="241" spans="1:13" ht="16.5" hidden="1" thickBot="1" x14ac:dyDescent="0.3">
      <c r="A241" s="19"/>
      <c r="B241" s="20"/>
      <c r="F241" s="21" t="s">
        <v>101</v>
      </c>
      <c r="G241" s="22" t="s">
        <v>101</v>
      </c>
      <c r="H241" s="22"/>
      <c r="I241" s="22"/>
      <c r="J241" s="25" t="s">
        <v>36</v>
      </c>
      <c r="K241" s="25" t="s">
        <v>36</v>
      </c>
      <c r="L241" s="25" t="s">
        <v>36</v>
      </c>
      <c r="M241" s="25" t="s">
        <v>36</v>
      </c>
    </row>
    <row r="242" spans="1:13" ht="16.5" hidden="1" thickBot="1" x14ac:dyDescent="0.3">
      <c r="A242" s="19"/>
      <c r="B242" s="20"/>
      <c r="F242" s="21" t="s">
        <v>101</v>
      </c>
      <c r="G242" s="22" t="s">
        <v>101</v>
      </c>
      <c r="H242" s="22"/>
      <c r="I242" s="22"/>
      <c r="J242" s="25" t="s">
        <v>36</v>
      </c>
      <c r="K242" s="25" t="s">
        <v>36</v>
      </c>
      <c r="L242" s="25" t="s">
        <v>36</v>
      </c>
      <c r="M242" s="25" t="s">
        <v>36</v>
      </c>
    </row>
    <row r="243" spans="1:13" ht="16.5" hidden="1" thickBot="1" x14ac:dyDescent="0.3">
      <c r="A243" s="19"/>
      <c r="B243" s="20"/>
      <c r="F243" s="21" t="s">
        <v>101</v>
      </c>
      <c r="G243" s="22" t="s">
        <v>101</v>
      </c>
      <c r="H243" s="22"/>
      <c r="I243" s="22"/>
      <c r="J243" s="25" t="s">
        <v>36</v>
      </c>
      <c r="K243" s="25" t="s">
        <v>36</v>
      </c>
      <c r="L243" s="25" t="s">
        <v>36</v>
      </c>
      <c r="M243" s="25" t="s">
        <v>36</v>
      </c>
    </row>
    <row r="244" spans="1:13" ht="16.5" hidden="1" thickBot="1" x14ac:dyDescent="0.3">
      <c r="A244" s="19"/>
      <c r="B244" s="20"/>
      <c r="F244" s="21" t="s">
        <v>101</v>
      </c>
      <c r="G244" s="22" t="s">
        <v>101</v>
      </c>
      <c r="H244" s="22"/>
      <c r="I244" s="22"/>
      <c r="J244" s="25" t="s">
        <v>36</v>
      </c>
      <c r="K244" s="25" t="s">
        <v>36</v>
      </c>
      <c r="L244" s="25" t="s">
        <v>36</v>
      </c>
      <c r="M244" s="25" t="s">
        <v>36</v>
      </c>
    </row>
    <row r="245" spans="1:13" ht="16.5" hidden="1" thickBot="1" x14ac:dyDescent="0.3">
      <c r="A245" s="19"/>
      <c r="B245" s="20"/>
      <c r="F245" s="21" t="s">
        <v>101</v>
      </c>
      <c r="G245" s="22" t="s">
        <v>101</v>
      </c>
      <c r="H245" s="22"/>
      <c r="I245" s="22"/>
      <c r="J245" s="25" t="s">
        <v>36</v>
      </c>
      <c r="K245" s="25" t="s">
        <v>36</v>
      </c>
      <c r="L245" s="25" t="s">
        <v>36</v>
      </c>
      <c r="M245" s="25" t="s">
        <v>36</v>
      </c>
    </row>
    <row r="246" spans="1:13" ht="16.5" hidden="1" thickBot="1" x14ac:dyDescent="0.3">
      <c r="A246" s="19"/>
      <c r="B246" s="20"/>
      <c r="F246" s="21" t="s">
        <v>101</v>
      </c>
      <c r="G246" s="22" t="s">
        <v>101</v>
      </c>
      <c r="H246" s="22"/>
      <c r="I246" s="22"/>
      <c r="J246" s="25" t="s">
        <v>36</v>
      </c>
      <c r="K246" s="25" t="s">
        <v>36</v>
      </c>
      <c r="L246" s="25" t="s">
        <v>36</v>
      </c>
      <c r="M246" s="25" t="s">
        <v>36</v>
      </c>
    </row>
    <row r="247" spans="1:13" ht="16.5" hidden="1" thickBot="1" x14ac:dyDescent="0.3">
      <c r="A247" s="19"/>
      <c r="B247" s="20"/>
      <c r="F247" s="21" t="s">
        <v>101</v>
      </c>
      <c r="G247" s="22" t="s">
        <v>101</v>
      </c>
      <c r="H247" s="22"/>
      <c r="I247" s="22"/>
      <c r="J247" s="25" t="s">
        <v>36</v>
      </c>
      <c r="K247" s="25" t="s">
        <v>36</v>
      </c>
      <c r="L247" s="25" t="s">
        <v>36</v>
      </c>
      <c r="M247" s="25" t="s">
        <v>36</v>
      </c>
    </row>
    <row r="248" spans="1:13" ht="16.5" hidden="1" thickBot="1" x14ac:dyDescent="0.3">
      <c r="A248" s="19"/>
      <c r="B248" s="20"/>
      <c r="F248" s="21" t="s">
        <v>101</v>
      </c>
      <c r="G248" s="22" t="s">
        <v>101</v>
      </c>
      <c r="H248" s="22"/>
      <c r="I248" s="22"/>
      <c r="J248" s="25" t="s">
        <v>36</v>
      </c>
      <c r="K248" s="25" t="s">
        <v>36</v>
      </c>
      <c r="L248" s="25" t="s">
        <v>36</v>
      </c>
      <c r="M248" s="25" t="s">
        <v>36</v>
      </c>
    </row>
    <row r="249" spans="1:13" ht="16.5" hidden="1" thickBot="1" x14ac:dyDescent="0.3">
      <c r="A249" s="19"/>
      <c r="B249" s="20"/>
      <c r="F249" s="21" t="s">
        <v>101</v>
      </c>
      <c r="G249" s="22" t="s">
        <v>101</v>
      </c>
      <c r="H249" s="22"/>
      <c r="I249" s="22"/>
      <c r="J249" s="25" t="s">
        <v>36</v>
      </c>
      <c r="K249" s="25" t="s">
        <v>36</v>
      </c>
      <c r="L249" s="25" t="s">
        <v>36</v>
      </c>
      <c r="M249" s="25" t="s">
        <v>36</v>
      </c>
    </row>
    <row r="250" spans="1:13" ht="16.5" hidden="1" thickBot="1" x14ac:dyDescent="0.3">
      <c r="A250" s="19"/>
      <c r="B250" s="20"/>
      <c r="F250" s="21" t="s">
        <v>101</v>
      </c>
      <c r="G250" s="22" t="s">
        <v>101</v>
      </c>
      <c r="H250" s="22"/>
      <c r="I250" s="22"/>
      <c r="J250" s="25" t="s">
        <v>36</v>
      </c>
      <c r="K250" s="25" t="s">
        <v>36</v>
      </c>
      <c r="L250" s="25" t="s">
        <v>36</v>
      </c>
      <c r="M250" s="25" t="s">
        <v>36</v>
      </c>
    </row>
    <row r="251" spans="1:13" ht="16.5" hidden="1" thickBot="1" x14ac:dyDescent="0.3">
      <c r="A251" s="19"/>
      <c r="B251" s="20"/>
      <c r="F251" s="21" t="s">
        <v>101</v>
      </c>
      <c r="G251" s="22" t="s">
        <v>101</v>
      </c>
      <c r="H251" s="22"/>
      <c r="I251" s="22"/>
      <c r="J251" s="25" t="s">
        <v>36</v>
      </c>
      <c r="K251" s="25" t="s">
        <v>36</v>
      </c>
      <c r="L251" s="25" t="s">
        <v>36</v>
      </c>
      <c r="M251" s="25" t="s">
        <v>36</v>
      </c>
    </row>
    <row r="252" spans="1:13" ht="16.5" hidden="1" thickBot="1" x14ac:dyDescent="0.3">
      <c r="A252" s="19"/>
      <c r="B252" s="20"/>
      <c r="F252" s="21" t="s">
        <v>101</v>
      </c>
      <c r="G252" s="22" t="s">
        <v>101</v>
      </c>
      <c r="H252" s="22"/>
      <c r="I252" s="22"/>
      <c r="J252" s="25" t="s">
        <v>36</v>
      </c>
      <c r="K252" s="25" t="s">
        <v>36</v>
      </c>
      <c r="L252" s="25" t="s">
        <v>36</v>
      </c>
      <c r="M252" s="25" t="s">
        <v>36</v>
      </c>
    </row>
    <row r="253" spans="1:13" ht="16.5" hidden="1" thickBot="1" x14ac:dyDescent="0.3">
      <c r="A253" s="19"/>
      <c r="B253" s="20"/>
      <c r="F253" s="21" t="s">
        <v>101</v>
      </c>
      <c r="G253" s="22" t="s">
        <v>101</v>
      </c>
      <c r="H253" s="22"/>
      <c r="I253" s="22"/>
      <c r="J253" s="25" t="s">
        <v>36</v>
      </c>
      <c r="K253" s="25" t="s">
        <v>36</v>
      </c>
      <c r="L253" s="25" t="s">
        <v>36</v>
      </c>
      <c r="M253" s="25" t="s">
        <v>36</v>
      </c>
    </row>
    <row r="254" spans="1:13" ht="16.5" hidden="1" thickBot="1" x14ac:dyDescent="0.3">
      <c r="A254" s="19"/>
      <c r="B254" s="20"/>
      <c r="F254" s="21" t="s">
        <v>101</v>
      </c>
      <c r="G254" s="22" t="s">
        <v>101</v>
      </c>
      <c r="H254" s="22"/>
      <c r="I254" s="22"/>
      <c r="J254" s="25" t="s">
        <v>36</v>
      </c>
      <c r="K254" s="25" t="s">
        <v>36</v>
      </c>
      <c r="L254" s="25" t="s">
        <v>36</v>
      </c>
      <c r="M254" s="25" t="s">
        <v>36</v>
      </c>
    </row>
    <row r="255" spans="1:13" ht="16.5" hidden="1" thickBot="1" x14ac:dyDescent="0.3">
      <c r="A255" s="19"/>
      <c r="B255" s="20"/>
      <c r="F255" s="21" t="s">
        <v>101</v>
      </c>
      <c r="G255" s="22" t="s">
        <v>101</v>
      </c>
      <c r="H255" s="22"/>
      <c r="I255" s="22"/>
      <c r="J255" s="25" t="s">
        <v>36</v>
      </c>
      <c r="K255" s="25" t="s">
        <v>36</v>
      </c>
      <c r="L255" s="25" t="s">
        <v>36</v>
      </c>
      <c r="M255" s="25" t="s">
        <v>36</v>
      </c>
    </row>
    <row r="256" spans="1:13" ht="16.5" hidden="1" thickBot="1" x14ac:dyDescent="0.3">
      <c r="A256" s="19"/>
      <c r="B256" s="20"/>
      <c r="F256" s="21" t="s">
        <v>101</v>
      </c>
      <c r="G256" s="22" t="s">
        <v>101</v>
      </c>
      <c r="H256" s="22"/>
      <c r="I256" s="22"/>
      <c r="J256" s="25" t="s">
        <v>36</v>
      </c>
      <c r="K256" s="25" t="s">
        <v>36</v>
      </c>
      <c r="L256" s="25" t="s">
        <v>36</v>
      </c>
      <c r="M256" s="25" t="s">
        <v>36</v>
      </c>
    </row>
    <row r="257" spans="1:13" ht="16.5" hidden="1" thickBot="1" x14ac:dyDescent="0.3">
      <c r="A257" s="19"/>
      <c r="B257" s="20"/>
      <c r="F257" s="21" t="s">
        <v>101</v>
      </c>
      <c r="G257" s="22" t="s">
        <v>101</v>
      </c>
      <c r="H257" s="22"/>
      <c r="I257" s="22"/>
      <c r="J257" s="25" t="s">
        <v>36</v>
      </c>
      <c r="K257" s="25" t="s">
        <v>36</v>
      </c>
      <c r="L257" s="25" t="s">
        <v>36</v>
      </c>
      <c r="M257" s="25" t="s">
        <v>36</v>
      </c>
    </row>
    <row r="258" spans="1:13" ht="16.5" hidden="1" thickBot="1" x14ac:dyDescent="0.3">
      <c r="A258" s="19"/>
      <c r="B258" s="20"/>
      <c r="F258" s="21" t="s">
        <v>101</v>
      </c>
      <c r="G258" s="22" t="s">
        <v>101</v>
      </c>
      <c r="H258" s="22"/>
      <c r="I258" s="22"/>
      <c r="J258" s="25" t="s">
        <v>36</v>
      </c>
      <c r="K258" s="25" t="s">
        <v>36</v>
      </c>
      <c r="L258" s="25" t="s">
        <v>36</v>
      </c>
      <c r="M258" s="25" t="s">
        <v>36</v>
      </c>
    </row>
    <row r="259" spans="1:13" ht="16.5" hidden="1" thickBot="1" x14ac:dyDescent="0.3">
      <c r="A259" s="19"/>
      <c r="B259" s="20"/>
      <c r="F259" s="21" t="s">
        <v>101</v>
      </c>
      <c r="G259" s="22" t="s">
        <v>101</v>
      </c>
      <c r="H259" s="22"/>
      <c r="I259" s="22"/>
      <c r="J259" s="25" t="s">
        <v>36</v>
      </c>
      <c r="K259" s="25" t="s">
        <v>36</v>
      </c>
      <c r="L259" s="25" t="s">
        <v>36</v>
      </c>
      <c r="M259" s="25" t="s">
        <v>36</v>
      </c>
    </row>
    <row r="260" spans="1:13" ht="16.5" hidden="1" thickBot="1" x14ac:dyDescent="0.3">
      <c r="A260" s="19"/>
      <c r="B260" s="20"/>
      <c r="F260" s="21" t="s">
        <v>101</v>
      </c>
      <c r="G260" s="22" t="s">
        <v>101</v>
      </c>
      <c r="H260" s="22"/>
      <c r="I260" s="22"/>
      <c r="J260" s="25" t="s">
        <v>36</v>
      </c>
      <c r="K260" s="25" t="s">
        <v>36</v>
      </c>
      <c r="L260" s="25" t="s">
        <v>36</v>
      </c>
      <c r="M260" s="25" t="s">
        <v>36</v>
      </c>
    </row>
    <row r="261" spans="1:13" ht="16.5" hidden="1" thickBot="1" x14ac:dyDescent="0.3">
      <c r="A261" s="19"/>
      <c r="B261" s="20"/>
      <c r="F261" s="21" t="s">
        <v>101</v>
      </c>
      <c r="G261" s="22" t="s">
        <v>101</v>
      </c>
      <c r="H261" s="22"/>
      <c r="I261" s="22"/>
      <c r="J261" s="25" t="s">
        <v>36</v>
      </c>
      <c r="K261" s="25" t="s">
        <v>36</v>
      </c>
      <c r="L261" s="25" t="s">
        <v>36</v>
      </c>
      <c r="M261" s="25" t="s">
        <v>36</v>
      </c>
    </row>
    <row r="262" spans="1:13" ht="16.5" hidden="1" thickBot="1" x14ac:dyDescent="0.3">
      <c r="A262" s="19"/>
      <c r="B262" s="20"/>
      <c r="F262" s="21" t="s">
        <v>101</v>
      </c>
      <c r="G262" s="22" t="s">
        <v>101</v>
      </c>
      <c r="H262" s="22"/>
      <c r="I262" s="22"/>
      <c r="J262" s="25" t="s">
        <v>36</v>
      </c>
      <c r="K262" s="25" t="s">
        <v>36</v>
      </c>
      <c r="L262" s="25" t="s">
        <v>36</v>
      </c>
      <c r="M262" s="25" t="s">
        <v>36</v>
      </c>
    </row>
    <row r="263" spans="1:13" ht="16.5" hidden="1" thickBot="1" x14ac:dyDescent="0.3">
      <c r="A263" s="19"/>
      <c r="B263" s="20"/>
      <c r="F263" s="21" t="s">
        <v>101</v>
      </c>
      <c r="G263" s="22" t="s">
        <v>101</v>
      </c>
      <c r="H263" s="22"/>
      <c r="I263" s="22"/>
      <c r="J263" s="25" t="s">
        <v>36</v>
      </c>
      <c r="K263" s="25" t="s">
        <v>36</v>
      </c>
      <c r="L263" s="25" t="s">
        <v>36</v>
      </c>
      <c r="M263" s="25" t="s">
        <v>36</v>
      </c>
    </row>
    <row r="264" spans="1:13" ht="16.5" hidden="1" thickBot="1" x14ac:dyDescent="0.3">
      <c r="A264" s="19"/>
      <c r="B264" s="20"/>
      <c r="F264" s="21" t="s">
        <v>101</v>
      </c>
      <c r="G264" s="22" t="s">
        <v>101</v>
      </c>
      <c r="H264" s="22"/>
      <c r="I264" s="22"/>
      <c r="J264" s="25" t="s">
        <v>36</v>
      </c>
      <c r="K264" s="25" t="s">
        <v>36</v>
      </c>
      <c r="L264" s="25" t="s">
        <v>36</v>
      </c>
      <c r="M264" s="25" t="s">
        <v>36</v>
      </c>
    </row>
    <row r="265" spans="1:13" ht="16.5" hidden="1" thickBot="1" x14ac:dyDescent="0.3">
      <c r="A265" s="19"/>
      <c r="B265" s="20"/>
      <c r="F265" s="21" t="s">
        <v>101</v>
      </c>
      <c r="G265" s="22" t="s">
        <v>101</v>
      </c>
      <c r="H265" s="22"/>
      <c r="I265" s="22"/>
      <c r="J265" s="25" t="s">
        <v>36</v>
      </c>
      <c r="K265" s="25" t="s">
        <v>36</v>
      </c>
      <c r="L265" s="25" t="s">
        <v>36</v>
      </c>
      <c r="M265" s="25" t="s">
        <v>36</v>
      </c>
    </row>
    <row r="266" spans="1:13" ht="16.5" hidden="1" thickBot="1" x14ac:dyDescent="0.3">
      <c r="A266" s="19"/>
      <c r="B266" s="20"/>
      <c r="F266" s="21" t="s">
        <v>101</v>
      </c>
      <c r="G266" s="22" t="s">
        <v>101</v>
      </c>
      <c r="H266" s="22"/>
      <c r="I266" s="22"/>
      <c r="J266" s="25" t="s">
        <v>36</v>
      </c>
      <c r="K266" s="25" t="s">
        <v>36</v>
      </c>
      <c r="L266" s="25" t="s">
        <v>36</v>
      </c>
      <c r="M266" s="25" t="s">
        <v>36</v>
      </c>
    </row>
    <row r="267" spans="1:13" ht="16.5" hidden="1" thickBot="1" x14ac:dyDescent="0.3">
      <c r="A267" s="19"/>
      <c r="B267" s="20"/>
      <c r="F267" s="21" t="s">
        <v>101</v>
      </c>
      <c r="G267" s="22" t="s">
        <v>101</v>
      </c>
      <c r="H267" s="22"/>
      <c r="I267" s="22"/>
      <c r="J267" s="25" t="s">
        <v>36</v>
      </c>
      <c r="K267" s="25" t="s">
        <v>36</v>
      </c>
      <c r="L267" s="25" t="s">
        <v>36</v>
      </c>
      <c r="M267" s="25" t="s">
        <v>36</v>
      </c>
    </row>
    <row r="268" spans="1:13" ht="16.5" hidden="1" thickBot="1" x14ac:dyDescent="0.3">
      <c r="A268" s="19"/>
      <c r="B268" s="20"/>
      <c r="F268" s="21" t="s">
        <v>101</v>
      </c>
      <c r="G268" s="22" t="s">
        <v>101</v>
      </c>
      <c r="H268" s="22"/>
      <c r="I268" s="22"/>
      <c r="J268" s="25" t="s">
        <v>36</v>
      </c>
      <c r="K268" s="25" t="s">
        <v>36</v>
      </c>
      <c r="L268" s="25" t="s">
        <v>36</v>
      </c>
      <c r="M268" s="25" t="s">
        <v>36</v>
      </c>
    </row>
    <row r="269" spans="1:13" ht="16.5" hidden="1" thickBot="1" x14ac:dyDescent="0.3">
      <c r="A269" s="19"/>
      <c r="B269" s="20"/>
      <c r="F269" s="21" t="s">
        <v>101</v>
      </c>
      <c r="G269" s="22" t="s">
        <v>101</v>
      </c>
      <c r="H269" s="22"/>
      <c r="I269" s="22"/>
      <c r="J269" s="25" t="s">
        <v>36</v>
      </c>
      <c r="K269" s="25" t="s">
        <v>36</v>
      </c>
      <c r="L269" s="25" t="s">
        <v>36</v>
      </c>
      <c r="M269" s="25" t="s">
        <v>36</v>
      </c>
    </row>
    <row r="270" spans="1:13" ht="16.5" hidden="1" thickBot="1" x14ac:dyDescent="0.3">
      <c r="A270" s="19"/>
      <c r="B270" s="20"/>
      <c r="F270" s="21" t="s">
        <v>101</v>
      </c>
      <c r="G270" s="22" t="s">
        <v>101</v>
      </c>
      <c r="H270" s="22"/>
      <c r="I270" s="22"/>
      <c r="J270" s="25" t="s">
        <v>36</v>
      </c>
      <c r="K270" s="25" t="s">
        <v>36</v>
      </c>
      <c r="L270" s="25" t="s">
        <v>36</v>
      </c>
      <c r="M270" s="25" t="s">
        <v>36</v>
      </c>
    </row>
    <row r="271" spans="1:13" ht="16.5" hidden="1" thickBot="1" x14ac:dyDescent="0.3">
      <c r="A271" s="19"/>
      <c r="B271" s="20"/>
      <c r="F271" s="21" t="s">
        <v>101</v>
      </c>
      <c r="G271" s="22" t="s">
        <v>101</v>
      </c>
      <c r="H271" s="22"/>
      <c r="I271" s="22"/>
      <c r="J271" s="25" t="s">
        <v>36</v>
      </c>
      <c r="K271" s="25" t="s">
        <v>36</v>
      </c>
      <c r="L271" s="25" t="s">
        <v>36</v>
      </c>
      <c r="M271" s="25" t="s">
        <v>36</v>
      </c>
    </row>
    <row r="272" spans="1:13" ht="16.5" hidden="1" thickBot="1" x14ac:dyDescent="0.3">
      <c r="A272" s="19"/>
      <c r="B272" s="20"/>
      <c r="F272" s="21" t="s">
        <v>101</v>
      </c>
      <c r="G272" s="22" t="s">
        <v>101</v>
      </c>
      <c r="H272" s="22"/>
      <c r="I272" s="22"/>
      <c r="J272" s="25" t="s">
        <v>36</v>
      </c>
      <c r="K272" s="25" t="s">
        <v>36</v>
      </c>
      <c r="L272" s="25" t="s">
        <v>36</v>
      </c>
      <c r="M272" s="25" t="s">
        <v>36</v>
      </c>
    </row>
    <row r="273" spans="1:13" ht="16.5" hidden="1" thickBot="1" x14ac:dyDescent="0.3">
      <c r="A273" s="19"/>
      <c r="B273" s="20"/>
      <c r="F273" s="21" t="s">
        <v>101</v>
      </c>
      <c r="G273" s="22" t="s">
        <v>101</v>
      </c>
      <c r="H273" s="22"/>
      <c r="I273" s="22"/>
      <c r="J273" s="25" t="s">
        <v>36</v>
      </c>
      <c r="K273" s="25" t="s">
        <v>36</v>
      </c>
      <c r="L273" s="25" t="s">
        <v>36</v>
      </c>
      <c r="M273" s="25" t="s">
        <v>36</v>
      </c>
    </row>
    <row r="274" spans="1:13" ht="16.5" hidden="1" thickBot="1" x14ac:dyDescent="0.3">
      <c r="A274" s="19"/>
      <c r="B274" s="20"/>
      <c r="F274" s="21" t="s">
        <v>101</v>
      </c>
      <c r="G274" s="22" t="s">
        <v>101</v>
      </c>
      <c r="H274" s="22"/>
      <c r="I274" s="22"/>
      <c r="J274" s="25" t="s">
        <v>36</v>
      </c>
      <c r="K274" s="25" t="s">
        <v>36</v>
      </c>
      <c r="L274" s="25" t="s">
        <v>36</v>
      </c>
      <c r="M274" s="25" t="s">
        <v>36</v>
      </c>
    </row>
    <row r="275" spans="1:13" ht="16.5" hidden="1" thickBot="1" x14ac:dyDescent="0.3">
      <c r="A275" s="19"/>
      <c r="B275" s="20"/>
      <c r="F275" s="21" t="s">
        <v>101</v>
      </c>
      <c r="G275" s="22" t="s">
        <v>101</v>
      </c>
      <c r="H275" s="22"/>
      <c r="I275" s="22"/>
      <c r="J275" s="25" t="s">
        <v>36</v>
      </c>
      <c r="K275" s="25" t="s">
        <v>36</v>
      </c>
      <c r="L275" s="25" t="s">
        <v>36</v>
      </c>
      <c r="M275" s="25" t="s">
        <v>36</v>
      </c>
    </row>
    <row r="276" spans="1:13" ht="16.5" hidden="1" thickBot="1" x14ac:dyDescent="0.3">
      <c r="A276" s="19"/>
      <c r="B276" s="20"/>
      <c r="F276" s="21" t="s">
        <v>101</v>
      </c>
      <c r="G276" s="22" t="s">
        <v>101</v>
      </c>
      <c r="H276" s="22"/>
      <c r="I276" s="22"/>
      <c r="J276" s="25" t="s">
        <v>36</v>
      </c>
      <c r="K276" s="25" t="s">
        <v>36</v>
      </c>
      <c r="L276" s="25" t="s">
        <v>36</v>
      </c>
      <c r="M276" s="25" t="s">
        <v>36</v>
      </c>
    </row>
    <row r="277" spans="1:13" ht="16.5" hidden="1" thickBot="1" x14ac:dyDescent="0.3">
      <c r="A277" s="19"/>
      <c r="B277" s="20"/>
      <c r="F277" s="21" t="s">
        <v>101</v>
      </c>
      <c r="G277" s="22" t="s">
        <v>101</v>
      </c>
      <c r="H277" s="22"/>
      <c r="I277" s="22"/>
      <c r="J277" s="25" t="s">
        <v>36</v>
      </c>
      <c r="K277" s="25" t="s">
        <v>36</v>
      </c>
      <c r="L277" s="25" t="s">
        <v>36</v>
      </c>
      <c r="M277" s="25" t="s">
        <v>36</v>
      </c>
    </row>
    <row r="278" spans="1:13" ht="16.5" hidden="1" thickBot="1" x14ac:dyDescent="0.3">
      <c r="A278" s="19"/>
      <c r="B278" s="20"/>
      <c r="F278" s="21" t="s">
        <v>101</v>
      </c>
      <c r="G278" s="22" t="s">
        <v>101</v>
      </c>
      <c r="H278" s="22"/>
      <c r="I278" s="22"/>
      <c r="J278" s="25" t="s">
        <v>36</v>
      </c>
      <c r="K278" s="25" t="s">
        <v>36</v>
      </c>
      <c r="L278" s="25" t="s">
        <v>36</v>
      </c>
      <c r="M278" s="25" t="s">
        <v>36</v>
      </c>
    </row>
    <row r="279" spans="1:13" ht="16.5" hidden="1" thickBot="1" x14ac:dyDescent="0.3">
      <c r="A279" s="19"/>
      <c r="B279" s="20"/>
      <c r="F279" s="21" t="s">
        <v>101</v>
      </c>
      <c r="G279" s="22" t="s">
        <v>101</v>
      </c>
      <c r="H279" s="22"/>
      <c r="I279" s="22"/>
      <c r="J279" s="25" t="s">
        <v>36</v>
      </c>
      <c r="K279" s="25" t="s">
        <v>36</v>
      </c>
      <c r="L279" s="25" t="s">
        <v>36</v>
      </c>
      <c r="M279" s="25" t="s">
        <v>36</v>
      </c>
    </row>
    <row r="280" spans="1:13" ht="16.5" hidden="1" thickBot="1" x14ac:dyDescent="0.3">
      <c r="A280" s="19"/>
      <c r="B280" s="20"/>
      <c r="F280" s="21" t="s">
        <v>101</v>
      </c>
      <c r="G280" s="22" t="s">
        <v>101</v>
      </c>
      <c r="H280" s="22"/>
      <c r="I280" s="22"/>
      <c r="J280" s="25" t="s">
        <v>36</v>
      </c>
      <c r="K280" s="25" t="s">
        <v>36</v>
      </c>
      <c r="L280" s="25" t="s">
        <v>36</v>
      </c>
      <c r="M280" s="25" t="s">
        <v>36</v>
      </c>
    </row>
    <row r="281" spans="1:13" ht="16.5" hidden="1" thickBot="1" x14ac:dyDescent="0.3">
      <c r="A281" s="19"/>
      <c r="B281" s="20"/>
      <c r="F281" s="21" t="s">
        <v>101</v>
      </c>
      <c r="G281" s="22" t="s">
        <v>101</v>
      </c>
      <c r="H281" s="22"/>
      <c r="I281" s="22"/>
      <c r="J281" s="25" t="s">
        <v>36</v>
      </c>
      <c r="K281" s="25" t="s">
        <v>36</v>
      </c>
      <c r="L281" s="25" t="s">
        <v>36</v>
      </c>
      <c r="M281" s="25" t="s">
        <v>36</v>
      </c>
    </row>
    <row r="282" spans="1:13" ht="16.5" hidden="1" thickBot="1" x14ac:dyDescent="0.3">
      <c r="A282" s="19"/>
      <c r="B282" s="20"/>
      <c r="F282" s="21" t="s">
        <v>101</v>
      </c>
      <c r="G282" s="22" t="s">
        <v>101</v>
      </c>
      <c r="H282" s="22"/>
      <c r="I282" s="22"/>
      <c r="J282" s="25" t="s">
        <v>36</v>
      </c>
      <c r="K282" s="25" t="s">
        <v>36</v>
      </c>
      <c r="L282" s="25" t="s">
        <v>36</v>
      </c>
      <c r="M282" s="25" t="s">
        <v>36</v>
      </c>
    </row>
    <row r="283" spans="1:13" ht="16.5" hidden="1" thickBot="1" x14ac:dyDescent="0.3">
      <c r="A283" s="19"/>
      <c r="B283" s="20"/>
      <c r="F283" s="21" t="s">
        <v>101</v>
      </c>
      <c r="G283" s="22" t="s">
        <v>101</v>
      </c>
      <c r="H283" s="22"/>
      <c r="I283" s="22"/>
      <c r="J283" s="25" t="s">
        <v>36</v>
      </c>
      <c r="K283" s="25" t="s">
        <v>36</v>
      </c>
      <c r="L283" s="25" t="s">
        <v>36</v>
      </c>
      <c r="M283" s="25" t="s">
        <v>36</v>
      </c>
    </row>
    <row r="284" spans="1:13" ht="16.5" hidden="1" thickBot="1" x14ac:dyDescent="0.3">
      <c r="A284" s="19"/>
      <c r="B284" s="20"/>
      <c r="F284" s="21" t="s">
        <v>101</v>
      </c>
      <c r="G284" s="22" t="s">
        <v>101</v>
      </c>
      <c r="H284" s="22"/>
      <c r="I284" s="22"/>
      <c r="J284" s="25" t="s">
        <v>36</v>
      </c>
      <c r="K284" s="25" t="s">
        <v>36</v>
      </c>
      <c r="L284" s="25" t="s">
        <v>36</v>
      </c>
      <c r="M284" s="25" t="s">
        <v>36</v>
      </c>
    </row>
    <row r="285" spans="1:13" ht="16.5" hidden="1" thickBot="1" x14ac:dyDescent="0.3">
      <c r="A285" s="19"/>
      <c r="B285" s="20"/>
      <c r="F285" s="21" t="s">
        <v>101</v>
      </c>
      <c r="G285" s="22" t="s">
        <v>101</v>
      </c>
      <c r="H285" s="22"/>
      <c r="I285" s="22"/>
      <c r="J285" s="25" t="s">
        <v>36</v>
      </c>
      <c r="K285" s="25" t="s">
        <v>36</v>
      </c>
      <c r="L285" s="25" t="s">
        <v>36</v>
      </c>
      <c r="M285" s="25" t="s">
        <v>36</v>
      </c>
    </row>
    <row r="286" spans="1:13" ht="16.5" hidden="1" thickBot="1" x14ac:dyDescent="0.3">
      <c r="A286" s="19"/>
      <c r="B286" s="20"/>
      <c r="F286" s="21" t="s">
        <v>101</v>
      </c>
      <c r="G286" s="22" t="s">
        <v>101</v>
      </c>
      <c r="H286" s="22"/>
      <c r="I286" s="22"/>
      <c r="J286" s="25" t="s">
        <v>36</v>
      </c>
      <c r="K286" s="25" t="s">
        <v>36</v>
      </c>
      <c r="L286" s="25" t="s">
        <v>36</v>
      </c>
      <c r="M286" s="25" t="s">
        <v>36</v>
      </c>
    </row>
    <row r="287" spans="1:13" ht="16.5" hidden="1" thickBot="1" x14ac:dyDescent="0.3">
      <c r="A287" s="19"/>
      <c r="B287" s="20"/>
      <c r="F287" s="21" t="s">
        <v>101</v>
      </c>
      <c r="G287" s="22" t="s">
        <v>101</v>
      </c>
      <c r="H287" s="22"/>
      <c r="I287" s="22"/>
      <c r="J287" s="25" t="s">
        <v>36</v>
      </c>
      <c r="K287" s="25" t="s">
        <v>36</v>
      </c>
      <c r="L287" s="25" t="s">
        <v>36</v>
      </c>
      <c r="M287" s="25" t="s">
        <v>36</v>
      </c>
    </row>
    <row r="288" spans="1:13" ht="16.5" hidden="1" thickBot="1" x14ac:dyDescent="0.3">
      <c r="A288" s="19"/>
      <c r="B288" s="20"/>
      <c r="F288" s="21" t="s">
        <v>101</v>
      </c>
      <c r="G288" s="22" t="s">
        <v>101</v>
      </c>
      <c r="H288" s="22"/>
      <c r="I288" s="22"/>
      <c r="J288" s="25" t="s">
        <v>36</v>
      </c>
      <c r="K288" s="25" t="s">
        <v>36</v>
      </c>
      <c r="L288" s="25" t="s">
        <v>36</v>
      </c>
      <c r="M288" s="25" t="s">
        <v>36</v>
      </c>
    </row>
    <row r="289" spans="1:13" ht="16.5" hidden="1" thickBot="1" x14ac:dyDescent="0.3">
      <c r="A289" s="19"/>
      <c r="B289" s="20"/>
      <c r="F289" s="21" t="s">
        <v>101</v>
      </c>
      <c r="G289" s="22" t="s">
        <v>101</v>
      </c>
      <c r="H289" s="22"/>
      <c r="I289" s="22"/>
      <c r="J289" s="25" t="s">
        <v>36</v>
      </c>
      <c r="K289" s="25" t="s">
        <v>36</v>
      </c>
      <c r="L289" s="25" t="s">
        <v>36</v>
      </c>
      <c r="M289" s="25" t="s">
        <v>36</v>
      </c>
    </row>
    <row r="290" spans="1:13" ht="16.5" hidden="1" thickBot="1" x14ac:dyDescent="0.3">
      <c r="A290" s="19"/>
      <c r="B290" s="20"/>
      <c r="F290" s="21" t="s">
        <v>101</v>
      </c>
      <c r="G290" s="22" t="s">
        <v>101</v>
      </c>
      <c r="H290" s="22"/>
      <c r="I290" s="22"/>
      <c r="J290" s="25" t="s">
        <v>36</v>
      </c>
      <c r="K290" s="25" t="s">
        <v>36</v>
      </c>
      <c r="L290" s="25" t="s">
        <v>36</v>
      </c>
      <c r="M290" s="25" t="s">
        <v>36</v>
      </c>
    </row>
    <row r="291" spans="1:13" ht="16.5" hidden="1" thickBot="1" x14ac:dyDescent="0.3">
      <c r="A291" s="19"/>
      <c r="B291" s="20"/>
      <c r="F291" s="21" t="s">
        <v>101</v>
      </c>
      <c r="G291" s="22" t="s">
        <v>101</v>
      </c>
      <c r="H291" s="22"/>
      <c r="I291" s="22"/>
      <c r="J291" s="25" t="s">
        <v>36</v>
      </c>
      <c r="K291" s="25" t="s">
        <v>36</v>
      </c>
      <c r="L291" s="25" t="s">
        <v>36</v>
      </c>
      <c r="M291" s="25" t="s">
        <v>36</v>
      </c>
    </row>
    <row r="292" spans="1:13" ht="16.5" hidden="1" thickBot="1" x14ac:dyDescent="0.3">
      <c r="A292" s="19"/>
      <c r="B292" s="20"/>
      <c r="F292" s="21" t="s">
        <v>101</v>
      </c>
      <c r="G292" s="22" t="s">
        <v>101</v>
      </c>
      <c r="H292" s="22"/>
      <c r="I292" s="22"/>
      <c r="J292" s="25" t="s">
        <v>36</v>
      </c>
      <c r="K292" s="25" t="s">
        <v>36</v>
      </c>
      <c r="L292" s="25" t="s">
        <v>36</v>
      </c>
      <c r="M292" s="25" t="s">
        <v>36</v>
      </c>
    </row>
    <row r="293" spans="1:13" ht="16.5" hidden="1" thickBot="1" x14ac:dyDescent="0.3">
      <c r="A293" s="19"/>
      <c r="B293" s="20"/>
      <c r="F293" s="21" t="s">
        <v>101</v>
      </c>
      <c r="G293" s="22" t="s">
        <v>101</v>
      </c>
      <c r="H293" s="22"/>
      <c r="I293" s="22"/>
      <c r="J293" s="25" t="s">
        <v>36</v>
      </c>
      <c r="K293" s="25" t="s">
        <v>36</v>
      </c>
      <c r="L293" s="25" t="s">
        <v>36</v>
      </c>
      <c r="M293" s="25" t="s">
        <v>36</v>
      </c>
    </row>
    <row r="294" spans="1:13" ht="16.5" hidden="1" thickBot="1" x14ac:dyDescent="0.3">
      <c r="A294" s="19"/>
      <c r="B294" s="20"/>
      <c r="F294" s="21" t="s">
        <v>101</v>
      </c>
      <c r="G294" s="22" t="s">
        <v>101</v>
      </c>
      <c r="H294" s="22"/>
      <c r="I294" s="22"/>
      <c r="J294" s="25" t="s">
        <v>36</v>
      </c>
      <c r="K294" s="25" t="s">
        <v>36</v>
      </c>
      <c r="L294" s="25" t="s">
        <v>36</v>
      </c>
      <c r="M294" s="25" t="s">
        <v>36</v>
      </c>
    </row>
    <row r="295" spans="1:13" ht="16.5" hidden="1" thickBot="1" x14ac:dyDescent="0.3">
      <c r="A295" s="19"/>
      <c r="B295" s="20"/>
      <c r="F295" s="21" t="s">
        <v>101</v>
      </c>
      <c r="G295" s="22" t="s">
        <v>101</v>
      </c>
      <c r="H295" s="22"/>
      <c r="I295" s="22"/>
      <c r="J295" s="25" t="s">
        <v>36</v>
      </c>
      <c r="K295" s="25" t="s">
        <v>36</v>
      </c>
      <c r="L295" s="25" t="s">
        <v>36</v>
      </c>
      <c r="M295" s="25" t="s">
        <v>36</v>
      </c>
    </row>
    <row r="296" spans="1:13" ht="16.5" hidden="1" thickBot="1" x14ac:dyDescent="0.3">
      <c r="A296" s="19"/>
      <c r="B296" s="20"/>
      <c r="F296" s="21" t="s">
        <v>101</v>
      </c>
      <c r="G296" s="22" t="s">
        <v>101</v>
      </c>
      <c r="H296" s="22"/>
      <c r="I296" s="22"/>
      <c r="J296" s="25" t="s">
        <v>36</v>
      </c>
      <c r="K296" s="25" t="s">
        <v>36</v>
      </c>
      <c r="L296" s="25" t="s">
        <v>36</v>
      </c>
      <c r="M296" s="25" t="s">
        <v>36</v>
      </c>
    </row>
    <row r="297" spans="1:13" ht="16.5" hidden="1" thickBot="1" x14ac:dyDescent="0.3">
      <c r="A297" s="19"/>
      <c r="B297" s="20"/>
      <c r="F297" s="21" t="s">
        <v>101</v>
      </c>
      <c r="G297" s="22" t="s">
        <v>101</v>
      </c>
      <c r="H297" s="22"/>
      <c r="I297" s="22"/>
      <c r="J297" s="25" t="s">
        <v>36</v>
      </c>
      <c r="K297" s="25" t="s">
        <v>36</v>
      </c>
      <c r="L297" s="25" t="s">
        <v>36</v>
      </c>
      <c r="M297" s="25" t="s">
        <v>36</v>
      </c>
    </row>
    <row r="298" spans="1:13" ht="16.5" hidden="1" thickBot="1" x14ac:dyDescent="0.3">
      <c r="A298" s="19"/>
      <c r="B298" s="20"/>
      <c r="F298" s="21" t="s">
        <v>101</v>
      </c>
      <c r="G298" s="22" t="s">
        <v>101</v>
      </c>
      <c r="H298" s="22"/>
      <c r="I298" s="22"/>
      <c r="J298" s="25" t="s">
        <v>36</v>
      </c>
      <c r="K298" s="25" t="s">
        <v>36</v>
      </c>
      <c r="L298" s="25" t="s">
        <v>36</v>
      </c>
      <c r="M298" s="25" t="s">
        <v>36</v>
      </c>
    </row>
    <row r="299" spans="1:13" ht="16.5" hidden="1" thickBot="1" x14ac:dyDescent="0.3">
      <c r="A299" s="19"/>
      <c r="B299" s="20"/>
      <c r="F299" s="21" t="s">
        <v>101</v>
      </c>
      <c r="G299" s="22" t="s">
        <v>101</v>
      </c>
      <c r="H299" s="22"/>
      <c r="I299" s="22"/>
      <c r="J299" s="25" t="s">
        <v>36</v>
      </c>
      <c r="K299" s="25" t="s">
        <v>36</v>
      </c>
      <c r="L299" s="25" t="s">
        <v>36</v>
      </c>
      <c r="M299" s="25" t="s">
        <v>36</v>
      </c>
    </row>
    <row r="300" spans="1:13" ht="16.5" hidden="1" thickBot="1" x14ac:dyDescent="0.3">
      <c r="A300" s="19"/>
      <c r="B300" s="20"/>
      <c r="F300" s="21" t="s">
        <v>101</v>
      </c>
      <c r="G300" s="22" t="s">
        <v>101</v>
      </c>
      <c r="H300" s="22"/>
      <c r="I300" s="22"/>
      <c r="J300" s="25" t="s">
        <v>36</v>
      </c>
      <c r="K300" s="25" t="s">
        <v>36</v>
      </c>
      <c r="L300" s="25" t="s">
        <v>36</v>
      </c>
      <c r="M300" s="25" t="s">
        <v>36</v>
      </c>
    </row>
    <row r="301" spans="1:13" ht="16.5" hidden="1" thickBot="1" x14ac:dyDescent="0.3">
      <c r="A301" s="19"/>
      <c r="B301" s="20"/>
      <c r="F301" s="21" t="s">
        <v>101</v>
      </c>
      <c r="G301" s="22" t="s">
        <v>101</v>
      </c>
      <c r="H301" s="22"/>
      <c r="I301" s="22"/>
      <c r="J301" s="25" t="s">
        <v>36</v>
      </c>
      <c r="K301" s="25" t="s">
        <v>36</v>
      </c>
      <c r="L301" s="25" t="s">
        <v>36</v>
      </c>
      <c r="M301" s="25" t="s">
        <v>36</v>
      </c>
    </row>
    <row r="302" spans="1:13" ht="16.5" hidden="1" thickBot="1" x14ac:dyDescent="0.3">
      <c r="A302" s="19"/>
      <c r="B302" s="20"/>
      <c r="F302" s="21" t="s">
        <v>101</v>
      </c>
      <c r="G302" s="22" t="s">
        <v>101</v>
      </c>
      <c r="H302" s="22"/>
      <c r="I302" s="22"/>
      <c r="J302" s="25" t="s">
        <v>36</v>
      </c>
      <c r="K302" s="25" t="s">
        <v>36</v>
      </c>
      <c r="L302" s="25" t="s">
        <v>36</v>
      </c>
      <c r="M302" s="25" t="s">
        <v>36</v>
      </c>
    </row>
    <row r="303" spans="1:13" ht="16.5" hidden="1" thickBot="1" x14ac:dyDescent="0.3">
      <c r="A303" s="19"/>
      <c r="B303" s="20"/>
      <c r="F303" s="21" t="s">
        <v>101</v>
      </c>
      <c r="G303" s="22" t="s">
        <v>101</v>
      </c>
      <c r="H303" s="22"/>
      <c r="I303" s="22"/>
      <c r="J303" s="25" t="s">
        <v>36</v>
      </c>
      <c r="K303" s="25" t="s">
        <v>36</v>
      </c>
      <c r="L303" s="25" t="s">
        <v>36</v>
      </c>
      <c r="M303" s="25" t="s">
        <v>36</v>
      </c>
    </row>
    <row r="304" spans="1:13" ht="16.5" hidden="1" thickBot="1" x14ac:dyDescent="0.3">
      <c r="A304" s="19"/>
      <c r="B304" s="20"/>
      <c r="F304" s="21" t="s">
        <v>101</v>
      </c>
      <c r="G304" s="22" t="s">
        <v>101</v>
      </c>
      <c r="H304" s="22"/>
      <c r="I304" s="22"/>
      <c r="J304" s="25" t="s">
        <v>36</v>
      </c>
      <c r="K304" s="25" t="s">
        <v>36</v>
      </c>
      <c r="L304" s="25" t="s">
        <v>36</v>
      </c>
      <c r="M304" s="25" t="s">
        <v>36</v>
      </c>
    </row>
    <row r="305" spans="1:14" ht="16.5" hidden="1" thickBot="1" x14ac:dyDescent="0.3">
      <c r="A305" s="19"/>
      <c r="B305" s="20"/>
      <c r="F305" s="21" t="s">
        <v>101</v>
      </c>
      <c r="G305" s="22" t="s">
        <v>101</v>
      </c>
      <c r="H305" s="22"/>
      <c r="I305" s="22"/>
      <c r="J305" s="25" t="s">
        <v>36</v>
      </c>
      <c r="K305" s="25" t="s">
        <v>36</v>
      </c>
      <c r="L305" s="25" t="s">
        <v>36</v>
      </c>
      <c r="M305" s="25" t="s">
        <v>36</v>
      </c>
    </row>
    <row r="306" spans="1:14" ht="16.5" hidden="1" thickBot="1" x14ac:dyDescent="0.3">
      <c r="A306" s="19"/>
      <c r="B306" s="20"/>
      <c r="F306" s="21" t="s">
        <v>101</v>
      </c>
      <c r="G306" s="22" t="s">
        <v>101</v>
      </c>
      <c r="H306" s="22"/>
      <c r="I306" s="22"/>
      <c r="J306" s="25" t="s">
        <v>36</v>
      </c>
      <c r="K306" s="25" t="s">
        <v>36</v>
      </c>
      <c r="L306" s="25" t="s">
        <v>36</v>
      </c>
      <c r="M306" s="25" t="s">
        <v>36</v>
      </c>
    </row>
    <row r="307" spans="1:14" ht="16.5" hidden="1" thickBot="1" x14ac:dyDescent="0.3">
      <c r="A307" s="19"/>
      <c r="B307" s="20"/>
      <c r="F307" s="21" t="s">
        <v>101</v>
      </c>
      <c r="G307" s="22" t="s">
        <v>101</v>
      </c>
      <c r="H307" s="22"/>
      <c r="I307" s="22"/>
      <c r="J307" s="25" t="s">
        <v>36</v>
      </c>
      <c r="K307" s="25" t="s">
        <v>36</v>
      </c>
      <c r="L307" s="25" t="s">
        <v>36</v>
      </c>
      <c r="M307" s="25" t="s">
        <v>36</v>
      </c>
    </row>
    <row r="308" spans="1:14" ht="16.5" hidden="1" thickBot="1" x14ac:dyDescent="0.3">
      <c r="A308" s="19"/>
      <c r="B308" s="20"/>
      <c r="F308" s="21" t="s">
        <v>101</v>
      </c>
      <c r="G308" s="22" t="s">
        <v>101</v>
      </c>
      <c r="H308" s="42"/>
      <c r="I308" s="42"/>
      <c r="J308" s="30" t="s">
        <v>36</v>
      </c>
      <c r="K308" s="30" t="s">
        <v>36</v>
      </c>
      <c r="L308" s="30" t="s">
        <v>36</v>
      </c>
      <c r="M308" s="30" t="s">
        <v>36</v>
      </c>
    </row>
    <row r="309" spans="1:14" ht="16.5" hidden="1" thickBot="1" x14ac:dyDescent="0.3">
      <c r="A309" s="19"/>
      <c r="B309" s="20"/>
      <c r="F309" s="21" t="s">
        <v>101</v>
      </c>
      <c r="G309" s="22" t="s">
        <v>101</v>
      </c>
      <c r="H309" s="42"/>
      <c r="I309" s="42"/>
      <c r="J309" s="30" t="s">
        <v>36</v>
      </c>
      <c r="K309" s="30" t="s">
        <v>36</v>
      </c>
      <c r="L309" s="30" t="s">
        <v>36</v>
      </c>
      <c r="M309" s="30" t="s">
        <v>36</v>
      </c>
    </row>
    <row r="310" spans="1:14" ht="16.5" hidden="1" thickBot="1" x14ac:dyDescent="0.3">
      <c r="A310" s="19"/>
      <c r="B310" s="20"/>
      <c r="F310" s="21" t="s">
        <v>101</v>
      </c>
      <c r="G310" s="22" t="s">
        <v>101</v>
      </c>
      <c r="H310" s="22"/>
      <c r="I310" s="22"/>
      <c r="J310" s="23" t="s">
        <v>36</v>
      </c>
      <c r="K310" s="23" t="s">
        <v>36</v>
      </c>
      <c r="L310" s="23" t="s">
        <v>36</v>
      </c>
      <c r="M310" s="23" t="s">
        <v>36</v>
      </c>
    </row>
    <row r="311" spans="1:14" ht="16.5" hidden="1" thickBot="1" x14ac:dyDescent="0.3">
      <c r="A311" s="19"/>
      <c r="B311" s="20"/>
      <c r="F311" s="21" t="s">
        <v>101</v>
      </c>
      <c r="G311" s="22" t="s">
        <v>101</v>
      </c>
      <c r="H311" s="22"/>
      <c r="I311" s="22"/>
      <c r="J311" s="23" t="s">
        <v>36</v>
      </c>
      <c r="K311" s="23" t="s">
        <v>36</v>
      </c>
      <c r="L311" s="23" t="s">
        <v>36</v>
      </c>
      <c r="M311" s="23" t="s">
        <v>36</v>
      </c>
    </row>
    <row r="312" spans="1:14" x14ac:dyDescent="0.25">
      <c r="A312" s="19"/>
      <c r="B312" s="20"/>
    </row>
    <row r="313" spans="1:14" ht="22.5" hidden="1" x14ac:dyDescent="0.25">
      <c r="A313" s="19"/>
      <c r="B313" s="20"/>
      <c r="N313" s="31" t="s">
        <v>0</v>
      </c>
    </row>
    <row r="314" spans="1:14" hidden="1" x14ac:dyDescent="0.25">
      <c r="A314" s="19"/>
      <c r="B314" s="20"/>
    </row>
    <row r="315" spans="1:14" s="15" customFormat="1" ht="145.5" hidden="1" customHeight="1" x14ac:dyDescent="0.25">
      <c r="A315" s="32"/>
      <c r="B315" s="33"/>
      <c r="C315" s="16"/>
      <c r="D315" s="2"/>
      <c r="E315" s="2"/>
      <c r="F315" s="64" t="s">
        <v>25</v>
      </c>
      <c r="G315" s="66" t="s">
        <v>26</v>
      </c>
      <c r="H315" s="39"/>
      <c r="I315" s="39"/>
      <c r="J315" s="17" t="str">
        <f>J8</f>
        <v>рН солевой вытяжки, ед. рН</v>
      </c>
      <c r="K315" s="17" t="str">
        <f>K8</f>
        <v>рН водной вытяжки, ед. рН</v>
      </c>
      <c r="L315" s="17" t="str">
        <f>L8</f>
        <v>Фосфор (подвижная форма), мг/кг</v>
      </c>
      <c r="M315" s="17" t="str">
        <f>M8</f>
        <v>Калий (подвижная форма), млн-1</v>
      </c>
    </row>
    <row r="316" spans="1:14" s="15" customFormat="1" ht="89.25" hidden="1" customHeight="1" x14ac:dyDescent="0.25">
      <c r="A316" s="32"/>
      <c r="B316" s="33"/>
      <c r="C316" s="16"/>
      <c r="D316" s="2"/>
      <c r="E316" s="2"/>
      <c r="F316" s="65"/>
      <c r="G316" s="67"/>
      <c r="H316" s="40"/>
      <c r="I316" s="40"/>
      <c r="J316" s="18" t="e">
        <f>#REF!</f>
        <v>#REF!</v>
      </c>
      <c r="K316" s="18" t="e">
        <f>#REF!</f>
        <v>#REF!</v>
      </c>
      <c r="L316" s="18" t="e">
        <f>#REF!</f>
        <v>#REF!</v>
      </c>
      <c r="M316" s="18" t="e">
        <f>#REF!</f>
        <v>#REF!</v>
      </c>
    </row>
    <row r="317" spans="1:14" hidden="1" x14ac:dyDescent="0.25">
      <c r="A317" s="19"/>
      <c r="B317" s="20"/>
      <c r="F317" s="21">
        <v>1</v>
      </c>
      <c r="G317" s="22" t="str">
        <f t="shared" ref="G317:G380" si="0">G9</f>
        <v>29Н.22.1</v>
      </c>
      <c r="H317" s="22"/>
      <c r="I317" s="22"/>
      <c r="J317" s="34">
        <f ca="1">IFERROR(IF(--VLOOKUP(J$315,$A:$B,2,0)&gt;ОКРУГ(J9,VLOOKUP(J$315,$A:$D,4,0)),CONCATENATE(" &lt;",VLOOKUP(J$315,$A:$B,2,0)),IF(--VLOOKUP(J$315,$A:$C,3,0)&lt;ОКРУГ(J9,VLOOKUP(J$315,$A:$D,4,0)),CONCATENATE(" &gt;",VLOOKUP(J$315,$A:$C,3,0)),ОКРУГ(J9,VLOOKUP(J$315,$A:$D,4,0)))),J9)</f>
        <v>6.6400000000000006</v>
      </c>
      <c r="K317" s="34">
        <f ca="1">IFERROR(IF(--VLOOKUP(K$315,$A:$B,2,0)&gt;ОКРУГ(K9,VLOOKUP(K$315,$A:$D,4,0)),CONCATENATE(" &lt;",VLOOKUP(K$315,$A:$B,2,0)),IF(--VLOOKUP(K$315,$A:$C,3,0)&lt;ОКРУГ(K9,VLOOKUP(K$315,$A:$D,4,0)),CONCATENATE(" &gt;",VLOOKUP(K$315,$A:$C,3,0)),ОКРУГ(K9,VLOOKUP(K$315,$A:$D,4,0)))),K9)</f>
        <v>7.6750000000000007</v>
      </c>
      <c r="L317" s="34">
        <f ca="1">IFERROR(IF(--VLOOKUP(L$315,$A:$B,2,0)&gt;ОКРУГ(L9,VLOOKUP(L$315,$A:$D,4,0)),CONCATENATE(" &lt;",VLOOKUP(L$315,$A:$B,2,0)),IF(--VLOOKUP(L$315,$A:$C,3,0)&lt;ОКРУГ(L9,VLOOKUP(L$315,$A:$D,4,0)),CONCATENATE(" &gt;",VLOOKUP(L$315,$A:$C,3,0)),ОКРУГ(L9,VLOOKUP(L$315,$A:$D,4,0)))),L9)</f>
        <v>74.181818181818173</v>
      </c>
      <c r="M317" s="34">
        <f ca="1">IFERROR(IF(--VLOOKUP(M$315,$A:$B,2,0)&gt;ОКРУГ(M9,VLOOKUP(M$315,$A:$D,4,0)),CONCATENATE(" &lt;",VLOOKUP(M$315,$A:$B,2,0)),IF(--VLOOKUP(M$315,$A:$C,3,0)&lt;ОКРУГ(M9,VLOOKUP(M$315,$A:$D,4,0)),CONCATENATE(" &gt;",VLOOKUP(M$315,$A:$C,3,0)),ОКРУГ(M9,VLOOKUP(M$315,$A:$D,4,0)))),M9)</f>
        <v>122.661112</v>
      </c>
    </row>
    <row r="318" spans="1:14" hidden="1" x14ac:dyDescent="0.25">
      <c r="A318" s="19"/>
      <c r="B318" s="20"/>
      <c r="F318" s="21">
        <f>IF(OR(F317=[1]Настройки!$U$6,F317="-"),"-",F317+1)</f>
        <v>2</v>
      </c>
      <c r="G318" s="22" t="str">
        <f t="shared" si="0"/>
        <v>29Н.22.2</v>
      </c>
      <c r="H318" s="22"/>
      <c r="I318" s="22"/>
      <c r="J318" s="34">
        <f ca="1">IFERROR(IF(--VLOOKUP(J$315,$A:$B,2,0)&gt;ОКРУГ(J10,VLOOKUP(J$315,$A:$D,4,0)),CONCATENATE(" &lt;",VLOOKUP(J$315,$A:$B,2,0)),IF(--VLOOKUP(J$315,$A:$C,3,0)&lt;ОКРУГ(J10,VLOOKUP(J$315,$A:$D,4,0)),CONCATENATE(" &gt;",VLOOKUP(J$315,$A:$C,3,0)),ОКРУГ(J10,VLOOKUP(J$315,$A:$D,4,0)))),J10)</f>
        <v>5.0950000000000006</v>
      </c>
      <c r="K318" s="34">
        <f ca="1">IFERROR(IF(--VLOOKUP(K$315,$A:$B,2,0)&gt;ОКРУГ(K10,VLOOKUP(K$315,$A:$D,4,0)),CONCATENATE(" &lt;",VLOOKUP(K$315,$A:$B,2,0)),IF(--VLOOKUP(K$315,$A:$C,3,0)&lt;ОКРУГ(K10,VLOOKUP(K$315,$A:$D,4,0)),CONCATENATE(" &gt;",VLOOKUP(K$315,$A:$C,3,0)),ОКРУГ(K10,VLOOKUP(K$315,$A:$D,4,0)))),K10)</f>
        <v>6.5049999999999999</v>
      </c>
      <c r="L318" s="34">
        <f ca="1">IFERROR(IF(--VLOOKUP(L$315,$A:$B,2,0)&gt;ОКРУГ(L10,VLOOKUP(L$315,$A:$D,4,0)),CONCATENATE(" &lt;",VLOOKUP(L$315,$A:$B,2,0)),IF(--VLOOKUP(L$315,$A:$C,3,0)&lt;ОКРУГ(L10,VLOOKUP(L$315,$A:$D,4,0)),CONCATENATE(" &gt;",VLOOKUP(L$315,$A:$C,3,0)),ОКРУГ(L10,VLOOKUP(L$315,$A:$D,4,0)))),L10)</f>
        <v>96.363636363636374</v>
      </c>
      <c r="M318" s="34">
        <f ca="1">IFERROR(IF(--VLOOKUP(M$315,$A:$B,2,0)&gt;ОКРУГ(M10,VLOOKUP(M$315,$A:$D,4,0)),CONCATENATE(" &lt;",VLOOKUP(M$315,$A:$B,2,0)),IF(--VLOOKUP(M$315,$A:$C,3,0)&lt;ОКРУГ(M10,VLOOKUP(M$315,$A:$D,4,0)),CONCATENATE(" &gt;",VLOOKUP(M$315,$A:$C,3,0)),ОКРУГ(M10,VLOOKUP(M$315,$A:$D,4,0)))),M10)</f>
        <v>144.09472</v>
      </c>
    </row>
    <row r="319" spans="1:14" hidden="1" x14ac:dyDescent="0.25">
      <c r="A319" s="19"/>
      <c r="B319" s="20"/>
      <c r="F319" s="21">
        <f>IF(OR(F318=[1]Настройки!$U$6,F318="-"),"-",F318+1)</f>
        <v>3</v>
      </c>
      <c r="G319" s="22" t="str">
        <f t="shared" si="0"/>
        <v>29Н.22.3</v>
      </c>
      <c r="H319" s="22"/>
      <c r="I319" s="22"/>
      <c r="J319" s="34">
        <f ca="1">IFERROR(IF(--VLOOKUP(J$315,$A:$B,2,0)&gt;ОКРУГ(J11,VLOOKUP(J$315,$A:$D,4,0)),CONCATENATE(" &lt;",VLOOKUP(J$315,$A:$B,2,0)),IF(--VLOOKUP(J$315,$A:$C,3,0)&lt;ОКРУГ(J11,VLOOKUP(J$315,$A:$D,4,0)),CONCATENATE(" &gt;",VLOOKUP(J$315,$A:$C,3,0)),ОКРУГ(J11,VLOOKUP(J$315,$A:$D,4,0)))),J11)</f>
        <v>4.8900000000000006</v>
      </c>
      <c r="K319" s="34">
        <f ca="1">IFERROR(IF(--VLOOKUP(K$315,$A:$B,2,0)&gt;ОКРУГ(K11,VLOOKUP(K$315,$A:$D,4,0)),CONCATENATE(" &lt;",VLOOKUP(K$315,$A:$B,2,0)),IF(--VLOOKUP(K$315,$A:$C,3,0)&lt;ОКРУГ(K11,VLOOKUP(K$315,$A:$D,4,0)),CONCATENATE(" &gt;",VLOOKUP(K$315,$A:$C,3,0)),ОКРУГ(K11,VLOOKUP(K$315,$A:$D,4,0)))),K11)</f>
        <v>6.0649999999999995</v>
      </c>
      <c r="L319" s="34">
        <f ca="1">IFERROR(IF(--VLOOKUP(L$315,$A:$B,2,0)&gt;ОКРУГ(L11,VLOOKUP(L$315,$A:$D,4,0)),CONCATENATE(" &lt;",VLOOKUP(L$315,$A:$B,2,0)),IF(--VLOOKUP(L$315,$A:$C,3,0)&lt;ОКРУГ(L11,VLOOKUP(L$315,$A:$D,4,0)),CONCATENATE(" &gt;",VLOOKUP(L$315,$A:$C,3,0)),ОКРУГ(L11,VLOOKUP(L$315,$A:$D,4,0)))),L11)</f>
        <v>1190.3030303030305</v>
      </c>
      <c r="M319" s="34">
        <f ca="1">IFERROR(IF(--VLOOKUP(M$315,$A:$B,2,0)&gt;ОКРУГ(M11,VLOOKUP(M$315,$A:$D,4,0)),CONCATENATE(" &lt;",VLOOKUP(M$315,$A:$B,2,0)),IF(--VLOOKUP(M$315,$A:$C,3,0)&lt;ОКРУГ(M11,VLOOKUP(M$315,$A:$D,4,0)),CONCATENATE(" &gt;",VLOOKUP(M$315,$A:$C,3,0)),ОКРУГ(M11,VLOOKUP(M$315,$A:$D,4,0)))),M11)</f>
        <v>317.66095200000001</v>
      </c>
    </row>
    <row r="320" spans="1:14" hidden="1" x14ac:dyDescent="0.25">
      <c r="A320" s="19"/>
      <c r="B320" s="20"/>
      <c r="F320" s="21">
        <f>IF(OR(F319=[1]Настройки!$U$6,F319="-"),"-",F319+1)</f>
        <v>4</v>
      </c>
      <c r="G320" s="22" t="str">
        <f t="shared" si="0"/>
        <v>29Н.22.4</v>
      </c>
      <c r="H320" s="22"/>
      <c r="I320" s="22"/>
      <c r="J320" s="34">
        <f ca="1">IFERROR(IF(--VLOOKUP(J$315,$A:$B,2,0)&gt;ОКРУГ(J12,VLOOKUP(J$315,$A:$D,4,0)),CONCATENATE(" &lt;",VLOOKUP(J$315,$A:$B,2,0)),IF(--VLOOKUP(J$315,$A:$C,3,0)&lt;ОКРУГ(J12,VLOOKUP(J$315,$A:$D,4,0)),CONCATENATE(" &gt;",VLOOKUP(J$315,$A:$C,3,0)),ОКРУГ(J12,VLOOKUP(J$315,$A:$D,4,0)))),J12)</f>
        <v>4.8449999999999998</v>
      </c>
      <c r="K320" s="34">
        <f ca="1">IFERROR(IF(--VLOOKUP(K$315,$A:$B,2,0)&gt;ОКРУГ(K12,VLOOKUP(K$315,$A:$D,4,0)),CONCATENATE(" &lt;",VLOOKUP(K$315,$A:$B,2,0)),IF(--VLOOKUP(K$315,$A:$C,3,0)&lt;ОКРУГ(K12,VLOOKUP(K$315,$A:$D,4,0)),CONCATENATE(" &gt;",VLOOKUP(K$315,$A:$C,3,0)),ОКРУГ(K12,VLOOKUP(K$315,$A:$D,4,0)))),K12)</f>
        <v>6.1</v>
      </c>
      <c r="L320" s="34">
        <f ca="1">IFERROR(IF(--VLOOKUP(L$315,$A:$B,2,0)&gt;ОКРУГ(L12,VLOOKUP(L$315,$A:$D,4,0)),CONCATENATE(" &lt;",VLOOKUP(L$315,$A:$B,2,0)),IF(--VLOOKUP(L$315,$A:$C,3,0)&lt;ОКРУГ(L12,VLOOKUP(L$315,$A:$D,4,0)),CONCATENATE(" &gt;",VLOOKUP(L$315,$A:$C,3,0)),ОКРУГ(L12,VLOOKUP(L$315,$A:$D,4,0)))),L12)</f>
        <v>93.333333333333343</v>
      </c>
      <c r="M320" s="34">
        <f ca="1">IFERROR(IF(--VLOOKUP(M$315,$A:$B,2,0)&gt;ОКРУГ(M12,VLOOKUP(M$315,$A:$D,4,0)),CONCATENATE(" &lt;",VLOOKUP(M$315,$A:$B,2,0)),IF(--VLOOKUP(M$315,$A:$C,3,0)&lt;ОКРУГ(M12,VLOOKUP(M$315,$A:$D,4,0)),CONCATENATE(" &gt;",VLOOKUP(M$315,$A:$C,3,0)),ОКРУГ(M12,VLOOKUP(M$315,$A:$D,4,0)))),M12)</f>
        <v>281.33386400000001</v>
      </c>
    </row>
    <row r="321" spans="1:13" hidden="1" x14ac:dyDescent="0.25">
      <c r="A321" s="19"/>
      <c r="B321" s="20"/>
      <c r="F321" s="21">
        <f>IF(OR(F320=[1]Настройки!$U$6,F320="-"),"-",F320+1)</f>
        <v>5</v>
      </c>
      <c r="G321" s="22" t="str">
        <f t="shared" si="0"/>
        <v>29Н.22.5</v>
      </c>
      <c r="H321" s="22"/>
      <c r="I321" s="22"/>
      <c r="J321" s="34">
        <f ca="1">IFERROR(IF(--VLOOKUP(J$315,$A:$B,2,0)&gt;ОКРУГ(J13,VLOOKUP(J$315,$A:$D,4,0)),CONCATENATE(" &lt;",VLOOKUP(J$315,$A:$B,2,0)),IF(--VLOOKUP(J$315,$A:$C,3,0)&lt;ОКРУГ(J13,VLOOKUP(J$315,$A:$D,4,0)),CONCATENATE(" &gt;",VLOOKUP(J$315,$A:$C,3,0)),ОКРУГ(J13,VLOOKUP(J$315,$A:$D,4,0)))),J13)</f>
        <v>5.3100000000000005</v>
      </c>
      <c r="K321" s="34">
        <f ca="1">IFERROR(IF(--VLOOKUP(K$315,$A:$B,2,0)&gt;ОКРУГ(K13,VLOOKUP(K$315,$A:$D,4,0)),CONCATENATE(" &lt;",VLOOKUP(K$315,$A:$B,2,0)),IF(--VLOOKUP(K$315,$A:$C,3,0)&lt;ОКРУГ(K13,VLOOKUP(K$315,$A:$D,4,0)),CONCATENATE(" &gt;",VLOOKUP(K$315,$A:$C,3,0)),ОКРУГ(K13,VLOOKUP(K$315,$A:$D,4,0)))),K13)</f>
        <v>6.4399999999999995</v>
      </c>
      <c r="L321" s="34">
        <f ca="1">IFERROR(IF(--VLOOKUP(L$315,$A:$B,2,0)&gt;ОКРУГ(L13,VLOOKUP(L$315,$A:$D,4,0)),CONCATENATE(" &lt;",VLOOKUP(L$315,$A:$B,2,0)),IF(--VLOOKUP(L$315,$A:$C,3,0)&lt;ОКРУГ(L13,VLOOKUP(L$315,$A:$D,4,0)),CONCATENATE(" &gt;",VLOOKUP(L$315,$A:$C,3,0)),ОКРУГ(L13,VLOOKUP(L$315,$A:$D,4,0)))),L13)</f>
        <v>77.212121212121218</v>
      </c>
      <c r="M321" s="34">
        <f ca="1">IFERROR(IF(--VLOOKUP(M$315,$A:$B,2,0)&gt;ОКРУГ(M13,VLOOKUP(M$315,$A:$D,4,0)),CONCATENATE(" &lt;",VLOOKUP(M$315,$A:$B,2,0)),IF(--VLOOKUP(M$315,$A:$C,3,0)&lt;ОКРУГ(M13,VLOOKUP(M$315,$A:$D,4,0)),CONCATENATE(" &gt;",VLOOKUP(M$315,$A:$C,3,0)),ОКРУГ(M13,VLOOKUP(M$315,$A:$D,4,0)))),M13)</f>
        <v>130.34504000000001</v>
      </c>
    </row>
    <row r="322" spans="1:13" hidden="1" x14ac:dyDescent="0.25">
      <c r="A322" s="19"/>
      <c r="B322" s="20"/>
      <c r="F322" s="21">
        <f>IF(OR(F321=[1]Настройки!$U$6,F321="-"),"-",F321+1)</f>
        <v>6</v>
      </c>
      <c r="G322" s="22" t="str">
        <f t="shared" si="0"/>
        <v>29Н.22.6</v>
      </c>
      <c r="H322" s="22"/>
      <c r="I322" s="22"/>
      <c r="J322" s="34">
        <f ca="1">IFERROR(IF(--VLOOKUP(J$315,$A:$B,2,0)&gt;ОКРУГ(J14,VLOOKUP(J$315,$A:$D,4,0)),CONCATENATE(" &lt;",VLOOKUP(J$315,$A:$B,2,0)),IF(--VLOOKUP(J$315,$A:$C,3,0)&lt;ОКРУГ(J14,VLOOKUP(J$315,$A:$D,4,0)),CONCATENATE(" &gt;",VLOOKUP(J$315,$A:$C,3,0)),ОКРУГ(J14,VLOOKUP(J$315,$A:$D,4,0)))),J14)</f>
        <v>5.7799999999999994</v>
      </c>
      <c r="K322" s="34">
        <f ca="1">IFERROR(IF(--VLOOKUP(K$315,$A:$B,2,0)&gt;ОКРУГ(K14,VLOOKUP(K$315,$A:$D,4,0)),CONCATENATE(" &lt;",VLOOKUP(K$315,$A:$B,2,0)),IF(--VLOOKUP(K$315,$A:$C,3,0)&lt;ОКРУГ(K14,VLOOKUP(K$315,$A:$D,4,0)),CONCATENATE(" &gt;",VLOOKUP(K$315,$A:$C,3,0)),ОКРУГ(K14,VLOOKUP(K$315,$A:$D,4,0)))),K14)</f>
        <v>6.9949999999999992</v>
      </c>
      <c r="L322" s="34">
        <f ca="1">IFERROR(IF(--VLOOKUP(L$315,$A:$B,2,0)&gt;ОКРУГ(L14,VLOOKUP(L$315,$A:$D,4,0)),CONCATENATE(" &lt;",VLOOKUP(L$315,$A:$B,2,0)),IF(--VLOOKUP(L$315,$A:$C,3,0)&lt;ОКРУГ(L14,VLOOKUP(L$315,$A:$D,4,0)),CONCATENATE(" &gt;",VLOOKUP(L$315,$A:$C,3,0)),ОКРУГ(L14,VLOOKUP(L$315,$A:$D,4,0)))),L14)</f>
        <v>60.545454545454547</v>
      </c>
      <c r="M322" s="34">
        <f ca="1">IFERROR(IF(--VLOOKUP(M$315,$A:$B,2,0)&gt;ОКРУГ(M14,VLOOKUP(M$315,$A:$D,4,0)),CONCATENATE(" &lt;",VLOOKUP(M$315,$A:$B,2,0)),IF(--VLOOKUP(M$315,$A:$C,3,0)&lt;ОКРУГ(M14,VLOOKUP(M$315,$A:$D,4,0)),CONCATENATE(" &gt;",VLOOKUP(M$315,$A:$C,3,0)),ОКРУГ(M14,VLOOKUP(M$315,$A:$D,4,0)))),M14)</f>
        <v>124.00959200000001</v>
      </c>
    </row>
    <row r="323" spans="1:13" hidden="1" x14ac:dyDescent="0.25">
      <c r="A323" s="19"/>
      <c r="B323" s="20"/>
      <c r="F323" s="21">
        <f>IF(OR(F322=[1]Настройки!$U$6,F322="-"),"-",F322+1)</f>
        <v>7</v>
      </c>
      <c r="G323" s="22" t="str">
        <f t="shared" si="0"/>
        <v>29Н.22.7</v>
      </c>
      <c r="H323" s="22"/>
      <c r="I323" s="22"/>
      <c r="J323" s="34">
        <f ca="1">IFERROR(IF(--VLOOKUP(J$315,$A:$B,2,0)&gt;ОКРУГ(J15,VLOOKUP(J$315,$A:$D,4,0)),CONCATENATE(" &lt;",VLOOKUP(J$315,$A:$B,2,0)),IF(--VLOOKUP(J$315,$A:$C,3,0)&lt;ОКРУГ(J15,VLOOKUP(J$315,$A:$D,4,0)),CONCATENATE(" &gt;",VLOOKUP(J$315,$A:$C,3,0)),ОКРУГ(J15,VLOOKUP(J$315,$A:$D,4,0)))),J15)</f>
        <v>5.2450000000000001</v>
      </c>
      <c r="K323" s="34">
        <f ca="1">IFERROR(IF(--VLOOKUP(K$315,$A:$B,2,0)&gt;ОКРУГ(K15,VLOOKUP(K$315,$A:$D,4,0)),CONCATENATE(" &lt;",VLOOKUP(K$315,$A:$B,2,0)),IF(--VLOOKUP(K$315,$A:$C,3,0)&lt;ОКРУГ(K15,VLOOKUP(K$315,$A:$D,4,0)),CONCATENATE(" &gt;",VLOOKUP(K$315,$A:$C,3,0)),ОКРУГ(K15,VLOOKUP(K$315,$A:$D,4,0)))),K15)</f>
        <v>6.34</v>
      </c>
      <c r="L323" s="34">
        <f ca="1">IFERROR(IF(--VLOOKUP(L$315,$A:$B,2,0)&gt;ОКРУГ(L15,VLOOKUP(L$315,$A:$D,4,0)),CONCATENATE(" &lt;",VLOOKUP(L$315,$A:$B,2,0)),IF(--VLOOKUP(L$315,$A:$C,3,0)&lt;ОКРУГ(L15,VLOOKUP(L$315,$A:$D,4,0)),CONCATENATE(" &gt;",VLOOKUP(L$315,$A:$C,3,0)),ОКРУГ(L15,VLOOKUP(L$315,$A:$D,4,0)))),L15)</f>
        <v>84.242424242424249</v>
      </c>
      <c r="M323" s="34">
        <f ca="1">IFERROR(IF(--VLOOKUP(M$315,$A:$B,2,0)&gt;ОКРУГ(M15,VLOOKUP(M$315,$A:$D,4,0)),CONCATENATE(" &lt;",VLOOKUP(M$315,$A:$B,2,0)),IF(--VLOOKUP(M$315,$A:$C,3,0)&lt;ОКРУГ(M15,VLOOKUP(M$315,$A:$D,4,0)),CONCATENATE(" &gt;",VLOOKUP(M$315,$A:$C,3,0)),ОКРУГ(M15,VLOOKUP(M$315,$A:$D,4,0)))),M15)</f>
        <v>126.17919999999999</v>
      </c>
    </row>
    <row r="324" spans="1:13" hidden="1" x14ac:dyDescent="0.25">
      <c r="A324" s="19"/>
      <c r="B324" s="20"/>
      <c r="F324" s="21">
        <f>IF(OR(F323=[1]Настройки!$U$6,F323="-"),"-",F323+1)</f>
        <v>8</v>
      </c>
      <c r="G324" s="22" t="str">
        <f t="shared" si="0"/>
        <v>29Н.22.8</v>
      </c>
      <c r="H324" s="22"/>
      <c r="I324" s="22"/>
      <c r="J324" s="34">
        <f ca="1">IFERROR(IF(--VLOOKUP(J$315,$A:$B,2,0)&gt;ОКРУГ(J16,VLOOKUP(J$315,$A:$D,4,0)),CONCATENATE(" &lt;",VLOOKUP(J$315,$A:$B,2,0)),IF(--VLOOKUP(J$315,$A:$C,3,0)&lt;ОКРУГ(J16,VLOOKUP(J$315,$A:$D,4,0)),CONCATENATE(" &gt;",VLOOKUP(J$315,$A:$C,3,0)),ОКРУГ(J16,VLOOKUP(J$315,$A:$D,4,0)))),J16)</f>
        <v>5.5299999999999994</v>
      </c>
      <c r="K324" s="34">
        <f ca="1">IFERROR(IF(--VLOOKUP(K$315,$A:$B,2,0)&gt;ОКРУГ(K16,VLOOKUP(K$315,$A:$D,4,0)),CONCATENATE(" &lt;",VLOOKUP(K$315,$A:$B,2,0)),IF(--VLOOKUP(K$315,$A:$C,3,0)&lt;ОКРУГ(K16,VLOOKUP(K$315,$A:$D,4,0)),CONCATENATE(" &gt;",VLOOKUP(K$315,$A:$C,3,0)),ОКРУГ(K16,VLOOKUP(K$315,$A:$D,4,0)))),K16)</f>
        <v>6.6449999999999996</v>
      </c>
      <c r="L324" s="34">
        <f ca="1">IFERROR(IF(--VLOOKUP(L$315,$A:$B,2,0)&gt;ОКРУГ(L16,VLOOKUP(L$315,$A:$D,4,0)),CONCATENATE(" &lt;",VLOOKUP(L$315,$A:$B,2,0)),IF(--VLOOKUP(L$315,$A:$C,3,0)&lt;ОКРУГ(L16,VLOOKUP(L$315,$A:$D,4,0)),CONCATENATE(" &gt;",VLOOKUP(L$315,$A:$C,3,0)),ОКРУГ(L16,VLOOKUP(L$315,$A:$D,4,0)))),L16)</f>
        <v>70.393939393939391</v>
      </c>
      <c r="M324" s="34">
        <f ca="1">IFERROR(IF(--VLOOKUP(M$315,$A:$B,2,0)&gt;ОКРУГ(M16,VLOOKUP(M$315,$A:$D,4,0)),CONCATENATE(" &lt;",VLOOKUP(M$315,$A:$B,2,0)),IF(--VLOOKUP(M$315,$A:$C,3,0)&lt;ОКРУГ(M16,VLOOKUP(M$315,$A:$D,4,0)),CONCATENATE(" &gt;",VLOOKUP(M$315,$A:$C,3,0)),ОКРУГ(M16,VLOOKUP(M$315,$A:$D,4,0)))),M16)</f>
        <v>127.45423600000002</v>
      </c>
    </row>
    <row r="325" spans="1:13" hidden="1" x14ac:dyDescent="0.25">
      <c r="A325" s="19"/>
      <c r="B325" s="20"/>
      <c r="F325" s="21">
        <f>IF(OR(F324=[1]Настройки!$U$6,F324="-"),"-",F324+1)</f>
        <v>9</v>
      </c>
      <c r="G325" s="22" t="str">
        <f t="shared" si="0"/>
        <v>29Н.22.9</v>
      </c>
      <c r="H325" s="22"/>
      <c r="I325" s="22"/>
      <c r="J325" s="34">
        <f ca="1">IFERROR(IF(--VLOOKUP(J$315,$A:$B,2,0)&gt;ОКРУГ(J17,VLOOKUP(J$315,$A:$D,4,0)),CONCATENATE(" &lt;",VLOOKUP(J$315,$A:$B,2,0)),IF(--VLOOKUP(J$315,$A:$C,3,0)&lt;ОКРУГ(J17,VLOOKUP(J$315,$A:$D,4,0)),CONCATENATE(" &gt;",VLOOKUP(J$315,$A:$C,3,0)),ОКРУГ(J17,VLOOKUP(J$315,$A:$D,4,0)))),J17)</f>
        <v>5.13</v>
      </c>
      <c r="K325" s="34">
        <f ca="1">IFERROR(IF(--VLOOKUP(K$315,$A:$B,2,0)&gt;ОКРУГ(K17,VLOOKUP(K$315,$A:$D,4,0)),CONCATENATE(" &lt;",VLOOKUP(K$315,$A:$B,2,0)),IF(--VLOOKUP(K$315,$A:$C,3,0)&lt;ОКРУГ(K17,VLOOKUP(K$315,$A:$D,4,0)),CONCATENATE(" &gt;",VLOOKUP(K$315,$A:$C,3,0)),ОКРУГ(K17,VLOOKUP(K$315,$A:$D,4,0)))),K17)</f>
        <v>6.2850000000000001</v>
      </c>
      <c r="L325" s="34">
        <f ca="1">IFERROR(IF(--VLOOKUP(L$315,$A:$B,2,0)&gt;ОКРУГ(L17,VLOOKUP(L$315,$A:$D,4,0)),CONCATENATE(" &lt;",VLOOKUP(L$315,$A:$B,2,0)),IF(--VLOOKUP(L$315,$A:$C,3,0)&lt;ОКРУГ(L17,VLOOKUP(L$315,$A:$D,4,0)),CONCATENATE(" &gt;",VLOOKUP(L$315,$A:$C,3,0)),ОКРУГ(L17,VLOOKUP(L$315,$A:$D,4,0)))),L17)</f>
        <v>72.36363636363636</v>
      </c>
      <c r="M325" s="34">
        <f ca="1">IFERROR(IF(--VLOOKUP(M$315,$A:$B,2,0)&gt;ОКРУГ(M17,VLOOKUP(M$315,$A:$D,4,0)),CONCATENATE(" &lt;",VLOOKUP(M$315,$A:$B,2,0)),IF(--VLOOKUP(M$315,$A:$C,3,0)&lt;ОКРУГ(M17,VLOOKUP(M$315,$A:$D,4,0)),CONCATENATE(" &gt;",VLOOKUP(M$315,$A:$C,3,0)),ОКРУГ(M17,VLOOKUP(M$315,$A:$D,4,0)))),M17)</f>
        <v>130.91092</v>
      </c>
    </row>
    <row r="326" spans="1:13" hidden="1" x14ac:dyDescent="0.25">
      <c r="A326" s="19"/>
      <c r="B326" s="20"/>
      <c r="F326" s="21">
        <f>IF(OR(F325=[1]Настройки!$U$6,F325="-"),"-",F325+1)</f>
        <v>10</v>
      </c>
      <c r="G326" s="22" t="str">
        <f t="shared" si="0"/>
        <v>29Н.22.10</v>
      </c>
      <c r="H326" s="22"/>
      <c r="I326" s="22"/>
      <c r="J326" s="34">
        <f ca="1">IFERROR(IF(--VLOOKUP(J$315,$A:$B,2,0)&gt;ОКРУГ(J18,VLOOKUP(J$315,$A:$D,4,0)),CONCATENATE(" &lt;",VLOOKUP(J$315,$A:$B,2,0)),IF(--VLOOKUP(J$315,$A:$C,3,0)&lt;ОКРУГ(J18,VLOOKUP(J$315,$A:$D,4,0)),CONCATENATE(" &gt;",VLOOKUP(J$315,$A:$C,3,0)),ОКРУГ(J18,VLOOKUP(J$315,$A:$D,4,0)))),J18)</f>
        <v>5.17</v>
      </c>
      <c r="K326" s="34">
        <f ca="1">IFERROR(IF(--VLOOKUP(K$315,$A:$B,2,0)&gt;ОКРУГ(K18,VLOOKUP(K$315,$A:$D,4,0)),CONCATENATE(" &lt;",VLOOKUP(K$315,$A:$B,2,0)),IF(--VLOOKUP(K$315,$A:$C,3,0)&lt;ОКРУГ(K18,VLOOKUP(K$315,$A:$D,4,0)),CONCATENATE(" &gt;",VLOOKUP(K$315,$A:$C,3,0)),ОКРУГ(K18,VLOOKUP(K$315,$A:$D,4,0)))),K18)</f>
        <v>6.2899999999999991</v>
      </c>
      <c r="L326" s="34">
        <f ca="1">IFERROR(IF(--VLOOKUP(L$315,$A:$B,2,0)&gt;ОКРУГ(L18,VLOOKUP(L$315,$A:$D,4,0)),CONCATENATE(" &lt;",VLOOKUP(L$315,$A:$B,2,0)),IF(--VLOOKUP(L$315,$A:$C,3,0)&lt;ОКРУГ(L18,VLOOKUP(L$315,$A:$D,4,0)),CONCATENATE(" &gt;",VLOOKUP(L$315,$A:$C,3,0)),ОКРУГ(L18,VLOOKUP(L$315,$A:$D,4,0)))),L18)</f>
        <v>76.000000000000014</v>
      </c>
      <c r="M326" s="34">
        <f ca="1">IFERROR(IF(--VLOOKUP(M$315,$A:$B,2,0)&gt;ОКРУГ(M18,VLOOKUP(M$315,$A:$D,4,0)),CONCATENATE(" &lt;",VLOOKUP(M$315,$A:$B,2,0)),IF(--VLOOKUP(M$315,$A:$C,3,0)&lt;ОКРУГ(M18,VLOOKUP(M$315,$A:$D,4,0)),CONCATENATE(" &gt;",VLOOKUP(M$315,$A:$C,3,0)),ОКРУГ(M18,VLOOKUP(M$315,$A:$D,4,0)))),M18)</f>
        <v>131.69833600000001</v>
      </c>
    </row>
    <row r="327" spans="1:13" hidden="1" x14ac:dyDescent="0.25">
      <c r="A327" s="19"/>
      <c r="B327" s="20"/>
      <c r="F327" s="21">
        <f>IF(OR(F326=[1]Настройки!$U$6,F326="-"),"-",F326+1)</f>
        <v>11</v>
      </c>
      <c r="G327" s="22" t="str">
        <f t="shared" si="0"/>
        <v>29Н.22.11</v>
      </c>
      <c r="H327" s="22"/>
      <c r="I327" s="22"/>
      <c r="J327" s="34">
        <f ca="1">IFERROR(IF(--VLOOKUP(J$315,$A:$B,2,0)&gt;ОКРУГ(J19,VLOOKUP(J$315,$A:$D,4,0)),CONCATENATE(" &lt;",VLOOKUP(J$315,$A:$B,2,0)),IF(--VLOOKUP(J$315,$A:$C,3,0)&lt;ОКРУГ(J19,VLOOKUP(J$315,$A:$D,4,0)),CONCATENATE(" &gt;",VLOOKUP(J$315,$A:$C,3,0)),ОКРУГ(J19,VLOOKUP(J$315,$A:$D,4,0)))),J19)</f>
        <v>6.5549999999999997</v>
      </c>
      <c r="K327" s="34">
        <f ca="1">IFERROR(IF(--VLOOKUP(K$315,$A:$B,2,0)&gt;ОКРУГ(K19,VLOOKUP(K$315,$A:$D,4,0)),CONCATENATE(" &lt;",VLOOKUP(K$315,$A:$B,2,0)),IF(--VLOOKUP(K$315,$A:$C,3,0)&lt;ОКРУГ(K19,VLOOKUP(K$315,$A:$D,4,0)),CONCATENATE(" &gt;",VLOOKUP(K$315,$A:$C,3,0)),ОКРУГ(K19,VLOOKUP(K$315,$A:$D,4,0)))),K19)</f>
        <v>7.5250000000000004</v>
      </c>
      <c r="L327" s="34">
        <f ca="1">IFERROR(IF(--VLOOKUP(L$315,$A:$B,2,0)&gt;ОКРУГ(L19,VLOOKUP(L$315,$A:$D,4,0)),CONCATENATE(" &lt;",VLOOKUP(L$315,$A:$B,2,0)),IF(--VLOOKUP(L$315,$A:$C,3,0)&lt;ОКРУГ(L19,VLOOKUP(L$315,$A:$D,4,0)),CONCATENATE(" &gt;",VLOOKUP(L$315,$A:$C,3,0)),ОКРУГ(L19,VLOOKUP(L$315,$A:$D,4,0)))),L19)</f>
        <v>71.151515151515142</v>
      </c>
      <c r="M327" s="34">
        <f ca="1">IFERROR(IF(--VLOOKUP(M$315,$A:$B,2,0)&gt;ОКРУГ(M19,VLOOKUP(M$315,$A:$D,4,0)),CONCATENATE(" &lt;",VLOOKUP(M$315,$A:$B,2,0)),IF(--VLOOKUP(M$315,$A:$C,3,0)&lt;ОКРУГ(M19,VLOOKUP(M$315,$A:$D,4,0)),CONCATENATE(" &gt;",VLOOKUP(M$315,$A:$C,3,0)),ОКРУГ(M19,VLOOKUP(M$315,$A:$D,4,0)))),M19)</f>
        <v>138.114452</v>
      </c>
    </row>
    <row r="328" spans="1:13" hidden="1" x14ac:dyDescent="0.25">
      <c r="A328" s="19"/>
      <c r="B328" s="20"/>
      <c r="F328" s="21">
        <f>IF(OR(F327=[1]Настройки!$U$6,F327="-"),"-",F327+1)</f>
        <v>12</v>
      </c>
      <c r="G328" s="22" t="str">
        <f t="shared" si="0"/>
        <v>29Н.22.12</v>
      </c>
      <c r="H328" s="22"/>
      <c r="I328" s="22"/>
      <c r="J328" s="34">
        <f ca="1">IFERROR(IF(--VLOOKUP(J$315,$A:$B,2,0)&gt;ОКРУГ(J20,VLOOKUP(J$315,$A:$D,4,0)),CONCATENATE(" &lt;",VLOOKUP(J$315,$A:$B,2,0)),IF(--VLOOKUP(J$315,$A:$C,3,0)&lt;ОКРУГ(J20,VLOOKUP(J$315,$A:$D,4,0)),CONCATENATE(" &gt;",VLOOKUP(J$315,$A:$C,3,0)),ОКРУГ(J20,VLOOKUP(J$315,$A:$D,4,0)))),J20)</f>
        <v>5.15</v>
      </c>
      <c r="K328" s="34">
        <f ca="1">IFERROR(IF(--VLOOKUP(K$315,$A:$B,2,0)&gt;ОКРУГ(K20,VLOOKUP(K$315,$A:$D,4,0)),CONCATENATE(" &lt;",VLOOKUP(K$315,$A:$B,2,0)),IF(--VLOOKUP(K$315,$A:$C,3,0)&lt;ОКРУГ(K20,VLOOKUP(K$315,$A:$D,4,0)),CONCATENATE(" &gt;",VLOOKUP(K$315,$A:$C,3,0)),ОКРУГ(K20,VLOOKUP(K$315,$A:$D,4,0)))),K20)</f>
        <v>6.2650000000000006</v>
      </c>
      <c r="L328" s="34">
        <f ca="1">IFERROR(IF(--VLOOKUP(L$315,$A:$B,2,0)&gt;ОКРУГ(L20,VLOOKUP(L$315,$A:$D,4,0)),CONCATENATE(" &lt;",VLOOKUP(L$315,$A:$B,2,0)),IF(--VLOOKUP(L$315,$A:$C,3,0)&lt;ОКРУГ(L20,VLOOKUP(L$315,$A:$D,4,0)),CONCATENATE(" &gt;",VLOOKUP(L$315,$A:$C,3,0)),ОКРУГ(L20,VLOOKUP(L$315,$A:$D,4,0)))),L20)</f>
        <v>105.45454545454547</v>
      </c>
      <c r="M328" s="34">
        <f ca="1">IFERROR(IF(--VLOOKUP(M$315,$A:$B,2,0)&gt;ОКРУГ(M20,VLOOKUP(M$315,$A:$D,4,0)),CONCATENATE(" &lt;",VLOOKUP(M$315,$A:$B,2,0)),IF(--VLOOKUP(M$315,$A:$C,3,0)&lt;ОКРУГ(M20,VLOOKUP(M$315,$A:$D,4,0)),CONCATENATE(" &gt;",VLOOKUP(M$315,$A:$C,3,0)),ОКРУГ(M20,VLOOKUP(M$315,$A:$D,4,0)))),M20)</f>
        <v>224.44245599999999</v>
      </c>
    </row>
    <row r="329" spans="1:13" hidden="1" x14ac:dyDescent="0.25">
      <c r="A329" s="19"/>
      <c r="B329" s="20"/>
      <c r="F329" s="21">
        <f>IF(OR(F328=[1]Настройки!$U$6,F328="-"),"-",F328+1)</f>
        <v>13</v>
      </c>
      <c r="G329" s="22" t="str">
        <f t="shared" si="0"/>
        <v>29Н.22.13</v>
      </c>
      <c r="H329" s="22"/>
      <c r="I329" s="22"/>
      <c r="J329" s="34">
        <f ca="1">IFERROR(IF(--VLOOKUP(J$315,$A:$B,2,0)&gt;ОКРУГ(J21,VLOOKUP(J$315,$A:$D,4,0)),CONCATENATE(" &lt;",VLOOKUP(J$315,$A:$B,2,0)),IF(--VLOOKUP(J$315,$A:$C,3,0)&lt;ОКРУГ(J21,VLOOKUP(J$315,$A:$D,4,0)),CONCATENATE(" &gt;",VLOOKUP(J$315,$A:$C,3,0)),ОКРУГ(J21,VLOOKUP(J$315,$A:$D,4,0)))),J21)</f>
        <v>4.9050000000000002</v>
      </c>
      <c r="K329" s="34">
        <f ca="1">IFERROR(IF(--VLOOKUP(K$315,$A:$B,2,0)&gt;ОКРУГ(K21,VLOOKUP(K$315,$A:$D,4,0)),CONCATENATE(" &lt;",VLOOKUP(K$315,$A:$B,2,0)),IF(--VLOOKUP(K$315,$A:$C,3,0)&lt;ОКРУГ(K21,VLOOKUP(K$315,$A:$D,4,0)),CONCATENATE(" &gt;",VLOOKUP(K$315,$A:$C,3,0)),ОКРУГ(K21,VLOOKUP(K$315,$A:$D,4,0)))),K21)</f>
        <v>6.1550000000000002</v>
      </c>
      <c r="L329" s="34">
        <f ca="1">IFERROR(IF(--VLOOKUP(L$315,$A:$B,2,0)&gt;ОКРУГ(L21,VLOOKUP(L$315,$A:$D,4,0)),CONCATENATE(" &lt;",VLOOKUP(L$315,$A:$B,2,0)),IF(--VLOOKUP(L$315,$A:$C,3,0)&lt;ОКРУГ(L21,VLOOKUP(L$315,$A:$D,4,0)),CONCATENATE(" &gt;",VLOOKUP(L$315,$A:$C,3,0)),ОКРУГ(L21,VLOOKUP(L$315,$A:$D,4,0)))),L21)</f>
        <v>96.363636363636374</v>
      </c>
      <c r="M329" s="34">
        <f ca="1">IFERROR(IF(--VLOOKUP(M$315,$A:$B,2,0)&gt;ОКРУГ(M21,VLOOKUP(M$315,$A:$D,4,0)),CONCATENATE(" &lt;",VLOOKUP(M$315,$A:$B,2,0)),IF(--VLOOKUP(M$315,$A:$C,3,0)&lt;ОКРУГ(M21,VLOOKUP(M$315,$A:$D,4,0)),CONCATENATE(" &gt;",VLOOKUP(M$315,$A:$C,3,0)),ОКРУГ(M21,VLOOKUP(M$315,$A:$D,4,0)))),M21)</f>
        <v>252.70756</v>
      </c>
    </row>
    <row r="330" spans="1:13" hidden="1" x14ac:dyDescent="0.25">
      <c r="A330" s="19"/>
      <c r="B330" s="20"/>
      <c r="F330" s="21">
        <f>IF(OR(F329=[1]Настройки!$U$6,F329="-"),"-",F329+1)</f>
        <v>14</v>
      </c>
      <c r="G330" s="22" t="str">
        <f t="shared" si="0"/>
        <v>29Н.22.14</v>
      </c>
      <c r="H330" s="22"/>
      <c r="I330" s="22"/>
      <c r="J330" s="34">
        <f ca="1">IFERROR(IF(--VLOOKUP(J$315,$A:$B,2,0)&gt;ОКРУГ(J22,VLOOKUP(J$315,$A:$D,4,0)),CONCATENATE(" &lt;",VLOOKUP(J$315,$A:$B,2,0)),IF(--VLOOKUP(J$315,$A:$C,3,0)&lt;ОКРУГ(J22,VLOOKUP(J$315,$A:$D,4,0)),CONCATENATE(" &gt;",VLOOKUP(J$315,$A:$C,3,0)),ОКРУГ(J22,VLOOKUP(J$315,$A:$D,4,0)))),J22)</f>
        <v>4.91</v>
      </c>
      <c r="K330" s="34">
        <f ca="1">IFERROR(IF(--VLOOKUP(K$315,$A:$B,2,0)&gt;ОКРУГ(K22,VLOOKUP(K$315,$A:$D,4,0)),CONCATENATE(" &lt;",VLOOKUP(K$315,$A:$B,2,0)),IF(--VLOOKUP(K$315,$A:$C,3,0)&lt;ОКРУГ(K22,VLOOKUP(K$315,$A:$D,4,0)),CONCATENATE(" &gt;",VLOOKUP(K$315,$A:$C,3,0)),ОКРУГ(K22,VLOOKUP(K$315,$A:$D,4,0)))),K22)</f>
        <v>6.1300000000000008</v>
      </c>
      <c r="L330" s="34">
        <f ca="1">IFERROR(IF(--VLOOKUP(L$315,$A:$B,2,0)&gt;ОКРУГ(L22,VLOOKUP(L$315,$A:$D,4,0)),CONCATENATE(" &lt;",VLOOKUP(L$315,$A:$B,2,0)),IF(--VLOOKUP(L$315,$A:$C,3,0)&lt;ОКРУГ(L22,VLOOKUP(L$315,$A:$D,4,0)),CONCATENATE(" &gt;",VLOOKUP(L$315,$A:$C,3,0)),ОКРУГ(L22,VLOOKUP(L$315,$A:$D,4,0)))),L22)</f>
        <v>90.303030303030312</v>
      </c>
      <c r="M330" s="34">
        <f ca="1">IFERROR(IF(--VLOOKUP(M$315,$A:$B,2,0)&gt;ОКРУГ(M22,VLOOKUP(M$315,$A:$D,4,0)),CONCATENATE(" &lt;",VLOOKUP(M$315,$A:$B,2,0)),IF(--VLOOKUP(M$315,$A:$C,3,0)&lt;ОКРУГ(M22,VLOOKUP(M$315,$A:$D,4,0)),CONCATENATE(" &gt;",VLOOKUP(M$315,$A:$C,3,0)),ОКРУГ(M22,VLOOKUP(M$315,$A:$D,4,0)))),M22)</f>
        <v>406.16458399999999</v>
      </c>
    </row>
    <row r="331" spans="1:13" hidden="1" x14ac:dyDescent="0.25">
      <c r="A331" s="19"/>
      <c r="B331" s="20"/>
      <c r="F331" s="21">
        <f>IF(OR(F330=[1]Настройки!$U$6,F330="-"),"-",F330+1)</f>
        <v>15</v>
      </c>
      <c r="G331" s="22" t="str">
        <f t="shared" si="0"/>
        <v>29Н.22.15</v>
      </c>
      <c r="H331" s="22"/>
      <c r="I331" s="22"/>
      <c r="J331" s="34">
        <f ca="1">IFERROR(IF(--VLOOKUP(J$315,$A:$B,2,0)&gt;ОКРУГ(J23,VLOOKUP(J$315,$A:$D,4,0)),CONCATENATE(" &lt;",VLOOKUP(J$315,$A:$B,2,0)),IF(--VLOOKUP(J$315,$A:$C,3,0)&lt;ОКРУГ(J23,VLOOKUP(J$315,$A:$D,4,0)),CONCATENATE(" &gt;",VLOOKUP(J$315,$A:$C,3,0)),ОКРУГ(J23,VLOOKUP(J$315,$A:$D,4,0)))),J23)</f>
        <v>5.32</v>
      </c>
      <c r="K331" s="34">
        <f ca="1">IFERROR(IF(--VLOOKUP(K$315,$A:$B,2,0)&gt;ОКРУГ(K23,VLOOKUP(K$315,$A:$D,4,0)),CONCATENATE(" &lt;",VLOOKUP(K$315,$A:$B,2,0)),IF(--VLOOKUP(K$315,$A:$C,3,0)&lt;ОКРУГ(K23,VLOOKUP(K$315,$A:$D,4,0)),CONCATENATE(" &gt;",VLOOKUP(K$315,$A:$C,3,0)),ОКРУГ(K23,VLOOKUP(K$315,$A:$D,4,0)))),K23)</f>
        <v>6.4</v>
      </c>
      <c r="L331" s="34">
        <f ca="1">IFERROR(IF(--VLOOKUP(L$315,$A:$B,2,0)&gt;ОКРУГ(L23,VLOOKUP(L$315,$A:$D,4,0)),CONCATENATE(" &lt;",VLOOKUP(L$315,$A:$B,2,0)),IF(--VLOOKUP(L$315,$A:$C,3,0)&lt;ОКРУГ(L23,VLOOKUP(L$315,$A:$D,4,0)),CONCATENATE(" &gt;",VLOOKUP(L$315,$A:$C,3,0)),ОКРУГ(L23,VLOOKUP(L$315,$A:$D,4,0)))),L23)</f>
        <v>76.606060606060609</v>
      </c>
      <c r="M331" s="34">
        <f ca="1">IFERROR(IF(--VLOOKUP(M$315,$A:$B,2,0)&gt;ОКРУГ(M23,VLOOKUP(M$315,$A:$D,4,0)),CONCATENATE(" &lt;",VLOOKUP(M$315,$A:$B,2,0)),IF(--VLOOKUP(M$315,$A:$C,3,0)&lt;ОКРУГ(M23,VLOOKUP(M$315,$A:$D,4,0)),CONCATENATE(" &gt;",VLOOKUP(M$315,$A:$C,3,0)),ОКРУГ(M23,VLOOKUP(M$315,$A:$D,4,0)))),M23)</f>
        <v>216.51050400000003</v>
      </c>
    </row>
    <row r="332" spans="1:13" hidden="1" x14ac:dyDescent="0.25">
      <c r="A332" s="19"/>
      <c r="B332" s="20"/>
      <c r="F332" s="21">
        <f>IF(OR(F331=[1]Настройки!$U$6,F331="-"),"-",F331+1)</f>
        <v>16</v>
      </c>
      <c r="G332" s="22" t="str">
        <f t="shared" si="0"/>
        <v>29Н.22.16</v>
      </c>
      <c r="H332" s="22"/>
      <c r="I332" s="22"/>
      <c r="J332" s="34">
        <f ca="1">IFERROR(IF(--VLOOKUP(J$315,$A:$B,2,0)&gt;ОКРУГ(J24,VLOOKUP(J$315,$A:$D,4,0)),CONCATENATE(" &lt;",VLOOKUP(J$315,$A:$B,2,0)),IF(--VLOOKUP(J$315,$A:$C,3,0)&lt;ОКРУГ(J24,VLOOKUP(J$315,$A:$D,4,0)),CONCATENATE(" &gt;",VLOOKUP(J$315,$A:$C,3,0)),ОКРУГ(J24,VLOOKUP(J$315,$A:$D,4,0)))),J24)</f>
        <v>5.7149999999999999</v>
      </c>
      <c r="K332" s="34">
        <f ca="1">IFERROR(IF(--VLOOKUP(K$315,$A:$B,2,0)&gt;ОКРУГ(K24,VLOOKUP(K$315,$A:$D,4,0)),CONCATENATE(" &lt;",VLOOKUP(K$315,$A:$B,2,0)),IF(--VLOOKUP(K$315,$A:$C,3,0)&lt;ОКРУГ(K24,VLOOKUP(K$315,$A:$D,4,0)),CONCATENATE(" &gt;",VLOOKUP(K$315,$A:$C,3,0)),ОКРУГ(K24,VLOOKUP(K$315,$A:$D,4,0)))),K24)</f>
        <v>6.7799999999999994</v>
      </c>
      <c r="L332" s="34">
        <f ca="1">IFERROR(IF(--VLOOKUP(L$315,$A:$B,2,0)&gt;ОКРУГ(L24,VLOOKUP(L$315,$A:$D,4,0)),CONCATENATE(" &lt;",VLOOKUP(L$315,$A:$B,2,0)),IF(--VLOOKUP(L$315,$A:$C,3,0)&lt;ОКРУГ(L24,VLOOKUP(L$315,$A:$D,4,0)),CONCATENATE(" &gt;",VLOOKUP(L$315,$A:$C,3,0)),ОКРУГ(L24,VLOOKUP(L$315,$A:$D,4,0)))),L24)</f>
        <v>93.333333333333343</v>
      </c>
      <c r="M332" s="34">
        <f ca="1">IFERROR(IF(--VLOOKUP(M$315,$A:$B,2,0)&gt;ОКРУГ(M24,VLOOKUP(M$315,$A:$D,4,0)),CONCATENATE(" &lt;",VLOOKUP(M$315,$A:$B,2,0)),IF(--VLOOKUP(M$315,$A:$C,3,0)&lt;ОКРУГ(M24,VLOOKUP(M$315,$A:$D,4,0)),CONCATENATE(" &gt;",VLOOKUP(M$315,$A:$C,3,0)),ОКРУГ(M24,VLOOKUP(M$315,$A:$D,4,0)))),M24)</f>
        <v>225.29970399999999</v>
      </c>
    </row>
    <row r="333" spans="1:13" hidden="1" x14ac:dyDescent="0.25">
      <c r="A333" s="19"/>
      <c r="B333" s="20"/>
      <c r="F333" s="21">
        <f>IF(OR(F332=[1]Настройки!$U$6,F332="-"),"-",F332+1)</f>
        <v>17</v>
      </c>
      <c r="G333" s="22" t="str">
        <f t="shared" si="0"/>
        <v>29Н.22.17</v>
      </c>
      <c r="H333" s="22"/>
      <c r="I333" s="22"/>
      <c r="J333" s="34">
        <f ca="1">IFERROR(IF(--VLOOKUP(J$315,$A:$B,2,0)&gt;ОКРУГ(J25,VLOOKUP(J$315,$A:$D,4,0)),CONCATENATE(" &lt;",VLOOKUP(J$315,$A:$B,2,0)),IF(--VLOOKUP(J$315,$A:$C,3,0)&lt;ОКРУГ(J25,VLOOKUP(J$315,$A:$D,4,0)),CONCATENATE(" &gt;",VLOOKUP(J$315,$A:$C,3,0)),ОКРУГ(J25,VLOOKUP(J$315,$A:$D,4,0)))),J25)</f>
        <v>5.24</v>
      </c>
      <c r="K333" s="34">
        <f ca="1">IFERROR(IF(--VLOOKUP(K$315,$A:$B,2,0)&gt;ОКРУГ(K25,VLOOKUP(K$315,$A:$D,4,0)),CONCATENATE(" &lt;",VLOOKUP(K$315,$A:$B,2,0)),IF(--VLOOKUP(K$315,$A:$C,3,0)&lt;ОКРУГ(K25,VLOOKUP(K$315,$A:$D,4,0)),CONCATENATE(" &gt;",VLOOKUP(K$315,$A:$C,3,0)),ОКРУГ(K25,VLOOKUP(K$315,$A:$D,4,0)))),K25)</f>
        <v>5.65</v>
      </c>
      <c r="L333" s="34">
        <f ca="1">IFERROR(IF(--VLOOKUP(L$315,$A:$B,2,0)&gt;ОКРУГ(L25,VLOOKUP(L$315,$A:$D,4,0)),CONCATENATE(" &lt;",VLOOKUP(L$315,$A:$B,2,0)),IF(--VLOOKUP(L$315,$A:$C,3,0)&lt;ОКРУГ(L25,VLOOKUP(L$315,$A:$D,4,0)),CONCATENATE(" &gt;",VLOOKUP(L$315,$A:$C,3,0)),ОКРУГ(L25,VLOOKUP(L$315,$A:$D,4,0)))),L25)</f>
        <v>111.51515151515153</v>
      </c>
      <c r="M333" s="34">
        <f ca="1">IFERROR(IF(--VLOOKUP(M$315,$A:$B,2,0)&gt;ОКРУГ(M25,VLOOKUP(M$315,$A:$D,4,0)),CONCATENATE(" &lt;",VLOOKUP(M$315,$A:$B,2,0)),IF(--VLOOKUP(M$315,$A:$C,3,0)&lt;ОКРУГ(M25,VLOOKUP(M$315,$A:$D,4,0)),CONCATENATE(" &gt;",VLOOKUP(M$315,$A:$C,3,0)),ОКРУГ(M25,VLOOKUP(M$315,$A:$D,4,0)))),M25)</f>
        <v>205.31330400000002</v>
      </c>
    </row>
    <row r="334" spans="1:13" hidden="1" x14ac:dyDescent="0.25">
      <c r="A334" s="19"/>
      <c r="B334" s="20"/>
      <c r="F334" s="21">
        <f>IF(OR(F333=[1]Настройки!$U$6,F333="-"),"-",F333+1)</f>
        <v>18</v>
      </c>
      <c r="G334" s="22" t="str">
        <f t="shared" si="0"/>
        <v>29Н.22.18</v>
      </c>
      <c r="H334" s="22"/>
      <c r="I334" s="22"/>
      <c r="J334" s="34">
        <f ca="1">IFERROR(IF(--VLOOKUP(J$315,$A:$B,2,0)&gt;ОКРУГ(J26,VLOOKUP(J$315,$A:$D,4,0)),CONCATENATE(" &lt;",VLOOKUP(J$315,$A:$B,2,0)),IF(--VLOOKUP(J$315,$A:$C,3,0)&lt;ОКРУГ(J26,VLOOKUP(J$315,$A:$D,4,0)),CONCATENATE(" &gt;",VLOOKUP(J$315,$A:$C,3,0)),ОКРУГ(J26,VLOOKUP(J$315,$A:$D,4,0)))),J26)</f>
        <v>5.4499999999999993</v>
      </c>
      <c r="K334" s="34">
        <f ca="1">IFERROR(IF(--VLOOKUP(K$315,$A:$B,2,0)&gt;ОКРУГ(K26,VLOOKUP(K$315,$A:$D,4,0)),CONCATENATE(" &lt;",VLOOKUP(K$315,$A:$B,2,0)),IF(--VLOOKUP(K$315,$A:$C,3,0)&lt;ОКРУГ(K26,VLOOKUP(K$315,$A:$D,4,0)),CONCATENATE(" &gt;",VLOOKUP(K$315,$A:$C,3,0)),ОКРУГ(K26,VLOOKUP(K$315,$A:$D,4,0)))),K26)</f>
        <v>6.58</v>
      </c>
      <c r="L334" s="34">
        <f ca="1">IFERROR(IF(--VLOOKUP(L$315,$A:$B,2,0)&gt;ОКРУГ(L26,VLOOKUP(L$315,$A:$D,4,0)),CONCATENATE(" &lt;",VLOOKUP(L$315,$A:$B,2,0)),IF(--VLOOKUP(L$315,$A:$C,3,0)&lt;ОКРУГ(L26,VLOOKUP(L$315,$A:$D,4,0)),CONCATENATE(" &gt;",VLOOKUP(L$315,$A:$C,3,0)),ОКРУГ(L26,VLOOKUP(L$315,$A:$D,4,0)))),L26)</f>
        <v>90.303030303030312</v>
      </c>
      <c r="M334" s="34">
        <f ca="1">IFERROR(IF(--VLOOKUP(M$315,$A:$B,2,0)&gt;ОКРУГ(M26,VLOOKUP(M$315,$A:$D,4,0)),CONCATENATE(" &lt;",VLOOKUP(M$315,$A:$B,2,0)),IF(--VLOOKUP(M$315,$A:$C,3,0)&lt;ОКРУГ(M26,VLOOKUP(M$315,$A:$D,4,0)),CONCATENATE(" &gt;",VLOOKUP(M$315,$A:$C,3,0)),ОКРУГ(M26,VLOOKUP(M$315,$A:$D,4,0)))),M26)</f>
        <v>188.12018399999999</v>
      </c>
    </row>
    <row r="335" spans="1:13" hidden="1" x14ac:dyDescent="0.25">
      <c r="A335" s="19"/>
      <c r="B335" s="20"/>
      <c r="F335" s="21">
        <f>IF(OR(F334=[1]Настройки!$U$6,F334="-"),"-",F334+1)</f>
        <v>19</v>
      </c>
      <c r="G335" s="22" t="str">
        <f t="shared" si="0"/>
        <v>29Н.22.19</v>
      </c>
      <c r="H335" s="22"/>
      <c r="I335" s="22"/>
      <c r="J335" s="34">
        <f ca="1">IFERROR(IF(--VLOOKUP(J$315,$A:$B,2,0)&gt;ОКРУГ(J27,VLOOKUP(J$315,$A:$D,4,0)),CONCATENATE(" &lt;",VLOOKUP(J$315,$A:$B,2,0)),IF(--VLOOKUP(J$315,$A:$C,3,0)&lt;ОКРУГ(J27,VLOOKUP(J$315,$A:$D,4,0)),CONCATENATE(" &gt;",VLOOKUP(J$315,$A:$C,3,0)),ОКРУГ(J27,VLOOKUP(J$315,$A:$D,4,0)))),J27)</f>
        <v>5.2050000000000001</v>
      </c>
      <c r="K335" s="34">
        <f ca="1">IFERROR(IF(--VLOOKUP(K$315,$A:$B,2,0)&gt;ОКРУГ(K27,VLOOKUP(K$315,$A:$D,4,0)),CONCATENATE(" &lt;",VLOOKUP(K$315,$A:$B,2,0)),IF(--VLOOKUP(K$315,$A:$C,3,0)&lt;ОКРУГ(K27,VLOOKUP(K$315,$A:$D,4,0)),CONCATENATE(" &gt;",VLOOKUP(K$315,$A:$C,3,0)),ОКРУГ(K27,VLOOKUP(K$315,$A:$D,4,0)))),K27)</f>
        <v>6.29</v>
      </c>
      <c r="L335" s="34">
        <f ca="1">IFERROR(IF(--VLOOKUP(L$315,$A:$B,2,0)&gt;ОКРУГ(L27,VLOOKUP(L$315,$A:$D,4,0)),CONCATENATE(" &lt;",VLOOKUP(L$315,$A:$B,2,0)),IF(--VLOOKUP(L$315,$A:$C,3,0)&lt;ОКРУГ(L27,VLOOKUP(L$315,$A:$D,4,0)),CONCATENATE(" &gt;",VLOOKUP(L$315,$A:$C,3,0)),ОКРУГ(L27,VLOOKUP(L$315,$A:$D,4,0)))),L27)</f>
        <v>105.45454545454547</v>
      </c>
      <c r="M335" s="34">
        <f ca="1">IFERROR(IF(--VLOOKUP(M$315,$A:$B,2,0)&gt;ОКРУГ(M27,VLOOKUP(M$315,$A:$D,4,0)),CONCATENATE(" &lt;",VLOOKUP(M$315,$A:$B,2,0)),IF(--VLOOKUP(M$315,$A:$C,3,0)&lt;ОКРУГ(M27,VLOOKUP(M$315,$A:$D,4,0)),CONCATENATE(" &gt;",VLOOKUP(M$315,$A:$C,3,0)),ОКРУГ(M27,VLOOKUP(M$315,$A:$D,4,0)))),M27)</f>
        <v>229.59437199999999</v>
      </c>
    </row>
    <row r="336" spans="1:13" ht="15.75" hidden="1" thickBot="1" x14ac:dyDescent="0.3">
      <c r="A336" s="19"/>
      <c r="B336" s="20"/>
      <c r="F336" s="21">
        <f>IF(OR(F335=[1]Настройки!$U$6,F335="-"),"-",F335+1)</f>
        <v>20</v>
      </c>
      <c r="G336" s="22" t="str">
        <f t="shared" si="0"/>
        <v>29Н.22.20</v>
      </c>
      <c r="H336" s="22"/>
      <c r="I336" s="22"/>
      <c r="J336" s="34">
        <f ca="1">IFERROR(IF(--VLOOKUP(J$315,$A:$B,2,0)&gt;ОКРУГ(J28,VLOOKUP(J$315,$A:$D,4,0)),CONCATENATE(" &lt;",VLOOKUP(J$315,$A:$B,2,0)),IF(--VLOOKUP(J$315,$A:$C,3,0)&lt;ОКРУГ(J28,VLOOKUP(J$315,$A:$D,4,0)),CONCATENATE(" &gt;",VLOOKUP(J$315,$A:$C,3,0)),ОКРУГ(J28,VLOOKUP(J$315,$A:$D,4,0)))),J28)</f>
        <v>5.1750000000000007</v>
      </c>
      <c r="K336" s="34">
        <f ca="1">IFERROR(IF(--VLOOKUP(K$315,$A:$B,2,0)&gt;ОКРУГ(K28,VLOOKUP(K$315,$A:$D,4,0)),CONCATENATE(" &lt;",VLOOKUP(K$315,$A:$B,2,0)),IF(--VLOOKUP(K$315,$A:$C,3,0)&lt;ОКРУГ(K28,VLOOKUP(K$315,$A:$D,4,0)),CONCATENATE(" &gt;",VLOOKUP(K$315,$A:$C,3,0)),ОКРУГ(K28,VLOOKUP(K$315,$A:$D,4,0)))),K28)</f>
        <v>6.415</v>
      </c>
      <c r="L336" s="34">
        <f ca="1">IFERROR(IF(--VLOOKUP(L$315,$A:$B,2,0)&gt;ОКРУГ(L28,VLOOKUP(L$315,$A:$D,4,0)),CONCATENATE(" &lt;",VLOOKUP(L$315,$A:$B,2,0)),IF(--VLOOKUP(L$315,$A:$C,3,0)&lt;ОКРУГ(L28,VLOOKUP(L$315,$A:$D,4,0)),CONCATENATE(" &gt;",VLOOKUP(L$315,$A:$C,3,0)),ОКРУГ(L28,VLOOKUP(L$315,$A:$D,4,0)))),L28)</f>
        <v>93.333333333333343</v>
      </c>
      <c r="M336" s="34">
        <f ca="1">IFERROR(IF(--VLOOKUP(M$315,$A:$B,2,0)&gt;ОКРУГ(M28,VLOOKUP(M$315,$A:$D,4,0)),CONCATENATE(" &lt;",VLOOKUP(M$315,$A:$B,2,0)),IF(--VLOOKUP(M$315,$A:$C,3,0)&lt;ОКРУГ(M28,VLOOKUP(M$315,$A:$D,4,0)),CONCATENATE(" &gt;",VLOOKUP(M$315,$A:$C,3,0)),ОКРУГ(M28,VLOOKUP(M$315,$A:$D,4,0)))),M28)</f>
        <v>214.79841600000003</v>
      </c>
    </row>
    <row r="337" spans="1:13" ht="15.75" hidden="1" thickBot="1" x14ac:dyDescent="0.3">
      <c r="A337" s="19"/>
      <c r="B337" s="20"/>
      <c r="F337" s="21" t="str">
        <f>IF(OR(F336=[1]Настройки!$U$6,F336="-"),"-",F336+1)</f>
        <v>-</v>
      </c>
      <c r="G337" s="22" t="str">
        <f t="shared" si="0"/>
        <v>-</v>
      </c>
      <c r="H337" s="22"/>
      <c r="I337" s="22"/>
      <c r="J337" s="34" t="str">
        <f ca="1">IFERROR(IF(--VLOOKUP(J$315,$A:$B,2,0)&gt;ОКРУГ(J29,VLOOKUP(J$315,$A:$D,4,0)),CONCATENATE(" &lt;",VLOOKUP(J$315,$A:$B,2,0)),IF(--VLOOKUP(J$315,$A:$C,3,0)&lt;ОКРУГ(J29,VLOOKUP(J$315,$A:$D,4,0)),CONCATENATE(" &gt;",VLOOKUP(J$315,$A:$C,3,0)),ОКРУГ(J29,VLOOKUP(J$315,$A:$D,4,0)))),J29)</f>
        <v xml:space="preserve"> </v>
      </c>
      <c r="K337" s="34" t="str">
        <f ca="1">IFERROR(IF(--VLOOKUP(K$315,$A:$B,2,0)&gt;ОКРУГ(K29,VLOOKUP(K$315,$A:$D,4,0)),CONCATENATE(" &lt;",VLOOKUP(K$315,$A:$B,2,0)),IF(--VLOOKUP(K$315,$A:$C,3,0)&lt;ОКРУГ(K29,VLOOKUP(K$315,$A:$D,4,0)),CONCATENATE(" &gt;",VLOOKUP(K$315,$A:$C,3,0)),ОКРУГ(K29,VLOOKUP(K$315,$A:$D,4,0)))),K29)</f>
        <v xml:space="preserve"> </v>
      </c>
      <c r="L337" s="34" t="str">
        <f ca="1">IFERROR(IF(--VLOOKUP(L$315,$A:$B,2,0)&gt;ОКРУГ(L29,VLOOKUP(L$315,$A:$D,4,0)),CONCATENATE(" &lt;",VLOOKUP(L$315,$A:$B,2,0)),IF(--VLOOKUP(L$315,$A:$C,3,0)&lt;ОКРУГ(L29,VLOOKUP(L$315,$A:$D,4,0)),CONCATENATE(" &gt;",VLOOKUP(L$315,$A:$C,3,0)),ОКРУГ(L29,VLOOKUP(L$315,$A:$D,4,0)))),L29)</f>
        <v xml:space="preserve"> </v>
      </c>
      <c r="M337" s="34" t="str">
        <f ca="1">IFERROR(IF(--VLOOKUP(M$315,$A:$B,2,0)&gt;ОКРУГ(M29,VLOOKUP(M$315,$A:$D,4,0)),CONCATENATE(" &lt;",VLOOKUP(M$315,$A:$B,2,0)),IF(--VLOOKUP(M$315,$A:$C,3,0)&lt;ОКРУГ(M29,VLOOKUP(M$315,$A:$D,4,0)),CONCATENATE(" &gt;",VLOOKUP(M$315,$A:$C,3,0)),ОКРУГ(M29,VLOOKUP(M$315,$A:$D,4,0)))),M29)</f>
        <v xml:space="preserve"> </v>
      </c>
    </row>
    <row r="338" spans="1:13" ht="15.75" hidden="1" thickBot="1" x14ac:dyDescent="0.3">
      <c r="A338" s="19"/>
      <c r="B338" s="20"/>
      <c r="F338" s="21" t="str">
        <f>IF(OR(F337=[1]Настройки!$U$6,F337="-"),"-",F337+1)</f>
        <v>-</v>
      </c>
      <c r="G338" s="22" t="str">
        <f t="shared" si="0"/>
        <v>-</v>
      </c>
      <c r="H338" s="22"/>
      <c r="I338" s="22"/>
      <c r="J338" s="34" t="str">
        <f ca="1">IFERROR(IF(--VLOOKUP(J$315,$A:$B,2,0)&gt;ОКРУГ(J30,VLOOKUP(J$315,$A:$D,4,0)),CONCATENATE(" &lt;",VLOOKUP(J$315,$A:$B,2,0)),IF(--VLOOKUP(J$315,$A:$C,3,0)&lt;ОКРУГ(J30,VLOOKUP(J$315,$A:$D,4,0)),CONCATENATE(" &gt;",VLOOKUP(J$315,$A:$C,3,0)),ОКРУГ(J30,VLOOKUP(J$315,$A:$D,4,0)))),J30)</f>
        <v xml:space="preserve"> </v>
      </c>
      <c r="K338" s="34" t="str">
        <f ca="1">IFERROR(IF(--VLOOKUP(K$315,$A:$B,2,0)&gt;ОКРУГ(K30,VLOOKUP(K$315,$A:$D,4,0)),CONCATENATE(" &lt;",VLOOKUP(K$315,$A:$B,2,0)),IF(--VLOOKUP(K$315,$A:$C,3,0)&lt;ОКРУГ(K30,VLOOKUP(K$315,$A:$D,4,0)),CONCATENATE(" &gt;",VLOOKUP(K$315,$A:$C,3,0)),ОКРУГ(K30,VLOOKUP(K$315,$A:$D,4,0)))),K30)</f>
        <v xml:space="preserve"> </v>
      </c>
      <c r="L338" s="34" t="str">
        <f ca="1">IFERROR(IF(--VLOOKUP(L$315,$A:$B,2,0)&gt;ОКРУГ(L30,VLOOKUP(L$315,$A:$D,4,0)),CONCATENATE(" &lt;",VLOOKUP(L$315,$A:$B,2,0)),IF(--VLOOKUP(L$315,$A:$C,3,0)&lt;ОКРУГ(L30,VLOOKUP(L$315,$A:$D,4,0)),CONCATENATE(" &gt;",VLOOKUP(L$315,$A:$C,3,0)),ОКРУГ(L30,VLOOKUP(L$315,$A:$D,4,0)))),L30)</f>
        <v xml:space="preserve"> </v>
      </c>
      <c r="M338" s="34" t="str">
        <f ca="1">IFERROR(IF(--VLOOKUP(M$315,$A:$B,2,0)&gt;ОКРУГ(M30,VLOOKUP(M$315,$A:$D,4,0)),CONCATENATE(" &lt;",VLOOKUP(M$315,$A:$B,2,0)),IF(--VLOOKUP(M$315,$A:$C,3,0)&lt;ОКРУГ(M30,VLOOKUP(M$315,$A:$D,4,0)),CONCATENATE(" &gt;",VLOOKUP(M$315,$A:$C,3,0)),ОКРУГ(M30,VLOOKUP(M$315,$A:$D,4,0)))),M30)</f>
        <v xml:space="preserve"> </v>
      </c>
    </row>
    <row r="339" spans="1:13" ht="15.75" hidden="1" thickBot="1" x14ac:dyDescent="0.3">
      <c r="A339" s="19"/>
      <c r="B339" s="20"/>
      <c r="F339" s="21" t="str">
        <f>IF(OR(F338=[1]Настройки!$U$6,F338="-"),"-",F338+1)</f>
        <v>-</v>
      </c>
      <c r="G339" s="22" t="str">
        <f t="shared" si="0"/>
        <v>-</v>
      </c>
      <c r="H339" s="22"/>
      <c r="I339" s="22"/>
      <c r="J339" s="34" t="str">
        <f ca="1">IFERROR(IF(--VLOOKUP(J$315,$A:$B,2,0)&gt;ОКРУГ(J31,VLOOKUP(J$315,$A:$D,4,0)),CONCATENATE(" &lt;",VLOOKUP(J$315,$A:$B,2,0)),IF(--VLOOKUP(J$315,$A:$C,3,0)&lt;ОКРУГ(J31,VLOOKUP(J$315,$A:$D,4,0)),CONCATENATE(" &gt;",VLOOKUP(J$315,$A:$C,3,0)),ОКРУГ(J31,VLOOKUP(J$315,$A:$D,4,0)))),J31)</f>
        <v xml:space="preserve"> </v>
      </c>
      <c r="K339" s="34" t="str">
        <f ca="1">IFERROR(IF(--VLOOKUP(K$315,$A:$B,2,0)&gt;ОКРУГ(K31,VLOOKUP(K$315,$A:$D,4,0)),CONCATENATE(" &lt;",VLOOKUP(K$315,$A:$B,2,0)),IF(--VLOOKUP(K$315,$A:$C,3,0)&lt;ОКРУГ(K31,VLOOKUP(K$315,$A:$D,4,0)),CONCATENATE(" &gt;",VLOOKUP(K$315,$A:$C,3,0)),ОКРУГ(K31,VLOOKUP(K$315,$A:$D,4,0)))),K31)</f>
        <v xml:space="preserve"> </v>
      </c>
      <c r="L339" s="34" t="str">
        <f ca="1">IFERROR(IF(--VLOOKUP(L$315,$A:$B,2,0)&gt;ОКРУГ(L31,VLOOKUP(L$315,$A:$D,4,0)),CONCATENATE(" &lt;",VLOOKUP(L$315,$A:$B,2,0)),IF(--VLOOKUP(L$315,$A:$C,3,0)&lt;ОКРУГ(L31,VLOOKUP(L$315,$A:$D,4,0)),CONCATENATE(" &gt;",VLOOKUP(L$315,$A:$C,3,0)),ОКРУГ(L31,VLOOKUP(L$315,$A:$D,4,0)))),L31)</f>
        <v xml:space="preserve"> </v>
      </c>
      <c r="M339" s="34" t="str">
        <f ca="1">IFERROR(IF(--VLOOKUP(M$315,$A:$B,2,0)&gt;ОКРУГ(M31,VLOOKUP(M$315,$A:$D,4,0)),CONCATENATE(" &lt;",VLOOKUP(M$315,$A:$B,2,0)),IF(--VLOOKUP(M$315,$A:$C,3,0)&lt;ОКРУГ(M31,VLOOKUP(M$315,$A:$D,4,0)),CONCATENATE(" &gt;",VLOOKUP(M$315,$A:$C,3,0)),ОКРУГ(M31,VLOOKUP(M$315,$A:$D,4,0)))),M31)</f>
        <v xml:space="preserve"> </v>
      </c>
    </row>
    <row r="340" spans="1:13" ht="15.75" hidden="1" thickBot="1" x14ac:dyDescent="0.3">
      <c r="A340" s="19"/>
      <c r="B340" s="20"/>
      <c r="F340" s="21" t="str">
        <f>IF(OR(F339=[1]Настройки!$U$6,F339="-"),"-",F339+1)</f>
        <v>-</v>
      </c>
      <c r="G340" s="22" t="str">
        <f t="shared" si="0"/>
        <v>-</v>
      </c>
      <c r="H340" s="22"/>
      <c r="I340" s="22"/>
      <c r="J340" s="34" t="str">
        <f ca="1">IFERROR(IF(--VLOOKUP(J$315,$A:$B,2,0)&gt;ОКРУГ(J32,VLOOKUP(J$315,$A:$D,4,0)),CONCATENATE(" &lt;",VLOOKUP(J$315,$A:$B,2,0)),IF(--VLOOKUP(J$315,$A:$C,3,0)&lt;ОКРУГ(J32,VLOOKUP(J$315,$A:$D,4,0)),CONCATENATE(" &gt;",VLOOKUP(J$315,$A:$C,3,0)),ОКРУГ(J32,VLOOKUP(J$315,$A:$D,4,0)))),J32)</f>
        <v xml:space="preserve"> </v>
      </c>
      <c r="K340" s="34" t="str">
        <f ca="1">IFERROR(IF(--VLOOKUP(K$315,$A:$B,2,0)&gt;ОКРУГ(K32,VLOOKUP(K$315,$A:$D,4,0)),CONCATENATE(" &lt;",VLOOKUP(K$315,$A:$B,2,0)),IF(--VLOOKUP(K$315,$A:$C,3,0)&lt;ОКРУГ(K32,VLOOKUP(K$315,$A:$D,4,0)),CONCATENATE(" &gt;",VLOOKUP(K$315,$A:$C,3,0)),ОКРУГ(K32,VLOOKUP(K$315,$A:$D,4,0)))),K32)</f>
        <v xml:space="preserve"> </v>
      </c>
      <c r="L340" s="34" t="str">
        <f ca="1">IFERROR(IF(--VLOOKUP(L$315,$A:$B,2,0)&gt;ОКРУГ(L32,VLOOKUP(L$315,$A:$D,4,0)),CONCATENATE(" &lt;",VLOOKUP(L$315,$A:$B,2,0)),IF(--VLOOKUP(L$315,$A:$C,3,0)&lt;ОКРУГ(L32,VLOOKUP(L$315,$A:$D,4,0)),CONCATENATE(" &gt;",VLOOKUP(L$315,$A:$C,3,0)),ОКРУГ(L32,VLOOKUP(L$315,$A:$D,4,0)))),L32)</f>
        <v xml:space="preserve"> </v>
      </c>
      <c r="M340" s="34" t="str">
        <f ca="1">IFERROR(IF(--VLOOKUP(M$315,$A:$B,2,0)&gt;ОКРУГ(M32,VLOOKUP(M$315,$A:$D,4,0)),CONCATENATE(" &lt;",VLOOKUP(M$315,$A:$B,2,0)),IF(--VLOOKUP(M$315,$A:$C,3,0)&lt;ОКРУГ(M32,VLOOKUP(M$315,$A:$D,4,0)),CONCATENATE(" &gt;",VLOOKUP(M$315,$A:$C,3,0)),ОКРУГ(M32,VLOOKUP(M$315,$A:$D,4,0)))),M32)</f>
        <v xml:space="preserve"> </v>
      </c>
    </row>
    <row r="341" spans="1:13" ht="15.75" hidden="1" thickBot="1" x14ac:dyDescent="0.3">
      <c r="A341" s="19"/>
      <c r="B341" s="20"/>
      <c r="F341" s="21" t="str">
        <f>IF(OR(F340=[1]Настройки!$U$6,F340="-"),"-",F340+1)</f>
        <v>-</v>
      </c>
      <c r="G341" s="22" t="str">
        <f t="shared" si="0"/>
        <v>-</v>
      </c>
      <c r="H341" s="22"/>
      <c r="I341" s="22"/>
      <c r="J341" s="34" t="str">
        <f ca="1">IFERROR(IF(--VLOOKUP(J$315,$A:$B,2,0)&gt;ОКРУГ(J33,VLOOKUP(J$315,$A:$D,4,0)),CONCATENATE(" &lt;",VLOOKUP(J$315,$A:$B,2,0)),IF(--VLOOKUP(J$315,$A:$C,3,0)&lt;ОКРУГ(J33,VLOOKUP(J$315,$A:$D,4,0)),CONCATENATE(" &gt;",VLOOKUP(J$315,$A:$C,3,0)),ОКРУГ(J33,VLOOKUP(J$315,$A:$D,4,0)))),J33)</f>
        <v xml:space="preserve"> </v>
      </c>
      <c r="K341" s="34" t="str">
        <f ca="1">IFERROR(IF(--VLOOKUP(K$315,$A:$B,2,0)&gt;ОКРУГ(K33,VLOOKUP(K$315,$A:$D,4,0)),CONCATENATE(" &lt;",VLOOKUP(K$315,$A:$B,2,0)),IF(--VLOOKUP(K$315,$A:$C,3,0)&lt;ОКРУГ(K33,VLOOKUP(K$315,$A:$D,4,0)),CONCATENATE(" &gt;",VLOOKUP(K$315,$A:$C,3,0)),ОКРУГ(K33,VLOOKUP(K$315,$A:$D,4,0)))),K33)</f>
        <v xml:space="preserve"> </v>
      </c>
      <c r="L341" s="34" t="str">
        <f ca="1">IFERROR(IF(--VLOOKUP(L$315,$A:$B,2,0)&gt;ОКРУГ(L33,VLOOKUP(L$315,$A:$D,4,0)),CONCATENATE(" &lt;",VLOOKUP(L$315,$A:$B,2,0)),IF(--VLOOKUP(L$315,$A:$C,3,0)&lt;ОКРУГ(L33,VLOOKUP(L$315,$A:$D,4,0)),CONCATENATE(" &gt;",VLOOKUP(L$315,$A:$C,3,0)),ОКРУГ(L33,VLOOKUP(L$315,$A:$D,4,0)))),L33)</f>
        <v xml:space="preserve"> </v>
      </c>
      <c r="M341" s="34" t="str">
        <f ca="1">IFERROR(IF(--VLOOKUP(M$315,$A:$B,2,0)&gt;ОКРУГ(M33,VLOOKUP(M$315,$A:$D,4,0)),CONCATENATE(" &lt;",VLOOKUP(M$315,$A:$B,2,0)),IF(--VLOOKUP(M$315,$A:$C,3,0)&lt;ОКРУГ(M33,VLOOKUP(M$315,$A:$D,4,0)),CONCATENATE(" &gt;",VLOOKUP(M$315,$A:$C,3,0)),ОКРУГ(M33,VLOOKUP(M$315,$A:$D,4,0)))),M33)</f>
        <v xml:space="preserve"> </v>
      </c>
    </row>
    <row r="342" spans="1:13" ht="15.75" hidden="1" thickBot="1" x14ac:dyDescent="0.3">
      <c r="A342" s="19"/>
      <c r="B342" s="20"/>
      <c r="F342" s="21" t="str">
        <f>IF(OR(F341=[1]Настройки!$U$6,F341="-"),"-",F341+1)</f>
        <v>-</v>
      </c>
      <c r="G342" s="22" t="str">
        <f t="shared" si="0"/>
        <v>-</v>
      </c>
      <c r="H342" s="22"/>
      <c r="I342" s="22"/>
      <c r="J342" s="34" t="str">
        <f ca="1">IFERROR(IF(--VLOOKUP(J$315,$A:$B,2,0)&gt;ОКРУГ(J34,VLOOKUP(J$315,$A:$D,4,0)),CONCATENATE(" &lt;",VLOOKUP(J$315,$A:$B,2,0)),IF(--VLOOKUP(J$315,$A:$C,3,0)&lt;ОКРУГ(J34,VLOOKUP(J$315,$A:$D,4,0)),CONCATENATE(" &gt;",VLOOKUP(J$315,$A:$C,3,0)),ОКРУГ(J34,VLOOKUP(J$315,$A:$D,4,0)))),J34)</f>
        <v xml:space="preserve"> </v>
      </c>
      <c r="K342" s="34" t="str">
        <f ca="1">IFERROR(IF(--VLOOKUP(K$315,$A:$B,2,0)&gt;ОКРУГ(K34,VLOOKUP(K$315,$A:$D,4,0)),CONCATENATE(" &lt;",VLOOKUP(K$315,$A:$B,2,0)),IF(--VLOOKUP(K$315,$A:$C,3,0)&lt;ОКРУГ(K34,VLOOKUP(K$315,$A:$D,4,0)),CONCATENATE(" &gt;",VLOOKUP(K$315,$A:$C,3,0)),ОКРУГ(K34,VLOOKUP(K$315,$A:$D,4,0)))),K34)</f>
        <v xml:space="preserve"> </v>
      </c>
      <c r="L342" s="34" t="str">
        <f ca="1">IFERROR(IF(--VLOOKUP(L$315,$A:$B,2,0)&gt;ОКРУГ(L34,VLOOKUP(L$315,$A:$D,4,0)),CONCATENATE(" &lt;",VLOOKUP(L$315,$A:$B,2,0)),IF(--VLOOKUP(L$315,$A:$C,3,0)&lt;ОКРУГ(L34,VLOOKUP(L$315,$A:$D,4,0)),CONCATENATE(" &gt;",VLOOKUP(L$315,$A:$C,3,0)),ОКРУГ(L34,VLOOKUP(L$315,$A:$D,4,0)))),L34)</f>
        <v xml:space="preserve"> </v>
      </c>
      <c r="M342" s="34" t="str">
        <f ca="1">IFERROR(IF(--VLOOKUP(M$315,$A:$B,2,0)&gt;ОКРУГ(M34,VLOOKUP(M$315,$A:$D,4,0)),CONCATENATE(" &lt;",VLOOKUP(M$315,$A:$B,2,0)),IF(--VLOOKUP(M$315,$A:$C,3,0)&lt;ОКРУГ(M34,VLOOKUP(M$315,$A:$D,4,0)),CONCATENATE(" &gt;",VLOOKUP(M$315,$A:$C,3,0)),ОКРУГ(M34,VLOOKUP(M$315,$A:$D,4,0)))),M34)</f>
        <v xml:space="preserve"> </v>
      </c>
    </row>
    <row r="343" spans="1:13" ht="15.75" hidden="1" thickBot="1" x14ac:dyDescent="0.3">
      <c r="A343" s="19"/>
      <c r="B343" s="20"/>
      <c r="F343" s="21" t="str">
        <f>IF(OR(F342=[1]Настройки!$U$6,F342="-"),"-",F342+1)</f>
        <v>-</v>
      </c>
      <c r="G343" s="22" t="str">
        <f t="shared" si="0"/>
        <v>-</v>
      </c>
      <c r="H343" s="22"/>
      <c r="I343" s="22"/>
      <c r="J343" s="34" t="str">
        <f ca="1">IFERROR(IF(--VLOOKUP(J$315,$A:$B,2,0)&gt;ОКРУГ(J35,VLOOKUP(J$315,$A:$D,4,0)),CONCATENATE(" &lt;",VLOOKUP(J$315,$A:$B,2,0)),IF(--VLOOKUP(J$315,$A:$C,3,0)&lt;ОКРУГ(J35,VLOOKUP(J$315,$A:$D,4,0)),CONCATENATE(" &gt;",VLOOKUP(J$315,$A:$C,3,0)),ОКРУГ(J35,VLOOKUP(J$315,$A:$D,4,0)))),J35)</f>
        <v xml:space="preserve"> </v>
      </c>
      <c r="K343" s="34" t="str">
        <f ca="1">IFERROR(IF(--VLOOKUP(K$315,$A:$B,2,0)&gt;ОКРУГ(K35,VLOOKUP(K$315,$A:$D,4,0)),CONCATENATE(" &lt;",VLOOKUP(K$315,$A:$B,2,0)),IF(--VLOOKUP(K$315,$A:$C,3,0)&lt;ОКРУГ(K35,VLOOKUP(K$315,$A:$D,4,0)),CONCATENATE(" &gt;",VLOOKUP(K$315,$A:$C,3,0)),ОКРУГ(K35,VLOOKUP(K$315,$A:$D,4,0)))),K35)</f>
        <v xml:space="preserve"> </v>
      </c>
      <c r="L343" s="34" t="str">
        <f ca="1">IFERROR(IF(--VLOOKUP(L$315,$A:$B,2,0)&gt;ОКРУГ(L35,VLOOKUP(L$315,$A:$D,4,0)),CONCATENATE(" &lt;",VLOOKUP(L$315,$A:$B,2,0)),IF(--VLOOKUP(L$315,$A:$C,3,0)&lt;ОКРУГ(L35,VLOOKUP(L$315,$A:$D,4,0)),CONCATENATE(" &gt;",VLOOKUP(L$315,$A:$C,3,0)),ОКРУГ(L35,VLOOKUP(L$315,$A:$D,4,0)))),L35)</f>
        <v xml:space="preserve"> </v>
      </c>
      <c r="M343" s="34" t="str">
        <f ca="1">IFERROR(IF(--VLOOKUP(M$315,$A:$B,2,0)&gt;ОКРУГ(M35,VLOOKUP(M$315,$A:$D,4,0)),CONCATENATE(" &lt;",VLOOKUP(M$315,$A:$B,2,0)),IF(--VLOOKUP(M$315,$A:$C,3,0)&lt;ОКРУГ(M35,VLOOKUP(M$315,$A:$D,4,0)),CONCATENATE(" &gt;",VLOOKUP(M$315,$A:$C,3,0)),ОКРУГ(M35,VLOOKUP(M$315,$A:$D,4,0)))),M35)</f>
        <v xml:space="preserve"> </v>
      </c>
    </row>
    <row r="344" spans="1:13" ht="15.75" hidden="1" thickBot="1" x14ac:dyDescent="0.3">
      <c r="A344" s="19"/>
      <c r="B344" s="20"/>
      <c r="F344" s="21" t="str">
        <f>IF(OR(F343=[1]Настройки!$U$6,F343="-"),"-",F343+1)</f>
        <v>-</v>
      </c>
      <c r="G344" s="22" t="str">
        <f t="shared" si="0"/>
        <v>-</v>
      </c>
      <c r="H344" s="22"/>
      <c r="I344" s="22"/>
      <c r="J344" s="34" t="str">
        <f ca="1">IFERROR(IF(--VLOOKUP(J$315,$A:$B,2,0)&gt;ОКРУГ(J36,VLOOKUP(J$315,$A:$D,4,0)),CONCATENATE(" &lt;",VLOOKUP(J$315,$A:$B,2,0)),IF(--VLOOKUP(J$315,$A:$C,3,0)&lt;ОКРУГ(J36,VLOOKUP(J$315,$A:$D,4,0)),CONCATENATE(" &gt;",VLOOKUP(J$315,$A:$C,3,0)),ОКРУГ(J36,VLOOKUP(J$315,$A:$D,4,0)))),J36)</f>
        <v xml:space="preserve"> </v>
      </c>
      <c r="K344" s="34" t="str">
        <f ca="1">IFERROR(IF(--VLOOKUP(K$315,$A:$B,2,0)&gt;ОКРУГ(K36,VLOOKUP(K$315,$A:$D,4,0)),CONCATENATE(" &lt;",VLOOKUP(K$315,$A:$B,2,0)),IF(--VLOOKUP(K$315,$A:$C,3,0)&lt;ОКРУГ(K36,VLOOKUP(K$315,$A:$D,4,0)),CONCATENATE(" &gt;",VLOOKUP(K$315,$A:$C,3,0)),ОКРУГ(K36,VLOOKUP(K$315,$A:$D,4,0)))),K36)</f>
        <v xml:space="preserve"> </v>
      </c>
      <c r="L344" s="34" t="str">
        <f ca="1">IFERROR(IF(--VLOOKUP(L$315,$A:$B,2,0)&gt;ОКРУГ(L36,VLOOKUP(L$315,$A:$D,4,0)),CONCATENATE(" &lt;",VLOOKUP(L$315,$A:$B,2,0)),IF(--VLOOKUP(L$315,$A:$C,3,0)&lt;ОКРУГ(L36,VLOOKUP(L$315,$A:$D,4,0)),CONCATENATE(" &gt;",VLOOKUP(L$315,$A:$C,3,0)),ОКРУГ(L36,VLOOKUP(L$315,$A:$D,4,0)))),L36)</f>
        <v xml:space="preserve"> </v>
      </c>
      <c r="M344" s="34" t="str">
        <f ca="1">IFERROR(IF(--VLOOKUP(M$315,$A:$B,2,0)&gt;ОКРУГ(M36,VLOOKUP(M$315,$A:$D,4,0)),CONCATENATE(" &lt;",VLOOKUP(M$315,$A:$B,2,0)),IF(--VLOOKUP(M$315,$A:$C,3,0)&lt;ОКРУГ(M36,VLOOKUP(M$315,$A:$D,4,0)),CONCATENATE(" &gt;",VLOOKUP(M$315,$A:$C,3,0)),ОКРУГ(M36,VLOOKUP(M$315,$A:$D,4,0)))),M36)</f>
        <v xml:space="preserve"> </v>
      </c>
    </row>
    <row r="345" spans="1:13" ht="15.75" hidden="1" thickBot="1" x14ac:dyDescent="0.3">
      <c r="A345" s="19"/>
      <c r="B345" s="20"/>
      <c r="F345" s="21" t="str">
        <f>IF(OR(F344=[1]Настройки!$U$6,F344="-"),"-",F344+1)</f>
        <v>-</v>
      </c>
      <c r="G345" s="22" t="str">
        <f t="shared" si="0"/>
        <v>-</v>
      </c>
      <c r="H345" s="22"/>
      <c r="I345" s="22"/>
      <c r="J345" s="34" t="str">
        <f ca="1">IFERROR(IF(--VLOOKUP(J$315,$A:$B,2,0)&gt;ОКРУГ(J37,VLOOKUP(J$315,$A:$D,4,0)),CONCATENATE(" &lt;",VLOOKUP(J$315,$A:$B,2,0)),IF(--VLOOKUP(J$315,$A:$C,3,0)&lt;ОКРУГ(J37,VLOOKUP(J$315,$A:$D,4,0)),CONCATENATE(" &gt;",VLOOKUP(J$315,$A:$C,3,0)),ОКРУГ(J37,VLOOKUP(J$315,$A:$D,4,0)))),J37)</f>
        <v xml:space="preserve"> </v>
      </c>
      <c r="K345" s="34" t="str">
        <f ca="1">IFERROR(IF(--VLOOKUP(K$315,$A:$B,2,0)&gt;ОКРУГ(K37,VLOOKUP(K$315,$A:$D,4,0)),CONCATENATE(" &lt;",VLOOKUP(K$315,$A:$B,2,0)),IF(--VLOOKUP(K$315,$A:$C,3,0)&lt;ОКРУГ(K37,VLOOKUP(K$315,$A:$D,4,0)),CONCATENATE(" &gt;",VLOOKUP(K$315,$A:$C,3,0)),ОКРУГ(K37,VLOOKUP(K$315,$A:$D,4,0)))),K37)</f>
        <v xml:space="preserve"> </v>
      </c>
      <c r="L345" s="34" t="str">
        <f ca="1">IFERROR(IF(--VLOOKUP(L$315,$A:$B,2,0)&gt;ОКРУГ(L37,VLOOKUP(L$315,$A:$D,4,0)),CONCATENATE(" &lt;",VLOOKUP(L$315,$A:$B,2,0)),IF(--VLOOKUP(L$315,$A:$C,3,0)&lt;ОКРУГ(L37,VLOOKUP(L$315,$A:$D,4,0)),CONCATENATE(" &gt;",VLOOKUP(L$315,$A:$C,3,0)),ОКРУГ(L37,VLOOKUP(L$315,$A:$D,4,0)))),L37)</f>
        <v xml:space="preserve"> </v>
      </c>
      <c r="M345" s="34" t="str">
        <f ca="1">IFERROR(IF(--VLOOKUP(M$315,$A:$B,2,0)&gt;ОКРУГ(M37,VLOOKUP(M$315,$A:$D,4,0)),CONCATENATE(" &lt;",VLOOKUP(M$315,$A:$B,2,0)),IF(--VLOOKUP(M$315,$A:$C,3,0)&lt;ОКРУГ(M37,VLOOKUP(M$315,$A:$D,4,0)),CONCATENATE(" &gt;",VLOOKUP(M$315,$A:$C,3,0)),ОКРУГ(M37,VLOOKUP(M$315,$A:$D,4,0)))),M37)</f>
        <v xml:space="preserve"> </v>
      </c>
    </row>
    <row r="346" spans="1:13" ht="15.75" hidden="1" thickBot="1" x14ac:dyDescent="0.3">
      <c r="A346" s="19"/>
      <c r="B346" s="20"/>
      <c r="F346" s="21" t="str">
        <f>IF(OR(F345=[1]Настройки!$U$6,F345="-"),"-",F345+1)</f>
        <v>-</v>
      </c>
      <c r="G346" s="22" t="str">
        <f t="shared" si="0"/>
        <v>-</v>
      </c>
      <c r="H346" s="22"/>
      <c r="I346" s="22"/>
      <c r="J346" s="34" t="str">
        <f ca="1">IFERROR(IF(--VLOOKUP(J$315,$A:$B,2,0)&gt;ОКРУГ(J38,VLOOKUP(J$315,$A:$D,4,0)),CONCATENATE(" &lt;",VLOOKUP(J$315,$A:$B,2,0)),IF(--VLOOKUP(J$315,$A:$C,3,0)&lt;ОКРУГ(J38,VLOOKUP(J$315,$A:$D,4,0)),CONCATENATE(" &gt;",VLOOKUP(J$315,$A:$C,3,0)),ОКРУГ(J38,VLOOKUP(J$315,$A:$D,4,0)))),J38)</f>
        <v xml:space="preserve"> </v>
      </c>
      <c r="K346" s="34" t="str">
        <f ca="1">IFERROR(IF(--VLOOKUP(K$315,$A:$B,2,0)&gt;ОКРУГ(K38,VLOOKUP(K$315,$A:$D,4,0)),CONCATENATE(" &lt;",VLOOKUP(K$315,$A:$B,2,0)),IF(--VLOOKUP(K$315,$A:$C,3,0)&lt;ОКРУГ(K38,VLOOKUP(K$315,$A:$D,4,0)),CONCATENATE(" &gt;",VLOOKUP(K$315,$A:$C,3,0)),ОКРУГ(K38,VLOOKUP(K$315,$A:$D,4,0)))),K38)</f>
        <v xml:space="preserve"> </v>
      </c>
      <c r="L346" s="34" t="str">
        <f ca="1">IFERROR(IF(--VLOOKUP(L$315,$A:$B,2,0)&gt;ОКРУГ(L38,VLOOKUP(L$315,$A:$D,4,0)),CONCATENATE(" &lt;",VLOOKUP(L$315,$A:$B,2,0)),IF(--VLOOKUP(L$315,$A:$C,3,0)&lt;ОКРУГ(L38,VLOOKUP(L$315,$A:$D,4,0)),CONCATENATE(" &gt;",VLOOKUP(L$315,$A:$C,3,0)),ОКРУГ(L38,VLOOKUP(L$315,$A:$D,4,0)))),L38)</f>
        <v xml:space="preserve"> </v>
      </c>
      <c r="M346" s="34" t="str">
        <f ca="1">IFERROR(IF(--VLOOKUP(M$315,$A:$B,2,0)&gt;ОКРУГ(M38,VLOOKUP(M$315,$A:$D,4,0)),CONCATENATE(" &lt;",VLOOKUP(M$315,$A:$B,2,0)),IF(--VLOOKUP(M$315,$A:$C,3,0)&lt;ОКРУГ(M38,VLOOKUP(M$315,$A:$D,4,0)),CONCATENATE(" &gt;",VLOOKUP(M$315,$A:$C,3,0)),ОКРУГ(M38,VLOOKUP(M$315,$A:$D,4,0)))),M38)</f>
        <v xml:space="preserve"> </v>
      </c>
    </row>
    <row r="347" spans="1:13" ht="15.75" hidden="1" thickBot="1" x14ac:dyDescent="0.3">
      <c r="A347" s="19"/>
      <c r="B347" s="20"/>
      <c r="F347" s="21" t="str">
        <f>IF(OR(F346=[1]Настройки!$U$6,F346="-"),"-",F346+1)</f>
        <v>-</v>
      </c>
      <c r="G347" s="22" t="str">
        <f t="shared" si="0"/>
        <v>-</v>
      </c>
      <c r="H347" s="22"/>
      <c r="I347" s="22"/>
      <c r="J347" s="34" t="str">
        <f ca="1">IFERROR(IF(--VLOOKUP(J$315,$A:$B,2,0)&gt;ОКРУГ(J39,VLOOKUP(J$315,$A:$D,4,0)),CONCATENATE(" &lt;",VLOOKUP(J$315,$A:$B,2,0)),IF(--VLOOKUP(J$315,$A:$C,3,0)&lt;ОКРУГ(J39,VLOOKUP(J$315,$A:$D,4,0)),CONCATENATE(" &gt;",VLOOKUP(J$315,$A:$C,3,0)),ОКРУГ(J39,VLOOKUP(J$315,$A:$D,4,0)))),J39)</f>
        <v xml:space="preserve"> </v>
      </c>
      <c r="K347" s="34" t="str">
        <f ca="1">IFERROR(IF(--VLOOKUP(K$315,$A:$B,2,0)&gt;ОКРУГ(K39,VLOOKUP(K$315,$A:$D,4,0)),CONCATENATE(" &lt;",VLOOKUP(K$315,$A:$B,2,0)),IF(--VLOOKUP(K$315,$A:$C,3,0)&lt;ОКРУГ(K39,VLOOKUP(K$315,$A:$D,4,0)),CONCATENATE(" &gt;",VLOOKUP(K$315,$A:$C,3,0)),ОКРУГ(K39,VLOOKUP(K$315,$A:$D,4,0)))),K39)</f>
        <v xml:space="preserve"> </v>
      </c>
      <c r="L347" s="34" t="str">
        <f ca="1">IFERROR(IF(--VLOOKUP(L$315,$A:$B,2,0)&gt;ОКРУГ(L39,VLOOKUP(L$315,$A:$D,4,0)),CONCATENATE(" &lt;",VLOOKUP(L$315,$A:$B,2,0)),IF(--VLOOKUP(L$315,$A:$C,3,0)&lt;ОКРУГ(L39,VLOOKUP(L$315,$A:$D,4,0)),CONCATENATE(" &gt;",VLOOKUP(L$315,$A:$C,3,0)),ОКРУГ(L39,VLOOKUP(L$315,$A:$D,4,0)))),L39)</f>
        <v xml:space="preserve"> </v>
      </c>
      <c r="M347" s="34" t="str">
        <f ca="1">IFERROR(IF(--VLOOKUP(M$315,$A:$B,2,0)&gt;ОКРУГ(M39,VLOOKUP(M$315,$A:$D,4,0)),CONCATENATE(" &lt;",VLOOKUP(M$315,$A:$B,2,0)),IF(--VLOOKUP(M$315,$A:$C,3,0)&lt;ОКРУГ(M39,VLOOKUP(M$315,$A:$D,4,0)),CONCATENATE(" &gt;",VLOOKUP(M$315,$A:$C,3,0)),ОКРУГ(M39,VLOOKUP(M$315,$A:$D,4,0)))),M39)</f>
        <v xml:space="preserve"> </v>
      </c>
    </row>
    <row r="348" spans="1:13" ht="15.75" hidden="1" thickBot="1" x14ac:dyDescent="0.3">
      <c r="A348" s="19"/>
      <c r="B348" s="20"/>
      <c r="F348" s="21" t="str">
        <f>IF(OR(F347=[1]Настройки!$U$6,F347="-"),"-",F347+1)</f>
        <v>-</v>
      </c>
      <c r="G348" s="22" t="str">
        <f t="shared" si="0"/>
        <v>-</v>
      </c>
      <c r="H348" s="22"/>
      <c r="I348" s="22"/>
      <c r="J348" s="34" t="str">
        <f ca="1">IFERROR(IF(--VLOOKUP(J$315,$A:$B,2,0)&gt;ОКРУГ(J40,VLOOKUP(J$315,$A:$D,4,0)),CONCATENATE(" &lt;",VLOOKUP(J$315,$A:$B,2,0)),IF(--VLOOKUP(J$315,$A:$C,3,0)&lt;ОКРУГ(J40,VLOOKUP(J$315,$A:$D,4,0)),CONCATENATE(" &gt;",VLOOKUP(J$315,$A:$C,3,0)),ОКРУГ(J40,VLOOKUP(J$315,$A:$D,4,0)))),J40)</f>
        <v xml:space="preserve"> </v>
      </c>
      <c r="K348" s="34" t="str">
        <f ca="1">IFERROR(IF(--VLOOKUP(K$315,$A:$B,2,0)&gt;ОКРУГ(K40,VLOOKUP(K$315,$A:$D,4,0)),CONCATENATE(" &lt;",VLOOKUP(K$315,$A:$B,2,0)),IF(--VLOOKUP(K$315,$A:$C,3,0)&lt;ОКРУГ(K40,VLOOKUP(K$315,$A:$D,4,0)),CONCATENATE(" &gt;",VLOOKUP(K$315,$A:$C,3,0)),ОКРУГ(K40,VLOOKUP(K$315,$A:$D,4,0)))),K40)</f>
        <v xml:space="preserve"> </v>
      </c>
      <c r="L348" s="34" t="str">
        <f ca="1">IFERROR(IF(--VLOOKUP(L$315,$A:$B,2,0)&gt;ОКРУГ(L40,VLOOKUP(L$315,$A:$D,4,0)),CONCATENATE(" &lt;",VLOOKUP(L$315,$A:$B,2,0)),IF(--VLOOKUP(L$315,$A:$C,3,0)&lt;ОКРУГ(L40,VLOOKUP(L$315,$A:$D,4,0)),CONCATENATE(" &gt;",VLOOKUP(L$315,$A:$C,3,0)),ОКРУГ(L40,VLOOKUP(L$315,$A:$D,4,0)))),L40)</f>
        <v xml:space="preserve"> </v>
      </c>
      <c r="M348" s="34" t="str">
        <f ca="1">IFERROR(IF(--VLOOKUP(M$315,$A:$B,2,0)&gt;ОКРУГ(M40,VLOOKUP(M$315,$A:$D,4,0)),CONCATENATE(" &lt;",VLOOKUP(M$315,$A:$B,2,0)),IF(--VLOOKUP(M$315,$A:$C,3,0)&lt;ОКРУГ(M40,VLOOKUP(M$315,$A:$D,4,0)),CONCATENATE(" &gt;",VLOOKUP(M$315,$A:$C,3,0)),ОКРУГ(M40,VLOOKUP(M$315,$A:$D,4,0)))),M40)</f>
        <v xml:space="preserve"> </v>
      </c>
    </row>
    <row r="349" spans="1:13" ht="15.75" hidden="1" thickBot="1" x14ac:dyDescent="0.3">
      <c r="A349" s="19"/>
      <c r="B349" s="20"/>
      <c r="F349" s="21" t="str">
        <f>IF(OR(F348=[1]Настройки!$U$6,F348="-"),"-",F348+1)</f>
        <v>-</v>
      </c>
      <c r="G349" s="22" t="str">
        <f t="shared" si="0"/>
        <v>-</v>
      </c>
      <c r="H349" s="22"/>
      <c r="I349" s="22"/>
      <c r="J349" s="34" t="str">
        <f ca="1">IFERROR(IF(--VLOOKUP(J$315,$A:$B,2,0)&gt;ОКРУГ(J41,VLOOKUP(J$315,$A:$D,4,0)),CONCATENATE(" &lt;",VLOOKUP(J$315,$A:$B,2,0)),IF(--VLOOKUP(J$315,$A:$C,3,0)&lt;ОКРУГ(J41,VLOOKUP(J$315,$A:$D,4,0)),CONCATENATE(" &gt;",VLOOKUP(J$315,$A:$C,3,0)),ОКРУГ(J41,VLOOKUP(J$315,$A:$D,4,0)))),J41)</f>
        <v xml:space="preserve"> </v>
      </c>
      <c r="K349" s="34" t="str">
        <f ca="1">IFERROR(IF(--VLOOKUP(K$315,$A:$B,2,0)&gt;ОКРУГ(K41,VLOOKUP(K$315,$A:$D,4,0)),CONCATENATE(" &lt;",VLOOKUP(K$315,$A:$B,2,0)),IF(--VLOOKUP(K$315,$A:$C,3,0)&lt;ОКРУГ(K41,VLOOKUP(K$315,$A:$D,4,0)),CONCATENATE(" &gt;",VLOOKUP(K$315,$A:$C,3,0)),ОКРУГ(K41,VLOOKUP(K$315,$A:$D,4,0)))),K41)</f>
        <v xml:space="preserve"> </v>
      </c>
      <c r="L349" s="34" t="str">
        <f ca="1">IFERROR(IF(--VLOOKUP(L$315,$A:$B,2,0)&gt;ОКРУГ(L41,VLOOKUP(L$315,$A:$D,4,0)),CONCATENATE(" &lt;",VLOOKUP(L$315,$A:$B,2,0)),IF(--VLOOKUP(L$315,$A:$C,3,0)&lt;ОКРУГ(L41,VLOOKUP(L$315,$A:$D,4,0)),CONCATENATE(" &gt;",VLOOKUP(L$315,$A:$C,3,0)),ОКРУГ(L41,VLOOKUP(L$315,$A:$D,4,0)))),L41)</f>
        <v xml:space="preserve"> </v>
      </c>
      <c r="M349" s="34" t="str">
        <f ca="1">IFERROR(IF(--VLOOKUP(M$315,$A:$B,2,0)&gt;ОКРУГ(M41,VLOOKUP(M$315,$A:$D,4,0)),CONCATENATE(" &lt;",VLOOKUP(M$315,$A:$B,2,0)),IF(--VLOOKUP(M$315,$A:$C,3,0)&lt;ОКРУГ(M41,VLOOKUP(M$315,$A:$D,4,0)),CONCATENATE(" &gt;",VLOOKUP(M$315,$A:$C,3,0)),ОКРУГ(M41,VLOOKUP(M$315,$A:$D,4,0)))),M41)</f>
        <v xml:space="preserve"> </v>
      </c>
    </row>
    <row r="350" spans="1:13" ht="15.75" hidden="1" thickBot="1" x14ac:dyDescent="0.3">
      <c r="A350" s="19"/>
      <c r="B350" s="20"/>
      <c r="F350" s="21" t="str">
        <f>IF(OR(F349=[1]Настройки!$U$6,F349="-"),"-",F349+1)</f>
        <v>-</v>
      </c>
      <c r="G350" s="22" t="str">
        <f t="shared" si="0"/>
        <v>-</v>
      </c>
      <c r="H350" s="22"/>
      <c r="I350" s="22"/>
      <c r="J350" s="34" t="str">
        <f ca="1">IFERROR(IF(--VLOOKUP(J$315,$A:$B,2,0)&gt;ОКРУГ(J42,VLOOKUP(J$315,$A:$D,4,0)),CONCATENATE(" &lt;",VLOOKUP(J$315,$A:$B,2,0)),IF(--VLOOKUP(J$315,$A:$C,3,0)&lt;ОКРУГ(J42,VLOOKUP(J$315,$A:$D,4,0)),CONCATENATE(" &gt;",VLOOKUP(J$315,$A:$C,3,0)),ОКРУГ(J42,VLOOKUP(J$315,$A:$D,4,0)))),J42)</f>
        <v xml:space="preserve"> </v>
      </c>
      <c r="K350" s="34" t="str">
        <f ca="1">IFERROR(IF(--VLOOKUP(K$315,$A:$B,2,0)&gt;ОКРУГ(K42,VLOOKUP(K$315,$A:$D,4,0)),CONCATENATE(" &lt;",VLOOKUP(K$315,$A:$B,2,0)),IF(--VLOOKUP(K$315,$A:$C,3,0)&lt;ОКРУГ(K42,VLOOKUP(K$315,$A:$D,4,0)),CONCATENATE(" &gt;",VLOOKUP(K$315,$A:$C,3,0)),ОКРУГ(K42,VLOOKUP(K$315,$A:$D,4,0)))),K42)</f>
        <v xml:space="preserve"> </v>
      </c>
      <c r="L350" s="34" t="str">
        <f ca="1">IFERROR(IF(--VLOOKUP(L$315,$A:$B,2,0)&gt;ОКРУГ(L42,VLOOKUP(L$315,$A:$D,4,0)),CONCATENATE(" &lt;",VLOOKUP(L$315,$A:$B,2,0)),IF(--VLOOKUP(L$315,$A:$C,3,0)&lt;ОКРУГ(L42,VLOOKUP(L$315,$A:$D,4,0)),CONCATENATE(" &gt;",VLOOKUP(L$315,$A:$C,3,0)),ОКРУГ(L42,VLOOKUP(L$315,$A:$D,4,0)))),L42)</f>
        <v xml:space="preserve"> </v>
      </c>
      <c r="M350" s="34" t="str">
        <f ca="1">IFERROR(IF(--VLOOKUP(M$315,$A:$B,2,0)&gt;ОКРУГ(M42,VLOOKUP(M$315,$A:$D,4,0)),CONCATENATE(" &lt;",VLOOKUP(M$315,$A:$B,2,0)),IF(--VLOOKUP(M$315,$A:$C,3,0)&lt;ОКРУГ(M42,VLOOKUP(M$315,$A:$D,4,0)),CONCATENATE(" &gt;",VLOOKUP(M$315,$A:$C,3,0)),ОКРУГ(M42,VLOOKUP(M$315,$A:$D,4,0)))),M42)</f>
        <v xml:space="preserve"> </v>
      </c>
    </row>
    <row r="351" spans="1:13" ht="15.75" hidden="1" thickBot="1" x14ac:dyDescent="0.3">
      <c r="A351" s="19"/>
      <c r="B351" s="20"/>
      <c r="F351" s="21" t="str">
        <f>IF(OR(F350=[1]Настройки!$U$6,F350="-"),"-",F350+1)</f>
        <v>-</v>
      </c>
      <c r="G351" s="22" t="str">
        <f t="shared" si="0"/>
        <v>-</v>
      </c>
      <c r="H351" s="22"/>
      <c r="I351" s="22"/>
      <c r="J351" s="34" t="str">
        <f ca="1">IFERROR(IF(--VLOOKUP(J$315,$A:$B,2,0)&gt;ОКРУГ(J43,VLOOKUP(J$315,$A:$D,4,0)),CONCATENATE(" &lt;",VLOOKUP(J$315,$A:$B,2,0)),IF(--VLOOKUP(J$315,$A:$C,3,0)&lt;ОКРУГ(J43,VLOOKUP(J$315,$A:$D,4,0)),CONCATENATE(" &gt;",VLOOKUP(J$315,$A:$C,3,0)),ОКРУГ(J43,VLOOKUP(J$315,$A:$D,4,0)))),J43)</f>
        <v xml:space="preserve"> </v>
      </c>
      <c r="K351" s="34" t="str">
        <f ca="1">IFERROR(IF(--VLOOKUP(K$315,$A:$B,2,0)&gt;ОКРУГ(K43,VLOOKUP(K$315,$A:$D,4,0)),CONCATENATE(" &lt;",VLOOKUP(K$315,$A:$B,2,0)),IF(--VLOOKUP(K$315,$A:$C,3,0)&lt;ОКРУГ(K43,VLOOKUP(K$315,$A:$D,4,0)),CONCATENATE(" &gt;",VLOOKUP(K$315,$A:$C,3,0)),ОКРУГ(K43,VLOOKUP(K$315,$A:$D,4,0)))),K43)</f>
        <v xml:space="preserve"> </v>
      </c>
      <c r="L351" s="34" t="str">
        <f ca="1">IFERROR(IF(--VLOOKUP(L$315,$A:$B,2,0)&gt;ОКРУГ(L43,VLOOKUP(L$315,$A:$D,4,0)),CONCATENATE(" &lt;",VLOOKUP(L$315,$A:$B,2,0)),IF(--VLOOKUP(L$315,$A:$C,3,0)&lt;ОКРУГ(L43,VLOOKUP(L$315,$A:$D,4,0)),CONCATENATE(" &gt;",VLOOKUP(L$315,$A:$C,3,0)),ОКРУГ(L43,VLOOKUP(L$315,$A:$D,4,0)))),L43)</f>
        <v xml:space="preserve"> </v>
      </c>
      <c r="M351" s="34" t="str">
        <f ca="1">IFERROR(IF(--VLOOKUP(M$315,$A:$B,2,0)&gt;ОКРУГ(M43,VLOOKUP(M$315,$A:$D,4,0)),CONCATENATE(" &lt;",VLOOKUP(M$315,$A:$B,2,0)),IF(--VLOOKUP(M$315,$A:$C,3,0)&lt;ОКРУГ(M43,VLOOKUP(M$315,$A:$D,4,0)),CONCATENATE(" &gt;",VLOOKUP(M$315,$A:$C,3,0)),ОКРУГ(M43,VLOOKUP(M$315,$A:$D,4,0)))),M43)</f>
        <v xml:space="preserve"> </v>
      </c>
    </row>
    <row r="352" spans="1:13" ht="15.75" hidden="1" thickBot="1" x14ac:dyDescent="0.3">
      <c r="A352" s="19"/>
      <c r="B352" s="20"/>
      <c r="F352" s="21" t="str">
        <f>IF(OR(F351=[1]Настройки!$U$6,F351="-"),"-",F351+1)</f>
        <v>-</v>
      </c>
      <c r="G352" s="22" t="str">
        <f t="shared" si="0"/>
        <v>-</v>
      </c>
      <c r="H352" s="22"/>
      <c r="I352" s="22"/>
      <c r="J352" s="34" t="str">
        <f ca="1">IFERROR(IF(--VLOOKUP(J$315,$A:$B,2,0)&gt;ОКРУГ(J44,VLOOKUP(J$315,$A:$D,4,0)),CONCATENATE(" &lt;",VLOOKUP(J$315,$A:$B,2,0)),IF(--VLOOKUP(J$315,$A:$C,3,0)&lt;ОКРУГ(J44,VLOOKUP(J$315,$A:$D,4,0)),CONCATENATE(" &gt;",VLOOKUP(J$315,$A:$C,3,0)),ОКРУГ(J44,VLOOKUP(J$315,$A:$D,4,0)))),J44)</f>
        <v xml:space="preserve"> </v>
      </c>
      <c r="K352" s="34" t="str">
        <f ca="1">IFERROR(IF(--VLOOKUP(K$315,$A:$B,2,0)&gt;ОКРУГ(K44,VLOOKUP(K$315,$A:$D,4,0)),CONCATENATE(" &lt;",VLOOKUP(K$315,$A:$B,2,0)),IF(--VLOOKUP(K$315,$A:$C,3,0)&lt;ОКРУГ(K44,VLOOKUP(K$315,$A:$D,4,0)),CONCATENATE(" &gt;",VLOOKUP(K$315,$A:$C,3,0)),ОКРУГ(K44,VLOOKUP(K$315,$A:$D,4,0)))),K44)</f>
        <v xml:space="preserve"> </v>
      </c>
      <c r="L352" s="34" t="str">
        <f ca="1">IFERROR(IF(--VLOOKUP(L$315,$A:$B,2,0)&gt;ОКРУГ(L44,VLOOKUP(L$315,$A:$D,4,0)),CONCATENATE(" &lt;",VLOOKUP(L$315,$A:$B,2,0)),IF(--VLOOKUP(L$315,$A:$C,3,0)&lt;ОКРУГ(L44,VLOOKUP(L$315,$A:$D,4,0)),CONCATENATE(" &gt;",VLOOKUP(L$315,$A:$C,3,0)),ОКРУГ(L44,VLOOKUP(L$315,$A:$D,4,0)))),L44)</f>
        <v xml:space="preserve"> </v>
      </c>
      <c r="M352" s="34" t="str">
        <f ca="1">IFERROR(IF(--VLOOKUP(M$315,$A:$B,2,0)&gt;ОКРУГ(M44,VLOOKUP(M$315,$A:$D,4,0)),CONCATENATE(" &lt;",VLOOKUP(M$315,$A:$B,2,0)),IF(--VLOOKUP(M$315,$A:$C,3,0)&lt;ОКРУГ(M44,VLOOKUP(M$315,$A:$D,4,0)),CONCATENATE(" &gt;",VLOOKUP(M$315,$A:$C,3,0)),ОКРУГ(M44,VLOOKUP(M$315,$A:$D,4,0)))),M44)</f>
        <v xml:space="preserve"> </v>
      </c>
    </row>
    <row r="353" spans="1:13" ht="15.75" hidden="1" thickBot="1" x14ac:dyDescent="0.3">
      <c r="A353" s="19"/>
      <c r="B353" s="20"/>
      <c r="F353" s="21" t="str">
        <f>IF(OR(F352=[1]Настройки!$U$6,F352="-"),"-",F352+1)</f>
        <v>-</v>
      </c>
      <c r="G353" s="22" t="str">
        <f t="shared" si="0"/>
        <v>-</v>
      </c>
      <c r="H353" s="22"/>
      <c r="I353" s="22"/>
      <c r="J353" s="34" t="str">
        <f ca="1">IFERROR(IF(--VLOOKUP(J$315,$A:$B,2,0)&gt;ОКРУГ(J45,VLOOKUP(J$315,$A:$D,4,0)),CONCATENATE(" &lt;",VLOOKUP(J$315,$A:$B,2,0)),IF(--VLOOKUP(J$315,$A:$C,3,0)&lt;ОКРУГ(J45,VLOOKUP(J$315,$A:$D,4,0)),CONCATENATE(" &gt;",VLOOKUP(J$315,$A:$C,3,0)),ОКРУГ(J45,VLOOKUP(J$315,$A:$D,4,0)))),J45)</f>
        <v xml:space="preserve"> </v>
      </c>
      <c r="K353" s="34" t="str">
        <f ca="1">IFERROR(IF(--VLOOKUP(K$315,$A:$B,2,0)&gt;ОКРУГ(K45,VLOOKUP(K$315,$A:$D,4,0)),CONCATENATE(" &lt;",VLOOKUP(K$315,$A:$B,2,0)),IF(--VLOOKUP(K$315,$A:$C,3,0)&lt;ОКРУГ(K45,VLOOKUP(K$315,$A:$D,4,0)),CONCATENATE(" &gt;",VLOOKUP(K$315,$A:$C,3,0)),ОКРУГ(K45,VLOOKUP(K$315,$A:$D,4,0)))),K45)</f>
        <v xml:space="preserve"> </v>
      </c>
      <c r="L353" s="34" t="str">
        <f ca="1">IFERROR(IF(--VLOOKUP(L$315,$A:$B,2,0)&gt;ОКРУГ(L45,VLOOKUP(L$315,$A:$D,4,0)),CONCATENATE(" &lt;",VLOOKUP(L$315,$A:$B,2,0)),IF(--VLOOKUP(L$315,$A:$C,3,0)&lt;ОКРУГ(L45,VLOOKUP(L$315,$A:$D,4,0)),CONCATENATE(" &gt;",VLOOKUP(L$315,$A:$C,3,0)),ОКРУГ(L45,VLOOKUP(L$315,$A:$D,4,0)))),L45)</f>
        <v xml:space="preserve"> </v>
      </c>
      <c r="M353" s="34" t="str">
        <f ca="1">IFERROR(IF(--VLOOKUP(M$315,$A:$B,2,0)&gt;ОКРУГ(M45,VLOOKUP(M$315,$A:$D,4,0)),CONCATENATE(" &lt;",VLOOKUP(M$315,$A:$B,2,0)),IF(--VLOOKUP(M$315,$A:$C,3,0)&lt;ОКРУГ(M45,VLOOKUP(M$315,$A:$D,4,0)),CONCATENATE(" &gt;",VLOOKUP(M$315,$A:$C,3,0)),ОКРУГ(M45,VLOOKUP(M$315,$A:$D,4,0)))),M45)</f>
        <v xml:space="preserve"> </v>
      </c>
    </row>
    <row r="354" spans="1:13" ht="15.75" hidden="1" thickBot="1" x14ac:dyDescent="0.3">
      <c r="A354" s="19"/>
      <c r="B354" s="20"/>
      <c r="F354" s="21" t="str">
        <f>IF(OR(F353=[1]Настройки!$U$6,F353="-"),"-",F353+1)</f>
        <v>-</v>
      </c>
      <c r="G354" s="22" t="str">
        <f t="shared" si="0"/>
        <v>-</v>
      </c>
      <c r="H354" s="22"/>
      <c r="I354" s="22"/>
      <c r="J354" s="34" t="str">
        <f ca="1">IFERROR(IF(--VLOOKUP(J$315,$A:$B,2,0)&gt;ОКРУГ(J46,VLOOKUP(J$315,$A:$D,4,0)),CONCATENATE(" &lt;",VLOOKUP(J$315,$A:$B,2,0)),IF(--VLOOKUP(J$315,$A:$C,3,0)&lt;ОКРУГ(J46,VLOOKUP(J$315,$A:$D,4,0)),CONCATENATE(" &gt;",VLOOKUP(J$315,$A:$C,3,0)),ОКРУГ(J46,VLOOKUP(J$315,$A:$D,4,0)))),J46)</f>
        <v xml:space="preserve"> </v>
      </c>
      <c r="K354" s="34" t="str">
        <f ca="1">IFERROR(IF(--VLOOKUP(K$315,$A:$B,2,0)&gt;ОКРУГ(K46,VLOOKUP(K$315,$A:$D,4,0)),CONCATENATE(" &lt;",VLOOKUP(K$315,$A:$B,2,0)),IF(--VLOOKUP(K$315,$A:$C,3,0)&lt;ОКРУГ(K46,VLOOKUP(K$315,$A:$D,4,0)),CONCATENATE(" &gt;",VLOOKUP(K$315,$A:$C,3,0)),ОКРУГ(K46,VLOOKUP(K$315,$A:$D,4,0)))),K46)</f>
        <v xml:space="preserve"> </v>
      </c>
      <c r="L354" s="34" t="str">
        <f ca="1">IFERROR(IF(--VLOOKUP(L$315,$A:$B,2,0)&gt;ОКРУГ(L46,VLOOKUP(L$315,$A:$D,4,0)),CONCATENATE(" &lt;",VLOOKUP(L$315,$A:$B,2,0)),IF(--VLOOKUP(L$315,$A:$C,3,0)&lt;ОКРУГ(L46,VLOOKUP(L$315,$A:$D,4,0)),CONCATENATE(" &gt;",VLOOKUP(L$315,$A:$C,3,0)),ОКРУГ(L46,VLOOKUP(L$315,$A:$D,4,0)))),L46)</f>
        <v xml:space="preserve"> </v>
      </c>
      <c r="M354" s="34" t="str">
        <f ca="1">IFERROR(IF(--VLOOKUP(M$315,$A:$B,2,0)&gt;ОКРУГ(M46,VLOOKUP(M$315,$A:$D,4,0)),CONCATENATE(" &lt;",VLOOKUP(M$315,$A:$B,2,0)),IF(--VLOOKUP(M$315,$A:$C,3,0)&lt;ОКРУГ(M46,VLOOKUP(M$315,$A:$D,4,0)),CONCATENATE(" &gt;",VLOOKUP(M$315,$A:$C,3,0)),ОКРУГ(M46,VLOOKUP(M$315,$A:$D,4,0)))),M46)</f>
        <v xml:space="preserve"> </v>
      </c>
    </row>
    <row r="355" spans="1:13" ht="15.75" hidden="1" thickBot="1" x14ac:dyDescent="0.3">
      <c r="A355" s="19"/>
      <c r="B355" s="20"/>
      <c r="F355" s="21" t="str">
        <f>IF(OR(F354=[1]Настройки!$U$6,F354="-"),"-",F354+1)</f>
        <v>-</v>
      </c>
      <c r="G355" s="22" t="str">
        <f t="shared" si="0"/>
        <v>-</v>
      </c>
      <c r="H355" s="22"/>
      <c r="I355" s="22"/>
      <c r="J355" s="34" t="str">
        <f ca="1">IFERROR(IF(--VLOOKUP(J$315,$A:$B,2,0)&gt;ОКРУГ(J47,VLOOKUP(J$315,$A:$D,4,0)),CONCATENATE(" &lt;",VLOOKUP(J$315,$A:$B,2,0)),IF(--VLOOKUP(J$315,$A:$C,3,0)&lt;ОКРУГ(J47,VLOOKUP(J$315,$A:$D,4,0)),CONCATENATE(" &gt;",VLOOKUP(J$315,$A:$C,3,0)),ОКРУГ(J47,VLOOKUP(J$315,$A:$D,4,0)))),J47)</f>
        <v xml:space="preserve"> </v>
      </c>
      <c r="K355" s="34" t="str">
        <f ca="1">IFERROR(IF(--VLOOKUP(K$315,$A:$B,2,0)&gt;ОКРУГ(K47,VLOOKUP(K$315,$A:$D,4,0)),CONCATENATE(" &lt;",VLOOKUP(K$315,$A:$B,2,0)),IF(--VLOOKUP(K$315,$A:$C,3,0)&lt;ОКРУГ(K47,VLOOKUP(K$315,$A:$D,4,0)),CONCATENATE(" &gt;",VLOOKUP(K$315,$A:$C,3,0)),ОКРУГ(K47,VLOOKUP(K$315,$A:$D,4,0)))),K47)</f>
        <v xml:space="preserve"> </v>
      </c>
      <c r="L355" s="34" t="str">
        <f ca="1">IFERROR(IF(--VLOOKUP(L$315,$A:$B,2,0)&gt;ОКРУГ(L47,VLOOKUP(L$315,$A:$D,4,0)),CONCATENATE(" &lt;",VLOOKUP(L$315,$A:$B,2,0)),IF(--VLOOKUP(L$315,$A:$C,3,0)&lt;ОКРУГ(L47,VLOOKUP(L$315,$A:$D,4,0)),CONCATENATE(" &gt;",VLOOKUP(L$315,$A:$C,3,0)),ОКРУГ(L47,VLOOKUP(L$315,$A:$D,4,0)))),L47)</f>
        <v xml:space="preserve"> </v>
      </c>
      <c r="M355" s="34" t="str">
        <f ca="1">IFERROR(IF(--VLOOKUP(M$315,$A:$B,2,0)&gt;ОКРУГ(M47,VLOOKUP(M$315,$A:$D,4,0)),CONCATENATE(" &lt;",VLOOKUP(M$315,$A:$B,2,0)),IF(--VLOOKUP(M$315,$A:$C,3,0)&lt;ОКРУГ(M47,VLOOKUP(M$315,$A:$D,4,0)),CONCATENATE(" &gt;",VLOOKUP(M$315,$A:$C,3,0)),ОКРУГ(M47,VLOOKUP(M$315,$A:$D,4,0)))),M47)</f>
        <v xml:space="preserve"> </v>
      </c>
    </row>
    <row r="356" spans="1:13" ht="15.75" hidden="1" thickBot="1" x14ac:dyDescent="0.3">
      <c r="A356" s="19"/>
      <c r="B356" s="20"/>
      <c r="F356" s="21" t="str">
        <f>IF(OR(F355=[1]Настройки!$U$6,F355="-"),"-",F355+1)</f>
        <v>-</v>
      </c>
      <c r="G356" s="22" t="str">
        <f t="shared" si="0"/>
        <v>-</v>
      </c>
      <c r="H356" s="22"/>
      <c r="I356" s="22"/>
      <c r="J356" s="34" t="str">
        <f ca="1">IFERROR(IF(--VLOOKUP(J$315,$A:$B,2,0)&gt;ОКРУГ(J48,VLOOKUP(J$315,$A:$D,4,0)),CONCATENATE(" &lt;",VLOOKUP(J$315,$A:$B,2,0)),IF(--VLOOKUP(J$315,$A:$C,3,0)&lt;ОКРУГ(J48,VLOOKUP(J$315,$A:$D,4,0)),CONCATENATE(" &gt;",VLOOKUP(J$315,$A:$C,3,0)),ОКРУГ(J48,VLOOKUP(J$315,$A:$D,4,0)))),J48)</f>
        <v xml:space="preserve"> </v>
      </c>
      <c r="K356" s="34" t="str">
        <f ca="1">IFERROR(IF(--VLOOKUP(K$315,$A:$B,2,0)&gt;ОКРУГ(K48,VLOOKUP(K$315,$A:$D,4,0)),CONCATENATE(" &lt;",VLOOKUP(K$315,$A:$B,2,0)),IF(--VLOOKUP(K$315,$A:$C,3,0)&lt;ОКРУГ(K48,VLOOKUP(K$315,$A:$D,4,0)),CONCATENATE(" &gt;",VLOOKUP(K$315,$A:$C,3,0)),ОКРУГ(K48,VLOOKUP(K$315,$A:$D,4,0)))),K48)</f>
        <v xml:space="preserve"> </v>
      </c>
      <c r="L356" s="34" t="str">
        <f ca="1">IFERROR(IF(--VLOOKUP(L$315,$A:$B,2,0)&gt;ОКРУГ(L48,VLOOKUP(L$315,$A:$D,4,0)),CONCATENATE(" &lt;",VLOOKUP(L$315,$A:$B,2,0)),IF(--VLOOKUP(L$315,$A:$C,3,0)&lt;ОКРУГ(L48,VLOOKUP(L$315,$A:$D,4,0)),CONCATENATE(" &gt;",VLOOKUP(L$315,$A:$C,3,0)),ОКРУГ(L48,VLOOKUP(L$315,$A:$D,4,0)))),L48)</f>
        <v xml:space="preserve"> </v>
      </c>
      <c r="M356" s="34" t="str">
        <f ca="1">IFERROR(IF(--VLOOKUP(M$315,$A:$B,2,0)&gt;ОКРУГ(M48,VLOOKUP(M$315,$A:$D,4,0)),CONCATENATE(" &lt;",VLOOKUP(M$315,$A:$B,2,0)),IF(--VLOOKUP(M$315,$A:$C,3,0)&lt;ОКРУГ(M48,VLOOKUP(M$315,$A:$D,4,0)),CONCATENATE(" &gt;",VLOOKUP(M$315,$A:$C,3,0)),ОКРУГ(M48,VLOOKUP(M$315,$A:$D,4,0)))),M48)</f>
        <v xml:space="preserve"> </v>
      </c>
    </row>
    <row r="357" spans="1:13" ht="15.75" hidden="1" thickBot="1" x14ac:dyDescent="0.3">
      <c r="A357" s="19"/>
      <c r="B357" s="20"/>
      <c r="F357" s="21" t="str">
        <f>IF(OR(F356=[1]Настройки!$U$6,F356="-"),"-",F356+1)</f>
        <v>-</v>
      </c>
      <c r="G357" s="22" t="str">
        <f t="shared" si="0"/>
        <v>-</v>
      </c>
      <c r="H357" s="22"/>
      <c r="I357" s="22"/>
      <c r="J357" s="34" t="str">
        <f ca="1">IFERROR(IF(--VLOOKUP(J$315,$A:$B,2,0)&gt;ОКРУГ(J49,VLOOKUP(J$315,$A:$D,4,0)),CONCATENATE(" &lt;",VLOOKUP(J$315,$A:$B,2,0)),IF(--VLOOKUP(J$315,$A:$C,3,0)&lt;ОКРУГ(J49,VLOOKUP(J$315,$A:$D,4,0)),CONCATENATE(" &gt;",VLOOKUP(J$315,$A:$C,3,0)),ОКРУГ(J49,VLOOKUP(J$315,$A:$D,4,0)))),J49)</f>
        <v xml:space="preserve"> </v>
      </c>
      <c r="K357" s="34" t="str">
        <f ca="1">IFERROR(IF(--VLOOKUP(K$315,$A:$B,2,0)&gt;ОКРУГ(K49,VLOOKUP(K$315,$A:$D,4,0)),CONCATENATE(" &lt;",VLOOKUP(K$315,$A:$B,2,0)),IF(--VLOOKUP(K$315,$A:$C,3,0)&lt;ОКРУГ(K49,VLOOKUP(K$315,$A:$D,4,0)),CONCATENATE(" &gt;",VLOOKUP(K$315,$A:$C,3,0)),ОКРУГ(K49,VLOOKUP(K$315,$A:$D,4,0)))),K49)</f>
        <v xml:space="preserve"> </v>
      </c>
      <c r="L357" s="34" t="str">
        <f ca="1">IFERROR(IF(--VLOOKUP(L$315,$A:$B,2,0)&gt;ОКРУГ(L49,VLOOKUP(L$315,$A:$D,4,0)),CONCATENATE(" &lt;",VLOOKUP(L$315,$A:$B,2,0)),IF(--VLOOKUP(L$315,$A:$C,3,0)&lt;ОКРУГ(L49,VLOOKUP(L$315,$A:$D,4,0)),CONCATENATE(" &gt;",VLOOKUP(L$315,$A:$C,3,0)),ОКРУГ(L49,VLOOKUP(L$315,$A:$D,4,0)))),L49)</f>
        <v xml:space="preserve"> </v>
      </c>
      <c r="M357" s="34" t="str">
        <f ca="1">IFERROR(IF(--VLOOKUP(M$315,$A:$B,2,0)&gt;ОКРУГ(M49,VLOOKUP(M$315,$A:$D,4,0)),CONCATENATE(" &lt;",VLOOKUP(M$315,$A:$B,2,0)),IF(--VLOOKUP(M$315,$A:$C,3,0)&lt;ОКРУГ(M49,VLOOKUP(M$315,$A:$D,4,0)),CONCATENATE(" &gt;",VLOOKUP(M$315,$A:$C,3,0)),ОКРУГ(M49,VLOOKUP(M$315,$A:$D,4,0)))),M49)</f>
        <v xml:space="preserve"> </v>
      </c>
    </row>
    <row r="358" spans="1:13" ht="15.75" hidden="1" thickBot="1" x14ac:dyDescent="0.3">
      <c r="A358" s="19"/>
      <c r="B358" s="20"/>
      <c r="F358" s="21" t="str">
        <f>IF(OR(F357=[1]Настройки!$U$6,F357="-"),"-",F357+1)</f>
        <v>-</v>
      </c>
      <c r="G358" s="22" t="str">
        <f t="shared" si="0"/>
        <v>-</v>
      </c>
      <c r="H358" s="22"/>
      <c r="I358" s="22"/>
      <c r="J358" s="34" t="str">
        <f ca="1">IFERROR(IF(--VLOOKUP(J$315,$A:$B,2,0)&gt;ОКРУГ(J50,VLOOKUP(J$315,$A:$D,4,0)),CONCATENATE(" &lt;",VLOOKUP(J$315,$A:$B,2,0)),IF(--VLOOKUP(J$315,$A:$C,3,0)&lt;ОКРУГ(J50,VLOOKUP(J$315,$A:$D,4,0)),CONCATENATE(" &gt;",VLOOKUP(J$315,$A:$C,3,0)),ОКРУГ(J50,VLOOKUP(J$315,$A:$D,4,0)))),J50)</f>
        <v xml:space="preserve"> </v>
      </c>
      <c r="K358" s="34" t="str">
        <f ca="1">IFERROR(IF(--VLOOKUP(K$315,$A:$B,2,0)&gt;ОКРУГ(K50,VLOOKUP(K$315,$A:$D,4,0)),CONCATENATE(" &lt;",VLOOKUP(K$315,$A:$B,2,0)),IF(--VLOOKUP(K$315,$A:$C,3,0)&lt;ОКРУГ(K50,VLOOKUP(K$315,$A:$D,4,0)),CONCATENATE(" &gt;",VLOOKUP(K$315,$A:$C,3,0)),ОКРУГ(K50,VLOOKUP(K$315,$A:$D,4,0)))),K50)</f>
        <v xml:space="preserve"> </v>
      </c>
      <c r="L358" s="34" t="str">
        <f ca="1">IFERROR(IF(--VLOOKUP(L$315,$A:$B,2,0)&gt;ОКРУГ(L50,VLOOKUP(L$315,$A:$D,4,0)),CONCATENATE(" &lt;",VLOOKUP(L$315,$A:$B,2,0)),IF(--VLOOKUP(L$315,$A:$C,3,0)&lt;ОКРУГ(L50,VLOOKUP(L$315,$A:$D,4,0)),CONCATENATE(" &gt;",VLOOKUP(L$315,$A:$C,3,0)),ОКРУГ(L50,VLOOKUP(L$315,$A:$D,4,0)))),L50)</f>
        <v xml:space="preserve"> </v>
      </c>
      <c r="M358" s="34" t="str">
        <f ca="1">IFERROR(IF(--VLOOKUP(M$315,$A:$B,2,0)&gt;ОКРУГ(M50,VLOOKUP(M$315,$A:$D,4,0)),CONCATENATE(" &lt;",VLOOKUP(M$315,$A:$B,2,0)),IF(--VLOOKUP(M$315,$A:$C,3,0)&lt;ОКРУГ(M50,VLOOKUP(M$315,$A:$D,4,0)),CONCATENATE(" &gt;",VLOOKUP(M$315,$A:$C,3,0)),ОКРУГ(M50,VLOOKUP(M$315,$A:$D,4,0)))),M50)</f>
        <v xml:space="preserve"> </v>
      </c>
    </row>
    <row r="359" spans="1:13" ht="15.75" hidden="1" thickBot="1" x14ac:dyDescent="0.3">
      <c r="A359" s="19"/>
      <c r="B359" s="20"/>
      <c r="F359" s="21" t="str">
        <f>IF(OR(F358=[1]Настройки!$U$6,F358="-"),"-",F358+1)</f>
        <v>-</v>
      </c>
      <c r="G359" s="22" t="str">
        <f t="shared" si="0"/>
        <v>-</v>
      </c>
      <c r="H359" s="22"/>
      <c r="I359" s="22"/>
      <c r="J359" s="34" t="str">
        <f ca="1">IFERROR(IF(--VLOOKUP(J$315,$A:$B,2,0)&gt;ОКРУГ(J51,VLOOKUP(J$315,$A:$D,4,0)),CONCATENATE(" &lt;",VLOOKUP(J$315,$A:$B,2,0)),IF(--VLOOKUP(J$315,$A:$C,3,0)&lt;ОКРУГ(J51,VLOOKUP(J$315,$A:$D,4,0)),CONCATENATE(" &gt;",VLOOKUP(J$315,$A:$C,3,0)),ОКРУГ(J51,VLOOKUP(J$315,$A:$D,4,0)))),J51)</f>
        <v xml:space="preserve"> </v>
      </c>
      <c r="K359" s="34" t="str">
        <f ca="1">IFERROR(IF(--VLOOKUP(K$315,$A:$B,2,0)&gt;ОКРУГ(K51,VLOOKUP(K$315,$A:$D,4,0)),CONCATENATE(" &lt;",VLOOKUP(K$315,$A:$B,2,0)),IF(--VLOOKUP(K$315,$A:$C,3,0)&lt;ОКРУГ(K51,VLOOKUP(K$315,$A:$D,4,0)),CONCATENATE(" &gt;",VLOOKUP(K$315,$A:$C,3,0)),ОКРУГ(K51,VLOOKUP(K$315,$A:$D,4,0)))),K51)</f>
        <v xml:space="preserve"> </v>
      </c>
      <c r="L359" s="34" t="str">
        <f ca="1">IFERROR(IF(--VLOOKUP(L$315,$A:$B,2,0)&gt;ОКРУГ(L51,VLOOKUP(L$315,$A:$D,4,0)),CONCATENATE(" &lt;",VLOOKUP(L$315,$A:$B,2,0)),IF(--VLOOKUP(L$315,$A:$C,3,0)&lt;ОКРУГ(L51,VLOOKUP(L$315,$A:$D,4,0)),CONCATENATE(" &gt;",VLOOKUP(L$315,$A:$C,3,0)),ОКРУГ(L51,VLOOKUP(L$315,$A:$D,4,0)))),L51)</f>
        <v xml:space="preserve"> </v>
      </c>
      <c r="M359" s="34" t="str">
        <f ca="1">IFERROR(IF(--VLOOKUP(M$315,$A:$B,2,0)&gt;ОКРУГ(M51,VLOOKUP(M$315,$A:$D,4,0)),CONCATENATE(" &lt;",VLOOKUP(M$315,$A:$B,2,0)),IF(--VLOOKUP(M$315,$A:$C,3,0)&lt;ОКРУГ(M51,VLOOKUP(M$315,$A:$D,4,0)),CONCATENATE(" &gt;",VLOOKUP(M$315,$A:$C,3,0)),ОКРУГ(M51,VLOOKUP(M$315,$A:$D,4,0)))),M51)</f>
        <v xml:space="preserve"> </v>
      </c>
    </row>
    <row r="360" spans="1:13" ht="15.75" hidden="1" thickBot="1" x14ac:dyDescent="0.3">
      <c r="A360" s="19"/>
      <c r="B360" s="20"/>
      <c r="F360" s="21" t="str">
        <f>IF(OR(F359=[1]Настройки!$U$6,F359="-"),"-",F359+1)</f>
        <v>-</v>
      </c>
      <c r="G360" s="22" t="str">
        <f t="shared" si="0"/>
        <v>-</v>
      </c>
      <c r="H360" s="22"/>
      <c r="I360" s="22"/>
      <c r="J360" s="34" t="str">
        <f ca="1">IFERROR(IF(--VLOOKUP(J$315,$A:$B,2,0)&gt;ОКРУГ(J52,VLOOKUP(J$315,$A:$D,4,0)),CONCATENATE(" &lt;",VLOOKUP(J$315,$A:$B,2,0)),IF(--VLOOKUP(J$315,$A:$C,3,0)&lt;ОКРУГ(J52,VLOOKUP(J$315,$A:$D,4,0)),CONCATENATE(" &gt;",VLOOKUP(J$315,$A:$C,3,0)),ОКРУГ(J52,VLOOKUP(J$315,$A:$D,4,0)))),J52)</f>
        <v xml:space="preserve"> </v>
      </c>
      <c r="K360" s="34" t="str">
        <f ca="1">IFERROR(IF(--VLOOKUP(K$315,$A:$B,2,0)&gt;ОКРУГ(K52,VLOOKUP(K$315,$A:$D,4,0)),CONCATENATE(" &lt;",VLOOKUP(K$315,$A:$B,2,0)),IF(--VLOOKUP(K$315,$A:$C,3,0)&lt;ОКРУГ(K52,VLOOKUP(K$315,$A:$D,4,0)),CONCATENATE(" &gt;",VLOOKUP(K$315,$A:$C,3,0)),ОКРУГ(K52,VLOOKUP(K$315,$A:$D,4,0)))),K52)</f>
        <v xml:space="preserve"> </v>
      </c>
      <c r="L360" s="34" t="str">
        <f ca="1">IFERROR(IF(--VLOOKUP(L$315,$A:$B,2,0)&gt;ОКРУГ(L52,VLOOKUP(L$315,$A:$D,4,0)),CONCATENATE(" &lt;",VLOOKUP(L$315,$A:$B,2,0)),IF(--VLOOKUP(L$315,$A:$C,3,0)&lt;ОКРУГ(L52,VLOOKUP(L$315,$A:$D,4,0)),CONCATENATE(" &gt;",VLOOKUP(L$315,$A:$C,3,0)),ОКРУГ(L52,VLOOKUP(L$315,$A:$D,4,0)))),L52)</f>
        <v xml:space="preserve"> </v>
      </c>
      <c r="M360" s="34" t="str">
        <f ca="1">IFERROR(IF(--VLOOKUP(M$315,$A:$B,2,0)&gt;ОКРУГ(M52,VLOOKUP(M$315,$A:$D,4,0)),CONCATENATE(" &lt;",VLOOKUP(M$315,$A:$B,2,0)),IF(--VLOOKUP(M$315,$A:$C,3,0)&lt;ОКРУГ(M52,VLOOKUP(M$315,$A:$D,4,0)),CONCATENATE(" &gt;",VLOOKUP(M$315,$A:$C,3,0)),ОКРУГ(M52,VLOOKUP(M$315,$A:$D,4,0)))),M52)</f>
        <v xml:space="preserve"> </v>
      </c>
    </row>
    <row r="361" spans="1:13" ht="15.75" hidden="1" thickBot="1" x14ac:dyDescent="0.3">
      <c r="A361" s="19"/>
      <c r="B361" s="20"/>
      <c r="F361" s="21" t="str">
        <f>IF(OR(F360=[1]Настройки!$U$6,F360="-"),"-",F360+1)</f>
        <v>-</v>
      </c>
      <c r="G361" s="22" t="str">
        <f t="shared" si="0"/>
        <v>-</v>
      </c>
      <c r="H361" s="22"/>
      <c r="I361" s="22"/>
      <c r="J361" s="34" t="str">
        <f ca="1">IFERROR(IF(--VLOOKUP(J$315,$A:$B,2,0)&gt;ОКРУГ(J53,VLOOKUP(J$315,$A:$D,4,0)),CONCATENATE(" &lt;",VLOOKUP(J$315,$A:$B,2,0)),IF(--VLOOKUP(J$315,$A:$C,3,0)&lt;ОКРУГ(J53,VLOOKUP(J$315,$A:$D,4,0)),CONCATENATE(" &gt;",VLOOKUP(J$315,$A:$C,3,0)),ОКРУГ(J53,VLOOKUP(J$315,$A:$D,4,0)))),J53)</f>
        <v xml:space="preserve"> </v>
      </c>
      <c r="K361" s="34" t="str">
        <f ca="1">IFERROR(IF(--VLOOKUP(K$315,$A:$B,2,0)&gt;ОКРУГ(K53,VLOOKUP(K$315,$A:$D,4,0)),CONCATENATE(" &lt;",VLOOKUP(K$315,$A:$B,2,0)),IF(--VLOOKUP(K$315,$A:$C,3,0)&lt;ОКРУГ(K53,VLOOKUP(K$315,$A:$D,4,0)),CONCATENATE(" &gt;",VLOOKUP(K$315,$A:$C,3,0)),ОКРУГ(K53,VLOOKUP(K$315,$A:$D,4,0)))),K53)</f>
        <v xml:space="preserve"> </v>
      </c>
      <c r="L361" s="34" t="str">
        <f ca="1">IFERROR(IF(--VLOOKUP(L$315,$A:$B,2,0)&gt;ОКРУГ(L53,VLOOKUP(L$315,$A:$D,4,0)),CONCATENATE(" &lt;",VLOOKUP(L$315,$A:$B,2,0)),IF(--VLOOKUP(L$315,$A:$C,3,0)&lt;ОКРУГ(L53,VLOOKUP(L$315,$A:$D,4,0)),CONCATENATE(" &gt;",VLOOKUP(L$315,$A:$C,3,0)),ОКРУГ(L53,VLOOKUP(L$315,$A:$D,4,0)))),L53)</f>
        <v xml:space="preserve"> </v>
      </c>
      <c r="M361" s="34" t="str">
        <f ca="1">IFERROR(IF(--VLOOKUP(M$315,$A:$B,2,0)&gt;ОКРУГ(M53,VLOOKUP(M$315,$A:$D,4,0)),CONCATENATE(" &lt;",VLOOKUP(M$315,$A:$B,2,0)),IF(--VLOOKUP(M$315,$A:$C,3,0)&lt;ОКРУГ(M53,VLOOKUP(M$315,$A:$D,4,0)),CONCATENATE(" &gt;",VLOOKUP(M$315,$A:$C,3,0)),ОКРУГ(M53,VLOOKUP(M$315,$A:$D,4,0)))),M53)</f>
        <v xml:space="preserve"> </v>
      </c>
    </row>
    <row r="362" spans="1:13" ht="15.75" hidden="1" thickBot="1" x14ac:dyDescent="0.3">
      <c r="A362" s="19"/>
      <c r="B362" s="20"/>
      <c r="F362" s="21" t="str">
        <f>IF(OR(F361=[1]Настройки!$U$6,F361="-"),"-",F361+1)</f>
        <v>-</v>
      </c>
      <c r="G362" s="22" t="str">
        <f t="shared" si="0"/>
        <v>-</v>
      </c>
      <c r="H362" s="22"/>
      <c r="I362" s="22"/>
      <c r="J362" s="34" t="str">
        <f ca="1">IFERROR(IF(--VLOOKUP(J$315,$A:$B,2,0)&gt;ОКРУГ(J54,VLOOKUP(J$315,$A:$D,4,0)),CONCATENATE(" &lt;",VLOOKUP(J$315,$A:$B,2,0)),IF(--VLOOKUP(J$315,$A:$C,3,0)&lt;ОКРУГ(J54,VLOOKUP(J$315,$A:$D,4,0)),CONCATENATE(" &gt;",VLOOKUP(J$315,$A:$C,3,0)),ОКРУГ(J54,VLOOKUP(J$315,$A:$D,4,0)))),J54)</f>
        <v xml:space="preserve"> </v>
      </c>
      <c r="K362" s="34" t="str">
        <f ca="1">IFERROR(IF(--VLOOKUP(K$315,$A:$B,2,0)&gt;ОКРУГ(K54,VLOOKUP(K$315,$A:$D,4,0)),CONCATENATE(" &lt;",VLOOKUP(K$315,$A:$B,2,0)),IF(--VLOOKUP(K$315,$A:$C,3,0)&lt;ОКРУГ(K54,VLOOKUP(K$315,$A:$D,4,0)),CONCATENATE(" &gt;",VLOOKUP(K$315,$A:$C,3,0)),ОКРУГ(K54,VLOOKUP(K$315,$A:$D,4,0)))),K54)</f>
        <v xml:space="preserve"> </v>
      </c>
      <c r="L362" s="34" t="str">
        <f ca="1">IFERROR(IF(--VLOOKUP(L$315,$A:$B,2,0)&gt;ОКРУГ(L54,VLOOKUP(L$315,$A:$D,4,0)),CONCATENATE(" &lt;",VLOOKUP(L$315,$A:$B,2,0)),IF(--VLOOKUP(L$315,$A:$C,3,0)&lt;ОКРУГ(L54,VLOOKUP(L$315,$A:$D,4,0)),CONCATENATE(" &gt;",VLOOKUP(L$315,$A:$C,3,0)),ОКРУГ(L54,VLOOKUP(L$315,$A:$D,4,0)))),L54)</f>
        <v xml:space="preserve"> </v>
      </c>
      <c r="M362" s="34" t="str">
        <f ca="1">IFERROR(IF(--VLOOKUP(M$315,$A:$B,2,0)&gt;ОКРУГ(M54,VLOOKUP(M$315,$A:$D,4,0)),CONCATENATE(" &lt;",VLOOKUP(M$315,$A:$B,2,0)),IF(--VLOOKUP(M$315,$A:$C,3,0)&lt;ОКРУГ(M54,VLOOKUP(M$315,$A:$D,4,0)),CONCATENATE(" &gt;",VLOOKUP(M$315,$A:$C,3,0)),ОКРУГ(M54,VLOOKUP(M$315,$A:$D,4,0)))),M54)</f>
        <v xml:space="preserve"> </v>
      </c>
    </row>
    <row r="363" spans="1:13" ht="15.75" hidden="1" thickBot="1" x14ac:dyDescent="0.3">
      <c r="A363" s="19"/>
      <c r="B363" s="20"/>
      <c r="F363" s="21" t="str">
        <f>IF(OR(F362=[1]Настройки!$U$6,F362="-"),"-",F362+1)</f>
        <v>-</v>
      </c>
      <c r="G363" s="22" t="str">
        <f t="shared" si="0"/>
        <v>-</v>
      </c>
      <c r="H363" s="22"/>
      <c r="I363" s="22"/>
      <c r="J363" s="34" t="str">
        <f ca="1">IFERROR(IF(--VLOOKUP(J$315,$A:$B,2,0)&gt;ОКРУГ(J55,VLOOKUP(J$315,$A:$D,4,0)),CONCATENATE(" &lt;",VLOOKUP(J$315,$A:$B,2,0)),IF(--VLOOKUP(J$315,$A:$C,3,0)&lt;ОКРУГ(J55,VLOOKUP(J$315,$A:$D,4,0)),CONCATENATE(" &gt;",VLOOKUP(J$315,$A:$C,3,0)),ОКРУГ(J55,VLOOKUP(J$315,$A:$D,4,0)))),J55)</f>
        <v xml:space="preserve"> </v>
      </c>
      <c r="K363" s="34" t="str">
        <f ca="1">IFERROR(IF(--VLOOKUP(K$315,$A:$B,2,0)&gt;ОКРУГ(K55,VLOOKUP(K$315,$A:$D,4,0)),CONCATENATE(" &lt;",VLOOKUP(K$315,$A:$B,2,0)),IF(--VLOOKUP(K$315,$A:$C,3,0)&lt;ОКРУГ(K55,VLOOKUP(K$315,$A:$D,4,0)),CONCATENATE(" &gt;",VLOOKUP(K$315,$A:$C,3,0)),ОКРУГ(K55,VLOOKUP(K$315,$A:$D,4,0)))),K55)</f>
        <v xml:space="preserve"> </v>
      </c>
      <c r="L363" s="34" t="str">
        <f ca="1">IFERROR(IF(--VLOOKUP(L$315,$A:$B,2,0)&gt;ОКРУГ(L55,VLOOKUP(L$315,$A:$D,4,0)),CONCATENATE(" &lt;",VLOOKUP(L$315,$A:$B,2,0)),IF(--VLOOKUP(L$315,$A:$C,3,0)&lt;ОКРУГ(L55,VLOOKUP(L$315,$A:$D,4,0)),CONCATENATE(" &gt;",VLOOKUP(L$315,$A:$C,3,0)),ОКРУГ(L55,VLOOKUP(L$315,$A:$D,4,0)))),L55)</f>
        <v xml:space="preserve"> </v>
      </c>
      <c r="M363" s="34" t="str">
        <f ca="1">IFERROR(IF(--VLOOKUP(M$315,$A:$B,2,0)&gt;ОКРУГ(M55,VLOOKUP(M$315,$A:$D,4,0)),CONCATENATE(" &lt;",VLOOKUP(M$315,$A:$B,2,0)),IF(--VLOOKUP(M$315,$A:$C,3,0)&lt;ОКРУГ(M55,VLOOKUP(M$315,$A:$D,4,0)),CONCATENATE(" &gt;",VLOOKUP(M$315,$A:$C,3,0)),ОКРУГ(M55,VLOOKUP(M$315,$A:$D,4,0)))),M55)</f>
        <v xml:space="preserve"> </v>
      </c>
    </row>
    <row r="364" spans="1:13" ht="15.75" hidden="1" thickBot="1" x14ac:dyDescent="0.3">
      <c r="A364" s="19"/>
      <c r="B364" s="20"/>
      <c r="F364" s="21" t="str">
        <f>IF(OR(F363=[1]Настройки!$U$6,F363="-"),"-",F363+1)</f>
        <v>-</v>
      </c>
      <c r="G364" s="22" t="str">
        <f t="shared" si="0"/>
        <v>-</v>
      </c>
      <c r="H364" s="22"/>
      <c r="I364" s="22"/>
      <c r="J364" s="34" t="str">
        <f ca="1">IFERROR(IF(--VLOOKUP(J$315,$A:$B,2,0)&gt;ОКРУГ(J56,VLOOKUP(J$315,$A:$D,4,0)),CONCATENATE(" &lt;",VLOOKUP(J$315,$A:$B,2,0)),IF(--VLOOKUP(J$315,$A:$C,3,0)&lt;ОКРУГ(J56,VLOOKUP(J$315,$A:$D,4,0)),CONCATENATE(" &gt;",VLOOKUP(J$315,$A:$C,3,0)),ОКРУГ(J56,VLOOKUP(J$315,$A:$D,4,0)))),J56)</f>
        <v xml:space="preserve"> </v>
      </c>
      <c r="K364" s="34" t="str">
        <f ca="1">IFERROR(IF(--VLOOKUP(K$315,$A:$B,2,0)&gt;ОКРУГ(K56,VLOOKUP(K$315,$A:$D,4,0)),CONCATENATE(" &lt;",VLOOKUP(K$315,$A:$B,2,0)),IF(--VLOOKUP(K$315,$A:$C,3,0)&lt;ОКРУГ(K56,VLOOKUP(K$315,$A:$D,4,0)),CONCATENATE(" &gt;",VLOOKUP(K$315,$A:$C,3,0)),ОКРУГ(K56,VLOOKUP(K$315,$A:$D,4,0)))),K56)</f>
        <v xml:space="preserve"> </v>
      </c>
      <c r="L364" s="34" t="str">
        <f ca="1">IFERROR(IF(--VLOOKUP(L$315,$A:$B,2,0)&gt;ОКРУГ(L56,VLOOKUP(L$315,$A:$D,4,0)),CONCATENATE(" &lt;",VLOOKUP(L$315,$A:$B,2,0)),IF(--VLOOKUP(L$315,$A:$C,3,0)&lt;ОКРУГ(L56,VLOOKUP(L$315,$A:$D,4,0)),CONCATENATE(" &gt;",VLOOKUP(L$315,$A:$C,3,0)),ОКРУГ(L56,VLOOKUP(L$315,$A:$D,4,0)))),L56)</f>
        <v xml:space="preserve"> </v>
      </c>
      <c r="M364" s="34" t="str">
        <f ca="1">IFERROR(IF(--VLOOKUP(M$315,$A:$B,2,0)&gt;ОКРУГ(M56,VLOOKUP(M$315,$A:$D,4,0)),CONCATENATE(" &lt;",VLOOKUP(M$315,$A:$B,2,0)),IF(--VLOOKUP(M$315,$A:$C,3,0)&lt;ОКРУГ(M56,VLOOKUP(M$315,$A:$D,4,0)),CONCATENATE(" &gt;",VLOOKUP(M$315,$A:$C,3,0)),ОКРУГ(M56,VLOOKUP(M$315,$A:$D,4,0)))),M56)</f>
        <v xml:space="preserve"> </v>
      </c>
    </row>
    <row r="365" spans="1:13" ht="15.75" hidden="1" thickBot="1" x14ac:dyDescent="0.3">
      <c r="A365" s="19"/>
      <c r="B365" s="20"/>
      <c r="F365" s="21" t="str">
        <f>IF(OR(F364=[1]Настройки!$U$6,F364="-"),"-",F364+1)</f>
        <v>-</v>
      </c>
      <c r="G365" s="22" t="str">
        <f t="shared" si="0"/>
        <v>-</v>
      </c>
      <c r="H365" s="22"/>
      <c r="I365" s="22"/>
      <c r="J365" s="34" t="str">
        <f ca="1">IFERROR(IF(--VLOOKUP(J$315,$A:$B,2,0)&gt;ОКРУГ(J57,VLOOKUP(J$315,$A:$D,4,0)),CONCATENATE(" &lt;",VLOOKUP(J$315,$A:$B,2,0)),IF(--VLOOKUP(J$315,$A:$C,3,0)&lt;ОКРУГ(J57,VLOOKUP(J$315,$A:$D,4,0)),CONCATENATE(" &gt;",VLOOKUP(J$315,$A:$C,3,0)),ОКРУГ(J57,VLOOKUP(J$315,$A:$D,4,0)))),J57)</f>
        <v xml:space="preserve"> </v>
      </c>
      <c r="K365" s="34" t="str">
        <f ca="1">IFERROR(IF(--VLOOKUP(K$315,$A:$B,2,0)&gt;ОКРУГ(K57,VLOOKUP(K$315,$A:$D,4,0)),CONCATENATE(" &lt;",VLOOKUP(K$315,$A:$B,2,0)),IF(--VLOOKUP(K$315,$A:$C,3,0)&lt;ОКРУГ(K57,VLOOKUP(K$315,$A:$D,4,0)),CONCATENATE(" &gt;",VLOOKUP(K$315,$A:$C,3,0)),ОКРУГ(K57,VLOOKUP(K$315,$A:$D,4,0)))),K57)</f>
        <v xml:space="preserve"> </v>
      </c>
      <c r="L365" s="34" t="str">
        <f ca="1">IFERROR(IF(--VLOOKUP(L$315,$A:$B,2,0)&gt;ОКРУГ(L57,VLOOKUP(L$315,$A:$D,4,0)),CONCATENATE(" &lt;",VLOOKUP(L$315,$A:$B,2,0)),IF(--VLOOKUP(L$315,$A:$C,3,0)&lt;ОКРУГ(L57,VLOOKUP(L$315,$A:$D,4,0)),CONCATENATE(" &gt;",VLOOKUP(L$315,$A:$C,3,0)),ОКРУГ(L57,VLOOKUP(L$315,$A:$D,4,0)))),L57)</f>
        <v xml:space="preserve"> </v>
      </c>
      <c r="M365" s="34" t="str">
        <f ca="1">IFERROR(IF(--VLOOKUP(M$315,$A:$B,2,0)&gt;ОКРУГ(M57,VLOOKUP(M$315,$A:$D,4,0)),CONCATENATE(" &lt;",VLOOKUP(M$315,$A:$B,2,0)),IF(--VLOOKUP(M$315,$A:$C,3,0)&lt;ОКРУГ(M57,VLOOKUP(M$315,$A:$D,4,0)),CONCATENATE(" &gt;",VLOOKUP(M$315,$A:$C,3,0)),ОКРУГ(M57,VLOOKUP(M$315,$A:$D,4,0)))),M57)</f>
        <v xml:space="preserve"> </v>
      </c>
    </row>
    <row r="366" spans="1:13" ht="15.75" hidden="1" thickBot="1" x14ac:dyDescent="0.3">
      <c r="A366" s="19"/>
      <c r="B366" s="20"/>
      <c r="F366" s="21" t="str">
        <f>IF(OR(F365=[1]Настройки!$U$6,F365="-"),"-",F365+1)</f>
        <v>-</v>
      </c>
      <c r="G366" s="22" t="str">
        <f t="shared" si="0"/>
        <v>-</v>
      </c>
      <c r="H366" s="22"/>
      <c r="I366" s="22"/>
      <c r="J366" s="34" t="str">
        <f ca="1">IFERROR(IF(--VLOOKUP(J$315,$A:$B,2,0)&gt;ОКРУГ(J58,VLOOKUP(J$315,$A:$D,4,0)),CONCATENATE(" &lt;",VLOOKUP(J$315,$A:$B,2,0)),IF(--VLOOKUP(J$315,$A:$C,3,0)&lt;ОКРУГ(J58,VLOOKUP(J$315,$A:$D,4,0)),CONCATENATE(" &gt;",VLOOKUP(J$315,$A:$C,3,0)),ОКРУГ(J58,VLOOKUP(J$315,$A:$D,4,0)))),J58)</f>
        <v xml:space="preserve"> </v>
      </c>
      <c r="K366" s="34" t="str">
        <f ca="1">IFERROR(IF(--VLOOKUP(K$315,$A:$B,2,0)&gt;ОКРУГ(K58,VLOOKUP(K$315,$A:$D,4,0)),CONCATENATE(" &lt;",VLOOKUP(K$315,$A:$B,2,0)),IF(--VLOOKUP(K$315,$A:$C,3,0)&lt;ОКРУГ(K58,VLOOKUP(K$315,$A:$D,4,0)),CONCATENATE(" &gt;",VLOOKUP(K$315,$A:$C,3,0)),ОКРУГ(K58,VLOOKUP(K$315,$A:$D,4,0)))),K58)</f>
        <v xml:space="preserve"> </v>
      </c>
      <c r="L366" s="34" t="str">
        <f ca="1">IFERROR(IF(--VLOOKUP(L$315,$A:$B,2,0)&gt;ОКРУГ(L58,VLOOKUP(L$315,$A:$D,4,0)),CONCATENATE(" &lt;",VLOOKUP(L$315,$A:$B,2,0)),IF(--VLOOKUP(L$315,$A:$C,3,0)&lt;ОКРУГ(L58,VLOOKUP(L$315,$A:$D,4,0)),CONCATENATE(" &gt;",VLOOKUP(L$315,$A:$C,3,0)),ОКРУГ(L58,VLOOKUP(L$315,$A:$D,4,0)))),L58)</f>
        <v xml:space="preserve"> </v>
      </c>
      <c r="M366" s="34" t="str">
        <f ca="1">IFERROR(IF(--VLOOKUP(M$315,$A:$B,2,0)&gt;ОКРУГ(M58,VLOOKUP(M$315,$A:$D,4,0)),CONCATENATE(" &lt;",VLOOKUP(M$315,$A:$B,2,0)),IF(--VLOOKUP(M$315,$A:$C,3,0)&lt;ОКРУГ(M58,VLOOKUP(M$315,$A:$D,4,0)),CONCATENATE(" &gt;",VLOOKUP(M$315,$A:$C,3,0)),ОКРУГ(M58,VLOOKUP(M$315,$A:$D,4,0)))),M58)</f>
        <v xml:space="preserve"> </v>
      </c>
    </row>
    <row r="367" spans="1:13" ht="15.75" hidden="1" thickBot="1" x14ac:dyDescent="0.3">
      <c r="A367" s="19"/>
      <c r="B367" s="20"/>
      <c r="F367" s="21" t="str">
        <f>IF(OR(F366=[1]Настройки!$U$6,F366="-"),"-",F366+1)</f>
        <v>-</v>
      </c>
      <c r="G367" s="22" t="str">
        <f t="shared" si="0"/>
        <v>-</v>
      </c>
      <c r="H367" s="22"/>
      <c r="I367" s="22"/>
      <c r="J367" s="34" t="str">
        <f ca="1">IFERROR(IF(--VLOOKUP(J$315,$A:$B,2,0)&gt;ОКРУГ(J59,VLOOKUP(J$315,$A:$D,4,0)),CONCATENATE(" &lt;",VLOOKUP(J$315,$A:$B,2,0)),IF(--VLOOKUP(J$315,$A:$C,3,0)&lt;ОКРУГ(J59,VLOOKUP(J$315,$A:$D,4,0)),CONCATENATE(" &gt;",VLOOKUP(J$315,$A:$C,3,0)),ОКРУГ(J59,VLOOKUP(J$315,$A:$D,4,0)))),J59)</f>
        <v xml:space="preserve"> </v>
      </c>
      <c r="K367" s="34" t="str">
        <f ca="1">IFERROR(IF(--VLOOKUP(K$315,$A:$B,2,0)&gt;ОКРУГ(K59,VLOOKUP(K$315,$A:$D,4,0)),CONCATENATE(" &lt;",VLOOKUP(K$315,$A:$B,2,0)),IF(--VLOOKUP(K$315,$A:$C,3,0)&lt;ОКРУГ(K59,VLOOKUP(K$315,$A:$D,4,0)),CONCATENATE(" &gt;",VLOOKUP(K$315,$A:$C,3,0)),ОКРУГ(K59,VLOOKUP(K$315,$A:$D,4,0)))),K59)</f>
        <v xml:space="preserve"> </v>
      </c>
      <c r="L367" s="34" t="str">
        <f ca="1">IFERROR(IF(--VLOOKUP(L$315,$A:$B,2,0)&gt;ОКРУГ(L59,VLOOKUP(L$315,$A:$D,4,0)),CONCATENATE(" &lt;",VLOOKUP(L$315,$A:$B,2,0)),IF(--VLOOKUP(L$315,$A:$C,3,0)&lt;ОКРУГ(L59,VLOOKUP(L$315,$A:$D,4,0)),CONCATENATE(" &gt;",VLOOKUP(L$315,$A:$C,3,0)),ОКРУГ(L59,VLOOKUP(L$315,$A:$D,4,0)))),L59)</f>
        <v xml:space="preserve"> </v>
      </c>
      <c r="M367" s="34" t="str">
        <f ca="1">IFERROR(IF(--VLOOKUP(M$315,$A:$B,2,0)&gt;ОКРУГ(M59,VLOOKUP(M$315,$A:$D,4,0)),CONCATENATE(" &lt;",VLOOKUP(M$315,$A:$B,2,0)),IF(--VLOOKUP(M$315,$A:$C,3,0)&lt;ОКРУГ(M59,VLOOKUP(M$315,$A:$D,4,0)),CONCATENATE(" &gt;",VLOOKUP(M$315,$A:$C,3,0)),ОКРУГ(M59,VLOOKUP(M$315,$A:$D,4,0)))),M59)</f>
        <v xml:space="preserve"> </v>
      </c>
    </row>
    <row r="368" spans="1:13" ht="15.75" hidden="1" thickBot="1" x14ac:dyDescent="0.3">
      <c r="A368" s="19"/>
      <c r="B368" s="27"/>
      <c r="F368" s="21" t="str">
        <f>IF(OR(F367=[1]Настройки!$U$6,F367="-"),"-",F367+1)</f>
        <v>-</v>
      </c>
      <c r="G368" s="22" t="str">
        <f t="shared" si="0"/>
        <v>-</v>
      </c>
      <c r="H368" s="22"/>
      <c r="I368" s="22"/>
      <c r="J368" s="34" t="str">
        <f ca="1">IFERROR(IF(--VLOOKUP(J$315,$A:$B,2,0)&gt;ОКРУГ(J60,VLOOKUP(J$315,$A:$D,4,0)),CONCATENATE(" &lt;",VLOOKUP(J$315,$A:$B,2,0)),IF(--VLOOKUP(J$315,$A:$C,3,0)&lt;ОКРУГ(J60,VLOOKUP(J$315,$A:$D,4,0)),CONCATENATE(" &gt;",VLOOKUP(J$315,$A:$C,3,0)),ОКРУГ(J60,VLOOKUP(J$315,$A:$D,4,0)))),J60)</f>
        <v xml:space="preserve"> </v>
      </c>
      <c r="K368" s="34" t="str">
        <f ca="1">IFERROR(IF(--VLOOKUP(K$315,$A:$B,2,0)&gt;ОКРУГ(K60,VLOOKUP(K$315,$A:$D,4,0)),CONCATENATE(" &lt;",VLOOKUP(K$315,$A:$B,2,0)),IF(--VLOOKUP(K$315,$A:$C,3,0)&lt;ОКРУГ(K60,VLOOKUP(K$315,$A:$D,4,0)),CONCATENATE(" &gt;",VLOOKUP(K$315,$A:$C,3,0)),ОКРУГ(K60,VLOOKUP(K$315,$A:$D,4,0)))),K60)</f>
        <v xml:space="preserve"> </v>
      </c>
      <c r="L368" s="34" t="str">
        <f ca="1">IFERROR(IF(--VLOOKUP(L$315,$A:$B,2,0)&gt;ОКРУГ(L60,VLOOKUP(L$315,$A:$D,4,0)),CONCATENATE(" &lt;",VLOOKUP(L$315,$A:$B,2,0)),IF(--VLOOKUP(L$315,$A:$C,3,0)&lt;ОКРУГ(L60,VLOOKUP(L$315,$A:$D,4,0)),CONCATENATE(" &gt;",VLOOKUP(L$315,$A:$C,3,0)),ОКРУГ(L60,VLOOKUP(L$315,$A:$D,4,0)))),L60)</f>
        <v xml:space="preserve"> </v>
      </c>
      <c r="M368" s="34" t="str">
        <f ca="1">IFERROR(IF(--VLOOKUP(M$315,$A:$B,2,0)&gt;ОКРУГ(M60,VLOOKUP(M$315,$A:$D,4,0)),CONCATENATE(" &lt;",VLOOKUP(M$315,$A:$B,2,0)),IF(--VLOOKUP(M$315,$A:$C,3,0)&lt;ОКРУГ(M60,VLOOKUP(M$315,$A:$D,4,0)),CONCATENATE(" &gt;",VLOOKUP(M$315,$A:$C,3,0)),ОКРУГ(M60,VLOOKUP(M$315,$A:$D,4,0)))),M60)</f>
        <v xml:space="preserve"> </v>
      </c>
    </row>
    <row r="369" spans="1:13" ht="15.75" hidden="1" thickBot="1" x14ac:dyDescent="0.3">
      <c r="A369" s="19"/>
      <c r="B369" s="27"/>
      <c r="F369" s="21" t="str">
        <f>IF(OR(F368=[1]Настройки!$U$6,F368="-"),"-",F368+1)</f>
        <v>-</v>
      </c>
      <c r="G369" s="22" t="str">
        <f t="shared" si="0"/>
        <v>-</v>
      </c>
      <c r="H369" s="22"/>
      <c r="I369" s="22"/>
      <c r="J369" s="34" t="str">
        <f ca="1">IFERROR(IF(--VLOOKUP(J$315,$A:$B,2,0)&gt;ОКРУГ(J61,VLOOKUP(J$315,$A:$D,4,0)),CONCATENATE(" &lt;",VLOOKUP(J$315,$A:$B,2,0)),IF(--VLOOKUP(J$315,$A:$C,3,0)&lt;ОКРУГ(J61,VLOOKUP(J$315,$A:$D,4,0)),CONCATENATE(" &gt;",VLOOKUP(J$315,$A:$C,3,0)),ОКРУГ(J61,VLOOKUP(J$315,$A:$D,4,0)))),J61)</f>
        <v xml:space="preserve"> </v>
      </c>
      <c r="K369" s="34" t="str">
        <f ca="1">IFERROR(IF(--VLOOKUP(K$315,$A:$B,2,0)&gt;ОКРУГ(K61,VLOOKUP(K$315,$A:$D,4,0)),CONCATENATE(" &lt;",VLOOKUP(K$315,$A:$B,2,0)),IF(--VLOOKUP(K$315,$A:$C,3,0)&lt;ОКРУГ(K61,VLOOKUP(K$315,$A:$D,4,0)),CONCATENATE(" &gt;",VLOOKUP(K$315,$A:$C,3,0)),ОКРУГ(K61,VLOOKUP(K$315,$A:$D,4,0)))),K61)</f>
        <v xml:space="preserve"> </v>
      </c>
      <c r="L369" s="34" t="str">
        <f ca="1">IFERROR(IF(--VLOOKUP(L$315,$A:$B,2,0)&gt;ОКРУГ(L61,VLOOKUP(L$315,$A:$D,4,0)),CONCATENATE(" &lt;",VLOOKUP(L$315,$A:$B,2,0)),IF(--VLOOKUP(L$315,$A:$C,3,0)&lt;ОКРУГ(L61,VLOOKUP(L$315,$A:$D,4,0)),CONCATENATE(" &gt;",VLOOKUP(L$315,$A:$C,3,0)),ОКРУГ(L61,VLOOKUP(L$315,$A:$D,4,0)))),L61)</f>
        <v xml:space="preserve"> </v>
      </c>
      <c r="M369" s="34" t="str">
        <f ca="1">IFERROR(IF(--VLOOKUP(M$315,$A:$B,2,0)&gt;ОКРУГ(M61,VLOOKUP(M$315,$A:$D,4,0)),CONCATENATE(" &lt;",VLOOKUP(M$315,$A:$B,2,0)),IF(--VLOOKUP(M$315,$A:$C,3,0)&lt;ОКРУГ(M61,VLOOKUP(M$315,$A:$D,4,0)),CONCATENATE(" &gt;",VLOOKUP(M$315,$A:$C,3,0)),ОКРУГ(M61,VLOOKUP(M$315,$A:$D,4,0)))),M61)</f>
        <v xml:space="preserve"> </v>
      </c>
    </row>
    <row r="370" spans="1:13" ht="15.75" hidden="1" thickBot="1" x14ac:dyDescent="0.3">
      <c r="A370" s="19"/>
      <c r="B370" s="27"/>
      <c r="F370" s="21" t="str">
        <f>IF(OR(F369=[1]Настройки!$U$6,F369="-"),"-",F369+1)</f>
        <v>-</v>
      </c>
      <c r="G370" s="22" t="str">
        <f t="shared" si="0"/>
        <v>-</v>
      </c>
      <c r="H370" s="22"/>
      <c r="I370" s="22"/>
      <c r="J370" s="34" t="str">
        <f ca="1">IFERROR(IF(--VLOOKUP(J$315,$A:$B,2,0)&gt;ОКРУГ(J62,VLOOKUP(J$315,$A:$D,4,0)),CONCATENATE(" &lt;",VLOOKUP(J$315,$A:$B,2,0)),IF(--VLOOKUP(J$315,$A:$C,3,0)&lt;ОКРУГ(J62,VLOOKUP(J$315,$A:$D,4,0)),CONCATENATE(" &gt;",VLOOKUP(J$315,$A:$C,3,0)),ОКРУГ(J62,VLOOKUP(J$315,$A:$D,4,0)))),J62)</f>
        <v xml:space="preserve"> </v>
      </c>
      <c r="K370" s="34" t="str">
        <f ca="1">IFERROR(IF(--VLOOKUP(K$315,$A:$B,2,0)&gt;ОКРУГ(K62,VLOOKUP(K$315,$A:$D,4,0)),CONCATENATE(" &lt;",VLOOKUP(K$315,$A:$B,2,0)),IF(--VLOOKUP(K$315,$A:$C,3,0)&lt;ОКРУГ(K62,VLOOKUP(K$315,$A:$D,4,0)),CONCATENATE(" &gt;",VLOOKUP(K$315,$A:$C,3,0)),ОКРУГ(K62,VLOOKUP(K$315,$A:$D,4,0)))),K62)</f>
        <v xml:space="preserve"> </v>
      </c>
      <c r="L370" s="34" t="str">
        <f ca="1">IFERROR(IF(--VLOOKUP(L$315,$A:$B,2,0)&gt;ОКРУГ(L62,VLOOKUP(L$315,$A:$D,4,0)),CONCATENATE(" &lt;",VLOOKUP(L$315,$A:$B,2,0)),IF(--VLOOKUP(L$315,$A:$C,3,0)&lt;ОКРУГ(L62,VLOOKUP(L$315,$A:$D,4,0)),CONCATENATE(" &gt;",VLOOKUP(L$315,$A:$C,3,0)),ОКРУГ(L62,VLOOKUP(L$315,$A:$D,4,0)))),L62)</f>
        <v xml:space="preserve"> </v>
      </c>
      <c r="M370" s="34" t="str">
        <f ca="1">IFERROR(IF(--VLOOKUP(M$315,$A:$B,2,0)&gt;ОКРУГ(M62,VLOOKUP(M$315,$A:$D,4,0)),CONCATENATE(" &lt;",VLOOKUP(M$315,$A:$B,2,0)),IF(--VLOOKUP(M$315,$A:$C,3,0)&lt;ОКРУГ(M62,VLOOKUP(M$315,$A:$D,4,0)),CONCATENATE(" &gt;",VLOOKUP(M$315,$A:$C,3,0)),ОКРУГ(M62,VLOOKUP(M$315,$A:$D,4,0)))),M62)</f>
        <v xml:space="preserve"> </v>
      </c>
    </row>
    <row r="371" spans="1:13" ht="15.75" hidden="1" thickBot="1" x14ac:dyDescent="0.3">
      <c r="A371" s="19"/>
      <c r="B371" s="27"/>
      <c r="F371" s="21" t="str">
        <f>IF(OR(F370=[1]Настройки!$U$6,F370="-"),"-",F370+1)</f>
        <v>-</v>
      </c>
      <c r="G371" s="22" t="str">
        <f t="shared" si="0"/>
        <v>-</v>
      </c>
      <c r="H371" s="22"/>
      <c r="I371" s="22"/>
      <c r="J371" s="34" t="str">
        <f ca="1">IFERROR(IF(--VLOOKUP(J$315,$A:$B,2,0)&gt;ОКРУГ(J63,VLOOKUP(J$315,$A:$D,4,0)),CONCATENATE(" &lt;",VLOOKUP(J$315,$A:$B,2,0)),IF(--VLOOKUP(J$315,$A:$C,3,0)&lt;ОКРУГ(J63,VLOOKUP(J$315,$A:$D,4,0)),CONCATENATE(" &gt;",VLOOKUP(J$315,$A:$C,3,0)),ОКРУГ(J63,VLOOKUP(J$315,$A:$D,4,0)))),J63)</f>
        <v xml:space="preserve"> </v>
      </c>
      <c r="K371" s="34" t="str">
        <f ca="1">IFERROR(IF(--VLOOKUP(K$315,$A:$B,2,0)&gt;ОКРУГ(K63,VLOOKUP(K$315,$A:$D,4,0)),CONCATENATE(" &lt;",VLOOKUP(K$315,$A:$B,2,0)),IF(--VLOOKUP(K$315,$A:$C,3,0)&lt;ОКРУГ(K63,VLOOKUP(K$315,$A:$D,4,0)),CONCATENATE(" &gt;",VLOOKUP(K$315,$A:$C,3,0)),ОКРУГ(K63,VLOOKUP(K$315,$A:$D,4,0)))),K63)</f>
        <v xml:space="preserve"> </v>
      </c>
      <c r="L371" s="34" t="str">
        <f ca="1">IFERROR(IF(--VLOOKUP(L$315,$A:$B,2,0)&gt;ОКРУГ(L63,VLOOKUP(L$315,$A:$D,4,0)),CONCATENATE(" &lt;",VLOOKUP(L$315,$A:$B,2,0)),IF(--VLOOKUP(L$315,$A:$C,3,0)&lt;ОКРУГ(L63,VLOOKUP(L$315,$A:$D,4,0)),CONCATENATE(" &gt;",VLOOKUP(L$315,$A:$C,3,0)),ОКРУГ(L63,VLOOKUP(L$315,$A:$D,4,0)))),L63)</f>
        <v xml:space="preserve"> </v>
      </c>
      <c r="M371" s="34" t="str">
        <f ca="1">IFERROR(IF(--VLOOKUP(M$315,$A:$B,2,0)&gt;ОКРУГ(M63,VLOOKUP(M$315,$A:$D,4,0)),CONCATENATE(" &lt;",VLOOKUP(M$315,$A:$B,2,0)),IF(--VLOOKUP(M$315,$A:$C,3,0)&lt;ОКРУГ(M63,VLOOKUP(M$315,$A:$D,4,0)),CONCATENATE(" &gt;",VLOOKUP(M$315,$A:$C,3,0)),ОКРУГ(M63,VLOOKUP(M$315,$A:$D,4,0)))),M63)</f>
        <v xml:space="preserve"> </v>
      </c>
    </row>
    <row r="372" spans="1:13" ht="15.75" hidden="1" thickBot="1" x14ac:dyDescent="0.3">
      <c r="A372" s="19"/>
      <c r="B372" s="27"/>
      <c r="F372" s="21" t="str">
        <f>IF(OR(F371=[1]Настройки!$U$6,F371="-"),"-",F371+1)</f>
        <v>-</v>
      </c>
      <c r="G372" s="22" t="str">
        <f t="shared" si="0"/>
        <v>-</v>
      </c>
      <c r="H372" s="22"/>
      <c r="I372" s="22"/>
      <c r="J372" s="34" t="str">
        <f ca="1">IFERROR(IF(--VLOOKUP(J$315,$A:$B,2,0)&gt;ОКРУГ(J64,VLOOKUP(J$315,$A:$D,4,0)),CONCATENATE(" &lt;",VLOOKUP(J$315,$A:$B,2,0)),IF(--VLOOKUP(J$315,$A:$C,3,0)&lt;ОКРУГ(J64,VLOOKUP(J$315,$A:$D,4,0)),CONCATENATE(" &gt;",VLOOKUP(J$315,$A:$C,3,0)),ОКРУГ(J64,VLOOKUP(J$315,$A:$D,4,0)))),J64)</f>
        <v xml:space="preserve"> </v>
      </c>
      <c r="K372" s="34" t="str">
        <f ca="1">IFERROR(IF(--VLOOKUP(K$315,$A:$B,2,0)&gt;ОКРУГ(K64,VLOOKUP(K$315,$A:$D,4,0)),CONCATENATE(" &lt;",VLOOKUP(K$315,$A:$B,2,0)),IF(--VLOOKUP(K$315,$A:$C,3,0)&lt;ОКРУГ(K64,VLOOKUP(K$315,$A:$D,4,0)),CONCATENATE(" &gt;",VLOOKUP(K$315,$A:$C,3,0)),ОКРУГ(K64,VLOOKUP(K$315,$A:$D,4,0)))),K64)</f>
        <v xml:space="preserve"> </v>
      </c>
      <c r="L372" s="34" t="str">
        <f ca="1">IFERROR(IF(--VLOOKUP(L$315,$A:$B,2,0)&gt;ОКРУГ(L64,VLOOKUP(L$315,$A:$D,4,0)),CONCATENATE(" &lt;",VLOOKUP(L$315,$A:$B,2,0)),IF(--VLOOKUP(L$315,$A:$C,3,0)&lt;ОКРУГ(L64,VLOOKUP(L$315,$A:$D,4,0)),CONCATENATE(" &gt;",VLOOKUP(L$315,$A:$C,3,0)),ОКРУГ(L64,VLOOKUP(L$315,$A:$D,4,0)))),L64)</f>
        <v xml:space="preserve"> </v>
      </c>
      <c r="M372" s="34" t="str">
        <f ca="1">IFERROR(IF(--VLOOKUP(M$315,$A:$B,2,0)&gt;ОКРУГ(M64,VLOOKUP(M$315,$A:$D,4,0)),CONCATENATE(" &lt;",VLOOKUP(M$315,$A:$B,2,0)),IF(--VLOOKUP(M$315,$A:$C,3,0)&lt;ОКРУГ(M64,VLOOKUP(M$315,$A:$D,4,0)),CONCATENATE(" &gt;",VLOOKUP(M$315,$A:$C,3,0)),ОКРУГ(M64,VLOOKUP(M$315,$A:$D,4,0)))),M64)</f>
        <v xml:space="preserve"> </v>
      </c>
    </row>
    <row r="373" spans="1:13" ht="15.75" hidden="1" thickBot="1" x14ac:dyDescent="0.3">
      <c r="A373" s="19"/>
      <c r="B373" s="27"/>
      <c r="F373" s="21" t="str">
        <f>IF(OR(F372=[1]Настройки!$U$6,F372="-"),"-",F372+1)</f>
        <v>-</v>
      </c>
      <c r="G373" s="22" t="str">
        <f t="shared" si="0"/>
        <v>-</v>
      </c>
      <c r="H373" s="22"/>
      <c r="I373" s="22"/>
      <c r="J373" s="34" t="str">
        <f ca="1">IFERROR(IF(--VLOOKUP(J$315,$A:$B,2,0)&gt;ОКРУГ(J65,VLOOKUP(J$315,$A:$D,4,0)),CONCATENATE(" &lt;",VLOOKUP(J$315,$A:$B,2,0)),IF(--VLOOKUP(J$315,$A:$C,3,0)&lt;ОКРУГ(J65,VLOOKUP(J$315,$A:$D,4,0)),CONCATENATE(" &gt;",VLOOKUP(J$315,$A:$C,3,0)),ОКРУГ(J65,VLOOKUP(J$315,$A:$D,4,0)))),J65)</f>
        <v xml:space="preserve"> </v>
      </c>
      <c r="K373" s="34" t="str">
        <f ca="1">IFERROR(IF(--VLOOKUP(K$315,$A:$B,2,0)&gt;ОКРУГ(K65,VLOOKUP(K$315,$A:$D,4,0)),CONCATENATE(" &lt;",VLOOKUP(K$315,$A:$B,2,0)),IF(--VLOOKUP(K$315,$A:$C,3,0)&lt;ОКРУГ(K65,VLOOKUP(K$315,$A:$D,4,0)),CONCATENATE(" &gt;",VLOOKUP(K$315,$A:$C,3,0)),ОКРУГ(K65,VLOOKUP(K$315,$A:$D,4,0)))),K65)</f>
        <v xml:space="preserve"> </v>
      </c>
      <c r="L373" s="34" t="str">
        <f ca="1">IFERROR(IF(--VLOOKUP(L$315,$A:$B,2,0)&gt;ОКРУГ(L65,VLOOKUP(L$315,$A:$D,4,0)),CONCATENATE(" &lt;",VLOOKUP(L$315,$A:$B,2,0)),IF(--VLOOKUP(L$315,$A:$C,3,0)&lt;ОКРУГ(L65,VLOOKUP(L$315,$A:$D,4,0)),CONCATENATE(" &gt;",VLOOKUP(L$315,$A:$C,3,0)),ОКРУГ(L65,VLOOKUP(L$315,$A:$D,4,0)))),L65)</f>
        <v xml:space="preserve"> </v>
      </c>
      <c r="M373" s="34" t="str">
        <f ca="1">IFERROR(IF(--VLOOKUP(M$315,$A:$B,2,0)&gt;ОКРУГ(M65,VLOOKUP(M$315,$A:$D,4,0)),CONCATENATE(" &lt;",VLOOKUP(M$315,$A:$B,2,0)),IF(--VLOOKUP(M$315,$A:$C,3,0)&lt;ОКРУГ(M65,VLOOKUP(M$315,$A:$D,4,0)),CONCATENATE(" &gt;",VLOOKUP(M$315,$A:$C,3,0)),ОКРУГ(M65,VLOOKUP(M$315,$A:$D,4,0)))),M65)</f>
        <v xml:space="preserve"> </v>
      </c>
    </row>
    <row r="374" spans="1:13" ht="15.75" hidden="1" thickBot="1" x14ac:dyDescent="0.3">
      <c r="A374" s="19"/>
      <c r="B374" s="27"/>
      <c r="F374" s="21" t="str">
        <f>IF(OR(F373=[1]Настройки!$U$6,F373="-"),"-",F373+1)</f>
        <v>-</v>
      </c>
      <c r="G374" s="22" t="str">
        <f t="shared" si="0"/>
        <v>-</v>
      </c>
      <c r="H374" s="22"/>
      <c r="I374" s="22"/>
      <c r="J374" s="34" t="str">
        <f ca="1">IFERROR(IF(--VLOOKUP(J$315,$A:$B,2,0)&gt;ОКРУГ(J66,VLOOKUP(J$315,$A:$D,4,0)),CONCATENATE(" &lt;",VLOOKUP(J$315,$A:$B,2,0)),IF(--VLOOKUP(J$315,$A:$C,3,0)&lt;ОКРУГ(J66,VLOOKUP(J$315,$A:$D,4,0)),CONCATENATE(" &gt;",VLOOKUP(J$315,$A:$C,3,0)),ОКРУГ(J66,VLOOKUP(J$315,$A:$D,4,0)))),J66)</f>
        <v xml:space="preserve"> </v>
      </c>
      <c r="K374" s="34" t="str">
        <f ca="1">IFERROR(IF(--VLOOKUP(K$315,$A:$B,2,0)&gt;ОКРУГ(K66,VLOOKUP(K$315,$A:$D,4,0)),CONCATENATE(" &lt;",VLOOKUP(K$315,$A:$B,2,0)),IF(--VLOOKUP(K$315,$A:$C,3,0)&lt;ОКРУГ(K66,VLOOKUP(K$315,$A:$D,4,0)),CONCATENATE(" &gt;",VLOOKUP(K$315,$A:$C,3,0)),ОКРУГ(K66,VLOOKUP(K$315,$A:$D,4,0)))),K66)</f>
        <v xml:space="preserve"> </v>
      </c>
      <c r="L374" s="34" t="str">
        <f ca="1">IFERROR(IF(--VLOOKUP(L$315,$A:$B,2,0)&gt;ОКРУГ(L66,VLOOKUP(L$315,$A:$D,4,0)),CONCATENATE(" &lt;",VLOOKUP(L$315,$A:$B,2,0)),IF(--VLOOKUP(L$315,$A:$C,3,0)&lt;ОКРУГ(L66,VLOOKUP(L$315,$A:$D,4,0)),CONCATENATE(" &gt;",VLOOKUP(L$315,$A:$C,3,0)),ОКРУГ(L66,VLOOKUP(L$315,$A:$D,4,0)))),L66)</f>
        <v xml:space="preserve"> </v>
      </c>
      <c r="M374" s="34" t="str">
        <f ca="1">IFERROR(IF(--VLOOKUP(M$315,$A:$B,2,0)&gt;ОКРУГ(M66,VLOOKUP(M$315,$A:$D,4,0)),CONCATENATE(" &lt;",VLOOKUP(M$315,$A:$B,2,0)),IF(--VLOOKUP(M$315,$A:$C,3,0)&lt;ОКРУГ(M66,VLOOKUP(M$315,$A:$D,4,0)),CONCATENATE(" &gt;",VLOOKUP(M$315,$A:$C,3,0)),ОКРУГ(M66,VLOOKUP(M$315,$A:$D,4,0)))),M66)</f>
        <v xml:space="preserve"> </v>
      </c>
    </row>
    <row r="375" spans="1:13" ht="15.75" hidden="1" thickBot="1" x14ac:dyDescent="0.3">
      <c r="A375" s="19"/>
      <c r="B375" s="27"/>
      <c r="F375" s="21" t="str">
        <f>IF(OR(F374=[1]Настройки!$U$6,F374="-"),"-",F374+1)</f>
        <v>-</v>
      </c>
      <c r="G375" s="22" t="str">
        <f t="shared" si="0"/>
        <v>-</v>
      </c>
      <c r="H375" s="22"/>
      <c r="I375" s="22"/>
      <c r="J375" s="34" t="str">
        <f ca="1">IFERROR(IF(--VLOOKUP(J$315,$A:$B,2,0)&gt;ОКРУГ(J67,VLOOKUP(J$315,$A:$D,4,0)),CONCATENATE(" &lt;",VLOOKUP(J$315,$A:$B,2,0)),IF(--VLOOKUP(J$315,$A:$C,3,0)&lt;ОКРУГ(J67,VLOOKUP(J$315,$A:$D,4,0)),CONCATENATE(" &gt;",VLOOKUP(J$315,$A:$C,3,0)),ОКРУГ(J67,VLOOKUP(J$315,$A:$D,4,0)))),J67)</f>
        <v xml:space="preserve"> </v>
      </c>
      <c r="K375" s="34" t="str">
        <f ca="1">IFERROR(IF(--VLOOKUP(K$315,$A:$B,2,0)&gt;ОКРУГ(K67,VLOOKUP(K$315,$A:$D,4,0)),CONCATENATE(" &lt;",VLOOKUP(K$315,$A:$B,2,0)),IF(--VLOOKUP(K$315,$A:$C,3,0)&lt;ОКРУГ(K67,VLOOKUP(K$315,$A:$D,4,0)),CONCATENATE(" &gt;",VLOOKUP(K$315,$A:$C,3,0)),ОКРУГ(K67,VLOOKUP(K$315,$A:$D,4,0)))),K67)</f>
        <v xml:space="preserve"> </v>
      </c>
      <c r="L375" s="34" t="str">
        <f ca="1">IFERROR(IF(--VLOOKUP(L$315,$A:$B,2,0)&gt;ОКРУГ(L67,VLOOKUP(L$315,$A:$D,4,0)),CONCATENATE(" &lt;",VLOOKUP(L$315,$A:$B,2,0)),IF(--VLOOKUP(L$315,$A:$C,3,0)&lt;ОКРУГ(L67,VLOOKUP(L$315,$A:$D,4,0)),CONCATENATE(" &gt;",VLOOKUP(L$315,$A:$C,3,0)),ОКРУГ(L67,VLOOKUP(L$315,$A:$D,4,0)))),L67)</f>
        <v xml:space="preserve"> </v>
      </c>
      <c r="M375" s="34" t="str">
        <f ca="1">IFERROR(IF(--VLOOKUP(M$315,$A:$B,2,0)&gt;ОКРУГ(M67,VLOOKUP(M$315,$A:$D,4,0)),CONCATENATE(" &lt;",VLOOKUP(M$315,$A:$B,2,0)),IF(--VLOOKUP(M$315,$A:$C,3,0)&lt;ОКРУГ(M67,VLOOKUP(M$315,$A:$D,4,0)),CONCATENATE(" &gt;",VLOOKUP(M$315,$A:$C,3,0)),ОКРУГ(M67,VLOOKUP(M$315,$A:$D,4,0)))),M67)</f>
        <v xml:space="preserve"> </v>
      </c>
    </row>
    <row r="376" spans="1:13" ht="15.75" hidden="1" thickBot="1" x14ac:dyDescent="0.3">
      <c r="A376" s="35"/>
      <c r="B376" s="20"/>
      <c r="F376" s="21" t="str">
        <f>IF(OR(F375=[1]Настройки!$U$6,F375="-"),"-",F375+1)</f>
        <v>-</v>
      </c>
      <c r="G376" s="22" t="str">
        <f t="shared" si="0"/>
        <v>-</v>
      </c>
      <c r="H376" s="22"/>
      <c r="I376" s="22"/>
      <c r="J376" s="34" t="str">
        <f ca="1">IFERROR(IF(--VLOOKUP(J$315,$A:$B,2,0)&gt;ОКРУГ(J68,VLOOKUP(J$315,$A:$D,4,0)),CONCATENATE(" &lt;",VLOOKUP(J$315,$A:$B,2,0)),IF(--VLOOKUP(J$315,$A:$C,3,0)&lt;ОКРУГ(J68,VLOOKUP(J$315,$A:$D,4,0)),CONCATENATE(" &gt;",VLOOKUP(J$315,$A:$C,3,0)),ОКРУГ(J68,VLOOKUP(J$315,$A:$D,4,0)))),J68)</f>
        <v xml:space="preserve"> </v>
      </c>
      <c r="K376" s="34" t="str">
        <f ca="1">IFERROR(IF(--VLOOKUP(K$315,$A:$B,2,0)&gt;ОКРУГ(K68,VLOOKUP(K$315,$A:$D,4,0)),CONCATENATE(" &lt;",VLOOKUP(K$315,$A:$B,2,0)),IF(--VLOOKUP(K$315,$A:$C,3,0)&lt;ОКРУГ(K68,VLOOKUP(K$315,$A:$D,4,0)),CONCATENATE(" &gt;",VLOOKUP(K$315,$A:$C,3,0)),ОКРУГ(K68,VLOOKUP(K$315,$A:$D,4,0)))),K68)</f>
        <v xml:space="preserve"> </v>
      </c>
      <c r="L376" s="34" t="str">
        <f ca="1">IFERROR(IF(--VLOOKUP(L$315,$A:$B,2,0)&gt;ОКРУГ(L68,VLOOKUP(L$315,$A:$D,4,0)),CONCATENATE(" &lt;",VLOOKUP(L$315,$A:$B,2,0)),IF(--VLOOKUP(L$315,$A:$C,3,0)&lt;ОКРУГ(L68,VLOOKUP(L$315,$A:$D,4,0)),CONCATENATE(" &gt;",VLOOKUP(L$315,$A:$C,3,0)),ОКРУГ(L68,VLOOKUP(L$315,$A:$D,4,0)))),L68)</f>
        <v xml:space="preserve"> </v>
      </c>
      <c r="M376" s="34" t="str">
        <f ca="1">IFERROR(IF(--VLOOKUP(M$315,$A:$B,2,0)&gt;ОКРУГ(M68,VLOOKUP(M$315,$A:$D,4,0)),CONCATENATE(" &lt;",VLOOKUP(M$315,$A:$B,2,0)),IF(--VLOOKUP(M$315,$A:$C,3,0)&lt;ОКРУГ(M68,VLOOKUP(M$315,$A:$D,4,0)),CONCATENATE(" &gt;",VLOOKUP(M$315,$A:$C,3,0)),ОКРУГ(M68,VLOOKUP(M$315,$A:$D,4,0)))),M68)</f>
        <v xml:space="preserve"> </v>
      </c>
    </row>
    <row r="377" spans="1:13" ht="15.75" hidden="1" thickBot="1" x14ac:dyDescent="0.3">
      <c r="A377" s="35"/>
      <c r="B377" s="20"/>
      <c r="F377" s="21" t="str">
        <f>IF(OR(F376=[1]Настройки!$U$6,F376="-"),"-",F376+1)</f>
        <v>-</v>
      </c>
      <c r="G377" s="22" t="str">
        <f t="shared" si="0"/>
        <v>-</v>
      </c>
      <c r="H377" s="22"/>
      <c r="I377" s="22"/>
      <c r="J377" s="34" t="str">
        <f ca="1">IFERROR(IF(--VLOOKUP(J$315,$A:$B,2,0)&gt;ОКРУГ(J69,VLOOKUP(J$315,$A:$D,4,0)),CONCATENATE(" &lt;",VLOOKUP(J$315,$A:$B,2,0)),IF(--VLOOKUP(J$315,$A:$C,3,0)&lt;ОКРУГ(J69,VLOOKUP(J$315,$A:$D,4,0)),CONCATENATE(" &gt;",VLOOKUP(J$315,$A:$C,3,0)),ОКРУГ(J69,VLOOKUP(J$315,$A:$D,4,0)))),J69)</f>
        <v xml:space="preserve"> </v>
      </c>
      <c r="K377" s="34" t="str">
        <f ca="1">IFERROR(IF(--VLOOKUP(K$315,$A:$B,2,0)&gt;ОКРУГ(K69,VLOOKUP(K$315,$A:$D,4,0)),CONCATENATE(" &lt;",VLOOKUP(K$315,$A:$B,2,0)),IF(--VLOOKUP(K$315,$A:$C,3,0)&lt;ОКРУГ(K69,VLOOKUP(K$315,$A:$D,4,0)),CONCATENATE(" &gt;",VLOOKUP(K$315,$A:$C,3,0)),ОКРУГ(K69,VLOOKUP(K$315,$A:$D,4,0)))),K69)</f>
        <v xml:space="preserve"> </v>
      </c>
      <c r="L377" s="34" t="str">
        <f ca="1">IFERROR(IF(--VLOOKUP(L$315,$A:$B,2,0)&gt;ОКРУГ(L69,VLOOKUP(L$315,$A:$D,4,0)),CONCATENATE(" &lt;",VLOOKUP(L$315,$A:$B,2,0)),IF(--VLOOKUP(L$315,$A:$C,3,0)&lt;ОКРУГ(L69,VLOOKUP(L$315,$A:$D,4,0)),CONCATENATE(" &gt;",VLOOKUP(L$315,$A:$C,3,0)),ОКРУГ(L69,VLOOKUP(L$315,$A:$D,4,0)))),L69)</f>
        <v xml:space="preserve"> </v>
      </c>
      <c r="M377" s="34" t="str">
        <f ca="1">IFERROR(IF(--VLOOKUP(M$315,$A:$B,2,0)&gt;ОКРУГ(M69,VLOOKUP(M$315,$A:$D,4,0)),CONCATENATE(" &lt;",VLOOKUP(M$315,$A:$B,2,0)),IF(--VLOOKUP(M$315,$A:$C,3,0)&lt;ОКРУГ(M69,VLOOKUP(M$315,$A:$D,4,0)),CONCATENATE(" &gt;",VLOOKUP(M$315,$A:$C,3,0)),ОКРУГ(M69,VLOOKUP(M$315,$A:$D,4,0)))),M69)</f>
        <v xml:space="preserve"> </v>
      </c>
    </row>
    <row r="378" spans="1:13" ht="15.75" hidden="1" thickBot="1" x14ac:dyDescent="0.3">
      <c r="A378" s="35"/>
      <c r="B378" s="20"/>
      <c r="F378" s="21" t="str">
        <f>IF(OR(F377=[1]Настройки!$U$6,F377="-"),"-",F377+1)</f>
        <v>-</v>
      </c>
      <c r="G378" s="22" t="str">
        <f t="shared" si="0"/>
        <v>-</v>
      </c>
      <c r="H378" s="22"/>
      <c r="I378" s="22"/>
      <c r="J378" s="34" t="str">
        <f ca="1">IFERROR(IF(--VLOOKUP(J$315,$A:$B,2,0)&gt;ОКРУГ(J70,VLOOKUP(J$315,$A:$D,4,0)),CONCATENATE(" &lt;",VLOOKUP(J$315,$A:$B,2,0)),IF(--VLOOKUP(J$315,$A:$C,3,0)&lt;ОКРУГ(J70,VLOOKUP(J$315,$A:$D,4,0)),CONCATENATE(" &gt;",VLOOKUP(J$315,$A:$C,3,0)),ОКРУГ(J70,VLOOKUP(J$315,$A:$D,4,0)))),J70)</f>
        <v xml:space="preserve"> </v>
      </c>
      <c r="K378" s="34" t="str">
        <f ca="1">IFERROR(IF(--VLOOKUP(K$315,$A:$B,2,0)&gt;ОКРУГ(K70,VLOOKUP(K$315,$A:$D,4,0)),CONCATENATE(" &lt;",VLOOKUP(K$315,$A:$B,2,0)),IF(--VLOOKUP(K$315,$A:$C,3,0)&lt;ОКРУГ(K70,VLOOKUP(K$315,$A:$D,4,0)),CONCATENATE(" &gt;",VLOOKUP(K$315,$A:$C,3,0)),ОКРУГ(K70,VLOOKUP(K$315,$A:$D,4,0)))),K70)</f>
        <v xml:space="preserve"> </v>
      </c>
      <c r="L378" s="34" t="str">
        <f ca="1">IFERROR(IF(--VLOOKUP(L$315,$A:$B,2,0)&gt;ОКРУГ(L70,VLOOKUP(L$315,$A:$D,4,0)),CONCATENATE(" &lt;",VLOOKUP(L$315,$A:$B,2,0)),IF(--VLOOKUP(L$315,$A:$C,3,0)&lt;ОКРУГ(L70,VLOOKUP(L$315,$A:$D,4,0)),CONCATENATE(" &gt;",VLOOKUP(L$315,$A:$C,3,0)),ОКРУГ(L70,VLOOKUP(L$315,$A:$D,4,0)))),L70)</f>
        <v xml:space="preserve"> </v>
      </c>
      <c r="M378" s="34" t="str">
        <f ca="1">IFERROR(IF(--VLOOKUP(M$315,$A:$B,2,0)&gt;ОКРУГ(M70,VLOOKUP(M$315,$A:$D,4,0)),CONCATENATE(" &lt;",VLOOKUP(M$315,$A:$B,2,0)),IF(--VLOOKUP(M$315,$A:$C,3,0)&lt;ОКРУГ(M70,VLOOKUP(M$315,$A:$D,4,0)),CONCATENATE(" &gt;",VLOOKUP(M$315,$A:$C,3,0)),ОКРУГ(M70,VLOOKUP(M$315,$A:$D,4,0)))),M70)</f>
        <v xml:space="preserve"> </v>
      </c>
    </row>
    <row r="379" spans="1:13" ht="15.75" hidden="1" thickBot="1" x14ac:dyDescent="0.3">
      <c r="A379" s="35"/>
      <c r="B379" s="20"/>
      <c r="F379" s="21" t="str">
        <f>IF(OR(F378=[1]Настройки!$U$6,F378="-"),"-",F378+1)</f>
        <v>-</v>
      </c>
      <c r="G379" s="22" t="str">
        <f t="shared" si="0"/>
        <v>-</v>
      </c>
      <c r="H379" s="22"/>
      <c r="I379" s="22"/>
      <c r="J379" s="34" t="str">
        <f ca="1">IFERROR(IF(--VLOOKUP(J$315,$A:$B,2,0)&gt;ОКРУГ(J71,VLOOKUP(J$315,$A:$D,4,0)),CONCATENATE(" &lt;",VLOOKUP(J$315,$A:$B,2,0)),IF(--VLOOKUP(J$315,$A:$C,3,0)&lt;ОКРУГ(J71,VLOOKUP(J$315,$A:$D,4,0)),CONCATENATE(" &gt;",VLOOKUP(J$315,$A:$C,3,0)),ОКРУГ(J71,VLOOKUP(J$315,$A:$D,4,0)))),J71)</f>
        <v xml:space="preserve"> </v>
      </c>
      <c r="K379" s="34" t="str">
        <f ca="1">IFERROR(IF(--VLOOKUP(K$315,$A:$B,2,0)&gt;ОКРУГ(K71,VLOOKUP(K$315,$A:$D,4,0)),CONCATENATE(" &lt;",VLOOKUP(K$315,$A:$B,2,0)),IF(--VLOOKUP(K$315,$A:$C,3,0)&lt;ОКРУГ(K71,VLOOKUP(K$315,$A:$D,4,0)),CONCATENATE(" &gt;",VLOOKUP(K$315,$A:$C,3,0)),ОКРУГ(K71,VLOOKUP(K$315,$A:$D,4,0)))),K71)</f>
        <v xml:space="preserve"> </v>
      </c>
      <c r="L379" s="34" t="str">
        <f ca="1">IFERROR(IF(--VLOOKUP(L$315,$A:$B,2,0)&gt;ОКРУГ(L71,VLOOKUP(L$315,$A:$D,4,0)),CONCATENATE(" &lt;",VLOOKUP(L$315,$A:$B,2,0)),IF(--VLOOKUP(L$315,$A:$C,3,0)&lt;ОКРУГ(L71,VLOOKUP(L$315,$A:$D,4,0)),CONCATENATE(" &gt;",VLOOKUP(L$315,$A:$C,3,0)),ОКРУГ(L71,VLOOKUP(L$315,$A:$D,4,0)))),L71)</f>
        <v xml:space="preserve"> </v>
      </c>
      <c r="M379" s="34" t="str">
        <f ca="1">IFERROR(IF(--VLOOKUP(M$315,$A:$B,2,0)&gt;ОКРУГ(M71,VLOOKUP(M$315,$A:$D,4,0)),CONCATENATE(" &lt;",VLOOKUP(M$315,$A:$B,2,0)),IF(--VLOOKUP(M$315,$A:$C,3,0)&lt;ОКРУГ(M71,VLOOKUP(M$315,$A:$D,4,0)),CONCATENATE(" &gt;",VLOOKUP(M$315,$A:$C,3,0)),ОКРУГ(M71,VLOOKUP(M$315,$A:$D,4,0)))),M71)</f>
        <v xml:space="preserve"> </v>
      </c>
    </row>
    <row r="380" spans="1:13" ht="15.75" hidden="1" thickBot="1" x14ac:dyDescent="0.3">
      <c r="A380" s="35"/>
      <c r="B380" s="20"/>
      <c r="F380" s="21" t="str">
        <f>IF(OR(F379=[1]Настройки!$U$6,F379="-"),"-",F379+1)</f>
        <v>-</v>
      </c>
      <c r="G380" s="22" t="str">
        <f t="shared" si="0"/>
        <v>-</v>
      </c>
      <c r="H380" s="22"/>
      <c r="I380" s="22"/>
      <c r="J380" s="34" t="str">
        <f ca="1">IFERROR(IF(--VLOOKUP(J$315,$A:$B,2,0)&gt;ОКРУГ(J72,VLOOKUP(J$315,$A:$D,4,0)),CONCATENATE(" &lt;",VLOOKUP(J$315,$A:$B,2,0)),IF(--VLOOKUP(J$315,$A:$C,3,0)&lt;ОКРУГ(J72,VLOOKUP(J$315,$A:$D,4,0)),CONCATENATE(" &gt;",VLOOKUP(J$315,$A:$C,3,0)),ОКРУГ(J72,VLOOKUP(J$315,$A:$D,4,0)))),J72)</f>
        <v xml:space="preserve"> </v>
      </c>
      <c r="K380" s="34" t="str">
        <f ca="1">IFERROR(IF(--VLOOKUP(K$315,$A:$B,2,0)&gt;ОКРУГ(K72,VLOOKUP(K$315,$A:$D,4,0)),CONCATENATE(" &lt;",VLOOKUP(K$315,$A:$B,2,0)),IF(--VLOOKUP(K$315,$A:$C,3,0)&lt;ОКРУГ(K72,VLOOKUP(K$315,$A:$D,4,0)),CONCATENATE(" &gt;",VLOOKUP(K$315,$A:$C,3,0)),ОКРУГ(K72,VLOOKUP(K$315,$A:$D,4,0)))),K72)</f>
        <v xml:space="preserve"> </v>
      </c>
      <c r="L380" s="34" t="str">
        <f ca="1">IFERROR(IF(--VLOOKUP(L$315,$A:$B,2,0)&gt;ОКРУГ(L72,VLOOKUP(L$315,$A:$D,4,0)),CONCATENATE(" &lt;",VLOOKUP(L$315,$A:$B,2,0)),IF(--VLOOKUP(L$315,$A:$C,3,0)&lt;ОКРУГ(L72,VLOOKUP(L$315,$A:$D,4,0)),CONCATENATE(" &gt;",VLOOKUP(L$315,$A:$C,3,0)),ОКРУГ(L72,VLOOKUP(L$315,$A:$D,4,0)))),L72)</f>
        <v xml:space="preserve"> </v>
      </c>
      <c r="M380" s="34" t="str">
        <f ca="1">IFERROR(IF(--VLOOKUP(M$315,$A:$B,2,0)&gt;ОКРУГ(M72,VLOOKUP(M$315,$A:$D,4,0)),CONCATENATE(" &lt;",VLOOKUP(M$315,$A:$B,2,0)),IF(--VLOOKUP(M$315,$A:$C,3,0)&lt;ОКРУГ(M72,VLOOKUP(M$315,$A:$D,4,0)),CONCATENATE(" &gt;",VLOOKUP(M$315,$A:$C,3,0)),ОКРУГ(M72,VLOOKUP(M$315,$A:$D,4,0)))),M72)</f>
        <v xml:space="preserve"> </v>
      </c>
    </row>
    <row r="381" spans="1:13" ht="15.75" hidden="1" thickBot="1" x14ac:dyDescent="0.3">
      <c r="A381" s="35"/>
      <c r="B381" s="20"/>
      <c r="F381" s="21" t="str">
        <f>IF(OR(F380=[1]Настройки!$U$6,F380="-"),"-",F380+1)</f>
        <v>-</v>
      </c>
      <c r="G381" s="22" t="str">
        <f t="shared" ref="G381:G444" si="1">G73</f>
        <v>-</v>
      </c>
      <c r="H381" s="22"/>
      <c r="I381" s="22"/>
      <c r="J381" s="34" t="str">
        <f ca="1">IFERROR(IF(--VLOOKUP(J$315,$A:$B,2,0)&gt;ОКРУГ(J73,VLOOKUP(J$315,$A:$D,4,0)),CONCATENATE(" &lt;",VLOOKUP(J$315,$A:$B,2,0)),IF(--VLOOKUP(J$315,$A:$C,3,0)&lt;ОКРУГ(J73,VLOOKUP(J$315,$A:$D,4,0)),CONCATENATE(" &gt;",VLOOKUP(J$315,$A:$C,3,0)),ОКРУГ(J73,VLOOKUP(J$315,$A:$D,4,0)))),J73)</f>
        <v xml:space="preserve"> </v>
      </c>
      <c r="K381" s="34" t="str">
        <f ca="1">IFERROR(IF(--VLOOKUP(K$315,$A:$B,2,0)&gt;ОКРУГ(K73,VLOOKUP(K$315,$A:$D,4,0)),CONCATENATE(" &lt;",VLOOKUP(K$315,$A:$B,2,0)),IF(--VLOOKUP(K$315,$A:$C,3,0)&lt;ОКРУГ(K73,VLOOKUP(K$315,$A:$D,4,0)),CONCATENATE(" &gt;",VLOOKUP(K$315,$A:$C,3,0)),ОКРУГ(K73,VLOOKUP(K$315,$A:$D,4,0)))),K73)</f>
        <v xml:space="preserve"> </v>
      </c>
      <c r="L381" s="34" t="str">
        <f ca="1">IFERROR(IF(--VLOOKUP(L$315,$A:$B,2,0)&gt;ОКРУГ(L73,VLOOKUP(L$315,$A:$D,4,0)),CONCATENATE(" &lt;",VLOOKUP(L$315,$A:$B,2,0)),IF(--VLOOKUP(L$315,$A:$C,3,0)&lt;ОКРУГ(L73,VLOOKUP(L$315,$A:$D,4,0)),CONCATENATE(" &gt;",VLOOKUP(L$315,$A:$C,3,0)),ОКРУГ(L73,VLOOKUP(L$315,$A:$D,4,0)))),L73)</f>
        <v xml:space="preserve"> </v>
      </c>
      <c r="M381" s="34" t="str">
        <f ca="1">IFERROR(IF(--VLOOKUP(M$315,$A:$B,2,0)&gt;ОКРУГ(M73,VLOOKUP(M$315,$A:$D,4,0)),CONCATENATE(" &lt;",VLOOKUP(M$315,$A:$B,2,0)),IF(--VLOOKUP(M$315,$A:$C,3,0)&lt;ОКРУГ(M73,VLOOKUP(M$315,$A:$D,4,0)),CONCATENATE(" &gt;",VLOOKUP(M$315,$A:$C,3,0)),ОКРУГ(M73,VLOOKUP(M$315,$A:$D,4,0)))),M73)</f>
        <v xml:space="preserve"> </v>
      </c>
    </row>
    <row r="382" spans="1:13" ht="15.75" hidden="1" thickBot="1" x14ac:dyDescent="0.3">
      <c r="A382" s="35"/>
      <c r="B382" s="20"/>
      <c r="F382" s="21" t="str">
        <f>IF(OR(F381=[1]Настройки!$U$6,F381="-"),"-",F381+1)</f>
        <v>-</v>
      </c>
      <c r="G382" s="22" t="str">
        <f t="shared" si="1"/>
        <v>-</v>
      </c>
      <c r="H382" s="22"/>
      <c r="I382" s="22"/>
      <c r="J382" s="34" t="str">
        <f ca="1">IFERROR(IF(--VLOOKUP(J$315,$A:$B,2,0)&gt;ОКРУГ(J74,VLOOKUP(J$315,$A:$D,4,0)),CONCATENATE(" &lt;",VLOOKUP(J$315,$A:$B,2,0)),IF(--VLOOKUP(J$315,$A:$C,3,0)&lt;ОКРУГ(J74,VLOOKUP(J$315,$A:$D,4,0)),CONCATENATE(" &gt;",VLOOKUP(J$315,$A:$C,3,0)),ОКРУГ(J74,VLOOKUP(J$315,$A:$D,4,0)))),J74)</f>
        <v xml:space="preserve"> </v>
      </c>
      <c r="K382" s="34" t="str">
        <f ca="1">IFERROR(IF(--VLOOKUP(K$315,$A:$B,2,0)&gt;ОКРУГ(K74,VLOOKUP(K$315,$A:$D,4,0)),CONCATENATE(" &lt;",VLOOKUP(K$315,$A:$B,2,0)),IF(--VLOOKUP(K$315,$A:$C,3,0)&lt;ОКРУГ(K74,VLOOKUP(K$315,$A:$D,4,0)),CONCATENATE(" &gt;",VLOOKUP(K$315,$A:$C,3,0)),ОКРУГ(K74,VLOOKUP(K$315,$A:$D,4,0)))),K74)</f>
        <v xml:space="preserve"> </v>
      </c>
      <c r="L382" s="34" t="str">
        <f ca="1">IFERROR(IF(--VLOOKUP(L$315,$A:$B,2,0)&gt;ОКРУГ(L74,VLOOKUP(L$315,$A:$D,4,0)),CONCATENATE(" &lt;",VLOOKUP(L$315,$A:$B,2,0)),IF(--VLOOKUP(L$315,$A:$C,3,0)&lt;ОКРУГ(L74,VLOOKUP(L$315,$A:$D,4,0)),CONCATENATE(" &gt;",VLOOKUP(L$315,$A:$C,3,0)),ОКРУГ(L74,VLOOKUP(L$315,$A:$D,4,0)))),L74)</f>
        <v xml:space="preserve"> </v>
      </c>
      <c r="M382" s="34" t="str">
        <f ca="1">IFERROR(IF(--VLOOKUP(M$315,$A:$B,2,0)&gt;ОКРУГ(M74,VLOOKUP(M$315,$A:$D,4,0)),CONCATENATE(" &lt;",VLOOKUP(M$315,$A:$B,2,0)),IF(--VLOOKUP(M$315,$A:$C,3,0)&lt;ОКРУГ(M74,VLOOKUP(M$315,$A:$D,4,0)),CONCATENATE(" &gt;",VLOOKUP(M$315,$A:$C,3,0)),ОКРУГ(M74,VLOOKUP(M$315,$A:$D,4,0)))),M74)</f>
        <v xml:space="preserve"> </v>
      </c>
    </row>
    <row r="383" spans="1:13" ht="15.75" hidden="1" thickBot="1" x14ac:dyDescent="0.3">
      <c r="A383" s="35"/>
      <c r="B383" s="20"/>
      <c r="F383" s="21" t="str">
        <f>IF(OR(F382=[1]Настройки!$U$6,F382="-"),"-",F382+1)</f>
        <v>-</v>
      </c>
      <c r="G383" s="22" t="str">
        <f t="shared" si="1"/>
        <v>-</v>
      </c>
      <c r="H383" s="22"/>
      <c r="I383" s="22"/>
      <c r="J383" s="34" t="str">
        <f ca="1">IFERROR(IF(--VLOOKUP(J$315,$A:$B,2,0)&gt;ОКРУГ(J75,VLOOKUP(J$315,$A:$D,4,0)),CONCATENATE(" &lt;",VLOOKUP(J$315,$A:$B,2,0)),IF(--VLOOKUP(J$315,$A:$C,3,0)&lt;ОКРУГ(J75,VLOOKUP(J$315,$A:$D,4,0)),CONCATENATE(" &gt;",VLOOKUP(J$315,$A:$C,3,0)),ОКРУГ(J75,VLOOKUP(J$315,$A:$D,4,0)))),J75)</f>
        <v xml:space="preserve"> </v>
      </c>
      <c r="K383" s="34" t="str">
        <f ca="1">IFERROR(IF(--VLOOKUP(K$315,$A:$B,2,0)&gt;ОКРУГ(K75,VLOOKUP(K$315,$A:$D,4,0)),CONCATENATE(" &lt;",VLOOKUP(K$315,$A:$B,2,0)),IF(--VLOOKUP(K$315,$A:$C,3,0)&lt;ОКРУГ(K75,VLOOKUP(K$315,$A:$D,4,0)),CONCATENATE(" &gt;",VLOOKUP(K$315,$A:$C,3,0)),ОКРУГ(K75,VLOOKUP(K$315,$A:$D,4,0)))),K75)</f>
        <v xml:space="preserve"> </v>
      </c>
      <c r="L383" s="34" t="str">
        <f ca="1">IFERROR(IF(--VLOOKUP(L$315,$A:$B,2,0)&gt;ОКРУГ(L75,VLOOKUP(L$315,$A:$D,4,0)),CONCATENATE(" &lt;",VLOOKUP(L$315,$A:$B,2,0)),IF(--VLOOKUP(L$315,$A:$C,3,0)&lt;ОКРУГ(L75,VLOOKUP(L$315,$A:$D,4,0)),CONCATENATE(" &gt;",VLOOKUP(L$315,$A:$C,3,0)),ОКРУГ(L75,VLOOKUP(L$315,$A:$D,4,0)))),L75)</f>
        <v xml:space="preserve"> </v>
      </c>
      <c r="M383" s="34" t="str">
        <f ca="1">IFERROR(IF(--VLOOKUP(M$315,$A:$B,2,0)&gt;ОКРУГ(M75,VLOOKUP(M$315,$A:$D,4,0)),CONCATENATE(" &lt;",VLOOKUP(M$315,$A:$B,2,0)),IF(--VLOOKUP(M$315,$A:$C,3,0)&lt;ОКРУГ(M75,VLOOKUP(M$315,$A:$D,4,0)),CONCATENATE(" &gt;",VLOOKUP(M$315,$A:$C,3,0)),ОКРУГ(M75,VLOOKUP(M$315,$A:$D,4,0)))),M75)</f>
        <v xml:space="preserve"> </v>
      </c>
    </row>
    <row r="384" spans="1:13" ht="15.75" hidden="1" thickBot="1" x14ac:dyDescent="0.3">
      <c r="A384" s="35"/>
      <c r="B384" s="20"/>
      <c r="F384" s="21" t="str">
        <f>IF(OR(F383=[1]Настройки!$U$6,F383="-"),"-",F383+1)</f>
        <v>-</v>
      </c>
      <c r="G384" s="22" t="str">
        <f t="shared" si="1"/>
        <v>-</v>
      </c>
      <c r="H384" s="22"/>
      <c r="I384" s="22"/>
      <c r="J384" s="34" t="str">
        <f ca="1">IFERROR(IF(--VLOOKUP(J$315,$A:$B,2,0)&gt;ОКРУГ(J76,VLOOKUP(J$315,$A:$D,4,0)),CONCATENATE(" &lt;",VLOOKUP(J$315,$A:$B,2,0)),IF(--VLOOKUP(J$315,$A:$C,3,0)&lt;ОКРУГ(J76,VLOOKUP(J$315,$A:$D,4,0)),CONCATENATE(" &gt;",VLOOKUP(J$315,$A:$C,3,0)),ОКРУГ(J76,VLOOKUP(J$315,$A:$D,4,0)))),J76)</f>
        <v xml:space="preserve"> </v>
      </c>
      <c r="K384" s="34" t="str">
        <f ca="1">IFERROR(IF(--VLOOKUP(K$315,$A:$B,2,0)&gt;ОКРУГ(K76,VLOOKUP(K$315,$A:$D,4,0)),CONCATENATE(" &lt;",VLOOKUP(K$315,$A:$B,2,0)),IF(--VLOOKUP(K$315,$A:$C,3,0)&lt;ОКРУГ(K76,VLOOKUP(K$315,$A:$D,4,0)),CONCATENATE(" &gt;",VLOOKUP(K$315,$A:$C,3,0)),ОКРУГ(K76,VLOOKUP(K$315,$A:$D,4,0)))),K76)</f>
        <v xml:space="preserve"> </v>
      </c>
      <c r="L384" s="34" t="str">
        <f ca="1">IFERROR(IF(--VLOOKUP(L$315,$A:$B,2,0)&gt;ОКРУГ(L76,VLOOKUP(L$315,$A:$D,4,0)),CONCATENATE(" &lt;",VLOOKUP(L$315,$A:$B,2,0)),IF(--VLOOKUP(L$315,$A:$C,3,0)&lt;ОКРУГ(L76,VLOOKUP(L$315,$A:$D,4,0)),CONCATENATE(" &gt;",VLOOKUP(L$315,$A:$C,3,0)),ОКРУГ(L76,VLOOKUP(L$315,$A:$D,4,0)))),L76)</f>
        <v xml:space="preserve"> </v>
      </c>
      <c r="M384" s="34" t="str">
        <f ca="1">IFERROR(IF(--VLOOKUP(M$315,$A:$B,2,0)&gt;ОКРУГ(M76,VLOOKUP(M$315,$A:$D,4,0)),CONCATENATE(" &lt;",VLOOKUP(M$315,$A:$B,2,0)),IF(--VLOOKUP(M$315,$A:$C,3,0)&lt;ОКРУГ(M76,VLOOKUP(M$315,$A:$D,4,0)),CONCATENATE(" &gt;",VLOOKUP(M$315,$A:$C,3,0)),ОКРУГ(M76,VLOOKUP(M$315,$A:$D,4,0)))),M76)</f>
        <v xml:space="preserve"> </v>
      </c>
    </row>
    <row r="385" spans="6:13" ht="15.75" hidden="1" thickBot="1" x14ac:dyDescent="0.3">
      <c r="F385" s="21" t="str">
        <f>IF(OR(F384=[1]Настройки!$U$6,F384="-"),"-",F384+1)</f>
        <v>-</v>
      </c>
      <c r="G385" s="22" t="str">
        <f t="shared" si="1"/>
        <v>-</v>
      </c>
      <c r="H385" s="22"/>
      <c r="I385" s="22"/>
      <c r="J385" s="34" t="str">
        <f ca="1">IFERROR(IF(--VLOOKUP(J$315,$A:$B,2,0)&gt;ОКРУГ(J77,VLOOKUP(J$315,$A:$D,4,0)),CONCATENATE(" &lt;",VLOOKUP(J$315,$A:$B,2,0)),IF(--VLOOKUP(J$315,$A:$C,3,0)&lt;ОКРУГ(J77,VLOOKUP(J$315,$A:$D,4,0)),CONCATENATE(" &gt;",VLOOKUP(J$315,$A:$C,3,0)),ОКРУГ(J77,VLOOKUP(J$315,$A:$D,4,0)))),J77)</f>
        <v xml:space="preserve"> </v>
      </c>
      <c r="K385" s="34" t="str">
        <f ca="1">IFERROR(IF(--VLOOKUP(K$315,$A:$B,2,0)&gt;ОКРУГ(K77,VLOOKUP(K$315,$A:$D,4,0)),CONCATENATE(" &lt;",VLOOKUP(K$315,$A:$B,2,0)),IF(--VLOOKUP(K$315,$A:$C,3,0)&lt;ОКРУГ(K77,VLOOKUP(K$315,$A:$D,4,0)),CONCATENATE(" &gt;",VLOOKUP(K$315,$A:$C,3,0)),ОКРУГ(K77,VLOOKUP(K$315,$A:$D,4,0)))),K77)</f>
        <v xml:space="preserve"> </v>
      </c>
      <c r="L385" s="34" t="str">
        <f ca="1">IFERROR(IF(--VLOOKUP(L$315,$A:$B,2,0)&gt;ОКРУГ(L77,VLOOKUP(L$315,$A:$D,4,0)),CONCATENATE(" &lt;",VLOOKUP(L$315,$A:$B,2,0)),IF(--VLOOKUP(L$315,$A:$C,3,0)&lt;ОКРУГ(L77,VLOOKUP(L$315,$A:$D,4,0)),CONCATENATE(" &gt;",VLOOKUP(L$315,$A:$C,3,0)),ОКРУГ(L77,VLOOKUP(L$315,$A:$D,4,0)))),L77)</f>
        <v xml:space="preserve"> </v>
      </c>
      <c r="M385" s="34" t="str">
        <f ca="1">IFERROR(IF(--VLOOKUP(M$315,$A:$B,2,0)&gt;ОКРУГ(M77,VLOOKUP(M$315,$A:$D,4,0)),CONCATENATE(" &lt;",VLOOKUP(M$315,$A:$B,2,0)),IF(--VLOOKUP(M$315,$A:$C,3,0)&lt;ОКРУГ(M77,VLOOKUP(M$315,$A:$D,4,0)),CONCATENATE(" &gt;",VLOOKUP(M$315,$A:$C,3,0)),ОКРУГ(M77,VLOOKUP(M$315,$A:$D,4,0)))),M77)</f>
        <v xml:space="preserve"> </v>
      </c>
    </row>
    <row r="386" spans="6:13" ht="15.75" hidden="1" thickBot="1" x14ac:dyDescent="0.3">
      <c r="F386" s="21" t="str">
        <f>IF(OR(F385=[1]Настройки!$U$6,F385="-"),"-",F385+1)</f>
        <v>-</v>
      </c>
      <c r="G386" s="22" t="str">
        <f t="shared" si="1"/>
        <v>-</v>
      </c>
      <c r="H386" s="22"/>
      <c r="I386" s="22"/>
      <c r="J386" s="34" t="str">
        <f ca="1">IFERROR(IF(--VLOOKUP(J$315,$A:$B,2,0)&gt;ОКРУГ(J78,VLOOKUP(J$315,$A:$D,4,0)),CONCATENATE(" &lt;",VLOOKUP(J$315,$A:$B,2,0)),IF(--VLOOKUP(J$315,$A:$C,3,0)&lt;ОКРУГ(J78,VLOOKUP(J$315,$A:$D,4,0)),CONCATENATE(" &gt;",VLOOKUP(J$315,$A:$C,3,0)),ОКРУГ(J78,VLOOKUP(J$315,$A:$D,4,0)))),J78)</f>
        <v xml:space="preserve"> </v>
      </c>
      <c r="K386" s="34" t="str">
        <f ca="1">IFERROR(IF(--VLOOKUP(K$315,$A:$B,2,0)&gt;ОКРУГ(K78,VLOOKUP(K$315,$A:$D,4,0)),CONCATENATE(" &lt;",VLOOKUP(K$315,$A:$B,2,0)),IF(--VLOOKUP(K$315,$A:$C,3,0)&lt;ОКРУГ(K78,VLOOKUP(K$315,$A:$D,4,0)),CONCATENATE(" &gt;",VLOOKUP(K$315,$A:$C,3,0)),ОКРУГ(K78,VLOOKUP(K$315,$A:$D,4,0)))),K78)</f>
        <v xml:space="preserve"> </v>
      </c>
      <c r="L386" s="34" t="str">
        <f ca="1">IFERROR(IF(--VLOOKUP(L$315,$A:$B,2,0)&gt;ОКРУГ(L78,VLOOKUP(L$315,$A:$D,4,0)),CONCATENATE(" &lt;",VLOOKUP(L$315,$A:$B,2,0)),IF(--VLOOKUP(L$315,$A:$C,3,0)&lt;ОКРУГ(L78,VLOOKUP(L$315,$A:$D,4,0)),CONCATENATE(" &gt;",VLOOKUP(L$315,$A:$C,3,0)),ОКРУГ(L78,VLOOKUP(L$315,$A:$D,4,0)))),L78)</f>
        <v xml:space="preserve"> </v>
      </c>
      <c r="M386" s="34" t="str">
        <f ca="1">IFERROR(IF(--VLOOKUP(M$315,$A:$B,2,0)&gt;ОКРУГ(M78,VLOOKUP(M$315,$A:$D,4,0)),CONCATENATE(" &lt;",VLOOKUP(M$315,$A:$B,2,0)),IF(--VLOOKUP(M$315,$A:$C,3,0)&lt;ОКРУГ(M78,VLOOKUP(M$315,$A:$D,4,0)),CONCATENATE(" &gt;",VLOOKUP(M$315,$A:$C,3,0)),ОКРУГ(M78,VLOOKUP(M$315,$A:$D,4,0)))),M78)</f>
        <v xml:space="preserve"> </v>
      </c>
    </row>
    <row r="387" spans="6:13" ht="15.75" hidden="1" thickBot="1" x14ac:dyDescent="0.3">
      <c r="F387" s="21" t="str">
        <f>IF(OR(F386=[1]Настройки!$U$6,F386="-"),"-",F386+1)</f>
        <v>-</v>
      </c>
      <c r="G387" s="22" t="str">
        <f t="shared" si="1"/>
        <v>-</v>
      </c>
      <c r="H387" s="22"/>
      <c r="I387" s="22"/>
      <c r="J387" s="34" t="str">
        <f ca="1">IFERROR(IF(--VLOOKUP(J$315,$A:$B,2,0)&gt;ОКРУГ(J79,VLOOKUP(J$315,$A:$D,4,0)),CONCATENATE(" &lt;",VLOOKUP(J$315,$A:$B,2,0)),IF(--VLOOKUP(J$315,$A:$C,3,0)&lt;ОКРУГ(J79,VLOOKUP(J$315,$A:$D,4,0)),CONCATENATE(" &gt;",VLOOKUP(J$315,$A:$C,3,0)),ОКРУГ(J79,VLOOKUP(J$315,$A:$D,4,0)))),J79)</f>
        <v xml:space="preserve"> </v>
      </c>
      <c r="K387" s="34" t="str">
        <f ca="1">IFERROR(IF(--VLOOKUP(K$315,$A:$B,2,0)&gt;ОКРУГ(K79,VLOOKUP(K$315,$A:$D,4,0)),CONCATENATE(" &lt;",VLOOKUP(K$315,$A:$B,2,0)),IF(--VLOOKUP(K$315,$A:$C,3,0)&lt;ОКРУГ(K79,VLOOKUP(K$315,$A:$D,4,0)),CONCATENATE(" &gt;",VLOOKUP(K$315,$A:$C,3,0)),ОКРУГ(K79,VLOOKUP(K$315,$A:$D,4,0)))),K79)</f>
        <v xml:space="preserve"> </v>
      </c>
      <c r="L387" s="34" t="str">
        <f ca="1">IFERROR(IF(--VLOOKUP(L$315,$A:$B,2,0)&gt;ОКРУГ(L79,VLOOKUP(L$315,$A:$D,4,0)),CONCATENATE(" &lt;",VLOOKUP(L$315,$A:$B,2,0)),IF(--VLOOKUP(L$315,$A:$C,3,0)&lt;ОКРУГ(L79,VLOOKUP(L$315,$A:$D,4,0)),CONCATENATE(" &gt;",VLOOKUP(L$315,$A:$C,3,0)),ОКРУГ(L79,VLOOKUP(L$315,$A:$D,4,0)))),L79)</f>
        <v xml:space="preserve"> </v>
      </c>
      <c r="M387" s="34" t="str">
        <f ca="1">IFERROR(IF(--VLOOKUP(M$315,$A:$B,2,0)&gt;ОКРУГ(M79,VLOOKUP(M$315,$A:$D,4,0)),CONCATENATE(" &lt;",VLOOKUP(M$315,$A:$B,2,0)),IF(--VLOOKUP(M$315,$A:$C,3,0)&lt;ОКРУГ(M79,VLOOKUP(M$315,$A:$D,4,0)),CONCATENATE(" &gt;",VLOOKUP(M$315,$A:$C,3,0)),ОКРУГ(M79,VLOOKUP(M$315,$A:$D,4,0)))),M79)</f>
        <v xml:space="preserve"> </v>
      </c>
    </row>
    <row r="388" spans="6:13" ht="15.75" hidden="1" thickBot="1" x14ac:dyDescent="0.3">
      <c r="F388" s="21" t="str">
        <f>IF(OR(F387=[1]Настройки!$U$6,F387="-"),"-",F387+1)</f>
        <v>-</v>
      </c>
      <c r="G388" s="22" t="str">
        <f t="shared" si="1"/>
        <v>-</v>
      </c>
      <c r="H388" s="22"/>
      <c r="I388" s="22"/>
      <c r="J388" s="34" t="str">
        <f ca="1">IFERROR(IF(--VLOOKUP(J$315,$A:$B,2,0)&gt;ОКРУГ(J80,VLOOKUP(J$315,$A:$D,4,0)),CONCATENATE(" &lt;",VLOOKUP(J$315,$A:$B,2,0)),IF(--VLOOKUP(J$315,$A:$C,3,0)&lt;ОКРУГ(J80,VLOOKUP(J$315,$A:$D,4,0)),CONCATENATE(" &gt;",VLOOKUP(J$315,$A:$C,3,0)),ОКРУГ(J80,VLOOKUP(J$315,$A:$D,4,0)))),J80)</f>
        <v xml:space="preserve"> </v>
      </c>
      <c r="K388" s="34" t="str">
        <f ca="1">IFERROR(IF(--VLOOKUP(K$315,$A:$B,2,0)&gt;ОКРУГ(K80,VLOOKUP(K$315,$A:$D,4,0)),CONCATENATE(" &lt;",VLOOKUP(K$315,$A:$B,2,0)),IF(--VLOOKUP(K$315,$A:$C,3,0)&lt;ОКРУГ(K80,VLOOKUP(K$315,$A:$D,4,0)),CONCATENATE(" &gt;",VLOOKUP(K$315,$A:$C,3,0)),ОКРУГ(K80,VLOOKUP(K$315,$A:$D,4,0)))),K80)</f>
        <v xml:space="preserve"> </v>
      </c>
      <c r="L388" s="34" t="str">
        <f ca="1">IFERROR(IF(--VLOOKUP(L$315,$A:$B,2,0)&gt;ОКРУГ(L80,VLOOKUP(L$315,$A:$D,4,0)),CONCATENATE(" &lt;",VLOOKUP(L$315,$A:$B,2,0)),IF(--VLOOKUP(L$315,$A:$C,3,0)&lt;ОКРУГ(L80,VLOOKUP(L$315,$A:$D,4,0)),CONCATENATE(" &gt;",VLOOKUP(L$315,$A:$C,3,0)),ОКРУГ(L80,VLOOKUP(L$315,$A:$D,4,0)))),L80)</f>
        <v xml:space="preserve"> </v>
      </c>
      <c r="M388" s="34" t="str">
        <f ca="1">IFERROR(IF(--VLOOKUP(M$315,$A:$B,2,0)&gt;ОКРУГ(M80,VLOOKUP(M$315,$A:$D,4,0)),CONCATENATE(" &lt;",VLOOKUP(M$315,$A:$B,2,0)),IF(--VLOOKUP(M$315,$A:$C,3,0)&lt;ОКРУГ(M80,VLOOKUP(M$315,$A:$D,4,0)),CONCATENATE(" &gt;",VLOOKUP(M$315,$A:$C,3,0)),ОКРУГ(M80,VLOOKUP(M$315,$A:$D,4,0)))),M80)</f>
        <v xml:space="preserve"> </v>
      </c>
    </row>
    <row r="389" spans="6:13" ht="15.75" hidden="1" thickBot="1" x14ac:dyDescent="0.3">
      <c r="F389" s="21" t="str">
        <f>IF(OR(F388=[1]Настройки!$U$6,F388="-"),"-",F388+1)</f>
        <v>-</v>
      </c>
      <c r="G389" s="22" t="str">
        <f t="shared" si="1"/>
        <v>-</v>
      </c>
      <c r="H389" s="22"/>
      <c r="I389" s="22"/>
      <c r="J389" s="34" t="str">
        <f ca="1">IFERROR(IF(--VLOOKUP(J$315,$A:$B,2,0)&gt;ОКРУГ(J81,VLOOKUP(J$315,$A:$D,4,0)),CONCATENATE(" &lt;",VLOOKUP(J$315,$A:$B,2,0)),IF(--VLOOKUP(J$315,$A:$C,3,0)&lt;ОКРУГ(J81,VLOOKUP(J$315,$A:$D,4,0)),CONCATENATE(" &gt;",VLOOKUP(J$315,$A:$C,3,0)),ОКРУГ(J81,VLOOKUP(J$315,$A:$D,4,0)))),J81)</f>
        <v xml:space="preserve"> </v>
      </c>
      <c r="K389" s="34" t="str">
        <f ca="1">IFERROR(IF(--VLOOKUP(K$315,$A:$B,2,0)&gt;ОКРУГ(K81,VLOOKUP(K$315,$A:$D,4,0)),CONCATENATE(" &lt;",VLOOKUP(K$315,$A:$B,2,0)),IF(--VLOOKUP(K$315,$A:$C,3,0)&lt;ОКРУГ(K81,VLOOKUP(K$315,$A:$D,4,0)),CONCATENATE(" &gt;",VLOOKUP(K$315,$A:$C,3,0)),ОКРУГ(K81,VLOOKUP(K$315,$A:$D,4,0)))),K81)</f>
        <v xml:space="preserve"> </v>
      </c>
      <c r="L389" s="34" t="str">
        <f ca="1">IFERROR(IF(--VLOOKUP(L$315,$A:$B,2,0)&gt;ОКРУГ(L81,VLOOKUP(L$315,$A:$D,4,0)),CONCATENATE(" &lt;",VLOOKUP(L$315,$A:$B,2,0)),IF(--VLOOKUP(L$315,$A:$C,3,0)&lt;ОКРУГ(L81,VLOOKUP(L$315,$A:$D,4,0)),CONCATENATE(" &gt;",VLOOKUP(L$315,$A:$C,3,0)),ОКРУГ(L81,VLOOKUP(L$315,$A:$D,4,0)))),L81)</f>
        <v xml:space="preserve"> </v>
      </c>
      <c r="M389" s="34" t="str">
        <f ca="1">IFERROR(IF(--VLOOKUP(M$315,$A:$B,2,0)&gt;ОКРУГ(M81,VLOOKUP(M$315,$A:$D,4,0)),CONCATENATE(" &lt;",VLOOKUP(M$315,$A:$B,2,0)),IF(--VLOOKUP(M$315,$A:$C,3,0)&lt;ОКРУГ(M81,VLOOKUP(M$315,$A:$D,4,0)),CONCATENATE(" &gt;",VLOOKUP(M$315,$A:$C,3,0)),ОКРУГ(M81,VLOOKUP(M$315,$A:$D,4,0)))),M81)</f>
        <v xml:space="preserve"> </v>
      </c>
    </row>
    <row r="390" spans="6:13" ht="15.75" hidden="1" thickBot="1" x14ac:dyDescent="0.3">
      <c r="F390" s="21" t="str">
        <f>IF(OR(F389=[1]Настройки!$U$6,F389="-"),"-",F389+1)</f>
        <v>-</v>
      </c>
      <c r="G390" s="22" t="str">
        <f t="shared" si="1"/>
        <v>-</v>
      </c>
      <c r="H390" s="22"/>
      <c r="I390" s="22"/>
      <c r="J390" s="34" t="str">
        <f ca="1">IFERROR(IF(--VLOOKUP(J$315,$A:$B,2,0)&gt;ОКРУГ(J82,VLOOKUP(J$315,$A:$D,4,0)),CONCATENATE(" &lt;",VLOOKUP(J$315,$A:$B,2,0)),IF(--VLOOKUP(J$315,$A:$C,3,0)&lt;ОКРУГ(J82,VLOOKUP(J$315,$A:$D,4,0)),CONCATENATE(" &gt;",VLOOKUP(J$315,$A:$C,3,0)),ОКРУГ(J82,VLOOKUP(J$315,$A:$D,4,0)))),J82)</f>
        <v xml:space="preserve"> </v>
      </c>
      <c r="K390" s="34" t="str">
        <f ca="1">IFERROR(IF(--VLOOKUP(K$315,$A:$B,2,0)&gt;ОКРУГ(K82,VLOOKUP(K$315,$A:$D,4,0)),CONCATENATE(" &lt;",VLOOKUP(K$315,$A:$B,2,0)),IF(--VLOOKUP(K$315,$A:$C,3,0)&lt;ОКРУГ(K82,VLOOKUP(K$315,$A:$D,4,0)),CONCATENATE(" &gt;",VLOOKUP(K$315,$A:$C,3,0)),ОКРУГ(K82,VLOOKUP(K$315,$A:$D,4,0)))),K82)</f>
        <v xml:space="preserve"> </v>
      </c>
      <c r="L390" s="34" t="str">
        <f ca="1">IFERROR(IF(--VLOOKUP(L$315,$A:$B,2,0)&gt;ОКРУГ(L82,VLOOKUP(L$315,$A:$D,4,0)),CONCATENATE(" &lt;",VLOOKUP(L$315,$A:$B,2,0)),IF(--VLOOKUP(L$315,$A:$C,3,0)&lt;ОКРУГ(L82,VLOOKUP(L$315,$A:$D,4,0)),CONCATENATE(" &gt;",VLOOKUP(L$315,$A:$C,3,0)),ОКРУГ(L82,VLOOKUP(L$315,$A:$D,4,0)))),L82)</f>
        <v xml:space="preserve"> </v>
      </c>
      <c r="M390" s="34" t="str">
        <f ca="1">IFERROR(IF(--VLOOKUP(M$315,$A:$B,2,0)&gt;ОКРУГ(M82,VLOOKUP(M$315,$A:$D,4,0)),CONCATENATE(" &lt;",VLOOKUP(M$315,$A:$B,2,0)),IF(--VLOOKUP(M$315,$A:$C,3,0)&lt;ОКРУГ(M82,VLOOKUP(M$315,$A:$D,4,0)),CONCATENATE(" &gt;",VLOOKUP(M$315,$A:$C,3,0)),ОКРУГ(M82,VLOOKUP(M$315,$A:$D,4,0)))),M82)</f>
        <v xml:space="preserve"> </v>
      </c>
    </row>
    <row r="391" spans="6:13" ht="15.75" hidden="1" thickBot="1" x14ac:dyDescent="0.3">
      <c r="F391" s="21" t="str">
        <f>IF(OR(F390=[1]Настройки!$U$6,F390="-"),"-",F390+1)</f>
        <v>-</v>
      </c>
      <c r="G391" s="22" t="str">
        <f t="shared" si="1"/>
        <v>-</v>
      </c>
      <c r="H391" s="22"/>
      <c r="I391" s="22"/>
      <c r="J391" s="34" t="str">
        <f ca="1">IFERROR(IF(--VLOOKUP(J$315,$A:$B,2,0)&gt;ОКРУГ(J83,VLOOKUP(J$315,$A:$D,4,0)),CONCATENATE(" &lt;",VLOOKUP(J$315,$A:$B,2,0)),IF(--VLOOKUP(J$315,$A:$C,3,0)&lt;ОКРУГ(J83,VLOOKUP(J$315,$A:$D,4,0)),CONCATENATE(" &gt;",VLOOKUP(J$315,$A:$C,3,0)),ОКРУГ(J83,VLOOKUP(J$315,$A:$D,4,0)))),J83)</f>
        <v xml:space="preserve"> </v>
      </c>
      <c r="K391" s="34" t="str">
        <f ca="1">IFERROR(IF(--VLOOKUP(K$315,$A:$B,2,0)&gt;ОКРУГ(K83,VLOOKUP(K$315,$A:$D,4,0)),CONCATENATE(" &lt;",VLOOKUP(K$315,$A:$B,2,0)),IF(--VLOOKUP(K$315,$A:$C,3,0)&lt;ОКРУГ(K83,VLOOKUP(K$315,$A:$D,4,0)),CONCATENATE(" &gt;",VLOOKUP(K$315,$A:$C,3,0)),ОКРУГ(K83,VLOOKUP(K$315,$A:$D,4,0)))),K83)</f>
        <v xml:space="preserve"> </v>
      </c>
      <c r="L391" s="34" t="str">
        <f ca="1">IFERROR(IF(--VLOOKUP(L$315,$A:$B,2,0)&gt;ОКРУГ(L83,VLOOKUP(L$315,$A:$D,4,0)),CONCATENATE(" &lt;",VLOOKUP(L$315,$A:$B,2,0)),IF(--VLOOKUP(L$315,$A:$C,3,0)&lt;ОКРУГ(L83,VLOOKUP(L$315,$A:$D,4,0)),CONCATENATE(" &gt;",VLOOKUP(L$315,$A:$C,3,0)),ОКРУГ(L83,VLOOKUP(L$315,$A:$D,4,0)))),L83)</f>
        <v xml:space="preserve"> </v>
      </c>
      <c r="M391" s="34" t="str">
        <f ca="1">IFERROR(IF(--VLOOKUP(M$315,$A:$B,2,0)&gt;ОКРУГ(M83,VLOOKUP(M$315,$A:$D,4,0)),CONCATENATE(" &lt;",VLOOKUP(M$315,$A:$B,2,0)),IF(--VLOOKUP(M$315,$A:$C,3,0)&lt;ОКРУГ(M83,VLOOKUP(M$315,$A:$D,4,0)),CONCATENATE(" &gt;",VLOOKUP(M$315,$A:$C,3,0)),ОКРУГ(M83,VLOOKUP(M$315,$A:$D,4,0)))),M83)</f>
        <v xml:space="preserve"> </v>
      </c>
    </row>
    <row r="392" spans="6:13" ht="15.75" hidden="1" thickBot="1" x14ac:dyDescent="0.3">
      <c r="F392" s="21" t="str">
        <f>IF(OR(F391=[1]Настройки!$U$6,F391="-"),"-",F391+1)</f>
        <v>-</v>
      </c>
      <c r="G392" s="22" t="str">
        <f t="shared" si="1"/>
        <v>-</v>
      </c>
      <c r="H392" s="22"/>
      <c r="I392" s="22"/>
      <c r="J392" s="34" t="str">
        <f ca="1">IFERROR(IF(--VLOOKUP(J$315,$A:$B,2,0)&gt;ОКРУГ(J84,VLOOKUP(J$315,$A:$D,4,0)),CONCATENATE(" &lt;",VLOOKUP(J$315,$A:$B,2,0)),IF(--VLOOKUP(J$315,$A:$C,3,0)&lt;ОКРУГ(J84,VLOOKUP(J$315,$A:$D,4,0)),CONCATENATE(" &gt;",VLOOKUP(J$315,$A:$C,3,0)),ОКРУГ(J84,VLOOKUP(J$315,$A:$D,4,0)))),J84)</f>
        <v xml:space="preserve"> </v>
      </c>
      <c r="K392" s="34" t="str">
        <f ca="1">IFERROR(IF(--VLOOKUP(K$315,$A:$B,2,0)&gt;ОКРУГ(K84,VLOOKUP(K$315,$A:$D,4,0)),CONCATENATE(" &lt;",VLOOKUP(K$315,$A:$B,2,0)),IF(--VLOOKUP(K$315,$A:$C,3,0)&lt;ОКРУГ(K84,VLOOKUP(K$315,$A:$D,4,0)),CONCATENATE(" &gt;",VLOOKUP(K$315,$A:$C,3,0)),ОКРУГ(K84,VLOOKUP(K$315,$A:$D,4,0)))),K84)</f>
        <v xml:space="preserve"> </v>
      </c>
      <c r="L392" s="34" t="str">
        <f ca="1">IFERROR(IF(--VLOOKUP(L$315,$A:$B,2,0)&gt;ОКРУГ(L84,VLOOKUP(L$315,$A:$D,4,0)),CONCATENATE(" &lt;",VLOOKUP(L$315,$A:$B,2,0)),IF(--VLOOKUP(L$315,$A:$C,3,0)&lt;ОКРУГ(L84,VLOOKUP(L$315,$A:$D,4,0)),CONCATENATE(" &gt;",VLOOKUP(L$315,$A:$C,3,0)),ОКРУГ(L84,VLOOKUP(L$315,$A:$D,4,0)))),L84)</f>
        <v xml:space="preserve"> </v>
      </c>
      <c r="M392" s="34" t="str">
        <f ca="1">IFERROR(IF(--VLOOKUP(M$315,$A:$B,2,0)&gt;ОКРУГ(M84,VLOOKUP(M$315,$A:$D,4,0)),CONCATENATE(" &lt;",VLOOKUP(M$315,$A:$B,2,0)),IF(--VLOOKUP(M$315,$A:$C,3,0)&lt;ОКРУГ(M84,VLOOKUP(M$315,$A:$D,4,0)),CONCATENATE(" &gt;",VLOOKUP(M$315,$A:$C,3,0)),ОКРУГ(M84,VLOOKUP(M$315,$A:$D,4,0)))),M84)</f>
        <v xml:space="preserve"> </v>
      </c>
    </row>
    <row r="393" spans="6:13" ht="15.75" hidden="1" thickBot="1" x14ac:dyDescent="0.3">
      <c r="F393" s="21" t="str">
        <f>IF(OR(F392=[1]Настройки!$U$6,F392="-"),"-",F392+1)</f>
        <v>-</v>
      </c>
      <c r="G393" s="22" t="str">
        <f t="shared" si="1"/>
        <v>-</v>
      </c>
      <c r="H393" s="22"/>
      <c r="I393" s="22"/>
      <c r="J393" s="34" t="str">
        <f ca="1">IFERROR(IF(--VLOOKUP(J$315,$A:$B,2,0)&gt;ОКРУГ(J85,VLOOKUP(J$315,$A:$D,4,0)),CONCATENATE(" &lt;",VLOOKUP(J$315,$A:$B,2,0)),IF(--VLOOKUP(J$315,$A:$C,3,0)&lt;ОКРУГ(J85,VLOOKUP(J$315,$A:$D,4,0)),CONCATENATE(" &gt;",VLOOKUP(J$315,$A:$C,3,0)),ОКРУГ(J85,VLOOKUP(J$315,$A:$D,4,0)))),J85)</f>
        <v xml:space="preserve"> </v>
      </c>
      <c r="K393" s="34" t="str">
        <f ca="1">IFERROR(IF(--VLOOKUP(K$315,$A:$B,2,0)&gt;ОКРУГ(K85,VLOOKUP(K$315,$A:$D,4,0)),CONCATENATE(" &lt;",VLOOKUP(K$315,$A:$B,2,0)),IF(--VLOOKUP(K$315,$A:$C,3,0)&lt;ОКРУГ(K85,VLOOKUP(K$315,$A:$D,4,0)),CONCATENATE(" &gt;",VLOOKUP(K$315,$A:$C,3,0)),ОКРУГ(K85,VLOOKUP(K$315,$A:$D,4,0)))),K85)</f>
        <v xml:space="preserve"> </v>
      </c>
      <c r="L393" s="34" t="str">
        <f ca="1">IFERROR(IF(--VLOOKUP(L$315,$A:$B,2,0)&gt;ОКРУГ(L85,VLOOKUP(L$315,$A:$D,4,0)),CONCATENATE(" &lt;",VLOOKUP(L$315,$A:$B,2,0)),IF(--VLOOKUP(L$315,$A:$C,3,0)&lt;ОКРУГ(L85,VLOOKUP(L$315,$A:$D,4,0)),CONCATENATE(" &gt;",VLOOKUP(L$315,$A:$C,3,0)),ОКРУГ(L85,VLOOKUP(L$315,$A:$D,4,0)))),L85)</f>
        <v xml:space="preserve"> </v>
      </c>
      <c r="M393" s="34" t="str">
        <f ca="1">IFERROR(IF(--VLOOKUP(M$315,$A:$B,2,0)&gt;ОКРУГ(M85,VLOOKUP(M$315,$A:$D,4,0)),CONCATENATE(" &lt;",VLOOKUP(M$315,$A:$B,2,0)),IF(--VLOOKUP(M$315,$A:$C,3,0)&lt;ОКРУГ(M85,VLOOKUP(M$315,$A:$D,4,0)),CONCATENATE(" &gt;",VLOOKUP(M$315,$A:$C,3,0)),ОКРУГ(M85,VLOOKUP(M$315,$A:$D,4,0)))),M85)</f>
        <v xml:space="preserve"> </v>
      </c>
    </row>
    <row r="394" spans="6:13" ht="15.75" hidden="1" thickBot="1" x14ac:dyDescent="0.3">
      <c r="F394" s="21" t="str">
        <f>IF(OR(F393=[1]Настройки!$U$6,F393="-"),"-",F393+1)</f>
        <v>-</v>
      </c>
      <c r="G394" s="22" t="str">
        <f t="shared" si="1"/>
        <v>-</v>
      </c>
      <c r="H394" s="22"/>
      <c r="I394" s="22"/>
      <c r="J394" s="34" t="str">
        <f ca="1">IFERROR(IF(--VLOOKUP(J$315,$A:$B,2,0)&gt;ОКРУГ(J86,VLOOKUP(J$315,$A:$D,4,0)),CONCATENATE(" &lt;",VLOOKUP(J$315,$A:$B,2,0)),IF(--VLOOKUP(J$315,$A:$C,3,0)&lt;ОКРУГ(J86,VLOOKUP(J$315,$A:$D,4,0)),CONCATENATE(" &gt;",VLOOKUP(J$315,$A:$C,3,0)),ОКРУГ(J86,VLOOKUP(J$315,$A:$D,4,0)))),J86)</f>
        <v xml:space="preserve"> </v>
      </c>
      <c r="K394" s="34" t="str">
        <f ca="1">IFERROR(IF(--VLOOKUP(K$315,$A:$B,2,0)&gt;ОКРУГ(K86,VLOOKUP(K$315,$A:$D,4,0)),CONCATENATE(" &lt;",VLOOKUP(K$315,$A:$B,2,0)),IF(--VLOOKUP(K$315,$A:$C,3,0)&lt;ОКРУГ(K86,VLOOKUP(K$315,$A:$D,4,0)),CONCATENATE(" &gt;",VLOOKUP(K$315,$A:$C,3,0)),ОКРУГ(K86,VLOOKUP(K$315,$A:$D,4,0)))),K86)</f>
        <v xml:space="preserve"> </v>
      </c>
      <c r="L394" s="34" t="str">
        <f ca="1">IFERROR(IF(--VLOOKUP(L$315,$A:$B,2,0)&gt;ОКРУГ(L86,VLOOKUP(L$315,$A:$D,4,0)),CONCATENATE(" &lt;",VLOOKUP(L$315,$A:$B,2,0)),IF(--VLOOKUP(L$315,$A:$C,3,0)&lt;ОКРУГ(L86,VLOOKUP(L$315,$A:$D,4,0)),CONCATENATE(" &gt;",VLOOKUP(L$315,$A:$C,3,0)),ОКРУГ(L86,VLOOKUP(L$315,$A:$D,4,0)))),L86)</f>
        <v xml:space="preserve"> </v>
      </c>
      <c r="M394" s="34" t="str">
        <f ca="1">IFERROR(IF(--VLOOKUP(M$315,$A:$B,2,0)&gt;ОКРУГ(M86,VLOOKUP(M$315,$A:$D,4,0)),CONCATENATE(" &lt;",VLOOKUP(M$315,$A:$B,2,0)),IF(--VLOOKUP(M$315,$A:$C,3,0)&lt;ОКРУГ(M86,VLOOKUP(M$315,$A:$D,4,0)),CONCATENATE(" &gt;",VLOOKUP(M$315,$A:$C,3,0)),ОКРУГ(M86,VLOOKUP(M$315,$A:$D,4,0)))),M86)</f>
        <v xml:space="preserve"> </v>
      </c>
    </row>
    <row r="395" spans="6:13" ht="15.75" hidden="1" thickBot="1" x14ac:dyDescent="0.3">
      <c r="F395" s="21" t="str">
        <f>IF(OR(F394=[1]Настройки!$U$6,F394="-"),"-",F394+1)</f>
        <v>-</v>
      </c>
      <c r="G395" s="22" t="str">
        <f t="shared" si="1"/>
        <v>-</v>
      </c>
      <c r="H395" s="22"/>
      <c r="I395" s="22"/>
      <c r="J395" s="34" t="str">
        <f ca="1">IFERROR(IF(--VLOOKUP(J$315,$A:$B,2,0)&gt;ОКРУГ(J87,VLOOKUP(J$315,$A:$D,4,0)),CONCATENATE(" &lt;",VLOOKUP(J$315,$A:$B,2,0)),IF(--VLOOKUP(J$315,$A:$C,3,0)&lt;ОКРУГ(J87,VLOOKUP(J$315,$A:$D,4,0)),CONCATENATE(" &gt;",VLOOKUP(J$315,$A:$C,3,0)),ОКРУГ(J87,VLOOKUP(J$315,$A:$D,4,0)))),J87)</f>
        <v xml:space="preserve"> </v>
      </c>
      <c r="K395" s="34" t="str">
        <f ca="1">IFERROR(IF(--VLOOKUP(K$315,$A:$B,2,0)&gt;ОКРУГ(K87,VLOOKUP(K$315,$A:$D,4,0)),CONCATENATE(" &lt;",VLOOKUP(K$315,$A:$B,2,0)),IF(--VLOOKUP(K$315,$A:$C,3,0)&lt;ОКРУГ(K87,VLOOKUP(K$315,$A:$D,4,0)),CONCATENATE(" &gt;",VLOOKUP(K$315,$A:$C,3,0)),ОКРУГ(K87,VLOOKUP(K$315,$A:$D,4,0)))),K87)</f>
        <v xml:space="preserve"> </v>
      </c>
      <c r="L395" s="34" t="str">
        <f ca="1">IFERROR(IF(--VLOOKUP(L$315,$A:$B,2,0)&gt;ОКРУГ(L87,VLOOKUP(L$315,$A:$D,4,0)),CONCATENATE(" &lt;",VLOOKUP(L$315,$A:$B,2,0)),IF(--VLOOKUP(L$315,$A:$C,3,0)&lt;ОКРУГ(L87,VLOOKUP(L$315,$A:$D,4,0)),CONCATENATE(" &gt;",VLOOKUP(L$315,$A:$C,3,0)),ОКРУГ(L87,VLOOKUP(L$315,$A:$D,4,0)))),L87)</f>
        <v xml:space="preserve"> </v>
      </c>
      <c r="M395" s="34" t="str">
        <f ca="1">IFERROR(IF(--VLOOKUP(M$315,$A:$B,2,0)&gt;ОКРУГ(M87,VLOOKUP(M$315,$A:$D,4,0)),CONCATENATE(" &lt;",VLOOKUP(M$315,$A:$B,2,0)),IF(--VLOOKUP(M$315,$A:$C,3,0)&lt;ОКРУГ(M87,VLOOKUP(M$315,$A:$D,4,0)),CONCATENATE(" &gt;",VLOOKUP(M$315,$A:$C,3,0)),ОКРУГ(M87,VLOOKUP(M$315,$A:$D,4,0)))),M87)</f>
        <v xml:space="preserve"> </v>
      </c>
    </row>
    <row r="396" spans="6:13" ht="15.75" hidden="1" thickBot="1" x14ac:dyDescent="0.3">
      <c r="F396" s="21" t="str">
        <f>IF(OR(F395=[1]Настройки!$U$6,F395="-"),"-",F395+1)</f>
        <v>-</v>
      </c>
      <c r="G396" s="22" t="str">
        <f t="shared" si="1"/>
        <v>-</v>
      </c>
      <c r="H396" s="22"/>
      <c r="I396" s="22"/>
      <c r="J396" s="34" t="str">
        <f ca="1">IFERROR(IF(--VLOOKUP(J$315,$A:$B,2,0)&gt;ОКРУГ(J88,VLOOKUP(J$315,$A:$D,4,0)),CONCATENATE(" &lt;",VLOOKUP(J$315,$A:$B,2,0)),IF(--VLOOKUP(J$315,$A:$C,3,0)&lt;ОКРУГ(J88,VLOOKUP(J$315,$A:$D,4,0)),CONCATENATE(" &gt;",VLOOKUP(J$315,$A:$C,3,0)),ОКРУГ(J88,VLOOKUP(J$315,$A:$D,4,0)))),J88)</f>
        <v xml:space="preserve"> </v>
      </c>
      <c r="K396" s="34" t="str">
        <f ca="1">IFERROR(IF(--VLOOKUP(K$315,$A:$B,2,0)&gt;ОКРУГ(K88,VLOOKUP(K$315,$A:$D,4,0)),CONCATENATE(" &lt;",VLOOKUP(K$315,$A:$B,2,0)),IF(--VLOOKUP(K$315,$A:$C,3,0)&lt;ОКРУГ(K88,VLOOKUP(K$315,$A:$D,4,0)),CONCATENATE(" &gt;",VLOOKUP(K$315,$A:$C,3,0)),ОКРУГ(K88,VLOOKUP(K$315,$A:$D,4,0)))),K88)</f>
        <v xml:space="preserve"> </v>
      </c>
      <c r="L396" s="34" t="str">
        <f ca="1">IFERROR(IF(--VLOOKUP(L$315,$A:$B,2,0)&gt;ОКРУГ(L88,VLOOKUP(L$315,$A:$D,4,0)),CONCATENATE(" &lt;",VLOOKUP(L$315,$A:$B,2,0)),IF(--VLOOKUP(L$315,$A:$C,3,0)&lt;ОКРУГ(L88,VLOOKUP(L$315,$A:$D,4,0)),CONCATENATE(" &gt;",VLOOKUP(L$315,$A:$C,3,0)),ОКРУГ(L88,VLOOKUP(L$315,$A:$D,4,0)))),L88)</f>
        <v xml:space="preserve"> </v>
      </c>
      <c r="M396" s="34" t="str">
        <f ca="1">IFERROR(IF(--VLOOKUP(M$315,$A:$B,2,0)&gt;ОКРУГ(M88,VLOOKUP(M$315,$A:$D,4,0)),CONCATENATE(" &lt;",VLOOKUP(M$315,$A:$B,2,0)),IF(--VLOOKUP(M$315,$A:$C,3,0)&lt;ОКРУГ(M88,VLOOKUP(M$315,$A:$D,4,0)),CONCATENATE(" &gt;",VLOOKUP(M$315,$A:$C,3,0)),ОКРУГ(M88,VLOOKUP(M$315,$A:$D,4,0)))),M88)</f>
        <v xml:space="preserve"> </v>
      </c>
    </row>
    <row r="397" spans="6:13" ht="15.75" hidden="1" thickBot="1" x14ac:dyDescent="0.3">
      <c r="F397" s="21" t="str">
        <f>IF(OR(F396=[1]Настройки!$U$6,F396="-"),"-",F396+1)</f>
        <v>-</v>
      </c>
      <c r="G397" s="22" t="str">
        <f t="shared" si="1"/>
        <v>-</v>
      </c>
      <c r="H397" s="22"/>
      <c r="I397" s="22"/>
      <c r="J397" s="34" t="str">
        <f ca="1">IFERROR(IF(--VLOOKUP(J$315,$A:$B,2,0)&gt;ОКРУГ(J89,VLOOKUP(J$315,$A:$D,4,0)),CONCATENATE(" &lt;",VLOOKUP(J$315,$A:$B,2,0)),IF(--VLOOKUP(J$315,$A:$C,3,0)&lt;ОКРУГ(J89,VLOOKUP(J$315,$A:$D,4,0)),CONCATENATE(" &gt;",VLOOKUP(J$315,$A:$C,3,0)),ОКРУГ(J89,VLOOKUP(J$315,$A:$D,4,0)))),J89)</f>
        <v xml:space="preserve"> </v>
      </c>
      <c r="K397" s="34" t="str">
        <f ca="1">IFERROR(IF(--VLOOKUP(K$315,$A:$B,2,0)&gt;ОКРУГ(K89,VLOOKUP(K$315,$A:$D,4,0)),CONCATENATE(" &lt;",VLOOKUP(K$315,$A:$B,2,0)),IF(--VLOOKUP(K$315,$A:$C,3,0)&lt;ОКРУГ(K89,VLOOKUP(K$315,$A:$D,4,0)),CONCATENATE(" &gt;",VLOOKUP(K$315,$A:$C,3,0)),ОКРУГ(K89,VLOOKUP(K$315,$A:$D,4,0)))),K89)</f>
        <v xml:space="preserve"> </v>
      </c>
      <c r="L397" s="34" t="str">
        <f ca="1">IFERROR(IF(--VLOOKUP(L$315,$A:$B,2,0)&gt;ОКРУГ(L89,VLOOKUP(L$315,$A:$D,4,0)),CONCATENATE(" &lt;",VLOOKUP(L$315,$A:$B,2,0)),IF(--VLOOKUP(L$315,$A:$C,3,0)&lt;ОКРУГ(L89,VLOOKUP(L$315,$A:$D,4,0)),CONCATENATE(" &gt;",VLOOKUP(L$315,$A:$C,3,0)),ОКРУГ(L89,VLOOKUP(L$315,$A:$D,4,0)))),L89)</f>
        <v xml:space="preserve"> </v>
      </c>
      <c r="M397" s="34" t="str">
        <f ca="1">IFERROR(IF(--VLOOKUP(M$315,$A:$B,2,0)&gt;ОКРУГ(M89,VLOOKUP(M$315,$A:$D,4,0)),CONCATENATE(" &lt;",VLOOKUP(M$315,$A:$B,2,0)),IF(--VLOOKUP(M$315,$A:$C,3,0)&lt;ОКРУГ(M89,VLOOKUP(M$315,$A:$D,4,0)),CONCATENATE(" &gt;",VLOOKUP(M$315,$A:$C,3,0)),ОКРУГ(M89,VLOOKUP(M$315,$A:$D,4,0)))),M89)</f>
        <v xml:space="preserve"> </v>
      </c>
    </row>
    <row r="398" spans="6:13" ht="15.75" hidden="1" thickBot="1" x14ac:dyDescent="0.3">
      <c r="F398" s="21" t="str">
        <f>IF(OR(F397=[1]Настройки!$U$6,F397="-"),"-",F397+1)</f>
        <v>-</v>
      </c>
      <c r="G398" s="22" t="str">
        <f t="shared" si="1"/>
        <v>-</v>
      </c>
      <c r="H398" s="22"/>
      <c r="I398" s="22"/>
      <c r="J398" s="34" t="str">
        <f ca="1">IFERROR(IF(--VLOOKUP(J$315,$A:$B,2,0)&gt;ОКРУГ(J90,VLOOKUP(J$315,$A:$D,4,0)),CONCATENATE(" &lt;",VLOOKUP(J$315,$A:$B,2,0)),IF(--VLOOKUP(J$315,$A:$C,3,0)&lt;ОКРУГ(J90,VLOOKUP(J$315,$A:$D,4,0)),CONCATENATE(" &gt;",VLOOKUP(J$315,$A:$C,3,0)),ОКРУГ(J90,VLOOKUP(J$315,$A:$D,4,0)))),J90)</f>
        <v xml:space="preserve"> </v>
      </c>
      <c r="K398" s="34" t="str">
        <f ca="1">IFERROR(IF(--VLOOKUP(K$315,$A:$B,2,0)&gt;ОКРУГ(K90,VLOOKUP(K$315,$A:$D,4,0)),CONCATENATE(" &lt;",VLOOKUP(K$315,$A:$B,2,0)),IF(--VLOOKUP(K$315,$A:$C,3,0)&lt;ОКРУГ(K90,VLOOKUP(K$315,$A:$D,4,0)),CONCATENATE(" &gt;",VLOOKUP(K$315,$A:$C,3,0)),ОКРУГ(K90,VLOOKUP(K$315,$A:$D,4,0)))),K90)</f>
        <v xml:space="preserve"> </v>
      </c>
      <c r="L398" s="34" t="str">
        <f ca="1">IFERROR(IF(--VLOOKUP(L$315,$A:$B,2,0)&gt;ОКРУГ(L90,VLOOKUP(L$315,$A:$D,4,0)),CONCATENATE(" &lt;",VLOOKUP(L$315,$A:$B,2,0)),IF(--VLOOKUP(L$315,$A:$C,3,0)&lt;ОКРУГ(L90,VLOOKUP(L$315,$A:$D,4,0)),CONCATENATE(" &gt;",VLOOKUP(L$315,$A:$C,3,0)),ОКРУГ(L90,VLOOKUP(L$315,$A:$D,4,0)))),L90)</f>
        <v xml:space="preserve"> </v>
      </c>
      <c r="M398" s="34" t="str">
        <f ca="1">IFERROR(IF(--VLOOKUP(M$315,$A:$B,2,0)&gt;ОКРУГ(M90,VLOOKUP(M$315,$A:$D,4,0)),CONCATENATE(" &lt;",VLOOKUP(M$315,$A:$B,2,0)),IF(--VLOOKUP(M$315,$A:$C,3,0)&lt;ОКРУГ(M90,VLOOKUP(M$315,$A:$D,4,0)),CONCATENATE(" &gt;",VLOOKUP(M$315,$A:$C,3,0)),ОКРУГ(M90,VLOOKUP(M$315,$A:$D,4,0)))),M90)</f>
        <v xml:space="preserve"> </v>
      </c>
    </row>
    <row r="399" spans="6:13" ht="15.75" hidden="1" thickBot="1" x14ac:dyDescent="0.3">
      <c r="F399" s="21" t="str">
        <f>IF(OR(F398=[1]Настройки!$U$6,F398="-"),"-",F398+1)</f>
        <v>-</v>
      </c>
      <c r="G399" s="22" t="str">
        <f t="shared" si="1"/>
        <v>-</v>
      </c>
      <c r="H399" s="22"/>
      <c r="I399" s="22"/>
      <c r="J399" s="34" t="str">
        <f ca="1">IFERROR(IF(--VLOOKUP(J$315,$A:$B,2,0)&gt;ОКРУГ(J91,VLOOKUP(J$315,$A:$D,4,0)),CONCATENATE(" &lt;",VLOOKUP(J$315,$A:$B,2,0)),IF(--VLOOKUP(J$315,$A:$C,3,0)&lt;ОКРУГ(J91,VLOOKUP(J$315,$A:$D,4,0)),CONCATENATE(" &gt;",VLOOKUP(J$315,$A:$C,3,0)),ОКРУГ(J91,VLOOKUP(J$315,$A:$D,4,0)))),J91)</f>
        <v xml:space="preserve"> </v>
      </c>
      <c r="K399" s="34" t="str">
        <f ca="1">IFERROR(IF(--VLOOKUP(K$315,$A:$B,2,0)&gt;ОКРУГ(K91,VLOOKUP(K$315,$A:$D,4,0)),CONCATENATE(" &lt;",VLOOKUP(K$315,$A:$B,2,0)),IF(--VLOOKUP(K$315,$A:$C,3,0)&lt;ОКРУГ(K91,VLOOKUP(K$315,$A:$D,4,0)),CONCATENATE(" &gt;",VLOOKUP(K$315,$A:$C,3,0)),ОКРУГ(K91,VLOOKUP(K$315,$A:$D,4,0)))),K91)</f>
        <v xml:space="preserve"> </v>
      </c>
      <c r="L399" s="34" t="str">
        <f ca="1">IFERROR(IF(--VLOOKUP(L$315,$A:$B,2,0)&gt;ОКРУГ(L91,VLOOKUP(L$315,$A:$D,4,0)),CONCATENATE(" &lt;",VLOOKUP(L$315,$A:$B,2,0)),IF(--VLOOKUP(L$315,$A:$C,3,0)&lt;ОКРУГ(L91,VLOOKUP(L$315,$A:$D,4,0)),CONCATENATE(" &gt;",VLOOKUP(L$315,$A:$C,3,0)),ОКРУГ(L91,VLOOKUP(L$315,$A:$D,4,0)))),L91)</f>
        <v xml:space="preserve"> </v>
      </c>
      <c r="M399" s="34" t="str">
        <f ca="1">IFERROR(IF(--VLOOKUP(M$315,$A:$B,2,0)&gt;ОКРУГ(M91,VLOOKUP(M$315,$A:$D,4,0)),CONCATENATE(" &lt;",VLOOKUP(M$315,$A:$B,2,0)),IF(--VLOOKUP(M$315,$A:$C,3,0)&lt;ОКРУГ(M91,VLOOKUP(M$315,$A:$D,4,0)),CONCATENATE(" &gt;",VLOOKUP(M$315,$A:$C,3,0)),ОКРУГ(M91,VLOOKUP(M$315,$A:$D,4,0)))),M91)</f>
        <v xml:space="preserve"> </v>
      </c>
    </row>
    <row r="400" spans="6:13" ht="15.75" hidden="1" thickBot="1" x14ac:dyDescent="0.3">
      <c r="F400" s="21" t="str">
        <f>IF(OR(F399=[1]Настройки!$U$6,F399="-"),"-",F399+1)</f>
        <v>-</v>
      </c>
      <c r="G400" s="22" t="str">
        <f t="shared" si="1"/>
        <v>-</v>
      </c>
      <c r="H400" s="22"/>
      <c r="I400" s="22"/>
      <c r="J400" s="34" t="str">
        <f ca="1">IFERROR(IF(--VLOOKUP(J$315,$A:$B,2,0)&gt;ОКРУГ(J92,VLOOKUP(J$315,$A:$D,4,0)),CONCATENATE(" &lt;",VLOOKUP(J$315,$A:$B,2,0)),IF(--VLOOKUP(J$315,$A:$C,3,0)&lt;ОКРУГ(J92,VLOOKUP(J$315,$A:$D,4,0)),CONCATENATE(" &gt;",VLOOKUP(J$315,$A:$C,3,0)),ОКРУГ(J92,VLOOKUP(J$315,$A:$D,4,0)))),J92)</f>
        <v xml:space="preserve"> </v>
      </c>
      <c r="K400" s="34" t="str">
        <f ca="1">IFERROR(IF(--VLOOKUP(K$315,$A:$B,2,0)&gt;ОКРУГ(K92,VLOOKUP(K$315,$A:$D,4,0)),CONCATENATE(" &lt;",VLOOKUP(K$315,$A:$B,2,0)),IF(--VLOOKUP(K$315,$A:$C,3,0)&lt;ОКРУГ(K92,VLOOKUP(K$315,$A:$D,4,0)),CONCATENATE(" &gt;",VLOOKUP(K$315,$A:$C,3,0)),ОКРУГ(K92,VLOOKUP(K$315,$A:$D,4,0)))),K92)</f>
        <v xml:space="preserve"> </v>
      </c>
      <c r="L400" s="34" t="str">
        <f ca="1">IFERROR(IF(--VLOOKUP(L$315,$A:$B,2,0)&gt;ОКРУГ(L92,VLOOKUP(L$315,$A:$D,4,0)),CONCATENATE(" &lt;",VLOOKUP(L$315,$A:$B,2,0)),IF(--VLOOKUP(L$315,$A:$C,3,0)&lt;ОКРУГ(L92,VLOOKUP(L$315,$A:$D,4,0)),CONCATENATE(" &gt;",VLOOKUP(L$315,$A:$C,3,0)),ОКРУГ(L92,VLOOKUP(L$315,$A:$D,4,0)))),L92)</f>
        <v xml:space="preserve"> </v>
      </c>
      <c r="M400" s="34" t="str">
        <f ca="1">IFERROR(IF(--VLOOKUP(M$315,$A:$B,2,0)&gt;ОКРУГ(M92,VLOOKUP(M$315,$A:$D,4,0)),CONCATENATE(" &lt;",VLOOKUP(M$315,$A:$B,2,0)),IF(--VLOOKUP(M$315,$A:$C,3,0)&lt;ОКРУГ(M92,VLOOKUP(M$315,$A:$D,4,0)),CONCATENATE(" &gt;",VLOOKUP(M$315,$A:$C,3,0)),ОКРУГ(M92,VLOOKUP(M$315,$A:$D,4,0)))),M92)</f>
        <v xml:space="preserve"> </v>
      </c>
    </row>
    <row r="401" spans="6:13" ht="15.75" hidden="1" thickBot="1" x14ac:dyDescent="0.3">
      <c r="F401" s="21" t="str">
        <f>IF(OR(F400=[1]Настройки!$U$6,F400="-"),"-",F400+1)</f>
        <v>-</v>
      </c>
      <c r="G401" s="22" t="str">
        <f t="shared" si="1"/>
        <v>-</v>
      </c>
      <c r="H401" s="22"/>
      <c r="I401" s="22"/>
      <c r="J401" s="34" t="str">
        <f ca="1">IFERROR(IF(--VLOOKUP(J$315,$A:$B,2,0)&gt;ОКРУГ(J93,VLOOKUP(J$315,$A:$D,4,0)),CONCATENATE(" &lt;",VLOOKUP(J$315,$A:$B,2,0)),IF(--VLOOKUP(J$315,$A:$C,3,0)&lt;ОКРУГ(J93,VLOOKUP(J$315,$A:$D,4,0)),CONCATENATE(" &gt;",VLOOKUP(J$315,$A:$C,3,0)),ОКРУГ(J93,VLOOKUP(J$315,$A:$D,4,0)))),J93)</f>
        <v xml:space="preserve"> </v>
      </c>
      <c r="K401" s="34" t="str">
        <f ca="1">IFERROR(IF(--VLOOKUP(K$315,$A:$B,2,0)&gt;ОКРУГ(K93,VLOOKUP(K$315,$A:$D,4,0)),CONCATENATE(" &lt;",VLOOKUP(K$315,$A:$B,2,0)),IF(--VLOOKUP(K$315,$A:$C,3,0)&lt;ОКРУГ(K93,VLOOKUP(K$315,$A:$D,4,0)),CONCATENATE(" &gt;",VLOOKUP(K$315,$A:$C,3,0)),ОКРУГ(K93,VLOOKUP(K$315,$A:$D,4,0)))),K93)</f>
        <v xml:space="preserve"> </v>
      </c>
      <c r="L401" s="34" t="str">
        <f ca="1">IFERROR(IF(--VLOOKUP(L$315,$A:$B,2,0)&gt;ОКРУГ(L93,VLOOKUP(L$315,$A:$D,4,0)),CONCATENATE(" &lt;",VLOOKUP(L$315,$A:$B,2,0)),IF(--VLOOKUP(L$315,$A:$C,3,0)&lt;ОКРУГ(L93,VLOOKUP(L$315,$A:$D,4,0)),CONCATENATE(" &gt;",VLOOKUP(L$315,$A:$C,3,0)),ОКРУГ(L93,VLOOKUP(L$315,$A:$D,4,0)))),L93)</f>
        <v xml:space="preserve"> </v>
      </c>
      <c r="M401" s="34" t="str">
        <f ca="1">IFERROR(IF(--VLOOKUP(M$315,$A:$B,2,0)&gt;ОКРУГ(M93,VLOOKUP(M$315,$A:$D,4,0)),CONCATENATE(" &lt;",VLOOKUP(M$315,$A:$B,2,0)),IF(--VLOOKUP(M$315,$A:$C,3,0)&lt;ОКРУГ(M93,VLOOKUP(M$315,$A:$D,4,0)),CONCATENATE(" &gt;",VLOOKUP(M$315,$A:$C,3,0)),ОКРУГ(M93,VLOOKUP(M$315,$A:$D,4,0)))),M93)</f>
        <v xml:space="preserve"> </v>
      </c>
    </row>
    <row r="402" spans="6:13" ht="15.75" hidden="1" thickBot="1" x14ac:dyDescent="0.3">
      <c r="F402" s="21" t="str">
        <f>IF(OR(F401=[1]Настройки!$U$6,F401="-"),"-",F401+1)</f>
        <v>-</v>
      </c>
      <c r="G402" s="22" t="str">
        <f t="shared" si="1"/>
        <v>-</v>
      </c>
      <c r="H402" s="22"/>
      <c r="I402" s="22"/>
      <c r="J402" s="34" t="str">
        <f ca="1">IFERROR(IF(--VLOOKUP(J$315,$A:$B,2,0)&gt;ОКРУГ(J94,VLOOKUP(J$315,$A:$D,4,0)),CONCATENATE(" &lt;",VLOOKUP(J$315,$A:$B,2,0)),IF(--VLOOKUP(J$315,$A:$C,3,0)&lt;ОКРУГ(J94,VLOOKUP(J$315,$A:$D,4,0)),CONCATENATE(" &gt;",VLOOKUP(J$315,$A:$C,3,0)),ОКРУГ(J94,VLOOKUP(J$315,$A:$D,4,0)))),J94)</f>
        <v xml:space="preserve"> </v>
      </c>
      <c r="K402" s="34" t="str">
        <f ca="1">IFERROR(IF(--VLOOKUP(K$315,$A:$B,2,0)&gt;ОКРУГ(K94,VLOOKUP(K$315,$A:$D,4,0)),CONCATENATE(" &lt;",VLOOKUP(K$315,$A:$B,2,0)),IF(--VLOOKUP(K$315,$A:$C,3,0)&lt;ОКРУГ(K94,VLOOKUP(K$315,$A:$D,4,0)),CONCATENATE(" &gt;",VLOOKUP(K$315,$A:$C,3,0)),ОКРУГ(K94,VLOOKUP(K$315,$A:$D,4,0)))),K94)</f>
        <v xml:space="preserve"> </v>
      </c>
      <c r="L402" s="34" t="str">
        <f ca="1">IFERROR(IF(--VLOOKUP(L$315,$A:$B,2,0)&gt;ОКРУГ(L94,VLOOKUP(L$315,$A:$D,4,0)),CONCATENATE(" &lt;",VLOOKUP(L$315,$A:$B,2,0)),IF(--VLOOKUP(L$315,$A:$C,3,0)&lt;ОКРУГ(L94,VLOOKUP(L$315,$A:$D,4,0)),CONCATENATE(" &gt;",VLOOKUP(L$315,$A:$C,3,0)),ОКРУГ(L94,VLOOKUP(L$315,$A:$D,4,0)))),L94)</f>
        <v xml:space="preserve"> </v>
      </c>
      <c r="M402" s="34" t="str">
        <f ca="1">IFERROR(IF(--VLOOKUP(M$315,$A:$B,2,0)&gt;ОКРУГ(M94,VLOOKUP(M$315,$A:$D,4,0)),CONCATENATE(" &lt;",VLOOKUP(M$315,$A:$B,2,0)),IF(--VLOOKUP(M$315,$A:$C,3,0)&lt;ОКРУГ(M94,VLOOKUP(M$315,$A:$D,4,0)),CONCATENATE(" &gt;",VLOOKUP(M$315,$A:$C,3,0)),ОКРУГ(M94,VLOOKUP(M$315,$A:$D,4,0)))),M94)</f>
        <v xml:space="preserve"> </v>
      </c>
    </row>
    <row r="403" spans="6:13" ht="15.75" hidden="1" thickBot="1" x14ac:dyDescent="0.3">
      <c r="F403" s="21" t="str">
        <f>IF(OR(F402=[1]Настройки!$U$6,F402="-"),"-",F402+1)</f>
        <v>-</v>
      </c>
      <c r="G403" s="22" t="str">
        <f t="shared" si="1"/>
        <v>-</v>
      </c>
      <c r="H403" s="22"/>
      <c r="I403" s="22"/>
      <c r="J403" s="34" t="str">
        <f ca="1">IFERROR(IF(--VLOOKUP(J$315,$A:$B,2,0)&gt;ОКРУГ(J95,VLOOKUP(J$315,$A:$D,4,0)),CONCATENATE(" &lt;",VLOOKUP(J$315,$A:$B,2,0)),IF(--VLOOKUP(J$315,$A:$C,3,0)&lt;ОКРУГ(J95,VLOOKUP(J$315,$A:$D,4,0)),CONCATENATE(" &gt;",VLOOKUP(J$315,$A:$C,3,0)),ОКРУГ(J95,VLOOKUP(J$315,$A:$D,4,0)))),J95)</f>
        <v xml:space="preserve"> </v>
      </c>
      <c r="K403" s="34" t="str">
        <f ca="1">IFERROR(IF(--VLOOKUP(K$315,$A:$B,2,0)&gt;ОКРУГ(K95,VLOOKUP(K$315,$A:$D,4,0)),CONCATENATE(" &lt;",VLOOKUP(K$315,$A:$B,2,0)),IF(--VLOOKUP(K$315,$A:$C,3,0)&lt;ОКРУГ(K95,VLOOKUP(K$315,$A:$D,4,0)),CONCATENATE(" &gt;",VLOOKUP(K$315,$A:$C,3,0)),ОКРУГ(K95,VLOOKUP(K$315,$A:$D,4,0)))),K95)</f>
        <v xml:space="preserve"> </v>
      </c>
      <c r="L403" s="34" t="str">
        <f ca="1">IFERROR(IF(--VLOOKUP(L$315,$A:$B,2,0)&gt;ОКРУГ(L95,VLOOKUP(L$315,$A:$D,4,0)),CONCATENATE(" &lt;",VLOOKUP(L$315,$A:$B,2,0)),IF(--VLOOKUP(L$315,$A:$C,3,0)&lt;ОКРУГ(L95,VLOOKUP(L$315,$A:$D,4,0)),CONCATENATE(" &gt;",VLOOKUP(L$315,$A:$C,3,0)),ОКРУГ(L95,VLOOKUP(L$315,$A:$D,4,0)))),L95)</f>
        <v xml:space="preserve"> </v>
      </c>
      <c r="M403" s="34" t="str">
        <f ca="1">IFERROR(IF(--VLOOKUP(M$315,$A:$B,2,0)&gt;ОКРУГ(M95,VLOOKUP(M$315,$A:$D,4,0)),CONCATENATE(" &lt;",VLOOKUP(M$315,$A:$B,2,0)),IF(--VLOOKUP(M$315,$A:$C,3,0)&lt;ОКРУГ(M95,VLOOKUP(M$315,$A:$D,4,0)),CONCATENATE(" &gt;",VLOOKUP(M$315,$A:$C,3,0)),ОКРУГ(M95,VLOOKUP(M$315,$A:$D,4,0)))),M95)</f>
        <v xml:space="preserve"> </v>
      </c>
    </row>
    <row r="404" spans="6:13" ht="15.75" hidden="1" thickBot="1" x14ac:dyDescent="0.3">
      <c r="F404" s="21" t="str">
        <f>IF(OR(F403=[1]Настройки!$U$6,F403="-"),"-",F403+1)</f>
        <v>-</v>
      </c>
      <c r="G404" s="22" t="str">
        <f t="shared" si="1"/>
        <v>-</v>
      </c>
      <c r="H404" s="22"/>
      <c r="I404" s="22"/>
      <c r="J404" s="34" t="str">
        <f ca="1">IFERROR(IF(--VLOOKUP(J$315,$A:$B,2,0)&gt;ОКРУГ(J96,VLOOKUP(J$315,$A:$D,4,0)),CONCATENATE(" &lt;",VLOOKUP(J$315,$A:$B,2,0)),IF(--VLOOKUP(J$315,$A:$C,3,0)&lt;ОКРУГ(J96,VLOOKUP(J$315,$A:$D,4,0)),CONCATENATE(" &gt;",VLOOKUP(J$315,$A:$C,3,0)),ОКРУГ(J96,VLOOKUP(J$315,$A:$D,4,0)))),J96)</f>
        <v xml:space="preserve"> </v>
      </c>
      <c r="K404" s="34" t="str">
        <f ca="1">IFERROR(IF(--VLOOKUP(K$315,$A:$B,2,0)&gt;ОКРУГ(K96,VLOOKUP(K$315,$A:$D,4,0)),CONCATENATE(" &lt;",VLOOKUP(K$315,$A:$B,2,0)),IF(--VLOOKUP(K$315,$A:$C,3,0)&lt;ОКРУГ(K96,VLOOKUP(K$315,$A:$D,4,0)),CONCATENATE(" &gt;",VLOOKUP(K$315,$A:$C,3,0)),ОКРУГ(K96,VLOOKUP(K$315,$A:$D,4,0)))),K96)</f>
        <v xml:space="preserve"> </v>
      </c>
      <c r="L404" s="34" t="str">
        <f ca="1">IFERROR(IF(--VLOOKUP(L$315,$A:$B,2,0)&gt;ОКРУГ(L96,VLOOKUP(L$315,$A:$D,4,0)),CONCATENATE(" &lt;",VLOOKUP(L$315,$A:$B,2,0)),IF(--VLOOKUP(L$315,$A:$C,3,0)&lt;ОКРУГ(L96,VLOOKUP(L$315,$A:$D,4,0)),CONCATENATE(" &gt;",VLOOKUP(L$315,$A:$C,3,0)),ОКРУГ(L96,VLOOKUP(L$315,$A:$D,4,0)))),L96)</f>
        <v xml:space="preserve"> </v>
      </c>
      <c r="M404" s="34" t="str">
        <f ca="1">IFERROR(IF(--VLOOKUP(M$315,$A:$B,2,0)&gt;ОКРУГ(M96,VLOOKUP(M$315,$A:$D,4,0)),CONCATENATE(" &lt;",VLOOKUP(M$315,$A:$B,2,0)),IF(--VLOOKUP(M$315,$A:$C,3,0)&lt;ОКРУГ(M96,VLOOKUP(M$315,$A:$D,4,0)),CONCATENATE(" &gt;",VLOOKUP(M$315,$A:$C,3,0)),ОКРУГ(M96,VLOOKUP(M$315,$A:$D,4,0)))),M96)</f>
        <v xml:space="preserve"> </v>
      </c>
    </row>
    <row r="405" spans="6:13" ht="15.75" hidden="1" thickBot="1" x14ac:dyDescent="0.3">
      <c r="F405" s="21" t="str">
        <f>IF(OR(F404=[1]Настройки!$U$6,F404="-"),"-",F404+1)</f>
        <v>-</v>
      </c>
      <c r="G405" s="22" t="str">
        <f t="shared" si="1"/>
        <v>-</v>
      </c>
      <c r="H405" s="22"/>
      <c r="I405" s="22"/>
      <c r="J405" s="34" t="str">
        <f ca="1">IFERROR(IF(--VLOOKUP(J$315,$A:$B,2,0)&gt;ОКРУГ(J97,VLOOKUP(J$315,$A:$D,4,0)),CONCATENATE(" &lt;",VLOOKUP(J$315,$A:$B,2,0)),IF(--VLOOKUP(J$315,$A:$C,3,0)&lt;ОКРУГ(J97,VLOOKUP(J$315,$A:$D,4,0)),CONCATENATE(" &gt;",VLOOKUP(J$315,$A:$C,3,0)),ОКРУГ(J97,VLOOKUP(J$315,$A:$D,4,0)))),J97)</f>
        <v xml:space="preserve"> </v>
      </c>
      <c r="K405" s="34" t="str">
        <f ca="1">IFERROR(IF(--VLOOKUP(K$315,$A:$B,2,0)&gt;ОКРУГ(K97,VLOOKUP(K$315,$A:$D,4,0)),CONCATENATE(" &lt;",VLOOKUP(K$315,$A:$B,2,0)),IF(--VLOOKUP(K$315,$A:$C,3,0)&lt;ОКРУГ(K97,VLOOKUP(K$315,$A:$D,4,0)),CONCATENATE(" &gt;",VLOOKUP(K$315,$A:$C,3,0)),ОКРУГ(K97,VLOOKUP(K$315,$A:$D,4,0)))),K97)</f>
        <v xml:space="preserve"> </v>
      </c>
      <c r="L405" s="34" t="str">
        <f ca="1">IFERROR(IF(--VLOOKUP(L$315,$A:$B,2,0)&gt;ОКРУГ(L97,VLOOKUP(L$315,$A:$D,4,0)),CONCATENATE(" &lt;",VLOOKUP(L$315,$A:$B,2,0)),IF(--VLOOKUP(L$315,$A:$C,3,0)&lt;ОКРУГ(L97,VLOOKUP(L$315,$A:$D,4,0)),CONCATENATE(" &gt;",VLOOKUP(L$315,$A:$C,3,0)),ОКРУГ(L97,VLOOKUP(L$315,$A:$D,4,0)))),L97)</f>
        <v xml:space="preserve"> </v>
      </c>
      <c r="M405" s="34" t="str">
        <f ca="1">IFERROR(IF(--VLOOKUP(M$315,$A:$B,2,0)&gt;ОКРУГ(M97,VLOOKUP(M$315,$A:$D,4,0)),CONCATENATE(" &lt;",VLOOKUP(M$315,$A:$B,2,0)),IF(--VLOOKUP(M$315,$A:$C,3,0)&lt;ОКРУГ(M97,VLOOKUP(M$315,$A:$D,4,0)),CONCATENATE(" &gt;",VLOOKUP(M$315,$A:$C,3,0)),ОКРУГ(M97,VLOOKUP(M$315,$A:$D,4,0)))),M97)</f>
        <v xml:space="preserve"> </v>
      </c>
    </row>
    <row r="406" spans="6:13" ht="15.75" hidden="1" thickBot="1" x14ac:dyDescent="0.3">
      <c r="F406" s="21" t="str">
        <f>IF(OR(F405=[1]Настройки!$U$6,F405="-"),"-",F405+1)</f>
        <v>-</v>
      </c>
      <c r="G406" s="22" t="str">
        <f t="shared" si="1"/>
        <v>-</v>
      </c>
      <c r="H406" s="22"/>
      <c r="I406" s="22"/>
      <c r="J406" s="34" t="str">
        <f ca="1">IFERROR(IF(--VLOOKUP(J$315,$A:$B,2,0)&gt;ОКРУГ(J98,VLOOKUP(J$315,$A:$D,4,0)),CONCATENATE(" &lt;",VLOOKUP(J$315,$A:$B,2,0)),IF(--VLOOKUP(J$315,$A:$C,3,0)&lt;ОКРУГ(J98,VLOOKUP(J$315,$A:$D,4,0)),CONCATENATE(" &gt;",VLOOKUP(J$315,$A:$C,3,0)),ОКРУГ(J98,VLOOKUP(J$315,$A:$D,4,0)))),J98)</f>
        <v xml:space="preserve"> </v>
      </c>
      <c r="K406" s="34" t="str">
        <f ca="1">IFERROR(IF(--VLOOKUP(K$315,$A:$B,2,0)&gt;ОКРУГ(K98,VLOOKUP(K$315,$A:$D,4,0)),CONCATENATE(" &lt;",VLOOKUP(K$315,$A:$B,2,0)),IF(--VLOOKUP(K$315,$A:$C,3,0)&lt;ОКРУГ(K98,VLOOKUP(K$315,$A:$D,4,0)),CONCATENATE(" &gt;",VLOOKUP(K$315,$A:$C,3,0)),ОКРУГ(K98,VLOOKUP(K$315,$A:$D,4,0)))),K98)</f>
        <v xml:space="preserve"> </v>
      </c>
      <c r="L406" s="34" t="str">
        <f ca="1">IFERROR(IF(--VLOOKUP(L$315,$A:$B,2,0)&gt;ОКРУГ(L98,VLOOKUP(L$315,$A:$D,4,0)),CONCATENATE(" &lt;",VLOOKUP(L$315,$A:$B,2,0)),IF(--VLOOKUP(L$315,$A:$C,3,0)&lt;ОКРУГ(L98,VLOOKUP(L$315,$A:$D,4,0)),CONCATENATE(" &gt;",VLOOKUP(L$315,$A:$C,3,0)),ОКРУГ(L98,VLOOKUP(L$315,$A:$D,4,0)))),L98)</f>
        <v xml:space="preserve"> </v>
      </c>
      <c r="M406" s="34" t="str">
        <f ca="1">IFERROR(IF(--VLOOKUP(M$315,$A:$B,2,0)&gt;ОКРУГ(M98,VLOOKUP(M$315,$A:$D,4,0)),CONCATENATE(" &lt;",VLOOKUP(M$315,$A:$B,2,0)),IF(--VLOOKUP(M$315,$A:$C,3,0)&lt;ОКРУГ(M98,VLOOKUP(M$315,$A:$D,4,0)),CONCATENATE(" &gt;",VLOOKUP(M$315,$A:$C,3,0)),ОКРУГ(M98,VLOOKUP(M$315,$A:$D,4,0)))),M98)</f>
        <v xml:space="preserve"> </v>
      </c>
    </row>
    <row r="407" spans="6:13" ht="15.75" hidden="1" thickBot="1" x14ac:dyDescent="0.3">
      <c r="F407" s="21" t="str">
        <f>IF(OR(F406=[1]Настройки!$U$6,F406="-"),"-",F406+1)</f>
        <v>-</v>
      </c>
      <c r="G407" s="22" t="str">
        <f t="shared" si="1"/>
        <v>-</v>
      </c>
      <c r="H407" s="22"/>
      <c r="I407" s="22"/>
      <c r="J407" s="34" t="str">
        <f ca="1">IFERROR(IF(--VLOOKUP(J$315,$A:$B,2,0)&gt;ОКРУГ(J99,VLOOKUP(J$315,$A:$D,4,0)),CONCATENATE(" &lt;",VLOOKUP(J$315,$A:$B,2,0)),IF(--VLOOKUP(J$315,$A:$C,3,0)&lt;ОКРУГ(J99,VLOOKUP(J$315,$A:$D,4,0)),CONCATENATE(" &gt;",VLOOKUP(J$315,$A:$C,3,0)),ОКРУГ(J99,VLOOKUP(J$315,$A:$D,4,0)))),J99)</f>
        <v xml:space="preserve"> </v>
      </c>
      <c r="K407" s="34" t="str">
        <f ca="1">IFERROR(IF(--VLOOKUP(K$315,$A:$B,2,0)&gt;ОКРУГ(K99,VLOOKUP(K$315,$A:$D,4,0)),CONCATENATE(" &lt;",VLOOKUP(K$315,$A:$B,2,0)),IF(--VLOOKUP(K$315,$A:$C,3,0)&lt;ОКРУГ(K99,VLOOKUP(K$315,$A:$D,4,0)),CONCATENATE(" &gt;",VLOOKUP(K$315,$A:$C,3,0)),ОКРУГ(K99,VLOOKUP(K$315,$A:$D,4,0)))),K99)</f>
        <v xml:space="preserve"> </v>
      </c>
      <c r="L407" s="34" t="str">
        <f ca="1">IFERROR(IF(--VLOOKUP(L$315,$A:$B,2,0)&gt;ОКРУГ(L99,VLOOKUP(L$315,$A:$D,4,0)),CONCATENATE(" &lt;",VLOOKUP(L$315,$A:$B,2,0)),IF(--VLOOKUP(L$315,$A:$C,3,0)&lt;ОКРУГ(L99,VLOOKUP(L$315,$A:$D,4,0)),CONCATENATE(" &gt;",VLOOKUP(L$315,$A:$C,3,0)),ОКРУГ(L99,VLOOKUP(L$315,$A:$D,4,0)))),L99)</f>
        <v xml:space="preserve"> </v>
      </c>
      <c r="M407" s="34" t="str">
        <f ca="1">IFERROR(IF(--VLOOKUP(M$315,$A:$B,2,0)&gt;ОКРУГ(M99,VLOOKUP(M$315,$A:$D,4,0)),CONCATENATE(" &lt;",VLOOKUP(M$315,$A:$B,2,0)),IF(--VLOOKUP(M$315,$A:$C,3,0)&lt;ОКРУГ(M99,VLOOKUP(M$315,$A:$D,4,0)),CONCATENATE(" &gt;",VLOOKUP(M$315,$A:$C,3,0)),ОКРУГ(M99,VLOOKUP(M$315,$A:$D,4,0)))),M99)</f>
        <v xml:space="preserve"> </v>
      </c>
    </row>
    <row r="408" spans="6:13" ht="15.75" hidden="1" thickBot="1" x14ac:dyDescent="0.3">
      <c r="F408" s="21" t="str">
        <f>IF(OR(F407=[1]Настройки!$U$6,F407="-"),"-",F407+1)</f>
        <v>-</v>
      </c>
      <c r="G408" s="22" t="str">
        <f t="shared" si="1"/>
        <v>-</v>
      </c>
      <c r="H408" s="22"/>
      <c r="I408" s="22"/>
      <c r="J408" s="34" t="str">
        <f ca="1">IFERROR(IF(--VLOOKUP(J$315,$A:$B,2,0)&gt;ОКРУГ(J100,VLOOKUP(J$315,$A:$D,4,0)),CONCATENATE(" &lt;",VLOOKUP(J$315,$A:$B,2,0)),IF(--VLOOKUP(J$315,$A:$C,3,0)&lt;ОКРУГ(J100,VLOOKUP(J$315,$A:$D,4,0)),CONCATENATE(" &gt;",VLOOKUP(J$315,$A:$C,3,0)),ОКРУГ(J100,VLOOKUP(J$315,$A:$D,4,0)))),J100)</f>
        <v xml:space="preserve"> </v>
      </c>
      <c r="K408" s="34" t="str">
        <f ca="1">IFERROR(IF(--VLOOKUP(K$315,$A:$B,2,0)&gt;ОКРУГ(K100,VLOOKUP(K$315,$A:$D,4,0)),CONCATENATE(" &lt;",VLOOKUP(K$315,$A:$B,2,0)),IF(--VLOOKUP(K$315,$A:$C,3,0)&lt;ОКРУГ(K100,VLOOKUP(K$315,$A:$D,4,0)),CONCATENATE(" &gt;",VLOOKUP(K$315,$A:$C,3,0)),ОКРУГ(K100,VLOOKUP(K$315,$A:$D,4,0)))),K100)</f>
        <v xml:space="preserve"> </v>
      </c>
      <c r="L408" s="34" t="str">
        <f ca="1">IFERROR(IF(--VLOOKUP(L$315,$A:$B,2,0)&gt;ОКРУГ(L100,VLOOKUP(L$315,$A:$D,4,0)),CONCATENATE(" &lt;",VLOOKUP(L$315,$A:$B,2,0)),IF(--VLOOKUP(L$315,$A:$C,3,0)&lt;ОКРУГ(L100,VLOOKUP(L$315,$A:$D,4,0)),CONCATENATE(" &gt;",VLOOKUP(L$315,$A:$C,3,0)),ОКРУГ(L100,VLOOKUP(L$315,$A:$D,4,0)))),L100)</f>
        <v xml:space="preserve"> </v>
      </c>
      <c r="M408" s="34" t="str">
        <f ca="1">IFERROR(IF(--VLOOKUP(M$315,$A:$B,2,0)&gt;ОКРУГ(M100,VLOOKUP(M$315,$A:$D,4,0)),CONCATENATE(" &lt;",VLOOKUP(M$315,$A:$B,2,0)),IF(--VLOOKUP(M$315,$A:$C,3,0)&lt;ОКРУГ(M100,VLOOKUP(M$315,$A:$D,4,0)),CONCATENATE(" &gt;",VLOOKUP(M$315,$A:$C,3,0)),ОКРУГ(M100,VLOOKUP(M$315,$A:$D,4,0)))),M100)</f>
        <v xml:space="preserve"> </v>
      </c>
    </row>
    <row r="409" spans="6:13" ht="15.75" hidden="1" thickBot="1" x14ac:dyDescent="0.3">
      <c r="F409" s="21" t="str">
        <f>IF(OR(F408=[1]Настройки!$U$6,F408="-"),"-",F408+1)</f>
        <v>-</v>
      </c>
      <c r="G409" s="22" t="str">
        <f t="shared" si="1"/>
        <v>-</v>
      </c>
      <c r="H409" s="22"/>
      <c r="I409" s="22"/>
      <c r="J409" s="34" t="str">
        <f ca="1">IFERROR(IF(--VLOOKUP(J$315,$A:$B,2,0)&gt;ОКРУГ(J101,VLOOKUP(J$315,$A:$D,4,0)),CONCATENATE(" &lt;",VLOOKUP(J$315,$A:$B,2,0)),IF(--VLOOKUP(J$315,$A:$C,3,0)&lt;ОКРУГ(J101,VLOOKUP(J$315,$A:$D,4,0)),CONCATENATE(" &gt;",VLOOKUP(J$315,$A:$C,3,0)),ОКРУГ(J101,VLOOKUP(J$315,$A:$D,4,0)))),J101)</f>
        <v xml:space="preserve"> </v>
      </c>
      <c r="K409" s="34" t="str">
        <f ca="1">IFERROR(IF(--VLOOKUP(K$315,$A:$B,2,0)&gt;ОКРУГ(K101,VLOOKUP(K$315,$A:$D,4,0)),CONCATENATE(" &lt;",VLOOKUP(K$315,$A:$B,2,0)),IF(--VLOOKUP(K$315,$A:$C,3,0)&lt;ОКРУГ(K101,VLOOKUP(K$315,$A:$D,4,0)),CONCATENATE(" &gt;",VLOOKUP(K$315,$A:$C,3,0)),ОКРУГ(K101,VLOOKUP(K$315,$A:$D,4,0)))),K101)</f>
        <v xml:space="preserve"> </v>
      </c>
      <c r="L409" s="34" t="str">
        <f ca="1">IFERROR(IF(--VLOOKUP(L$315,$A:$B,2,0)&gt;ОКРУГ(L101,VLOOKUP(L$315,$A:$D,4,0)),CONCATENATE(" &lt;",VLOOKUP(L$315,$A:$B,2,0)),IF(--VLOOKUP(L$315,$A:$C,3,0)&lt;ОКРУГ(L101,VLOOKUP(L$315,$A:$D,4,0)),CONCATENATE(" &gt;",VLOOKUP(L$315,$A:$C,3,0)),ОКРУГ(L101,VLOOKUP(L$315,$A:$D,4,0)))),L101)</f>
        <v xml:space="preserve"> </v>
      </c>
      <c r="M409" s="34" t="str">
        <f ca="1">IFERROR(IF(--VLOOKUP(M$315,$A:$B,2,0)&gt;ОКРУГ(M101,VLOOKUP(M$315,$A:$D,4,0)),CONCATENATE(" &lt;",VLOOKUP(M$315,$A:$B,2,0)),IF(--VLOOKUP(M$315,$A:$C,3,0)&lt;ОКРУГ(M101,VLOOKUP(M$315,$A:$D,4,0)),CONCATENATE(" &gt;",VLOOKUP(M$315,$A:$C,3,0)),ОКРУГ(M101,VLOOKUP(M$315,$A:$D,4,0)))),M101)</f>
        <v xml:space="preserve"> </v>
      </c>
    </row>
    <row r="410" spans="6:13" ht="15.75" hidden="1" thickBot="1" x14ac:dyDescent="0.3">
      <c r="F410" s="21" t="str">
        <f>IF(OR(F409=[1]Настройки!$U$6,F409="-"),"-",F409+1)</f>
        <v>-</v>
      </c>
      <c r="G410" s="22" t="str">
        <f t="shared" si="1"/>
        <v>-</v>
      </c>
      <c r="H410" s="22"/>
      <c r="I410" s="22"/>
      <c r="J410" s="34" t="str">
        <f ca="1">IFERROR(IF(--VLOOKUP(J$315,$A:$B,2,0)&gt;ОКРУГ(J102,VLOOKUP(J$315,$A:$D,4,0)),CONCATENATE(" &lt;",VLOOKUP(J$315,$A:$B,2,0)),IF(--VLOOKUP(J$315,$A:$C,3,0)&lt;ОКРУГ(J102,VLOOKUP(J$315,$A:$D,4,0)),CONCATENATE(" &gt;",VLOOKUP(J$315,$A:$C,3,0)),ОКРУГ(J102,VLOOKUP(J$315,$A:$D,4,0)))),J102)</f>
        <v xml:space="preserve"> </v>
      </c>
      <c r="K410" s="34" t="str">
        <f ca="1">IFERROR(IF(--VLOOKUP(K$315,$A:$B,2,0)&gt;ОКРУГ(K102,VLOOKUP(K$315,$A:$D,4,0)),CONCATENATE(" &lt;",VLOOKUP(K$315,$A:$B,2,0)),IF(--VLOOKUP(K$315,$A:$C,3,0)&lt;ОКРУГ(K102,VLOOKUP(K$315,$A:$D,4,0)),CONCATENATE(" &gt;",VLOOKUP(K$315,$A:$C,3,0)),ОКРУГ(K102,VLOOKUP(K$315,$A:$D,4,0)))),K102)</f>
        <v xml:space="preserve"> </v>
      </c>
      <c r="L410" s="34" t="str">
        <f ca="1">IFERROR(IF(--VLOOKUP(L$315,$A:$B,2,0)&gt;ОКРУГ(L102,VLOOKUP(L$315,$A:$D,4,0)),CONCATENATE(" &lt;",VLOOKUP(L$315,$A:$B,2,0)),IF(--VLOOKUP(L$315,$A:$C,3,0)&lt;ОКРУГ(L102,VLOOKUP(L$315,$A:$D,4,0)),CONCATENATE(" &gt;",VLOOKUP(L$315,$A:$C,3,0)),ОКРУГ(L102,VLOOKUP(L$315,$A:$D,4,0)))),L102)</f>
        <v xml:space="preserve"> </v>
      </c>
      <c r="M410" s="34" t="str">
        <f ca="1">IFERROR(IF(--VLOOKUP(M$315,$A:$B,2,0)&gt;ОКРУГ(M102,VLOOKUP(M$315,$A:$D,4,0)),CONCATENATE(" &lt;",VLOOKUP(M$315,$A:$B,2,0)),IF(--VLOOKUP(M$315,$A:$C,3,0)&lt;ОКРУГ(M102,VLOOKUP(M$315,$A:$D,4,0)),CONCATENATE(" &gt;",VLOOKUP(M$315,$A:$C,3,0)),ОКРУГ(M102,VLOOKUP(M$315,$A:$D,4,0)))),M102)</f>
        <v xml:space="preserve"> </v>
      </c>
    </row>
    <row r="411" spans="6:13" ht="15.75" hidden="1" thickBot="1" x14ac:dyDescent="0.3">
      <c r="F411" s="21" t="str">
        <f>IF(OR(F410=[1]Настройки!$U$6,F410="-"),"-",F410+1)</f>
        <v>-</v>
      </c>
      <c r="G411" s="22" t="str">
        <f t="shared" si="1"/>
        <v>-</v>
      </c>
      <c r="H411" s="22"/>
      <c r="I411" s="22"/>
      <c r="J411" s="34" t="str">
        <f ca="1">IFERROR(IF(--VLOOKUP(J$315,$A:$B,2,0)&gt;ОКРУГ(J103,VLOOKUP(J$315,$A:$D,4,0)),CONCATENATE(" &lt;",VLOOKUP(J$315,$A:$B,2,0)),IF(--VLOOKUP(J$315,$A:$C,3,0)&lt;ОКРУГ(J103,VLOOKUP(J$315,$A:$D,4,0)),CONCATENATE(" &gt;",VLOOKUP(J$315,$A:$C,3,0)),ОКРУГ(J103,VLOOKUP(J$315,$A:$D,4,0)))),J103)</f>
        <v xml:space="preserve"> </v>
      </c>
      <c r="K411" s="34" t="str">
        <f ca="1">IFERROR(IF(--VLOOKUP(K$315,$A:$B,2,0)&gt;ОКРУГ(K103,VLOOKUP(K$315,$A:$D,4,0)),CONCATENATE(" &lt;",VLOOKUP(K$315,$A:$B,2,0)),IF(--VLOOKUP(K$315,$A:$C,3,0)&lt;ОКРУГ(K103,VLOOKUP(K$315,$A:$D,4,0)),CONCATENATE(" &gt;",VLOOKUP(K$315,$A:$C,3,0)),ОКРУГ(K103,VLOOKUP(K$315,$A:$D,4,0)))),K103)</f>
        <v xml:space="preserve"> </v>
      </c>
      <c r="L411" s="34" t="str">
        <f ca="1">IFERROR(IF(--VLOOKUP(L$315,$A:$B,2,0)&gt;ОКРУГ(L103,VLOOKUP(L$315,$A:$D,4,0)),CONCATENATE(" &lt;",VLOOKUP(L$315,$A:$B,2,0)),IF(--VLOOKUP(L$315,$A:$C,3,0)&lt;ОКРУГ(L103,VLOOKUP(L$315,$A:$D,4,0)),CONCATENATE(" &gt;",VLOOKUP(L$315,$A:$C,3,0)),ОКРУГ(L103,VLOOKUP(L$315,$A:$D,4,0)))),L103)</f>
        <v xml:space="preserve"> </v>
      </c>
      <c r="M411" s="34" t="str">
        <f ca="1">IFERROR(IF(--VLOOKUP(M$315,$A:$B,2,0)&gt;ОКРУГ(M103,VLOOKUP(M$315,$A:$D,4,0)),CONCATENATE(" &lt;",VLOOKUP(M$315,$A:$B,2,0)),IF(--VLOOKUP(M$315,$A:$C,3,0)&lt;ОКРУГ(M103,VLOOKUP(M$315,$A:$D,4,0)),CONCATENATE(" &gt;",VLOOKUP(M$315,$A:$C,3,0)),ОКРУГ(M103,VLOOKUP(M$315,$A:$D,4,0)))),M103)</f>
        <v xml:space="preserve"> </v>
      </c>
    </row>
    <row r="412" spans="6:13" ht="15.75" hidden="1" thickBot="1" x14ac:dyDescent="0.3">
      <c r="F412" s="21" t="str">
        <f>IF(OR(F411=[1]Настройки!$U$6,F411="-"),"-",F411+1)</f>
        <v>-</v>
      </c>
      <c r="G412" s="22" t="str">
        <f t="shared" si="1"/>
        <v>-</v>
      </c>
      <c r="H412" s="22"/>
      <c r="I412" s="22"/>
      <c r="J412" s="34" t="str">
        <f ca="1">IFERROR(IF(--VLOOKUP(J$315,$A:$B,2,0)&gt;ОКРУГ(J104,VLOOKUP(J$315,$A:$D,4,0)),CONCATENATE(" &lt;",VLOOKUP(J$315,$A:$B,2,0)),IF(--VLOOKUP(J$315,$A:$C,3,0)&lt;ОКРУГ(J104,VLOOKUP(J$315,$A:$D,4,0)),CONCATENATE(" &gt;",VLOOKUP(J$315,$A:$C,3,0)),ОКРУГ(J104,VLOOKUP(J$315,$A:$D,4,0)))),J104)</f>
        <v xml:space="preserve"> </v>
      </c>
      <c r="K412" s="34" t="str">
        <f ca="1">IFERROR(IF(--VLOOKUP(K$315,$A:$B,2,0)&gt;ОКРУГ(K104,VLOOKUP(K$315,$A:$D,4,0)),CONCATENATE(" &lt;",VLOOKUP(K$315,$A:$B,2,0)),IF(--VLOOKUP(K$315,$A:$C,3,0)&lt;ОКРУГ(K104,VLOOKUP(K$315,$A:$D,4,0)),CONCATENATE(" &gt;",VLOOKUP(K$315,$A:$C,3,0)),ОКРУГ(K104,VLOOKUP(K$315,$A:$D,4,0)))),K104)</f>
        <v xml:space="preserve"> </v>
      </c>
      <c r="L412" s="34" t="str">
        <f ca="1">IFERROR(IF(--VLOOKUP(L$315,$A:$B,2,0)&gt;ОКРУГ(L104,VLOOKUP(L$315,$A:$D,4,0)),CONCATENATE(" &lt;",VLOOKUP(L$315,$A:$B,2,0)),IF(--VLOOKUP(L$315,$A:$C,3,0)&lt;ОКРУГ(L104,VLOOKUP(L$315,$A:$D,4,0)),CONCATENATE(" &gt;",VLOOKUP(L$315,$A:$C,3,0)),ОКРУГ(L104,VLOOKUP(L$315,$A:$D,4,0)))),L104)</f>
        <v xml:space="preserve"> </v>
      </c>
      <c r="M412" s="34" t="str">
        <f ca="1">IFERROR(IF(--VLOOKUP(M$315,$A:$B,2,0)&gt;ОКРУГ(M104,VLOOKUP(M$315,$A:$D,4,0)),CONCATENATE(" &lt;",VLOOKUP(M$315,$A:$B,2,0)),IF(--VLOOKUP(M$315,$A:$C,3,0)&lt;ОКРУГ(M104,VLOOKUP(M$315,$A:$D,4,0)),CONCATENATE(" &gt;",VLOOKUP(M$315,$A:$C,3,0)),ОКРУГ(M104,VLOOKUP(M$315,$A:$D,4,0)))),M104)</f>
        <v xml:space="preserve"> </v>
      </c>
    </row>
    <row r="413" spans="6:13" ht="15.75" hidden="1" thickBot="1" x14ac:dyDescent="0.3">
      <c r="F413" s="21" t="str">
        <f>IF(OR(F412=[1]Настройки!$U$6,F412="-"),"-",F412+1)</f>
        <v>-</v>
      </c>
      <c r="G413" s="22" t="str">
        <f t="shared" si="1"/>
        <v>-</v>
      </c>
      <c r="H413" s="22"/>
      <c r="I413" s="22"/>
      <c r="J413" s="34" t="str">
        <f ca="1">IFERROR(IF(--VLOOKUP(J$315,$A:$B,2,0)&gt;ОКРУГ(J105,VLOOKUP(J$315,$A:$D,4,0)),CONCATENATE(" &lt;",VLOOKUP(J$315,$A:$B,2,0)),IF(--VLOOKUP(J$315,$A:$C,3,0)&lt;ОКРУГ(J105,VLOOKUP(J$315,$A:$D,4,0)),CONCATENATE(" &gt;",VLOOKUP(J$315,$A:$C,3,0)),ОКРУГ(J105,VLOOKUP(J$315,$A:$D,4,0)))),J105)</f>
        <v xml:space="preserve"> </v>
      </c>
      <c r="K413" s="34" t="str">
        <f ca="1">IFERROR(IF(--VLOOKUP(K$315,$A:$B,2,0)&gt;ОКРУГ(K105,VLOOKUP(K$315,$A:$D,4,0)),CONCATENATE(" &lt;",VLOOKUP(K$315,$A:$B,2,0)),IF(--VLOOKUP(K$315,$A:$C,3,0)&lt;ОКРУГ(K105,VLOOKUP(K$315,$A:$D,4,0)),CONCATENATE(" &gt;",VLOOKUP(K$315,$A:$C,3,0)),ОКРУГ(K105,VLOOKUP(K$315,$A:$D,4,0)))),K105)</f>
        <v xml:space="preserve"> </v>
      </c>
      <c r="L413" s="34" t="str">
        <f ca="1">IFERROR(IF(--VLOOKUP(L$315,$A:$B,2,0)&gt;ОКРУГ(L105,VLOOKUP(L$315,$A:$D,4,0)),CONCATENATE(" &lt;",VLOOKUP(L$315,$A:$B,2,0)),IF(--VLOOKUP(L$315,$A:$C,3,0)&lt;ОКРУГ(L105,VLOOKUP(L$315,$A:$D,4,0)),CONCATENATE(" &gt;",VLOOKUP(L$315,$A:$C,3,0)),ОКРУГ(L105,VLOOKUP(L$315,$A:$D,4,0)))),L105)</f>
        <v xml:space="preserve"> </v>
      </c>
      <c r="M413" s="34" t="str">
        <f ca="1">IFERROR(IF(--VLOOKUP(M$315,$A:$B,2,0)&gt;ОКРУГ(M105,VLOOKUP(M$315,$A:$D,4,0)),CONCATENATE(" &lt;",VLOOKUP(M$315,$A:$B,2,0)),IF(--VLOOKUP(M$315,$A:$C,3,0)&lt;ОКРУГ(M105,VLOOKUP(M$315,$A:$D,4,0)),CONCATENATE(" &gt;",VLOOKUP(M$315,$A:$C,3,0)),ОКРУГ(M105,VLOOKUP(M$315,$A:$D,4,0)))),M105)</f>
        <v xml:space="preserve"> </v>
      </c>
    </row>
    <row r="414" spans="6:13" ht="15.75" hidden="1" thickBot="1" x14ac:dyDescent="0.3">
      <c r="F414" s="21" t="str">
        <f>IF(OR(F413=[1]Настройки!$U$6,F413="-"),"-",F413+1)</f>
        <v>-</v>
      </c>
      <c r="G414" s="22" t="str">
        <f t="shared" si="1"/>
        <v>-</v>
      </c>
      <c r="H414" s="22"/>
      <c r="I414" s="22"/>
      <c r="J414" s="34" t="str">
        <f ca="1">IFERROR(IF(--VLOOKUP(J$315,$A:$B,2,0)&gt;ОКРУГ(J106,VLOOKUP(J$315,$A:$D,4,0)),CONCATENATE(" &lt;",VLOOKUP(J$315,$A:$B,2,0)),IF(--VLOOKUP(J$315,$A:$C,3,0)&lt;ОКРУГ(J106,VLOOKUP(J$315,$A:$D,4,0)),CONCATENATE(" &gt;",VLOOKUP(J$315,$A:$C,3,0)),ОКРУГ(J106,VLOOKUP(J$315,$A:$D,4,0)))),J106)</f>
        <v xml:space="preserve"> </v>
      </c>
      <c r="K414" s="34" t="str">
        <f ca="1">IFERROR(IF(--VLOOKUP(K$315,$A:$B,2,0)&gt;ОКРУГ(K106,VLOOKUP(K$315,$A:$D,4,0)),CONCATENATE(" &lt;",VLOOKUP(K$315,$A:$B,2,0)),IF(--VLOOKUP(K$315,$A:$C,3,0)&lt;ОКРУГ(K106,VLOOKUP(K$315,$A:$D,4,0)),CONCATENATE(" &gt;",VLOOKUP(K$315,$A:$C,3,0)),ОКРУГ(K106,VLOOKUP(K$315,$A:$D,4,0)))),K106)</f>
        <v xml:space="preserve"> </v>
      </c>
      <c r="L414" s="34" t="str">
        <f ca="1">IFERROR(IF(--VLOOKUP(L$315,$A:$B,2,0)&gt;ОКРУГ(L106,VLOOKUP(L$315,$A:$D,4,0)),CONCATENATE(" &lt;",VLOOKUP(L$315,$A:$B,2,0)),IF(--VLOOKUP(L$315,$A:$C,3,0)&lt;ОКРУГ(L106,VLOOKUP(L$315,$A:$D,4,0)),CONCATENATE(" &gt;",VLOOKUP(L$315,$A:$C,3,0)),ОКРУГ(L106,VLOOKUP(L$315,$A:$D,4,0)))),L106)</f>
        <v xml:space="preserve"> </v>
      </c>
      <c r="M414" s="34" t="str">
        <f ca="1">IFERROR(IF(--VLOOKUP(M$315,$A:$B,2,0)&gt;ОКРУГ(M106,VLOOKUP(M$315,$A:$D,4,0)),CONCATENATE(" &lt;",VLOOKUP(M$315,$A:$B,2,0)),IF(--VLOOKUP(M$315,$A:$C,3,0)&lt;ОКРУГ(M106,VLOOKUP(M$315,$A:$D,4,0)),CONCATENATE(" &gt;",VLOOKUP(M$315,$A:$C,3,0)),ОКРУГ(M106,VLOOKUP(M$315,$A:$D,4,0)))),M106)</f>
        <v xml:space="preserve"> </v>
      </c>
    </row>
    <row r="415" spans="6:13" ht="15.75" hidden="1" thickBot="1" x14ac:dyDescent="0.3">
      <c r="F415" s="21" t="str">
        <f>IF(OR(F414=[1]Настройки!$U$6,F414="-"),"-",F414+1)</f>
        <v>-</v>
      </c>
      <c r="G415" s="22" t="str">
        <f t="shared" si="1"/>
        <v>-</v>
      </c>
      <c r="H415" s="22"/>
      <c r="I415" s="22"/>
      <c r="J415" s="34" t="str">
        <f ca="1">IFERROR(IF(--VLOOKUP(J$315,$A:$B,2,0)&gt;ОКРУГ(J107,VLOOKUP(J$315,$A:$D,4,0)),CONCATENATE(" &lt;",VLOOKUP(J$315,$A:$B,2,0)),IF(--VLOOKUP(J$315,$A:$C,3,0)&lt;ОКРУГ(J107,VLOOKUP(J$315,$A:$D,4,0)),CONCATENATE(" &gt;",VLOOKUP(J$315,$A:$C,3,0)),ОКРУГ(J107,VLOOKUP(J$315,$A:$D,4,0)))),J107)</f>
        <v xml:space="preserve"> </v>
      </c>
      <c r="K415" s="34" t="str">
        <f ca="1">IFERROR(IF(--VLOOKUP(K$315,$A:$B,2,0)&gt;ОКРУГ(K107,VLOOKUP(K$315,$A:$D,4,0)),CONCATENATE(" &lt;",VLOOKUP(K$315,$A:$B,2,0)),IF(--VLOOKUP(K$315,$A:$C,3,0)&lt;ОКРУГ(K107,VLOOKUP(K$315,$A:$D,4,0)),CONCATENATE(" &gt;",VLOOKUP(K$315,$A:$C,3,0)),ОКРУГ(K107,VLOOKUP(K$315,$A:$D,4,0)))),K107)</f>
        <v xml:space="preserve"> </v>
      </c>
      <c r="L415" s="34" t="str">
        <f ca="1">IFERROR(IF(--VLOOKUP(L$315,$A:$B,2,0)&gt;ОКРУГ(L107,VLOOKUP(L$315,$A:$D,4,0)),CONCATENATE(" &lt;",VLOOKUP(L$315,$A:$B,2,0)),IF(--VLOOKUP(L$315,$A:$C,3,0)&lt;ОКРУГ(L107,VLOOKUP(L$315,$A:$D,4,0)),CONCATENATE(" &gt;",VLOOKUP(L$315,$A:$C,3,0)),ОКРУГ(L107,VLOOKUP(L$315,$A:$D,4,0)))),L107)</f>
        <v xml:space="preserve"> </v>
      </c>
      <c r="M415" s="34" t="str">
        <f ca="1">IFERROR(IF(--VLOOKUP(M$315,$A:$B,2,0)&gt;ОКРУГ(M107,VLOOKUP(M$315,$A:$D,4,0)),CONCATENATE(" &lt;",VLOOKUP(M$315,$A:$B,2,0)),IF(--VLOOKUP(M$315,$A:$C,3,0)&lt;ОКРУГ(M107,VLOOKUP(M$315,$A:$D,4,0)),CONCATENATE(" &gt;",VLOOKUP(M$315,$A:$C,3,0)),ОКРУГ(M107,VLOOKUP(M$315,$A:$D,4,0)))),M107)</f>
        <v xml:space="preserve"> </v>
      </c>
    </row>
    <row r="416" spans="6:13" ht="15.75" hidden="1" thickBot="1" x14ac:dyDescent="0.3">
      <c r="F416" s="21" t="str">
        <f>IF(OR(F415=[1]Настройки!$U$6,F415="-"),"-",F415+1)</f>
        <v>-</v>
      </c>
      <c r="G416" s="22" t="str">
        <f t="shared" si="1"/>
        <v>-</v>
      </c>
      <c r="H416" s="22"/>
      <c r="I416" s="22"/>
      <c r="J416" s="34" t="str">
        <f ca="1">IFERROR(IF(--VLOOKUP(J$315,$A:$B,2,0)&gt;ОКРУГ(J108,VLOOKUP(J$315,$A:$D,4,0)),CONCATENATE(" &lt;",VLOOKUP(J$315,$A:$B,2,0)),IF(--VLOOKUP(J$315,$A:$C,3,0)&lt;ОКРУГ(J108,VLOOKUP(J$315,$A:$D,4,0)),CONCATENATE(" &gt;",VLOOKUP(J$315,$A:$C,3,0)),ОКРУГ(J108,VLOOKUP(J$315,$A:$D,4,0)))),J108)</f>
        <v xml:space="preserve"> </v>
      </c>
      <c r="K416" s="34" t="str">
        <f ca="1">IFERROR(IF(--VLOOKUP(K$315,$A:$B,2,0)&gt;ОКРУГ(K108,VLOOKUP(K$315,$A:$D,4,0)),CONCATENATE(" &lt;",VLOOKUP(K$315,$A:$B,2,0)),IF(--VLOOKUP(K$315,$A:$C,3,0)&lt;ОКРУГ(K108,VLOOKUP(K$315,$A:$D,4,0)),CONCATENATE(" &gt;",VLOOKUP(K$315,$A:$C,3,0)),ОКРУГ(K108,VLOOKUP(K$315,$A:$D,4,0)))),K108)</f>
        <v xml:space="preserve"> </v>
      </c>
      <c r="L416" s="34" t="str">
        <f ca="1">IFERROR(IF(--VLOOKUP(L$315,$A:$B,2,0)&gt;ОКРУГ(L108,VLOOKUP(L$315,$A:$D,4,0)),CONCATENATE(" &lt;",VLOOKUP(L$315,$A:$B,2,0)),IF(--VLOOKUP(L$315,$A:$C,3,0)&lt;ОКРУГ(L108,VLOOKUP(L$315,$A:$D,4,0)),CONCATENATE(" &gt;",VLOOKUP(L$315,$A:$C,3,0)),ОКРУГ(L108,VLOOKUP(L$315,$A:$D,4,0)))),L108)</f>
        <v xml:space="preserve"> </v>
      </c>
      <c r="M416" s="34" t="str">
        <f ca="1">IFERROR(IF(--VLOOKUP(M$315,$A:$B,2,0)&gt;ОКРУГ(M108,VLOOKUP(M$315,$A:$D,4,0)),CONCATENATE(" &lt;",VLOOKUP(M$315,$A:$B,2,0)),IF(--VLOOKUP(M$315,$A:$C,3,0)&lt;ОКРУГ(M108,VLOOKUP(M$315,$A:$D,4,0)),CONCATENATE(" &gt;",VLOOKUP(M$315,$A:$C,3,0)),ОКРУГ(M108,VLOOKUP(M$315,$A:$D,4,0)))),M108)</f>
        <v xml:space="preserve"> </v>
      </c>
    </row>
    <row r="417" spans="6:13" ht="15.75" hidden="1" thickBot="1" x14ac:dyDescent="0.3">
      <c r="F417" s="21" t="str">
        <f>IF(OR(F416=[1]Настройки!$U$6,F416="-"),"-",F416+1)</f>
        <v>-</v>
      </c>
      <c r="G417" s="22" t="str">
        <f t="shared" si="1"/>
        <v>-</v>
      </c>
      <c r="H417" s="22"/>
      <c r="I417" s="22"/>
      <c r="J417" s="34" t="str">
        <f ca="1">IFERROR(IF(--VLOOKUP(J$315,$A:$B,2,0)&gt;ОКРУГ(J109,VLOOKUP(J$315,$A:$D,4,0)),CONCATENATE(" &lt;",VLOOKUP(J$315,$A:$B,2,0)),IF(--VLOOKUP(J$315,$A:$C,3,0)&lt;ОКРУГ(J109,VLOOKUP(J$315,$A:$D,4,0)),CONCATENATE(" &gt;",VLOOKUP(J$315,$A:$C,3,0)),ОКРУГ(J109,VLOOKUP(J$315,$A:$D,4,0)))),J109)</f>
        <v xml:space="preserve"> </v>
      </c>
      <c r="K417" s="34" t="str">
        <f ca="1">IFERROR(IF(--VLOOKUP(K$315,$A:$B,2,0)&gt;ОКРУГ(K109,VLOOKUP(K$315,$A:$D,4,0)),CONCATENATE(" &lt;",VLOOKUP(K$315,$A:$B,2,0)),IF(--VLOOKUP(K$315,$A:$C,3,0)&lt;ОКРУГ(K109,VLOOKUP(K$315,$A:$D,4,0)),CONCATENATE(" &gt;",VLOOKUP(K$315,$A:$C,3,0)),ОКРУГ(K109,VLOOKUP(K$315,$A:$D,4,0)))),K109)</f>
        <v xml:space="preserve"> </v>
      </c>
      <c r="L417" s="34" t="str">
        <f ca="1">IFERROR(IF(--VLOOKUP(L$315,$A:$B,2,0)&gt;ОКРУГ(L109,VLOOKUP(L$315,$A:$D,4,0)),CONCATENATE(" &lt;",VLOOKUP(L$315,$A:$B,2,0)),IF(--VLOOKUP(L$315,$A:$C,3,0)&lt;ОКРУГ(L109,VLOOKUP(L$315,$A:$D,4,0)),CONCATENATE(" &gt;",VLOOKUP(L$315,$A:$C,3,0)),ОКРУГ(L109,VLOOKUP(L$315,$A:$D,4,0)))),L109)</f>
        <v xml:space="preserve"> </v>
      </c>
      <c r="M417" s="34" t="str">
        <f ca="1">IFERROR(IF(--VLOOKUP(M$315,$A:$B,2,0)&gt;ОКРУГ(M109,VLOOKUP(M$315,$A:$D,4,0)),CONCATENATE(" &lt;",VLOOKUP(M$315,$A:$B,2,0)),IF(--VLOOKUP(M$315,$A:$C,3,0)&lt;ОКРУГ(M109,VLOOKUP(M$315,$A:$D,4,0)),CONCATENATE(" &gt;",VLOOKUP(M$315,$A:$C,3,0)),ОКРУГ(M109,VLOOKUP(M$315,$A:$D,4,0)))),M109)</f>
        <v xml:space="preserve"> </v>
      </c>
    </row>
    <row r="418" spans="6:13" ht="15.75" hidden="1" thickBot="1" x14ac:dyDescent="0.3">
      <c r="F418" s="21" t="str">
        <f>IF(OR(F417=[1]Настройки!$U$6,F417="-"),"-",F417+1)</f>
        <v>-</v>
      </c>
      <c r="G418" s="22" t="str">
        <f t="shared" si="1"/>
        <v>-</v>
      </c>
      <c r="H418" s="22"/>
      <c r="I418" s="22"/>
      <c r="J418" s="34" t="str">
        <f ca="1">IFERROR(IF(--VLOOKUP(J$315,$A:$B,2,0)&gt;ОКРУГ(J110,VLOOKUP(J$315,$A:$D,4,0)),CONCATENATE(" &lt;",VLOOKUP(J$315,$A:$B,2,0)),IF(--VLOOKUP(J$315,$A:$C,3,0)&lt;ОКРУГ(J110,VLOOKUP(J$315,$A:$D,4,0)),CONCATENATE(" &gt;",VLOOKUP(J$315,$A:$C,3,0)),ОКРУГ(J110,VLOOKUP(J$315,$A:$D,4,0)))),J110)</f>
        <v xml:space="preserve"> </v>
      </c>
      <c r="K418" s="34" t="str">
        <f ca="1">IFERROR(IF(--VLOOKUP(K$315,$A:$B,2,0)&gt;ОКРУГ(K110,VLOOKUP(K$315,$A:$D,4,0)),CONCATENATE(" &lt;",VLOOKUP(K$315,$A:$B,2,0)),IF(--VLOOKUP(K$315,$A:$C,3,0)&lt;ОКРУГ(K110,VLOOKUP(K$315,$A:$D,4,0)),CONCATENATE(" &gt;",VLOOKUP(K$315,$A:$C,3,0)),ОКРУГ(K110,VLOOKUP(K$315,$A:$D,4,0)))),K110)</f>
        <v xml:space="preserve"> </v>
      </c>
      <c r="L418" s="34" t="str">
        <f ca="1">IFERROR(IF(--VLOOKUP(L$315,$A:$B,2,0)&gt;ОКРУГ(L110,VLOOKUP(L$315,$A:$D,4,0)),CONCATENATE(" &lt;",VLOOKUP(L$315,$A:$B,2,0)),IF(--VLOOKUP(L$315,$A:$C,3,0)&lt;ОКРУГ(L110,VLOOKUP(L$315,$A:$D,4,0)),CONCATENATE(" &gt;",VLOOKUP(L$315,$A:$C,3,0)),ОКРУГ(L110,VLOOKUP(L$315,$A:$D,4,0)))),L110)</f>
        <v xml:space="preserve"> </v>
      </c>
      <c r="M418" s="34" t="str">
        <f ca="1">IFERROR(IF(--VLOOKUP(M$315,$A:$B,2,0)&gt;ОКРУГ(M110,VLOOKUP(M$315,$A:$D,4,0)),CONCATENATE(" &lt;",VLOOKUP(M$315,$A:$B,2,0)),IF(--VLOOKUP(M$315,$A:$C,3,0)&lt;ОКРУГ(M110,VLOOKUP(M$315,$A:$D,4,0)),CONCATENATE(" &gt;",VLOOKUP(M$315,$A:$C,3,0)),ОКРУГ(M110,VLOOKUP(M$315,$A:$D,4,0)))),M110)</f>
        <v xml:space="preserve"> </v>
      </c>
    </row>
    <row r="419" spans="6:13" ht="15.75" hidden="1" thickBot="1" x14ac:dyDescent="0.3">
      <c r="F419" s="21" t="str">
        <f>IF(OR(F418=[1]Настройки!$U$6,F418="-"),"-",F418+1)</f>
        <v>-</v>
      </c>
      <c r="G419" s="22" t="str">
        <f t="shared" si="1"/>
        <v>-</v>
      </c>
      <c r="H419" s="22"/>
      <c r="I419" s="22"/>
      <c r="J419" s="34" t="str">
        <f ca="1">IFERROR(IF(--VLOOKUP(J$315,$A:$B,2,0)&gt;ОКРУГ(J111,VLOOKUP(J$315,$A:$D,4,0)),CONCATENATE(" &lt;",VLOOKUP(J$315,$A:$B,2,0)),IF(--VLOOKUP(J$315,$A:$C,3,0)&lt;ОКРУГ(J111,VLOOKUP(J$315,$A:$D,4,0)),CONCATENATE(" &gt;",VLOOKUP(J$315,$A:$C,3,0)),ОКРУГ(J111,VLOOKUP(J$315,$A:$D,4,0)))),J111)</f>
        <v xml:space="preserve"> </v>
      </c>
      <c r="K419" s="34" t="str">
        <f ca="1">IFERROR(IF(--VLOOKUP(K$315,$A:$B,2,0)&gt;ОКРУГ(K111,VLOOKUP(K$315,$A:$D,4,0)),CONCATENATE(" &lt;",VLOOKUP(K$315,$A:$B,2,0)),IF(--VLOOKUP(K$315,$A:$C,3,0)&lt;ОКРУГ(K111,VLOOKUP(K$315,$A:$D,4,0)),CONCATENATE(" &gt;",VLOOKUP(K$315,$A:$C,3,0)),ОКРУГ(K111,VLOOKUP(K$315,$A:$D,4,0)))),K111)</f>
        <v xml:space="preserve"> </v>
      </c>
      <c r="L419" s="34" t="str">
        <f ca="1">IFERROR(IF(--VLOOKUP(L$315,$A:$B,2,0)&gt;ОКРУГ(L111,VLOOKUP(L$315,$A:$D,4,0)),CONCATENATE(" &lt;",VLOOKUP(L$315,$A:$B,2,0)),IF(--VLOOKUP(L$315,$A:$C,3,0)&lt;ОКРУГ(L111,VLOOKUP(L$315,$A:$D,4,0)),CONCATENATE(" &gt;",VLOOKUP(L$315,$A:$C,3,0)),ОКРУГ(L111,VLOOKUP(L$315,$A:$D,4,0)))),L111)</f>
        <v xml:space="preserve"> </v>
      </c>
      <c r="M419" s="34" t="str">
        <f ca="1">IFERROR(IF(--VLOOKUP(M$315,$A:$B,2,0)&gt;ОКРУГ(M111,VLOOKUP(M$315,$A:$D,4,0)),CONCATENATE(" &lt;",VLOOKUP(M$315,$A:$B,2,0)),IF(--VLOOKUP(M$315,$A:$C,3,0)&lt;ОКРУГ(M111,VLOOKUP(M$315,$A:$D,4,0)),CONCATENATE(" &gt;",VLOOKUP(M$315,$A:$C,3,0)),ОКРУГ(M111,VLOOKUP(M$315,$A:$D,4,0)))),M111)</f>
        <v xml:space="preserve"> </v>
      </c>
    </row>
    <row r="420" spans="6:13" ht="15.75" hidden="1" thickBot="1" x14ac:dyDescent="0.3">
      <c r="F420" s="21" t="str">
        <f>IF(OR(F419=[1]Настройки!$U$6,F419="-"),"-",F419+1)</f>
        <v>-</v>
      </c>
      <c r="G420" s="22" t="str">
        <f t="shared" si="1"/>
        <v>-</v>
      </c>
      <c r="H420" s="22"/>
      <c r="I420" s="22"/>
      <c r="J420" s="34" t="str">
        <f ca="1">IFERROR(IF(--VLOOKUP(J$315,$A:$B,2,0)&gt;ОКРУГ(J112,VLOOKUP(J$315,$A:$D,4,0)),CONCATENATE(" &lt;",VLOOKUP(J$315,$A:$B,2,0)),IF(--VLOOKUP(J$315,$A:$C,3,0)&lt;ОКРУГ(J112,VLOOKUP(J$315,$A:$D,4,0)),CONCATENATE(" &gt;",VLOOKUP(J$315,$A:$C,3,0)),ОКРУГ(J112,VLOOKUP(J$315,$A:$D,4,0)))),J112)</f>
        <v xml:space="preserve"> </v>
      </c>
      <c r="K420" s="34" t="str">
        <f ca="1">IFERROR(IF(--VLOOKUP(K$315,$A:$B,2,0)&gt;ОКРУГ(K112,VLOOKUP(K$315,$A:$D,4,0)),CONCATENATE(" &lt;",VLOOKUP(K$315,$A:$B,2,0)),IF(--VLOOKUP(K$315,$A:$C,3,0)&lt;ОКРУГ(K112,VLOOKUP(K$315,$A:$D,4,0)),CONCATENATE(" &gt;",VLOOKUP(K$315,$A:$C,3,0)),ОКРУГ(K112,VLOOKUP(K$315,$A:$D,4,0)))),K112)</f>
        <v xml:space="preserve"> </v>
      </c>
      <c r="L420" s="34" t="str">
        <f ca="1">IFERROR(IF(--VLOOKUP(L$315,$A:$B,2,0)&gt;ОКРУГ(L112,VLOOKUP(L$315,$A:$D,4,0)),CONCATENATE(" &lt;",VLOOKUP(L$315,$A:$B,2,0)),IF(--VLOOKUP(L$315,$A:$C,3,0)&lt;ОКРУГ(L112,VLOOKUP(L$315,$A:$D,4,0)),CONCATENATE(" &gt;",VLOOKUP(L$315,$A:$C,3,0)),ОКРУГ(L112,VLOOKUP(L$315,$A:$D,4,0)))),L112)</f>
        <v xml:space="preserve"> </v>
      </c>
      <c r="M420" s="34" t="str">
        <f ca="1">IFERROR(IF(--VLOOKUP(M$315,$A:$B,2,0)&gt;ОКРУГ(M112,VLOOKUP(M$315,$A:$D,4,0)),CONCATENATE(" &lt;",VLOOKUP(M$315,$A:$B,2,0)),IF(--VLOOKUP(M$315,$A:$C,3,0)&lt;ОКРУГ(M112,VLOOKUP(M$315,$A:$D,4,0)),CONCATENATE(" &gt;",VLOOKUP(M$315,$A:$C,3,0)),ОКРУГ(M112,VLOOKUP(M$315,$A:$D,4,0)))),M112)</f>
        <v xml:space="preserve"> </v>
      </c>
    </row>
    <row r="421" spans="6:13" ht="15.75" hidden="1" thickBot="1" x14ac:dyDescent="0.3">
      <c r="F421" s="21" t="str">
        <f>IF(OR(F420=[1]Настройки!$U$6,F420="-"),"-",F420+1)</f>
        <v>-</v>
      </c>
      <c r="G421" s="22" t="str">
        <f t="shared" si="1"/>
        <v>-</v>
      </c>
      <c r="H421" s="22"/>
      <c r="I421" s="22"/>
      <c r="J421" s="34" t="str">
        <f ca="1">IFERROR(IF(--VLOOKUP(J$315,$A:$B,2,0)&gt;ОКРУГ(J113,VLOOKUP(J$315,$A:$D,4,0)),CONCATENATE(" &lt;",VLOOKUP(J$315,$A:$B,2,0)),IF(--VLOOKUP(J$315,$A:$C,3,0)&lt;ОКРУГ(J113,VLOOKUP(J$315,$A:$D,4,0)),CONCATENATE(" &gt;",VLOOKUP(J$315,$A:$C,3,0)),ОКРУГ(J113,VLOOKUP(J$315,$A:$D,4,0)))),J113)</f>
        <v xml:space="preserve"> </v>
      </c>
      <c r="K421" s="34" t="str">
        <f ca="1">IFERROR(IF(--VLOOKUP(K$315,$A:$B,2,0)&gt;ОКРУГ(K113,VLOOKUP(K$315,$A:$D,4,0)),CONCATENATE(" &lt;",VLOOKUP(K$315,$A:$B,2,0)),IF(--VLOOKUP(K$315,$A:$C,3,0)&lt;ОКРУГ(K113,VLOOKUP(K$315,$A:$D,4,0)),CONCATENATE(" &gt;",VLOOKUP(K$315,$A:$C,3,0)),ОКРУГ(K113,VLOOKUP(K$315,$A:$D,4,0)))),K113)</f>
        <v xml:space="preserve"> </v>
      </c>
      <c r="L421" s="34" t="str">
        <f ca="1">IFERROR(IF(--VLOOKUP(L$315,$A:$B,2,0)&gt;ОКРУГ(L113,VLOOKUP(L$315,$A:$D,4,0)),CONCATENATE(" &lt;",VLOOKUP(L$315,$A:$B,2,0)),IF(--VLOOKUP(L$315,$A:$C,3,0)&lt;ОКРУГ(L113,VLOOKUP(L$315,$A:$D,4,0)),CONCATENATE(" &gt;",VLOOKUP(L$315,$A:$C,3,0)),ОКРУГ(L113,VLOOKUP(L$315,$A:$D,4,0)))),L113)</f>
        <v xml:space="preserve"> </v>
      </c>
      <c r="M421" s="34" t="str">
        <f ca="1">IFERROR(IF(--VLOOKUP(M$315,$A:$B,2,0)&gt;ОКРУГ(M113,VLOOKUP(M$315,$A:$D,4,0)),CONCATENATE(" &lt;",VLOOKUP(M$315,$A:$B,2,0)),IF(--VLOOKUP(M$315,$A:$C,3,0)&lt;ОКРУГ(M113,VLOOKUP(M$315,$A:$D,4,0)),CONCATENATE(" &gt;",VLOOKUP(M$315,$A:$C,3,0)),ОКРУГ(M113,VLOOKUP(M$315,$A:$D,4,0)))),M113)</f>
        <v xml:space="preserve"> </v>
      </c>
    </row>
    <row r="422" spans="6:13" ht="15.75" hidden="1" thickBot="1" x14ac:dyDescent="0.3">
      <c r="F422" s="21" t="str">
        <f>IF(OR(F421=[1]Настройки!$U$6,F421="-"),"-",F421+1)</f>
        <v>-</v>
      </c>
      <c r="G422" s="22" t="str">
        <f t="shared" si="1"/>
        <v>-</v>
      </c>
      <c r="H422" s="22"/>
      <c r="I422" s="22"/>
      <c r="J422" s="34" t="str">
        <f ca="1">IFERROR(IF(--VLOOKUP(J$315,$A:$B,2,0)&gt;ОКРУГ(J114,VLOOKUP(J$315,$A:$D,4,0)),CONCATENATE(" &lt;",VLOOKUP(J$315,$A:$B,2,0)),IF(--VLOOKUP(J$315,$A:$C,3,0)&lt;ОКРУГ(J114,VLOOKUP(J$315,$A:$D,4,0)),CONCATENATE(" &gt;",VLOOKUP(J$315,$A:$C,3,0)),ОКРУГ(J114,VLOOKUP(J$315,$A:$D,4,0)))),J114)</f>
        <v xml:space="preserve"> </v>
      </c>
      <c r="K422" s="34" t="str">
        <f ca="1">IFERROR(IF(--VLOOKUP(K$315,$A:$B,2,0)&gt;ОКРУГ(K114,VLOOKUP(K$315,$A:$D,4,0)),CONCATENATE(" &lt;",VLOOKUP(K$315,$A:$B,2,0)),IF(--VLOOKUP(K$315,$A:$C,3,0)&lt;ОКРУГ(K114,VLOOKUP(K$315,$A:$D,4,0)),CONCATENATE(" &gt;",VLOOKUP(K$315,$A:$C,3,0)),ОКРУГ(K114,VLOOKUP(K$315,$A:$D,4,0)))),K114)</f>
        <v xml:space="preserve"> </v>
      </c>
      <c r="L422" s="34" t="str">
        <f ca="1">IFERROR(IF(--VLOOKUP(L$315,$A:$B,2,0)&gt;ОКРУГ(L114,VLOOKUP(L$315,$A:$D,4,0)),CONCATENATE(" &lt;",VLOOKUP(L$315,$A:$B,2,0)),IF(--VLOOKUP(L$315,$A:$C,3,0)&lt;ОКРУГ(L114,VLOOKUP(L$315,$A:$D,4,0)),CONCATENATE(" &gt;",VLOOKUP(L$315,$A:$C,3,0)),ОКРУГ(L114,VLOOKUP(L$315,$A:$D,4,0)))),L114)</f>
        <v xml:space="preserve"> </v>
      </c>
      <c r="M422" s="34" t="str">
        <f ca="1">IFERROR(IF(--VLOOKUP(M$315,$A:$B,2,0)&gt;ОКРУГ(M114,VLOOKUP(M$315,$A:$D,4,0)),CONCATENATE(" &lt;",VLOOKUP(M$315,$A:$B,2,0)),IF(--VLOOKUP(M$315,$A:$C,3,0)&lt;ОКРУГ(M114,VLOOKUP(M$315,$A:$D,4,0)),CONCATENATE(" &gt;",VLOOKUP(M$315,$A:$C,3,0)),ОКРУГ(M114,VLOOKUP(M$315,$A:$D,4,0)))),M114)</f>
        <v xml:space="preserve"> </v>
      </c>
    </row>
    <row r="423" spans="6:13" ht="15.75" hidden="1" thickBot="1" x14ac:dyDescent="0.3">
      <c r="F423" s="21" t="str">
        <f>IF(OR(F422=[1]Настройки!$U$6,F422="-"),"-",F422+1)</f>
        <v>-</v>
      </c>
      <c r="G423" s="22" t="str">
        <f t="shared" si="1"/>
        <v>-</v>
      </c>
      <c r="H423" s="22"/>
      <c r="I423" s="22"/>
      <c r="J423" s="34" t="str">
        <f ca="1">IFERROR(IF(--VLOOKUP(J$315,$A:$B,2,0)&gt;ОКРУГ(J115,VLOOKUP(J$315,$A:$D,4,0)),CONCATENATE(" &lt;",VLOOKUP(J$315,$A:$B,2,0)),IF(--VLOOKUP(J$315,$A:$C,3,0)&lt;ОКРУГ(J115,VLOOKUP(J$315,$A:$D,4,0)),CONCATENATE(" &gt;",VLOOKUP(J$315,$A:$C,3,0)),ОКРУГ(J115,VLOOKUP(J$315,$A:$D,4,0)))),J115)</f>
        <v xml:space="preserve"> </v>
      </c>
      <c r="K423" s="34" t="str">
        <f ca="1">IFERROR(IF(--VLOOKUP(K$315,$A:$B,2,0)&gt;ОКРУГ(K115,VLOOKUP(K$315,$A:$D,4,0)),CONCATENATE(" &lt;",VLOOKUP(K$315,$A:$B,2,0)),IF(--VLOOKUP(K$315,$A:$C,3,0)&lt;ОКРУГ(K115,VLOOKUP(K$315,$A:$D,4,0)),CONCATENATE(" &gt;",VLOOKUP(K$315,$A:$C,3,0)),ОКРУГ(K115,VLOOKUP(K$315,$A:$D,4,0)))),K115)</f>
        <v xml:space="preserve"> </v>
      </c>
      <c r="L423" s="34" t="str">
        <f ca="1">IFERROR(IF(--VLOOKUP(L$315,$A:$B,2,0)&gt;ОКРУГ(L115,VLOOKUP(L$315,$A:$D,4,0)),CONCATENATE(" &lt;",VLOOKUP(L$315,$A:$B,2,0)),IF(--VLOOKUP(L$315,$A:$C,3,0)&lt;ОКРУГ(L115,VLOOKUP(L$315,$A:$D,4,0)),CONCATENATE(" &gt;",VLOOKUP(L$315,$A:$C,3,0)),ОКРУГ(L115,VLOOKUP(L$315,$A:$D,4,0)))),L115)</f>
        <v xml:space="preserve"> </v>
      </c>
      <c r="M423" s="34" t="str">
        <f ca="1">IFERROR(IF(--VLOOKUP(M$315,$A:$B,2,0)&gt;ОКРУГ(M115,VLOOKUP(M$315,$A:$D,4,0)),CONCATENATE(" &lt;",VLOOKUP(M$315,$A:$B,2,0)),IF(--VLOOKUP(M$315,$A:$C,3,0)&lt;ОКРУГ(M115,VLOOKUP(M$315,$A:$D,4,0)),CONCATENATE(" &gt;",VLOOKUP(M$315,$A:$C,3,0)),ОКРУГ(M115,VLOOKUP(M$315,$A:$D,4,0)))),M115)</f>
        <v xml:space="preserve"> </v>
      </c>
    </row>
    <row r="424" spans="6:13" ht="15.75" hidden="1" thickBot="1" x14ac:dyDescent="0.3">
      <c r="F424" s="21" t="str">
        <f>IF(OR(F423=[1]Настройки!$U$6,F423="-"),"-",F423+1)</f>
        <v>-</v>
      </c>
      <c r="G424" s="22" t="str">
        <f t="shared" si="1"/>
        <v>-</v>
      </c>
      <c r="H424" s="22"/>
      <c r="I424" s="22"/>
      <c r="J424" s="34" t="str">
        <f ca="1">IFERROR(IF(--VLOOKUP(J$315,$A:$B,2,0)&gt;ОКРУГ(J116,VLOOKUP(J$315,$A:$D,4,0)),CONCATENATE(" &lt;",VLOOKUP(J$315,$A:$B,2,0)),IF(--VLOOKUP(J$315,$A:$C,3,0)&lt;ОКРУГ(J116,VLOOKUP(J$315,$A:$D,4,0)),CONCATENATE(" &gt;",VLOOKUP(J$315,$A:$C,3,0)),ОКРУГ(J116,VLOOKUP(J$315,$A:$D,4,0)))),J116)</f>
        <v xml:space="preserve"> </v>
      </c>
      <c r="K424" s="34" t="str">
        <f ca="1">IFERROR(IF(--VLOOKUP(K$315,$A:$B,2,0)&gt;ОКРУГ(K116,VLOOKUP(K$315,$A:$D,4,0)),CONCATENATE(" &lt;",VLOOKUP(K$315,$A:$B,2,0)),IF(--VLOOKUP(K$315,$A:$C,3,0)&lt;ОКРУГ(K116,VLOOKUP(K$315,$A:$D,4,0)),CONCATENATE(" &gt;",VLOOKUP(K$315,$A:$C,3,0)),ОКРУГ(K116,VLOOKUP(K$315,$A:$D,4,0)))),K116)</f>
        <v xml:space="preserve"> </v>
      </c>
      <c r="L424" s="34" t="str">
        <f ca="1">IFERROR(IF(--VLOOKUP(L$315,$A:$B,2,0)&gt;ОКРУГ(L116,VLOOKUP(L$315,$A:$D,4,0)),CONCATENATE(" &lt;",VLOOKUP(L$315,$A:$B,2,0)),IF(--VLOOKUP(L$315,$A:$C,3,0)&lt;ОКРУГ(L116,VLOOKUP(L$315,$A:$D,4,0)),CONCATENATE(" &gt;",VLOOKUP(L$315,$A:$C,3,0)),ОКРУГ(L116,VLOOKUP(L$315,$A:$D,4,0)))),L116)</f>
        <v xml:space="preserve"> </v>
      </c>
      <c r="M424" s="34" t="str">
        <f ca="1">IFERROR(IF(--VLOOKUP(M$315,$A:$B,2,0)&gt;ОКРУГ(M116,VLOOKUP(M$315,$A:$D,4,0)),CONCATENATE(" &lt;",VLOOKUP(M$315,$A:$B,2,0)),IF(--VLOOKUP(M$315,$A:$C,3,0)&lt;ОКРУГ(M116,VLOOKUP(M$315,$A:$D,4,0)),CONCATENATE(" &gt;",VLOOKUP(M$315,$A:$C,3,0)),ОКРУГ(M116,VLOOKUP(M$315,$A:$D,4,0)))),M116)</f>
        <v xml:space="preserve"> </v>
      </c>
    </row>
    <row r="425" spans="6:13" ht="15.75" hidden="1" thickBot="1" x14ac:dyDescent="0.3">
      <c r="F425" s="21" t="str">
        <f>IF(OR(F424=[1]Настройки!$U$6,F424="-"),"-",F424+1)</f>
        <v>-</v>
      </c>
      <c r="G425" s="22" t="str">
        <f t="shared" si="1"/>
        <v>-</v>
      </c>
      <c r="H425" s="22"/>
      <c r="I425" s="22"/>
      <c r="J425" s="34" t="str">
        <f ca="1">IFERROR(IF(--VLOOKUP(J$315,$A:$B,2,0)&gt;ОКРУГ(J117,VLOOKUP(J$315,$A:$D,4,0)),CONCATENATE(" &lt;",VLOOKUP(J$315,$A:$B,2,0)),IF(--VLOOKUP(J$315,$A:$C,3,0)&lt;ОКРУГ(J117,VLOOKUP(J$315,$A:$D,4,0)),CONCATENATE(" &gt;",VLOOKUP(J$315,$A:$C,3,0)),ОКРУГ(J117,VLOOKUP(J$315,$A:$D,4,0)))),J117)</f>
        <v xml:space="preserve"> </v>
      </c>
      <c r="K425" s="34" t="str">
        <f ca="1">IFERROR(IF(--VLOOKUP(K$315,$A:$B,2,0)&gt;ОКРУГ(K117,VLOOKUP(K$315,$A:$D,4,0)),CONCATENATE(" &lt;",VLOOKUP(K$315,$A:$B,2,0)),IF(--VLOOKUP(K$315,$A:$C,3,0)&lt;ОКРУГ(K117,VLOOKUP(K$315,$A:$D,4,0)),CONCATENATE(" &gt;",VLOOKUP(K$315,$A:$C,3,0)),ОКРУГ(K117,VLOOKUP(K$315,$A:$D,4,0)))),K117)</f>
        <v xml:space="preserve"> </v>
      </c>
      <c r="L425" s="34" t="str">
        <f ca="1">IFERROR(IF(--VLOOKUP(L$315,$A:$B,2,0)&gt;ОКРУГ(L117,VLOOKUP(L$315,$A:$D,4,0)),CONCATENATE(" &lt;",VLOOKUP(L$315,$A:$B,2,0)),IF(--VLOOKUP(L$315,$A:$C,3,0)&lt;ОКРУГ(L117,VLOOKUP(L$315,$A:$D,4,0)),CONCATENATE(" &gt;",VLOOKUP(L$315,$A:$C,3,0)),ОКРУГ(L117,VLOOKUP(L$315,$A:$D,4,0)))),L117)</f>
        <v xml:space="preserve"> </v>
      </c>
      <c r="M425" s="34" t="str">
        <f ca="1">IFERROR(IF(--VLOOKUP(M$315,$A:$B,2,0)&gt;ОКРУГ(M117,VLOOKUP(M$315,$A:$D,4,0)),CONCATENATE(" &lt;",VLOOKUP(M$315,$A:$B,2,0)),IF(--VLOOKUP(M$315,$A:$C,3,0)&lt;ОКРУГ(M117,VLOOKUP(M$315,$A:$D,4,0)),CONCATENATE(" &gt;",VLOOKUP(M$315,$A:$C,3,0)),ОКРУГ(M117,VLOOKUP(M$315,$A:$D,4,0)))),M117)</f>
        <v xml:space="preserve"> </v>
      </c>
    </row>
    <row r="426" spans="6:13" ht="15.75" hidden="1" thickBot="1" x14ac:dyDescent="0.3">
      <c r="F426" s="21" t="str">
        <f>IF(OR(F425=[1]Настройки!$U$6,F425="-"),"-",F425+1)</f>
        <v>-</v>
      </c>
      <c r="G426" s="22" t="str">
        <f t="shared" si="1"/>
        <v>-</v>
      </c>
      <c r="H426" s="22"/>
      <c r="I426" s="22"/>
      <c r="J426" s="34" t="str">
        <f ca="1">IFERROR(IF(--VLOOKUP(J$315,$A:$B,2,0)&gt;ОКРУГ(J118,VLOOKUP(J$315,$A:$D,4,0)),CONCATENATE(" &lt;",VLOOKUP(J$315,$A:$B,2,0)),IF(--VLOOKUP(J$315,$A:$C,3,0)&lt;ОКРУГ(J118,VLOOKUP(J$315,$A:$D,4,0)),CONCATENATE(" &gt;",VLOOKUP(J$315,$A:$C,3,0)),ОКРУГ(J118,VLOOKUP(J$315,$A:$D,4,0)))),J118)</f>
        <v xml:space="preserve"> </v>
      </c>
      <c r="K426" s="34" t="str">
        <f ca="1">IFERROR(IF(--VLOOKUP(K$315,$A:$B,2,0)&gt;ОКРУГ(K118,VLOOKUP(K$315,$A:$D,4,0)),CONCATENATE(" &lt;",VLOOKUP(K$315,$A:$B,2,0)),IF(--VLOOKUP(K$315,$A:$C,3,0)&lt;ОКРУГ(K118,VLOOKUP(K$315,$A:$D,4,0)),CONCATENATE(" &gt;",VLOOKUP(K$315,$A:$C,3,0)),ОКРУГ(K118,VLOOKUP(K$315,$A:$D,4,0)))),K118)</f>
        <v xml:space="preserve"> </v>
      </c>
      <c r="L426" s="34" t="str">
        <f ca="1">IFERROR(IF(--VLOOKUP(L$315,$A:$B,2,0)&gt;ОКРУГ(L118,VLOOKUP(L$315,$A:$D,4,0)),CONCATENATE(" &lt;",VLOOKUP(L$315,$A:$B,2,0)),IF(--VLOOKUP(L$315,$A:$C,3,0)&lt;ОКРУГ(L118,VLOOKUP(L$315,$A:$D,4,0)),CONCATENATE(" &gt;",VLOOKUP(L$315,$A:$C,3,0)),ОКРУГ(L118,VLOOKUP(L$315,$A:$D,4,0)))),L118)</f>
        <v xml:space="preserve"> </v>
      </c>
      <c r="M426" s="34" t="str">
        <f ca="1">IFERROR(IF(--VLOOKUP(M$315,$A:$B,2,0)&gt;ОКРУГ(M118,VLOOKUP(M$315,$A:$D,4,0)),CONCATENATE(" &lt;",VLOOKUP(M$315,$A:$B,2,0)),IF(--VLOOKUP(M$315,$A:$C,3,0)&lt;ОКРУГ(M118,VLOOKUP(M$315,$A:$D,4,0)),CONCATENATE(" &gt;",VLOOKUP(M$315,$A:$C,3,0)),ОКРУГ(M118,VLOOKUP(M$315,$A:$D,4,0)))),M118)</f>
        <v xml:space="preserve"> </v>
      </c>
    </row>
    <row r="427" spans="6:13" ht="15.75" hidden="1" thickBot="1" x14ac:dyDescent="0.3">
      <c r="F427" s="21" t="str">
        <f>IF(OR(F426=[1]Настройки!$U$6,F426="-"),"-",F426+1)</f>
        <v>-</v>
      </c>
      <c r="G427" s="22" t="str">
        <f t="shared" si="1"/>
        <v>-</v>
      </c>
      <c r="H427" s="22"/>
      <c r="I427" s="22"/>
      <c r="J427" s="34" t="str">
        <f ca="1">IFERROR(IF(--VLOOKUP(J$315,$A:$B,2,0)&gt;ОКРУГ(J119,VLOOKUP(J$315,$A:$D,4,0)),CONCATENATE(" &lt;",VLOOKUP(J$315,$A:$B,2,0)),IF(--VLOOKUP(J$315,$A:$C,3,0)&lt;ОКРУГ(J119,VLOOKUP(J$315,$A:$D,4,0)),CONCATENATE(" &gt;",VLOOKUP(J$315,$A:$C,3,0)),ОКРУГ(J119,VLOOKUP(J$315,$A:$D,4,0)))),J119)</f>
        <v xml:space="preserve"> </v>
      </c>
      <c r="K427" s="34" t="str">
        <f ca="1">IFERROR(IF(--VLOOKUP(K$315,$A:$B,2,0)&gt;ОКРУГ(K119,VLOOKUP(K$315,$A:$D,4,0)),CONCATENATE(" &lt;",VLOOKUP(K$315,$A:$B,2,0)),IF(--VLOOKUP(K$315,$A:$C,3,0)&lt;ОКРУГ(K119,VLOOKUP(K$315,$A:$D,4,0)),CONCATENATE(" &gt;",VLOOKUP(K$315,$A:$C,3,0)),ОКРУГ(K119,VLOOKUP(K$315,$A:$D,4,0)))),K119)</f>
        <v xml:space="preserve"> </v>
      </c>
      <c r="L427" s="34" t="str">
        <f ca="1">IFERROR(IF(--VLOOKUP(L$315,$A:$B,2,0)&gt;ОКРУГ(L119,VLOOKUP(L$315,$A:$D,4,0)),CONCATENATE(" &lt;",VLOOKUP(L$315,$A:$B,2,0)),IF(--VLOOKUP(L$315,$A:$C,3,0)&lt;ОКРУГ(L119,VLOOKUP(L$315,$A:$D,4,0)),CONCATENATE(" &gt;",VLOOKUP(L$315,$A:$C,3,0)),ОКРУГ(L119,VLOOKUP(L$315,$A:$D,4,0)))),L119)</f>
        <v xml:space="preserve"> </v>
      </c>
      <c r="M427" s="34" t="str">
        <f ca="1">IFERROR(IF(--VLOOKUP(M$315,$A:$B,2,0)&gt;ОКРУГ(M119,VLOOKUP(M$315,$A:$D,4,0)),CONCATENATE(" &lt;",VLOOKUP(M$315,$A:$B,2,0)),IF(--VLOOKUP(M$315,$A:$C,3,0)&lt;ОКРУГ(M119,VLOOKUP(M$315,$A:$D,4,0)),CONCATENATE(" &gt;",VLOOKUP(M$315,$A:$C,3,0)),ОКРУГ(M119,VLOOKUP(M$315,$A:$D,4,0)))),M119)</f>
        <v xml:space="preserve"> </v>
      </c>
    </row>
    <row r="428" spans="6:13" ht="15.75" hidden="1" thickBot="1" x14ac:dyDescent="0.3">
      <c r="F428" s="21" t="str">
        <f>IF(OR(F427=[1]Настройки!$U$6,F427="-"),"-",F427+1)</f>
        <v>-</v>
      </c>
      <c r="G428" s="22" t="str">
        <f t="shared" si="1"/>
        <v>-</v>
      </c>
      <c r="H428" s="22"/>
      <c r="I428" s="22"/>
      <c r="J428" s="34" t="str">
        <f ca="1">IFERROR(IF(--VLOOKUP(J$315,$A:$B,2,0)&gt;ОКРУГ(J120,VLOOKUP(J$315,$A:$D,4,0)),CONCATENATE(" &lt;",VLOOKUP(J$315,$A:$B,2,0)),IF(--VLOOKUP(J$315,$A:$C,3,0)&lt;ОКРУГ(J120,VLOOKUP(J$315,$A:$D,4,0)),CONCATENATE(" &gt;",VLOOKUP(J$315,$A:$C,3,0)),ОКРУГ(J120,VLOOKUP(J$315,$A:$D,4,0)))),J120)</f>
        <v xml:space="preserve"> </v>
      </c>
      <c r="K428" s="34" t="str">
        <f ca="1">IFERROR(IF(--VLOOKUP(K$315,$A:$B,2,0)&gt;ОКРУГ(K120,VLOOKUP(K$315,$A:$D,4,0)),CONCATENATE(" &lt;",VLOOKUP(K$315,$A:$B,2,0)),IF(--VLOOKUP(K$315,$A:$C,3,0)&lt;ОКРУГ(K120,VLOOKUP(K$315,$A:$D,4,0)),CONCATENATE(" &gt;",VLOOKUP(K$315,$A:$C,3,0)),ОКРУГ(K120,VLOOKUP(K$315,$A:$D,4,0)))),K120)</f>
        <v xml:space="preserve"> </v>
      </c>
      <c r="L428" s="34" t="str">
        <f ca="1">IFERROR(IF(--VLOOKUP(L$315,$A:$B,2,0)&gt;ОКРУГ(L120,VLOOKUP(L$315,$A:$D,4,0)),CONCATENATE(" &lt;",VLOOKUP(L$315,$A:$B,2,0)),IF(--VLOOKUP(L$315,$A:$C,3,0)&lt;ОКРУГ(L120,VLOOKUP(L$315,$A:$D,4,0)),CONCATENATE(" &gt;",VLOOKUP(L$315,$A:$C,3,0)),ОКРУГ(L120,VLOOKUP(L$315,$A:$D,4,0)))),L120)</f>
        <v xml:space="preserve"> </v>
      </c>
      <c r="M428" s="34" t="str">
        <f ca="1">IFERROR(IF(--VLOOKUP(M$315,$A:$B,2,0)&gt;ОКРУГ(M120,VLOOKUP(M$315,$A:$D,4,0)),CONCATENATE(" &lt;",VLOOKUP(M$315,$A:$B,2,0)),IF(--VLOOKUP(M$315,$A:$C,3,0)&lt;ОКРУГ(M120,VLOOKUP(M$315,$A:$D,4,0)),CONCATENATE(" &gt;",VLOOKUP(M$315,$A:$C,3,0)),ОКРУГ(M120,VLOOKUP(M$315,$A:$D,4,0)))),M120)</f>
        <v xml:space="preserve"> </v>
      </c>
    </row>
    <row r="429" spans="6:13" ht="15.75" hidden="1" thickBot="1" x14ac:dyDescent="0.3">
      <c r="F429" s="21" t="str">
        <f>IF(OR(F428=[1]Настройки!$U$6,F428="-"),"-",F428+1)</f>
        <v>-</v>
      </c>
      <c r="G429" s="22" t="str">
        <f t="shared" si="1"/>
        <v>-</v>
      </c>
      <c r="H429" s="22"/>
      <c r="I429" s="22"/>
      <c r="J429" s="34" t="str">
        <f ca="1">IFERROR(IF(--VLOOKUP(J$315,$A:$B,2,0)&gt;ОКРУГ(J121,VLOOKUP(J$315,$A:$D,4,0)),CONCATENATE(" &lt;",VLOOKUP(J$315,$A:$B,2,0)),IF(--VLOOKUP(J$315,$A:$C,3,0)&lt;ОКРУГ(J121,VLOOKUP(J$315,$A:$D,4,0)),CONCATENATE(" &gt;",VLOOKUP(J$315,$A:$C,3,0)),ОКРУГ(J121,VLOOKUP(J$315,$A:$D,4,0)))),J121)</f>
        <v xml:space="preserve"> </v>
      </c>
      <c r="K429" s="34" t="str">
        <f ca="1">IFERROR(IF(--VLOOKUP(K$315,$A:$B,2,0)&gt;ОКРУГ(K121,VLOOKUP(K$315,$A:$D,4,0)),CONCATENATE(" &lt;",VLOOKUP(K$315,$A:$B,2,0)),IF(--VLOOKUP(K$315,$A:$C,3,0)&lt;ОКРУГ(K121,VLOOKUP(K$315,$A:$D,4,0)),CONCATENATE(" &gt;",VLOOKUP(K$315,$A:$C,3,0)),ОКРУГ(K121,VLOOKUP(K$315,$A:$D,4,0)))),K121)</f>
        <v xml:space="preserve"> </v>
      </c>
      <c r="L429" s="34" t="str">
        <f ca="1">IFERROR(IF(--VLOOKUP(L$315,$A:$B,2,0)&gt;ОКРУГ(L121,VLOOKUP(L$315,$A:$D,4,0)),CONCATENATE(" &lt;",VLOOKUP(L$315,$A:$B,2,0)),IF(--VLOOKUP(L$315,$A:$C,3,0)&lt;ОКРУГ(L121,VLOOKUP(L$315,$A:$D,4,0)),CONCATENATE(" &gt;",VLOOKUP(L$315,$A:$C,3,0)),ОКРУГ(L121,VLOOKUP(L$315,$A:$D,4,0)))),L121)</f>
        <v xml:space="preserve"> </v>
      </c>
      <c r="M429" s="34" t="str">
        <f ca="1">IFERROR(IF(--VLOOKUP(M$315,$A:$B,2,0)&gt;ОКРУГ(M121,VLOOKUP(M$315,$A:$D,4,0)),CONCATENATE(" &lt;",VLOOKUP(M$315,$A:$B,2,0)),IF(--VLOOKUP(M$315,$A:$C,3,0)&lt;ОКРУГ(M121,VLOOKUP(M$315,$A:$D,4,0)),CONCATENATE(" &gt;",VLOOKUP(M$315,$A:$C,3,0)),ОКРУГ(M121,VLOOKUP(M$315,$A:$D,4,0)))),M121)</f>
        <v xml:space="preserve"> </v>
      </c>
    </row>
    <row r="430" spans="6:13" ht="15.75" hidden="1" thickBot="1" x14ac:dyDescent="0.3">
      <c r="F430" s="21" t="str">
        <f>IF(OR(F429=[1]Настройки!$U$6,F429="-"),"-",F429+1)</f>
        <v>-</v>
      </c>
      <c r="G430" s="22" t="str">
        <f t="shared" si="1"/>
        <v>-</v>
      </c>
      <c r="H430" s="22"/>
      <c r="I430" s="22"/>
      <c r="J430" s="34" t="str">
        <f ca="1">IFERROR(IF(--VLOOKUP(J$315,$A:$B,2,0)&gt;ОКРУГ(J122,VLOOKUP(J$315,$A:$D,4,0)),CONCATENATE(" &lt;",VLOOKUP(J$315,$A:$B,2,0)),IF(--VLOOKUP(J$315,$A:$C,3,0)&lt;ОКРУГ(J122,VLOOKUP(J$315,$A:$D,4,0)),CONCATENATE(" &gt;",VLOOKUP(J$315,$A:$C,3,0)),ОКРУГ(J122,VLOOKUP(J$315,$A:$D,4,0)))),J122)</f>
        <v xml:space="preserve"> </v>
      </c>
      <c r="K430" s="34" t="str">
        <f ca="1">IFERROR(IF(--VLOOKUP(K$315,$A:$B,2,0)&gt;ОКРУГ(K122,VLOOKUP(K$315,$A:$D,4,0)),CONCATENATE(" &lt;",VLOOKUP(K$315,$A:$B,2,0)),IF(--VLOOKUP(K$315,$A:$C,3,0)&lt;ОКРУГ(K122,VLOOKUP(K$315,$A:$D,4,0)),CONCATENATE(" &gt;",VLOOKUP(K$315,$A:$C,3,0)),ОКРУГ(K122,VLOOKUP(K$315,$A:$D,4,0)))),K122)</f>
        <v xml:space="preserve"> </v>
      </c>
      <c r="L430" s="34" t="str">
        <f ca="1">IFERROR(IF(--VLOOKUP(L$315,$A:$B,2,0)&gt;ОКРУГ(L122,VLOOKUP(L$315,$A:$D,4,0)),CONCATENATE(" &lt;",VLOOKUP(L$315,$A:$B,2,0)),IF(--VLOOKUP(L$315,$A:$C,3,0)&lt;ОКРУГ(L122,VLOOKUP(L$315,$A:$D,4,0)),CONCATENATE(" &gt;",VLOOKUP(L$315,$A:$C,3,0)),ОКРУГ(L122,VLOOKUP(L$315,$A:$D,4,0)))),L122)</f>
        <v xml:space="preserve"> </v>
      </c>
      <c r="M430" s="34" t="str">
        <f ca="1">IFERROR(IF(--VLOOKUP(M$315,$A:$B,2,0)&gt;ОКРУГ(M122,VLOOKUP(M$315,$A:$D,4,0)),CONCATENATE(" &lt;",VLOOKUP(M$315,$A:$B,2,0)),IF(--VLOOKUP(M$315,$A:$C,3,0)&lt;ОКРУГ(M122,VLOOKUP(M$315,$A:$D,4,0)),CONCATENATE(" &gt;",VLOOKUP(M$315,$A:$C,3,0)),ОКРУГ(M122,VLOOKUP(M$315,$A:$D,4,0)))),M122)</f>
        <v xml:space="preserve"> </v>
      </c>
    </row>
    <row r="431" spans="6:13" ht="15.75" hidden="1" thickBot="1" x14ac:dyDescent="0.3">
      <c r="F431" s="21" t="str">
        <f>IF(OR(F430=[1]Настройки!$U$6,F430="-"),"-",F430+1)</f>
        <v>-</v>
      </c>
      <c r="G431" s="22" t="str">
        <f t="shared" si="1"/>
        <v>-</v>
      </c>
      <c r="H431" s="22"/>
      <c r="I431" s="22"/>
      <c r="J431" s="34" t="str">
        <f ca="1">IFERROR(IF(--VLOOKUP(J$315,$A:$B,2,0)&gt;ОКРУГ(J123,VLOOKUP(J$315,$A:$D,4,0)),CONCATENATE(" &lt;",VLOOKUP(J$315,$A:$B,2,0)),IF(--VLOOKUP(J$315,$A:$C,3,0)&lt;ОКРУГ(J123,VLOOKUP(J$315,$A:$D,4,0)),CONCATENATE(" &gt;",VLOOKUP(J$315,$A:$C,3,0)),ОКРУГ(J123,VLOOKUP(J$315,$A:$D,4,0)))),J123)</f>
        <v xml:space="preserve"> </v>
      </c>
      <c r="K431" s="34" t="str">
        <f ca="1">IFERROR(IF(--VLOOKUP(K$315,$A:$B,2,0)&gt;ОКРУГ(K123,VLOOKUP(K$315,$A:$D,4,0)),CONCATENATE(" &lt;",VLOOKUP(K$315,$A:$B,2,0)),IF(--VLOOKUP(K$315,$A:$C,3,0)&lt;ОКРУГ(K123,VLOOKUP(K$315,$A:$D,4,0)),CONCATENATE(" &gt;",VLOOKUP(K$315,$A:$C,3,0)),ОКРУГ(K123,VLOOKUP(K$315,$A:$D,4,0)))),K123)</f>
        <v xml:space="preserve"> </v>
      </c>
      <c r="L431" s="34" t="str">
        <f ca="1">IFERROR(IF(--VLOOKUP(L$315,$A:$B,2,0)&gt;ОКРУГ(L123,VLOOKUP(L$315,$A:$D,4,0)),CONCATENATE(" &lt;",VLOOKUP(L$315,$A:$B,2,0)),IF(--VLOOKUP(L$315,$A:$C,3,0)&lt;ОКРУГ(L123,VLOOKUP(L$315,$A:$D,4,0)),CONCATENATE(" &gt;",VLOOKUP(L$315,$A:$C,3,0)),ОКРУГ(L123,VLOOKUP(L$315,$A:$D,4,0)))),L123)</f>
        <v xml:space="preserve"> </v>
      </c>
      <c r="M431" s="34" t="str">
        <f ca="1">IFERROR(IF(--VLOOKUP(M$315,$A:$B,2,0)&gt;ОКРУГ(M123,VLOOKUP(M$315,$A:$D,4,0)),CONCATENATE(" &lt;",VLOOKUP(M$315,$A:$B,2,0)),IF(--VLOOKUP(M$315,$A:$C,3,0)&lt;ОКРУГ(M123,VLOOKUP(M$315,$A:$D,4,0)),CONCATENATE(" &gt;",VLOOKUP(M$315,$A:$C,3,0)),ОКРУГ(M123,VLOOKUP(M$315,$A:$D,4,0)))),M123)</f>
        <v xml:space="preserve"> </v>
      </c>
    </row>
    <row r="432" spans="6:13" ht="15.75" hidden="1" thickBot="1" x14ac:dyDescent="0.3">
      <c r="F432" s="21" t="str">
        <f>IF(OR(F431=[1]Настройки!$U$6,F431="-"),"-",F431+1)</f>
        <v>-</v>
      </c>
      <c r="G432" s="22" t="str">
        <f t="shared" si="1"/>
        <v>-</v>
      </c>
      <c r="H432" s="22"/>
      <c r="I432" s="22"/>
      <c r="J432" s="34" t="str">
        <f ca="1">IFERROR(IF(--VLOOKUP(J$315,$A:$B,2,0)&gt;ОКРУГ(J124,VLOOKUP(J$315,$A:$D,4,0)),CONCATENATE(" &lt;",VLOOKUP(J$315,$A:$B,2,0)),IF(--VLOOKUP(J$315,$A:$C,3,0)&lt;ОКРУГ(J124,VLOOKUP(J$315,$A:$D,4,0)),CONCATENATE(" &gt;",VLOOKUP(J$315,$A:$C,3,0)),ОКРУГ(J124,VLOOKUP(J$315,$A:$D,4,0)))),J124)</f>
        <v xml:space="preserve"> </v>
      </c>
      <c r="K432" s="34" t="str">
        <f ca="1">IFERROR(IF(--VLOOKUP(K$315,$A:$B,2,0)&gt;ОКРУГ(K124,VLOOKUP(K$315,$A:$D,4,0)),CONCATENATE(" &lt;",VLOOKUP(K$315,$A:$B,2,0)),IF(--VLOOKUP(K$315,$A:$C,3,0)&lt;ОКРУГ(K124,VLOOKUP(K$315,$A:$D,4,0)),CONCATENATE(" &gt;",VLOOKUP(K$315,$A:$C,3,0)),ОКРУГ(K124,VLOOKUP(K$315,$A:$D,4,0)))),K124)</f>
        <v xml:space="preserve"> </v>
      </c>
      <c r="L432" s="34" t="str">
        <f ca="1">IFERROR(IF(--VLOOKUP(L$315,$A:$B,2,0)&gt;ОКРУГ(L124,VLOOKUP(L$315,$A:$D,4,0)),CONCATENATE(" &lt;",VLOOKUP(L$315,$A:$B,2,0)),IF(--VLOOKUP(L$315,$A:$C,3,0)&lt;ОКРУГ(L124,VLOOKUP(L$315,$A:$D,4,0)),CONCATENATE(" &gt;",VLOOKUP(L$315,$A:$C,3,0)),ОКРУГ(L124,VLOOKUP(L$315,$A:$D,4,0)))),L124)</f>
        <v xml:space="preserve"> </v>
      </c>
      <c r="M432" s="34" t="str">
        <f ca="1">IFERROR(IF(--VLOOKUP(M$315,$A:$B,2,0)&gt;ОКРУГ(M124,VLOOKUP(M$315,$A:$D,4,0)),CONCATENATE(" &lt;",VLOOKUP(M$315,$A:$B,2,0)),IF(--VLOOKUP(M$315,$A:$C,3,0)&lt;ОКРУГ(M124,VLOOKUP(M$315,$A:$D,4,0)),CONCATENATE(" &gt;",VLOOKUP(M$315,$A:$C,3,0)),ОКРУГ(M124,VLOOKUP(M$315,$A:$D,4,0)))),M124)</f>
        <v xml:space="preserve"> </v>
      </c>
    </row>
    <row r="433" spans="6:13" ht="15.75" hidden="1" thickBot="1" x14ac:dyDescent="0.3">
      <c r="F433" s="21" t="str">
        <f>IF(OR(F432=[1]Настройки!$U$6,F432="-"),"-",F432+1)</f>
        <v>-</v>
      </c>
      <c r="G433" s="22" t="str">
        <f t="shared" si="1"/>
        <v>-</v>
      </c>
      <c r="H433" s="22"/>
      <c r="I433" s="22"/>
      <c r="J433" s="34" t="str">
        <f ca="1">IFERROR(IF(--VLOOKUP(J$315,$A:$B,2,0)&gt;ОКРУГ(J125,VLOOKUP(J$315,$A:$D,4,0)),CONCATENATE(" &lt;",VLOOKUP(J$315,$A:$B,2,0)),IF(--VLOOKUP(J$315,$A:$C,3,0)&lt;ОКРУГ(J125,VLOOKUP(J$315,$A:$D,4,0)),CONCATENATE(" &gt;",VLOOKUP(J$315,$A:$C,3,0)),ОКРУГ(J125,VLOOKUP(J$315,$A:$D,4,0)))),J125)</f>
        <v xml:space="preserve"> </v>
      </c>
      <c r="K433" s="34" t="str">
        <f ca="1">IFERROR(IF(--VLOOKUP(K$315,$A:$B,2,0)&gt;ОКРУГ(K125,VLOOKUP(K$315,$A:$D,4,0)),CONCATENATE(" &lt;",VLOOKUP(K$315,$A:$B,2,0)),IF(--VLOOKUP(K$315,$A:$C,3,0)&lt;ОКРУГ(K125,VLOOKUP(K$315,$A:$D,4,0)),CONCATENATE(" &gt;",VLOOKUP(K$315,$A:$C,3,0)),ОКРУГ(K125,VLOOKUP(K$315,$A:$D,4,0)))),K125)</f>
        <v xml:space="preserve"> </v>
      </c>
      <c r="L433" s="34" t="str">
        <f ca="1">IFERROR(IF(--VLOOKUP(L$315,$A:$B,2,0)&gt;ОКРУГ(L125,VLOOKUP(L$315,$A:$D,4,0)),CONCATENATE(" &lt;",VLOOKUP(L$315,$A:$B,2,0)),IF(--VLOOKUP(L$315,$A:$C,3,0)&lt;ОКРУГ(L125,VLOOKUP(L$315,$A:$D,4,0)),CONCATENATE(" &gt;",VLOOKUP(L$315,$A:$C,3,0)),ОКРУГ(L125,VLOOKUP(L$315,$A:$D,4,0)))),L125)</f>
        <v xml:space="preserve"> </v>
      </c>
      <c r="M433" s="34" t="str">
        <f ca="1">IFERROR(IF(--VLOOKUP(M$315,$A:$B,2,0)&gt;ОКРУГ(M125,VLOOKUP(M$315,$A:$D,4,0)),CONCATENATE(" &lt;",VLOOKUP(M$315,$A:$B,2,0)),IF(--VLOOKUP(M$315,$A:$C,3,0)&lt;ОКРУГ(M125,VLOOKUP(M$315,$A:$D,4,0)),CONCATENATE(" &gt;",VLOOKUP(M$315,$A:$C,3,0)),ОКРУГ(M125,VLOOKUP(M$315,$A:$D,4,0)))),M125)</f>
        <v xml:space="preserve"> </v>
      </c>
    </row>
    <row r="434" spans="6:13" ht="15.75" hidden="1" thickBot="1" x14ac:dyDescent="0.3">
      <c r="F434" s="21" t="str">
        <f>IF(OR(F433=[1]Настройки!$U$6,F433="-"),"-",F433+1)</f>
        <v>-</v>
      </c>
      <c r="G434" s="22" t="str">
        <f t="shared" si="1"/>
        <v>-</v>
      </c>
      <c r="H434" s="22"/>
      <c r="I434" s="22"/>
      <c r="J434" s="34" t="str">
        <f ca="1">IFERROR(IF(--VLOOKUP(J$315,$A:$B,2,0)&gt;ОКРУГ(J126,VLOOKUP(J$315,$A:$D,4,0)),CONCATENATE(" &lt;",VLOOKUP(J$315,$A:$B,2,0)),IF(--VLOOKUP(J$315,$A:$C,3,0)&lt;ОКРУГ(J126,VLOOKUP(J$315,$A:$D,4,0)),CONCATENATE(" &gt;",VLOOKUP(J$315,$A:$C,3,0)),ОКРУГ(J126,VLOOKUP(J$315,$A:$D,4,0)))),J126)</f>
        <v xml:space="preserve"> </v>
      </c>
      <c r="K434" s="34" t="str">
        <f ca="1">IFERROR(IF(--VLOOKUP(K$315,$A:$B,2,0)&gt;ОКРУГ(K126,VLOOKUP(K$315,$A:$D,4,0)),CONCATENATE(" &lt;",VLOOKUP(K$315,$A:$B,2,0)),IF(--VLOOKUP(K$315,$A:$C,3,0)&lt;ОКРУГ(K126,VLOOKUP(K$315,$A:$D,4,0)),CONCATENATE(" &gt;",VLOOKUP(K$315,$A:$C,3,0)),ОКРУГ(K126,VLOOKUP(K$315,$A:$D,4,0)))),K126)</f>
        <v xml:space="preserve"> </v>
      </c>
      <c r="L434" s="34" t="str">
        <f ca="1">IFERROR(IF(--VLOOKUP(L$315,$A:$B,2,0)&gt;ОКРУГ(L126,VLOOKUP(L$315,$A:$D,4,0)),CONCATENATE(" &lt;",VLOOKUP(L$315,$A:$B,2,0)),IF(--VLOOKUP(L$315,$A:$C,3,0)&lt;ОКРУГ(L126,VLOOKUP(L$315,$A:$D,4,0)),CONCATENATE(" &gt;",VLOOKUP(L$315,$A:$C,3,0)),ОКРУГ(L126,VLOOKUP(L$315,$A:$D,4,0)))),L126)</f>
        <v xml:space="preserve"> </v>
      </c>
      <c r="M434" s="34" t="str">
        <f ca="1">IFERROR(IF(--VLOOKUP(M$315,$A:$B,2,0)&gt;ОКРУГ(M126,VLOOKUP(M$315,$A:$D,4,0)),CONCATENATE(" &lt;",VLOOKUP(M$315,$A:$B,2,0)),IF(--VLOOKUP(M$315,$A:$C,3,0)&lt;ОКРУГ(M126,VLOOKUP(M$315,$A:$D,4,0)),CONCATENATE(" &gt;",VLOOKUP(M$315,$A:$C,3,0)),ОКРУГ(M126,VLOOKUP(M$315,$A:$D,4,0)))),M126)</f>
        <v xml:space="preserve"> </v>
      </c>
    </row>
    <row r="435" spans="6:13" ht="15.75" hidden="1" thickBot="1" x14ac:dyDescent="0.3">
      <c r="F435" s="21" t="str">
        <f>IF(OR(F434=[1]Настройки!$U$6,F434="-"),"-",F434+1)</f>
        <v>-</v>
      </c>
      <c r="G435" s="22" t="str">
        <f t="shared" si="1"/>
        <v>-</v>
      </c>
      <c r="H435" s="22"/>
      <c r="I435" s="22"/>
      <c r="J435" s="34" t="str">
        <f ca="1">IFERROR(IF(--VLOOKUP(J$315,$A:$B,2,0)&gt;ОКРУГ(J127,VLOOKUP(J$315,$A:$D,4,0)),CONCATENATE(" &lt;",VLOOKUP(J$315,$A:$B,2,0)),IF(--VLOOKUP(J$315,$A:$C,3,0)&lt;ОКРУГ(J127,VLOOKUP(J$315,$A:$D,4,0)),CONCATENATE(" &gt;",VLOOKUP(J$315,$A:$C,3,0)),ОКРУГ(J127,VLOOKUP(J$315,$A:$D,4,0)))),J127)</f>
        <v xml:space="preserve"> </v>
      </c>
      <c r="K435" s="34" t="str">
        <f ca="1">IFERROR(IF(--VLOOKUP(K$315,$A:$B,2,0)&gt;ОКРУГ(K127,VLOOKUP(K$315,$A:$D,4,0)),CONCATENATE(" &lt;",VLOOKUP(K$315,$A:$B,2,0)),IF(--VLOOKUP(K$315,$A:$C,3,0)&lt;ОКРУГ(K127,VLOOKUP(K$315,$A:$D,4,0)),CONCATENATE(" &gt;",VLOOKUP(K$315,$A:$C,3,0)),ОКРУГ(K127,VLOOKUP(K$315,$A:$D,4,0)))),K127)</f>
        <v xml:space="preserve"> </v>
      </c>
      <c r="L435" s="34" t="str">
        <f ca="1">IFERROR(IF(--VLOOKUP(L$315,$A:$B,2,0)&gt;ОКРУГ(L127,VLOOKUP(L$315,$A:$D,4,0)),CONCATENATE(" &lt;",VLOOKUP(L$315,$A:$B,2,0)),IF(--VLOOKUP(L$315,$A:$C,3,0)&lt;ОКРУГ(L127,VLOOKUP(L$315,$A:$D,4,0)),CONCATENATE(" &gt;",VLOOKUP(L$315,$A:$C,3,0)),ОКРУГ(L127,VLOOKUP(L$315,$A:$D,4,0)))),L127)</f>
        <v xml:space="preserve"> </v>
      </c>
      <c r="M435" s="34" t="str">
        <f ca="1">IFERROR(IF(--VLOOKUP(M$315,$A:$B,2,0)&gt;ОКРУГ(M127,VLOOKUP(M$315,$A:$D,4,0)),CONCATENATE(" &lt;",VLOOKUP(M$315,$A:$B,2,0)),IF(--VLOOKUP(M$315,$A:$C,3,0)&lt;ОКРУГ(M127,VLOOKUP(M$315,$A:$D,4,0)),CONCATENATE(" &gt;",VLOOKUP(M$315,$A:$C,3,0)),ОКРУГ(M127,VLOOKUP(M$315,$A:$D,4,0)))),M127)</f>
        <v xml:space="preserve"> </v>
      </c>
    </row>
    <row r="436" spans="6:13" ht="15.75" hidden="1" thickBot="1" x14ac:dyDescent="0.3">
      <c r="F436" s="21" t="str">
        <f>IF(OR(F435=[1]Настройки!$U$6,F435="-"),"-",F435+1)</f>
        <v>-</v>
      </c>
      <c r="G436" s="22" t="str">
        <f t="shared" si="1"/>
        <v>-</v>
      </c>
      <c r="H436" s="22"/>
      <c r="I436" s="22"/>
      <c r="J436" s="34" t="str">
        <f ca="1">IFERROR(IF(--VLOOKUP(J$315,$A:$B,2,0)&gt;ОКРУГ(J128,VLOOKUP(J$315,$A:$D,4,0)),CONCATENATE(" &lt;",VLOOKUP(J$315,$A:$B,2,0)),IF(--VLOOKUP(J$315,$A:$C,3,0)&lt;ОКРУГ(J128,VLOOKUP(J$315,$A:$D,4,0)),CONCATENATE(" &gt;",VLOOKUP(J$315,$A:$C,3,0)),ОКРУГ(J128,VLOOKUP(J$315,$A:$D,4,0)))),J128)</f>
        <v xml:space="preserve"> </v>
      </c>
      <c r="K436" s="34" t="str">
        <f ca="1">IFERROR(IF(--VLOOKUP(K$315,$A:$B,2,0)&gt;ОКРУГ(K128,VLOOKUP(K$315,$A:$D,4,0)),CONCATENATE(" &lt;",VLOOKUP(K$315,$A:$B,2,0)),IF(--VLOOKUP(K$315,$A:$C,3,0)&lt;ОКРУГ(K128,VLOOKUP(K$315,$A:$D,4,0)),CONCATENATE(" &gt;",VLOOKUP(K$315,$A:$C,3,0)),ОКРУГ(K128,VLOOKUP(K$315,$A:$D,4,0)))),K128)</f>
        <v xml:space="preserve"> </v>
      </c>
      <c r="L436" s="34" t="str">
        <f ca="1">IFERROR(IF(--VLOOKUP(L$315,$A:$B,2,0)&gt;ОКРУГ(L128,VLOOKUP(L$315,$A:$D,4,0)),CONCATENATE(" &lt;",VLOOKUP(L$315,$A:$B,2,0)),IF(--VLOOKUP(L$315,$A:$C,3,0)&lt;ОКРУГ(L128,VLOOKUP(L$315,$A:$D,4,0)),CONCATENATE(" &gt;",VLOOKUP(L$315,$A:$C,3,0)),ОКРУГ(L128,VLOOKUP(L$315,$A:$D,4,0)))),L128)</f>
        <v xml:space="preserve"> </v>
      </c>
      <c r="M436" s="34" t="str">
        <f ca="1">IFERROR(IF(--VLOOKUP(M$315,$A:$B,2,0)&gt;ОКРУГ(M128,VLOOKUP(M$315,$A:$D,4,0)),CONCATENATE(" &lt;",VLOOKUP(M$315,$A:$B,2,0)),IF(--VLOOKUP(M$315,$A:$C,3,0)&lt;ОКРУГ(M128,VLOOKUP(M$315,$A:$D,4,0)),CONCATENATE(" &gt;",VLOOKUP(M$315,$A:$C,3,0)),ОКРУГ(M128,VLOOKUP(M$315,$A:$D,4,0)))),M128)</f>
        <v xml:space="preserve"> </v>
      </c>
    </row>
    <row r="437" spans="6:13" ht="15.75" hidden="1" thickBot="1" x14ac:dyDescent="0.3">
      <c r="F437" s="21" t="str">
        <f>IF(OR(F436=[1]Настройки!$U$6,F436="-"),"-",F436+1)</f>
        <v>-</v>
      </c>
      <c r="G437" s="22" t="str">
        <f t="shared" si="1"/>
        <v>-</v>
      </c>
      <c r="H437" s="22"/>
      <c r="I437" s="22"/>
      <c r="J437" s="34" t="str">
        <f ca="1">IFERROR(IF(--VLOOKUP(J$315,$A:$B,2,0)&gt;ОКРУГ(J129,VLOOKUP(J$315,$A:$D,4,0)),CONCATENATE(" &lt;",VLOOKUP(J$315,$A:$B,2,0)),IF(--VLOOKUP(J$315,$A:$C,3,0)&lt;ОКРУГ(J129,VLOOKUP(J$315,$A:$D,4,0)),CONCATENATE(" &gt;",VLOOKUP(J$315,$A:$C,3,0)),ОКРУГ(J129,VLOOKUP(J$315,$A:$D,4,0)))),J129)</f>
        <v xml:space="preserve"> </v>
      </c>
      <c r="K437" s="34" t="str">
        <f ca="1">IFERROR(IF(--VLOOKUP(K$315,$A:$B,2,0)&gt;ОКРУГ(K129,VLOOKUP(K$315,$A:$D,4,0)),CONCATENATE(" &lt;",VLOOKUP(K$315,$A:$B,2,0)),IF(--VLOOKUP(K$315,$A:$C,3,0)&lt;ОКРУГ(K129,VLOOKUP(K$315,$A:$D,4,0)),CONCATENATE(" &gt;",VLOOKUP(K$315,$A:$C,3,0)),ОКРУГ(K129,VLOOKUP(K$315,$A:$D,4,0)))),K129)</f>
        <v xml:space="preserve"> </v>
      </c>
      <c r="L437" s="34" t="str">
        <f ca="1">IFERROR(IF(--VLOOKUP(L$315,$A:$B,2,0)&gt;ОКРУГ(L129,VLOOKUP(L$315,$A:$D,4,0)),CONCATENATE(" &lt;",VLOOKUP(L$315,$A:$B,2,0)),IF(--VLOOKUP(L$315,$A:$C,3,0)&lt;ОКРУГ(L129,VLOOKUP(L$315,$A:$D,4,0)),CONCATENATE(" &gt;",VLOOKUP(L$315,$A:$C,3,0)),ОКРУГ(L129,VLOOKUP(L$315,$A:$D,4,0)))),L129)</f>
        <v xml:space="preserve"> </v>
      </c>
      <c r="M437" s="34" t="str">
        <f ca="1">IFERROR(IF(--VLOOKUP(M$315,$A:$B,2,0)&gt;ОКРУГ(M129,VLOOKUP(M$315,$A:$D,4,0)),CONCATENATE(" &lt;",VLOOKUP(M$315,$A:$B,2,0)),IF(--VLOOKUP(M$315,$A:$C,3,0)&lt;ОКРУГ(M129,VLOOKUP(M$315,$A:$D,4,0)),CONCATENATE(" &gt;",VLOOKUP(M$315,$A:$C,3,0)),ОКРУГ(M129,VLOOKUP(M$315,$A:$D,4,0)))),M129)</f>
        <v xml:space="preserve"> </v>
      </c>
    </row>
    <row r="438" spans="6:13" ht="15.75" hidden="1" thickBot="1" x14ac:dyDescent="0.3">
      <c r="F438" s="21" t="str">
        <f>IF(OR(F437=[1]Настройки!$U$6,F437="-"),"-",F437+1)</f>
        <v>-</v>
      </c>
      <c r="G438" s="22" t="str">
        <f t="shared" si="1"/>
        <v>-</v>
      </c>
      <c r="H438" s="22"/>
      <c r="I438" s="22"/>
      <c r="J438" s="34" t="str">
        <f ca="1">IFERROR(IF(--VLOOKUP(J$315,$A:$B,2,0)&gt;ОКРУГ(J130,VLOOKUP(J$315,$A:$D,4,0)),CONCATENATE(" &lt;",VLOOKUP(J$315,$A:$B,2,0)),IF(--VLOOKUP(J$315,$A:$C,3,0)&lt;ОКРУГ(J130,VLOOKUP(J$315,$A:$D,4,0)),CONCATENATE(" &gt;",VLOOKUP(J$315,$A:$C,3,0)),ОКРУГ(J130,VLOOKUP(J$315,$A:$D,4,0)))),J130)</f>
        <v xml:space="preserve"> </v>
      </c>
      <c r="K438" s="34" t="str">
        <f ca="1">IFERROR(IF(--VLOOKUP(K$315,$A:$B,2,0)&gt;ОКРУГ(K130,VLOOKUP(K$315,$A:$D,4,0)),CONCATENATE(" &lt;",VLOOKUP(K$315,$A:$B,2,0)),IF(--VLOOKUP(K$315,$A:$C,3,0)&lt;ОКРУГ(K130,VLOOKUP(K$315,$A:$D,4,0)),CONCATENATE(" &gt;",VLOOKUP(K$315,$A:$C,3,0)),ОКРУГ(K130,VLOOKUP(K$315,$A:$D,4,0)))),K130)</f>
        <v xml:space="preserve"> </v>
      </c>
      <c r="L438" s="34" t="str">
        <f ca="1">IFERROR(IF(--VLOOKUP(L$315,$A:$B,2,0)&gt;ОКРУГ(L130,VLOOKUP(L$315,$A:$D,4,0)),CONCATENATE(" &lt;",VLOOKUP(L$315,$A:$B,2,0)),IF(--VLOOKUP(L$315,$A:$C,3,0)&lt;ОКРУГ(L130,VLOOKUP(L$315,$A:$D,4,0)),CONCATENATE(" &gt;",VLOOKUP(L$315,$A:$C,3,0)),ОКРУГ(L130,VLOOKUP(L$315,$A:$D,4,0)))),L130)</f>
        <v xml:space="preserve"> </v>
      </c>
      <c r="M438" s="34" t="str">
        <f ca="1">IFERROR(IF(--VLOOKUP(M$315,$A:$B,2,0)&gt;ОКРУГ(M130,VLOOKUP(M$315,$A:$D,4,0)),CONCATENATE(" &lt;",VLOOKUP(M$315,$A:$B,2,0)),IF(--VLOOKUP(M$315,$A:$C,3,0)&lt;ОКРУГ(M130,VLOOKUP(M$315,$A:$D,4,0)),CONCATENATE(" &gt;",VLOOKUP(M$315,$A:$C,3,0)),ОКРУГ(M130,VLOOKUP(M$315,$A:$D,4,0)))),M130)</f>
        <v xml:space="preserve"> </v>
      </c>
    </row>
    <row r="439" spans="6:13" ht="15.75" hidden="1" thickBot="1" x14ac:dyDescent="0.3">
      <c r="F439" s="21" t="str">
        <f>IF(OR(F438=[1]Настройки!$U$6,F438="-"),"-",F438+1)</f>
        <v>-</v>
      </c>
      <c r="G439" s="22" t="str">
        <f t="shared" si="1"/>
        <v>-</v>
      </c>
      <c r="H439" s="22"/>
      <c r="I439" s="22"/>
      <c r="J439" s="34" t="str">
        <f ca="1">IFERROR(IF(--VLOOKUP(J$315,$A:$B,2,0)&gt;ОКРУГ(J131,VLOOKUP(J$315,$A:$D,4,0)),CONCATENATE(" &lt;",VLOOKUP(J$315,$A:$B,2,0)),IF(--VLOOKUP(J$315,$A:$C,3,0)&lt;ОКРУГ(J131,VLOOKUP(J$315,$A:$D,4,0)),CONCATENATE(" &gt;",VLOOKUP(J$315,$A:$C,3,0)),ОКРУГ(J131,VLOOKUP(J$315,$A:$D,4,0)))),J131)</f>
        <v xml:space="preserve"> </v>
      </c>
      <c r="K439" s="34" t="str">
        <f ca="1">IFERROR(IF(--VLOOKUP(K$315,$A:$B,2,0)&gt;ОКРУГ(K131,VLOOKUP(K$315,$A:$D,4,0)),CONCATENATE(" &lt;",VLOOKUP(K$315,$A:$B,2,0)),IF(--VLOOKUP(K$315,$A:$C,3,0)&lt;ОКРУГ(K131,VLOOKUP(K$315,$A:$D,4,0)),CONCATENATE(" &gt;",VLOOKUP(K$315,$A:$C,3,0)),ОКРУГ(K131,VLOOKUP(K$315,$A:$D,4,0)))),K131)</f>
        <v xml:space="preserve"> </v>
      </c>
      <c r="L439" s="34" t="str">
        <f ca="1">IFERROR(IF(--VLOOKUP(L$315,$A:$B,2,0)&gt;ОКРУГ(L131,VLOOKUP(L$315,$A:$D,4,0)),CONCATENATE(" &lt;",VLOOKUP(L$315,$A:$B,2,0)),IF(--VLOOKUP(L$315,$A:$C,3,0)&lt;ОКРУГ(L131,VLOOKUP(L$315,$A:$D,4,0)),CONCATENATE(" &gt;",VLOOKUP(L$315,$A:$C,3,0)),ОКРУГ(L131,VLOOKUP(L$315,$A:$D,4,0)))),L131)</f>
        <v xml:space="preserve"> </v>
      </c>
      <c r="M439" s="34" t="str">
        <f ca="1">IFERROR(IF(--VLOOKUP(M$315,$A:$B,2,0)&gt;ОКРУГ(M131,VLOOKUP(M$315,$A:$D,4,0)),CONCATENATE(" &lt;",VLOOKUP(M$315,$A:$B,2,0)),IF(--VLOOKUP(M$315,$A:$C,3,0)&lt;ОКРУГ(M131,VLOOKUP(M$315,$A:$D,4,0)),CONCATENATE(" &gt;",VLOOKUP(M$315,$A:$C,3,0)),ОКРУГ(M131,VLOOKUP(M$315,$A:$D,4,0)))),M131)</f>
        <v xml:space="preserve"> </v>
      </c>
    </row>
    <row r="440" spans="6:13" ht="15.75" hidden="1" thickBot="1" x14ac:dyDescent="0.3">
      <c r="F440" s="21" t="str">
        <f>IF(OR(F439=[1]Настройки!$U$6,F439="-"),"-",F439+1)</f>
        <v>-</v>
      </c>
      <c r="G440" s="22" t="str">
        <f t="shared" si="1"/>
        <v>-</v>
      </c>
      <c r="H440" s="22"/>
      <c r="I440" s="22"/>
      <c r="J440" s="34" t="str">
        <f ca="1">IFERROR(IF(--VLOOKUP(J$315,$A:$B,2,0)&gt;ОКРУГ(J132,VLOOKUP(J$315,$A:$D,4,0)),CONCATENATE(" &lt;",VLOOKUP(J$315,$A:$B,2,0)),IF(--VLOOKUP(J$315,$A:$C,3,0)&lt;ОКРУГ(J132,VLOOKUP(J$315,$A:$D,4,0)),CONCATENATE(" &gt;",VLOOKUP(J$315,$A:$C,3,0)),ОКРУГ(J132,VLOOKUP(J$315,$A:$D,4,0)))),J132)</f>
        <v xml:space="preserve"> </v>
      </c>
      <c r="K440" s="34" t="str">
        <f ca="1">IFERROR(IF(--VLOOKUP(K$315,$A:$B,2,0)&gt;ОКРУГ(K132,VLOOKUP(K$315,$A:$D,4,0)),CONCATENATE(" &lt;",VLOOKUP(K$315,$A:$B,2,0)),IF(--VLOOKUP(K$315,$A:$C,3,0)&lt;ОКРУГ(K132,VLOOKUP(K$315,$A:$D,4,0)),CONCATENATE(" &gt;",VLOOKUP(K$315,$A:$C,3,0)),ОКРУГ(K132,VLOOKUP(K$315,$A:$D,4,0)))),K132)</f>
        <v xml:space="preserve"> </v>
      </c>
      <c r="L440" s="34" t="str">
        <f ca="1">IFERROR(IF(--VLOOKUP(L$315,$A:$B,2,0)&gt;ОКРУГ(L132,VLOOKUP(L$315,$A:$D,4,0)),CONCATENATE(" &lt;",VLOOKUP(L$315,$A:$B,2,0)),IF(--VLOOKUP(L$315,$A:$C,3,0)&lt;ОКРУГ(L132,VLOOKUP(L$315,$A:$D,4,0)),CONCATENATE(" &gt;",VLOOKUP(L$315,$A:$C,3,0)),ОКРУГ(L132,VLOOKUP(L$315,$A:$D,4,0)))),L132)</f>
        <v xml:space="preserve"> </v>
      </c>
      <c r="M440" s="34" t="str">
        <f ca="1">IFERROR(IF(--VLOOKUP(M$315,$A:$B,2,0)&gt;ОКРУГ(M132,VLOOKUP(M$315,$A:$D,4,0)),CONCATENATE(" &lt;",VLOOKUP(M$315,$A:$B,2,0)),IF(--VLOOKUP(M$315,$A:$C,3,0)&lt;ОКРУГ(M132,VLOOKUP(M$315,$A:$D,4,0)),CONCATENATE(" &gt;",VLOOKUP(M$315,$A:$C,3,0)),ОКРУГ(M132,VLOOKUP(M$315,$A:$D,4,0)))),M132)</f>
        <v xml:space="preserve"> </v>
      </c>
    </row>
    <row r="441" spans="6:13" ht="15.75" hidden="1" thickBot="1" x14ac:dyDescent="0.3">
      <c r="F441" s="21" t="str">
        <f>IF(OR(F440=[1]Настройки!$U$6,F440="-"),"-",F440+1)</f>
        <v>-</v>
      </c>
      <c r="G441" s="22" t="str">
        <f t="shared" si="1"/>
        <v>-</v>
      </c>
      <c r="H441" s="22"/>
      <c r="I441" s="22"/>
      <c r="J441" s="34" t="str">
        <f ca="1">IFERROR(IF(--VLOOKUP(J$315,$A:$B,2,0)&gt;ОКРУГ(J133,VLOOKUP(J$315,$A:$D,4,0)),CONCATENATE(" &lt;",VLOOKUP(J$315,$A:$B,2,0)),IF(--VLOOKUP(J$315,$A:$C,3,0)&lt;ОКРУГ(J133,VLOOKUP(J$315,$A:$D,4,0)),CONCATENATE(" &gt;",VLOOKUP(J$315,$A:$C,3,0)),ОКРУГ(J133,VLOOKUP(J$315,$A:$D,4,0)))),J133)</f>
        <v xml:space="preserve"> </v>
      </c>
      <c r="K441" s="34" t="str">
        <f ca="1">IFERROR(IF(--VLOOKUP(K$315,$A:$B,2,0)&gt;ОКРУГ(K133,VLOOKUP(K$315,$A:$D,4,0)),CONCATENATE(" &lt;",VLOOKUP(K$315,$A:$B,2,0)),IF(--VLOOKUP(K$315,$A:$C,3,0)&lt;ОКРУГ(K133,VLOOKUP(K$315,$A:$D,4,0)),CONCATENATE(" &gt;",VLOOKUP(K$315,$A:$C,3,0)),ОКРУГ(K133,VLOOKUP(K$315,$A:$D,4,0)))),K133)</f>
        <v xml:space="preserve"> </v>
      </c>
      <c r="L441" s="34" t="str">
        <f ca="1">IFERROR(IF(--VLOOKUP(L$315,$A:$B,2,0)&gt;ОКРУГ(L133,VLOOKUP(L$315,$A:$D,4,0)),CONCATENATE(" &lt;",VLOOKUP(L$315,$A:$B,2,0)),IF(--VLOOKUP(L$315,$A:$C,3,0)&lt;ОКРУГ(L133,VLOOKUP(L$315,$A:$D,4,0)),CONCATENATE(" &gt;",VLOOKUP(L$315,$A:$C,3,0)),ОКРУГ(L133,VLOOKUP(L$315,$A:$D,4,0)))),L133)</f>
        <v xml:space="preserve"> </v>
      </c>
      <c r="M441" s="34" t="str">
        <f ca="1">IFERROR(IF(--VLOOKUP(M$315,$A:$B,2,0)&gt;ОКРУГ(M133,VLOOKUP(M$315,$A:$D,4,0)),CONCATENATE(" &lt;",VLOOKUP(M$315,$A:$B,2,0)),IF(--VLOOKUP(M$315,$A:$C,3,0)&lt;ОКРУГ(M133,VLOOKUP(M$315,$A:$D,4,0)),CONCATENATE(" &gt;",VLOOKUP(M$315,$A:$C,3,0)),ОКРУГ(M133,VLOOKUP(M$315,$A:$D,4,0)))),M133)</f>
        <v xml:space="preserve"> </v>
      </c>
    </row>
    <row r="442" spans="6:13" ht="15.75" hidden="1" thickBot="1" x14ac:dyDescent="0.3">
      <c r="F442" s="21" t="str">
        <f>IF(OR(F441=[1]Настройки!$U$6,F441="-"),"-",F441+1)</f>
        <v>-</v>
      </c>
      <c r="G442" s="22" t="str">
        <f t="shared" si="1"/>
        <v>-</v>
      </c>
      <c r="H442" s="22"/>
      <c r="I442" s="22"/>
      <c r="J442" s="34" t="str">
        <f ca="1">IFERROR(IF(--VLOOKUP(J$315,$A:$B,2,0)&gt;ОКРУГ(J134,VLOOKUP(J$315,$A:$D,4,0)),CONCATENATE(" &lt;",VLOOKUP(J$315,$A:$B,2,0)),IF(--VLOOKUP(J$315,$A:$C,3,0)&lt;ОКРУГ(J134,VLOOKUP(J$315,$A:$D,4,0)),CONCATENATE(" &gt;",VLOOKUP(J$315,$A:$C,3,0)),ОКРУГ(J134,VLOOKUP(J$315,$A:$D,4,0)))),J134)</f>
        <v xml:space="preserve"> </v>
      </c>
      <c r="K442" s="34" t="str">
        <f ca="1">IFERROR(IF(--VLOOKUP(K$315,$A:$B,2,0)&gt;ОКРУГ(K134,VLOOKUP(K$315,$A:$D,4,0)),CONCATENATE(" &lt;",VLOOKUP(K$315,$A:$B,2,0)),IF(--VLOOKUP(K$315,$A:$C,3,0)&lt;ОКРУГ(K134,VLOOKUP(K$315,$A:$D,4,0)),CONCATENATE(" &gt;",VLOOKUP(K$315,$A:$C,3,0)),ОКРУГ(K134,VLOOKUP(K$315,$A:$D,4,0)))),K134)</f>
        <v xml:space="preserve"> </v>
      </c>
      <c r="L442" s="34" t="str">
        <f ca="1">IFERROR(IF(--VLOOKUP(L$315,$A:$B,2,0)&gt;ОКРУГ(L134,VLOOKUP(L$315,$A:$D,4,0)),CONCATENATE(" &lt;",VLOOKUP(L$315,$A:$B,2,0)),IF(--VLOOKUP(L$315,$A:$C,3,0)&lt;ОКРУГ(L134,VLOOKUP(L$315,$A:$D,4,0)),CONCATENATE(" &gt;",VLOOKUP(L$315,$A:$C,3,0)),ОКРУГ(L134,VLOOKUP(L$315,$A:$D,4,0)))),L134)</f>
        <v xml:space="preserve"> </v>
      </c>
      <c r="M442" s="34" t="str">
        <f ca="1">IFERROR(IF(--VLOOKUP(M$315,$A:$B,2,0)&gt;ОКРУГ(M134,VLOOKUP(M$315,$A:$D,4,0)),CONCATENATE(" &lt;",VLOOKUP(M$315,$A:$B,2,0)),IF(--VLOOKUP(M$315,$A:$C,3,0)&lt;ОКРУГ(M134,VLOOKUP(M$315,$A:$D,4,0)),CONCATENATE(" &gt;",VLOOKUP(M$315,$A:$C,3,0)),ОКРУГ(M134,VLOOKUP(M$315,$A:$D,4,0)))),M134)</f>
        <v xml:space="preserve"> </v>
      </c>
    </row>
    <row r="443" spans="6:13" ht="15.75" hidden="1" thickBot="1" x14ac:dyDescent="0.3">
      <c r="F443" s="21" t="str">
        <f>IF(OR(F442=[1]Настройки!$U$6,F442="-"),"-",F442+1)</f>
        <v>-</v>
      </c>
      <c r="G443" s="22" t="str">
        <f t="shared" si="1"/>
        <v>-</v>
      </c>
      <c r="H443" s="22"/>
      <c r="I443" s="22"/>
      <c r="J443" s="34" t="str">
        <f ca="1">IFERROR(IF(--VLOOKUP(J$315,$A:$B,2,0)&gt;ОКРУГ(J135,VLOOKUP(J$315,$A:$D,4,0)),CONCATENATE(" &lt;",VLOOKUP(J$315,$A:$B,2,0)),IF(--VLOOKUP(J$315,$A:$C,3,0)&lt;ОКРУГ(J135,VLOOKUP(J$315,$A:$D,4,0)),CONCATENATE(" &gt;",VLOOKUP(J$315,$A:$C,3,0)),ОКРУГ(J135,VLOOKUP(J$315,$A:$D,4,0)))),J135)</f>
        <v xml:space="preserve"> </v>
      </c>
      <c r="K443" s="34" t="str">
        <f ca="1">IFERROR(IF(--VLOOKUP(K$315,$A:$B,2,0)&gt;ОКРУГ(K135,VLOOKUP(K$315,$A:$D,4,0)),CONCATENATE(" &lt;",VLOOKUP(K$315,$A:$B,2,0)),IF(--VLOOKUP(K$315,$A:$C,3,0)&lt;ОКРУГ(K135,VLOOKUP(K$315,$A:$D,4,0)),CONCATENATE(" &gt;",VLOOKUP(K$315,$A:$C,3,0)),ОКРУГ(K135,VLOOKUP(K$315,$A:$D,4,0)))),K135)</f>
        <v xml:space="preserve"> </v>
      </c>
      <c r="L443" s="34" t="str">
        <f ca="1">IFERROR(IF(--VLOOKUP(L$315,$A:$B,2,0)&gt;ОКРУГ(L135,VLOOKUP(L$315,$A:$D,4,0)),CONCATENATE(" &lt;",VLOOKUP(L$315,$A:$B,2,0)),IF(--VLOOKUP(L$315,$A:$C,3,0)&lt;ОКРУГ(L135,VLOOKUP(L$315,$A:$D,4,0)),CONCATENATE(" &gt;",VLOOKUP(L$315,$A:$C,3,0)),ОКРУГ(L135,VLOOKUP(L$315,$A:$D,4,0)))),L135)</f>
        <v xml:space="preserve"> </v>
      </c>
      <c r="M443" s="34" t="str">
        <f ca="1">IFERROR(IF(--VLOOKUP(M$315,$A:$B,2,0)&gt;ОКРУГ(M135,VLOOKUP(M$315,$A:$D,4,0)),CONCATENATE(" &lt;",VLOOKUP(M$315,$A:$B,2,0)),IF(--VLOOKUP(M$315,$A:$C,3,0)&lt;ОКРУГ(M135,VLOOKUP(M$315,$A:$D,4,0)),CONCATENATE(" &gt;",VLOOKUP(M$315,$A:$C,3,0)),ОКРУГ(M135,VLOOKUP(M$315,$A:$D,4,0)))),M135)</f>
        <v xml:space="preserve"> </v>
      </c>
    </row>
    <row r="444" spans="6:13" ht="15.75" hidden="1" thickBot="1" x14ac:dyDescent="0.3">
      <c r="F444" s="21" t="str">
        <f>IF(OR(F443=[1]Настройки!$U$6,F443="-"),"-",F443+1)</f>
        <v>-</v>
      </c>
      <c r="G444" s="22" t="str">
        <f t="shared" si="1"/>
        <v>-</v>
      </c>
      <c r="H444" s="22"/>
      <c r="I444" s="22"/>
      <c r="J444" s="34" t="str">
        <f ca="1">IFERROR(IF(--VLOOKUP(J$315,$A:$B,2,0)&gt;ОКРУГ(J136,VLOOKUP(J$315,$A:$D,4,0)),CONCATENATE(" &lt;",VLOOKUP(J$315,$A:$B,2,0)),IF(--VLOOKUP(J$315,$A:$C,3,0)&lt;ОКРУГ(J136,VLOOKUP(J$315,$A:$D,4,0)),CONCATENATE(" &gt;",VLOOKUP(J$315,$A:$C,3,0)),ОКРУГ(J136,VLOOKUP(J$315,$A:$D,4,0)))),J136)</f>
        <v xml:space="preserve"> </v>
      </c>
      <c r="K444" s="34" t="str">
        <f ca="1">IFERROR(IF(--VLOOKUP(K$315,$A:$B,2,0)&gt;ОКРУГ(K136,VLOOKUP(K$315,$A:$D,4,0)),CONCATENATE(" &lt;",VLOOKUP(K$315,$A:$B,2,0)),IF(--VLOOKUP(K$315,$A:$C,3,0)&lt;ОКРУГ(K136,VLOOKUP(K$315,$A:$D,4,0)),CONCATENATE(" &gt;",VLOOKUP(K$315,$A:$C,3,0)),ОКРУГ(K136,VLOOKUP(K$315,$A:$D,4,0)))),K136)</f>
        <v xml:space="preserve"> </v>
      </c>
      <c r="L444" s="34" t="str">
        <f ca="1">IFERROR(IF(--VLOOKUP(L$315,$A:$B,2,0)&gt;ОКРУГ(L136,VLOOKUP(L$315,$A:$D,4,0)),CONCATENATE(" &lt;",VLOOKUP(L$315,$A:$B,2,0)),IF(--VLOOKUP(L$315,$A:$C,3,0)&lt;ОКРУГ(L136,VLOOKUP(L$315,$A:$D,4,0)),CONCATENATE(" &gt;",VLOOKUP(L$315,$A:$C,3,0)),ОКРУГ(L136,VLOOKUP(L$315,$A:$D,4,0)))),L136)</f>
        <v xml:space="preserve"> </v>
      </c>
      <c r="M444" s="34" t="str">
        <f ca="1">IFERROR(IF(--VLOOKUP(M$315,$A:$B,2,0)&gt;ОКРУГ(M136,VLOOKUP(M$315,$A:$D,4,0)),CONCATENATE(" &lt;",VLOOKUP(M$315,$A:$B,2,0)),IF(--VLOOKUP(M$315,$A:$C,3,0)&lt;ОКРУГ(M136,VLOOKUP(M$315,$A:$D,4,0)),CONCATENATE(" &gt;",VLOOKUP(M$315,$A:$C,3,0)),ОКРУГ(M136,VLOOKUP(M$315,$A:$D,4,0)))),M136)</f>
        <v xml:space="preserve"> </v>
      </c>
    </row>
    <row r="445" spans="6:13" ht="15.75" hidden="1" thickBot="1" x14ac:dyDescent="0.3">
      <c r="F445" s="21" t="str">
        <f>IF(OR(F444=[1]Настройки!$U$6,F444="-"),"-",F444+1)</f>
        <v>-</v>
      </c>
      <c r="G445" s="22" t="str">
        <f t="shared" ref="G445:G508" si="2">G137</f>
        <v>-</v>
      </c>
      <c r="H445" s="22"/>
      <c r="I445" s="22"/>
      <c r="J445" s="34" t="str">
        <f ca="1">IFERROR(IF(--VLOOKUP(J$315,$A:$B,2,0)&gt;ОКРУГ(J137,VLOOKUP(J$315,$A:$D,4,0)),CONCATENATE(" &lt;",VLOOKUP(J$315,$A:$B,2,0)),IF(--VLOOKUP(J$315,$A:$C,3,0)&lt;ОКРУГ(J137,VLOOKUP(J$315,$A:$D,4,0)),CONCATENATE(" &gt;",VLOOKUP(J$315,$A:$C,3,0)),ОКРУГ(J137,VLOOKUP(J$315,$A:$D,4,0)))),J137)</f>
        <v xml:space="preserve"> </v>
      </c>
      <c r="K445" s="34" t="str">
        <f ca="1">IFERROR(IF(--VLOOKUP(K$315,$A:$B,2,0)&gt;ОКРУГ(K137,VLOOKUP(K$315,$A:$D,4,0)),CONCATENATE(" &lt;",VLOOKUP(K$315,$A:$B,2,0)),IF(--VLOOKUP(K$315,$A:$C,3,0)&lt;ОКРУГ(K137,VLOOKUP(K$315,$A:$D,4,0)),CONCATENATE(" &gt;",VLOOKUP(K$315,$A:$C,3,0)),ОКРУГ(K137,VLOOKUP(K$315,$A:$D,4,0)))),K137)</f>
        <v xml:space="preserve"> </v>
      </c>
      <c r="L445" s="34" t="str">
        <f ca="1">IFERROR(IF(--VLOOKUP(L$315,$A:$B,2,0)&gt;ОКРУГ(L137,VLOOKUP(L$315,$A:$D,4,0)),CONCATENATE(" &lt;",VLOOKUP(L$315,$A:$B,2,0)),IF(--VLOOKUP(L$315,$A:$C,3,0)&lt;ОКРУГ(L137,VLOOKUP(L$315,$A:$D,4,0)),CONCATENATE(" &gt;",VLOOKUP(L$315,$A:$C,3,0)),ОКРУГ(L137,VLOOKUP(L$315,$A:$D,4,0)))),L137)</f>
        <v xml:space="preserve"> </v>
      </c>
      <c r="M445" s="34" t="str">
        <f ca="1">IFERROR(IF(--VLOOKUP(M$315,$A:$B,2,0)&gt;ОКРУГ(M137,VLOOKUP(M$315,$A:$D,4,0)),CONCATENATE(" &lt;",VLOOKUP(M$315,$A:$B,2,0)),IF(--VLOOKUP(M$315,$A:$C,3,0)&lt;ОКРУГ(M137,VLOOKUP(M$315,$A:$D,4,0)),CONCATENATE(" &gt;",VLOOKUP(M$315,$A:$C,3,0)),ОКРУГ(M137,VLOOKUP(M$315,$A:$D,4,0)))),M137)</f>
        <v xml:space="preserve"> </v>
      </c>
    </row>
    <row r="446" spans="6:13" ht="15.75" hidden="1" thickBot="1" x14ac:dyDescent="0.3">
      <c r="F446" s="21" t="str">
        <f>IF(OR(F445=[1]Настройки!$U$6,F445="-"),"-",F445+1)</f>
        <v>-</v>
      </c>
      <c r="G446" s="22" t="str">
        <f t="shared" si="2"/>
        <v>-</v>
      </c>
      <c r="H446" s="22"/>
      <c r="I446" s="22"/>
      <c r="J446" s="34" t="str">
        <f ca="1">IFERROR(IF(--VLOOKUP(J$315,$A:$B,2,0)&gt;ОКРУГ(J138,VLOOKUP(J$315,$A:$D,4,0)),CONCATENATE(" &lt;",VLOOKUP(J$315,$A:$B,2,0)),IF(--VLOOKUP(J$315,$A:$C,3,0)&lt;ОКРУГ(J138,VLOOKUP(J$315,$A:$D,4,0)),CONCATENATE(" &gt;",VLOOKUP(J$315,$A:$C,3,0)),ОКРУГ(J138,VLOOKUP(J$315,$A:$D,4,0)))),J138)</f>
        <v xml:space="preserve"> </v>
      </c>
      <c r="K446" s="34" t="str">
        <f ca="1">IFERROR(IF(--VLOOKUP(K$315,$A:$B,2,0)&gt;ОКРУГ(K138,VLOOKUP(K$315,$A:$D,4,0)),CONCATENATE(" &lt;",VLOOKUP(K$315,$A:$B,2,0)),IF(--VLOOKUP(K$315,$A:$C,3,0)&lt;ОКРУГ(K138,VLOOKUP(K$315,$A:$D,4,0)),CONCATENATE(" &gt;",VLOOKUP(K$315,$A:$C,3,0)),ОКРУГ(K138,VLOOKUP(K$315,$A:$D,4,0)))),K138)</f>
        <v xml:space="preserve"> </v>
      </c>
      <c r="L446" s="34" t="str">
        <f ca="1">IFERROR(IF(--VLOOKUP(L$315,$A:$B,2,0)&gt;ОКРУГ(L138,VLOOKUP(L$315,$A:$D,4,0)),CONCATENATE(" &lt;",VLOOKUP(L$315,$A:$B,2,0)),IF(--VLOOKUP(L$315,$A:$C,3,0)&lt;ОКРУГ(L138,VLOOKUP(L$315,$A:$D,4,0)),CONCATENATE(" &gt;",VLOOKUP(L$315,$A:$C,3,0)),ОКРУГ(L138,VLOOKUP(L$315,$A:$D,4,0)))),L138)</f>
        <v xml:space="preserve"> </v>
      </c>
      <c r="M446" s="34" t="str">
        <f ca="1">IFERROR(IF(--VLOOKUP(M$315,$A:$B,2,0)&gt;ОКРУГ(M138,VLOOKUP(M$315,$A:$D,4,0)),CONCATENATE(" &lt;",VLOOKUP(M$315,$A:$B,2,0)),IF(--VLOOKUP(M$315,$A:$C,3,0)&lt;ОКРУГ(M138,VLOOKUP(M$315,$A:$D,4,0)),CONCATENATE(" &gt;",VLOOKUP(M$315,$A:$C,3,0)),ОКРУГ(M138,VLOOKUP(M$315,$A:$D,4,0)))),M138)</f>
        <v xml:space="preserve"> </v>
      </c>
    </row>
    <row r="447" spans="6:13" ht="15.75" hidden="1" thickBot="1" x14ac:dyDescent="0.3">
      <c r="F447" s="21" t="str">
        <f>IF(OR(F446=[1]Настройки!$U$6,F446="-"),"-",F446+1)</f>
        <v>-</v>
      </c>
      <c r="G447" s="22" t="str">
        <f t="shared" si="2"/>
        <v>-</v>
      </c>
      <c r="H447" s="22"/>
      <c r="I447" s="22"/>
      <c r="J447" s="34" t="str">
        <f ca="1">IFERROR(IF(--VLOOKUP(J$315,$A:$B,2,0)&gt;ОКРУГ(J139,VLOOKUP(J$315,$A:$D,4,0)),CONCATENATE(" &lt;",VLOOKUP(J$315,$A:$B,2,0)),IF(--VLOOKUP(J$315,$A:$C,3,0)&lt;ОКРУГ(J139,VLOOKUP(J$315,$A:$D,4,0)),CONCATENATE(" &gt;",VLOOKUP(J$315,$A:$C,3,0)),ОКРУГ(J139,VLOOKUP(J$315,$A:$D,4,0)))),J139)</f>
        <v xml:space="preserve"> </v>
      </c>
      <c r="K447" s="34" t="str">
        <f ca="1">IFERROR(IF(--VLOOKUP(K$315,$A:$B,2,0)&gt;ОКРУГ(K139,VLOOKUP(K$315,$A:$D,4,0)),CONCATENATE(" &lt;",VLOOKUP(K$315,$A:$B,2,0)),IF(--VLOOKUP(K$315,$A:$C,3,0)&lt;ОКРУГ(K139,VLOOKUP(K$315,$A:$D,4,0)),CONCATENATE(" &gt;",VLOOKUP(K$315,$A:$C,3,0)),ОКРУГ(K139,VLOOKUP(K$315,$A:$D,4,0)))),K139)</f>
        <v xml:space="preserve"> </v>
      </c>
      <c r="L447" s="34" t="str">
        <f ca="1">IFERROR(IF(--VLOOKUP(L$315,$A:$B,2,0)&gt;ОКРУГ(L139,VLOOKUP(L$315,$A:$D,4,0)),CONCATENATE(" &lt;",VLOOKUP(L$315,$A:$B,2,0)),IF(--VLOOKUP(L$315,$A:$C,3,0)&lt;ОКРУГ(L139,VLOOKUP(L$315,$A:$D,4,0)),CONCATENATE(" &gt;",VLOOKUP(L$315,$A:$C,3,0)),ОКРУГ(L139,VLOOKUP(L$315,$A:$D,4,0)))),L139)</f>
        <v xml:space="preserve"> </v>
      </c>
      <c r="M447" s="34" t="str">
        <f ca="1">IFERROR(IF(--VLOOKUP(M$315,$A:$B,2,0)&gt;ОКРУГ(M139,VLOOKUP(M$315,$A:$D,4,0)),CONCATENATE(" &lt;",VLOOKUP(M$315,$A:$B,2,0)),IF(--VLOOKUP(M$315,$A:$C,3,0)&lt;ОКРУГ(M139,VLOOKUP(M$315,$A:$D,4,0)),CONCATENATE(" &gt;",VLOOKUP(M$315,$A:$C,3,0)),ОКРУГ(M139,VLOOKUP(M$315,$A:$D,4,0)))),M139)</f>
        <v xml:space="preserve"> </v>
      </c>
    </row>
    <row r="448" spans="6:13" ht="15.75" hidden="1" thickBot="1" x14ac:dyDescent="0.3">
      <c r="F448" s="21" t="str">
        <f>IF(OR(F447=[1]Настройки!$U$6,F447="-"),"-",F447+1)</f>
        <v>-</v>
      </c>
      <c r="G448" s="22" t="str">
        <f t="shared" si="2"/>
        <v>-</v>
      </c>
      <c r="H448" s="22"/>
      <c r="I448" s="22"/>
      <c r="J448" s="34" t="str">
        <f ca="1">IFERROR(IF(--VLOOKUP(J$315,$A:$B,2,0)&gt;ОКРУГ(J140,VLOOKUP(J$315,$A:$D,4,0)),CONCATENATE(" &lt;",VLOOKUP(J$315,$A:$B,2,0)),IF(--VLOOKUP(J$315,$A:$C,3,0)&lt;ОКРУГ(J140,VLOOKUP(J$315,$A:$D,4,0)),CONCATENATE(" &gt;",VLOOKUP(J$315,$A:$C,3,0)),ОКРУГ(J140,VLOOKUP(J$315,$A:$D,4,0)))),J140)</f>
        <v xml:space="preserve"> </v>
      </c>
      <c r="K448" s="34" t="str">
        <f ca="1">IFERROR(IF(--VLOOKUP(K$315,$A:$B,2,0)&gt;ОКРУГ(K140,VLOOKUP(K$315,$A:$D,4,0)),CONCATENATE(" &lt;",VLOOKUP(K$315,$A:$B,2,0)),IF(--VLOOKUP(K$315,$A:$C,3,0)&lt;ОКРУГ(K140,VLOOKUP(K$315,$A:$D,4,0)),CONCATENATE(" &gt;",VLOOKUP(K$315,$A:$C,3,0)),ОКРУГ(K140,VLOOKUP(K$315,$A:$D,4,0)))),K140)</f>
        <v xml:space="preserve"> </v>
      </c>
      <c r="L448" s="34" t="str">
        <f ca="1">IFERROR(IF(--VLOOKUP(L$315,$A:$B,2,0)&gt;ОКРУГ(L140,VLOOKUP(L$315,$A:$D,4,0)),CONCATENATE(" &lt;",VLOOKUP(L$315,$A:$B,2,0)),IF(--VLOOKUP(L$315,$A:$C,3,0)&lt;ОКРУГ(L140,VLOOKUP(L$315,$A:$D,4,0)),CONCATENATE(" &gt;",VLOOKUP(L$315,$A:$C,3,0)),ОКРУГ(L140,VLOOKUP(L$315,$A:$D,4,0)))),L140)</f>
        <v xml:space="preserve"> </v>
      </c>
      <c r="M448" s="34" t="str">
        <f ca="1">IFERROR(IF(--VLOOKUP(M$315,$A:$B,2,0)&gt;ОКРУГ(M140,VLOOKUP(M$315,$A:$D,4,0)),CONCATENATE(" &lt;",VLOOKUP(M$315,$A:$B,2,0)),IF(--VLOOKUP(M$315,$A:$C,3,0)&lt;ОКРУГ(M140,VLOOKUP(M$315,$A:$D,4,0)),CONCATENATE(" &gt;",VLOOKUP(M$315,$A:$C,3,0)),ОКРУГ(M140,VLOOKUP(M$315,$A:$D,4,0)))),M140)</f>
        <v xml:space="preserve"> </v>
      </c>
    </row>
    <row r="449" spans="6:13" ht="15.75" hidden="1" thickBot="1" x14ac:dyDescent="0.3">
      <c r="F449" s="21" t="str">
        <f>IF(OR(F448=[1]Настройки!$U$6,F448="-"),"-",F448+1)</f>
        <v>-</v>
      </c>
      <c r="G449" s="22" t="str">
        <f t="shared" si="2"/>
        <v>-</v>
      </c>
      <c r="H449" s="22"/>
      <c r="I449" s="22"/>
      <c r="J449" s="34" t="str">
        <f ca="1">IFERROR(IF(--VLOOKUP(J$315,$A:$B,2,0)&gt;ОКРУГ(J141,VLOOKUP(J$315,$A:$D,4,0)),CONCATENATE(" &lt;",VLOOKUP(J$315,$A:$B,2,0)),IF(--VLOOKUP(J$315,$A:$C,3,0)&lt;ОКРУГ(J141,VLOOKUP(J$315,$A:$D,4,0)),CONCATENATE(" &gt;",VLOOKUP(J$315,$A:$C,3,0)),ОКРУГ(J141,VLOOKUP(J$315,$A:$D,4,0)))),J141)</f>
        <v xml:space="preserve"> </v>
      </c>
      <c r="K449" s="34" t="str">
        <f ca="1">IFERROR(IF(--VLOOKUP(K$315,$A:$B,2,0)&gt;ОКРУГ(K141,VLOOKUP(K$315,$A:$D,4,0)),CONCATENATE(" &lt;",VLOOKUP(K$315,$A:$B,2,0)),IF(--VLOOKUP(K$315,$A:$C,3,0)&lt;ОКРУГ(K141,VLOOKUP(K$315,$A:$D,4,0)),CONCATENATE(" &gt;",VLOOKUP(K$315,$A:$C,3,0)),ОКРУГ(K141,VLOOKUP(K$315,$A:$D,4,0)))),K141)</f>
        <v xml:space="preserve"> </v>
      </c>
      <c r="L449" s="34" t="str">
        <f ca="1">IFERROR(IF(--VLOOKUP(L$315,$A:$B,2,0)&gt;ОКРУГ(L141,VLOOKUP(L$315,$A:$D,4,0)),CONCATENATE(" &lt;",VLOOKUP(L$315,$A:$B,2,0)),IF(--VLOOKUP(L$315,$A:$C,3,0)&lt;ОКРУГ(L141,VLOOKUP(L$315,$A:$D,4,0)),CONCATENATE(" &gt;",VLOOKUP(L$315,$A:$C,3,0)),ОКРУГ(L141,VLOOKUP(L$315,$A:$D,4,0)))),L141)</f>
        <v xml:space="preserve"> </v>
      </c>
      <c r="M449" s="34" t="str">
        <f ca="1">IFERROR(IF(--VLOOKUP(M$315,$A:$B,2,0)&gt;ОКРУГ(M141,VLOOKUP(M$315,$A:$D,4,0)),CONCATENATE(" &lt;",VLOOKUP(M$315,$A:$B,2,0)),IF(--VLOOKUP(M$315,$A:$C,3,0)&lt;ОКРУГ(M141,VLOOKUP(M$315,$A:$D,4,0)),CONCATENATE(" &gt;",VLOOKUP(M$315,$A:$C,3,0)),ОКРУГ(M141,VLOOKUP(M$315,$A:$D,4,0)))),M141)</f>
        <v xml:space="preserve"> </v>
      </c>
    </row>
    <row r="450" spans="6:13" ht="15.75" hidden="1" thickBot="1" x14ac:dyDescent="0.3">
      <c r="F450" s="21" t="str">
        <f>IF(OR(F449=[1]Настройки!$U$6,F449="-"),"-",F449+1)</f>
        <v>-</v>
      </c>
      <c r="G450" s="22" t="str">
        <f t="shared" si="2"/>
        <v>-</v>
      </c>
      <c r="H450" s="22"/>
      <c r="I450" s="22"/>
      <c r="J450" s="34" t="str">
        <f ca="1">IFERROR(IF(--VLOOKUP(J$315,$A:$B,2,0)&gt;ОКРУГ(J142,VLOOKUP(J$315,$A:$D,4,0)),CONCATENATE(" &lt;",VLOOKUP(J$315,$A:$B,2,0)),IF(--VLOOKUP(J$315,$A:$C,3,0)&lt;ОКРУГ(J142,VLOOKUP(J$315,$A:$D,4,0)),CONCATENATE(" &gt;",VLOOKUP(J$315,$A:$C,3,0)),ОКРУГ(J142,VLOOKUP(J$315,$A:$D,4,0)))),J142)</f>
        <v xml:space="preserve"> </v>
      </c>
      <c r="K450" s="34" t="str">
        <f ca="1">IFERROR(IF(--VLOOKUP(K$315,$A:$B,2,0)&gt;ОКРУГ(K142,VLOOKUP(K$315,$A:$D,4,0)),CONCATENATE(" &lt;",VLOOKUP(K$315,$A:$B,2,0)),IF(--VLOOKUP(K$315,$A:$C,3,0)&lt;ОКРУГ(K142,VLOOKUP(K$315,$A:$D,4,0)),CONCATENATE(" &gt;",VLOOKUP(K$315,$A:$C,3,0)),ОКРУГ(K142,VLOOKUP(K$315,$A:$D,4,0)))),K142)</f>
        <v xml:space="preserve"> </v>
      </c>
      <c r="L450" s="34" t="str">
        <f ca="1">IFERROR(IF(--VLOOKUP(L$315,$A:$B,2,0)&gt;ОКРУГ(L142,VLOOKUP(L$315,$A:$D,4,0)),CONCATENATE(" &lt;",VLOOKUP(L$315,$A:$B,2,0)),IF(--VLOOKUP(L$315,$A:$C,3,0)&lt;ОКРУГ(L142,VLOOKUP(L$315,$A:$D,4,0)),CONCATENATE(" &gt;",VLOOKUP(L$315,$A:$C,3,0)),ОКРУГ(L142,VLOOKUP(L$315,$A:$D,4,0)))),L142)</f>
        <v xml:space="preserve"> </v>
      </c>
      <c r="M450" s="34" t="str">
        <f ca="1">IFERROR(IF(--VLOOKUP(M$315,$A:$B,2,0)&gt;ОКРУГ(M142,VLOOKUP(M$315,$A:$D,4,0)),CONCATENATE(" &lt;",VLOOKUP(M$315,$A:$B,2,0)),IF(--VLOOKUP(M$315,$A:$C,3,0)&lt;ОКРУГ(M142,VLOOKUP(M$315,$A:$D,4,0)),CONCATENATE(" &gt;",VLOOKUP(M$315,$A:$C,3,0)),ОКРУГ(M142,VLOOKUP(M$315,$A:$D,4,0)))),M142)</f>
        <v xml:space="preserve"> </v>
      </c>
    </row>
    <row r="451" spans="6:13" ht="15.75" hidden="1" thickBot="1" x14ac:dyDescent="0.3">
      <c r="F451" s="21" t="str">
        <f>IF(OR(F450=[1]Настройки!$U$6,F450="-"),"-",F450+1)</f>
        <v>-</v>
      </c>
      <c r="G451" s="22" t="str">
        <f t="shared" si="2"/>
        <v>-</v>
      </c>
      <c r="H451" s="22"/>
      <c r="I451" s="22"/>
      <c r="J451" s="34" t="str">
        <f ca="1">IFERROR(IF(--VLOOKUP(J$315,$A:$B,2,0)&gt;ОКРУГ(J143,VLOOKUP(J$315,$A:$D,4,0)),CONCATENATE(" &lt;",VLOOKUP(J$315,$A:$B,2,0)),IF(--VLOOKUP(J$315,$A:$C,3,0)&lt;ОКРУГ(J143,VLOOKUP(J$315,$A:$D,4,0)),CONCATENATE(" &gt;",VLOOKUP(J$315,$A:$C,3,0)),ОКРУГ(J143,VLOOKUP(J$315,$A:$D,4,0)))),J143)</f>
        <v xml:space="preserve"> </v>
      </c>
      <c r="K451" s="34" t="str">
        <f ca="1">IFERROR(IF(--VLOOKUP(K$315,$A:$B,2,0)&gt;ОКРУГ(K143,VLOOKUP(K$315,$A:$D,4,0)),CONCATENATE(" &lt;",VLOOKUP(K$315,$A:$B,2,0)),IF(--VLOOKUP(K$315,$A:$C,3,0)&lt;ОКРУГ(K143,VLOOKUP(K$315,$A:$D,4,0)),CONCATENATE(" &gt;",VLOOKUP(K$315,$A:$C,3,0)),ОКРУГ(K143,VLOOKUP(K$315,$A:$D,4,0)))),K143)</f>
        <v xml:space="preserve"> </v>
      </c>
      <c r="L451" s="34" t="str">
        <f ca="1">IFERROR(IF(--VLOOKUP(L$315,$A:$B,2,0)&gt;ОКРУГ(L143,VLOOKUP(L$315,$A:$D,4,0)),CONCATENATE(" &lt;",VLOOKUP(L$315,$A:$B,2,0)),IF(--VLOOKUP(L$315,$A:$C,3,0)&lt;ОКРУГ(L143,VLOOKUP(L$315,$A:$D,4,0)),CONCATENATE(" &gt;",VLOOKUP(L$315,$A:$C,3,0)),ОКРУГ(L143,VLOOKUP(L$315,$A:$D,4,0)))),L143)</f>
        <v xml:space="preserve"> </v>
      </c>
      <c r="M451" s="34" t="str">
        <f ca="1">IFERROR(IF(--VLOOKUP(M$315,$A:$B,2,0)&gt;ОКРУГ(M143,VLOOKUP(M$315,$A:$D,4,0)),CONCATENATE(" &lt;",VLOOKUP(M$315,$A:$B,2,0)),IF(--VLOOKUP(M$315,$A:$C,3,0)&lt;ОКРУГ(M143,VLOOKUP(M$315,$A:$D,4,0)),CONCATENATE(" &gt;",VLOOKUP(M$315,$A:$C,3,0)),ОКРУГ(M143,VLOOKUP(M$315,$A:$D,4,0)))),M143)</f>
        <v xml:space="preserve"> </v>
      </c>
    </row>
    <row r="452" spans="6:13" ht="15.75" hidden="1" thickBot="1" x14ac:dyDescent="0.3">
      <c r="F452" s="21" t="str">
        <f>IF(OR(F451=[1]Настройки!$U$6,F451="-"),"-",F451+1)</f>
        <v>-</v>
      </c>
      <c r="G452" s="22" t="str">
        <f t="shared" si="2"/>
        <v>-</v>
      </c>
      <c r="H452" s="22"/>
      <c r="I452" s="22"/>
      <c r="J452" s="34" t="str">
        <f ca="1">IFERROR(IF(--VLOOKUP(J$315,$A:$B,2,0)&gt;ОКРУГ(J144,VLOOKUP(J$315,$A:$D,4,0)),CONCATENATE(" &lt;",VLOOKUP(J$315,$A:$B,2,0)),IF(--VLOOKUP(J$315,$A:$C,3,0)&lt;ОКРУГ(J144,VLOOKUP(J$315,$A:$D,4,0)),CONCATENATE(" &gt;",VLOOKUP(J$315,$A:$C,3,0)),ОКРУГ(J144,VLOOKUP(J$315,$A:$D,4,0)))),J144)</f>
        <v xml:space="preserve"> </v>
      </c>
      <c r="K452" s="34" t="str">
        <f ca="1">IFERROR(IF(--VLOOKUP(K$315,$A:$B,2,0)&gt;ОКРУГ(K144,VLOOKUP(K$315,$A:$D,4,0)),CONCATENATE(" &lt;",VLOOKUP(K$315,$A:$B,2,0)),IF(--VLOOKUP(K$315,$A:$C,3,0)&lt;ОКРУГ(K144,VLOOKUP(K$315,$A:$D,4,0)),CONCATENATE(" &gt;",VLOOKUP(K$315,$A:$C,3,0)),ОКРУГ(K144,VLOOKUP(K$315,$A:$D,4,0)))),K144)</f>
        <v xml:space="preserve"> </v>
      </c>
      <c r="L452" s="34" t="str">
        <f ca="1">IFERROR(IF(--VLOOKUP(L$315,$A:$B,2,0)&gt;ОКРУГ(L144,VLOOKUP(L$315,$A:$D,4,0)),CONCATENATE(" &lt;",VLOOKUP(L$315,$A:$B,2,0)),IF(--VLOOKUP(L$315,$A:$C,3,0)&lt;ОКРУГ(L144,VLOOKUP(L$315,$A:$D,4,0)),CONCATENATE(" &gt;",VLOOKUP(L$315,$A:$C,3,0)),ОКРУГ(L144,VLOOKUP(L$315,$A:$D,4,0)))),L144)</f>
        <v xml:space="preserve"> </v>
      </c>
      <c r="M452" s="34" t="str">
        <f ca="1">IFERROR(IF(--VLOOKUP(M$315,$A:$B,2,0)&gt;ОКРУГ(M144,VLOOKUP(M$315,$A:$D,4,0)),CONCATENATE(" &lt;",VLOOKUP(M$315,$A:$B,2,0)),IF(--VLOOKUP(M$315,$A:$C,3,0)&lt;ОКРУГ(M144,VLOOKUP(M$315,$A:$D,4,0)),CONCATENATE(" &gt;",VLOOKUP(M$315,$A:$C,3,0)),ОКРУГ(M144,VLOOKUP(M$315,$A:$D,4,0)))),M144)</f>
        <v xml:space="preserve"> </v>
      </c>
    </row>
    <row r="453" spans="6:13" ht="15.75" hidden="1" thickBot="1" x14ac:dyDescent="0.3">
      <c r="F453" s="21" t="str">
        <f>IF(OR(F452=[1]Настройки!$U$6,F452="-"),"-",F452+1)</f>
        <v>-</v>
      </c>
      <c r="G453" s="22" t="str">
        <f t="shared" si="2"/>
        <v>-</v>
      </c>
      <c r="H453" s="22"/>
      <c r="I453" s="22"/>
      <c r="J453" s="34" t="str">
        <f ca="1">IFERROR(IF(--VLOOKUP(J$315,$A:$B,2,0)&gt;ОКРУГ(J145,VLOOKUP(J$315,$A:$D,4,0)),CONCATENATE(" &lt;",VLOOKUP(J$315,$A:$B,2,0)),IF(--VLOOKUP(J$315,$A:$C,3,0)&lt;ОКРУГ(J145,VLOOKUP(J$315,$A:$D,4,0)),CONCATENATE(" &gt;",VLOOKUP(J$315,$A:$C,3,0)),ОКРУГ(J145,VLOOKUP(J$315,$A:$D,4,0)))),J145)</f>
        <v xml:space="preserve"> </v>
      </c>
      <c r="K453" s="34" t="str">
        <f ca="1">IFERROR(IF(--VLOOKUP(K$315,$A:$B,2,0)&gt;ОКРУГ(K145,VLOOKUP(K$315,$A:$D,4,0)),CONCATENATE(" &lt;",VLOOKUP(K$315,$A:$B,2,0)),IF(--VLOOKUP(K$315,$A:$C,3,0)&lt;ОКРУГ(K145,VLOOKUP(K$315,$A:$D,4,0)),CONCATENATE(" &gt;",VLOOKUP(K$315,$A:$C,3,0)),ОКРУГ(K145,VLOOKUP(K$315,$A:$D,4,0)))),K145)</f>
        <v xml:space="preserve"> </v>
      </c>
      <c r="L453" s="34" t="str">
        <f ca="1">IFERROR(IF(--VLOOKUP(L$315,$A:$B,2,0)&gt;ОКРУГ(L145,VLOOKUP(L$315,$A:$D,4,0)),CONCATENATE(" &lt;",VLOOKUP(L$315,$A:$B,2,0)),IF(--VLOOKUP(L$315,$A:$C,3,0)&lt;ОКРУГ(L145,VLOOKUP(L$315,$A:$D,4,0)),CONCATENATE(" &gt;",VLOOKUP(L$315,$A:$C,3,0)),ОКРУГ(L145,VLOOKUP(L$315,$A:$D,4,0)))),L145)</f>
        <v xml:space="preserve"> </v>
      </c>
      <c r="M453" s="34" t="str">
        <f ca="1">IFERROR(IF(--VLOOKUP(M$315,$A:$B,2,0)&gt;ОКРУГ(M145,VLOOKUP(M$315,$A:$D,4,0)),CONCATENATE(" &lt;",VLOOKUP(M$315,$A:$B,2,0)),IF(--VLOOKUP(M$315,$A:$C,3,0)&lt;ОКРУГ(M145,VLOOKUP(M$315,$A:$D,4,0)),CONCATENATE(" &gt;",VLOOKUP(M$315,$A:$C,3,0)),ОКРУГ(M145,VLOOKUP(M$315,$A:$D,4,0)))),M145)</f>
        <v xml:space="preserve"> </v>
      </c>
    </row>
    <row r="454" spans="6:13" ht="15.75" hidden="1" thickBot="1" x14ac:dyDescent="0.3">
      <c r="F454" s="21" t="str">
        <f>IF(OR(F453=[1]Настройки!$U$6,F453="-"),"-",F453+1)</f>
        <v>-</v>
      </c>
      <c r="G454" s="22" t="str">
        <f t="shared" si="2"/>
        <v>-</v>
      </c>
      <c r="H454" s="22"/>
      <c r="I454" s="22"/>
      <c r="J454" s="34" t="str">
        <f ca="1">IFERROR(IF(--VLOOKUP(J$315,$A:$B,2,0)&gt;ОКРУГ(J146,VLOOKUP(J$315,$A:$D,4,0)),CONCATENATE(" &lt;",VLOOKUP(J$315,$A:$B,2,0)),IF(--VLOOKUP(J$315,$A:$C,3,0)&lt;ОКРУГ(J146,VLOOKUP(J$315,$A:$D,4,0)),CONCATENATE(" &gt;",VLOOKUP(J$315,$A:$C,3,0)),ОКРУГ(J146,VLOOKUP(J$315,$A:$D,4,0)))),J146)</f>
        <v xml:space="preserve"> </v>
      </c>
      <c r="K454" s="34" t="str">
        <f ca="1">IFERROR(IF(--VLOOKUP(K$315,$A:$B,2,0)&gt;ОКРУГ(K146,VLOOKUP(K$315,$A:$D,4,0)),CONCATENATE(" &lt;",VLOOKUP(K$315,$A:$B,2,0)),IF(--VLOOKUP(K$315,$A:$C,3,0)&lt;ОКРУГ(K146,VLOOKUP(K$315,$A:$D,4,0)),CONCATENATE(" &gt;",VLOOKUP(K$315,$A:$C,3,0)),ОКРУГ(K146,VLOOKUP(K$315,$A:$D,4,0)))),K146)</f>
        <v xml:space="preserve"> </v>
      </c>
      <c r="L454" s="34" t="str">
        <f ca="1">IFERROR(IF(--VLOOKUP(L$315,$A:$B,2,0)&gt;ОКРУГ(L146,VLOOKUP(L$315,$A:$D,4,0)),CONCATENATE(" &lt;",VLOOKUP(L$315,$A:$B,2,0)),IF(--VLOOKUP(L$315,$A:$C,3,0)&lt;ОКРУГ(L146,VLOOKUP(L$315,$A:$D,4,0)),CONCATENATE(" &gt;",VLOOKUP(L$315,$A:$C,3,0)),ОКРУГ(L146,VLOOKUP(L$315,$A:$D,4,0)))),L146)</f>
        <v xml:space="preserve"> </v>
      </c>
      <c r="M454" s="34" t="str">
        <f ca="1">IFERROR(IF(--VLOOKUP(M$315,$A:$B,2,0)&gt;ОКРУГ(M146,VLOOKUP(M$315,$A:$D,4,0)),CONCATENATE(" &lt;",VLOOKUP(M$315,$A:$B,2,0)),IF(--VLOOKUP(M$315,$A:$C,3,0)&lt;ОКРУГ(M146,VLOOKUP(M$315,$A:$D,4,0)),CONCATENATE(" &gt;",VLOOKUP(M$315,$A:$C,3,0)),ОКРУГ(M146,VLOOKUP(M$315,$A:$D,4,0)))),M146)</f>
        <v xml:space="preserve"> </v>
      </c>
    </row>
    <row r="455" spans="6:13" ht="15.75" hidden="1" thickBot="1" x14ac:dyDescent="0.3">
      <c r="F455" s="21" t="str">
        <f>IF(OR(F454=[1]Настройки!$U$6,F454="-"),"-",F454+1)</f>
        <v>-</v>
      </c>
      <c r="G455" s="22" t="str">
        <f t="shared" si="2"/>
        <v>-</v>
      </c>
      <c r="H455" s="22"/>
      <c r="I455" s="22"/>
      <c r="J455" s="34" t="str">
        <f ca="1">IFERROR(IF(--VLOOKUP(J$315,$A:$B,2,0)&gt;ОКРУГ(J147,VLOOKUP(J$315,$A:$D,4,0)),CONCATENATE(" &lt;",VLOOKUP(J$315,$A:$B,2,0)),IF(--VLOOKUP(J$315,$A:$C,3,0)&lt;ОКРУГ(J147,VLOOKUP(J$315,$A:$D,4,0)),CONCATENATE(" &gt;",VLOOKUP(J$315,$A:$C,3,0)),ОКРУГ(J147,VLOOKUP(J$315,$A:$D,4,0)))),J147)</f>
        <v xml:space="preserve"> </v>
      </c>
      <c r="K455" s="34" t="str">
        <f ca="1">IFERROR(IF(--VLOOKUP(K$315,$A:$B,2,0)&gt;ОКРУГ(K147,VLOOKUP(K$315,$A:$D,4,0)),CONCATENATE(" &lt;",VLOOKUP(K$315,$A:$B,2,0)),IF(--VLOOKUP(K$315,$A:$C,3,0)&lt;ОКРУГ(K147,VLOOKUP(K$315,$A:$D,4,0)),CONCATENATE(" &gt;",VLOOKUP(K$315,$A:$C,3,0)),ОКРУГ(K147,VLOOKUP(K$315,$A:$D,4,0)))),K147)</f>
        <v xml:space="preserve"> </v>
      </c>
      <c r="L455" s="34" t="str">
        <f ca="1">IFERROR(IF(--VLOOKUP(L$315,$A:$B,2,0)&gt;ОКРУГ(L147,VLOOKUP(L$315,$A:$D,4,0)),CONCATENATE(" &lt;",VLOOKUP(L$315,$A:$B,2,0)),IF(--VLOOKUP(L$315,$A:$C,3,0)&lt;ОКРУГ(L147,VLOOKUP(L$315,$A:$D,4,0)),CONCATENATE(" &gt;",VLOOKUP(L$315,$A:$C,3,0)),ОКРУГ(L147,VLOOKUP(L$315,$A:$D,4,0)))),L147)</f>
        <v xml:space="preserve"> </v>
      </c>
      <c r="M455" s="34" t="str">
        <f ca="1">IFERROR(IF(--VLOOKUP(M$315,$A:$B,2,0)&gt;ОКРУГ(M147,VLOOKUP(M$315,$A:$D,4,0)),CONCATENATE(" &lt;",VLOOKUP(M$315,$A:$B,2,0)),IF(--VLOOKUP(M$315,$A:$C,3,0)&lt;ОКРУГ(M147,VLOOKUP(M$315,$A:$D,4,0)),CONCATENATE(" &gt;",VLOOKUP(M$315,$A:$C,3,0)),ОКРУГ(M147,VLOOKUP(M$315,$A:$D,4,0)))),M147)</f>
        <v xml:space="preserve"> </v>
      </c>
    </row>
    <row r="456" spans="6:13" ht="15.75" hidden="1" thickBot="1" x14ac:dyDescent="0.3">
      <c r="F456" s="21" t="str">
        <f>IF(OR(F455=[1]Настройки!$U$6,F455="-"),"-",F455+1)</f>
        <v>-</v>
      </c>
      <c r="G456" s="22" t="str">
        <f t="shared" si="2"/>
        <v>-</v>
      </c>
      <c r="H456" s="22"/>
      <c r="I456" s="22"/>
      <c r="J456" s="34" t="str">
        <f ca="1">IFERROR(IF(--VLOOKUP(J$315,$A:$B,2,0)&gt;ОКРУГ(J148,VLOOKUP(J$315,$A:$D,4,0)),CONCATENATE(" &lt;",VLOOKUP(J$315,$A:$B,2,0)),IF(--VLOOKUP(J$315,$A:$C,3,0)&lt;ОКРУГ(J148,VLOOKUP(J$315,$A:$D,4,0)),CONCATENATE(" &gt;",VLOOKUP(J$315,$A:$C,3,0)),ОКРУГ(J148,VLOOKUP(J$315,$A:$D,4,0)))),J148)</f>
        <v xml:space="preserve"> </v>
      </c>
      <c r="K456" s="34" t="str">
        <f ca="1">IFERROR(IF(--VLOOKUP(K$315,$A:$B,2,0)&gt;ОКРУГ(K148,VLOOKUP(K$315,$A:$D,4,0)),CONCATENATE(" &lt;",VLOOKUP(K$315,$A:$B,2,0)),IF(--VLOOKUP(K$315,$A:$C,3,0)&lt;ОКРУГ(K148,VLOOKUP(K$315,$A:$D,4,0)),CONCATENATE(" &gt;",VLOOKUP(K$315,$A:$C,3,0)),ОКРУГ(K148,VLOOKUP(K$315,$A:$D,4,0)))),K148)</f>
        <v xml:space="preserve"> </v>
      </c>
      <c r="L456" s="34" t="str">
        <f ca="1">IFERROR(IF(--VLOOKUP(L$315,$A:$B,2,0)&gt;ОКРУГ(L148,VLOOKUP(L$315,$A:$D,4,0)),CONCATENATE(" &lt;",VLOOKUP(L$315,$A:$B,2,0)),IF(--VLOOKUP(L$315,$A:$C,3,0)&lt;ОКРУГ(L148,VLOOKUP(L$315,$A:$D,4,0)),CONCATENATE(" &gt;",VLOOKUP(L$315,$A:$C,3,0)),ОКРУГ(L148,VLOOKUP(L$315,$A:$D,4,0)))),L148)</f>
        <v xml:space="preserve"> </v>
      </c>
      <c r="M456" s="34" t="str">
        <f ca="1">IFERROR(IF(--VLOOKUP(M$315,$A:$B,2,0)&gt;ОКРУГ(M148,VLOOKUP(M$315,$A:$D,4,0)),CONCATENATE(" &lt;",VLOOKUP(M$315,$A:$B,2,0)),IF(--VLOOKUP(M$315,$A:$C,3,0)&lt;ОКРУГ(M148,VLOOKUP(M$315,$A:$D,4,0)),CONCATENATE(" &gt;",VLOOKUP(M$315,$A:$C,3,0)),ОКРУГ(M148,VLOOKUP(M$315,$A:$D,4,0)))),M148)</f>
        <v xml:space="preserve"> </v>
      </c>
    </row>
    <row r="457" spans="6:13" ht="15.75" hidden="1" thickBot="1" x14ac:dyDescent="0.3">
      <c r="F457" s="21" t="str">
        <f>IF(OR(F456=[1]Настройки!$U$6,F456="-"),"-",F456+1)</f>
        <v>-</v>
      </c>
      <c r="G457" s="22" t="str">
        <f t="shared" si="2"/>
        <v>-</v>
      </c>
      <c r="H457" s="22"/>
      <c r="I457" s="22"/>
      <c r="J457" s="34" t="str">
        <f ca="1">IFERROR(IF(--VLOOKUP(J$315,$A:$B,2,0)&gt;ОКРУГ(J149,VLOOKUP(J$315,$A:$D,4,0)),CONCATENATE(" &lt;",VLOOKUP(J$315,$A:$B,2,0)),IF(--VLOOKUP(J$315,$A:$C,3,0)&lt;ОКРУГ(J149,VLOOKUP(J$315,$A:$D,4,0)),CONCATENATE(" &gt;",VLOOKUP(J$315,$A:$C,3,0)),ОКРУГ(J149,VLOOKUP(J$315,$A:$D,4,0)))),J149)</f>
        <v xml:space="preserve"> </v>
      </c>
      <c r="K457" s="34" t="str">
        <f ca="1">IFERROR(IF(--VLOOKUP(K$315,$A:$B,2,0)&gt;ОКРУГ(K149,VLOOKUP(K$315,$A:$D,4,0)),CONCATENATE(" &lt;",VLOOKUP(K$315,$A:$B,2,0)),IF(--VLOOKUP(K$315,$A:$C,3,0)&lt;ОКРУГ(K149,VLOOKUP(K$315,$A:$D,4,0)),CONCATENATE(" &gt;",VLOOKUP(K$315,$A:$C,3,0)),ОКРУГ(K149,VLOOKUP(K$315,$A:$D,4,0)))),K149)</f>
        <v xml:space="preserve"> </v>
      </c>
      <c r="L457" s="34" t="str">
        <f ca="1">IFERROR(IF(--VLOOKUP(L$315,$A:$B,2,0)&gt;ОКРУГ(L149,VLOOKUP(L$315,$A:$D,4,0)),CONCATENATE(" &lt;",VLOOKUP(L$315,$A:$B,2,0)),IF(--VLOOKUP(L$315,$A:$C,3,0)&lt;ОКРУГ(L149,VLOOKUP(L$315,$A:$D,4,0)),CONCATENATE(" &gt;",VLOOKUP(L$315,$A:$C,3,0)),ОКРУГ(L149,VLOOKUP(L$315,$A:$D,4,0)))),L149)</f>
        <v xml:space="preserve"> </v>
      </c>
      <c r="M457" s="34" t="str">
        <f ca="1">IFERROR(IF(--VLOOKUP(M$315,$A:$B,2,0)&gt;ОКРУГ(M149,VLOOKUP(M$315,$A:$D,4,0)),CONCATENATE(" &lt;",VLOOKUP(M$315,$A:$B,2,0)),IF(--VLOOKUP(M$315,$A:$C,3,0)&lt;ОКРУГ(M149,VLOOKUP(M$315,$A:$D,4,0)),CONCATENATE(" &gt;",VLOOKUP(M$315,$A:$C,3,0)),ОКРУГ(M149,VLOOKUP(M$315,$A:$D,4,0)))),M149)</f>
        <v xml:space="preserve"> </v>
      </c>
    </row>
    <row r="458" spans="6:13" ht="15.75" hidden="1" thickBot="1" x14ac:dyDescent="0.3">
      <c r="F458" s="21" t="str">
        <f>IF(OR(F457=[1]Настройки!$U$6,F457="-"),"-",F457+1)</f>
        <v>-</v>
      </c>
      <c r="G458" s="22" t="str">
        <f t="shared" si="2"/>
        <v>-</v>
      </c>
      <c r="H458" s="22"/>
      <c r="I458" s="22"/>
      <c r="J458" s="34" t="str">
        <f ca="1">IFERROR(IF(--VLOOKUP(J$315,$A:$B,2,0)&gt;ОКРУГ(J150,VLOOKUP(J$315,$A:$D,4,0)),CONCATENATE(" &lt;",VLOOKUP(J$315,$A:$B,2,0)),IF(--VLOOKUP(J$315,$A:$C,3,0)&lt;ОКРУГ(J150,VLOOKUP(J$315,$A:$D,4,0)),CONCATENATE(" &gt;",VLOOKUP(J$315,$A:$C,3,0)),ОКРУГ(J150,VLOOKUP(J$315,$A:$D,4,0)))),J150)</f>
        <v xml:space="preserve"> </v>
      </c>
      <c r="K458" s="34" t="str">
        <f ca="1">IFERROR(IF(--VLOOKUP(K$315,$A:$B,2,0)&gt;ОКРУГ(K150,VLOOKUP(K$315,$A:$D,4,0)),CONCATENATE(" &lt;",VLOOKUP(K$315,$A:$B,2,0)),IF(--VLOOKUP(K$315,$A:$C,3,0)&lt;ОКРУГ(K150,VLOOKUP(K$315,$A:$D,4,0)),CONCATENATE(" &gt;",VLOOKUP(K$315,$A:$C,3,0)),ОКРУГ(K150,VLOOKUP(K$315,$A:$D,4,0)))),K150)</f>
        <v xml:space="preserve"> </v>
      </c>
      <c r="L458" s="34" t="str">
        <f ca="1">IFERROR(IF(--VLOOKUP(L$315,$A:$B,2,0)&gt;ОКРУГ(L150,VLOOKUP(L$315,$A:$D,4,0)),CONCATENATE(" &lt;",VLOOKUP(L$315,$A:$B,2,0)),IF(--VLOOKUP(L$315,$A:$C,3,0)&lt;ОКРУГ(L150,VLOOKUP(L$315,$A:$D,4,0)),CONCATENATE(" &gt;",VLOOKUP(L$315,$A:$C,3,0)),ОКРУГ(L150,VLOOKUP(L$315,$A:$D,4,0)))),L150)</f>
        <v xml:space="preserve"> </v>
      </c>
      <c r="M458" s="34" t="str">
        <f ca="1">IFERROR(IF(--VLOOKUP(M$315,$A:$B,2,0)&gt;ОКРУГ(M150,VLOOKUP(M$315,$A:$D,4,0)),CONCATENATE(" &lt;",VLOOKUP(M$315,$A:$B,2,0)),IF(--VLOOKUP(M$315,$A:$C,3,0)&lt;ОКРУГ(M150,VLOOKUP(M$315,$A:$D,4,0)),CONCATENATE(" &gt;",VLOOKUP(M$315,$A:$C,3,0)),ОКРУГ(M150,VLOOKUP(M$315,$A:$D,4,0)))),M150)</f>
        <v xml:space="preserve"> </v>
      </c>
    </row>
    <row r="459" spans="6:13" ht="15.75" hidden="1" thickBot="1" x14ac:dyDescent="0.3">
      <c r="F459" s="21" t="str">
        <f>IF(OR(F458=[1]Настройки!$U$6,F458="-"),"-",F458+1)</f>
        <v>-</v>
      </c>
      <c r="G459" s="22" t="str">
        <f t="shared" si="2"/>
        <v>-</v>
      </c>
      <c r="H459" s="22"/>
      <c r="I459" s="22"/>
      <c r="J459" s="34" t="str">
        <f ca="1">IFERROR(IF(--VLOOKUP(J$315,$A:$B,2,0)&gt;ОКРУГ(J151,VLOOKUP(J$315,$A:$D,4,0)),CONCATENATE(" &lt;",VLOOKUP(J$315,$A:$B,2,0)),IF(--VLOOKUP(J$315,$A:$C,3,0)&lt;ОКРУГ(J151,VLOOKUP(J$315,$A:$D,4,0)),CONCATENATE(" &gt;",VLOOKUP(J$315,$A:$C,3,0)),ОКРУГ(J151,VLOOKUP(J$315,$A:$D,4,0)))),J151)</f>
        <v xml:space="preserve"> </v>
      </c>
      <c r="K459" s="34" t="str">
        <f ca="1">IFERROR(IF(--VLOOKUP(K$315,$A:$B,2,0)&gt;ОКРУГ(K151,VLOOKUP(K$315,$A:$D,4,0)),CONCATENATE(" &lt;",VLOOKUP(K$315,$A:$B,2,0)),IF(--VLOOKUP(K$315,$A:$C,3,0)&lt;ОКРУГ(K151,VLOOKUP(K$315,$A:$D,4,0)),CONCATENATE(" &gt;",VLOOKUP(K$315,$A:$C,3,0)),ОКРУГ(K151,VLOOKUP(K$315,$A:$D,4,0)))),K151)</f>
        <v xml:space="preserve"> </v>
      </c>
      <c r="L459" s="34" t="str">
        <f ca="1">IFERROR(IF(--VLOOKUP(L$315,$A:$B,2,0)&gt;ОКРУГ(L151,VLOOKUP(L$315,$A:$D,4,0)),CONCATENATE(" &lt;",VLOOKUP(L$315,$A:$B,2,0)),IF(--VLOOKUP(L$315,$A:$C,3,0)&lt;ОКРУГ(L151,VLOOKUP(L$315,$A:$D,4,0)),CONCATENATE(" &gt;",VLOOKUP(L$315,$A:$C,3,0)),ОКРУГ(L151,VLOOKUP(L$315,$A:$D,4,0)))),L151)</f>
        <v xml:space="preserve"> </v>
      </c>
      <c r="M459" s="34" t="str">
        <f ca="1">IFERROR(IF(--VLOOKUP(M$315,$A:$B,2,0)&gt;ОКРУГ(M151,VLOOKUP(M$315,$A:$D,4,0)),CONCATENATE(" &lt;",VLOOKUP(M$315,$A:$B,2,0)),IF(--VLOOKUP(M$315,$A:$C,3,0)&lt;ОКРУГ(M151,VLOOKUP(M$315,$A:$D,4,0)),CONCATENATE(" &gt;",VLOOKUP(M$315,$A:$C,3,0)),ОКРУГ(M151,VLOOKUP(M$315,$A:$D,4,0)))),M151)</f>
        <v xml:space="preserve"> </v>
      </c>
    </row>
    <row r="460" spans="6:13" ht="15.75" hidden="1" thickBot="1" x14ac:dyDescent="0.3">
      <c r="F460" s="21" t="str">
        <f>IF(OR(F459=[1]Настройки!$U$6,F459="-"),"-",F459+1)</f>
        <v>-</v>
      </c>
      <c r="G460" s="22" t="str">
        <f t="shared" si="2"/>
        <v>-</v>
      </c>
      <c r="H460" s="22"/>
      <c r="I460" s="22"/>
      <c r="J460" s="34" t="str">
        <f ca="1">IFERROR(IF(--VLOOKUP(J$315,$A:$B,2,0)&gt;ОКРУГ(J152,VLOOKUP(J$315,$A:$D,4,0)),CONCATENATE(" &lt;",VLOOKUP(J$315,$A:$B,2,0)),IF(--VLOOKUP(J$315,$A:$C,3,0)&lt;ОКРУГ(J152,VLOOKUP(J$315,$A:$D,4,0)),CONCATENATE(" &gt;",VLOOKUP(J$315,$A:$C,3,0)),ОКРУГ(J152,VLOOKUP(J$315,$A:$D,4,0)))),J152)</f>
        <v xml:space="preserve"> </v>
      </c>
      <c r="K460" s="34" t="str">
        <f ca="1">IFERROR(IF(--VLOOKUP(K$315,$A:$B,2,0)&gt;ОКРУГ(K152,VLOOKUP(K$315,$A:$D,4,0)),CONCATENATE(" &lt;",VLOOKUP(K$315,$A:$B,2,0)),IF(--VLOOKUP(K$315,$A:$C,3,0)&lt;ОКРУГ(K152,VLOOKUP(K$315,$A:$D,4,0)),CONCATENATE(" &gt;",VLOOKUP(K$315,$A:$C,3,0)),ОКРУГ(K152,VLOOKUP(K$315,$A:$D,4,0)))),K152)</f>
        <v xml:space="preserve"> </v>
      </c>
      <c r="L460" s="34" t="str">
        <f ca="1">IFERROR(IF(--VLOOKUP(L$315,$A:$B,2,0)&gt;ОКРУГ(L152,VLOOKUP(L$315,$A:$D,4,0)),CONCATENATE(" &lt;",VLOOKUP(L$315,$A:$B,2,0)),IF(--VLOOKUP(L$315,$A:$C,3,0)&lt;ОКРУГ(L152,VLOOKUP(L$315,$A:$D,4,0)),CONCATENATE(" &gt;",VLOOKUP(L$315,$A:$C,3,0)),ОКРУГ(L152,VLOOKUP(L$315,$A:$D,4,0)))),L152)</f>
        <v xml:space="preserve"> </v>
      </c>
      <c r="M460" s="34" t="str">
        <f ca="1">IFERROR(IF(--VLOOKUP(M$315,$A:$B,2,0)&gt;ОКРУГ(M152,VLOOKUP(M$315,$A:$D,4,0)),CONCATENATE(" &lt;",VLOOKUP(M$315,$A:$B,2,0)),IF(--VLOOKUP(M$315,$A:$C,3,0)&lt;ОКРУГ(M152,VLOOKUP(M$315,$A:$D,4,0)),CONCATENATE(" &gt;",VLOOKUP(M$315,$A:$C,3,0)),ОКРУГ(M152,VLOOKUP(M$315,$A:$D,4,0)))),M152)</f>
        <v xml:space="preserve"> </v>
      </c>
    </row>
    <row r="461" spans="6:13" ht="15.75" hidden="1" thickBot="1" x14ac:dyDescent="0.3">
      <c r="F461" s="21" t="str">
        <f>IF(OR(F460=[1]Настройки!$U$6,F460="-"),"-",F460+1)</f>
        <v>-</v>
      </c>
      <c r="G461" s="22" t="str">
        <f t="shared" si="2"/>
        <v>-</v>
      </c>
      <c r="H461" s="22"/>
      <c r="I461" s="22"/>
      <c r="J461" s="34" t="str">
        <f ca="1">IFERROR(IF(--VLOOKUP(J$315,$A:$B,2,0)&gt;ОКРУГ(J153,VLOOKUP(J$315,$A:$D,4,0)),CONCATENATE(" &lt;",VLOOKUP(J$315,$A:$B,2,0)),IF(--VLOOKUP(J$315,$A:$C,3,0)&lt;ОКРУГ(J153,VLOOKUP(J$315,$A:$D,4,0)),CONCATENATE(" &gt;",VLOOKUP(J$315,$A:$C,3,0)),ОКРУГ(J153,VLOOKUP(J$315,$A:$D,4,0)))),J153)</f>
        <v xml:space="preserve"> </v>
      </c>
      <c r="K461" s="34" t="str">
        <f ca="1">IFERROR(IF(--VLOOKUP(K$315,$A:$B,2,0)&gt;ОКРУГ(K153,VLOOKUP(K$315,$A:$D,4,0)),CONCATENATE(" &lt;",VLOOKUP(K$315,$A:$B,2,0)),IF(--VLOOKUP(K$315,$A:$C,3,0)&lt;ОКРУГ(K153,VLOOKUP(K$315,$A:$D,4,0)),CONCATENATE(" &gt;",VLOOKUP(K$315,$A:$C,3,0)),ОКРУГ(K153,VLOOKUP(K$315,$A:$D,4,0)))),K153)</f>
        <v xml:space="preserve"> </v>
      </c>
      <c r="L461" s="34" t="str">
        <f ca="1">IFERROR(IF(--VLOOKUP(L$315,$A:$B,2,0)&gt;ОКРУГ(L153,VLOOKUP(L$315,$A:$D,4,0)),CONCATENATE(" &lt;",VLOOKUP(L$315,$A:$B,2,0)),IF(--VLOOKUP(L$315,$A:$C,3,0)&lt;ОКРУГ(L153,VLOOKUP(L$315,$A:$D,4,0)),CONCATENATE(" &gt;",VLOOKUP(L$315,$A:$C,3,0)),ОКРУГ(L153,VLOOKUP(L$315,$A:$D,4,0)))),L153)</f>
        <v xml:space="preserve"> </v>
      </c>
      <c r="M461" s="34" t="str">
        <f ca="1">IFERROR(IF(--VLOOKUP(M$315,$A:$B,2,0)&gt;ОКРУГ(M153,VLOOKUP(M$315,$A:$D,4,0)),CONCATENATE(" &lt;",VLOOKUP(M$315,$A:$B,2,0)),IF(--VLOOKUP(M$315,$A:$C,3,0)&lt;ОКРУГ(M153,VLOOKUP(M$315,$A:$D,4,0)),CONCATENATE(" &gt;",VLOOKUP(M$315,$A:$C,3,0)),ОКРУГ(M153,VLOOKUP(M$315,$A:$D,4,0)))),M153)</f>
        <v xml:space="preserve"> </v>
      </c>
    </row>
    <row r="462" spans="6:13" ht="15.75" hidden="1" thickBot="1" x14ac:dyDescent="0.3">
      <c r="F462" s="21" t="str">
        <f>IF(OR(F461=[1]Настройки!$U$6,F461="-"),"-",F461+1)</f>
        <v>-</v>
      </c>
      <c r="G462" s="22" t="str">
        <f t="shared" si="2"/>
        <v>-</v>
      </c>
      <c r="H462" s="22"/>
      <c r="I462" s="22"/>
      <c r="J462" s="34" t="str">
        <f ca="1">IFERROR(IF(--VLOOKUP(J$315,$A:$B,2,0)&gt;ОКРУГ(J154,VLOOKUP(J$315,$A:$D,4,0)),CONCATENATE(" &lt;",VLOOKUP(J$315,$A:$B,2,0)),IF(--VLOOKUP(J$315,$A:$C,3,0)&lt;ОКРУГ(J154,VLOOKUP(J$315,$A:$D,4,0)),CONCATENATE(" &gt;",VLOOKUP(J$315,$A:$C,3,0)),ОКРУГ(J154,VLOOKUP(J$315,$A:$D,4,0)))),J154)</f>
        <v xml:space="preserve"> </v>
      </c>
      <c r="K462" s="34" t="str">
        <f ca="1">IFERROR(IF(--VLOOKUP(K$315,$A:$B,2,0)&gt;ОКРУГ(K154,VLOOKUP(K$315,$A:$D,4,0)),CONCATENATE(" &lt;",VLOOKUP(K$315,$A:$B,2,0)),IF(--VLOOKUP(K$315,$A:$C,3,0)&lt;ОКРУГ(K154,VLOOKUP(K$315,$A:$D,4,0)),CONCATENATE(" &gt;",VLOOKUP(K$315,$A:$C,3,0)),ОКРУГ(K154,VLOOKUP(K$315,$A:$D,4,0)))),K154)</f>
        <v xml:space="preserve"> </v>
      </c>
      <c r="L462" s="34" t="str">
        <f ca="1">IFERROR(IF(--VLOOKUP(L$315,$A:$B,2,0)&gt;ОКРУГ(L154,VLOOKUP(L$315,$A:$D,4,0)),CONCATENATE(" &lt;",VLOOKUP(L$315,$A:$B,2,0)),IF(--VLOOKUP(L$315,$A:$C,3,0)&lt;ОКРУГ(L154,VLOOKUP(L$315,$A:$D,4,0)),CONCATENATE(" &gt;",VLOOKUP(L$315,$A:$C,3,0)),ОКРУГ(L154,VLOOKUP(L$315,$A:$D,4,0)))),L154)</f>
        <v xml:space="preserve"> </v>
      </c>
      <c r="M462" s="34" t="str">
        <f ca="1">IFERROR(IF(--VLOOKUP(M$315,$A:$B,2,0)&gt;ОКРУГ(M154,VLOOKUP(M$315,$A:$D,4,0)),CONCATENATE(" &lt;",VLOOKUP(M$315,$A:$B,2,0)),IF(--VLOOKUP(M$315,$A:$C,3,0)&lt;ОКРУГ(M154,VLOOKUP(M$315,$A:$D,4,0)),CONCATENATE(" &gt;",VLOOKUP(M$315,$A:$C,3,0)),ОКРУГ(M154,VLOOKUP(M$315,$A:$D,4,0)))),M154)</f>
        <v xml:space="preserve"> </v>
      </c>
    </row>
    <row r="463" spans="6:13" ht="15.75" hidden="1" thickBot="1" x14ac:dyDescent="0.3">
      <c r="F463" s="21" t="str">
        <f>IF(OR(F462=[1]Настройки!$U$6,F462="-"),"-",F462+1)</f>
        <v>-</v>
      </c>
      <c r="G463" s="22" t="str">
        <f t="shared" si="2"/>
        <v>-</v>
      </c>
      <c r="H463" s="22"/>
      <c r="I463" s="22"/>
      <c r="J463" s="34" t="str">
        <f ca="1">IFERROR(IF(--VLOOKUP(J$315,$A:$B,2,0)&gt;ОКРУГ(J155,VLOOKUP(J$315,$A:$D,4,0)),CONCATENATE(" &lt;",VLOOKUP(J$315,$A:$B,2,0)),IF(--VLOOKUP(J$315,$A:$C,3,0)&lt;ОКРУГ(J155,VLOOKUP(J$315,$A:$D,4,0)),CONCATENATE(" &gt;",VLOOKUP(J$315,$A:$C,3,0)),ОКРУГ(J155,VLOOKUP(J$315,$A:$D,4,0)))),J155)</f>
        <v xml:space="preserve"> </v>
      </c>
      <c r="K463" s="34" t="str">
        <f ca="1">IFERROR(IF(--VLOOKUP(K$315,$A:$B,2,0)&gt;ОКРУГ(K155,VLOOKUP(K$315,$A:$D,4,0)),CONCATENATE(" &lt;",VLOOKUP(K$315,$A:$B,2,0)),IF(--VLOOKUP(K$315,$A:$C,3,0)&lt;ОКРУГ(K155,VLOOKUP(K$315,$A:$D,4,0)),CONCATENATE(" &gt;",VLOOKUP(K$315,$A:$C,3,0)),ОКРУГ(K155,VLOOKUP(K$315,$A:$D,4,0)))),K155)</f>
        <v xml:space="preserve"> </v>
      </c>
      <c r="L463" s="34" t="str">
        <f ca="1">IFERROR(IF(--VLOOKUP(L$315,$A:$B,2,0)&gt;ОКРУГ(L155,VLOOKUP(L$315,$A:$D,4,0)),CONCATENATE(" &lt;",VLOOKUP(L$315,$A:$B,2,0)),IF(--VLOOKUP(L$315,$A:$C,3,0)&lt;ОКРУГ(L155,VLOOKUP(L$315,$A:$D,4,0)),CONCATENATE(" &gt;",VLOOKUP(L$315,$A:$C,3,0)),ОКРУГ(L155,VLOOKUP(L$315,$A:$D,4,0)))),L155)</f>
        <v xml:space="preserve"> </v>
      </c>
      <c r="M463" s="34" t="str">
        <f ca="1">IFERROR(IF(--VLOOKUP(M$315,$A:$B,2,0)&gt;ОКРУГ(M155,VLOOKUP(M$315,$A:$D,4,0)),CONCATENATE(" &lt;",VLOOKUP(M$315,$A:$B,2,0)),IF(--VLOOKUP(M$315,$A:$C,3,0)&lt;ОКРУГ(M155,VLOOKUP(M$315,$A:$D,4,0)),CONCATENATE(" &gt;",VLOOKUP(M$315,$A:$C,3,0)),ОКРУГ(M155,VLOOKUP(M$315,$A:$D,4,0)))),M155)</f>
        <v xml:space="preserve"> </v>
      </c>
    </row>
    <row r="464" spans="6:13" ht="15.75" hidden="1" thickBot="1" x14ac:dyDescent="0.3">
      <c r="F464" s="21" t="str">
        <f>IF(OR(F463=[1]Настройки!$U$6,F463="-"),"-",F463+1)</f>
        <v>-</v>
      </c>
      <c r="G464" s="22" t="str">
        <f t="shared" si="2"/>
        <v>-</v>
      </c>
      <c r="H464" s="22"/>
      <c r="I464" s="22"/>
      <c r="J464" s="34" t="str">
        <f ca="1">IFERROR(IF(--VLOOKUP(J$315,$A:$B,2,0)&gt;ОКРУГ(J156,VLOOKUP(J$315,$A:$D,4,0)),CONCATENATE(" &lt;",VLOOKUP(J$315,$A:$B,2,0)),IF(--VLOOKUP(J$315,$A:$C,3,0)&lt;ОКРУГ(J156,VLOOKUP(J$315,$A:$D,4,0)),CONCATENATE(" &gt;",VLOOKUP(J$315,$A:$C,3,0)),ОКРУГ(J156,VLOOKUP(J$315,$A:$D,4,0)))),J156)</f>
        <v xml:space="preserve"> </v>
      </c>
      <c r="K464" s="34" t="str">
        <f ca="1">IFERROR(IF(--VLOOKUP(K$315,$A:$B,2,0)&gt;ОКРУГ(K156,VLOOKUP(K$315,$A:$D,4,0)),CONCATENATE(" &lt;",VLOOKUP(K$315,$A:$B,2,0)),IF(--VLOOKUP(K$315,$A:$C,3,0)&lt;ОКРУГ(K156,VLOOKUP(K$315,$A:$D,4,0)),CONCATENATE(" &gt;",VLOOKUP(K$315,$A:$C,3,0)),ОКРУГ(K156,VLOOKUP(K$315,$A:$D,4,0)))),K156)</f>
        <v xml:space="preserve"> </v>
      </c>
      <c r="L464" s="34" t="str">
        <f ca="1">IFERROR(IF(--VLOOKUP(L$315,$A:$B,2,0)&gt;ОКРУГ(L156,VLOOKUP(L$315,$A:$D,4,0)),CONCATENATE(" &lt;",VLOOKUP(L$315,$A:$B,2,0)),IF(--VLOOKUP(L$315,$A:$C,3,0)&lt;ОКРУГ(L156,VLOOKUP(L$315,$A:$D,4,0)),CONCATENATE(" &gt;",VLOOKUP(L$315,$A:$C,3,0)),ОКРУГ(L156,VLOOKUP(L$315,$A:$D,4,0)))),L156)</f>
        <v xml:space="preserve"> </v>
      </c>
      <c r="M464" s="34" t="str">
        <f ca="1">IFERROR(IF(--VLOOKUP(M$315,$A:$B,2,0)&gt;ОКРУГ(M156,VLOOKUP(M$315,$A:$D,4,0)),CONCATENATE(" &lt;",VLOOKUP(M$315,$A:$B,2,0)),IF(--VLOOKUP(M$315,$A:$C,3,0)&lt;ОКРУГ(M156,VLOOKUP(M$315,$A:$D,4,0)),CONCATENATE(" &gt;",VLOOKUP(M$315,$A:$C,3,0)),ОКРУГ(M156,VLOOKUP(M$315,$A:$D,4,0)))),M156)</f>
        <v xml:space="preserve"> </v>
      </c>
    </row>
    <row r="465" spans="6:13" ht="15.75" hidden="1" thickBot="1" x14ac:dyDescent="0.3">
      <c r="F465" s="21" t="str">
        <f>IF(OR(F464=[1]Настройки!$U$6,F464="-"),"-",F464+1)</f>
        <v>-</v>
      </c>
      <c r="G465" s="22" t="str">
        <f t="shared" si="2"/>
        <v>-</v>
      </c>
      <c r="H465" s="22"/>
      <c r="I465" s="22"/>
      <c r="J465" s="34" t="str">
        <f ca="1">IFERROR(IF(--VLOOKUP(J$315,$A:$B,2,0)&gt;ОКРУГ(J157,VLOOKUP(J$315,$A:$D,4,0)),CONCATENATE(" &lt;",VLOOKUP(J$315,$A:$B,2,0)),IF(--VLOOKUP(J$315,$A:$C,3,0)&lt;ОКРУГ(J157,VLOOKUP(J$315,$A:$D,4,0)),CONCATENATE(" &gt;",VLOOKUP(J$315,$A:$C,3,0)),ОКРУГ(J157,VLOOKUP(J$315,$A:$D,4,0)))),J157)</f>
        <v xml:space="preserve"> </v>
      </c>
      <c r="K465" s="34" t="str">
        <f ca="1">IFERROR(IF(--VLOOKUP(K$315,$A:$B,2,0)&gt;ОКРУГ(K157,VLOOKUP(K$315,$A:$D,4,0)),CONCATENATE(" &lt;",VLOOKUP(K$315,$A:$B,2,0)),IF(--VLOOKUP(K$315,$A:$C,3,0)&lt;ОКРУГ(K157,VLOOKUP(K$315,$A:$D,4,0)),CONCATENATE(" &gt;",VLOOKUP(K$315,$A:$C,3,0)),ОКРУГ(K157,VLOOKUP(K$315,$A:$D,4,0)))),K157)</f>
        <v xml:space="preserve"> </v>
      </c>
      <c r="L465" s="34" t="str">
        <f ca="1">IFERROR(IF(--VLOOKUP(L$315,$A:$B,2,0)&gt;ОКРУГ(L157,VLOOKUP(L$315,$A:$D,4,0)),CONCATENATE(" &lt;",VLOOKUP(L$315,$A:$B,2,0)),IF(--VLOOKUP(L$315,$A:$C,3,0)&lt;ОКРУГ(L157,VLOOKUP(L$315,$A:$D,4,0)),CONCATENATE(" &gt;",VLOOKUP(L$315,$A:$C,3,0)),ОКРУГ(L157,VLOOKUP(L$315,$A:$D,4,0)))),L157)</f>
        <v xml:space="preserve"> </v>
      </c>
      <c r="M465" s="34" t="str">
        <f ca="1">IFERROR(IF(--VLOOKUP(M$315,$A:$B,2,0)&gt;ОКРУГ(M157,VLOOKUP(M$315,$A:$D,4,0)),CONCATENATE(" &lt;",VLOOKUP(M$315,$A:$B,2,0)),IF(--VLOOKUP(M$315,$A:$C,3,0)&lt;ОКРУГ(M157,VLOOKUP(M$315,$A:$D,4,0)),CONCATENATE(" &gt;",VLOOKUP(M$315,$A:$C,3,0)),ОКРУГ(M157,VLOOKUP(M$315,$A:$D,4,0)))),M157)</f>
        <v xml:space="preserve"> </v>
      </c>
    </row>
    <row r="466" spans="6:13" ht="15.75" hidden="1" thickBot="1" x14ac:dyDescent="0.3">
      <c r="F466" s="21" t="str">
        <f>IF(OR(F465=[1]Настройки!$U$6,F465="-"),"-",F465+1)</f>
        <v>-</v>
      </c>
      <c r="G466" s="22" t="str">
        <f t="shared" si="2"/>
        <v>-</v>
      </c>
      <c r="H466" s="22"/>
      <c r="I466" s="22"/>
      <c r="J466" s="34" t="str">
        <f ca="1">IFERROR(IF(--VLOOKUP(J$315,$A:$B,2,0)&gt;ОКРУГ(J158,VLOOKUP(J$315,$A:$D,4,0)),CONCATENATE(" &lt;",VLOOKUP(J$315,$A:$B,2,0)),IF(--VLOOKUP(J$315,$A:$C,3,0)&lt;ОКРУГ(J158,VLOOKUP(J$315,$A:$D,4,0)),CONCATENATE(" &gt;",VLOOKUP(J$315,$A:$C,3,0)),ОКРУГ(J158,VLOOKUP(J$315,$A:$D,4,0)))),J158)</f>
        <v xml:space="preserve"> </v>
      </c>
      <c r="K466" s="34" t="str">
        <f ca="1">IFERROR(IF(--VLOOKUP(K$315,$A:$B,2,0)&gt;ОКРУГ(K158,VLOOKUP(K$315,$A:$D,4,0)),CONCATENATE(" &lt;",VLOOKUP(K$315,$A:$B,2,0)),IF(--VLOOKUP(K$315,$A:$C,3,0)&lt;ОКРУГ(K158,VLOOKUP(K$315,$A:$D,4,0)),CONCATENATE(" &gt;",VLOOKUP(K$315,$A:$C,3,0)),ОКРУГ(K158,VLOOKUP(K$315,$A:$D,4,0)))),K158)</f>
        <v xml:space="preserve"> </v>
      </c>
      <c r="L466" s="34" t="str">
        <f ca="1">IFERROR(IF(--VLOOKUP(L$315,$A:$B,2,0)&gt;ОКРУГ(L158,VLOOKUP(L$315,$A:$D,4,0)),CONCATENATE(" &lt;",VLOOKUP(L$315,$A:$B,2,0)),IF(--VLOOKUP(L$315,$A:$C,3,0)&lt;ОКРУГ(L158,VLOOKUP(L$315,$A:$D,4,0)),CONCATENATE(" &gt;",VLOOKUP(L$315,$A:$C,3,0)),ОКРУГ(L158,VLOOKUP(L$315,$A:$D,4,0)))),L158)</f>
        <v xml:space="preserve"> </v>
      </c>
      <c r="M466" s="34" t="str">
        <f ca="1">IFERROR(IF(--VLOOKUP(M$315,$A:$B,2,0)&gt;ОКРУГ(M158,VLOOKUP(M$315,$A:$D,4,0)),CONCATENATE(" &lt;",VLOOKUP(M$315,$A:$B,2,0)),IF(--VLOOKUP(M$315,$A:$C,3,0)&lt;ОКРУГ(M158,VLOOKUP(M$315,$A:$D,4,0)),CONCATENATE(" &gt;",VLOOKUP(M$315,$A:$C,3,0)),ОКРУГ(M158,VLOOKUP(M$315,$A:$D,4,0)))),M158)</f>
        <v xml:space="preserve"> </v>
      </c>
    </row>
    <row r="467" spans="6:13" ht="15.75" hidden="1" thickBot="1" x14ac:dyDescent="0.3">
      <c r="F467" s="21" t="str">
        <f>IF(OR(F466=[1]Настройки!$U$6,F466="-"),"-",F466+1)</f>
        <v>-</v>
      </c>
      <c r="G467" s="22" t="str">
        <f t="shared" si="2"/>
        <v>-</v>
      </c>
      <c r="H467" s="22"/>
      <c r="I467" s="22"/>
      <c r="J467" s="34" t="str">
        <f ca="1">IFERROR(IF(--VLOOKUP(J$315,$A:$B,2,0)&gt;ОКРУГ(J159,VLOOKUP(J$315,$A:$D,4,0)),CONCATENATE(" &lt;",VLOOKUP(J$315,$A:$B,2,0)),IF(--VLOOKUP(J$315,$A:$C,3,0)&lt;ОКРУГ(J159,VLOOKUP(J$315,$A:$D,4,0)),CONCATENATE(" &gt;",VLOOKUP(J$315,$A:$C,3,0)),ОКРУГ(J159,VLOOKUP(J$315,$A:$D,4,0)))),J159)</f>
        <v xml:space="preserve"> </v>
      </c>
      <c r="K467" s="34" t="str">
        <f ca="1">IFERROR(IF(--VLOOKUP(K$315,$A:$B,2,0)&gt;ОКРУГ(K159,VLOOKUP(K$315,$A:$D,4,0)),CONCATENATE(" &lt;",VLOOKUP(K$315,$A:$B,2,0)),IF(--VLOOKUP(K$315,$A:$C,3,0)&lt;ОКРУГ(K159,VLOOKUP(K$315,$A:$D,4,0)),CONCATENATE(" &gt;",VLOOKUP(K$315,$A:$C,3,0)),ОКРУГ(K159,VLOOKUP(K$315,$A:$D,4,0)))),K159)</f>
        <v xml:space="preserve"> </v>
      </c>
      <c r="L467" s="34" t="str">
        <f ca="1">IFERROR(IF(--VLOOKUP(L$315,$A:$B,2,0)&gt;ОКРУГ(L159,VLOOKUP(L$315,$A:$D,4,0)),CONCATENATE(" &lt;",VLOOKUP(L$315,$A:$B,2,0)),IF(--VLOOKUP(L$315,$A:$C,3,0)&lt;ОКРУГ(L159,VLOOKUP(L$315,$A:$D,4,0)),CONCATENATE(" &gt;",VLOOKUP(L$315,$A:$C,3,0)),ОКРУГ(L159,VLOOKUP(L$315,$A:$D,4,0)))),L159)</f>
        <v xml:space="preserve"> </v>
      </c>
      <c r="M467" s="34" t="str">
        <f ca="1">IFERROR(IF(--VLOOKUP(M$315,$A:$B,2,0)&gt;ОКРУГ(M159,VLOOKUP(M$315,$A:$D,4,0)),CONCATENATE(" &lt;",VLOOKUP(M$315,$A:$B,2,0)),IF(--VLOOKUP(M$315,$A:$C,3,0)&lt;ОКРУГ(M159,VLOOKUP(M$315,$A:$D,4,0)),CONCATENATE(" &gt;",VLOOKUP(M$315,$A:$C,3,0)),ОКРУГ(M159,VLOOKUP(M$315,$A:$D,4,0)))),M159)</f>
        <v xml:space="preserve"> </v>
      </c>
    </row>
    <row r="468" spans="6:13" ht="15.75" hidden="1" thickBot="1" x14ac:dyDescent="0.3">
      <c r="F468" s="21" t="str">
        <f>IF(OR(F467=[1]Настройки!$U$6,F467="-"),"-",F467+1)</f>
        <v>-</v>
      </c>
      <c r="G468" s="22" t="str">
        <f t="shared" si="2"/>
        <v>-</v>
      </c>
      <c r="H468" s="22"/>
      <c r="I468" s="22"/>
      <c r="J468" s="34" t="str">
        <f ca="1">IFERROR(IF(--VLOOKUP(J$315,$A:$B,2,0)&gt;ОКРУГ(J160,VLOOKUP(J$315,$A:$D,4,0)),CONCATENATE(" &lt;",VLOOKUP(J$315,$A:$B,2,0)),IF(--VLOOKUP(J$315,$A:$C,3,0)&lt;ОКРУГ(J160,VLOOKUP(J$315,$A:$D,4,0)),CONCATENATE(" &gt;",VLOOKUP(J$315,$A:$C,3,0)),ОКРУГ(J160,VLOOKUP(J$315,$A:$D,4,0)))),J160)</f>
        <v xml:space="preserve"> </v>
      </c>
      <c r="K468" s="34" t="str">
        <f ca="1">IFERROR(IF(--VLOOKUP(K$315,$A:$B,2,0)&gt;ОКРУГ(K160,VLOOKUP(K$315,$A:$D,4,0)),CONCATENATE(" &lt;",VLOOKUP(K$315,$A:$B,2,0)),IF(--VLOOKUP(K$315,$A:$C,3,0)&lt;ОКРУГ(K160,VLOOKUP(K$315,$A:$D,4,0)),CONCATENATE(" &gt;",VLOOKUP(K$315,$A:$C,3,0)),ОКРУГ(K160,VLOOKUP(K$315,$A:$D,4,0)))),K160)</f>
        <v xml:space="preserve"> </v>
      </c>
      <c r="L468" s="34" t="str">
        <f ca="1">IFERROR(IF(--VLOOKUP(L$315,$A:$B,2,0)&gt;ОКРУГ(L160,VLOOKUP(L$315,$A:$D,4,0)),CONCATENATE(" &lt;",VLOOKUP(L$315,$A:$B,2,0)),IF(--VLOOKUP(L$315,$A:$C,3,0)&lt;ОКРУГ(L160,VLOOKUP(L$315,$A:$D,4,0)),CONCATENATE(" &gt;",VLOOKUP(L$315,$A:$C,3,0)),ОКРУГ(L160,VLOOKUP(L$315,$A:$D,4,0)))),L160)</f>
        <v xml:space="preserve"> </v>
      </c>
      <c r="M468" s="34" t="str">
        <f ca="1">IFERROR(IF(--VLOOKUP(M$315,$A:$B,2,0)&gt;ОКРУГ(M160,VLOOKUP(M$315,$A:$D,4,0)),CONCATENATE(" &lt;",VLOOKUP(M$315,$A:$B,2,0)),IF(--VLOOKUP(M$315,$A:$C,3,0)&lt;ОКРУГ(M160,VLOOKUP(M$315,$A:$D,4,0)),CONCATENATE(" &gt;",VLOOKUP(M$315,$A:$C,3,0)),ОКРУГ(M160,VLOOKUP(M$315,$A:$D,4,0)))),M160)</f>
        <v xml:space="preserve"> </v>
      </c>
    </row>
    <row r="469" spans="6:13" ht="15.75" hidden="1" thickBot="1" x14ac:dyDescent="0.3">
      <c r="F469" s="21" t="str">
        <f>IF(OR(F468=[1]Настройки!$U$6,F468="-"),"-",F468+1)</f>
        <v>-</v>
      </c>
      <c r="G469" s="22" t="str">
        <f t="shared" si="2"/>
        <v>-</v>
      </c>
      <c r="H469" s="22"/>
      <c r="I469" s="22"/>
      <c r="J469" s="34" t="str">
        <f ca="1">IFERROR(IF(--VLOOKUP(J$315,$A:$B,2,0)&gt;ОКРУГ(J161,VLOOKUP(J$315,$A:$D,4,0)),CONCATENATE(" &lt;",VLOOKUP(J$315,$A:$B,2,0)),IF(--VLOOKUP(J$315,$A:$C,3,0)&lt;ОКРУГ(J161,VLOOKUP(J$315,$A:$D,4,0)),CONCATENATE(" &gt;",VLOOKUP(J$315,$A:$C,3,0)),ОКРУГ(J161,VLOOKUP(J$315,$A:$D,4,0)))),J161)</f>
        <v xml:space="preserve"> </v>
      </c>
      <c r="K469" s="34" t="str">
        <f ca="1">IFERROR(IF(--VLOOKUP(K$315,$A:$B,2,0)&gt;ОКРУГ(K161,VLOOKUP(K$315,$A:$D,4,0)),CONCATENATE(" &lt;",VLOOKUP(K$315,$A:$B,2,0)),IF(--VLOOKUP(K$315,$A:$C,3,0)&lt;ОКРУГ(K161,VLOOKUP(K$315,$A:$D,4,0)),CONCATENATE(" &gt;",VLOOKUP(K$315,$A:$C,3,0)),ОКРУГ(K161,VLOOKUP(K$315,$A:$D,4,0)))),K161)</f>
        <v xml:space="preserve"> </v>
      </c>
      <c r="L469" s="34" t="str">
        <f ca="1">IFERROR(IF(--VLOOKUP(L$315,$A:$B,2,0)&gt;ОКРУГ(L161,VLOOKUP(L$315,$A:$D,4,0)),CONCATENATE(" &lt;",VLOOKUP(L$315,$A:$B,2,0)),IF(--VLOOKUP(L$315,$A:$C,3,0)&lt;ОКРУГ(L161,VLOOKUP(L$315,$A:$D,4,0)),CONCATENATE(" &gt;",VLOOKUP(L$315,$A:$C,3,0)),ОКРУГ(L161,VLOOKUP(L$315,$A:$D,4,0)))),L161)</f>
        <v xml:space="preserve"> </v>
      </c>
      <c r="M469" s="34" t="str">
        <f ca="1">IFERROR(IF(--VLOOKUP(M$315,$A:$B,2,0)&gt;ОКРУГ(M161,VLOOKUP(M$315,$A:$D,4,0)),CONCATENATE(" &lt;",VLOOKUP(M$315,$A:$B,2,0)),IF(--VLOOKUP(M$315,$A:$C,3,0)&lt;ОКРУГ(M161,VLOOKUP(M$315,$A:$D,4,0)),CONCATENATE(" &gt;",VLOOKUP(M$315,$A:$C,3,0)),ОКРУГ(M161,VLOOKUP(M$315,$A:$D,4,0)))),M161)</f>
        <v xml:space="preserve"> </v>
      </c>
    </row>
    <row r="470" spans="6:13" ht="15.75" hidden="1" thickBot="1" x14ac:dyDescent="0.3">
      <c r="F470" s="21" t="str">
        <f>IF(OR(F469=[1]Настройки!$U$6,F469="-"),"-",F469+1)</f>
        <v>-</v>
      </c>
      <c r="G470" s="22" t="str">
        <f t="shared" si="2"/>
        <v>-</v>
      </c>
      <c r="H470" s="22"/>
      <c r="I470" s="22"/>
      <c r="J470" s="34" t="str">
        <f ca="1">IFERROR(IF(--VLOOKUP(J$315,$A:$B,2,0)&gt;ОКРУГ(J162,VLOOKUP(J$315,$A:$D,4,0)),CONCATENATE(" &lt;",VLOOKUP(J$315,$A:$B,2,0)),IF(--VLOOKUP(J$315,$A:$C,3,0)&lt;ОКРУГ(J162,VLOOKUP(J$315,$A:$D,4,0)),CONCATENATE(" &gt;",VLOOKUP(J$315,$A:$C,3,0)),ОКРУГ(J162,VLOOKUP(J$315,$A:$D,4,0)))),J162)</f>
        <v xml:space="preserve"> </v>
      </c>
      <c r="K470" s="34" t="str">
        <f ca="1">IFERROR(IF(--VLOOKUP(K$315,$A:$B,2,0)&gt;ОКРУГ(K162,VLOOKUP(K$315,$A:$D,4,0)),CONCATENATE(" &lt;",VLOOKUP(K$315,$A:$B,2,0)),IF(--VLOOKUP(K$315,$A:$C,3,0)&lt;ОКРУГ(K162,VLOOKUP(K$315,$A:$D,4,0)),CONCATENATE(" &gt;",VLOOKUP(K$315,$A:$C,3,0)),ОКРУГ(K162,VLOOKUP(K$315,$A:$D,4,0)))),K162)</f>
        <v xml:space="preserve"> </v>
      </c>
      <c r="L470" s="34" t="str">
        <f ca="1">IFERROR(IF(--VLOOKUP(L$315,$A:$B,2,0)&gt;ОКРУГ(L162,VLOOKUP(L$315,$A:$D,4,0)),CONCATENATE(" &lt;",VLOOKUP(L$315,$A:$B,2,0)),IF(--VLOOKUP(L$315,$A:$C,3,0)&lt;ОКРУГ(L162,VLOOKUP(L$315,$A:$D,4,0)),CONCATENATE(" &gt;",VLOOKUP(L$315,$A:$C,3,0)),ОКРУГ(L162,VLOOKUP(L$315,$A:$D,4,0)))),L162)</f>
        <v xml:space="preserve"> </v>
      </c>
      <c r="M470" s="34" t="str">
        <f ca="1">IFERROR(IF(--VLOOKUP(M$315,$A:$B,2,0)&gt;ОКРУГ(M162,VLOOKUP(M$315,$A:$D,4,0)),CONCATENATE(" &lt;",VLOOKUP(M$315,$A:$B,2,0)),IF(--VLOOKUP(M$315,$A:$C,3,0)&lt;ОКРУГ(M162,VLOOKUP(M$315,$A:$D,4,0)),CONCATENATE(" &gt;",VLOOKUP(M$315,$A:$C,3,0)),ОКРУГ(M162,VLOOKUP(M$315,$A:$D,4,0)))),M162)</f>
        <v xml:space="preserve"> </v>
      </c>
    </row>
    <row r="471" spans="6:13" ht="15.75" hidden="1" thickBot="1" x14ac:dyDescent="0.3">
      <c r="F471" s="21" t="str">
        <f>IF(OR(F470=[1]Настройки!$U$6,F470="-"),"-",F470+1)</f>
        <v>-</v>
      </c>
      <c r="G471" s="22" t="str">
        <f t="shared" si="2"/>
        <v>-</v>
      </c>
      <c r="H471" s="22"/>
      <c r="I471" s="22"/>
      <c r="J471" s="34" t="str">
        <f ca="1">IFERROR(IF(--VLOOKUP(J$315,$A:$B,2,0)&gt;ОКРУГ(J163,VLOOKUP(J$315,$A:$D,4,0)),CONCATENATE(" &lt;",VLOOKUP(J$315,$A:$B,2,0)),IF(--VLOOKUP(J$315,$A:$C,3,0)&lt;ОКРУГ(J163,VLOOKUP(J$315,$A:$D,4,0)),CONCATENATE(" &gt;",VLOOKUP(J$315,$A:$C,3,0)),ОКРУГ(J163,VLOOKUP(J$315,$A:$D,4,0)))),J163)</f>
        <v xml:space="preserve"> </v>
      </c>
      <c r="K471" s="34" t="str">
        <f ca="1">IFERROR(IF(--VLOOKUP(K$315,$A:$B,2,0)&gt;ОКРУГ(K163,VLOOKUP(K$315,$A:$D,4,0)),CONCATENATE(" &lt;",VLOOKUP(K$315,$A:$B,2,0)),IF(--VLOOKUP(K$315,$A:$C,3,0)&lt;ОКРУГ(K163,VLOOKUP(K$315,$A:$D,4,0)),CONCATENATE(" &gt;",VLOOKUP(K$315,$A:$C,3,0)),ОКРУГ(K163,VLOOKUP(K$315,$A:$D,4,0)))),K163)</f>
        <v xml:space="preserve"> </v>
      </c>
      <c r="L471" s="34" t="str">
        <f ca="1">IFERROR(IF(--VLOOKUP(L$315,$A:$B,2,0)&gt;ОКРУГ(L163,VLOOKUP(L$315,$A:$D,4,0)),CONCATENATE(" &lt;",VLOOKUP(L$315,$A:$B,2,0)),IF(--VLOOKUP(L$315,$A:$C,3,0)&lt;ОКРУГ(L163,VLOOKUP(L$315,$A:$D,4,0)),CONCATENATE(" &gt;",VLOOKUP(L$315,$A:$C,3,0)),ОКРУГ(L163,VLOOKUP(L$315,$A:$D,4,0)))),L163)</f>
        <v xml:space="preserve"> </v>
      </c>
      <c r="M471" s="34" t="str">
        <f ca="1">IFERROR(IF(--VLOOKUP(M$315,$A:$B,2,0)&gt;ОКРУГ(M163,VLOOKUP(M$315,$A:$D,4,0)),CONCATENATE(" &lt;",VLOOKUP(M$315,$A:$B,2,0)),IF(--VLOOKUP(M$315,$A:$C,3,0)&lt;ОКРУГ(M163,VLOOKUP(M$315,$A:$D,4,0)),CONCATENATE(" &gt;",VLOOKUP(M$315,$A:$C,3,0)),ОКРУГ(M163,VLOOKUP(M$315,$A:$D,4,0)))),M163)</f>
        <v xml:space="preserve"> </v>
      </c>
    </row>
    <row r="472" spans="6:13" ht="15.75" hidden="1" thickBot="1" x14ac:dyDescent="0.3">
      <c r="F472" s="21" t="str">
        <f>IF(OR(F471=[1]Настройки!$U$6,F471="-"),"-",F471+1)</f>
        <v>-</v>
      </c>
      <c r="G472" s="22" t="str">
        <f t="shared" si="2"/>
        <v>-</v>
      </c>
      <c r="H472" s="22"/>
      <c r="I472" s="22"/>
      <c r="J472" s="34" t="str">
        <f ca="1">IFERROR(IF(--VLOOKUP(J$315,$A:$B,2,0)&gt;ОКРУГ(J164,VLOOKUP(J$315,$A:$D,4,0)),CONCATENATE(" &lt;",VLOOKUP(J$315,$A:$B,2,0)),IF(--VLOOKUP(J$315,$A:$C,3,0)&lt;ОКРУГ(J164,VLOOKUP(J$315,$A:$D,4,0)),CONCATENATE(" &gt;",VLOOKUP(J$315,$A:$C,3,0)),ОКРУГ(J164,VLOOKUP(J$315,$A:$D,4,0)))),J164)</f>
        <v xml:space="preserve"> </v>
      </c>
      <c r="K472" s="34" t="str">
        <f ca="1">IFERROR(IF(--VLOOKUP(K$315,$A:$B,2,0)&gt;ОКРУГ(K164,VLOOKUP(K$315,$A:$D,4,0)),CONCATENATE(" &lt;",VLOOKUP(K$315,$A:$B,2,0)),IF(--VLOOKUP(K$315,$A:$C,3,0)&lt;ОКРУГ(K164,VLOOKUP(K$315,$A:$D,4,0)),CONCATENATE(" &gt;",VLOOKUP(K$315,$A:$C,3,0)),ОКРУГ(K164,VLOOKUP(K$315,$A:$D,4,0)))),K164)</f>
        <v xml:space="preserve"> </v>
      </c>
      <c r="L472" s="34" t="str">
        <f ca="1">IFERROR(IF(--VLOOKUP(L$315,$A:$B,2,0)&gt;ОКРУГ(L164,VLOOKUP(L$315,$A:$D,4,0)),CONCATENATE(" &lt;",VLOOKUP(L$315,$A:$B,2,0)),IF(--VLOOKUP(L$315,$A:$C,3,0)&lt;ОКРУГ(L164,VLOOKUP(L$315,$A:$D,4,0)),CONCATENATE(" &gt;",VLOOKUP(L$315,$A:$C,3,0)),ОКРУГ(L164,VLOOKUP(L$315,$A:$D,4,0)))),L164)</f>
        <v xml:space="preserve"> </v>
      </c>
      <c r="M472" s="34" t="str">
        <f ca="1">IFERROR(IF(--VLOOKUP(M$315,$A:$B,2,0)&gt;ОКРУГ(M164,VLOOKUP(M$315,$A:$D,4,0)),CONCATENATE(" &lt;",VLOOKUP(M$315,$A:$B,2,0)),IF(--VLOOKUP(M$315,$A:$C,3,0)&lt;ОКРУГ(M164,VLOOKUP(M$315,$A:$D,4,0)),CONCATENATE(" &gt;",VLOOKUP(M$315,$A:$C,3,0)),ОКРУГ(M164,VLOOKUP(M$315,$A:$D,4,0)))),M164)</f>
        <v xml:space="preserve"> </v>
      </c>
    </row>
    <row r="473" spans="6:13" ht="15.75" hidden="1" thickBot="1" x14ac:dyDescent="0.3">
      <c r="F473" s="21" t="str">
        <f>IF(OR(F472=[1]Настройки!$U$6,F472="-"),"-",F472+1)</f>
        <v>-</v>
      </c>
      <c r="G473" s="22" t="str">
        <f t="shared" si="2"/>
        <v>-</v>
      </c>
      <c r="H473" s="22"/>
      <c r="I473" s="22"/>
      <c r="J473" s="34" t="str">
        <f ca="1">IFERROR(IF(--VLOOKUP(J$315,$A:$B,2,0)&gt;ОКРУГ(J165,VLOOKUP(J$315,$A:$D,4,0)),CONCATENATE(" &lt;",VLOOKUP(J$315,$A:$B,2,0)),IF(--VLOOKUP(J$315,$A:$C,3,0)&lt;ОКРУГ(J165,VLOOKUP(J$315,$A:$D,4,0)),CONCATENATE(" &gt;",VLOOKUP(J$315,$A:$C,3,0)),ОКРУГ(J165,VLOOKUP(J$315,$A:$D,4,0)))),J165)</f>
        <v xml:space="preserve"> </v>
      </c>
      <c r="K473" s="34" t="str">
        <f ca="1">IFERROR(IF(--VLOOKUP(K$315,$A:$B,2,0)&gt;ОКРУГ(K165,VLOOKUP(K$315,$A:$D,4,0)),CONCATENATE(" &lt;",VLOOKUP(K$315,$A:$B,2,0)),IF(--VLOOKUP(K$315,$A:$C,3,0)&lt;ОКРУГ(K165,VLOOKUP(K$315,$A:$D,4,0)),CONCATENATE(" &gt;",VLOOKUP(K$315,$A:$C,3,0)),ОКРУГ(K165,VLOOKUP(K$315,$A:$D,4,0)))),K165)</f>
        <v xml:space="preserve"> </v>
      </c>
      <c r="L473" s="34" t="str">
        <f ca="1">IFERROR(IF(--VLOOKUP(L$315,$A:$B,2,0)&gt;ОКРУГ(L165,VLOOKUP(L$315,$A:$D,4,0)),CONCATENATE(" &lt;",VLOOKUP(L$315,$A:$B,2,0)),IF(--VLOOKUP(L$315,$A:$C,3,0)&lt;ОКРУГ(L165,VLOOKUP(L$315,$A:$D,4,0)),CONCATENATE(" &gt;",VLOOKUP(L$315,$A:$C,3,0)),ОКРУГ(L165,VLOOKUP(L$315,$A:$D,4,0)))),L165)</f>
        <v xml:space="preserve"> </v>
      </c>
      <c r="M473" s="34" t="str">
        <f ca="1">IFERROR(IF(--VLOOKUP(M$315,$A:$B,2,0)&gt;ОКРУГ(M165,VLOOKUP(M$315,$A:$D,4,0)),CONCATENATE(" &lt;",VLOOKUP(M$315,$A:$B,2,0)),IF(--VLOOKUP(M$315,$A:$C,3,0)&lt;ОКРУГ(M165,VLOOKUP(M$315,$A:$D,4,0)),CONCATENATE(" &gt;",VLOOKUP(M$315,$A:$C,3,0)),ОКРУГ(M165,VLOOKUP(M$315,$A:$D,4,0)))),M165)</f>
        <v xml:space="preserve"> </v>
      </c>
    </row>
    <row r="474" spans="6:13" ht="15.75" hidden="1" thickBot="1" x14ac:dyDescent="0.3">
      <c r="F474" s="21" t="str">
        <f>IF(OR(F473=[1]Настройки!$U$6,F473="-"),"-",F473+1)</f>
        <v>-</v>
      </c>
      <c r="G474" s="22" t="str">
        <f t="shared" si="2"/>
        <v>-</v>
      </c>
      <c r="H474" s="22"/>
      <c r="I474" s="22"/>
      <c r="J474" s="34" t="str">
        <f ca="1">IFERROR(IF(--VLOOKUP(J$315,$A:$B,2,0)&gt;ОКРУГ(J166,VLOOKUP(J$315,$A:$D,4,0)),CONCATENATE(" &lt;",VLOOKUP(J$315,$A:$B,2,0)),IF(--VLOOKUP(J$315,$A:$C,3,0)&lt;ОКРУГ(J166,VLOOKUP(J$315,$A:$D,4,0)),CONCATENATE(" &gt;",VLOOKUP(J$315,$A:$C,3,0)),ОКРУГ(J166,VLOOKUP(J$315,$A:$D,4,0)))),J166)</f>
        <v xml:space="preserve"> </v>
      </c>
      <c r="K474" s="34" t="str">
        <f ca="1">IFERROR(IF(--VLOOKUP(K$315,$A:$B,2,0)&gt;ОКРУГ(K166,VLOOKUP(K$315,$A:$D,4,0)),CONCATENATE(" &lt;",VLOOKUP(K$315,$A:$B,2,0)),IF(--VLOOKUP(K$315,$A:$C,3,0)&lt;ОКРУГ(K166,VLOOKUP(K$315,$A:$D,4,0)),CONCATENATE(" &gt;",VLOOKUP(K$315,$A:$C,3,0)),ОКРУГ(K166,VLOOKUP(K$315,$A:$D,4,0)))),K166)</f>
        <v xml:space="preserve"> </v>
      </c>
      <c r="L474" s="34" t="str">
        <f ca="1">IFERROR(IF(--VLOOKUP(L$315,$A:$B,2,0)&gt;ОКРУГ(L166,VLOOKUP(L$315,$A:$D,4,0)),CONCATENATE(" &lt;",VLOOKUP(L$315,$A:$B,2,0)),IF(--VLOOKUP(L$315,$A:$C,3,0)&lt;ОКРУГ(L166,VLOOKUP(L$315,$A:$D,4,0)),CONCATENATE(" &gt;",VLOOKUP(L$315,$A:$C,3,0)),ОКРУГ(L166,VLOOKUP(L$315,$A:$D,4,0)))),L166)</f>
        <v xml:space="preserve"> </v>
      </c>
      <c r="M474" s="34" t="str">
        <f ca="1">IFERROR(IF(--VLOOKUP(M$315,$A:$B,2,0)&gt;ОКРУГ(M166,VLOOKUP(M$315,$A:$D,4,0)),CONCATENATE(" &lt;",VLOOKUP(M$315,$A:$B,2,0)),IF(--VLOOKUP(M$315,$A:$C,3,0)&lt;ОКРУГ(M166,VLOOKUP(M$315,$A:$D,4,0)),CONCATENATE(" &gt;",VLOOKUP(M$315,$A:$C,3,0)),ОКРУГ(M166,VLOOKUP(M$315,$A:$D,4,0)))),M166)</f>
        <v xml:space="preserve"> </v>
      </c>
    </row>
    <row r="475" spans="6:13" ht="15.75" hidden="1" thickBot="1" x14ac:dyDescent="0.3">
      <c r="F475" s="21" t="str">
        <f>IF(OR(F474=[1]Настройки!$U$6,F474="-"),"-",F474+1)</f>
        <v>-</v>
      </c>
      <c r="G475" s="22" t="str">
        <f t="shared" si="2"/>
        <v>-</v>
      </c>
      <c r="H475" s="22"/>
      <c r="I475" s="22"/>
      <c r="J475" s="34" t="str">
        <f ca="1">IFERROR(IF(--VLOOKUP(J$315,$A:$B,2,0)&gt;ОКРУГ(J167,VLOOKUP(J$315,$A:$D,4,0)),CONCATENATE(" &lt;",VLOOKUP(J$315,$A:$B,2,0)),IF(--VLOOKUP(J$315,$A:$C,3,0)&lt;ОКРУГ(J167,VLOOKUP(J$315,$A:$D,4,0)),CONCATENATE(" &gt;",VLOOKUP(J$315,$A:$C,3,0)),ОКРУГ(J167,VLOOKUP(J$315,$A:$D,4,0)))),J167)</f>
        <v xml:space="preserve"> </v>
      </c>
      <c r="K475" s="34" t="str">
        <f ca="1">IFERROR(IF(--VLOOKUP(K$315,$A:$B,2,0)&gt;ОКРУГ(K167,VLOOKUP(K$315,$A:$D,4,0)),CONCATENATE(" &lt;",VLOOKUP(K$315,$A:$B,2,0)),IF(--VLOOKUP(K$315,$A:$C,3,0)&lt;ОКРУГ(K167,VLOOKUP(K$315,$A:$D,4,0)),CONCATENATE(" &gt;",VLOOKUP(K$315,$A:$C,3,0)),ОКРУГ(K167,VLOOKUP(K$315,$A:$D,4,0)))),K167)</f>
        <v xml:space="preserve"> </v>
      </c>
      <c r="L475" s="34" t="str">
        <f ca="1">IFERROR(IF(--VLOOKUP(L$315,$A:$B,2,0)&gt;ОКРУГ(L167,VLOOKUP(L$315,$A:$D,4,0)),CONCATENATE(" &lt;",VLOOKUP(L$315,$A:$B,2,0)),IF(--VLOOKUP(L$315,$A:$C,3,0)&lt;ОКРУГ(L167,VLOOKUP(L$315,$A:$D,4,0)),CONCATENATE(" &gt;",VLOOKUP(L$315,$A:$C,3,0)),ОКРУГ(L167,VLOOKUP(L$315,$A:$D,4,0)))),L167)</f>
        <v xml:space="preserve"> </v>
      </c>
      <c r="M475" s="34" t="str">
        <f ca="1">IFERROR(IF(--VLOOKUP(M$315,$A:$B,2,0)&gt;ОКРУГ(M167,VLOOKUP(M$315,$A:$D,4,0)),CONCATENATE(" &lt;",VLOOKUP(M$315,$A:$B,2,0)),IF(--VLOOKUP(M$315,$A:$C,3,0)&lt;ОКРУГ(M167,VLOOKUP(M$315,$A:$D,4,0)),CONCATENATE(" &gt;",VLOOKUP(M$315,$A:$C,3,0)),ОКРУГ(M167,VLOOKUP(M$315,$A:$D,4,0)))),M167)</f>
        <v xml:space="preserve"> </v>
      </c>
    </row>
    <row r="476" spans="6:13" ht="15.75" hidden="1" thickBot="1" x14ac:dyDescent="0.3">
      <c r="F476" s="21" t="str">
        <f>IF(OR(F475=[1]Настройки!$U$6,F475="-"),"-",F475+1)</f>
        <v>-</v>
      </c>
      <c r="G476" s="22" t="str">
        <f t="shared" si="2"/>
        <v>-</v>
      </c>
      <c r="H476" s="22"/>
      <c r="I476" s="22"/>
      <c r="J476" s="34" t="str">
        <f ca="1">IFERROR(IF(--VLOOKUP(J$315,$A:$B,2,0)&gt;ОКРУГ(J168,VLOOKUP(J$315,$A:$D,4,0)),CONCATENATE(" &lt;",VLOOKUP(J$315,$A:$B,2,0)),IF(--VLOOKUP(J$315,$A:$C,3,0)&lt;ОКРУГ(J168,VLOOKUP(J$315,$A:$D,4,0)),CONCATENATE(" &gt;",VLOOKUP(J$315,$A:$C,3,0)),ОКРУГ(J168,VLOOKUP(J$315,$A:$D,4,0)))),J168)</f>
        <v xml:space="preserve"> </v>
      </c>
      <c r="K476" s="34" t="str">
        <f ca="1">IFERROR(IF(--VLOOKUP(K$315,$A:$B,2,0)&gt;ОКРУГ(K168,VLOOKUP(K$315,$A:$D,4,0)),CONCATENATE(" &lt;",VLOOKUP(K$315,$A:$B,2,0)),IF(--VLOOKUP(K$315,$A:$C,3,0)&lt;ОКРУГ(K168,VLOOKUP(K$315,$A:$D,4,0)),CONCATENATE(" &gt;",VLOOKUP(K$315,$A:$C,3,0)),ОКРУГ(K168,VLOOKUP(K$315,$A:$D,4,0)))),K168)</f>
        <v xml:space="preserve"> </v>
      </c>
      <c r="L476" s="34" t="str">
        <f ca="1">IFERROR(IF(--VLOOKUP(L$315,$A:$B,2,0)&gt;ОКРУГ(L168,VLOOKUP(L$315,$A:$D,4,0)),CONCATENATE(" &lt;",VLOOKUP(L$315,$A:$B,2,0)),IF(--VLOOKUP(L$315,$A:$C,3,0)&lt;ОКРУГ(L168,VLOOKUP(L$315,$A:$D,4,0)),CONCATENATE(" &gt;",VLOOKUP(L$315,$A:$C,3,0)),ОКРУГ(L168,VLOOKUP(L$315,$A:$D,4,0)))),L168)</f>
        <v xml:space="preserve"> </v>
      </c>
      <c r="M476" s="34" t="str">
        <f ca="1">IFERROR(IF(--VLOOKUP(M$315,$A:$B,2,0)&gt;ОКРУГ(M168,VLOOKUP(M$315,$A:$D,4,0)),CONCATENATE(" &lt;",VLOOKUP(M$315,$A:$B,2,0)),IF(--VLOOKUP(M$315,$A:$C,3,0)&lt;ОКРУГ(M168,VLOOKUP(M$315,$A:$D,4,0)),CONCATENATE(" &gt;",VLOOKUP(M$315,$A:$C,3,0)),ОКРУГ(M168,VLOOKUP(M$315,$A:$D,4,0)))),M168)</f>
        <v xml:space="preserve"> </v>
      </c>
    </row>
    <row r="477" spans="6:13" ht="15.75" hidden="1" thickBot="1" x14ac:dyDescent="0.3">
      <c r="F477" s="21" t="str">
        <f>IF(OR(F476=[1]Настройки!$U$6,F476="-"),"-",F476+1)</f>
        <v>-</v>
      </c>
      <c r="G477" s="22" t="str">
        <f t="shared" si="2"/>
        <v>-</v>
      </c>
      <c r="H477" s="22"/>
      <c r="I477" s="22"/>
      <c r="J477" s="34" t="str">
        <f ca="1">IFERROR(IF(--VLOOKUP(J$315,$A:$B,2,0)&gt;ОКРУГ(J169,VLOOKUP(J$315,$A:$D,4,0)),CONCATENATE(" &lt;",VLOOKUP(J$315,$A:$B,2,0)),IF(--VLOOKUP(J$315,$A:$C,3,0)&lt;ОКРУГ(J169,VLOOKUP(J$315,$A:$D,4,0)),CONCATENATE(" &gt;",VLOOKUP(J$315,$A:$C,3,0)),ОКРУГ(J169,VLOOKUP(J$315,$A:$D,4,0)))),J169)</f>
        <v xml:space="preserve"> </v>
      </c>
      <c r="K477" s="34" t="str">
        <f ca="1">IFERROR(IF(--VLOOKUP(K$315,$A:$B,2,0)&gt;ОКРУГ(K169,VLOOKUP(K$315,$A:$D,4,0)),CONCATENATE(" &lt;",VLOOKUP(K$315,$A:$B,2,0)),IF(--VLOOKUP(K$315,$A:$C,3,0)&lt;ОКРУГ(K169,VLOOKUP(K$315,$A:$D,4,0)),CONCATENATE(" &gt;",VLOOKUP(K$315,$A:$C,3,0)),ОКРУГ(K169,VLOOKUP(K$315,$A:$D,4,0)))),K169)</f>
        <v xml:space="preserve"> </v>
      </c>
      <c r="L477" s="34" t="str">
        <f ca="1">IFERROR(IF(--VLOOKUP(L$315,$A:$B,2,0)&gt;ОКРУГ(L169,VLOOKUP(L$315,$A:$D,4,0)),CONCATENATE(" &lt;",VLOOKUP(L$315,$A:$B,2,0)),IF(--VLOOKUP(L$315,$A:$C,3,0)&lt;ОКРУГ(L169,VLOOKUP(L$315,$A:$D,4,0)),CONCATENATE(" &gt;",VLOOKUP(L$315,$A:$C,3,0)),ОКРУГ(L169,VLOOKUP(L$315,$A:$D,4,0)))),L169)</f>
        <v xml:space="preserve"> </v>
      </c>
      <c r="M477" s="34" t="str">
        <f ca="1">IFERROR(IF(--VLOOKUP(M$315,$A:$B,2,0)&gt;ОКРУГ(M169,VLOOKUP(M$315,$A:$D,4,0)),CONCATENATE(" &lt;",VLOOKUP(M$315,$A:$B,2,0)),IF(--VLOOKUP(M$315,$A:$C,3,0)&lt;ОКРУГ(M169,VLOOKUP(M$315,$A:$D,4,0)),CONCATENATE(" &gt;",VLOOKUP(M$315,$A:$C,3,0)),ОКРУГ(M169,VLOOKUP(M$315,$A:$D,4,0)))),M169)</f>
        <v xml:space="preserve"> </v>
      </c>
    </row>
    <row r="478" spans="6:13" ht="15.75" hidden="1" thickBot="1" x14ac:dyDescent="0.3">
      <c r="F478" s="21" t="str">
        <f>IF(OR(F477=[1]Настройки!$U$6,F477="-"),"-",F477+1)</f>
        <v>-</v>
      </c>
      <c r="G478" s="22" t="str">
        <f t="shared" si="2"/>
        <v>-</v>
      </c>
      <c r="H478" s="22"/>
      <c r="I478" s="22"/>
      <c r="J478" s="34" t="str">
        <f ca="1">IFERROR(IF(--VLOOKUP(J$315,$A:$B,2,0)&gt;ОКРУГ(J170,VLOOKUP(J$315,$A:$D,4,0)),CONCATENATE(" &lt;",VLOOKUP(J$315,$A:$B,2,0)),IF(--VLOOKUP(J$315,$A:$C,3,0)&lt;ОКРУГ(J170,VLOOKUP(J$315,$A:$D,4,0)),CONCATENATE(" &gt;",VLOOKUP(J$315,$A:$C,3,0)),ОКРУГ(J170,VLOOKUP(J$315,$A:$D,4,0)))),J170)</f>
        <v xml:space="preserve"> </v>
      </c>
      <c r="K478" s="34" t="str">
        <f ca="1">IFERROR(IF(--VLOOKUP(K$315,$A:$B,2,0)&gt;ОКРУГ(K170,VLOOKUP(K$315,$A:$D,4,0)),CONCATENATE(" &lt;",VLOOKUP(K$315,$A:$B,2,0)),IF(--VLOOKUP(K$315,$A:$C,3,0)&lt;ОКРУГ(K170,VLOOKUP(K$315,$A:$D,4,0)),CONCATENATE(" &gt;",VLOOKUP(K$315,$A:$C,3,0)),ОКРУГ(K170,VLOOKUP(K$315,$A:$D,4,0)))),K170)</f>
        <v xml:space="preserve"> </v>
      </c>
      <c r="L478" s="34" t="str">
        <f ca="1">IFERROR(IF(--VLOOKUP(L$315,$A:$B,2,0)&gt;ОКРУГ(L170,VLOOKUP(L$315,$A:$D,4,0)),CONCATENATE(" &lt;",VLOOKUP(L$315,$A:$B,2,0)),IF(--VLOOKUP(L$315,$A:$C,3,0)&lt;ОКРУГ(L170,VLOOKUP(L$315,$A:$D,4,0)),CONCATENATE(" &gt;",VLOOKUP(L$315,$A:$C,3,0)),ОКРУГ(L170,VLOOKUP(L$315,$A:$D,4,0)))),L170)</f>
        <v xml:space="preserve"> </v>
      </c>
      <c r="M478" s="34" t="str">
        <f ca="1">IFERROR(IF(--VLOOKUP(M$315,$A:$B,2,0)&gt;ОКРУГ(M170,VLOOKUP(M$315,$A:$D,4,0)),CONCATENATE(" &lt;",VLOOKUP(M$315,$A:$B,2,0)),IF(--VLOOKUP(M$315,$A:$C,3,0)&lt;ОКРУГ(M170,VLOOKUP(M$315,$A:$D,4,0)),CONCATENATE(" &gt;",VLOOKUP(M$315,$A:$C,3,0)),ОКРУГ(M170,VLOOKUP(M$315,$A:$D,4,0)))),M170)</f>
        <v xml:space="preserve"> </v>
      </c>
    </row>
    <row r="479" spans="6:13" ht="15.75" hidden="1" thickBot="1" x14ac:dyDescent="0.3">
      <c r="F479" s="21" t="str">
        <f>IF(OR(F478=[1]Настройки!$U$6,F478="-"),"-",F478+1)</f>
        <v>-</v>
      </c>
      <c r="G479" s="22" t="str">
        <f t="shared" si="2"/>
        <v>-</v>
      </c>
      <c r="H479" s="22"/>
      <c r="I479" s="22"/>
      <c r="J479" s="34" t="str">
        <f ca="1">IFERROR(IF(--VLOOKUP(J$315,$A:$B,2,0)&gt;ОКРУГ(J171,VLOOKUP(J$315,$A:$D,4,0)),CONCATENATE(" &lt;",VLOOKUP(J$315,$A:$B,2,0)),IF(--VLOOKUP(J$315,$A:$C,3,0)&lt;ОКРУГ(J171,VLOOKUP(J$315,$A:$D,4,0)),CONCATENATE(" &gt;",VLOOKUP(J$315,$A:$C,3,0)),ОКРУГ(J171,VLOOKUP(J$315,$A:$D,4,0)))),J171)</f>
        <v xml:space="preserve"> </v>
      </c>
      <c r="K479" s="34" t="str">
        <f ca="1">IFERROR(IF(--VLOOKUP(K$315,$A:$B,2,0)&gt;ОКРУГ(K171,VLOOKUP(K$315,$A:$D,4,0)),CONCATENATE(" &lt;",VLOOKUP(K$315,$A:$B,2,0)),IF(--VLOOKUP(K$315,$A:$C,3,0)&lt;ОКРУГ(K171,VLOOKUP(K$315,$A:$D,4,0)),CONCATENATE(" &gt;",VLOOKUP(K$315,$A:$C,3,0)),ОКРУГ(K171,VLOOKUP(K$315,$A:$D,4,0)))),K171)</f>
        <v xml:space="preserve"> </v>
      </c>
      <c r="L479" s="34" t="str">
        <f ca="1">IFERROR(IF(--VLOOKUP(L$315,$A:$B,2,0)&gt;ОКРУГ(L171,VLOOKUP(L$315,$A:$D,4,0)),CONCATENATE(" &lt;",VLOOKUP(L$315,$A:$B,2,0)),IF(--VLOOKUP(L$315,$A:$C,3,0)&lt;ОКРУГ(L171,VLOOKUP(L$315,$A:$D,4,0)),CONCATENATE(" &gt;",VLOOKUP(L$315,$A:$C,3,0)),ОКРУГ(L171,VLOOKUP(L$315,$A:$D,4,0)))),L171)</f>
        <v xml:space="preserve"> </v>
      </c>
      <c r="M479" s="34" t="str">
        <f ca="1">IFERROR(IF(--VLOOKUP(M$315,$A:$B,2,0)&gt;ОКРУГ(M171,VLOOKUP(M$315,$A:$D,4,0)),CONCATENATE(" &lt;",VLOOKUP(M$315,$A:$B,2,0)),IF(--VLOOKUP(M$315,$A:$C,3,0)&lt;ОКРУГ(M171,VLOOKUP(M$315,$A:$D,4,0)),CONCATENATE(" &gt;",VLOOKUP(M$315,$A:$C,3,0)),ОКРУГ(M171,VLOOKUP(M$315,$A:$D,4,0)))),M171)</f>
        <v xml:space="preserve"> </v>
      </c>
    </row>
    <row r="480" spans="6:13" ht="15.75" hidden="1" thickBot="1" x14ac:dyDescent="0.3">
      <c r="F480" s="21" t="str">
        <f>IF(OR(F479=[1]Настройки!$U$6,F479="-"),"-",F479+1)</f>
        <v>-</v>
      </c>
      <c r="G480" s="22" t="str">
        <f t="shared" si="2"/>
        <v>-</v>
      </c>
      <c r="H480" s="22"/>
      <c r="I480" s="22"/>
      <c r="J480" s="34" t="str">
        <f ca="1">IFERROR(IF(--VLOOKUP(J$315,$A:$B,2,0)&gt;ОКРУГ(J172,VLOOKUP(J$315,$A:$D,4,0)),CONCATENATE(" &lt;",VLOOKUP(J$315,$A:$B,2,0)),IF(--VLOOKUP(J$315,$A:$C,3,0)&lt;ОКРУГ(J172,VLOOKUP(J$315,$A:$D,4,0)),CONCATENATE(" &gt;",VLOOKUP(J$315,$A:$C,3,0)),ОКРУГ(J172,VLOOKUP(J$315,$A:$D,4,0)))),J172)</f>
        <v xml:space="preserve"> </v>
      </c>
      <c r="K480" s="34" t="str">
        <f ca="1">IFERROR(IF(--VLOOKUP(K$315,$A:$B,2,0)&gt;ОКРУГ(K172,VLOOKUP(K$315,$A:$D,4,0)),CONCATENATE(" &lt;",VLOOKUP(K$315,$A:$B,2,0)),IF(--VLOOKUP(K$315,$A:$C,3,0)&lt;ОКРУГ(K172,VLOOKUP(K$315,$A:$D,4,0)),CONCATENATE(" &gt;",VLOOKUP(K$315,$A:$C,3,0)),ОКРУГ(K172,VLOOKUP(K$315,$A:$D,4,0)))),K172)</f>
        <v xml:space="preserve"> </v>
      </c>
      <c r="L480" s="34" t="str">
        <f ca="1">IFERROR(IF(--VLOOKUP(L$315,$A:$B,2,0)&gt;ОКРУГ(L172,VLOOKUP(L$315,$A:$D,4,0)),CONCATENATE(" &lt;",VLOOKUP(L$315,$A:$B,2,0)),IF(--VLOOKUP(L$315,$A:$C,3,0)&lt;ОКРУГ(L172,VLOOKUP(L$315,$A:$D,4,0)),CONCATENATE(" &gt;",VLOOKUP(L$315,$A:$C,3,0)),ОКРУГ(L172,VLOOKUP(L$315,$A:$D,4,0)))),L172)</f>
        <v xml:space="preserve"> </v>
      </c>
      <c r="M480" s="34" t="str">
        <f ca="1">IFERROR(IF(--VLOOKUP(M$315,$A:$B,2,0)&gt;ОКРУГ(M172,VLOOKUP(M$315,$A:$D,4,0)),CONCATENATE(" &lt;",VLOOKUP(M$315,$A:$B,2,0)),IF(--VLOOKUP(M$315,$A:$C,3,0)&lt;ОКРУГ(M172,VLOOKUP(M$315,$A:$D,4,0)),CONCATENATE(" &gt;",VLOOKUP(M$315,$A:$C,3,0)),ОКРУГ(M172,VLOOKUP(M$315,$A:$D,4,0)))),M172)</f>
        <v xml:space="preserve"> </v>
      </c>
    </row>
    <row r="481" spans="6:13" ht="15.75" hidden="1" thickBot="1" x14ac:dyDescent="0.3">
      <c r="F481" s="21" t="str">
        <f>IF(OR(F480=[1]Настройки!$U$6,F480="-"),"-",F480+1)</f>
        <v>-</v>
      </c>
      <c r="G481" s="22" t="str">
        <f t="shared" si="2"/>
        <v>-</v>
      </c>
      <c r="H481" s="22"/>
      <c r="I481" s="22"/>
      <c r="J481" s="34" t="str">
        <f ca="1">IFERROR(IF(--VLOOKUP(J$315,$A:$B,2,0)&gt;ОКРУГ(J173,VLOOKUP(J$315,$A:$D,4,0)),CONCATENATE(" &lt;",VLOOKUP(J$315,$A:$B,2,0)),IF(--VLOOKUP(J$315,$A:$C,3,0)&lt;ОКРУГ(J173,VLOOKUP(J$315,$A:$D,4,0)),CONCATENATE(" &gt;",VLOOKUP(J$315,$A:$C,3,0)),ОКРУГ(J173,VLOOKUP(J$315,$A:$D,4,0)))),J173)</f>
        <v xml:space="preserve"> </v>
      </c>
      <c r="K481" s="34" t="str">
        <f ca="1">IFERROR(IF(--VLOOKUP(K$315,$A:$B,2,0)&gt;ОКРУГ(K173,VLOOKUP(K$315,$A:$D,4,0)),CONCATENATE(" &lt;",VLOOKUP(K$315,$A:$B,2,0)),IF(--VLOOKUP(K$315,$A:$C,3,0)&lt;ОКРУГ(K173,VLOOKUP(K$315,$A:$D,4,0)),CONCATENATE(" &gt;",VLOOKUP(K$315,$A:$C,3,0)),ОКРУГ(K173,VLOOKUP(K$315,$A:$D,4,0)))),K173)</f>
        <v xml:space="preserve"> </v>
      </c>
      <c r="L481" s="34" t="str">
        <f ca="1">IFERROR(IF(--VLOOKUP(L$315,$A:$B,2,0)&gt;ОКРУГ(L173,VLOOKUP(L$315,$A:$D,4,0)),CONCATENATE(" &lt;",VLOOKUP(L$315,$A:$B,2,0)),IF(--VLOOKUP(L$315,$A:$C,3,0)&lt;ОКРУГ(L173,VLOOKUP(L$315,$A:$D,4,0)),CONCATENATE(" &gt;",VLOOKUP(L$315,$A:$C,3,0)),ОКРУГ(L173,VLOOKUP(L$315,$A:$D,4,0)))),L173)</f>
        <v xml:space="preserve"> </v>
      </c>
      <c r="M481" s="34" t="str">
        <f ca="1">IFERROR(IF(--VLOOKUP(M$315,$A:$B,2,0)&gt;ОКРУГ(M173,VLOOKUP(M$315,$A:$D,4,0)),CONCATENATE(" &lt;",VLOOKUP(M$315,$A:$B,2,0)),IF(--VLOOKUP(M$315,$A:$C,3,0)&lt;ОКРУГ(M173,VLOOKUP(M$315,$A:$D,4,0)),CONCATENATE(" &gt;",VLOOKUP(M$315,$A:$C,3,0)),ОКРУГ(M173,VLOOKUP(M$315,$A:$D,4,0)))),M173)</f>
        <v xml:space="preserve"> </v>
      </c>
    </row>
    <row r="482" spans="6:13" ht="15.75" hidden="1" thickBot="1" x14ac:dyDescent="0.3">
      <c r="F482" s="21" t="str">
        <f>IF(OR(F481=[1]Настройки!$U$6,F481="-"),"-",F481+1)</f>
        <v>-</v>
      </c>
      <c r="G482" s="22" t="str">
        <f t="shared" si="2"/>
        <v>-</v>
      </c>
      <c r="H482" s="22"/>
      <c r="I482" s="22"/>
      <c r="J482" s="34" t="str">
        <f ca="1">IFERROR(IF(--VLOOKUP(J$315,$A:$B,2,0)&gt;ОКРУГ(J174,VLOOKUP(J$315,$A:$D,4,0)),CONCATENATE(" &lt;",VLOOKUP(J$315,$A:$B,2,0)),IF(--VLOOKUP(J$315,$A:$C,3,0)&lt;ОКРУГ(J174,VLOOKUP(J$315,$A:$D,4,0)),CONCATENATE(" &gt;",VLOOKUP(J$315,$A:$C,3,0)),ОКРУГ(J174,VLOOKUP(J$315,$A:$D,4,0)))),J174)</f>
        <v xml:space="preserve"> </v>
      </c>
      <c r="K482" s="34" t="str">
        <f ca="1">IFERROR(IF(--VLOOKUP(K$315,$A:$B,2,0)&gt;ОКРУГ(K174,VLOOKUP(K$315,$A:$D,4,0)),CONCATENATE(" &lt;",VLOOKUP(K$315,$A:$B,2,0)),IF(--VLOOKUP(K$315,$A:$C,3,0)&lt;ОКРУГ(K174,VLOOKUP(K$315,$A:$D,4,0)),CONCATENATE(" &gt;",VLOOKUP(K$315,$A:$C,3,0)),ОКРУГ(K174,VLOOKUP(K$315,$A:$D,4,0)))),K174)</f>
        <v xml:space="preserve"> </v>
      </c>
      <c r="L482" s="34" t="str">
        <f ca="1">IFERROR(IF(--VLOOKUP(L$315,$A:$B,2,0)&gt;ОКРУГ(L174,VLOOKUP(L$315,$A:$D,4,0)),CONCATENATE(" &lt;",VLOOKUP(L$315,$A:$B,2,0)),IF(--VLOOKUP(L$315,$A:$C,3,0)&lt;ОКРУГ(L174,VLOOKUP(L$315,$A:$D,4,0)),CONCATENATE(" &gt;",VLOOKUP(L$315,$A:$C,3,0)),ОКРУГ(L174,VLOOKUP(L$315,$A:$D,4,0)))),L174)</f>
        <v xml:space="preserve"> </v>
      </c>
      <c r="M482" s="34" t="str">
        <f ca="1">IFERROR(IF(--VLOOKUP(M$315,$A:$B,2,0)&gt;ОКРУГ(M174,VLOOKUP(M$315,$A:$D,4,0)),CONCATENATE(" &lt;",VLOOKUP(M$315,$A:$B,2,0)),IF(--VLOOKUP(M$315,$A:$C,3,0)&lt;ОКРУГ(M174,VLOOKUP(M$315,$A:$D,4,0)),CONCATENATE(" &gt;",VLOOKUP(M$315,$A:$C,3,0)),ОКРУГ(M174,VLOOKUP(M$315,$A:$D,4,0)))),M174)</f>
        <v xml:space="preserve"> </v>
      </c>
    </row>
    <row r="483" spans="6:13" ht="15.75" hidden="1" thickBot="1" x14ac:dyDescent="0.3">
      <c r="F483" s="21" t="str">
        <f>IF(OR(F482=[1]Настройки!$U$6,F482="-"),"-",F482+1)</f>
        <v>-</v>
      </c>
      <c r="G483" s="22" t="str">
        <f t="shared" si="2"/>
        <v>-</v>
      </c>
      <c r="H483" s="22"/>
      <c r="I483" s="22"/>
      <c r="J483" s="34" t="str">
        <f ca="1">IFERROR(IF(--VLOOKUP(J$315,$A:$B,2,0)&gt;ОКРУГ(J175,VLOOKUP(J$315,$A:$D,4,0)),CONCATENATE(" &lt;",VLOOKUP(J$315,$A:$B,2,0)),IF(--VLOOKUP(J$315,$A:$C,3,0)&lt;ОКРУГ(J175,VLOOKUP(J$315,$A:$D,4,0)),CONCATENATE(" &gt;",VLOOKUP(J$315,$A:$C,3,0)),ОКРУГ(J175,VLOOKUP(J$315,$A:$D,4,0)))),J175)</f>
        <v xml:space="preserve"> </v>
      </c>
      <c r="K483" s="34" t="str">
        <f ca="1">IFERROR(IF(--VLOOKUP(K$315,$A:$B,2,0)&gt;ОКРУГ(K175,VLOOKUP(K$315,$A:$D,4,0)),CONCATENATE(" &lt;",VLOOKUP(K$315,$A:$B,2,0)),IF(--VLOOKUP(K$315,$A:$C,3,0)&lt;ОКРУГ(K175,VLOOKUP(K$315,$A:$D,4,0)),CONCATENATE(" &gt;",VLOOKUP(K$315,$A:$C,3,0)),ОКРУГ(K175,VLOOKUP(K$315,$A:$D,4,0)))),K175)</f>
        <v xml:space="preserve"> </v>
      </c>
      <c r="L483" s="34" t="str">
        <f ca="1">IFERROR(IF(--VLOOKUP(L$315,$A:$B,2,0)&gt;ОКРУГ(L175,VLOOKUP(L$315,$A:$D,4,0)),CONCATENATE(" &lt;",VLOOKUP(L$315,$A:$B,2,0)),IF(--VLOOKUP(L$315,$A:$C,3,0)&lt;ОКРУГ(L175,VLOOKUP(L$315,$A:$D,4,0)),CONCATENATE(" &gt;",VLOOKUP(L$315,$A:$C,3,0)),ОКРУГ(L175,VLOOKUP(L$315,$A:$D,4,0)))),L175)</f>
        <v xml:space="preserve"> </v>
      </c>
      <c r="M483" s="34" t="str">
        <f ca="1">IFERROR(IF(--VLOOKUP(M$315,$A:$B,2,0)&gt;ОКРУГ(M175,VLOOKUP(M$315,$A:$D,4,0)),CONCATENATE(" &lt;",VLOOKUP(M$315,$A:$B,2,0)),IF(--VLOOKUP(M$315,$A:$C,3,0)&lt;ОКРУГ(M175,VLOOKUP(M$315,$A:$D,4,0)),CONCATENATE(" &gt;",VLOOKUP(M$315,$A:$C,3,0)),ОКРУГ(M175,VLOOKUP(M$315,$A:$D,4,0)))),M175)</f>
        <v xml:space="preserve"> </v>
      </c>
    </row>
    <row r="484" spans="6:13" ht="15.75" hidden="1" thickBot="1" x14ac:dyDescent="0.3">
      <c r="F484" s="21" t="str">
        <f>IF(OR(F483=[1]Настройки!$U$6,F483="-"),"-",F483+1)</f>
        <v>-</v>
      </c>
      <c r="G484" s="22" t="str">
        <f t="shared" si="2"/>
        <v>-</v>
      </c>
      <c r="H484" s="22"/>
      <c r="I484" s="22"/>
      <c r="J484" s="34" t="str">
        <f ca="1">IFERROR(IF(--VLOOKUP(J$315,$A:$B,2,0)&gt;ОКРУГ(J176,VLOOKUP(J$315,$A:$D,4,0)),CONCATENATE(" &lt;",VLOOKUP(J$315,$A:$B,2,0)),IF(--VLOOKUP(J$315,$A:$C,3,0)&lt;ОКРУГ(J176,VLOOKUP(J$315,$A:$D,4,0)),CONCATENATE(" &gt;",VLOOKUP(J$315,$A:$C,3,0)),ОКРУГ(J176,VLOOKUP(J$315,$A:$D,4,0)))),J176)</f>
        <v xml:space="preserve"> </v>
      </c>
      <c r="K484" s="34" t="str">
        <f ca="1">IFERROR(IF(--VLOOKUP(K$315,$A:$B,2,0)&gt;ОКРУГ(K176,VLOOKUP(K$315,$A:$D,4,0)),CONCATENATE(" &lt;",VLOOKUP(K$315,$A:$B,2,0)),IF(--VLOOKUP(K$315,$A:$C,3,0)&lt;ОКРУГ(K176,VLOOKUP(K$315,$A:$D,4,0)),CONCATENATE(" &gt;",VLOOKUP(K$315,$A:$C,3,0)),ОКРУГ(K176,VLOOKUP(K$315,$A:$D,4,0)))),K176)</f>
        <v xml:space="preserve"> </v>
      </c>
      <c r="L484" s="34" t="str">
        <f ca="1">IFERROR(IF(--VLOOKUP(L$315,$A:$B,2,0)&gt;ОКРУГ(L176,VLOOKUP(L$315,$A:$D,4,0)),CONCATENATE(" &lt;",VLOOKUP(L$315,$A:$B,2,0)),IF(--VLOOKUP(L$315,$A:$C,3,0)&lt;ОКРУГ(L176,VLOOKUP(L$315,$A:$D,4,0)),CONCATENATE(" &gt;",VLOOKUP(L$315,$A:$C,3,0)),ОКРУГ(L176,VLOOKUP(L$315,$A:$D,4,0)))),L176)</f>
        <v xml:space="preserve"> </v>
      </c>
      <c r="M484" s="34" t="str">
        <f ca="1">IFERROR(IF(--VLOOKUP(M$315,$A:$B,2,0)&gt;ОКРУГ(M176,VLOOKUP(M$315,$A:$D,4,0)),CONCATENATE(" &lt;",VLOOKUP(M$315,$A:$B,2,0)),IF(--VLOOKUP(M$315,$A:$C,3,0)&lt;ОКРУГ(M176,VLOOKUP(M$315,$A:$D,4,0)),CONCATENATE(" &gt;",VLOOKUP(M$315,$A:$C,3,0)),ОКРУГ(M176,VLOOKUP(M$315,$A:$D,4,0)))),M176)</f>
        <v xml:space="preserve"> </v>
      </c>
    </row>
    <row r="485" spans="6:13" ht="15.75" hidden="1" thickBot="1" x14ac:dyDescent="0.3">
      <c r="F485" s="21" t="str">
        <f>IF(OR(F484=[1]Настройки!$U$6,F484="-"),"-",F484+1)</f>
        <v>-</v>
      </c>
      <c r="G485" s="22" t="str">
        <f t="shared" si="2"/>
        <v>-</v>
      </c>
      <c r="H485" s="22"/>
      <c r="I485" s="22"/>
      <c r="J485" s="34" t="str">
        <f ca="1">IFERROR(IF(--VLOOKUP(J$315,$A:$B,2,0)&gt;ОКРУГ(J177,VLOOKUP(J$315,$A:$D,4,0)),CONCATENATE(" &lt;",VLOOKUP(J$315,$A:$B,2,0)),IF(--VLOOKUP(J$315,$A:$C,3,0)&lt;ОКРУГ(J177,VLOOKUP(J$315,$A:$D,4,0)),CONCATENATE(" &gt;",VLOOKUP(J$315,$A:$C,3,0)),ОКРУГ(J177,VLOOKUP(J$315,$A:$D,4,0)))),J177)</f>
        <v xml:space="preserve"> </v>
      </c>
      <c r="K485" s="34" t="str">
        <f ca="1">IFERROR(IF(--VLOOKUP(K$315,$A:$B,2,0)&gt;ОКРУГ(K177,VLOOKUP(K$315,$A:$D,4,0)),CONCATENATE(" &lt;",VLOOKUP(K$315,$A:$B,2,0)),IF(--VLOOKUP(K$315,$A:$C,3,0)&lt;ОКРУГ(K177,VLOOKUP(K$315,$A:$D,4,0)),CONCATENATE(" &gt;",VLOOKUP(K$315,$A:$C,3,0)),ОКРУГ(K177,VLOOKUP(K$315,$A:$D,4,0)))),K177)</f>
        <v xml:space="preserve"> </v>
      </c>
      <c r="L485" s="34" t="str">
        <f ca="1">IFERROR(IF(--VLOOKUP(L$315,$A:$B,2,0)&gt;ОКРУГ(L177,VLOOKUP(L$315,$A:$D,4,0)),CONCATENATE(" &lt;",VLOOKUP(L$315,$A:$B,2,0)),IF(--VLOOKUP(L$315,$A:$C,3,0)&lt;ОКРУГ(L177,VLOOKUP(L$315,$A:$D,4,0)),CONCATENATE(" &gt;",VLOOKUP(L$315,$A:$C,3,0)),ОКРУГ(L177,VLOOKUP(L$315,$A:$D,4,0)))),L177)</f>
        <v xml:space="preserve"> </v>
      </c>
      <c r="M485" s="34" t="str">
        <f ca="1">IFERROR(IF(--VLOOKUP(M$315,$A:$B,2,0)&gt;ОКРУГ(M177,VLOOKUP(M$315,$A:$D,4,0)),CONCATENATE(" &lt;",VLOOKUP(M$315,$A:$B,2,0)),IF(--VLOOKUP(M$315,$A:$C,3,0)&lt;ОКРУГ(M177,VLOOKUP(M$315,$A:$D,4,0)),CONCATENATE(" &gt;",VLOOKUP(M$315,$A:$C,3,0)),ОКРУГ(M177,VLOOKUP(M$315,$A:$D,4,0)))),M177)</f>
        <v xml:space="preserve"> </v>
      </c>
    </row>
    <row r="486" spans="6:13" ht="15.75" hidden="1" thickBot="1" x14ac:dyDescent="0.3">
      <c r="F486" s="21" t="str">
        <f>IF(OR(F485=[1]Настройки!$U$6,F485="-"),"-",F485+1)</f>
        <v>-</v>
      </c>
      <c r="G486" s="22" t="str">
        <f t="shared" si="2"/>
        <v>-</v>
      </c>
      <c r="H486" s="22"/>
      <c r="I486" s="22"/>
      <c r="J486" s="34" t="str">
        <f ca="1">IFERROR(IF(--VLOOKUP(J$315,$A:$B,2,0)&gt;ОКРУГ(J178,VLOOKUP(J$315,$A:$D,4,0)),CONCATENATE(" &lt;",VLOOKUP(J$315,$A:$B,2,0)),IF(--VLOOKUP(J$315,$A:$C,3,0)&lt;ОКРУГ(J178,VLOOKUP(J$315,$A:$D,4,0)),CONCATENATE(" &gt;",VLOOKUP(J$315,$A:$C,3,0)),ОКРУГ(J178,VLOOKUP(J$315,$A:$D,4,0)))),J178)</f>
        <v xml:space="preserve"> </v>
      </c>
      <c r="K486" s="34" t="str">
        <f ca="1">IFERROR(IF(--VLOOKUP(K$315,$A:$B,2,0)&gt;ОКРУГ(K178,VLOOKUP(K$315,$A:$D,4,0)),CONCATENATE(" &lt;",VLOOKUP(K$315,$A:$B,2,0)),IF(--VLOOKUP(K$315,$A:$C,3,0)&lt;ОКРУГ(K178,VLOOKUP(K$315,$A:$D,4,0)),CONCATENATE(" &gt;",VLOOKUP(K$315,$A:$C,3,0)),ОКРУГ(K178,VLOOKUP(K$315,$A:$D,4,0)))),K178)</f>
        <v xml:space="preserve"> </v>
      </c>
      <c r="L486" s="34" t="str">
        <f ca="1">IFERROR(IF(--VLOOKUP(L$315,$A:$B,2,0)&gt;ОКРУГ(L178,VLOOKUP(L$315,$A:$D,4,0)),CONCATENATE(" &lt;",VLOOKUP(L$315,$A:$B,2,0)),IF(--VLOOKUP(L$315,$A:$C,3,0)&lt;ОКРУГ(L178,VLOOKUP(L$315,$A:$D,4,0)),CONCATENATE(" &gt;",VLOOKUP(L$315,$A:$C,3,0)),ОКРУГ(L178,VLOOKUP(L$315,$A:$D,4,0)))),L178)</f>
        <v xml:space="preserve"> </v>
      </c>
      <c r="M486" s="34" t="str">
        <f ca="1">IFERROR(IF(--VLOOKUP(M$315,$A:$B,2,0)&gt;ОКРУГ(M178,VLOOKUP(M$315,$A:$D,4,0)),CONCATENATE(" &lt;",VLOOKUP(M$315,$A:$B,2,0)),IF(--VLOOKUP(M$315,$A:$C,3,0)&lt;ОКРУГ(M178,VLOOKUP(M$315,$A:$D,4,0)),CONCATENATE(" &gt;",VLOOKUP(M$315,$A:$C,3,0)),ОКРУГ(M178,VLOOKUP(M$315,$A:$D,4,0)))),M178)</f>
        <v xml:space="preserve"> </v>
      </c>
    </row>
    <row r="487" spans="6:13" ht="15.75" hidden="1" thickBot="1" x14ac:dyDescent="0.3">
      <c r="F487" s="21" t="str">
        <f>IF(OR(F486=[1]Настройки!$U$6,F486="-"),"-",F486+1)</f>
        <v>-</v>
      </c>
      <c r="G487" s="22" t="str">
        <f t="shared" si="2"/>
        <v>-</v>
      </c>
      <c r="H487" s="22"/>
      <c r="I487" s="22"/>
      <c r="J487" s="34" t="str">
        <f ca="1">IFERROR(IF(--VLOOKUP(J$315,$A:$B,2,0)&gt;ОКРУГ(J179,VLOOKUP(J$315,$A:$D,4,0)),CONCATENATE(" &lt;",VLOOKUP(J$315,$A:$B,2,0)),IF(--VLOOKUP(J$315,$A:$C,3,0)&lt;ОКРУГ(J179,VLOOKUP(J$315,$A:$D,4,0)),CONCATENATE(" &gt;",VLOOKUP(J$315,$A:$C,3,0)),ОКРУГ(J179,VLOOKUP(J$315,$A:$D,4,0)))),J179)</f>
        <v xml:space="preserve"> </v>
      </c>
      <c r="K487" s="34" t="str">
        <f ca="1">IFERROR(IF(--VLOOKUP(K$315,$A:$B,2,0)&gt;ОКРУГ(K179,VLOOKUP(K$315,$A:$D,4,0)),CONCATENATE(" &lt;",VLOOKUP(K$315,$A:$B,2,0)),IF(--VLOOKUP(K$315,$A:$C,3,0)&lt;ОКРУГ(K179,VLOOKUP(K$315,$A:$D,4,0)),CONCATENATE(" &gt;",VLOOKUP(K$315,$A:$C,3,0)),ОКРУГ(K179,VLOOKUP(K$315,$A:$D,4,0)))),K179)</f>
        <v xml:space="preserve"> </v>
      </c>
      <c r="L487" s="34" t="str">
        <f ca="1">IFERROR(IF(--VLOOKUP(L$315,$A:$B,2,0)&gt;ОКРУГ(L179,VLOOKUP(L$315,$A:$D,4,0)),CONCATENATE(" &lt;",VLOOKUP(L$315,$A:$B,2,0)),IF(--VLOOKUP(L$315,$A:$C,3,0)&lt;ОКРУГ(L179,VLOOKUP(L$315,$A:$D,4,0)),CONCATENATE(" &gt;",VLOOKUP(L$315,$A:$C,3,0)),ОКРУГ(L179,VLOOKUP(L$315,$A:$D,4,0)))),L179)</f>
        <v xml:space="preserve"> </v>
      </c>
      <c r="M487" s="34" t="str">
        <f ca="1">IFERROR(IF(--VLOOKUP(M$315,$A:$B,2,0)&gt;ОКРУГ(M179,VLOOKUP(M$315,$A:$D,4,0)),CONCATENATE(" &lt;",VLOOKUP(M$315,$A:$B,2,0)),IF(--VLOOKUP(M$315,$A:$C,3,0)&lt;ОКРУГ(M179,VLOOKUP(M$315,$A:$D,4,0)),CONCATENATE(" &gt;",VLOOKUP(M$315,$A:$C,3,0)),ОКРУГ(M179,VLOOKUP(M$315,$A:$D,4,0)))),M179)</f>
        <v xml:space="preserve"> </v>
      </c>
    </row>
    <row r="488" spans="6:13" ht="15.75" hidden="1" thickBot="1" x14ac:dyDescent="0.3">
      <c r="F488" s="21" t="str">
        <f>IF(OR(F487=[1]Настройки!$U$6,F487="-"),"-",F487+1)</f>
        <v>-</v>
      </c>
      <c r="G488" s="22" t="str">
        <f t="shared" si="2"/>
        <v>-</v>
      </c>
      <c r="H488" s="22"/>
      <c r="I488" s="22"/>
      <c r="J488" s="34" t="str">
        <f ca="1">IFERROR(IF(--VLOOKUP(J$315,$A:$B,2,0)&gt;ОКРУГ(J180,VLOOKUP(J$315,$A:$D,4,0)),CONCATENATE(" &lt;",VLOOKUP(J$315,$A:$B,2,0)),IF(--VLOOKUP(J$315,$A:$C,3,0)&lt;ОКРУГ(J180,VLOOKUP(J$315,$A:$D,4,0)),CONCATENATE(" &gt;",VLOOKUP(J$315,$A:$C,3,0)),ОКРУГ(J180,VLOOKUP(J$315,$A:$D,4,0)))),J180)</f>
        <v xml:space="preserve"> </v>
      </c>
      <c r="K488" s="34" t="str">
        <f ca="1">IFERROR(IF(--VLOOKUP(K$315,$A:$B,2,0)&gt;ОКРУГ(K180,VLOOKUP(K$315,$A:$D,4,0)),CONCATENATE(" &lt;",VLOOKUP(K$315,$A:$B,2,0)),IF(--VLOOKUP(K$315,$A:$C,3,0)&lt;ОКРУГ(K180,VLOOKUP(K$315,$A:$D,4,0)),CONCATENATE(" &gt;",VLOOKUP(K$315,$A:$C,3,0)),ОКРУГ(K180,VLOOKUP(K$315,$A:$D,4,0)))),K180)</f>
        <v xml:space="preserve"> </v>
      </c>
      <c r="L488" s="34" t="str">
        <f ca="1">IFERROR(IF(--VLOOKUP(L$315,$A:$B,2,0)&gt;ОКРУГ(L180,VLOOKUP(L$315,$A:$D,4,0)),CONCATENATE(" &lt;",VLOOKUP(L$315,$A:$B,2,0)),IF(--VLOOKUP(L$315,$A:$C,3,0)&lt;ОКРУГ(L180,VLOOKUP(L$315,$A:$D,4,0)),CONCATENATE(" &gt;",VLOOKUP(L$315,$A:$C,3,0)),ОКРУГ(L180,VLOOKUP(L$315,$A:$D,4,0)))),L180)</f>
        <v xml:space="preserve"> </v>
      </c>
      <c r="M488" s="34" t="str">
        <f ca="1">IFERROR(IF(--VLOOKUP(M$315,$A:$B,2,0)&gt;ОКРУГ(M180,VLOOKUP(M$315,$A:$D,4,0)),CONCATENATE(" &lt;",VLOOKUP(M$315,$A:$B,2,0)),IF(--VLOOKUP(M$315,$A:$C,3,0)&lt;ОКРУГ(M180,VLOOKUP(M$315,$A:$D,4,0)),CONCATENATE(" &gt;",VLOOKUP(M$315,$A:$C,3,0)),ОКРУГ(M180,VLOOKUP(M$315,$A:$D,4,0)))),M180)</f>
        <v xml:space="preserve"> </v>
      </c>
    </row>
    <row r="489" spans="6:13" ht="15.75" hidden="1" thickBot="1" x14ac:dyDescent="0.3">
      <c r="F489" s="21" t="str">
        <f>IF(OR(F488=[1]Настройки!$U$6,F488="-"),"-",F488+1)</f>
        <v>-</v>
      </c>
      <c r="G489" s="22" t="str">
        <f t="shared" si="2"/>
        <v>-</v>
      </c>
      <c r="H489" s="22"/>
      <c r="I489" s="22"/>
      <c r="J489" s="34" t="str">
        <f ca="1">IFERROR(IF(--VLOOKUP(J$315,$A:$B,2,0)&gt;ОКРУГ(J181,VLOOKUP(J$315,$A:$D,4,0)),CONCATENATE(" &lt;",VLOOKUP(J$315,$A:$B,2,0)),IF(--VLOOKUP(J$315,$A:$C,3,0)&lt;ОКРУГ(J181,VLOOKUP(J$315,$A:$D,4,0)),CONCATENATE(" &gt;",VLOOKUP(J$315,$A:$C,3,0)),ОКРУГ(J181,VLOOKUP(J$315,$A:$D,4,0)))),J181)</f>
        <v xml:space="preserve"> </v>
      </c>
      <c r="K489" s="34" t="str">
        <f ca="1">IFERROR(IF(--VLOOKUP(K$315,$A:$B,2,0)&gt;ОКРУГ(K181,VLOOKUP(K$315,$A:$D,4,0)),CONCATENATE(" &lt;",VLOOKUP(K$315,$A:$B,2,0)),IF(--VLOOKUP(K$315,$A:$C,3,0)&lt;ОКРУГ(K181,VLOOKUP(K$315,$A:$D,4,0)),CONCATENATE(" &gt;",VLOOKUP(K$315,$A:$C,3,0)),ОКРУГ(K181,VLOOKUP(K$315,$A:$D,4,0)))),K181)</f>
        <v xml:space="preserve"> </v>
      </c>
      <c r="L489" s="34" t="str">
        <f ca="1">IFERROR(IF(--VLOOKUP(L$315,$A:$B,2,0)&gt;ОКРУГ(L181,VLOOKUP(L$315,$A:$D,4,0)),CONCATENATE(" &lt;",VLOOKUP(L$315,$A:$B,2,0)),IF(--VLOOKUP(L$315,$A:$C,3,0)&lt;ОКРУГ(L181,VLOOKUP(L$315,$A:$D,4,0)),CONCATENATE(" &gt;",VLOOKUP(L$315,$A:$C,3,0)),ОКРУГ(L181,VLOOKUP(L$315,$A:$D,4,0)))),L181)</f>
        <v xml:space="preserve"> </v>
      </c>
      <c r="M489" s="34" t="str">
        <f ca="1">IFERROR(IF(--VLOOKUP(M$315,$A:$B,2,0)&gt;ОКРУГ(M181,VLOOKUP(M$315,$A:$D,4,0)),CONCATENATE(" &lt;",VLOOKUP(M$315,$A:$B,2,0)),IF(--VLOOKUP(M$315,$A:$C,3,0)&lt;ОКРУГ(M181,VLOOKUP(M$315,$A:$D,4,0)),CONCATENATE(" &gt;",VLOOKUP(M$315,$A:$C,3,0)),ОКРУГ(M181,VLOOKUP(M$315,$A:$D,4,0)))),M181)</f>
        <v xml:space="preserve"> </v>
      </c>
    </row>
    <row r="490" spans="6:13" ht="15.75" hidden="1" thickBot="1" x14ac:dyDescent="0.3">
      <c r="F490" s="21" t="str">
        <f>IF(OR(F489=[1]Настройки!$U$6,F489="-"),"-",F489+1)</f>
        <v>-</v>
      </c>
      <c r="G490" s="22" t="str">
        <f t="shared" si="2"/>
        <v>-</v>
      </c>
      <c r="H490" s="22"/>
      <c r="I490" s="22"/>
      <c r="J490" s="34" t="str">
        <f ca="1">IFERROR(IF(--VLOOKUP(J$315,$A:$B,2,0)&gt;ОКРУГ(J182,VLOOKUP(J$315,$A:$D,4,0)),CONCATENATE(" &lt;",VLOOKUP(J$315,$A:$B,2,0)),IF(--VLOOKUP(J$315,$A:$C,3,0)&lt;ОКРУГ(J182,VLOOKUP(J$315,$A:$D,4,0)),CONCATENATE(" &gt;",VLOOKUP(J$315,$A:$C,3,0)),ОКРУГ(J182,VLOOKUP(J$315,$A:$D,4,0)))),J182)</f>
        <v xml:space="preserve"> </v>
      </c>
      <c r="K490" s="34" t="str">
        <f ca="1">IFERROR(IF(--VLOOKUP(K$315,$A:$B,2,0)&gt;ОКРУГ(K182,VLOOKUP(K$315,$A:$D,4,0)),CONCATENATE(" &lt;",VLOOKUP(K$315,$A:$B,2,0)),IF(--VLOOKUP(K$315,$A:$C,3,0)&lt;ОКРУГ(K182,VLOOKUP(K$315,$A:$D,4,0)),CONCATENATE(" &gt;",VLOOKUP(K$315,$A:$C,3,0)),ОКРУГ(K182,VLOOKUP(K$315,$A:$D,4,0)))),K182)</f>
        <v xml:space="preserve"> </v>
      </c>
      <c r="L490" s="34" t="str">
        <f ca="1">IFERROR(IF(--VLOOKUP(L$315,$A:$B,2,0)&gt;ОКРУГ(L182,VLOOKUP(L$315,$A:$D,4,0)),CONCATENATE(" &lt;",VLOOKUP(L$315,$A:$B,2,0)),IF(--VLOOKUP(L$315,$A:$C,3,0)&lt;ОКРУГ(L182,VLOOKUP(L$315,$A:$D,4,0)),CONCATENATE(" &gt;",VLOOKUP(L$315,$A:$C,3,0)),ОКРУГ(L182,VLOOKUP(L$315,$A:$D,4,0)))),L182)</f>
        <v xml:space="preserve"> </v>
      </c>
      <c r="M490" s="34" t="str">
        <f ca="1">IFERROR(IF(--VLOOKUP(M$315,$A:$B,2,0)&gt;ОКРУГ(M182,VLOOKUP(M$315,$A:$D,4,0)),CONCATENATE(" &lt;",VLOOKUP(M$315,$A:$B,2,0)),IF(--VLOOKUP(M$315,$A:$C,3,0)&lt;ОКРУГ(M182,VLOOKUP(M$315,$A:$D,4,0)),CONCATENATE(" &gt;",VLOOKUP(M$315,$A:$C,3,0)),ОКРУГ(M182,VLOOKUP(M$315,$A:$D,4,0)))),M182)</f>
        <v xml:space="preserve"> </v>
      </c>
    </row>
    <row r="491" spans="6:13" ht="15.75" hidden="1" thickBot="1" x14ac:dyDescent="0.3">
      <c r="F491" s="21" t="str">
        <f>IF(OR(F490=[1]Настройки!$U$6,F490="-"),"-",F490+1)</f>
        <v>-</v>
      </c>
      <c r="G491" s="22" t="str">
        <f t="shared" si="2"/>
        <v>-</v>
      </c>
      <c r="H491" s="22"/>
      <c r="I491" s="22"/>
      <c r="J491" s="34" t="str">
        <f ca="1">IFERROR(IF(--VLOOKUP(J$315,$A:$B,2,0)&gt;ОКРУГ(J183,VLOOKUP(J$315,$A:$D,4,0)),CONCATENATE(" &lt;",VLOOKUP(J$315,$A:$B,2,0)),IF(--VLOOKUP(J$315,$A:$C,3,0)&lt;ОКРУГ(J183,VLOOKUP(J$315,$A:$D,4,0)),CONCATENATE(" &gt;",VLOOKUP(J$315,$A:$C,3,0)),ОКРУГ(J183,VLOOKUP(J$315,$A:$D,4,0)))),J183)</f>
        <v xml:space="preserve"> </v>
      </c>
      <c r="K491" s="34" t="str">
        <f ca="1">IFERROR(IF(--VLOOKUP(K$315,$A:$B,2,0)&gt;ОКРУГ(K183,VLOOKUP(K$315,$A:$D,4,0)),CONCATENATE(" &lt;",VLOOKUP(K$315,$A:$B,2,0)),IF(--VLOOKUP(K$315,$A:$C,3,0)&lt;ОКРУГ(K183,VLOOKUP(K$315,$A:$D,4,0)),CONCATENATE(" &gt;",VLOOKUP(K$315,$A:$C,3,0)),ОКРУГ(K183,VLOOKUP(K$315,$A:$D,4,0)))),K183)</f>
        <v xml:space="preserve"> </v>
      </c>
      <c r="L491" s="34" t="str">
        <f ca="1">IFERROR(IF(--VLOOKUP(L$315,$A:$B,2,0)&gt;ОКРУГ(L183,VLOOKUP(L$315,$A:$D,4,0)),CONCATENATE(" &lt;",VLOOKUP(L$315,$A:$B,2,0)),IF(--VLOOKUP(L$315,$A:$C,3,0)&lt;ОКРУГ(L183,VLOOKUP(L$315,$A:$D,4,0)),CONCATENATE(" &gt;",VLOOKUP(L$315,$A:$C,3,0)),ОКРУГ(L183,VLOOKUP(L$315,$A:$D,4,0)))),L183)</f>
        <v xml:space="preserve"> </v>
      </c>
      <c r="M491" s="34" t="str">
        <f ca="1">IFERROR(IF(--VLOOKUP(M$315,$A:$B,2,0)&gt;ОКРУГ(M183,VLOOKUP(M$315,$A:$D,4,0)),CONCATENATE(" &lt;",VLOOKUP(M$315,$A:$B,2,0)),IF(--VLOOKUP(M$315,$A:$C,3,0)&lt;ОКРУГ(M183,VLOOKUP(M$315,$A:$D,4,0)),CONCATENATE(" &gt;",VLOOKUP(M$315,$A:$C,3,0)),ОКРУГ(M183,VLOOKUP(M$315,$A:$D,4,0)))),M183)</f>
        <v xml:space="preserve"> </v>
      </c>
    </row>
    <row r="492" spans="6:13" ht="15.75" hidden="1" thickBot="1" x14ac:dyDescent="0.3">
      <c r="F492" s="21" t="str">
        <f>IF(OR(F491=[1]Настройки!$U$6,F491="-"),"-",F491+1)</f>
        <v>-</v>
      </c>
      <c r="G492" s="22" t="str">
        <f t="shared" si="2"/>
        <v>-</v>
      </c>
      <c r="H492" s="22"/>
      <c r="I492" s="22"/>
      <c r="J492" s="34" t="str">
        <f ca="1">IFERROR(IF(--VLOOKUP(J$315,$A:$B,2,0)&gt;ОКРУГ(J184,VLOOKUP(J$315,$A:$D,4,0)),CONCATENATE(" &lt;",VLOOKUP(J$315,$A:$B,2,0)),IF(--VLOOKUP(J$315,$A:$C,3,0)&lt;ОКРУГ(J184,VLOOKUP(J$315,$A:$D,4,0)),CONCATENATE(" &gt;",VLOOKUP(J$315,$A:$C,3,0)),ОКРУГ(J184,VLOOKUP(J$315,$A:$D,4,0)))),J184)</f>
        <v xml:space="preserve"> </v>
      </c>
      <c r="K492" s="34" t="str">
        <f ca="1">IFERROR(IF(--VLOOKUP(K$315,$A:$B,2,0)&gt;ОКРУГ(K184,VLOOKUP(K$315,$A:$D,4,0)),CONCATENATE(" &lt;",VLOOKUP(K$315,$A:$B,2,0)),IF(--VLOOKUP(K$315,$A:$C,3,0)&lt;ОКРУГ(K184,VLOOKUP(K$315,$A:$D,4,0)),CONCATENATE(" &gt;",VLOOKUP(K$315,$A:$C,3,0)),ОКРУГ(K184,VLOOKUP(K$315,$A:$D,4,0)))),K184)</f>
        <v xml:space="preserve"> </v>
      </c>
      <c r="L492" s="34" t="str">
        <f ca="1">IFERROR(IF(--VLOOKUP(L$315,$A:$B,2,0)&gt;ОКРУГ(L184,VLOOKUP(L$315,$A:$D,4,0)),CONCATENATE(" &lt;",VLOOKUP(L$315,$A:$B,2,0)),IF(--VLOOKUP(L$315,$A:$C,3,0)&lt;ОКРУГ(L184,VLOOKUP(L$315,$A:$D,4,0)),CONCATENATE(" &gt;",VLOOKUP(L$315,$A:$C,3,0)),ОКРУГ(L184,VLOOKUP(L$315,$A:$D,4,0)))),L184)</f>
        <v xml:space="preserve"> </v>
      </c>
      <c r="M492" s="34" t="str">
        <f ca="1">IFERROR(IF(--VLOOKUP(M$315,$A:$B,2,0)&gt;ОКРУГ(M184,VLOOKUP(M$315,$A:$D,4,0)),CONCATENATE(" &lt;",VLOOKUP(M$315,$A:$B,2,0)),IF(--VLOOKUP(M$315,$A:$C,3,0)&lt;ОКРУГ(M184,VLOOKUP(M$315,$A:$D,4,0)),CONCATENATE(" &gt;",VLOOKUP(M$315,$A:$C,3,0)),ОКРУГ(M184,VLOOKUP(M$315,$A:$D,4,0)))),M184)</f>
        <v xml:space="preserve"> </v>
      </c>
    </row>
    <row r="493" spans="6:13" ht="15.75" hidden="1" thickBot="1" x14ac:dyDescent="0.3">
      <c r="F493" s="21" t="str">
        <f>IF(OR(F492=[1]Настройки!$U$6,F492="-"),"-",F492+1)</f>
        <v>-</v>
      </c>
      <c r="G493" s="22" t="str">
        <f t="shared" si="2"/>
        <v>-</v>
      </c>
      <c r="H493" s="22"/>
      <c r="I493" s="22"/>
      <c r="J493" s="34" t="str">
        <f ca="1">IFERROR(IF(--VLOOKUP(J$315,$A:$B,2,0)&gt;ОКРУГ(J185,VLOOKUP(J$315,$A:$D,4,0)),CONCATENATE(" &lt;",VLOOKUP(J$315,$A:$B,2,0)),IF(--VLOOKUP(J$315,$A:$C,3,0)&lt;ОКРУГ(J185,VLOOKUP(J$315,$A:$D,4,0)),CONCATENATE(" &gt;",VLOOKUP(J$315,$A:$C,3,0)),ОКРУГ(J185,VLOOKUP(J$315,$A:$D,4,0)))),J185)</f>
        <v xml:space="preserve"> </v>
      </c>
      <c r="K493" s="34" t="str">
        <f ca="1">IFERROR(IF(--VLOOKUP(K$315,$A:$B,2,0)&gt;ОКРУГ(K185,VLOOKUP(K$315,$A:$D,4,0)),CONCATENATE(" &lt;",VLOOKUP(K$315,$A:$B,2,0)),IF(--VLOOKUP(K$315,$A:$C,3,0)&lt;ОКРУГ(K185,VLOOKUP(K$315,$A:$D,4,0)),CONCATENATE(" &gt;",VLOOKUP(K$315,$A:$C,3,0)),ОКРУГ(K185,VLOOKUP(K$315,$A:$D,4,0)))),K185)</f>
        <v xml:space="preserve"> </v>
      </c>
      <c r="L493" s="34" t="str">
        <f ca="1">IFERROR(IF(--VLOOKUP(L$315,$A:$B,2,0)&gt;ОКРУГ(L185,VLOOKUP(L$315,$A:$D,4,0)),CONCATENATE(" &lt;",VLOOKUP(L$315,$A:$B,2,0)),IF(--VLOOKUP(L$315,$A:$C,3,0)&lt;ОКРУГ(L185,VLOOKUP(L$315,$A:$D,4,0)),CONCATENATE(" &gt;",VLOOKUP(L$315,$A:$C,3,0)),ОКРУГ(L185,VLOOKUP(L$315,$A:$D,4,0)))),L185)</f>
        <v xml:space="preserve"> </v>
      </c>
      <c r="M493" s="34" t="str">
        <f ca="1">IFERROR(IF(--VLOOKUP(M$315,$A:$B,2,0)&gt;ОКРУГ(M185,VLOOKUP(M$315,$A:$D,4,0)),CONCATENATE(" &lt;",VLOOKUP(M$315,$A:$B,2,0)),IF(--VLOOKUP(M$315,$A:$C,3,0)&lt;ОКРУГ(M185,VLOOKUP(M$315,$A:$D,4,0)),CONCATENATE(" &gt;",VLOOKUP(M$315,$A:$C,3,0)),ОКРУГ(M185,VLOOKUP(M$315,$A:$D,4,0)))),M185)</f>
        <v xml:space="preserve"> </v>
      </c>
    </row>
    <row r="494" spans="6:13" ht="15.75" hidden="1" thickBot="1" x14ac:dyDescent="0.3">
      <c r="F494" s="21" t="str">
        <f>IF(OR(F493=[1]Настройки!$U$6,F493="-"),"-",F493+1)</f>
        <v>-</v>
      </c>
      <c r="G494" s="22" t="str">
        <f t="shared" si="2"/>
        <v>-</v>
      </c>
      <c r="H494" s="22"/>
      <c r="I494" s="22"/>
      <c r="J494" s="34" t="str">
        <f ca="1">IFERROR(IF(--VLOOKUP(J$315,$A:$B,2,0)&gt;ОКРУГ(J186,VLOOKUP(J$315,$A:$D,4,0)),CONCATENATE(" &lt;",VLOOKUP(J$315,$A:$B,2,0)),IF(--VLOOKUP(J$315,$A:$C,3,0)&lt;ОКРУГ(J186,VLOOKUP(J$315,$A:$D,4,0)),CONCATENATE(" &gt;",VLOOKUP(J$315,$A:$C,3,0)),ОКРУГ(J186,VLOOKUP(J$315,$A:$D,4,0)))),J186)</f>
        <v xml:space="preserve"> </v>
      </c>
      <c r="K494" s="34" t="str">
        <f ca="1">IFERROR(IF(--VLOOKUP(K$315,$A:$B,2,0)&gt;ОКРУГ(K186,VLOOKUP(K$315,$A:$D,4,0)),CONCATENATE(" &lt;",VLOOKUP(K$315,$A:$B,2,0)),IF(--VLOOKUP(K$315,$A:$C,3,0)&lt;ОКРУГ(K186,VLOOKUP(K$315,$A:$D,4,0)),CONCATENATE(" &gt;",VLOOKUP(K$315,$A:$C,3,0)),ОКРУГ(K186,VLOOKUP(K$315,$A:$D,4,0)))),K186)</f>
        <v xml:space="preserve"> </v>
      </c>
      <c r="L494" s="34" t="str">
        <f ca="1">IFERROR(IF(--VLOOKUP(L$315,$A:$B,2,0)&gt;ОКРУГ(L186,VLOOKUP(L$315,$A:$D,4,0)),CONCATENATE(" &lt;",VLOOKUP(L$315,$A:$B,2,0)),IF(--VLOOKUP(L$315,$A:$C,3,0)&lt;ОКРУГ(L186,VLOOKUP(L$315,$A:$D,4,0)),CONCATENATE(" &gt;",VLOOKUP(L$315,$A:$C,3,0)),ОКРУГ(L186,VLOOKUP(L$315,$A:$D,4,0)))),L186)</f>
        <v xml:space="preserve"> </v>
      </c>
      <c r="M494" s="34" t="str">
        <f ca="1">IFERROR(IF(--VLOOKUP(M$315,$A:$B,2,0)&gt;ОКРУГ(M186,VLOOKUP(M$315,$A:$D,4,0)),CONCATENATE(" &lt;",VLOOKUP(M$315,$A:$B,2,0)),IF(--VLOOKUP(M$315,$A:$C,3,0)&lt;ОКРУГ(M186,VLOOKUP(M$315,$A:$D,4,0)),CONCATENATE(" &gt;",VLOOKUP(M$315,$A:$C,3,0)),ОКРУГ(M186,VLOOKUP(M$315,$A:$D,4,0)))),M186)</f>
        <v xml:space="preserve"> </v>
      </c>
    </row>
    <row r="495" spans="6:13" ht="15.75" hidden="1" thickBot="1" x14ac:dyDescent="0.3">
      <c r="F495" s="21" t="str">
        <f>IF(OR(F494=[1]Настройки!$U$6,F494="-"),"-",F494+1)</f>
        <v>-</v>
      </c>
      <c r="G495" s="22" t="str">
        <f t="shared" si="2"/>
        <v>-</v>
      </c>
      <c r="H495" s="22"/>
      <c r="I495" s="22"/>
      <c r="J495" s="34" t="str">
        <f ca="1">IFERROR(IF(--VLOOKUP(J$315,$A:$B,2,0)&gt;ОКРУГ(J187,VLOOKUP(J$315,$A:$D,4,0)),CONCATENATE(" &lt;",VLOOKUP(J$315,$A:$B,2,0)),IF(--VLOOKUP(J$315,$A:$C,3,0)&lt;ОКРУГ(J187,VLOOKUP(J$315,$A:$D,4,0)),CONCATENATE(" &gt;",VLOOKUP(J$315,$A:$C,3,0)),ОКРУГ(J187,VLOOKUP(J$315,$A:$D,4,0)))),J187)</f>
        <v xml:space="preserve"> </v>
      </c>
      <c r="K495" s="34" t="str">
        <f ca="1">IFERROR(IF(--VLOOKUP(K$315,$A:$B,2,0)&gt;ОКРУГ(K187,VLOOKUP(K$315,$A:$D,4,0)),CONCATENATE(" &lt;",VLOOKUP(K$315,$A:$B,2,0)),IF(--VLOOKUP(K$315,$A:$C,3,0)&lt;ОКРУГ(K187,VLOOKUP(K$315,$A:$D,4,0)),CONCATENATE(" &gt;",VLOOKUP(K$315,$A:$C,3,0)),ОКРУГ(K187,VLOOKUP(K$315,$A:$D,4,0)))),K187)</f>
        <v xml:space="preserve"> </v>
      </c>
      <c r="L495" s="34" t="str">
        <f ca="1">IFERROR(IF(--VLOOKUP(L$315,$A:$B,2,0)&gt;ОКРУГ(L187,VLOOKUP(L$315,$A:$D,4,0)),CONCATENATE(" &lt;",VLOOKUP(L$315,$A:$B,2,0)),IF(--VLOOKUP(L$315,$A:$C,3,0)&lt;ОКРУГ(L187,VLOOKUP(L$315,$A:$D,4,0)),CONCATENATE(" &gt;",VLOOKUP(L$315,$A:$C,3,0)),ОКРУГ(L187,VLOOKUP(L$315,$A:$D,4,0)))),L187)</f>
        <v xml:space="preserve"> </v>
      </c>
      <c r="M495" s="34" t="str">
        <f ca="1">IFERROR(IF(--VLOOKUP(M$315,$A:$B,2,0)&gt;ОКРУГ(M187,VLOOKUP(M$315,$A:$D,4,0)),CONCATENATE(" &lt;",VLOOKUP(M$315,$A:$B,2,0)),IF(--VLOOKUP(M$315,$A:$C,3,0)&lt;ОКРУГ(M187,VLOOKUP(M$315,$A:$D,4,0)),CONCATENATE(" &gt;",VLOOKUP(M$315,$A:$C,3,0)),ОКРУГ(M187,VLOOKUP(M$315,$A:$D,4,0)))),M187)</f>
        <v xml:space="preserve"> </v>
      </c>
    </row>
    <row r="496" spans="6:13" ht="15.75" hidden="1" thickBot="1" x14ac:dyDescent="0.3">
      <c r="F496" s="21" t="str">
        <f>IF(OR(F495=[1]Настройки!$U$6,F495="-"),"-",F495+1)</f>
        <v>-</v>
      </c>
      <c r="G496" s="22" t="str">
        <f t="shared" si="2"/>
        <v>-</v>
      </c>
      <c r="H496" s="22"/>
      <c r="I496" s="22"/>
      <c r="J496" s="34" t="str">
        <f ca="1">IFERROR(IF(--VLOOKUP(J$315,$A:$B,2,0)&gt;ОКРУГ(J188,VLOOKUP(J$315,$A:$D,4,0)),CONCATENATE(" &lt;",VLOOKUP(J$315,$A:$B,2,0)),IF(--VLOOKUP(J$315,$A:$C,3,0)&lt;ОКРУГ(J188,VLOOKUP(J$315,$A:$D,4,0)),CONCATENATE(" &gt;",VLOOKUP(J$315,$A:$C,3,0)),ОКРУГ(J188,VLOOKUP(J$315,$A:$D,4,0)))),J188)</f>
        <v xml:space="preserve"> </v>
      </c>
      <c r="K496" s="34" t="str">
        <f ca="1">IFERROR(IF(--VLOOKUP(K$315,$A:$B,2,0)&gt;ОКРУГ(K188,VLOOKUP(K$315,$A:$D,4,0)),CONCATENATE(" &lt;",VLOOKUP(K$315,$A:$B,2,0)),IF(--VLOOKUP(K$315,$A:$C,3,0)&lt;ОКРУГ(K188,VLOOKUP(K$315,$A:$D,4,0)),CONCATENATE(" &gt;",VLOOKUP(K$315,$A:$C,3,0)),ОКРУГ(K188,VLOOKUP(K$315,$A:$D,4,0)))),K188)</f>
        <v xml:space="preserve"> </v>
      </c>
      <c r="L496" s="34" t="str">
        <f ca="1">IFERROR(IF(--VLOOKUP(L$315,$A:$B,2,0)&gt;ОКРУГ(L188,VLOOKUP(L$315,$A:$D,4,0)),CONCATENATE(" &lt;",VLOOKUP(L$315,$A:$B,2,0)),IF(--VLOOKUP(L$315,$A:$C,3,0)&lt;ОКРУГ(L188,VLOOKUP(L$315,$A:$D,4,0)),CONCATENATE(" &gt;",VLOOKUP(L$315,$A:$C,3,0)),ОКРУГ(L188,VLOOKUP(L$315,$A:$D,4,0)))),L188)</f>
        <v xml:space="preserve"> </v>
      </c>
      <c r="M496" s="34" t="str">
        <f ca="1">IFERROR(IF(--VLOOKUP(M$315,$A:$B,2,0)&gt;ОКРУГ(M188,VLOOKUP(M$315,$A:$D,4,0)),CONCATENATE(" &lt;",VLOOKUP(M$315,$A:$B,2,0)),IF(--VLOOKUP(M$315,$A:$C,3,0)&lt;ОКРУГ(M188,VLOOKUP(M$315,$A:$D,4,0)),CONCATENATE(" &gt;",VLOOKUP(M$315,$A:$C,3,0)),ОКРУГ(M188,VLOOKUP(M$315,$A:$D,4,0)))),M188)</f>
        <v xml:space="preserve"> </v>
      </c>
    </row>
    <row r="497" spans="6:13" ht="15.75" hidden="1" thickBot="1" x14ac:dyDescent="0.3">
      <c r="F497" s="21" t="str">
        <f>IF(OR(F496=[1]Настройки!$U$6,F496="-"),"-",F496+1)</f>
        <v>-</v>
      </c>
      <c r="G497" s="22" t="str">
        <f t="shared" si="2"/>
        <v>-</v>
      </c>
      <c r="H497" s="22"/>
      <c r="I497" s="22"/>
      <c r="J497" s="34" t="str">
        <f ca="1">IFERROR(IF(--VLOOKUP(J$315,$A:$B,2,0)&gt;ОКРУГ(J189,VLOOKUP(J$315,$A:$D,4,0)),CONCATENATE(" &lt;",VLOOKUP(J$315,$A:$B,2,0)),IF(--VLOOKUP(J$315,$A:$C,3,0)&lt;ОКРУГ(J189,VLOOKUP(J$315,$A:$D,4,0)),CONCATENATE(" &gt;",VLOOKUP(J$315,$A:$C,3,0)),ОКРУГ(J189,VLOOKUP(J$315,$A:$D,4,0)))),J189)</f>
        <v xml:space="preserve"> </v>
      </c>
      <c r="K497" s="34" t="str">
        <f ca="1">IFERROR(IF(--VLOOKUP(K$315,$A:$B,2,0)&gt;ОКРУГ(K189,VLOOKUP(K$315,$A:$D,4,0)),CONCATENATE(" &lt;",VLOOKUP(K$315,$A:$B,2,0)),IF(--VLOOKUP(K$315,$A:$C,3,0)&lt;ОКРУГ(K189,VLOOKUP(K$315,$A:$D,4,0)),CONCATENATE(" &gt;",VLOOKUP(K$315,$A:$C,3,0)),ОКРУГ(K189,VLOOKUP(K$315,$A:$D,4,0)))),K189)</f>
        <v xml:space="preserve"> </v>
      </c>
      <c r="L497" s="34" t="str">
        <f ca="1">IFERROR(IF(--VLOOKUP(L$315,$A:$B,2,0)&gt;ОКРУГ(L189,VLOOKUP(L$315,$A:$D,4,0)),CONCATENATE(" &lt;",VLOOKUP(L$315,$A:$B,2,0)),IF(--VLOOKUP(L$315,$A:$C,3,0)&lt;ОКРУГ(L189,VLOOKUP(L$315,$A:$D,4,0)),CONCATENATE(" &gt;",VLOOKUP(L$315,$A:$C,3,0)),ОКРУГ(L189,VLOOKUP(L$315,$A:$D,4,0)))),L189)</f>
        <v xml:space="preserve"> </v>
      </c>
      <c r="M497" s="34" t="str">
        <f ca="1">IFERROR(IF(--VLOOKUP(M$315,$A:$B,2,0)&gt;ОКРУГ(M189,VLOOKUP(M$315,$A:$D,4,0)),CONCATENATE(" &lt;",VLOOKUP(M$315,$A:$B,2,0)),IF(--VLOOKUP(M$315,$A:$C,3,0)&lt;ОКРУГ(M189,VLOOKUP(M$315,$A:$D,4,0)),CONCATENATE(" &gt;",VLOOKUP(M$315,$A:$C,3,0)),ОКРУГ(M189,VLOOKUP(M$315,$A:$D,4,0)))),M189)</f>
        <v xml:space="preserve"> </v>
      </c>
    </row>
    <row r="498" spans="6:13" ht="15.75" hidden="1" thickBot="1" x14ac:dyDescent="0.3">
      <c r="F498" s="21" t="str">
        <f>IF(OR(F497=[1]Настройки!$U$6,F497="-"),"-",F497+1)</f>
        <v>-</v>
      </c>
      <c r="G498" s="22" t="str">
        <f t="shared" si="2"/>
        <v>-</v>
      </c>
      <c r="H498" s="22"/>
      <c r="I498" s="22"/>
      <c r="J498" s="34" t="str">
        <f ca="1">IFERROR(IF(--VLOOKUP(J$315,$A:$B,2,0)&gt;ОКРУГ(J190,VLOOKUP(J$315,$A:$D,4,0)),CONCATENATE(" &lt;",VLOOKUP(J$315,$A:$B,2,0)),IF(--VLOOKUP(J$315,$A:$C,3,0)&lt;ОКРУГ(J190,VLOOKUP(J$315,$A:$D,4,0)),CONCATENATE(" &gt;",VLOOKUP(J$315,$A:$C,3,0)),ОКРУГ(J190,VLOOKUP(J$315,$A:$D,4,0)))),J190)</f>
        <v xml:space="preserve"> </v>
      </c>
      <c r="K498" s="34" t="str">
        <f ca="1">IFERROR(IF(--VLOOKUP(K$315,$A:$B,2,0)&gt;ОКРУГ(K190,VLOOKUP(K$315,$A:$D,4,0)),CONCATENATE(" &lt;",VLOOKUP(K$315,$A:$B,2,0)),IF(--VLOOKUP(K$315,$A:$C,3,0)&lt;ОКРУГ(K190,VLOOKUP(K$315,$A:$D,4,0)),CONCATENATE(" &gt;",VLOOKUP(K$315,$A:$C,3,0)),ОКРУГ(K190,VLOOKUP(K$315,$A:$D,4,0)))),K190)</f>
        <v xml:space="preserve"> </v>
      </c>
      <c r="L498" s="34" t="str">
        <f ca="1">IFERROR(IF(--VLOOKUP(L$315,$A:$B,2,0)&gt;ОКРУГ(L190,VLOOKUP(L$315,$A:$D,4,0)),CONCATENATE(" &lt;",VLOOKUP(L$315,$A:$B,2,0)),IF(--VLOOKUP(L$315,$A:$C,3,0)&lt;ОКРУГ(L190,VLOOKUP(L$315,$A:$D,4,0)),CONCATENATE(" &gt;",VLOOKUP(L$315,$A:$C,3,0)),ОКРУГ(L190,VLOOKUP(L$315,$A:$D,4,0)))),L190)</f>
        <v xml:space="preserve"> </v>
      </c>
      <c r="M498" s="34" t="str">
        <f ca="1">IFERROR(IF(--VLOOKUP(M$315,$A:$B,2,0)&gt;ОКРУГ(M190,VLOOKUP(M$315,$A:$D,4,0)),CONCATENATE(" &lt;",VLOOKUP(M$315,$A:$B,2,0)),IF(--VLOOKUP(M$315,$A:$C,3,0)&lt;ОКРУГ(M190,VLOOKUP(M$315,$A:$D,4,0)),CONCATENATE(" &gt;",VLOOKUP(M$315,$A:$C,3,0)),ОКРУГ(M190,VLOOKUP(M$315,$A:$D,4,0)))),M190)</f>
        <v xml:space="preserve"> </v>
      </c>
    </row>
    <row r="499" spans="6:13" ht="15.75" hidden="1" thickBot="1" x14ac:dyDescent="0.3">
      <c r="F499" s="21" t="str">
        <f>IF(OR(F498=[1]Настройки!$U$6,F498="-"),"-",F498+1)</f>
        <v>-</v>
      </c>
      <c r="G499" s="22" t="str">
        <f t="shared" si="2"/>
        <v>-</v>
      </c>
      <c r="H499" s="22"/>
      <c r="I499" s="22"/>
      <c r="J499" s="34" t="str">
        <f ca="1">IFERROR(IF(--VLOOKUP(J$315,$A:$B,2,0)&gt;ОКРУГ(J191,VLOOKUP(J$315,$A:$D,4,0)),CONCATENATE(" &lt;",VLOOKUP(J$315,$A:$B,2,0)),IF(--VLOOKUP(J$315,$A:$C,3,0)&lt;ОКРУГ(J191,VLOOKUP(J$315,$A:$D,4,0)),CONCATENATE(" &gt;",VLOOKUP(J$315,$A:$C,3,0)),ОКРУГ(J191,VLOOKUP(J$315,$A:$D,4,0)))),J191)</f>
        <v xml:space="preserve"> </v>
      </c>
      <c r="K499" s="34" t="str">
        <f ca="1">IFERROR(IF(--VLOOKUP(K$315,$A:$B,2,0)&gt;ОКРУГ(K191,VLOOKUP(K$315,$A:$D,4,0)),CONCATENATE(" &lt;",VLOOKUP(K$315,$A:$B,2,0)),IF(--VLOOKUP(K$315,$A:$C,3,0)&lt;ОКРУГ(K191,VLOOKUP(K$315,$A:$D,4,0)),CONCATENATE(" &gt;",VLOOKUP(K$315,$A:$C,3,0)),ОКРУГ(K191,VLOOKUP(K$315,$A:$D,4,0)))),K191)</f>
        <v xml:space="preserve"> </v>
      </c>
      <c r="L499" s="34" t="str">
        <f ca="1">IFERROR(IF(--VLOOKUP(L$315,$A:$B,2,0)&gt;ОКРУГ(L191,VLOOKUP(L$315,$A:$D,4,0)),CONCATENATE(" &lt;",VLOOKUP(L$315,$A:$B,2,0)),IF(--VLOOKUP(L$315,$A:$C,3,0)&lt;ОКРУГ(L191,VLOOKUP(L$315,$A:$D,4,0)),CONCATENATE(" &gt;",VLOOKUP(L$315,$A:$C,3,0)),ОКРУГ(L191,VLOOKUP(L$315,$A:$D,4,0)))),L191)</f>
        <v xml:space="preserve"> </v>
      </c>
      <c r="M499" s="34" t="str">
        <f ca="1">IFERROR(IF(--VLOOKUP(M$315,$A:$B,2,0)&gt;ОКРУГ(M191,VLOOKUP(M$315,$A:$D,4,0)),CONCATENATE(" &lt;",VLOOKUP(M$315,$A:$B,2,0)),IF(--VLOOKUP(M$315,$A:$C,3,0)&lt;ОКРУГ(M191,VLOOKUP(M$315,$A:$D,4,0)),CONCATENATE(" &gt;",VLOOKUP(M$315,$A:$C,3,0)),ОКРУГ(M191,VLOOKUP(M$315,$A:$D,4,0)))),M191)</f>
        <v xml:space="preserve"> </v>
      </c>
    </row>
    <row r="500" spans="6:13" ht="15.75" hidden="1" thickBot="1" x14ac:dyDescent="0.3">
      <c r="F500" s="21" t="str">
        <f>IF(OR(F499=[1]Настройки!$U$6,F499="-"),"-",F499+1)</f>
        <v>-</v>
      </c>
      <c r="G500" s="22" t="str">
        <f t="shared" si="2"/>
        <v>-</v>
      </c>
      <c r="H500" s="22"/>
      <c r="I500" s="22"/>
      <c r="J500" s="34" t="str">
        <f ca="1">IFERROR(IF(--VLOOKUP(J$315,$A:$B,2,0)&gt;ОКРУГ(J192,VLOOKUP(J$315,$A:$D,4,0)),CONCATENATE(" &lt;",VLOOKUP(J$315,$A:$B,2,0)),IF(--VLOOKUP(J$315,$A:$C,3,0)&lt;ОКРУГ(J192,VLOOKUP(J$315,$A:$D,4,0)),CONCATENATE(" &gt;",VLOOKUP(J$315,$A:$C,3,0)),ОКРУГ(J192,VLOOKUP(J$315,$A:$D,4,0)))),J192)</f>
        <v xml:space="preserve"> </v>
      </c>
      <c r="K500" s="34" t="str">
        <f ca="1">IFERROR(IF(--VLOOKUP(K$315,$A:$B,2,0)&gt;ОКРУГ(K192,VLOOKUP(K$315,$A:$D,4,0)),CONCATENATE(" &lt;",VLOOKUP(K$315,$A:$B,2,0)),IF(--VLOOKUP(K$315,$A:$C,3,0)&lt;ОКРУГ(K192,VLOOKUP(K$315,$A:$D,4,0)),CONCATENATE(" &gt;",VLOOKUP(K$315,$A:$C,3,0)),ОКРУГ(K192,VLOOKUP(K$315,$A:$D,4,0)))),K192)</f>
        <v xml:space="preserve"> </v>
      </c>
      <c r="L500" s="34" t="str">
        <f ca="1">IFERROR(IF(--VLOOKUP(L$315,$A:$B,2,0)&gt;ОКРУГ(L192,VLOOKUP(L$315,$A:$D,4,0)),CONCATENATE(" &lt;",VLOOKUP(L$315,$A:$B,2,0)),IF(--VLOOKUP(L$315,$A:$C,3,0)&lt;ОКРУГ(L192,VLOOKUP(L$315,$A:$D,4,0)),CONCATENATE(" &gt;",VLOOKUP(L$315,$A:$C,3,0)),ОКРУГ(L192,VLOOKUP(L$315,$A:$D,4,0)))),L192)</f>
        <v xml:space="preserve"> </v>
      </c>
      <c r="M500" s="34" t="str">
        <f ca="1">IFERROR(IF(--VLOOKUP(M$315,$A:$B,2,0)&gt;ОКРУГ(M192,VLOOKUP(M$315,$A:$D,4,0)),CONCATENATE(" &lt;",VLOOKUP(M$315,$A:$B,2,0)),IF(--VLOOKUP(M$315,$A:$C,3,0)&lt;ОКРУГ(M192,VLOOKUP(M$315,$A:$D,4,0)),CONCATENATE(" &gt;",VLOOKUP(M$315,$A:$C,3,0)),ОКРУГ(M192,VLOOKUP(M$315,$A:$D,4,0)))),M192)</f>
        <v xml:space="preserve"> </v>
      </c>
    </row>
    <row r="501" spans="6:13" ht="15.75" hidden="1" thickBot="1" x14ac:dyDescent="0.3">
      <c r="F501" s="21" t="str">
        <f>IF(OR(F500=[1]Настройки!$U$6,F500="-"),"-",F500+1)</f>
        <v>-</v>
      </c>
      <c r="G501" s="22" t="str">
        <f t="shared" si="2"/>
        <v>-</v>
      </c>
      <c r="H501" s="22"/>
      <c r="I501" s="22"/>
      <c r="J501" s="34" t="str">
        <f ca="1">IFERROR(IF(--VLOOKUP(J$315,$A:$B,2,0)&gt;ОКРУГ(J193,VLOOKUP(J$315,$A:$D,4,0)),CONCATENATE(" &lt;",VLOOKUP(J$315,$A:$B,2,0)),IF(--VLOOKUP(J$315,$A:$C,3,0)&lt;ОКРУГ(J193,VLOOKUP(J$315,$A:$D,4,0)),CONCATENATE(" &gt;",VLOOKUP(J$315,$A:$C,3,0)),ОКРУГ(J193,VLOOKUP(J$315,$A:$D,4,0)))),J193)</f>
        <v xml:space="preserve"> </v>
      </c>
      <c r="K501" s="34" t="str">
        <f ca="1">IFERROR(IF(--VLOOKUP(K$315,$A:$B,2,0)&gt;ОКРУГ(K193,VLOOKUP(K$315,$A:$D,4,0)),CONCATENATE(" &lt;",VLOOKUP(K$315,$A:$B,2,0)),IF(--VLOOKUP(K$315,$A:$C,3,0)&lt;ОКРУГ(K193,VLOOKUP(K$315,$A:$D,4,0)),CONCATENATE(" &gt;",VLOOKUP(K$315,$A:$C,3,0)),ОКРУГ(K193,VLOOKUP(K$315,$A:$D,4,0)))),K193)</f>
        <v xml:space="preserve"> </v>
      </c>
      <c r="L501" s="34" t="str">
        <f ca="1">IFERROR(IF(--VLOOKUP(L$315,$A:$B,2,0)&gt;ОКРУГ(L193,VLOOKUP(L$315,$A:$D,4,0)),CONCATENATE(" &lt;",VLOOKUP(L$315,$A:$B,2,0)),IF(--VLOOKUP(L$315,$A:$C,3,0)&lt;ОКРУГ(L193,VLOOKUP(L$315,$A:$D,4,0)),CONCATENATE(" &gt;",VLOOKUP(L$315,$A:$C,3,0)),ОКРУГ(L193,VLOOKUP(L$315,$A:$D,4,0)))),L193)</f>
        <v xml:space="preserve"> </v>
      </c>
      <c r="M501" s="34" t="str">
        <f ca="1">IFERROR(IF(--VLOOKUP(M$315,$A:$B,2,0)&gt;ОКРУГ(M193,VLOOKUP(M$315,$A:$D,4,0)),CONCATENATE(" &lt;",VLOOKUP(M$315,$A:$B,2,0)),IF(--VLOOKUP(M$315,$A:$C,3,0)&lt;ОКРУГ(M193,VLOOKUP(M$315,$A:$D,4,0)),CONCATENATE(" &gt;",VLOOKUP(M$315,$A:$C,3,0)),ОКРУГ(M193,VLOOKUP(M$315,$A:$D,4,0)))),M193)</f>
        <v xml:space="preserve"> </v>
      </c>
    </row>
    <row r="502" spans="6:13" ht="15.75" hidden="1" thickBot="1" x14ac:dyDescent="0.3">
      <c r="F502" s="21" t="str">
        <f>IF(OR(F501=[1]Настройки!$U$6,F501="-"),"-",F501+1)</f>
        <v>-</v>
      </c>
      <c r="G502" s="22" t="str">
        <f t="shared" si="2"/>
        <v>-</v>
      </c>
      <c r="H502" s="22"/>
      <c r="I502" s="22"/>
      <c r="J502" s="34" t="str">
        <f ca="1">IFERROR(IF(--VLOOKUP(J$315,$A:$B,2,0)&gt;ОКРУГ(J194,VLOOKUP(J$315,$A:$D,4,0)),CONCATENATE(" &lt;",VLOOKUP(J$315,$A:$B,2,0)),IF(--VLOOKUP(J$315,$A:$C,3,0)&lt;ОКРУГ(J194,VLOOKUP(J$315,$A:$D,4,0)),CONCATENATE(" &gt;",VLOOKUP(J$315,$A:$C,3,0)),ОКРУГ(J194,VLOOKUP(J$315,$A:$D,4,0)))),J194)</f>
        <v xml:space="preserve"> </v>
      </c>
      <c r="K502" s="34" t="str">
        <f ca="1">IFERROR(IF(--VLOOKUP(K$315,$A:$B,2,0)&gt;ОКРУГ(K194,VLOOKUP(K$315,$A:$D,4,0)),CONCATENATE(" &lt;",VLOOKUP(K$315,$A:$B,2,0)),IF(--VLOOKUP(K$315,$A:$C,3,0)&lt;ОКРУГ(K194,VLOOKUP(K$315,$A:$D,4,0)),CONCATENATE(" &gt;",VLOOKUP(K$315,$A:$C,3,0)),ОКРУГ(K194,VLOOKUP(K$315,$A:$D,4,0)))),K194)</f>
        <v xml:space="preserve"> </v>
      </c>
      <c r="L502" s="34" t="str">
        <f ca="1">IFERROR(IF(--VLOOKUP(L$315,$A:$B,2,0)&gt;ОКРУГ(L194,VLOOKUP(L$315,$A:$D,4,0)),CONCATENATE(" &lt;",VLOOKUP(L$315,$A:$B,2,0)),IF(--VLOOKUP(L$315,$A:$C,3,0)&lt;ОКРУГ(L194,VLOOKUP(L$315,$A:$D,4,0)),CONCATENATE(" &gt;",VLOOKUP(L$315,$A:$C,3,0)),ОКРУГ(L194,VLOOKUP(L$315,$A:$D,4,0)))),L194)</f>
        <v xml:space="preserve"> </v>
      </c>
      <c r="M502" s="34" t="str">
        <f ca="1">IFERROR(IF(--VLOOKUP(M$315,$A:$B,2,0)&gt;ОКРУГ(M194,VLOOKUP(M$315,$A:$D,4,0)),CONCATENATE(" &lt;",VLOOKUP(M$315,$A:$B,2,0)),IF(--VLOOKUP(M$315,$A:$C,3,0)&lt;ОКРУГ(M194,VLOOKUP(M$315,$A:$D,4,0)),CONCATENATE(" &gt;",VLOOKUP(M$315,$A:$C,3,0)),ОКРУГ(M194,VLOOKUP(M$315,$A:$D,4,0)))),M194)</f>
        <v xml:space="preserve"> </v>
      </c>
    </row>
    <row r="503" spans="6:13" ht="15.75" hidden="1" thickBot="1" x14ac:dyDescent="0.3">
      <c r="F503" s="21" t="str">
        <f>IF(OR(F502=[1]Настройки!$U$6,F502="-"),"-",F502+1)</f>
        <v>-</v>
      </c>
      <c r="G503" s="22" t="str">
        <f t="shared" si="2"/>
        <v>-</v>
      </c>
      <c r="H503" s="22"/>
      <c r="I503" s="22"/>
      <c r="J503" s="34" t="str">
        <f ca="1">IFERROR(IF(--VLOOKUP(J$315,$A:$B,2,0)&gt;ОКРУГ(J195,VLOOKUP(J$315,$A:$D,4,0)),CONCATENATE(" &lt;",VLOOKUP(J$315,$A:$B,2,0)),IF(--VLOOKUP(J$315,$A:$C,3,0)&lt;ОКРУГ(J195,VLOOKUP(J$315,$A:$D,4,0)),CONCATENATE(" &gt;",VLOOKUP(J$315,$A:$C,3,0)),ОКРУГ(J195,VLOOKUP(J$315,$A:$D,4,0)))),J195)</f>
        <v xml:space="preserve"> </v>
      </c>
      <c r="K503" s="34" t="str">
        <f ca="1">IFERROR(IF(--VLOOKUP(K$315,$A:$B,2,0)&gt;ОКРУГ(K195,VLOOKUP(K$315,$A:$D,4,0)),CONCATENATE(" &lt;",VLOOKUP(K$315,$A:$B,2,0)),IF(--VLOOKUP(K$315,$A:$C,3,0)&lt;ОКРУГ(K195,VLOOKUP(K$315,$A:$D,4,0)),CONCATENATE(" &gt;",VLOOKUP(K$315,$A:$C,3,0)),ОКРУГ(K195,VLOOKUP(K$315,$A:$D,4,0)))),K195)</f>
        <v xml:space="preserve"> </v>
      </c>
      <c r="L503" s="34" t="str">
        <f ca="1">IFERROR(IF(--VLOOKUP(L$315,$A:$B,2,0)&gt;ОКРУГ(L195,VLOOKUP(L$315,$A:$D,4,0)),CONCATENATE(" &lt;",VLOOKUP(L$315,$A:$B,2,0)),IF(--VLOOKUP(L$315,$A:$C,3,0)&lt;ОКРУГ(L195,VLOOKUP(L$315,$A:$D,4,0)),CONCATENATE(" &gt;",VLOOKUP(L$315,$A:$C,3,0)),ОКРУГ(L195,VLOOKUP(L$315,$A:$D,4,0)))),L195)</f>
        <v xml:space="preserve"> </v>
      </c>
      <c r="M503" s="34" t="str">
        <f ca="1">IFERROR(IF(--VLOOKUP(M$315,$A:$B,2,0)&gt;ОКРУГ(M195,VLOOKUP(M$315,$A:$D,4,0)),CONCATENATE(" &lt;",VLOOKUP(M$315,$A:$B,2,0)),IF(--VLOOKUP(M$315,$A:$C,3,0)&lt;ОКРУГ(M195,VLOOKUP(M$315,$A:$D,4,0)),CONCATENATE(" &gt;",VLOOKUP(M$315,$A:$C,3,0)),ОКРУГ(M195,VLOOKUP(M$315,$A:$D,4,0)))),M195)</f>
        <v xml:space="preserve"> </v>
      </c>
    </row>
    <row r="504" spans="6:13" ht="15.75" hidden="1" thickBot="1" x14ac:dyDescent="0.3">
      <c r="F504" s="21" t="str">
        <f>IF(OR(F503=[1]Настройки!$U$6,F503="-"),"-",F503+1)</f>
        <v>-</v>
      </c>
      <c r="G504" s="22" t="str">
        <f t="shared" si="2"/>
        <v>-</v>
      </c>
      <c r="H504" s="22"/>
      <c r="I504" s="22"/>
      <c r="J504" s="34" t="str">
        <f ca="1">IFERROR(IF(--VLOOKUP(J$315,$A:$B,2,0)&gt;ОКРУГ(J196,VLOOKUP(J$315,$A:$D,4,0)),CONCATENATE(" &lt;",VLOOKUP(J$315,$A:$B,2,0)),IF(--VLOOKUP(J$315,$A:$C,3,0)&lt;ОКРУГ(J196,VLOOKUP(J$315,$A:$D,4,0)),CONCATENATE(" &gt;",VLOOKUP(J$315,$A:$C,3,0)),ОКРУГ(J196,VLOOKUP(J$315,$A:$D,4,0)))),J196)</f>
        <v xml:space="preserve"> </v>
      </c>
      <c r="K504" s="34" t="str">
        <f ca="1">IFERROR(IF(--VLOOKUP(K$315,$A:$B,2,0)&gt;ОКРУГ(K196,VLOOKUP(K$315,$A:$D,4,0)),CONCATENATE(" &lt;",VLOOKUP(K$315,$A:$B,2,0)),IF(--VLOOKUP(K$315,$A:$C,3,0)&lt;ОКРУГ(K196,VLOOKUP(K$315,$A:$D,4,0)),CONCATENATE(" &gt;",VLOOKUP(K$315,$A:$C,3,0)),ОКРУГ(K196,VLOOKUP(K$315,$A:$D,4,0)))),K196)</f>
        <v xml:space="preserve"> </v>
      </c>
      <c r="L504" s="34" t="str">
        <f ca="1">IFERROR(IF(--VLOOKUP(L$315,$A:$B,2,0)&gt;ОКРУГ(L196,VLOOKUP(L$315,$A:$D,4,0)),CONCATENATE(" &lt;",VLOOKUP(L$315,$A:$B,2,0)),IF(--VLOOKUP(L$315,$A:$C,3,0)&lt;ОКРУГ(L196,VLOOKUP(L$315,$A:$D,4,0)),CONCATENATE(" &gt;",VLOOKUP(L$315,$A:$C,3,0)),ОКРУГ(L196,VLOOKUP(L$315,$A:$D,4,0)))),L196)</f>
        <v xml:space="preserve"> </v>
      </c>
      <c r="M504" s="34" t="str">
        <f ca="1">IFERROR(IF(--VLOOKUP(M$315,$A:$B,2,0)&gt;ОКРУГ(M196,VLOOKUP(M$315,$A:$D,4,0)),CONCATENATE(" &lt;",VLOOKUP(M$315,$A:$B,2,0)),IF(--VLOOKUP(M$315,$A:$C,3,0)&lt;ОКРУГ(M196,VLOOKUP(M$315,$A:$D,4,0)),CONCATENATE(" &gt;",VLOOKUP(M$315,$A:$C,3,0)),ОКРУГ(M196,VLOOKUP(M$315,$A:$D,4,0)))),M196)</f>
        <v xml:space="preserve"> </v>
      </c>
    </row>
    <row r="505" spans="6:13" ht="15.75" hidden="1" thickBot="1" x14ac:dyDescent="0.3">
      <c r="F505" s="21" t="str">
        <f>IF(OR(F504=[1]Настройки!$U$6,F504="-"),"-",F504+1)</f>
        <v>-</v>
      </c>
      <c r="G505" s="22" t="str">
        <f t="shared" si="2"/>
        <v>-</v>
      </c>
      <c r="H505" s="22"/>
      <c r="I505" s="22"/>
      <c r="J505" s="34" t="str">
        <f ca="1">IFERROR(IF(--VLOOKUP(J$315,$A:$B,2,0)&gt;ОКРУГ(J197,VLOOKUP(J$315,$A:$D,4,0)),CONCATENATE(" &lt;",VLOOKUP(J$315,$A:$B,2,0)),IF(--VLOOKUP(J$315,$A:$C,3,0)&lt;ОКРУГ(J197,VLOOKUP(J$315,$A:$D,4,0)),CONCATENATE(" &gt;",VLOOKUP(J$315,$A:$C,3,0)),ОКРУГ(J197,VLOOKUP(J$315,$A:$D,4,0)))),J197)</f>
        <v xml:space="preserve"> </v>
      </c>
      <c r="K505" s="34" t="str">
        <f ca="1">IFERROR(IF(--VLOOKUP(K$315,$A:$B,2,0)&gt;ОКРУГ(K197,VLOOKUP(K$315,$A:$D,4,0)),CONCATENATE(" &lt;",VLOOKUP(K$315,$A:$B,2,0)),IF(--VLOOKUP(K$315,$A:$C,3,0)&lt;ОКРУГ(K197,VLOOKUP(K$315,$A:$D,4,0)),CONCATENATE(" &gt;",VLOOKUP(K$315,$A:$C,3,0)),ОКРУГ(K197,VLOOKUP(K$315,$A:$D,4,0)))),K197)</f>
        <v xml:space="preserve"> </v>
      </c>
      <c r="L505" s="34" t="str">
        <f ca="1">IFERROR(IF(--VLOOKUP(L$315,$A:$B,2,0)&gt;ОКРУГ(L197,VLOOKUP(L$315,$A:$D,4,0)),CONCATENATE(" &lt;",VLOOKUP(L$315,$A:$B,2,0)),IF(--VLOOKUP(L$315,$A:$C,3,0)&lt;ОКРУГ(L197,VLOOKUP(L$315,$A:$D,4,0)),CONCATENATE(" &gt;",VLOOKUP(L$315,$A:$C,3,0)),ОКРУГ(L197,VLOOKUP(L$315,$A:$D,4,0)))),L197)</f>
        <v xml:space="preserve"> </v>
      </c>
      <c r="M505" s="34" t="str">
        <f ca="1">IFERROR(IF(--VLOOKUP(M$315,$A:$B,2,0)&gt;ОКРУГ(M197,VLOOKUP(M$315,$A:$D,4,0)),CONCATENATE(" &lt;",VLOOKUP(M$315,$A:$B,2,0)),IF(--VLOOKUP(M$315,$A:$C,3,0)&lt;ОКРУГ(M197,VLOOKUP(M$315,$A:$D,4,0)),CONCATENATE(" &gt;",VLOOKUP(M$315,$A:$C,3,0)),ОКРУГ(M197,VLOOKUP(M$315,$A:$D,4,0)))),M197)</f>
        <v xml:space="preserve"> </v>
      </c>
    </row>
    <row r="506" spans="6:13" ht="15.75" hidden="1" thickBot="1" x14ac:dyDescent="0.3">
      <c r="F506" s="21" t="str">
        <f>IF(OR(F505=[1]Настройки!$U$6,F505="-"),"-",F505+1)</f>
        <v>-</v>
      </c>
      <c r="G506" s="22" t="str">
        <f t="shared" si="2"/>
        <v>-</v>
      </c>
      <c r="H506" s="22"/>
      <c r="I506" s="22"/>
      <c r="J506" s="34" t="str">
        <f ca="1">IFERROR(IF(--VLOOKUP(J$315,$A:$B,2,0)&gt;ОКРУГ(J198,VLOOKUP(J$315,$A:$D,4,0)),CONCATENATE(" &lt;",VLOOKUP(J$315,$A:$B,2,0)),IF(--VLOOKUP(J$315,$A:$C,3,0)&lt;ОКРУГ(J198,VLOOKUP(J$315,$A:$D,4,0)),CONCATENATE(" &gt;",VLOOKUP(J$315,$A:$C,3,0)),ОКРУГ(J198,VLOOKUP(J$315,$A:$D,4,0)))),J198)</f>
        <v xml:space="preserve"> </v>
      </c>
      <c r="K506" s="34" t="str">
        <f ca="1">IFERROR(IF(--VLOOKUP(K$315,$A:$B,2,0)&gt;ОКРУГ(K198,VLOOKUP(K$315,$A:$D,4,0)),CONCATENATE(" &lt;",VLOOKUP(K$315,$A:$B,2,0)),IF(--VLOOKUP(K$315,$A:$C,3,0)&lt;ОКРУГ(K198,VLOOKUP(K$315,$A:$D,4,0)),CONCATENATE(" &gt;",VLOOKUP(K$315,$A:$C,3,0)),ОКРУГ(K198,VLOOKUP(K$315,$A:$D,4,0)))),K198)</f>
        <v xml:space="preserve"> </v>
      </c>
      <c r="L506" s="34" t="str">
        <f ca="1">IFERROR(IF(--VLOOKUP(L$315,$A:$B,2,0)&gt;ОКРУГ(L198,VLOOKUP(L$315,$A:$D,4,0)),CONCATENATE(" &lt;",VLOOKUP(L$315,$A:$B,2,0)),IF(--VLOOKUP(L$315,$A:$C,3,0)&lt;ОКРУГ(L198,VLOOKUP(L$315,$A:$D,4,0)),CONCATENATE(" &gt;",VLOOKUP(L$315,$A:$C,3,0)),ОКРУГ(L198,VLOOKUP(L$315,$A:$D,4,0)))),L198)</f>
        <v xml:space="preserve"> </v>
      </c>
      <c r="M506" s="34" t="str">
        <f ca="1">IFERROR(IF(--VLOOKUP(M$315,$A:$B,2,0)&gt;ОКРУГ(M198,VLOOKUP(M$315,$A:$D,4,0)),CONCATENATE(" &lt;",VLOOKUP(M$315,$A:$B,2,0)),IF(--VLOOKUP(M$315,$A:$C,3,0)&lt;ОКРУГ(M198,VLOOKUP(M$315,$A:$D,4,0)),CONCATENATE(" &gt;",VLOOKUP(M$315,$A:$C,3,0)),ОКРУГ(M198,VLOOKUP(M$315,$A:$D,4,0)))),M198)</f>
        <v xml:space="preserve"> </v>
      </c>
    </row>
    <row r="507" spans="6:13" ht="15.75" hidden="1" thickBot="1" x14ac:dyDescent="0.3">
      <c r="F507" s="21" t="str">
        <f>IF(OR(F506=[1]Настройки!$U$6,F506="-"),"-",F506+1)</f>
        <v>-</v>
      </c>
      <c r="G507" s="22" t="str">
        <f t="shared" si="2"/>
        <v>-</v>
      </c>
      <c r="H507" s="22"/>
      <c r="I507" s="22"/>
      <c r="J507" s="34" t="str">
        <f ca="1">IFERROR(IF(--VLOOKUP(J$315,$A:$B,2,0)&gt;ОКРУГ(J199,VLOOKUP(J$315,$A:$D,4,0)),CONCATENATE(" &lt;",VLOOKUP(J$315,$A:$B,2,0)),IF(--VLOOKUP(J$315,$A:$C,3,0)&lt;ОКРУГ(J199,VLOOKUP(J$315,$A:$D,4,0)),CONCATENATE(" &gt;",VLOOKUP(J$315,$A:$C,3,0)),ОКРУГ(J199,VLOOKUP(J$315,$A:$D,4,0)))),J199)</f>
        <v xml:space="preserve"> </v>
      </c>
      <c r="K507" s="34" t="str">
        <f ca="1">IFERROR(IF(--VLOOKUP(K$315,$A:$B,2,0)&gt;ОКРУГ(K199,VLOOKUP(K$315,$A:$D,4,0)),CONCATENATE(" &lt;",VLOOKUP(K$315,$A:$B,2,0)),IF(--VLOOKUP(K$315,$A:$C,3,0)&lt;ОКРУГ(K199,VLOOKUP(K$315,$A:$D,4,0)),CONCATENATE(" &gt;",VLOOKUP(K$315,$A:$C,3,0)),ОКРУГ(K199,VLOOKUP(K$315,$A:$D,4,0)))),K199)</f>
        <v xml:space="preserve"> </v>
      </c>
      <c r="L507" s="34" t="str">
        <f ca="1">IFERROR(IF(--VLOOKUP(L$315,$A:$B,2,0)&gt;ОКРУГ(L199,VLOOKUP(L$315,$A:$D,4,0)),CONCATENATE(" &lt;",VLOOKUP(L$315,$A:$B,2,0)),IF(--VLOOKUP(L$315,$A:$C,3,0)&lt;ОКРУГ(L199,VLOOKUP(L$315,$A:$D,4,0)),CONCATENATE(" &gt;",VLOOKUP(L$315,$A:$C,3,0)),ОКРУГ(L199,VLOOKUP(L$315,$A:$D,4,0)))),L199)</f>
        <v xml:space="preserve"> </v>
      </c>
      <c r="M507" s="34" t="str">
        <f ca="1">IFERROR(IF(--VLOOKUP(M$315,$A:$B,2,0)&gt;ОКРУГ(M199,VLOOKUP(M$315,$A:$D,4,0)),CONCATENATE(" &lt;",VLOOKUP(M$315,$A:$B,2,0)),IF(--VLOOKUP(M$315,$A:$C,3,0)&lt;ОКРУГ(M199,VLOOKUP(M$315,$A:$D,4,0)),CONCATENATE(" &gt;",VLOOKUP(M$315,$A:$C,3,0)),ОКРУГ(M199,VLOOKUP(M$315,$A:$D,4,0)))),M199)</f>
        <v xml:space="preserve"> </v>
      </c>
    </row>
    <row r="508" spans="6:13" ht="15.75" hidden="1" thickBot="1" x14ac:dyDescent="0.3">
      <c r="F508" s="21" t="str">
        <f>IF(OR(F507=[1]Настройки!$U$6,F507="-"),"-",F507+1)</f>
        <v>-</v>
      </c>
      <c r="G508" s="22" t="str">
        <f t="shared" si="2"/>
        <v>-</v>
      </c>
      <c r="H508" s="22"/>
      <c r="I508" s="22"/>
      <c r="J508" s="34" t="str">
        <f ca="1">IFERROR(IF(--VLOOKUP(J$315,$A:$B,2,0)&gt;ОКРУГ(J200,VLOOKUP(J$315,$A:$D,4,0)),CONCATENATE(" &lt;",VLOOKUP(J$315,$A:$B,2,0)),IF(--VLOOKUP(J$315,$A:$C,3,0)&lt;ОКРУГ(J200,VLOOKUP(J$315,$A:$D,4,0)),CONCATENATE(" &gt;",VLOOKUP(J$315,$A:$C,3,0)),ОКРУГ(J200,VLOOKUP(J$315,$A:$D,4,0)))),J200)</f>
        <v xml:space="preserve"> </v>
      </c>
      <c r="K508" s="34" t="str">
        <f ca="1">IFERROR(IF(--VLOOKUP(K$315,$A:$B,2,0)&gt;ОКРУГ(K200,VLOOKUP(K$315,$A:$D,4,0)),CONCATENATE(" &lt;",VLOOKUP(K$315,$A:$B,2,0)),IF(--VLOOKUP(K$315,$A:$C,3,0)&lt;ОКРУГ(K200,VLOOKUP(K$315,$A:$D,4,0)),CONCATENATE(" &gt;",VLOOKUP(K$315,$A:$C,3,0)),ОКРУГ(K200,VLOOKUP(K$315,$A:$D,4,0)))),K200)</f>
        <v xml:space="preserve"> </v>
      </c>
      <c r="L508" s="34" t="str">
        <f ca="1">IFERROR(IF(--VLOOKUP(L$315,$A:$B,2,0)&gt;ОКРУГ(L200,VLOOKUP(L$315,$A:$D,4,0)),CONCATENATE(" &lt;",VLOOKUP(L$315,$A:$B,2,0)),IF(--VLOOKUP(L$315,$A:$C,3,0)&lt;ОКРУГ(L200,VLOOKUP(L$315,$A:$D,4,0)),CONCATENATE(" &gt;",VLOOKUP(L$315,$A:$C,3,0)),ОКРУГ(L200,VLOOKUP(L$315,$A:$D,4,0)))),L200)</f>
        <v xml:space="preserve"> </v>
      </c>
      <c r="M508" s="34" t="str">
        <f ca="1">IFERROR(IF(--VLOOKUP(M$315,$A:$B,2,0)&gt;ОКРУГ(M200,VLOOKUP(M$315,$A:$D,4,0)),CONCATENATE(" &lt;",VLOOKUP(M$315,$A:$B,2,0)),IF(--VLOOKUP(M$315,$A:$C,3,0)&lt;ОКРУГ(M200,VLOOKUP(M$315,$A:$D,4,0)),CONCATENATE(" &gt;",VLOOKUP(M$315,$A:$C,3,0)),ОКРУГ(M200,VLOOKUP(M$315,$A:$D,4,0)))),M200)</f>
        <v xml:space="preserve"> </v>
      </c>
    </row>
    <row r="509" spans="6:13" ht="15.75" hidden="1" thickBot="1" x14ac:dyDescent="0.3">
      <c r="F509" s="21" t="str">
        <f>IF(OR(F508=[1]Настройки!$U$6,F508="-"),"-",F508+1)</f>
        <v>-</v>
      </c>
      <c r="G509" s="22" t="str">
        <f t="shared" ref="G509:G572" si="3">G201</f>
        <v>-</v>
      </c>
      <c r="H509" s="22"/>
      <c r="I509" s="22"/>
      <c r="J509" s="34" t="str">
        <f ca="1">IFERROR(IF(--VLOOKUP(J$315,$A:$B,2,0)&gt;ОКРУГ(J201,VLOOKUP(J$315,$A:$D,4,0)),CONCATENATE(" &lt;",VLOOKUP(J$315,$A:$B,2,0)),IF(--VLOOKUP(J$315,$A:$C,3,0)&lt;ОКРУГ(J201,VLOOKUP(J$315,$A:$D,4,0)),CONCATENATE(" &gt;",VLOOKUP(J$315,$A:$C,3,0)),ОКРУГ(J201,VLOOKUP(J$315,$A:$D,4,0)))),J201)</f>
        <v xml:space="preserve"> </v>
      </c>
      <c r="K509" s="34" t="str">
        <f ca="1">IFERROR(IF(--VLOOKUP(K$315,$A:$B,2,0)&gt;ОКРУГ(K201,VLOOKUP(K$315,$A:$D,4,0)),CONCATENATE(" &lt;",VLOOKUP(K$315,$A:$B,2,0)),IF(--VLOOKUP(K$315,$A:$C,3,0)&lt;ОКРУГ(K201,VLOOKUP(K$315,$A:$D,4,0)),CONCATENATE(" &gt;",VLOOKUP(K$315,$A:$C,3,0)),ОКРУГ(K201,VLOOKUP(K$315,$A:$D,4,0)))),K201)</f>
        <v xml:space="preserve"> </v>
      </c>
      <c r="L509" s="34" t="str">
        <f ca="1">IFERROR(IF(--VLOOKUP(L$315,$A:$B,2,0)&gt;ОКРУГ(L201,VLOOKUP(L$315,$A:$D,4,0)),CONCATENATE(" &lt;",VLOOKUP(L$315,$A:$B,2,0)),IF(--VLOOKUP(L$315,$A:$C,3,0)&lt;ОКРУГ(L201,VLOOKUP(L$315,$A:$D,4,0)),CONCATENATE(" &gt;",VLOOKUP(L$315,$A:$C,3,0)),ОКРУГ(L201,VLOOKUP(L$315,$A:$D,4,0)))),L201)</f>
        <v xml:space="preserve"> </v>
      </c>
      <c r="M509" s="34" t="str">
        <f ca="1">IFERROR(IF(--VLOOKUP(M$315,$A:$B,2,0)&gt;ОКРУГ(M201,VLOOKUP(M$315,$A:$D,4,0)),CONCATENATE(" &lt;",VLOOKUP(M$315,$A:$B,2,0)),IF(--VLOOKUP(M$315,$A:$C,3,0)&lt;ОКРУГ(M201,VLOOKUP(M$315,$A:$D,4,0)),CONCATENATE(" &gt;",VLOOKUP(M$315,$A:$C,3,0)),ОКРУГ(M201,VLOOKUP(M$315,$A:$D,4,0)))),M201)</f>
        <v xml:space="preserve"> </v>
      </c>
    </row>
    <row r="510" spans="6:13" ht="15.75" hidden="1" thickBot="1" x14ac:dyDescent="0.3">
      <c r="F510" s="21" t="str">
        <f>IF(OR(F509=[1]Настройки!$U$6,F509="-"),"-",F509+1)</f>
        <v>-</v>
      </c>
      <c r="G510" s="22" t="str">
        <f t="shared" si="3"/>
        <v>-</v>
      </c>
      <c r="H510" s="22"/>
      <c r="I510" s="22"/>
      <c r="J510" s="34" t="str">
        <f ca="1">IFERROR(IF(--VLOOKUP(J$315,$A:$B,2,0)&gt;ОКРУГ(J202,VLOOKUP(J$315,$A:$D,4,0)),CONCATENATE(" &lt;",VLOOKUP(J$315,$A:$B,2,0)),IF(--VLOOKUP(J$315,$A:$C,3,0)&lt;ОКРУГ(J202,VLOOKUP(J$315,$A:$D,4,0)),CONCATENATE(" &gt;",VLOOKUP(J$315,$A:$C,3,0)),ОКРУГ(J202,VLOOKUP(J$315,$A:$D,4,0)))),J202)</f>
        <v xml:space="preserve"> </v>
      </c>
      <c r="K510" s="34" t="str">
        <f ca="1">IFERROR(IF(--VLOOKUP(K$315,$A:$B,2,0)&gt;ОКРУГ(K202,VLOOKUP(K$315,$A:$D,4,0)),CONCATENATE(" &lt;",VLOOKUP(K$315,$A:$B,2,0)),IF(--VLOOKUP(K$315,$A:$C,3,0)&lt;ОКРУГ(K202,VLOOKUP(K$315,$A:$D,4,0)),CONCATENATE(" &gt;",VLOOKUP(K$315,$A:$C,3,0)),ОКРУГ(K202,VLOOKUP(K$315,$A:$D,4,0)))),K202)</f>
        <v xml:space="preserve"> </v>
      </c>
      <c r="L510" s="34" t="str">
        <f ca="1">IFERROR(IF(--VLOOKUP(L$315,$A:$B,2,0)&gt;ОКРУГ(L202,VLOOKUP(L$315,$A:$D,4,0)),CONCATENATE(" &lt;",VLOOKUP(L$315,$A:$B,2,0)),IF(--VLOOKUP(L$315,$A:$C,3,0)&lt;ОКРУГ(L202,VLOOKUP(L$315,$A:$D,4,0)),CONCATENATE(" &gt;",VLOOKUP(L$315,$A:$C,3,0)),ОКРУГ(L202,VLOOKUP(L$315,$A:$D,4,0)))),L202)</f>
        <v xml:space="preserve"> </v>
      </c>
      <c r="M510" s="34" t="str">
        <f ca="1">IFERROR(IF(--VLOOKUP(M$315,$A:$B,2,0)&gt;ОКРУГ(M202,VLOOKUP(M$315,$A:$D,4,0)),CONCATENATE(" &lt;",VLOOKUP(M$315,$A:$B,2,0)),IF(--VLOOKUP(M$315,$A:$C,3,0)&lt;ОКРУГ(M202,VLOOKUP(M$315,$A:$D,4,0)),CONCATENATE(" &gt;",VLOOKUP(M$315,$A:$C,3,0)),ОКРУГ(M202,VLOOKUP(M$315,$A:$D,4,0)))),M202)</f>
        <v xml:space="preserve"> </v>
      </c>
    </row>
    <row r="511" spans="6:13" ht="15.75" hidden="1" thickBot="1" x14ac:dyDescent="0.3">
      <c r="F511" s="21" t="str">
        <f>IF(OR(F510=[1]Настройки!$U$6,F510="-"),"-",F510+1)</f>
        <v>-</v>
      </c>
      <c r="G511" s="22" t="str">
        <f t="shared" si="3"/>
        <v>-</v>
      </c>
      <c r="H511" s="22"/>
      <c r="I511" s="22"/>
      <c r="J511" s="34" t="str">
        <f ca="1">IFERROR(IF(--VLOOKUP(J$315,$A:$B,2,0)&gt;ОКРУГ(J203,VLOOKUP(J$315,$A:$D,4,0)),CONCATENATE(" &lt;",VLOOKUP(J$315,$A:$B,2,0)),IF(--VLOOKUP(J$315,$A:$C,3,0)&lt;ОКРУГ(J203,VLOOKUP(J$315,$A:$D,4,0)),CONCATENATE(" &gt;",VLOOKUP(J$315,$A:$C,3,0)),ОКРУГ(J203,VLOOKUP(J$315,$A:$D,4,0)))),J203)</f>
        <v xml:space="preserve"> </v>
      </c>
      <c r="K511" s="34" t="str">
        <f ca="1">IFERROR(IF(--VLOOKUP(K$315,$A:$B,2,0)&gt;ОКРУГ(K203,VLOOKUP(K$315,$A:$D,4,0)),CONCATENATE(" &lt;",VLOOKUP(K$315,$A:$B,2,0)),IF(--VLOOKUP(K$315,$A:$C,3,0)&lt;ОКРУГ(K203,VLOOKUP(K$315,$A:$D,4,0)),CONCATENATE(" &gt;",VLOOKUP(K$315,$A:$C,3,0)),ОКРУГ(K203,VLOOKUP(K$315,$A:$D,4,0)))),K203)</f>
        <v xml:space="preserve"> </v>
      </c>
      <c r="L511" s="34" t="str">
        <f ca="1">IFERROR(IF(--VLOOKUP(L$315,$A:$B,2,0)&gt;ОКРУГ(L203,VLOOKUP(L$315,$A:$D,4,0)),CONCATENATE(" &lt;",VLOOKUP(L$315,$A:$B,2,0)),IF(--VLOOKUP(L$315,$A:$C,3,0)&lt;ОКРУГ(L203,VLOOKUP(L$315,$A:$D,4,0)),CONCATENATE(" &gt;",VLOOKUP(L$315,$A:$C,3,0)),ОКРУГ(L203,VLOOKUP(L$315,$A:$D,4,0)))),L203)</f>
        <v xml:space="preserve"> </v>
      </c>
      <c r="M511" s="34" t="str">
        <f ca="1">IFERROR(IF(--VLOOKUP(M$315,$A:$B,2,0)&gt;ОКРУГ(M203,VLOOKUP(M$315,$A:$D,4,0)),CONCATENATE(" &lt;",VLOOKUP(M$315,$A:$B,2,0)),IF(--VLOOKUP(M$315,$A:$C,3,0)&lt;ОКРУГ(M203,VLOOKUP(M$315,$A:$D,4,0)),CONCATENATE(" &gt;",VLOOKUP(M$315,$A:$C,3,0)),ОКРУГ(M203,VLOOKUP(M$315,$A:$D,4,0)))),M203)</f>
        <v xml:space="preserve"> </v>
      </c>
    </row>
    <row r="512" spans="6:13" ht="15.75" hidden="1" thickBot="1" x14ac:dyDescent="0.3">
      <c r="F512" s="21" t="str">
        <f>IF(OR(F511=[1]Настройки!$U$6,F511="-"),"-",F511+1)</f>
        <v>-</v>
      </c>
      <c r="G512" s="22" t="str">
        <f t="shared" si="3"/>
        <v>-</v>
      </c>
      <c r="H512" s="22"/>
      <c r="I512" s="22"/>
      <c r="J512" s="34" t="str">
        <f ca="1">IFERROR(IF(--VLOOKUP(J$315,$A:$B,2,0)&gt;ОКРУГ(J204,VLOOKUP(J$315,$A:$D,4,0)),CONCATENATE(" &lt;",VLOOKUP(J$315,$A:$B,2,0)),IF(--VLOOKUP(J$315,$A:$C,3,0)&lt;ОКРУГ(J204,VLOOKUP(J$315,$A:$D,4,0)),CONCATENATE(" &gt;",VLOOKUP(J$315,$A:$C,3,0)),ОКРУГ(J204,VLOOKUP(J$315,$A:$D,4,0)))),J204)</f>
        <v xml:space="preserve"> </v>
      </c>
      <c r="K512" s="34" t="str">
        <f ca="1">IFERROR(IF(--VLOOKUP(K$315,$A:$B,2,0)&gt;ОКРУГ(K204,VLOOKUP(K$315,$A:$D,4,0)),CONCATENATE(" &lt;",VLOOKUP(K$315,$A:$B,2,0)),IF(--VLOOKUP(K$315,$A:$C,3,0)&lt;ОКРУГ(K204,VLOOKUP(K$315,$A:$D,4,0)),CONCATENATE(" &gt;",VLOOKUP(K$315,$A:$C,3,0)),ОКРУГ(K204,VLOOKUP(K$315,$A:$D,4,0)))),K204)</f>
        <v xml:space="preserve"> </v>
      </c>
      <c r="L512" s="34" t="str">
        <f ca="1">IFERROR(IF(--VLOOKUP(L$315,$A:$B,2,0)&gt;ОКРУГ(L204,VLOOKUP(L$315,$A:$D,4,0)),CONCATENATE(" &lt;",VLOOKUP(L$315,$A:$B,2,0)),IF(--VLOOKUP(L$315,$A:$C,3,0)&lt;ОКРУГ(L204,VLOOKUP(L$315,$A:$D,4,0)),CONCATENATE(" &gt;",VLOOKUP(L$315,$A:$C,3,0)),ОКРУГ(L204,VLOOKUP(L$315,$A:$D,4,0)))),L204)</f>
        <v xml:space="preserve"> </v>
      </c>
      <c r="M512" s="34" t="str">
        <f ca="1">IFERROR(IF(--VLOOKUP(M$315,$A:$B,2,0)&gt;ОКРУГ(M204,VLOOKUP(M$315,$A:$D,4,0)),CONCATENATE(" &lt;",VLOOKUP(M$315,$A:$B,2,0)),IF(--VLOOKUP(M$315,$A:$C,3,0)&lt;ОКРУГ(M204,VLOOKUP(M$315,$A:$D,4,0)),CONCATENATE(" &gt;",VLOOKUP(M$315,$A:$C,3,0)),ОКРУГ(M204,VLOOKUP(M$315,$A:$D,4,0)))),M204)</f>
        <v xml:space="preserve"> </v>
      </c>
    </row>
    <row r="513" spans="6:13" ht="15.75" hidden="1" thickBot="1" x14ac:dyDescent="0.3">
      <c r="F513" s="21" t="str">
        <f>IF(OR(F512=[1]Настройки!$U$6,F512="-"),"-",F512+1)</f>
        <v>-</v>
      </c>
      <c r="G513" s="22" t="str">
        <f t="shared" si="3"/>
        <v>-</v>
      </c>
      <c r="H513" s="22"/>
      <c r="I513" s="22"/>
      <c r="J513" s="34" t="str">
        <f ca="1">IFERROR(IF(--VLOOKUP(J$315,$A:$B,2,0)&gt;ОКРУГ(J205,VLOOKUP(J$315,$A:$D,4,0)),CONCATENATE(" &lt;",VLOOKUP(J$315,$A:$B,2,0)),IF(--VLOOKUP(J$315,$A:$C,3,0)&lt;ОКРУГ(J205,VLOOKUP(J$315,$A:$D,4,0)),CONCATENATE(" &gt;",VLOOKUP(J$315,$A:$C,3,0)),ОКРУГ(J205,VLOOKUP(J$315,$A:$D,4,0)))),J205)</f>
        <v xml:space="preserve"> </v>
      </c>
      <c r="K513" s="34" t="str">
        <f ca="1">IFERROR(IF(--VLOOKUP(K$315,$A:$B,2,0)&gt;ОКРУГ(K205,VLOOKUP(K$315,$A:$D,4,0)),CONCATENATE(" &lt;",VLOOKUP(K$315,$A:$B,2,0)),IF(--VLOOKUP(K$315,$A:$C,3,0)&lt;ОКРУГ(K205,VLOOKUP(K$315,$A:$D,4,0)),CONCATENATE(" &gt;",VLOOKUP(K$315,$A:$C,3,0)),ОКРУГ(K205,VLOOKUP(K$315,$A:$D,4,0)))),K205)</f>
        <v xml:space="preserve"> </v>
      </c>
      <c r="L513" s="34" t="str">
        <f ca="1">IFERROR(IF(--VLOOKUP(L$315,$A:$B,2,0)&gt;ОКРУГ(L205,VLOOKUP(L$315,$A:$D,4,0)),CONCATENATE(" &lt;",VLOOKUP(L$315,$A:$B,2,0)),IF(--VLOOKUP(L$315,$A:$C,3,0)&lt;ОКРУГ(L205,VLOOKUP(L$315,$A:$D,4,0)),CONCATENATE(" &gt;",VLOOKUP(L$315,$A:$C,3,0)),ОКРУГ(L205,VLOOKUP(L$315,$A:$D,4,0)))),L205)</f>
        <v xml:space="preserve"> </v>
      </c>
      <c r="M513" s="34" t="str">
        <f ca="1">IFERROR(IF(--VLOOKUP(M$315,$A:$B,2,0)&gt;ОКРУГ(M205,VLOOKUP(M$315,$A:$D,4,0)),CONCATENATE(" &lt;",VLOOKUP(M$315,$A:$B,2,0)),IF(--VLOOKUP(M$315,$A:$C,3,0)&lt;ОКРУГ(M205,VLOOKUP(M$315,$A:$D,4,0)),CONCATENATE(" &gt;",VLOOKUP(M$315,$A:$C,3,0)),ОКРУГ(M205,VLOOKUP(M$315,$A:$D,4,0)))),M205)</f>
        <v xml:space="preserve"> </v>
      </c>
    </row>
    <row r="514" spans="6:13" ht="15.75" hidden="1" thickBot="1" x14ac:dyDescent="0.3">
      <c r="F514" s="21" t="str">
        <f>IF(OR(F513=[1]Настройки!$U$6,F513="-"),"-",F513+1)</f>
        <v>-</v>
      </c>
      <c r="G514" s="22" t="str">
        <f t="shared" si="3"/>
        <v>-</v>
      </c>
      <c r="H514" s="22"/>
      <c r="I514" s="22"/>
      <c r="J514" s="34" t="str">
        <f ca="1">IFERROR(IF(--VLOOKUP(J$315,$A:$B,2,0)&gt;ОКРУГ(J206,VLOOKUP(J$315,$A:$D,4,0)),CONCATENATE(" &lt;",VLOOKUP(J$315,$A:$B,2,0)),IF(--VLOOKUP(J$315,$A:$C,3,0)&lt;ОКРУГ(J206,VLOOKUP(J$315,$A:$D,4,0)),CONCATENATE(" &gt;",VLOOKUP(J$315,$A:$C,3,0)),ОКРУГ(J206,VLOOKUP(J$315,$A:$D,4,0)))),J206)</f>
        <v xml:space="preserve"> </v>
      </c>
      <c r="K514" s="34" t="str">
        <f ca="1">IFERROR(IF(--VLOOKUP(K$315,$A:$B,2,0)&gt;ОКРУГ(K206,VLOOKUP(K$315,$A:$D,4,0)),CONCATENATE(" &lt;",VLOOKUP(K$315,$A:$B,2,0)),IF(--VLOOKUP(K$315,$A:$C,3,0)&lt;ОКРУГ(K206,VLOOKUP(K$315,$A:$D,4,0)),CONCATENATE(" &gt;",VLOOKUP(K$315,$A:$C,3,0)),ОКРУГ(K206,VLOOKUP(K$315,$A:$D,4,0)))),K206)</f>
        <v xml:space="preserve"> </v>
      </c>
      <c r="L514" s="34" t="str">
        <f ca="1">IFERROR(IF(--VLOOKUP(L$315,$A:$B,2,0)&gt;ОКРУГ(L206,VLOOKUP(L$315,$A:$D,4,0)),CONCATENATE(" &lt;",VLOOKUP(L$315,$A:$B,2,0)),IF(--VLOOKUP(L$315,$A:$C,3,0)&lt;ОКРУГ(L206,VLOOKUP(L$315,$A:$D,4,0)),CONCATENATE(" &gt;",VLOOKUP(L$315,$A:$C,3,0)),ОКРУГ(L206,VLOOKUP(L$315,$A:$D,4,0)))),L206)</f>
        <v xml:space="preserve"> </v>
      </c>
      <c r="M514" s="34" t="str">
        <f ca="1">IFERROR(IF(--VLOOKUP(M$315,$A:$B,2,0)&gt;ОКРУГ(M206,VLOOKUP(M$315,$A:$D,4,0)),CONCATENATE(" &lt;",VLOOKUP(M$315,$A:$B,2,0)),IF(--VLOOKUP(M$315,$A:$C,3,0)&lt;ОКРУГ(M206,VLOOKUP(M$315,$A:$D,4,0)),CONCATENATE(" &gt;",VLOOKUP(M$315,$A:$C,3,0)),ОКРУГ(M206,VLOOKUP(M$315,$A:$D,4,0)))),M206)</f>
        <v xml:space="preserve"> </v>
      </c>
    </row>
    <row r="515" spans="6:13" ht="15.75" hidden="1" thickBot="1" x14ac:dyDescent="0.3">
      <c r="F515" s="21" t="str">
        <f>IF(OR(F514=[1]Настройки!$U$6,F514="-"),"-",F514+1)</f>
        <v>-</v>
      </c>
      <c r="G515" s="22" t="str">
        <f t="shared" si="3"/>
        <v>-</v>
      </c>
      <c r="H515" s="22"/>
      <c r="I515" s="22"/>
      <c r="J515" s="34" t="str">
        <f ca="1">IFERROR(IF(--VLOOKUP(J$315,$A:$B,2,0)&gt;ОКРУГ(J207,VLOOKUP(J$315,$A:$D,4,0)),CONCATENATE(" &lt;",VLOOKUP(J$315,$A:$B,2,0)),IF(--VLOOKUP(J$315,$A:$C,3,0)&lt;ОКРУГ(J207,VLOOKUP(J$315,$A:$D,4,0)),CONCATENATE(" &gt;",VLOOKUP(J$315,$A:$C,3,0)),ОКРУГ(J207,VLOOKUP(J$315,$A:$D,4,0)))),J207)</f>
        <v xml:space="preserve"> </v>
      </c>
      <c r="K515" s="34" t="str">
        <f ca="1">IFERROR(IF(--VLOOKUP(K$315,$A:$B,2,0)&gt;ОКРУГ(K207,VLOOKUP(K$315,$A:$D,4,0)),CONCATENATE(" &lt;",VLOOKUP(K$315,$A:$B,2,0)),IF(--VLOOKUP(K$315,$A:$C,3,0)&lt;ОКРУГ(K207,VLOOKUP(K$315,$A:$D,4,0)),CONCATENATE(" &gt;",VLOOKUP(K$315,$A:$C,3,0)),ОКРУГ(K207,VLOOKUP(K$315,$A:$D,4,0)))),K207)</f>
        <v xml:space="preserve"> </v>
      </c>
      <c r="L515" s="34" t="str">
        <f ca="1">IFERROR(IF(--VLOOKUP(L$315,$A:$B,2,0)&gt;ОКРУГ(L207,VLOOKUP(L$315,$A:$D,4,0)),CONCATENATE(" &lt;",VLOOKUP(L$315,$A:$B,2,0)),IF(--VLOOKUP(L$315,$A:$C,3,0)&lt;ОКРУГ(L207,VLOOKUP(L$315,$A:$D,4,0)),CONCATENATE(" &gt;",VLOOKUP(L$315,$A:$C,3,0)),ОКРУГ(L207,VLOOKUP(L$315,$A:$D,4,0)))),L207)</f>
        <v xml:space="preserve"> </v>
      </c>
      <c r="M515" s="34" t="str">
        <f ca="1">IFERROR(IF(--VLOOKUP(M$315,$A:$B,2,0)&gt;ОКРУГ(M207,VLOOKUP(M$315,$A:$D,4,0)),CONCATENATE(" &lt;",VLOOKUP(M$315,$A:$B,2,0)),IF(--VLOOKUP(M$315,$A:$C,3,0)&lt;ОКРУГ(M207,VLOOKUP(M$315,$A:$D,4,0)),CONCATENATE(" &gt;",VLOOKUP(M$315,$A:$C,3,0)),ОКРУГ(M207,VLOOKUP(M$315,$A:$D,4,0)))),M207)</f>
        <v xml:space="preserve"> </v>
      </c>
    </row>
    <row r="516" spans="6:13" ht="15.75" hidden="1" thickBot="1" x14ac:dyDescent="0.3">
      <c r="F516" s="21" t="str">
        <f>IF(OR(F515=[1]Настройки!$U$6,F515="-"),"-",F515+1)</f>
        <v>-</v>
      </c>
      <c r="G516" s="22" t="str">
        <f t="shared" si="3"/>
        <v>-</v>
      </c>
      <c r="H516" s="22"/>
      <c r="I516" s="22"/>
      <c r="J516" s="34" t="str">
        <f ca="1">IFERROR(IF(--VLOOKUP(J$315,$A:$B,2,0)&gt;ОКРУГ(J208,VLOOKUP(J$315,$A:$D,4,0)),CONCATENATE(" &lt;",VLOOKUP(J$315,$A:$B,2,0)),IF(--VLOOKUP(J$315,$A:$C,3,0)&lt;ОКРУГ(J208,VLOOKUP(J$315,$A:$D,4,0)),CONCATENATE(" &gt;",VLOOKUP(J$315,$A:$C,3,0)),ОКРУГ(J208,VLOOKUP(J$315,$A:$D,4,0)))),J208)</f>
        <v xml:space="preserve"> </v>
      </c>
      <c r="K516" s="34" t="str">
        <f ca="1">IFERROR(IF(--VLOOKUP(K$315,$A:$B,2,0)&gt;ОКРУГ(K208,VLOOKUP(K$315,$A:$D,4,0)),CONCATENATE(" &lt;",VLOOKUP(K$315,$A:$B,2,0)),IF(--VLOOKUP(K$315,$A:$C,3,0)&lt;ОКРУГ(K208,VLOOKUP(K$315,$A:$D,4,0)),CONCATENATE(" &gt;",VLOOKUP(K$315,$A:$C,3,0)),ОКРУГ(K208,VLOOKUP(K$315,$A:$D,4,0)))),K208)</f>
        <v xml:space="preserve"> </v>
      </c>
      <c r="L516" s="34" t="str">
        <f ca="1">IFERROR(IF(--VLOOKUP(L$315,$A:$B,2,0)&gt;ОКРУГ(L208,VLOOKUP(L$315,$A:$D,4,0)),CONCATENATE(" &lt;",VLOOKUP(L$315,$A:$B,2,0)),IF(--VLOOKUP(L$315,$A:$C,3,0)&lt;ОКРУГ(L208,VLOOKUP(L$315,$A:$D,4,0)),CONCATENATE(" &gt;",VLOOKUP(L$315,$A:$C,3,0)),ОКРУГ(L208,VLOOKUP(L$315,$A:$D,4,0)))),L208)</f>
        <v xml:space="preserve"> </v>
      </c>
      <c r="M516" s="34" t="str">
        <f ca="1">IFERROR(IF(--VLOOKUP(M$315,$A:$B,2,0)&gt;ОКРУГ(M208,VLOOKUP(M$315,$A:$D,4,0)),CONCATENATE(" &lt;",VLOOKUP(M$315,$A:$B,2,0)),IF(--VLOOKUP(M$315,$A:$C,3,0)&lt;ОКРУГ(M208,VLOOKUP(M$315,$A:$D,4,0)),CONCATENATE(" &gt;",VLOOKUP(M$315,$A:$C,3,0)),ОКРУГ(M208,VLOOKUP(M$315,$A:$D,4,0)))),M208)</f>
        <v xml:space="preserve"> </v>
      </c>
    </row>
    <row r="517" spans="6:13" ht="15.75" hidden="1" thickBot="1" x14ac:dyDescent="0.3">
      <c r="F517" s="21" t="str">
        <f>IF(OR(F516=[1]Настройки!$U$6,F516="-"),"-",F516+1)</f>
        <v>-</v>
      </c>
      <c r="G517" s="22" t="str">
        <f t="shared" si="3"/>
        <v>-</v>
      </c>
      <c r="H517" s="22"/>
      <c r="I517" s="22"/>
      <c r="J517" s="34" t="str">
        <f ca="1">IFERROR(IF(--VLOOKUP(J$315,$A:$B,2,0)&gt;ОКРУГ(J209,VLOOKUP(J$315,$A:$D,4,0)),CONCATENATE(" &lt;",VLOOKUP(J$315,$A:$B,2,0)),IF(--VLOOKUP(J$315,$A:$C,3,0)&lt;ОКРУГ(J209,VLOOKUP(J$315,$A:$D,4,0)),CONCATENATE(" &gt;",VLOOKUP(J$315,$A:$C,3,0)),ОКРУГ(J209,VLOOKUP(J$315,$A:$D,4,0)))),J209)</f>
        <v xml:space="preserve"> </v>
      </c>
      <c r="K517" s="34" t="str">
        <f ca="1">IFERROR(IF(--VLOOKUP(K$315,$A:$B,2,0)&gt;ОКРУГ(K209,VLOOKUP(K$315,$A:$D,4,0)),CONCATENATE(" &lt;",VLOOKUP(K$315,$A:$B,2,0)),IF(--VLOOKUP(K$315,$A:$C,3,0)&lt;ОКРУГ(K209,VLOOKUP(K$315,$A:$D,4,0)),CONCATENATE(" &gt;",VLOOKUP(K$315,$A:$C,3,0)),ОКРУГ(K209,VLOOKUP(K$315,$A:$D,4,0)))),K209)</f>
        <v xml:space="preserve"> </v>
      </c>
      <c r="L517" s="34" t="str">
        <f ca="1">IFERROR(IF(--VLOOKUP(L$315,$A:$B,2,0)&gt;ОКРУГ(L209,VLOOKUP(L$315,$A:$D,4,0)),CONCATENATE(" &lt;",VLOOKUP(L$315,$A:$B,2,0)),IF(--VLOOKUP(L$315,$A:$C,3,0)&lt;ОКРУГ(L209,VLOOKUP(L$315,$A:$D,4,0)),CONCATENATE(" &gt;",VLOOKUP(L$315,$A:$C,3,0)),ОКРУГ(L209,VLOOKUP(L$315,$A:$D,4,0)))),L209)</f>
        <v xml:space="preserve"> </v>
      </c>
      <c r="M517" s="34" t="str">
        <f ca="1">IFERROR(IF(--VLOOKUP(M$315,$A:$B,2,0)&gt;ОКРУГ(M209,VLOOKUP(M$315,$A:$D,4,0)),CONCATENATE(" &lt;",VLOOKUP(M$315,$A:$B,2,0)),IF(--VLOOKUP(M$315,$A:$C,3,0)&lt;ОКРУГ(M209,VLOOKUP(M$315,$A:$D,4,0)),CONCATENATE(" &gt;",VLOOKUP(M$315,$A:$C,3,0)),ОКРУГ(M209,VLOOKUP(M$315,$A:$D,4,0)))),M209)</f>
        <v xml:space="preserve"> </v>
      </c>
    </row>
    <row r="518" spans="6:13" ht="15.75" hidden="1" thickBot="1" x14ac:dyDescent="0.3">
      <c r="F518" s="21" t="str">
        <f>IF(OR(F517=[1]Настройки!$U$6,F517="-"),"-",F517+1)</f>
        <v>-</v>
      </c>
      <c r="G518" s="22" t="str">
        <f t="shared" si="3"/>
        <v>-</v>
      </c>
      <c r="H518" s="22"/>
      <c r="I518" s="22"/>
      <c r="J518" s="34" t="str">
        <f ca="1">IFERROR(IF(--VLOOKUP(J$315,$A:$B,2,0)&gt;ОКРУГ(J210,VLOOKUP(J$315,$A:$D,4,0)),CONCATENATE(" &lt;",VLOOKUP(J$315,$A:$B,2,0)),IF(--VLOOKUP(J$315,$A:$C,3,0)&lt;ОКРУГ(J210,VLOOKUP(J$315,$A:$D,4,0)),CONCATENATE(" &gt;",VLOOKUP(J$315,$A:$C,3,0)),ОКРУГ(J210,VLOOKUP(J$315,$A:$D,4,0)))),J210)</f>
        <v xml:space="preserve"> </v>
      </c>
      <c r="K518" s="34" t="str">
        <f ca="1">IFERROR(IF(--VLOOKUP(K$315,$A:$B,2,0)&gt;ОКРУГ(K210,VLOOKUP(K$315,$A:$D,4,0)),CONCATENATE(" &lt;",VLOOKUP(K$315,$A:$B,2,0)),IF(--VLOOKUP(K$315,$A:$C,3,0)&lt;ОКРУГ(K210,VLOOKUP(K$315,$A:$D,4,0)),CONCATENATE(" &gt;",VLOOKUP(K$315,$A:$C,3,0)),ОКРУГ(K210,VLOOKUP(K$315,$A:$D,4,0)))),K210)</f>
        <v xml:space="preserve"> </v>
      </c>
      <c r="L518" s="34" t="str">
        <f ca="1">IFERROR(IF(--VLOOKUP(L$315,$A:$B,2,0)&gt;ОКРУГ(L210,VLOOKUP(L$315,$A:$D,4,0)),CONCATENATE(" &lt;",VLOOKUP(L$315,$A:$B,2,0)),IF(--VLOOKUP(L$315,$A:$C,3,0)&lt;ОКРУГ(L210,VLOOKUP(L$315,$A:$D,4,0)),CONCATENATE(" &gt;",VLOOKUP(L$315,$A:$C,3,0)),ОКРУГ(L210,VLOOKUP(L$315,$A:$D,4,0)))),L210)</f>
        <v xml:space="preserve"> </v>
      </c>
      <c r="M518" s="34" t="str">
        <f ca="1">IFERROR(IF(--VLOOKUP(M$315,$A:$B,2,0)&gt;ОКРУГ(M210,VLOOKUP(M$315,$A:$D,4,0)),CONCATENATE(" &lt;",VLOOKUP(M$315,$A:$B,2,0)),IF(--VLOOKUP(M$315,$A:$C,3,0)&lt;ОКРУГ(M210,VLOOKUP(M$315,$A:$D,4,0)),CONCATENATE(" &gt;",VLOOKUP(M$315,$A:$C,3,0)),ОКРУГ(M210,VLOOKUP(M$315,$A:$D,4,0)))),M210)</f>
        <v xml:space="preserve"> </v>
      </c>
    </row>
    <row r="519" spans="6:13" ht="15.75" hidden="1" thickBot="1" x14ac:dyDescent="0.3">
      <c r="F519" s="21" t="str">
        <f>IF(OR(F518=[1]Настройки!$U$6,F518="-"),"-",F518+1)</f>
        <v>-</v>
      </c>
      <c r="G519" s="22" t="str">
        <f t="shared" si="3"/>
        <v>-</v>
      </c>
      <c r="H519" s="22"/>
      <c r="I519" s="22"/>
      <c r="J519" s="34" t="str">
        <f ca="1">IFERROR(IF(--VLOOKUP(J$315,$A:$B,2,0)&gt;ОКРУГ(J211,VLOOKUP(J$315,$A:$D,4,0)),CONCATENATE(" &lt;",VLOOKUP(J$315,$A:$B,2,0)),IF(--VLOOKUP(J$315,$A:$C,3,0)&lt;ОКРУГ(J211,VLOOKUP(J$315,$A:$D,4,0)),CONCATENATE(" &gt;",VLOOKUP(J$315,$A:$C,3,0)),ОКРУГ(J211,VLOOKUP(J$315,$A:$D,4,0)))),J211)</f>
        <v xml:space="preserve"> </v>
      </c>
      <c r="K519" s="34" t="str">
        <f ca="1">IFERROR(IF(--VLOOKUP(K$315,$A:$B,2,0)&gt;ОКРУГ(K211,VLOOKUP(K$315,$A:$D,4,0)),CONCATENATE(" &lt;",VLOOKUP(K$315,$A:$B,2,0)),IF(--VLOOKUP(K$315,$A:$C,3,0)&lt;ОКРУГ(K211,VLOOKUP(K$315,$A:$D,4,0)),CONCATENATE(" &gt;",VLOOKUP(K$315,$A:$C,3,0)),ОКРУГ(K211,VLOOKUP(K$315,$A:$D,4,0)))),K211)</f>
        <v xml:space="preserve"> </v>
      </c>
      <c r="L519" s="34" t="str">
        <f ca="1">IFERROR(IF(--VLOOKUP(L$315,$A:$B,2,0)&gt;ОКРУГ(L211,VLOOKUP(L$315,$A:$D,4,0)),CONCATENATE(" &lt;",VLOOKUP(L$315,$A:$B,2,0)),IF(--VLOOKUP(L$315,$A:$C,3,0)&lt;ОКРУГ(L211,VLOOKUP(L$315,$A:$D,4,0)),CONCATENATE(" &gt;",VLOOKUP(L$315,$A:$C,3,0)),ОКРУГ(L211,VLOOKUP(L$315,$A:$D,4,0)))),L211)</f>
        <v xml:space="preserve"> </v>
      </c>
      <c r="M519" s="34" t="str">
        <f ca="1">IFERROR(IF(--VLOOKUP(M$315,$A:$B,2,0)&gt;ОКРУГ(M211,VLOOKUP(M$315,$A:$D,4,0)),CONCATENATE(" &lt;",VLOOKUP(M$315,$A:$B,2,0)),IF(--VLOOKUP(M$315,$A:$C,3,0)&lt;ОКРУГ(M211,VLOOKUP(M$315,$A:$D,4,0)),CONCATENATE(" &gt;",VLOOKUP(M$315,$A:$C,3,0)),ОКРУГ(M211,VLOOKUP(M$315,$A:$D,4,0)))),M211)</f>
        <v xml:space="preserve"> </v>
      </c>
    </row>
    <row r="520" spans="6:13" ht="15.75" hidden="1" thickBot="1" x14ac:dyDescent="0.3">
      <c r="F520" s="21" t="str">
        <f>IF(OR(F519=[1]Настройки!$U$6,F519="-"),"-",F519+1)</f>
        <v>-</v>
      </c>
      <c r="G520" s="22" t="str">
        <f t="shared" si="3"/>
        <v>-</v>
      </c>
      <c r="H520" s="22"/>
      <c r="I520" s="22"/>
      <c r="J520" s="34" t="str">
        <f ca="1">IFERROR(IF(--VLOOKUP(J$315,$A:$B,2,0)&gt;ОКРУГ(J212,VLOOKUP(J$315,$A:$D,4,0)),CONCATENATE(" &lt;",VLOOKUP(J$315,$A:$B,2,0)),IF(--VLOOKUP(J$315,$A:$C,3,0)&lt;ОКРУГ(J212,VLOOKUP(J$315,$A:$D,4,0)),CONCATENATE(" &gt;",VLOOKUP(J$315,$A:$C,3,0)),ОКРУГ(J212,VLOOKUP(J$315,$A:$D,4,0)))),J212)</f>
        <v xml:space="preserve"> </v>
      </c>
      <c r="K520" s="34" t="str">
        <f ca="1">IFERROR(IF(--VLOOKUP(K$315,$A:$B,2,0)&gt;ОКРУГ(K212,VLOOKUP(K$315,$A:$D,4,0)),CONCATENATE(" &lt;",VLOOKUP(K$315,$A:$B,2,0)),IF(--VLOOKUP(K$315,$A:$C,3,0)&lt;ОКРУГ(K212,VLOOKUP(K$315,$A:$D,4,0)),CONCATENATE(" &gt;",VLOOKUP(K$315,$A:$C,3,0)),ОКРУГ(K212,VLOOKUP(K$315,$A:$D,4,0)))),K212)</f>
        <v xml:space="preserve"> </v>
      </c>
      <c r="L520" s="34" t="str">
        <f ca="1">IFERROR(IF(--VLOOKUP(L$315,$A:$B,2,0)&gt;ОКРУГ(L212,VLOOKUP(L$315,$A:$D,4,0)),CONCATENATE(" &lt;",VLOOKUP(L$315,$A:$B,2,0)),IF(--VLOOKUP(L$315,$A:$C,3,0)&lt;ОКРУГ(L212,VLOOKUP(L$315,$A:$D,4,0)),CONCATENATE(" &gt;",VLOOKUP(L$315,$A:$C,3,0)),ОКРУГ(L212,VLOOKUP(L$315,$A:$D,4,0)))),L212)</f>
        <v xml:space="preserve"> </v>
      </c>
      <c r="M520" s="34" t="str">
        <f ca="1">IFERROR(IF(--VLOOKUP(M$315,$A:$B,2,0)&gt;ОКРУГ(M212,VLOOKUP(M$315,$A:$D,4,0)),CONCATENATE(" &lt;",VLOOKUP(M$315,$A:$B,2,0)),IF(--VLOOKUP(M$315,$A:$C,3,0)&lt;ОКРУГ(M212,VLOOKUP(M$315,$A:$D,4,0)),CONCATENATE(" &gt;",VLOOKUP(M$315,$A:$C,3,0)),ОКРУГ(M212,VLOOKUP(M$315,$A:$D,4,0)))),M212)</f>
        <v xml:space="preserve"> </v>
      </c>
    </row>
    <row r="521" spans="6:13" ht="15.75" hidden="1" thickBot="1" x14ac:dyDescent="0.3">
      <c r="F521" s="21" t="str">
        <f>IF(OR(F520=[1]Настройки!$U$6,F520="-"),"-",F520+1)</f>
        <v>-</v>
      </c>
      <c r="G521" s="22" t="str">
        <f t="shared" si="3"/>
        <v>-</v>
      </c>
      <c r="H521" s="22"/>
      <c r="I521" s="22"/>
      <c r="J521" s="34" t="str">
        <f ca="1">IFERROR(IF(--VLOOKUP(J$315,$A:$B,2,0)&gt;ОКРУГ(J213,VLOOKUP(J$315,$A:$D,4,0)),CONCATENATE(" &lt;",VLOOKUP(J$315,$A:$B,2,0)),IF(--VLOOKUP(J$315,$A:$C,3,0)&lt;ОКРУГ(J213,VLOOKUP(J$315,$A:$D,4,0)),CONCATENATE(" &gt;",VLOOKUP(J$315,$A:$C,3,0)),ОКРУГ(J213,VLOOKUP(J$315,$A:$D,4,0)))),J213)</f>
        <v xml:space="preserve"> </v>
      </c>
      <c r="K521" s="34" t="str">
        <f ca="1">IFERROR(IF(--VLOOKUP(K$315,$A:$B,2,0)&gt;ОКРУГ(K213,VLOOKUP(K$315,$A:$D,4,0)),CONCATENATE(" &lt;",VLOOKUP(K$315,$A:$B,2,0)),IF(--VLOOKUP(K$315,$A:$C,3,0)&lt;ОКРУГ(K213,VLOOKUP(K$315,$A:$D,4,0)),CONCATENATE(" &gt;",VLOOKUP(K$315,$A:$C,3,0)),ОКРУГ(K213,VLOOKUP(K$315,$A:$D,4,0)))),K213)</f>
        <v xml:space="preserve"> </v>
      </c>
      <c r="L521" s="34" t="str">
        <f ca="1">IFERROR(IF(--VLOOKUP(L$315,$A:$B,2,0)&gt;ОКРУГ(L213,VLOOKUP(L$315,$A:$D,4,0)),CONCATENATE(" &lt;",VLOOKUP(L$315,$A:$B,2,0)),IF(--VLOOKUP(L$315,$A:$C,3,0)&lt;ОКРУГ(L213,VLOOKUP(L$315,$A:$D,4,0)),CONCATENATE(" &gt;",VLOOKUP(L$315,$A:$C,3,0)),ОКРУГ(L213,VLOOKUP(L$315,$A:$D,4,0)))),L213)</f>
        <v xml:space="preserve"> </v>
      </c>
      <c r="M521" s="34" t="str">
        <f ca="1">IFERROR(IF(--VLOOKUP(M$315,$A:$B,2,0)&gt;ОКРУГ(M213,VLOOKUP(M$315,$A:$D,4,0)),CONCATENATE(" &lt;",VLOOKUP(M$315,$A:$B,2,0)),IF(--VLOOKUP(M$315,$A:$C,3,0)&lt;ОКРУГ(M213,VLOOKUP(M$315,$A:$D,4,0)),CONCATENATE(" &gt;",VLOOKUP(M$315,$A:$C,3,0)),ОКРУГ(M213,VLOOKUP(M$315,$A:$D,4,0)))),M213)</f>
        <v xml:space="preserve"> </v>
      </c>
    </row>
    <row r="522" spans="6:13" ht="15.75" hidden="1" thickBot="1" x14ac:dyDescent="0.3">
      <c r="F522" s="21" t="str">
        <f>IF(OR(F521=[1]Настройки!$U$6,F521="-"),"-",F521+1)</f>
        <v>-</v>
      </c>
      <c r="G522" s="22" t="str">
        <f t="shared" si="3"/>
        <v>-</v>
      </c>
      <c r="H522" s="22"/>
      <c r="I522" s="22"/>
      <c r="J522" s="34" t="str">
        <f ca="1">IFERROR(IF(--VLOOKUP(J$315,$A:$B,2,0)&gt;ОКРУГ(J214,VLOOKUP(J$315,$A:$D,4,0)),CONCATENATE(" &lt;",VLOOKUP(J$315,$A:$B,2,0)),IF(--VLOOKUP(J$315,$A:$C,3,0)&lt;ОКРУГ(J214,VLOOKUP(J$315,$A:$D,4,0)),CONCATENATE(" &gt;",VLOOKUP(J$315,$A:$C,3,0)),ОКРУГ(J214,VLOOKUP(J$315,$A:$D,4,0)))),J214)</f>
        <v xml:space="preserve"> </v>
      </c>
      <c r="K522" s="34" t="str">
        <f ca="1">IFERROR(IF(--VLOOKUP(K$315,$A:$B,2,0)&gt;ОКРУГ(K214,VLOOKUP(K$315,$A:$D,4,0)),CONCATENATE(" &lt;",VLOOKUP(K$315,$A:$B,2,0)),IF(--VLOOKUP(K$315,$A:$C,3,0)&lt;ОКРУГ(K214,VLOOKUP(K$315,$A:$D,4,0)),CONCATENATE(" &gt;",VLOOKUP(K$315,$A:$C,3,0)),ОКРУГ(K214,VLOOKUP(K$315,$A:$D,4,0)))),K214)</f>
        <v xml:space="preserve"> </v>
      </c>
      <c r="L522" s="34" t="str">
        <f ca="1">IFERROR(IF(--VLOOKUP(L$315,$A:$B,2,0)&gt;ОКРУГ(L214,VLOOKUP(L$315,$A:$D,4,0)),CONCATENATE(" &lt;",VLOOKUP(L$315,$A:$B,2,0)),IF(--VLOOKUP(L$315,$A:$C,3,0)&lt;ОКРУГ(L214,VLOOKUP(L$315,$A:$D,4,0)),CONCATENATE(" &gt;",VLOOKUP(L$315,$A:$C,3,0)),ОКРУГ(L214,VLOOKUP(L$315,$A:$D,4,0)))),L214)</f>
        <v xml:space="preserve"> </v>
      </c>
      <c r="M522" s="34" t="str">
        <f ca="1">IFERROR(IF(--VLOOKUP(M$315,$A:$B,2,0)&gt;ОКРУГ(M214,VLOOKUP(M$315,$A:$D,4,0)),CONCATENATE(" &lt;",VLOOKUP(M$315,$A:$B,2,0)),IF(--VLOOKUP(M$315,$A:$C,3,0)&lt;ОКРУГ(M214,VLOOKUP(M$315,$A:$D,4,0)),CONCATENATE(" &gt;",VLOOKUP(M$315,$A:$C,3,0)),ОКРУГ(M214,VLOOKUP(M$315,$A:$D,4,0)))),M214)</f>
        <v xml:space="preserve"> </v>
      </c>
    </row>
    <row r="523" spans="6:13" ht="15.75" hidden="1" thickBot="1" x14ac:dyDescent="0.3">
      <c r="F523" s="21" t="str">
        <f>IF(OR(F522=[1]Настройки!$U$6,F522="-"),"-",F522+1)</f>
        <v>-</v>
      </c>
      <c r="G523" s="22" t="str">
        <f t="shared" si="3"/>
        <v>-</v>
      </c>
      <c r="H523" s="22"/>
      <c r="I523" s="22"/>
      <c r="J523" s="34" t="str">
        <f ca="1">IFERROR(IF(--VLOOKUP(J$315,$A:$B,2,0)&gt;ОКРУГ(J215,VLOOKUP(J$315,$A:$D,4,0)),CONCATENATE(" &lt;",VLOOKUP(J$315,$A:$B,2,0)),IF(--VLOOKUP(J$315,$A:$C,3,0)&lt;ОКРУГ(J215,VLOOKUP(J$315,$A:$D,4,0)),CONCATENATE(" &gt;",VLOOKUP(J$315,$A:$C,3,0)),ОКРУГ(J215,VLOOKUP(J$315,$A:$D,4,0)))),J215)</f>
        <v xml:space="preserve"> </v>
      </c>
      <c r="K523" s="34" t="str">
        <f ca="1">IFERROR(IF(--VLOOKUP(K$315,$A:$B,2,0)&gt;ОКРУГ(K215,VLOOKUP(K$315,$A:$D,4,0)),CONCATENATE(" &lt;",VLOOKUP(K$315,$A:$B,2,0)),IF(--VLOOKUP(K$315,$A:$C,3,0)&lt;ОКРУГ(K215,VLOOKUP(K$315,$A:$D,4,0)),CONCATENATE(" &gt;",VLOOKUP(K$315,$A:$C,3,0)),ОКРУГ(K215,VLOOKUP(K$315,$A:$D,4,0)))),K215)</f>
        <v xml:space="preserve"> </v>
      </c>
      <c r="L523" s="34" t="str">
        <f ca="1">IFERROR(IF(--VLOOKUP(L$315,$A:$B,2,0)&gt;ОКРУГ(L215,VLOOKUP(L$315,$A:$D,4,0)),CONCATENATE(" &lt;",VLOOKUP(L$315,$A:$B,2,0)),IF(--VLOOKUP(L$315,$A:$C,3,0)&lt;ОКРУГ(L215,VLOOKUP(L$315,$A:$D,4,0)),CONCATENATE(" &gt;",VLOOKUP(L$315,$A:$C,3,0)),ОКРУГ(L215,VLOOKUP(L$315,$A:$D,4,0)))),L215)</f>
        <v xml:space="preserve"> </v>
      </c>
      <c r="M523" s="34" t="str">
        <f ca="1">IFERROR(IF(--VLOOKUP(M$315,$A:$B,2,0)&gt;ОКРУГ(M215,VLOOKUP(M$315,$A:$D,4,0)),CONCATENATE(" &lt;",VLOOKUP(M$315,$A:$B,2,0)),IF(--VLOOKUP(M$315,$A:$C,3,0)&lt;ОКРУГ(M215,VLOOKUP(M$315,$A:$D,4,0)),CONCATENATE(" &gt;",VLOOKUP(M$315,$A:$C,3,0)),ОКРУГ(M215,VLOOKUP(M$315,$A:$D,4,0)))),M215)</f>
        <v xml:space="preserve"> </v>
      </c>
    </row>
    <row r="524" spans="6:13" ht="15.75" hidden="1" thickBot="1" x14ac:dyDescent="0.3">
      <c r="F524" s="21" t="str">
        <f>IF(OR(F523=[1]Настройки!$U$6,F523="-"),"-",F523+1)</f>
        <v>-</v>
      </c>
      <c r="G524" s="22" t="str">
        <f t="shared" si="3"/>
        <v>-</v>
      </c>
      <c r="H524" s="22"/>
      <c r="I524" s="22"/>
      <c r="J524" s="34" t="str">
        <f ca="1">IFERROR(IF(--VLOOKUP(J$315,$A:$B,2,0)&gt;ОКРУГ(J216,VLOOKUP(J$315,$A:$D,4,0)),CONCATENATE(" &lt;",VLOOKUP(J$315,$A:$B,2,0)),IF(--VLOOKUP(J$315,$A:$C,3,0)&lt;ОКРУГ(J216,VLOOKUP(J$315,$A:$D,4,0)),CONCATENATE(" &gt;",VLOOKUP(J$315,$A:$C,3,0)),ОКРУГ(J216,VLOOKUP(J$315,$A:$D,4,0)))),J216)</f>
        <v xml:space="preserve"> </v>
      </c>
      <c r="K524" s="34" t="str">
        <f ca="1">IFERROR(IF(--VLOOKUP(K$315,$A:$B,2,0)&gt;ОКРУГ(K216,VLOOKUP(K$315,$A:$D,4,0)),CONCATENATE(" &lt;",VLOOKUP(K$315,$A:$B,2,0)),IF(--VLOOKUP(K$315,$A:$C,3,0)&lt;ОКРУГ(K216,VLOOKUP(K$315,$A:$D,4,0)),CONCATENATE(" &gt;",VLOOKUP(K$315,$A:$C,3,0)),ОКРУГ(K216,VLOOKUP(K$315,$A:$D,4,0)))),K216)</f>
        <v xml:space="preserve"> </v>
      </c>
      <c r="L524" s="34" t="str">
        <f ca="1">IFERROR(IF(--VLOOKUP(L$315,$A:$B,2,0)&gt;ОКРУГ(L216,VLOOKUP(L$315,$A:$D,4,0)),CONCATENATE(" &lt;",VLOOKUP(L$315,$A:$B,2,0)),IF(--VLOOKUP(L$315,$A:$C,3,0)&lt;ОКРУГ(L216,VLOOKUP(L$315,$A:$D,4,0)),CONCATENATE(" &gt;",VLOOKUP(L$315,$A:$C,3,0)),ОКРУГ(L216,VLOOKUP(L$315,$A:$D,4,0)))),L216)</f>
        <v xml:space="preserve"> </v>
      </c>
      <c r="M524" s="34" t="str">
        <f ca="1">IFERROR(IF(--VLOOKUP(M$315,$A:$B,2,0)&gt;ОКРУГ(M216,VLOOKUP(M$315,$A:$D,4,0)),CONCATENATE(" &lt;",VLOOKUP(M$315,$A:$B,2,0)),IF(--VLOOKUP(M$315,$A:$C,3,0)&lt;ОКРУГ(M216,VLOOKUP(M$315,$A:$D,4,0)),CONCATENATE(" &gt;",VLOOKUP(M$315,$A:$C,3,0)),ОКРУГ(M216,VLOOKUP(M$315,$A:$D,4,0)))),M216)</f>
        <v xml:space="preserve"> </v>
      </c>
    </row>
    <row r="525" spans="6:13" ht="15.75" hidden="1" thickBot="1" x14ac:dyDescent="0.3">
      <c r="F525" s="21" t="str">
        <f>IF(OR(F524=[1]Настройки!$U$6,F524="-"),"-",F524+1)</f>
        <v>-</v>
      </c>
      <c r="G525" s="22" t="str">
        <f t="shared" si="3"/>
        <v>-</v>
      </c>
      <c r="H525" s="22"/>
      <c r="I525" s="22"/>
      <c r="J525" s="34" t="str">
        <f ca="1">IFERROR(IF(--VLOOKUP(J$315,$A:$B,2,0)&gt;ОКРУГ(J217,VLOOKUP(J$315,$A:$D,4,0)),CONCATENATE(" &lt;",VLOOKUP(J$315,$A:$B,2,0)),IF(--VLOOKUP(J$315,$A:$C,3,0)&lt;ОКРУГ(J217,VLOOKUP(J$315,$A:$D,4,0)),CONCATENATE(" &gt;",VLOOKUP(J$315,$A:$C,3,0)),ОКРУГ(J217,VLOOKUP(J$315,$A:$D,4,0)))),J217)</f>
        <v xml:space="preserve"> </v>
      </c>
      <c r="K525" s="34" t="str">
        <f ca="1">IFERROR(IF(--VLOOKUP(K$315,$A:$B,2,0)&gt;ОКРУГ(K217,VLOOKUP(K$315,$A:$D,4,0)),CONCATENATE(" &lt;",VLOOKUP(K$315,$A:$B,2,0)),IF(--VLOOKUP(K$315,$A:$C,3,0)&lt;ОКРУГ(K217,VLOOKUP(K$315,$A:$D,4,0)),CONCATENATE(" &gt;",VLOOKUP(K$315,$A:$C,3,0)),ОКРУГ(K217,VLOOKUP(K$315,$A:$D,4,0)))),K217)</f>
        <v xml:space="preserve"> </v>
      </c>
      <c r="L525" s="34" t="str">
        <f ca="1">IFERROR(IF(--VLOOKUP(L$315,$A:$B,2,0)&gt;ОКРУГ(L217,VLOOKUP(L$315,$A:$D,4,0)),CONCATENATE(" &lt;",VLOOKUP(L$315,$A:$B,2,0)),IF(--VLOOKUP(L$315,$A:$C,3,0)&lt;ОКРУГ(L217,VLOOKUP(L$315,$A:$D,4,0)),CONCATENATE(" &gt;",VLOOKUP(L$315,$A:$C,3,0)),ОКРУГ(L217,VLOOKUP(L$315,$A:$D,4,0)))),L217)</f>
        <v xml:space="preserve"> </v>
      </c>
      <c r="M525" s="34" t="str">
        <f ca="1">IFERROR(IF(--VLOOKUP(M$315,$A:$B,2,0)&gt;ОКРУГ(M217,VLOOKUP(M$315,$A:$D,4,0)),CONCATENATE(" &lt;",VLOOKUP(M$315,$A:$B,2,0)),IF(--VLOOKUP(M$315,$A:$C,3,0)&lt;ОКРУГ(M217,VLOOKUP(M$315,$A:$D,4,0)),CONCATENATE(" &gt;",VLOOKUP(M$315,$A:$C,3,0)),ОКРУГ(M217,VLOOKUP(M$315,$A:$D,4,0)))),M217)</f>
        <v xml:space="preserve"> </v>
      </c>
    </row>
    <row r="526" spans="6:13" ht="15.75" hidden="1" thickBot="1" x14ac:dyDescent="0.3">
      <c r="F526" s="21" t="str">
        <f>IF(OR(F525=[1]Настройки!$U$6,F525="-"),"-",F525+1)</f>
        <v>-</v>
      </c>
      <c r="G526" s="22" t="str">
        <f t="shared" si="3"/>
        <v>-</v>
      </c>
      <c r="H526" s="22"/>
      <c r="I526" s="22"/>
      <c r="J526" s="34" t="str">
        <f ca="1">IFERROR(IF(--VLOOKUP(J$315,$A:$B,2,0)&gt;ОКРУГ(J218,VLOOKUP(J$315,$A:$D,4,0)),CONCATENATE(" &lt;",VLOOKUP(J$315,$A:$B,2,0)),IF(--VLOOKUP(J$315,$A:$C,3,0)&lt;ОКРУГ(J218,VLOOKUP(J$315,$A:$D,4,0)),CONCATENATE(" &gt;",VLOOKUP(J$315,$A:$C,3,0)),ОКРУГ(J218,VLOOKUP(J$315,$A:$D,4,0)))),J218)</f>
        <v xml:space="preserve"> </v>
      </c>
      <c r="K526" s="34" t="str">
        <f ca="1">IFERROR(IF(--VLOOKUP(K$315,$A:$B,2,0)&gt;ОКРУГ(K218,VLOOKUP(K$315,$A:$D,4,0)),CONCATENATE(" &lt;",VLOOKUP(K$315,$A:$B,2,0)),IF(--VLOOKUP(K$315,$A:$C,3,0)&lt;ОКРУГ(K218,VLOOKUP(K$315,$A:$D,4,0)),CONCATENATE(" &gt;",VLOOKUP(K$315,$A:$C,3,0)),ОКРУГ(K218,VLOOKUP(K$315,$A:$D,4,0)))),K218)</f>
        <v xml:space="preserve"> </v>
      </c>
      <c r="L526" s="34" t="str">
        <f ca="1">IFERROR(IF(--VLOOKUP(L$315,$A:$B,2,0)&gt;ОКРУГ(L218,VLOOKUP(L$315,$A:$D,4,0)),CONCATENATE(" &lt;",VLOOKUP(L$315,$A:$B,2,0)),IF(--VLOOKUP(L$315,$A:$C,3,0)&lt;ОКРУГ(L218,VLOOKUP(L$315,$A:$D,4,0)),CONCATENATE(" &gt;",VLOOKUP(L$315,$A:$C,3,0)),ОКРУГ(L218,VLOOKUP(L$315,$A:$D,4,0)))),L218)</f>
        <v xml:space="preserve"> </v>
      </c>
      <c r="M526" s="34" t="str">
        <f ca="1">IFERROR(IF(--VLOOKUP(M$315,$A:$B,2,0)&gt;ОКРУГ(M218,VLOOKUP(M$315,$A:$D,4,0)),CONCATENATE(" &lt;",VLOOKUP(M$315,$A:$B,2,0)),IF(--VLOOKUP(M$315,$A:$C,3,0)&lt;ОКРУГ(M218,VLOOKUP(M$315,$A:$D,4,0)),CONCATENATE(" &gt;",VLOOKUP(M$315,$A:$C,3,0)),ОКРУГ(M218,VLOOKUP(M$315,$A:$D,4,0)))),M218)</f>
        <v xml:space="preserve"> </v>
      </c>
    </row>
    <row r="527" spans="6:13" ht="15.75" hidden="1" thickBot="1" x14ac:dyDescent="0.3">
      <c r="F527" s="21" t="str">
        <f>IF(OR(F526=[1]Настройки!$U$6,F526="-"),"-",F526+1)</f>
        <v>-</v>
      </c>
      <c r="G527" s="22" t="str">
        <f t="shared" si="3"/>
        <v>-</v>
      </c>
      <c r="H527" s="22"/>
      <c r="I527" s="22"/>
      <c r="J527" s="34" t="str">
        <f ca="1">IFERROR(IF(--VLOOKUP(J$315,$A:$B,2,0)&gt;ОКРУГ(J219,VLOOKUP(J$315,$A:$D,4,0)),CONCATENATE(" &lt;",VLOOKUP(J$315,$A:$B,2,0)),IF(--VLOOKUP(J$315,$A:$C,3,0)&lt;ОКРУГ(J219,VLOOKUP(J$315,$A:$D,4,0)),CONCATENATE(" &gt;",VLOOKUP(J$315,$A:$C,3,0)),ОКРУГ(J219,VLOOKUP(J$315,$A:$D,4,0)))),J219)</f>
        <v xml:space="preserve"> </v>
      </c>
      <c r="K527" s="34" t="str">
        <f ca="1">IFERROR(IF(--VLOOKUP(K$315,$A:$B,2,0)&gt;ОКРУГ(K219,VLOOKUP(K$315,$A:$D,4,0)),CONCATENATE(" &lt;",VLOOKUP(K$315,$A:$B,2,0)),IF(--VLOOKUP(K$315,$A:$C,3,0)&lt;ОКРУГ(K219,VLOOKUP(K$315,$A:$D,4,0)),CONCATENATE(" &gt;",VLOOKUP(K$315,$A:$C,3,0)),ОКРУГ(K219,VLOOKUP(K$315,$A:$D,4,0)))),K219)</f>
        <v xml:space="preserve"> </v>
      </c>
      <c r="L527" s="34" t="str">
        <f ca="1">IFERROR(IF(--VLOOKUP(L$315,$A:$B,2,0)&gt;ОКРУГ(L219,VLOOKUP(L$315,$A:$D,4,0)),CONCATENATE(" &lt;",VLOOKUP(L$315,$A:$B,2,0)),IF(--VLOOKUP(L$315,$A:$C,3,0)&lt;ОКРУГ(L219,VLOOKUP(L$315,$A:$D,4,0)),CONCATENATE(" &gt;",VLOOKUP(L$315,$A:$C,3,0)),ОКРУГ(L219,VLOOKUP(L$315,$A:$D,4,0)))),L219)</f>
        <v xml:space="preserve"> </v>
      </c>
      <c r="M527" s="34" t="str">
        <f ca="1">IFERROR(IF(--VLOOKUP(M$315,$A:$B,2,0)&gt;ОКРУГ(M219,VLOOKUP(M$315,$A:$D,4,0)),CONCATENATE(" &lt;",VLOOKUP(M$315,$A:$B,2,0)),IF(--VLOOKUP(M$315,$A:$C,3,0)&lt;ОКРУГ(M219,VLOOKUP(M$315,$A:$D,4,0)),CONCATENATE(" &gt;",VLOOKUP(M$315,$A:$C,3,0)),ОКРУГ(M219,VLOOKUP(M$315,$A:$D,4,0)))),M219)</f>
        <v xml:space="preserve"> </v>
      </c>
    </row>
    <row r="528" spans="6:13" ht="15.75" hidden="1" thickBot="1" x14ac:dyDescent="0.3">
      <c r="F528" s="21" t="str">
        <f>IF(OR(F527=[1]Настройки!$U$6,F527="-"),"-",F527+1)</f>
        <v>-</v>
      </c>
      <c r="G528" s="22" t="str">
        <f t="shared" si="3"/>
        <v>-</v>
      </c>
      <c r="H528" s="22"/>
      <c r="I528" s="22"/>
      <c r="J528" s="34" t="str">
        <f ca="1">IFERROR(IF(--VLOOKUP(J$315,$A:$B,2,0)&gt;ОКРУГ(J220,VLOOKUP(J$315,$A:$D,4,0)),CONCATENATE(" &lt;",VLOOKUP(J$315,$A:$B,2,0)),IF(--VLOOKUP(J$315,$A:$C,3,0)&lt;ОКРУГ(J220,VLOOKUP(J$315,$A:$D,4,0)),CONCATENATE(" &gt;",VLOOKUP(J$315,$A:$C,3,0)),ОКРУГ(J220,VLOOKUP(J$315,$A:$D,4,0)))),J220)</f>
        <v xml:space="preserve"> </v>
      </c>
      <c r="K528" s="34" t="str">
        <f ca="1">IFERROR(IF(--VLOOKUP(K$315,$A:$B,2,0)&gt;ОКРУГ(K220,VLOOKUP(K$315,$A:$D,4,0)),CONCATENATE(" &lt;",VLOOKUP(K$315,$A:$B,2,0)),IF(--VLOOKUP(K$315,$A:$C,3,0)&lt;ОКРУГ(K220,VLOOKUP(K$315,$A:$D,4,0)),CONCATENATE(" &gt;",VLOOKUP(K$315,$A:$C,3,0)),ОКРУГ(K220,VLOOKUP(K$315,$A:$D,4,0)))),K220)</f>
        <v xml:space="preserve"> </v>
      </c>
      <c r="L528" s="34" t="str">
        <f ca="1">IFERROR(IF(--VLOOKUP(L$315,$A:$B,2,0)&gt;ОКРУГ(L220,VLOOKUP(L$315,$A:$D,4,0)),CONCATENATE(" &lt;",VLOOKUP(L$315,$A:$B,2,0)),IF(--VLOOKUP(L$315,$A:$C,3,0)&lt;ОКРУГ(L220,VLOOKUP(L$315,$A:$D,4,0)),CONCATENATE(" &gt;",VLOOKUP(L$315,$A:$C,3,0)),ОКРУГ(L220,VLOOKUP(L$315,$A:$D,4,0)))),L220)</f>
        <v xml:space="preserve"> </v>
      </c>
      <c r="M528" s="34" t="str">
        <f ca="1">IFERROR(IF(--VLOOKUP(M$315,$A:$B,2,0)&gt;ОКРУГ(M220,VLOOKUP(M$315,$A:$D,4,0)),CONCATENATE(" &lt;",VLOOKUP(M$315,$A:$B,2,0)),IF(--VLOOKUP(M$315,$A:$C,3,0)&lt;ОКРУГ(M220,VLOOKUP(M$315,$A:$D,4,0)),CONCATENATE(" &gt;",VLOOKUP(M$315,$A:$C,3,0)),ОКРУГ(M220,VLOOKUP(M$315,$A:$D,4,0)))),M220)</f>
        <v xml:space="preserve"> </v>
      </c>
    </row>
    <row r="529" spans="6:13" ht="15.75" hidden="1" thickBot="1" x14ac:dyDescent="0.3">
      <c r="F529" s="21" t="str">
        <f>IF(OR(F528=[1]Настройки!$U$6,F528="-"),"-",F528+1)</f>
        <v>-</v>
      </c>
      <c r="G529" s="22" t="str">
        <f t="shared" si="3"/>
        <v>-</v>
      </c>
      <c r="H529" s="22"/>
      <c r="I529" s="22"/>
      <c r="J529" s="34" t="str">
        <f ca="1">IFERROR(IF(--VLOOKUP(J$315,$A:$B,2,0)&gt;ОКРУГ(J221,VLOOKUP(J$315,$A:$D,4,0)),CONCATENATE(" &lt;",VLOOKUP(J$315,$A:$B,2,0)),IF(--VLOOKUP(J$315,$A:$C,3,0)&lt;ОКРУГ(J221,VLOOKUP(J$315,$A:$D,4,0)),CONCATENATE(" &gt;",VLOOKUP(J$315,$A:$C,3,0)),ОКРУГ(J221,VLOOKUP(J$315,$A:$D,4,0)))),J221)</f>
        <v xml:space="preserve"> </v>
      </c>
      <c r="K529" s="34" t="str">
        <f ca="1">IFERROR(IF(--VLOOKUP(K$315,$A:$B,2,0)&gt;ОКРУГ(K221,VLOOKUP(K$315,$A:$D,4,0)),CONCATENATE(" &lt;",VLOOKUP(K$315,$A:$B,2,0)),IF(--VLOOKUP(K$315,$A:$C,3,0)&lt;ОКРУГ(K221,VLOOKUP(K$315,$A:$D,4,0)),CONCATENATE(" &gt;",VLOOKUP(K$315,$A:$C,3,0)),ОКРУГ(K221,VLOOKUP(K$315,$A:$D,4,0)))),K221)</f>
        <v xml:space="preserve"> </v>
      </c>
      <c r="L529" s="34" t="str">
        <f ca="1">IFERROR(IF(--VLOOKUP(L$315,$A:$B,2,0)&gt;ОКРУГ(L221,VLOOKUP(L$315,$A:$D,4,0)),CONCATENATE(" &lt;",VLOOKUP(L$315,$A:$B,2,0)),IF(--VLOOKUP(L$315,$A:$C,3,0)&lt;ОКРУГ(L221,VLOOKUP(L$315,$A:$D,4,0)),CONCATENATE(" &gt;",VLOOKUP(L$315,$A:$C,3,0)),ОКРУГ(L221,VLOOKUP(L$315,$A:$D,4,0)))),L221)</f>
        <v xml:space="preserve"> </v>
      </c>
      <c r="M529" s="34" t="str">
        <f ca="1">IFERROR(IF(--VLOOKUP(M$315,$A:$B,2,0)&gt;ОКРУГ(M221,VLOOKUP(M$315,$A:$D,4,0)),CONCATENATE(" &lt;",VLOOKUP(M$315,$A:$B,2,0)),IF(--VLOOKUP(M$315,$A:$C,3,0)&lt;ОКРУГ(M221,VLOOKUP(M$315,$A:$D,4,0)),CONCATENATE(" &gt;",VLOOKUP(M$315,$A:$C,3,0)),ОКРУГ(M221,VLOOKUP(M$315,$A:$D,4,0)))),M221)</f>
        <v xml:space="preserve"> </v>
      </c>
    </row>
    <row r="530" spans="6:13" ht="15.75" hidden="1" thickBot="1" x14ac:dyDescent="0.3">
      <c r="F530" s="21" t="str">
        <f>IF(OR(F529=[1]Настройки!$U$6,F529="-"),"-",F529+1)</f>
        <v>-</v>
      </c>
      <c r="G530" s="22" t="str">
        <f t="shared" si="3"/>
        <v>-</v>
      </c>
      <c r="H530" s="22"/>
      <c r="I530" s="22"/>
      <c r="J530" s="34" t="str">
        <f ca="1">IFERROR(IF(--VLOOKUP(J$315,$A:$B,2,0)&gt;ОКРУГ(J222,VLOOKUP(J$315,$A:$D,4,0)),CONCATENATE(" &lt;",VLOOKUP(J$315,$A:$B,2,0)),IF(--VLOOKUP(J$315,$A:$C,3,0)&lt;ОКРУГ(J222,VLOOKUP(J$315,$A:$D,4,0)),CONCATENATE(" &gt;",VLOOKUP(J$315,$A:$C,3,0)),ОКРУГ(J222,VLOOKUP(J$315,$A:$D,4,0)))),J222)</f>
        <v xml:space="preserve"> </v>
      </c>
      <c r="K530" s="34" t="str">
        <f ca="1">IFERROR(IF(--VLOOKUP(K$315,$A:$B,2,0)&gt;ОКРУГ(K222,VLOOKUP(K$315,$A:$D,4,0)),CONCATENATE(" &lt;",VLOOKUP(K$315,$A:$B,2,0)),IF(--VLOOKUP(K$315,$A:$C,3,0)&lt;ОКРУГ(K222,VLOOKUP(K$315,$A:$D,4,0)),CONCATENATE(" &gt;",VLOOKUP(K$315,$A:$C,3,0)),ОКРУГ(K222,VLOOKUP(K$315,$A:$D,4,0)))),K222)</f>
        <v xml:space="preserve"> </v>
      </c>
      <c r="L530" s="34" t="str">
        <f ca="1">IFERROR(IF(--VLOOKUP(L$315,$A:$B,2,0)&gt;ОКРУГ(L222,VLOOKUP(L$315,$A:$D,4,0)),CONCATENATE(" &lt;",VLOOKUP(L$315,$A:$B,2,0)),IF(--VLOOKUP(L$315,$A:$C,3,0)&lt;ОКРУГ(L222,VLOOKUP(L$315,$A:$D,4,0)),CONCATENATE(" &gt;",VLOOKUP(L$315,$A:$C,3,0)),ОКРУГ(L222,VLOOKUP(L$315,$A:$D,4,0)))),L222)</f>
        <v xml:space="preserve"> </v>
      </c>
      <c r="M530" s="34" t="str">
        <f ca="1">IFERROR(IF(--VLOOKUP(M$315,$A:$B,2,0)&gt;ОКРУГ(M222,VLOOKUP(M$315,$A:$D,4,0)),CONCATENATE(" &lt;",VLOOKUP(M$315,$A:$B,2,0)),IF(--VLOOKUP(M$315,$A:$C,3,0)&lt;ОКРУГ(M222,VLOOKUP(M$315,$A:$D,4,0)),CONCATENATE(" &gt;",VLOOKUP(M$315,$A:$C,3,0)),ОКРУГ(M222,VLOOKUP(M$315,$A:$D,4,0)))),M222)</f>
        <v xml:space="preserve"> </v>
      </c>
    </row>
    <row r="531" spans="6:13" ht="15.75" hidden="1" thickBot="1" x14ac:dyDescent="0.3">
      <c r="F531" s="21" t="str">
        <f>IF(OR(F530=[1]Настройки!$U$6,F530="-"),"-",F530+1)</f>
        <v>-</v>
      </c>
      <c r="G531" s="22" t="str">
        <f t="shared" si="3"/>
        <v>-</v>
      </c>
      <c r="H531" s="22"/>
      <c r="I531" s="22"/>
      <c r="J531" s="34" t="str">
        <f ca="1">IFERROR(IF(--VLOOKUP(J$315,$A:$B,2,0)&gt;ОКРУГ(J223,VLOOKUP(J$315,$A:$D,4,0)),CONCATENATE(" &lt;",VLOOKUP(J$315,$A:$B,2,0)),IF(--VLOOKUP(J$315,$A:$C,3,0)&lt;ОКРУГ(J223,VLOOKUP(J$315,$A:$D,4,0)),CONCATENATE(" &gt;",VLOOKUP(J$315,$A:$C,3,0)),ОКРУГ(J223,VLOOKUP(J$315,$A:$D,4,0)))),J223)</f>
        <v xml:space="preserve"> </v>
      </c>
      <c r="K531" s="34" t="str">
        <f ca="1">IFERROR(IF(--VLOOKUP(K$315,$A:$B,2,0)&gt;ОКРУГ(K223,VLOOKUP(K$315,$A:$D,4,0)),CONCATENATE(" &lt;",VLOOKUP(K$315,$A:$B,2,0)),IF(--VLOOKUP(K$315,$A:$C,3,0)&lt;ОКРУГ(K223,VLOOKUP(K$315,$A:$D,4,0)),CONCATENATE(" &gt;",VLOOKUP(K$315,$A:$C,3,0)),ОКРУГ(K223,VLOOKUP(K$315,$A:$D,4,0)))),K223)</f>
        <v xml:space="preserve"> </v>
      </c>
      <c r="L531" s="34" t="str">
        <f ca="1">IFERROR(IF(--VLOOKUP(L$315,$A:$B,2,0)&gt;ОКРУГ(L223,VLOOKUP(L$315,$A:$D,4,0)),CONCATENATE(" &lt;",VLOOKUP(L$315,$A:$B,2,0)),IF(--VLOOKUP(L$315,$A:$C,3,0)&lt;ОКРУГ(L223,VLOOKUP(L$315,$A:$D,4,0)),CONCATENATE(" &gt;",VLOOKUP(L$315,$A:$C,3,0)),ОКРУГ(L223,VLOOKUP(L$315,$A:$D,4,0)))),L223)</f>
        <v xml:space="preserve"> </v>
      </c>
      <c r="M531" s="34" t="str">
        <f ca="1">IFERROR(IF(--VLOOKUP(M$315,$A:$B,2,0)&gt;ОКРУГ(M223,VLOOKUP(M$315,$A:$D,4,0)),CONCATENATE(" &lt;",VLOOKUP(M$315,$A:$B,2,0)),IF(--VLOOKUP(M$315,$A:$C,3,0)&lt;ОКРУГ(M223,VLOOKUP(M$315,$A:$D,4,0)),CONCATENATE(" &gt;",VLOOKUP(M$315,$A:$C,3,0)),ОКРУГ(M223,VLOOKUP(M$315,$A:$D,4,0)))),M223)</f>
        <v xml:space="preserve"> </v>
      </c>
    </row>
    <row r="532" spans="6:13" ht="15.75" hidden="1" thickBot="1" x14ac:dyDescent="0.3">
      <c r="F532" s="21" t="str">
        <f>IF(OR(F531=[1]Настройки!$U$6,F531="-"),"-",F531+1)</f>
        <v>-</v>
      </c>
      <c r="G532" s="22" t="str">
        <f t="shared" si="3"/>
        <v>-</v>
      </c>
      <c r="H532" s="22"/>
      <c r="I532" s="22"/>
      <c r="J532" s="34" t="str">
        <f ca="1">IFERROR(IF(--VLOOKUP(J$315,$A:$B,2,0)&gt;ОКРУГ(J224,VLOOKUP(J$315,$A:$D,4,0)),CONCATENATE(" &lt;",VLOOKUP(J$315,$A:$B,2,0)),IF(--VLOOKUP(J$315,$A:$C,3,0)&lt;ОКРУГ(J224,VLOOKUP(J$315,$A:$D,4,0)),CONCATENATE(" &gt;",VLOOKUP(J$315,$A:$C,3,0)),ОКРУГ(J224,VLOOKUP(J$315,$A:$D,4,0)))),J224)</f>
        <v xml:space="preserve"> </v>
      </c>
      <c r="K532" s="34" t="str">
        <f ca="1">IFERROR(IF(--VLOOKUP(K$315,$A:$B,2,0)&gt;ОКРУГ(K224,VLOOKUP(K$315,$A:$D,4,0)),CONCATENATE(" &lt;",VLOOKUP(K$315,$A:$B,2,0)),IF(--VLOOKUP(K$315,$A:$C,3,0)&lt;ОКРУГ(K224,VLOOKUP(K$315,$A:$D,4,0)),CONCATENATE(" &gt;",VLOOKUP(K$315,$A:$C,3,0)),ОКРУГ(K224,VLOOKUP(K$315,$A:$D,4,0)))),K224)</f>
        <v xml:space="preserve"> </v>
      </c>
      <c r="L532" s="34" t="str">
        <f ca="1">IFERROR(IF(--VLOOKUP(L$315,$A:$B,2,0)&gt;ОКРУГ(L224,VLOOKUP(L$315,$A:$D,4,0)),CONCATENATE(" &lt;",VLOOKUP(L$315,$A:$B,2,0)),IF(--VLOOKUP(L$315,$A:$C,3,0)&lt;ОКРУГ(L224,VLOOKUP(L$315,$A:$D,4,0)),CONCATENATE(" &gt;",VLOOKUP(L$315,$A:$C,3,0)),ОКРУГ(L224,VLOOKUP(L$315,$A:$D,4,0)))),L224)</f>
        <v xml:space="preserve"> </v>
      </c>
      <c r="M532" s="34" t="str">
        <f ca="1">IFERROR(IF(--VLOOKUP(M$315,$A:$B,2,0)&gt;ОКРУГ(M224,VLOOKUP(M$315,$A:$D,4,0)),CONCATENATE(" &lt;",VLOOKUP(M$315,$A:$B,2,0)),IF(--VLOOKUP(M$315,$A:$C,3,0)&lt;ОКРУГ(M224,VLOOKUP(M$315,$A:$D,4,0)),CONCATENATE(" &gt;",VLOOKUP(M$315,$A:$C,3,0)),ОКРУГ(M224,VLOOKUP(M$315,$A:$D,4,0)))),M224)</f>
        <v xml:space="preserve"> </v>
      </c>
    </row>
    <row r="533" spans="6:13" ht="15.75" hidden="1" thickBot="1" x14ac:dyDescent="0.3">
      <c r="F533" s="21" t="str">
        <f>IF(OR(F532=[1]Настройки!$U$6,F532="-"),"-",F532+1)</f>
        <v>-</v>
      </c>
      <c r="G533" s="22" t="str">
        <f t="shared" si="3"/>
        <v>-</v>
      </c>
      <c r="H533" s="22"/>
      <c r="I533" s="22"/>
      <c r="J533" s="34" t="str">
        <f ca="1">IFERROR(IF(--VLOOKUP(J$315,$A:$B,2,0)&gt;ОКРУГ(J225,VLOOKUP(J$315,$A:$D,4,0)),CONCATENATE(" &lt;",VLOOKUP(J$315,$A:$B,2,0)),IF(--VLOOKUP(J$315,$A:$C,3,0)&lt;ОКРУГ(J225,VLOOKUP(J$315,$A:$D,4,0)),CONCATENATE(" &gt;",VLOOKUP(J$315,$A:$C,3,0)),ОКРУГ(J225,VLOOKUP(J$315,$A:$D,4,0)))),J225)</f>
        <v xml:space="preserve"> </v>
      </c>
      <c r="K533" s="34" t="str">
        <f ca="1">IFERROR(IF(--VLOOKUP(K$315,$A:$B,2,0)&gt;ОКРУГ(K225,VLOOKUP(K$315,$A:$D,4,0)),CONCATENATE(" &lt;",VLOOKUP(K$315,$A:$B,2,0)),IF(--VLOOKUP(K$315,$A:$C,3,0)&lt;ОКРУГ(K225,VLOOKUP(K$315,$A:$D,4,0)),CONCATENATE(" &gt;",VLOOKUP(K$315,$A:$C,3,0)),ОКРУГ(K225,VLOOKUP(K$315,$A:$D,4,0)))),K225)</f>
        <v xml:space="preserve"> </v>
      </c>
      <c r="L533" s="34" t="str">
        <f ca="1">IFERROR(IF(--VLOOKUP(L$315,$A:$B,2,0)&gt;ОКРУГ(L225,VLOOKUP(L$315,$A:$D,4,0)),CONCATENATE(" &lt;",VLOOKUP(L$315,$A:$B,2,0)),IF(--VLOOKUP(L$315,$A:$C,3,0)&lt;ОКРУГ(L225,VLOOKUP(L$315,$A:$D,4,0)),CONCATENATE(" &gt;",VLOOKUP(L$315,$A:$C,3,0)),ОКРУГ(L225,VLOOKUP(L$315,$A:$D,4,0)))),L225)</f>
        <v xml:space="preserve"> </v>
      </c>
      <c r="M533" s="34" t="str">
        <f ca="1">IFERROR(IF(--VLOOKUP(M$315,$A:$B,2,0)&gt;ОКРУГ(M225,VLOOKUP(M$315,$A:$D,4,0)),CONCATENATE(" &lt;",VLOOKUP(M$315,$A:$B,2,0)),IF(--VLOOKUP(M$315,$A:$C,3,0)&lt;ОКРУГ(M225,VLOOKUP(M$315,$A:$D,4,0)),CONCATENATE(" &gt;",VLOOKUP(M$315,$A:$C,3,0)),ОКРУГ(M225,VLOOKUP(M$315,$A:$D,4,0)))),M225)</f>
        <v xml:space="preserve"> </v>
      </c>
    </row>
    <row r="534" spans="6:13" ht="15.75" hidden="1" thickBot="1" x14ac:dyDescent="0.3">
      <c r="F534" s="21" t="str">
        <f>IF(OR(F533=[1]Настройки!$U$6,F533="-"),"-",F533+1)</f>
        <v>-</v>
      </c>
      <c r="G534" s="22" t="str">
        <f t="shared" si="3"/>
        <v>-</v>
      </c>
      <c r="H534" s="22"/>
      <c r="I534" s="22"/>
      <c r="J534" s="34" t="str">
        <f ca="1">IFERROR(IF(--VLOOKUP(J$315,$A:$B,2,0)&gt;ОКРУГ(J226,VLOOKUP(J$315,$A:$D,4,0)),CONCATENATE(" &lt;",VLOOKUP(J$315,$A:$B,2,0)),IF(--VLOOKUP(J$315,$A:$C,3,0)&lt;ОКРУГ(J226,VLOOKUP(J$315,$A:$D,4,0)),CONCATENATE(" &gt;",VLOOKUP(J$315,$A:$C,3,0)),ОКРУГ(J226,VLOOKUP(J$315,$A:$D,4,0)))),J226)</f>
        <v xml:space="preserve"> </v>
      </c>
      <c r="K534" s="34" t="str">
        <f ca="1">IFERROR(IF(--VLOOKUP(K$315,$A:$B,2,0)&gt;ОКРУГ(K226,VLOOKUP(K$315,$A:$D,4,0)),CONCATENATE(" &lt;",VLOOKUP(K$315,$A:$B,2,0)),IF(--VLOOKUP(K$315,$A:$C,3,0)&lt;ОКРУГ(K226,VLOOKUP(K$315,$A:$D,4,0)),CONCATENATE(" &gt;",VLOOKUP(K$315,$A:$C,3,0)),ОКРУГ(K226,VLOOKUP(K$315,$A:$D,4,0)))),K226)</f>
        <v xml:space="preserve"> </v>
      </c>
      <c r="L534" s="34" t="str">
        <f ca="1">IFERROR(IF(--VLOOKUP(L$315,$A:$B,2,0)&gt;ОКРУГ(L226,VLOOKUP(L$315,$A:$D,4,0)),CONCATENATE(" &lt;",VLOOKUP(L$315,$A:$B,2,0)),IF(--VLOOKUP(L$315,$A:$C,3,0)&lt;ОКРУГ(L226,VLOOKUP(L$315,$A:$D,4,0)),CONCATENATE(" &gt;",VLOOKUP(L$315,$A:$C,3,0)),ОКРУГ(L226,VLOOKUP(L$315,$A:$D,4,0)))),L226)</f>
        <v xml:space="preserve"> </v>
      </c>
      <c r="M534" s="34" t="str">
        <f ca="1">IFERROR(IF(--VLOOKUP(M$315,$A:$B,2,0)&gt;ОКРУГ(M226,VLOOKUP(M$315,$A:$D,4,0)),CONCATENATE(" &lt;",VLOOKUP(M$315,$A:$B,2,0)),IF(--VLOOKUP(M$315,$A:$C,3,0)&lt;ОКРУГ(M226,VLOOKUP(M$315,$A:$D,4,0)),CONCATENATE(" &gt;",VLOOKUP(M$315,$A:$C,3,0)),ОКРУГ(M226,VLOOKUP(M$315,$A:$D,4,0)))),M226)</f>
        <v xml:space="preserve"> </v>
      </c>
    </row>
    <row r="535" spans="6:13" ht="15.75" hidden="1" thickBot="1" x14ac:dyDescent="0.3">
      <c r="F535" s="21" t="str">
        <f>IF(OR(F534=[1]Настройки!$U$6,F534="-"),"-",F534+1)</f>
        <v>-</v>
      </c>
      <c r="G535" s="22" t="str">
        <f t="shared" si="3"/>
        <v>-</v>
      </c>
      <c r="H535" s="22"/>
      <c r="I535" s="22"/>
      <c r="J535" s="34" t="str">
        <f ca="1">IFERROR(IF(--VLOOKUP(J$315,$A:$B,2,0)&gt;ОКРУГ(J227,VLOOKUP(J$315,$A:$D,4,0)),CONCATENATE(" &lt;",VLOOKUP(J$315,$A:$B,2,0)),IF(--VLOOKUP(J$315,$A:$C,3,0)&lt;ОКРУГ(J227,VLOOKUP(J$315,$A:$D,4,0)),CONCATENATE(" &gt;",VLOOKUP(J$315,$A:$C,3,0)),ОКРУГ(J227,VLOOKUP(J$315,$A:$D,4,0)))),J227)</f>
        <v xml:space="preserve"> </v>
      </c>
      <c r="K535" s="34" t="str">
        <f ca="1">IFERROR(IF(--VLOOKUP(K$315,$A:$B,2,0)&gt;ОКРУГ(K227,VLOOKUP(K$315,$A:$D,4,0)),CONCATENATE(" &lt;",VLOOKUP(K$315,$A:$B,2,0)),IF(--VLOOKUP(K$315,$A:$C,3,0)&lt;ОКРУГ(K227,VLOOKUP(K$315,$A:$D,4,0)),CONCATENATE(" &gt;",VLOOKUP(K$315,$A:$C,3,0)),ОКРУГ(K227,VLOOKUP(K$315,$A:$D,4,0)))),K227)</f>
        <v xml:space="preserve"> </v>
      </c>
      <c r="L535" s="34" t="str">
        <f ca="1">IFERROR(IF(--VLOOKUP(L$315,$A:$B,2,0)&gt;ОКРУГ(L227,VLOOKUP(L$315,$A:$D,4,0)),CONCATENATE(" &lt;",VLOOKUP(L$315,$A:$B,2,0)),IF(--VLOOKUP(L$315,$A:$C,3,0)&lt;ОКРУГ(L227,VLOOKUP(L$315,$A:$D,4,0)),CONCATENATE(" &gt;",VLOOKUP(L$315,$A:$C,3,0)),ОКРУГ(L227,VLOOKUP(L$315,$A:$D,4,0)))),L227)</f>
        <v xml:space="preserve"> </v>
      </c>
      <c r="M535" s="34" t="str">
        <f ca="1">IFERROR(IF(--VLOOKUP(M$315,$A:$B,2,0)&gt;ОКРУГ(M227,VLOOKUP(M$315,$A:$D,4,0)),CONCATENATE(" &lt;",VLOOKUP(M$315,$A:$B,2,0)),IF(--VLOOKUP(M$315,$A:$C,3,0)&lt;ОКРУГ(M227,VLOOKUP(M$315,$A:$D,4,0)),CONCATENATE(" &gt;",VLOOKUP(M$315,$A:$C,3,0)),ОКРУГ(M227,VLOOKUP(M$315,$A:$D,4,0)))),M227)</f>
        <v xml:space="preserve"> </v>
      </c>
    </row>
    <row r="536" spans="6:13" ht="15.75" hidden="1" thickBot="1" x14ac:dyDescent="0.3">
      <c r="F536" s="21" t="str">
        <f>IF(OR(F535=[1]Настройки!$U$6,F535="-"),"-",F535+1)</f>
        <v>-</v>
      </c>
      <c r="G536" s="22" t="str">
        <f t="shared" si="3"/>
        <v>-</v>
      </c>
      <c r="H536" s="22"/>
      <c r="I536" s="22"/>
      <c r="J536" s="34" t="str">
        <f ca="1">IFERROR(IF(--VLOOKUP(J$315,$A:$B,2,0)&gt;ОКРУГ(J228,VLOOKUP(J$315,$A:$D,4,0)),CONCATENATE(" &lt;",VLOOKUP(J$315,$A:$B,2,0)),IF(--VLOOKUP(J$315,$A:$C,3,0)&lt;ОКРУГ(J228,VLOOKUP(J$315,$A:$D,4,0)),CONCATENATE(" &gt;",VLOOKUP(J$315,$A:$C,3,0)),ОКРУГ(J228,VLOOKUP(J$315,$A:$D,4,0)))),J228)</f>
        <v xml:space="preserve"> </v>
      </c>
      <c r="K536" s="34" t="str">
        <f ca="1">IFERROR(IF(--VLOOKUP(K$315,$A:$B,2,0)&gt;ОКРУГ(K228,VLOOKUP(K$315,$A:$D,4,0)),CONCATENATE(" &lt;",VLOOKUP(K$315,$A:$B,2,0)),IF(--VLOOKUP(K$315,$A:$C,3,0)&lt;ОКРУГ(K228,VLOOKUP(K$315,$A:$D,4,0)),CONCATENATE(" &gt;",VLOOKUP(K$315,$A:$C,3,0)),ОКРУГ(K228,VLOOKUP(K$315,$A:$D,4,0)))),K228)</f>
        <v xml:space="preserve"> </v>
      </c>
      <c r="L536" s="34" t="str">
        <f ca="1">IFERROR(IF(--VLOOKUP(L$315,$A:$B,2,0)&gt;ОКРУГ(L228,VLOOKUP(L$315,$A:$D,4,0)),CONCATENATE(" &lt;",VLOOKUP(L$315,$A:$B,2,0)),IF(--VLOOKUP(L$315,$A:$C,3,0)&lt;ОКРУГ(L228,VLOOKUP(L$315,$A:$D,4,0)),CONCATENATE(" &gt;",VLOOKUP(L$315,$A:$C,3,0)),ОКРУГ(L228,VLOOKUP(L$315,$A:$D,4,0)))),L228)</f>
        <v xml:space="preserve"> </v>
      </c>
      <c r="M536" s="34" t="str">
        <f ca="1">IFERROR(IF(--VLOOKUP(M$315,$A:$B,2,0)&gt;ОКРУГ(M228,VLOOKUP(M$315,$A:$D,4,0)),CONCATENATE(" &lt;",VLOOKUP(M$315,$A:$B,2,0)),IF(--VLOOKUP(M$315,$A:$C,3,0)&lt;ОКРУГ(M228,VLOOKUP(M$315,$A:$D,4,0)),CONCATENATE(" &gt;",VLOOKUP(M$315,$A:$C,3,0)),ОКРУГ(M228,VLOOKUP(M$315,$A:$D,4,0)))),M228)</f>
        <v xml:space="preserve"> </v>
      </c>
    </row>
    <row r="537" spans="6:13" ht="15.75" hidden="1" thickBot="1" x14ac:dyDescent="0.3">
      <c r="F537" s="21" t="str">
        <f>IF(OR(F536=[1]Настройки!$U$6,F536="-"),"-",F536+1)</f>
        <v>-</v>
      </c>
      <c r="G537" s="22" t="str">
        <f t="shared" si="3"/>
        <v>-</v>
      </c>
      <c r="H537" s="22"/>
      <c r="I537" s="22"/>
      <c r="J537" s="34" t="str">
        <f ca="1">IFERROR(IF(--VLOOKUP(J$315,$A:$B,2,0)&gt;ОКРУГ(J229,VLOOKUP(J$315,$A:$D,4,0)),CONCATENATE(" &lt;",VLOOKUP(J$315,$A:$B,2,0)),IF(--VLOOKUP(J$315,$A:$C,3,0)&lt;ОКРУГ(J229,VLOOKUP(J$315,$A:$D,4,0)),CONCATENATE(" &gt;",VLOOKUP(J$315,$A:$C,3,0)),ОКРУГ(J229,VLOOKUP(J$315,$A:$D,4,0)))),J229)</f>
        <v xml:space="preserve"> </v>
      </c>
      <c r="K537" s="34" t="str">
        <f ca="1">IFERROR(IF(--VLOOKUP(K$315,$A:$B,2,0)&gt;ОКРУГ(K229,VLOOKUP(K$315,$A:$D,4,0)),CONCATENATE(" &lt;",VLOOKUP(K$315,$A:$B,2,0)),IF(--VLOOKUP(K$315,$A:$C,3,0)&lt;ОКРУГ(K229,VLOOKUP(K$315,$A:$D,4,0)),CONCATENATE(" &gt;",VLOOKUP(K$315,$A:$C,3,0)),ОКРУГ(K229,VLOOKUP(K$315,$A:$D,4,0)))),K229)</f>
        <v xml:space="preserve"> </v>
      </c>
      <c r="L537" s="34" t="str">
        <f ca="1">IFERROR(IF(--VLOOKUP(L$315,$A:$B,2,0)&gt;ОКРУГ(L229,VLOOKUP(L$315,$A:$D,4,0)),CONCATENATE(" &lt;",VLOOKUP(L$315,$A:$B,2,0)),IF(--VLOOKUP(L$315,$A:$C,3,0)&lt;ОКРУГ(L229,VLOOKUP(L$315,$A:$D,4,0)),CONCATENATE(" &gt;",VLOOKUP(L$315,$A:$C,3,0)),ОКРУГ(L229,VLOOKUP(L$315,$A:$D,4,0)))),L229)</f>
        <v xml:space="preserve"> </v>
      </c>
      <c r="M537" s="34" t="str">
        <f ca="1">IFERROR(IF(--VLOOKUP(M$315,$A:$B,2,0)&gt;ОКРУГ(M229,VLOOKUP(M$315,$A:$D,4,0)),CONCATENATE(" &lt;",VLOOKUP(M$315,$A:$B,2,0)),IF(--VLOOKUP(M$315,$A:$C,3,0)&lt;ОКРУГ(M229,VLOOKUP(M$315,$A:$D,4,0)),CONCATENATE(" &gt;",VLOOKUP(M$315,$A:$C,3,0)),ОКРУГ(M229,VLOOKUP(M$315,$A:$D,4,0)))),M229)</f>
        <v xml:space="preserve"> </v>
      </c>
    </row>
    <row r="538" spans="6:13" ht="15.75" hidden="1" thickBot="1" x14ac:dyDescent="0.3">
      <c r="F538" s="21" t="str">
        <f>IF(OR(F537=[1]Настройки!$U$6,F537="-"),"-",F537+1)</f>
        <v>-</v>
      </c>
      <c r="G538" s="22" t="str">
        <f t="shared" si="3"/>
        <v>-</v>
      </c>
      <c r="H538" s="22"/>
      <c r="I538" s="22"/>
      <c r="J538" s="34" t="str">
        <f ca="1">IFERROR(IF(--VLOOKUP(J$315,$A:$B,2,0)&gt;ОКРУГ(J230,VLOOKUP(J$315,$A:$D,4,0)),CONCATENATE(" &lt;",VLOOKUP(J$315,$A:$B,2,0)),IF(--VLOOKUP(J$315,$A:$C,3,0)&lt;ОКРУГ(J230,VLOOKUP(J$315,$A:$D,4,0)),CONCATENATE(" &gt;",VLOOKUP(J$315,$A:$C,3,0)),ОКРУГ(J230,VLOOKUP(J$315,$A:$D,4,0)))),J230)</f>
        <v xml:space="preserve"> </v>
      </c>
      <c r="K538" s="34" t="str">
        <f ca="1">IFERROR(IF(--VLOOKUP(K$315,$A:$B,2,0)&gt;ОКРУГ(K230,VLOOKUP(K$315,$A:$D,4,0)),CONCATENATE(" &lt;",VLOOKUP(K$315,$A:$B,2,0)),IF(--VLOOKUP(K$315,$A:$C,3,0)&lt;ОКРУГ(K230,VLOOKUP(K$315,$A:$D,4,0)),CONCATENATE(" &gt;",VLOOKUP(K$315,$A:$C,3,0)),ОКРУГ(K230,VLOOKUP(K$315,$A:$D,4,0)))),K230)</f>
        <v xml:space="preserve"> </v>
      </c>
      <c r="L538" s="34" t="str">
        <f ca="1">IFERROR(IF(--VLOOKUP(L$315,$A:$B,2,0)&gt;ОКРУГ(L230,VLOOKUP(L$315,$A:$D,4,0)),CONCATENATE(" &lt;",VLOOKUP(L$315,$A:$B,2,0)),IF(--VLOOKUP(L$315,$A:$C,3,0)&lt;ОКРУГ(L230,VLOOKUP(L$315,$A:$D,4,0)),CONCATENATE(" &gt;",VLOOKUP(L$315,$A:$C,3,0)),ОКРУГ(L230,VLOOKUP(L$315,$A:$D,4,0)))),L230)</f>
        <v xml:space="preserve"> </v>
      </c>
      <c r="M538" s="34" t="str">
        <f ca="1">IFERROR(IF(--VLOOKUP(M$315,$A:$B,2,0)&gt;ОКРУГ(M230,VLOOKUP(M$315,$A:$D,4,0)),CONCATENATE(" &lt;",VLOOKUP(M$315,$A:$B,2,0)),IF(--VLOOKUP(M$315,$A:$C,3,0)&lt;ОКРУГ(M230,VLOOKUP(M$315,$A:$D,4,0)),CONCATENATE(" &gt;",VLOOKUP(M$315,$A:$C,3,0)),ОКРУГ(M230,VLOOKUP(M$315,$A:$D,4,0)))),M230)</f>
        <v xml:space="preserve"> </v>
      </c>
    </row>
    <row r="539" spans="6:13" ht="15.75" hidden="1" thickBot="1" x14ac:dyDescent="0.3">
      <c r="F539" s="21" t="str">
        <f>IF(OR(F538=[1]Настройки!$U$6,F538="-"),"-",F538+1)</f>
        <v>-</v>
      </c>
      <c r="G539" s="22" t="str">
        <f t="shared" si="3"/>
        <v>-</v>
      </c>
      <c r="H539" s="22"/>
      <c r="I539" s="22"/>
      <c r="J539" s="34" t="str">
        <f ca="1">IFERROR(IF(--VLOOKUP(J$315,$A:$B,2,0)&gt;ОКРУГ(J231,VLOOKUP(J$315,$A:$D,4,0)),CONCATENATE(" &lt;",VLOOKUP(J$315,$A:$B,2,0)),IF(--VLOOKUP(J$315,$A:$C,3,0)&lt;ОКРУГ(J231,VLOOKUP(J$315,$A:$D,4,0)),CONCATENATE(" &gt;",VLOOKUP(J$315,$A:$C,3,0)),ОКРУГ(J231,VLOOKUP(J$315,$A:$D,4,0)))),J231)</f>
        <v xml:space="preserve"> </v>
      </c>
      <c r="K539" s="34" t="str">
        <f ca="1">IFERROR(IF(--VLOOKUP(K$315,$A:$B,2,0)&gt;ОКРУГ(K231,VLOOKUP(K$315,$A:$D,4,0)),CONCATENATE(" &lt;",VLOOKUP(K$315,$A:$B,2,0)),IF(--VLOOKUP(K$315,$A:$C,3,0)&lt;ОКРУГ(K231,VLOOKUP(K$315,$A:$D,4,0)),CONCATENATE(" &gt;",VLOOKUP(K$315,$A:$C,3,0)),ОКРУГ(K231,VLOOKUP(K$315,$A:$D,4,0)))),K231)</f>
        <v xml:space="preserve"> </v>
      </c>
      <c r="L539" s="34" t="str">
        <f ca="1">IFERROR(IF(--VLOOKUP(L$315,$A:$B,2,0)&gt;ОКРУГ(L231,VLOOKUP(L$315,$A:$D,4,0)),CONCATENATE(" &lt;",VLOOKUP(L$315,$A:$B,2,0)),IF(--VLOOKUP(L$315,$A:$C,3,0)&lt;ОКРУГ(L231,VLOOKUP(L$315,$A:$D,4,0)),CONCATENATE(" &gt;",VLOOKUP(L$315,$A:$C,3,0)),ОКРУГ(L231,VLOOKUP(L$315,$A:$D,4,0)))),L231)</f>
        <v xml:space="preserve"> </v>
      </c>
      <c r="M539" s="34" t="str">
        <f ca="1">IFERROR(IF(--VLOOKUP(M$315,$A:$B,2,0)&gt;ОКРУГ(M231,VLOOKUP(M$315,$A:$D,4,0)),CONCATENATE(" &lt;",VLOOKUP(M$315,$A:$B,2,0)),IF(--VLOOKUP(M$315,$A:$C,3,0)&lt;ОКРУГ(M231,VLOOKUP(M$315,$A:$D,4,0)),CONCATENATE(" &gt;",VLOOKUP(M$315,$A:$C,3,0)),ОКРУГ(M231,VLOOKUP(M$315,$A:$D,4,0)))),M231)</f>
        <v xml:space="preserve"> </v>
      </c>
    </row>
    <row r="540" spans="6:13" ht="15.75" hidden="1" thickBot="1" x14ac:dyDescent="0.3">
      <c r="F540" s="21" t="str">
        <f>IF(OR(F539=[1]Настройки!$U$6,F539="-"),"-",F539+1)</f>
        <v>-</v>
      </c>
      <c r="G540" s="22" t="str">
        <f t="shared" si="3"/>
        <v>-</v>
      </c>
      <c r="H540" s="22"/>
      <c r="I540" s="22"/>
      <c r="J540" s="34" t="str">
        <f ca="1">IFERROR(IF(--VLOOKUP(J$315,$A:$B,2,0)&gt;ОКРУГ(J232,VLOOKUP(J$315,$A:$D,4,0)),CONCATENATE(" &lt;",VLOOKUP(J$315,$A:$B,2,0)),IF(--VLOOKUP(J$315,$A:$C,3,0)&lt;ОКРУГ(J232,VLOOKUP(J$315,$A:$D,4,0)),CONCATENATE(" &gt;",VLOOKUP(J$315,$A:$C,3,0)),ОКРУГ(J232,VLOOKUP(J$315,$A:$D,4,0)))),J232)</f>
        <v xml:space="preserve"> </v>
      </c>
      <c r="K540" s="34" t="str">
        <f ca="1">IFERROR(IF(--VLOOKUP(K$315,$A:$B,2,0)&gt;ОКРУГ(K232,VLOOKUP(K$315,$A:$D,4,0)),CONCATENATE(" &lt;",VLOOKUP(K$315,$A:$B,2,0)),IF(--VLOOKUP(K$315,$A:$C,3,0)&lt;ОКРУГ(K232,VLOOKUP(K$315,$A:$D,4,0)),CONCATENATE(" &gt;",VLOOKUP(K$315,$A:$C,3,0)),ОКРУГ(K232,VLOOKUP(K$315,$A:$D,4,0)))),K232)</f>
        <v xml:space="preserve"> </v>
      </c>
      <c r="L540" s="34" t="str">
        <f ca="1">IFERROR(IF(--VLOOKUP(L$315,$A:$B,2,0)&gt;ОКРУГ(L232,VLOOKUP(L$315,$A:$D,4,0)),CONCATENATE(" &lt;",VLOOKUP(L$315,$A:$B,2,0)),IF(--VLOOKUP(L$315,$A:$C,3,0)&lt;ОКРУГ(L232,VLOOKUP(L$315,$A:$D,4,0)),CONCATENATE(" &gt;",VLOOKUP(L$315,$A:$C,3,0)),ОКРУГ(L232,VLOOKUP(L$315,$A:$D,4,0)))),L232)</f>
        <v xml:space="preserve"> </v>
      </c>
      <c r="M540" s="34" t="str">
        <f ca="1">IFERROR(IF(--VLOOKUP(M$315,$A:$B,2,0)&gt;ОКРУГ(M232,VLOOKUP(M$315,$A:$D,4,0)),CONCATENATE(" &lt;",VLOOKUP(M$315,$A:$B,2,0)),IF(--VLOOKUP(M$315,$A:$C,3,0)&lt;ОКРУГ(M232,VLOOKUP(M$315,$A:$D,4,0)),CONCATENATE(" &gt;",VLOOKUP(M$315,$A:$C,3,0)),ОКРУГ(M232,VLOOKUP(M$315,$A:$D,4,0)))),M232)</f>
        <v xml:space="preserve"> </v>
      </c>
    </row>
    <row r="541" spans="6:13" ht="15.75" hidden="1" thickBot="1" x14ac:dyDescent="0.3">
      <c r="F541" s="21" t="str">
        <f>IF(OR(F540=[1]Настройки!$U$6,F540="-"),"-",F540+1)</f>
        <v>-</v>
      </c>
      <c r="G541" s="22" t="str">
        <f t="shared" si="3"/>
        <v>-</v>
      </c>
      <c r="H541" s="22"/>
      <c r="I541" s="22"/>
      <c r="J541" s="34" t="str">
        <f ca="1">IFERROR(IF(--VLOOKUP(J$315,$A:$B,2,0)&gt;ОКРУГ(J233,VLOOKUP(J$315,$A:$D,4,0)),CONCATENATE(" &lt;",VLOOKUP(J$315,$A:$B,2,0)),IF(--VLOOKUP(J$315,$A:$C,3,0)&lt;ОКРУГ(J233,VLOOKUP(J$315,$A:$D,4,0)),CONCATENATE(" &gt;",VLOOKUP(J$315,$A:$C,3,0)),ОКРУГ(J233,VLOOKUP(J$315,$A:$D,4,0)))),J233)</f>
        <v xml:space="preserve"> </v>
      </c>
      <c r="K541" s="34" t="str">
        <f ca="1">IFERROR(IF(--VLOOKUP(K$315,$A:$B,2,0)&gt;ОКРУГ(K233,VLOOKUP(K$315,$A:$D,4,0)),CONCATENATE(" &lt;",VLOOKUP(K$315,$A:$B,2,0)),IF(--VLOOKUP(K$315,$A:$C,3,0)&lt;ОКРУГ(K233,VLOOKUP(K$315,$A:$D,4,0)),CONCATENATE(" &gt;",VLOOKUP(K$315,$A:$C,3,0)),ОКРУГ(K233,VLOOKUP(K$315,$A:$D,4,0)))),K233)</f>
        <v xml:space="preserve"> </v>
      </c>
      <c r="L541" s="34" t="str">
        <f ca="1">IFERROR(IF(--VLOOKUP(L$315,$A:$B,2,0)&gt;ОКРУГ(L233,VLOOKUP(L$315,$A:$D,4,0)),CONCATENATE(" &lt;",VLOOKUP(L$315,$A:$B,2,0)),IF(--VLOOKUP(L$315,$A:$C,3,0)&lt;ОКРУГ(L233,VLOOKUP(L$315,$A:$D,4,0)),CONCATENATE(" &gt;",VLOOKUP(L$315,$A:$C,3,0)),ОКРУГ(L233,VLOOKUP(L$315,$A:$D,4,0)))),L233)</f>
        <v xml:space="preserve"> </v>
      </c>
      <c r="M541" s="34" t="str">
        <f ca="1">IFERROR(IF(--VLOOKUP(M$315,$A:$B,2,0)&gt;ОКРУГ(M233,VLOOKUP(M$315,$A:$D,4,0)),CONCATENATE(" &lt;",VLOOKUP(M$315,$A:$B,2,0)),IF(--VLOOKUP(M$315,$A:$C,3,0)&lt;ОКРУГ(M233,VLOOKUP(M$315,$A:$D,4,0)),CONCATENATE(" &gt;",VLOOKUP(M$315,$A:$C,3,0)),ОКРУГ(M233,VLOOKUP(M$315,$A:$D,4,0)))),M233)</f>
        <v xml:space="preserve"> </v>
      </c>
    </row>
    <row r="542" spans="6:13" ht="15.75" hidden="1" thickBot="1" x14ac:dyDescent="0.3">
      <c r="F542" s="21" t="str">
        <f>IF(OR(F541=[1]Настройки!$U$6,F541="-"),"-",F541+1)</f>
        <v>-</v>
      </c>
      <c r="G542" s="22" t="str">
        <f t="shared" si="3"/>
        <v>-</v>
      </c>
      <c r="H542" s="22"/>
      <c r="I542" s="22"/>
      <c r="J542" s="34" t="str">
        <f ca="1">IFERROR(IF(--VLOOKUP(J$315,$A:$B,2,0)&gt;ОКРУГ(J234,VLOOKUP(J$315,$A:$D,4,0)),CONCATENATE(" &lt;",VLOOKUP(J$315,$A:$B,2,0)),IF(--VLOOKUP(J$315,$A:$C,3,0)&lt;ОКРУГ(J234,VLOOKUP(J$315,$A:$D,4,0)),CONCATENATE(" &gt;",VLOOKUP(J$315,$A:$C,3,0)),ОКРУГ(J234,VLOOKUP(J$315,$A:$D,4,0)))),J234)</f>
        <v xml:space="preserve"> </v>
      </c>
      <c r="K542" s="34" t="str">
        <f ca="1">IFERROR(IF(--VLOOKUP(K$315,$A:$B,2,0)&gt;ОКРУГ(K234,VLOOKUP(K$315,$A:$D,4,0)),CONCATENATE(" &lt;",VLOOKUP(K$315,$A:$B,2,0)),IF(--VLOOKUP(K$315,$A:$C,3,0)&lt;ОКРУГ(K234,VLOOKUP(K$315,$A:$D,4,0)),CONCATENATE(" &gt;",VLOOKUP(K$315,$A:$C,3,0)),ОКРУГ(K234,VLOOKUP(K$315,$A:$D,4,0)))),K234)</f>
        <v xml:space="preserve"> </v>
      </c>
      <c r="L542" s="34" t="str">
        <f ca="1">IFERROR(IF(--VLOOKUP(L$315,$A:$B,2,0)&gt;ОКРУГ(L234,VLOOKUP(L$315,$A:$D,4,0)),CONCATENATE(" &lt;",VLOOKUP(L$315,$A:$B,2,0)),IF(--VLOOKUP(L$315,$A:$C,3,0)&lt;ОКРУГ(L234,VLOOKUP(L$315,$A:$D,4,0)),CONCATENATE(" &gt;",VLOOKUP(L$315,$A:$C,3,0)),ОКРУГ(L234,VLOOKUP(L$315,$A:$D,4,0)))),L234)</f>
        <v xml:space="preserve"> </v>
      </c>
      <c r="M542" s="34" t="str">
        <f ca="1">IFERROR(IF(--VLOOKUP(M$315,$A:$B,2,0)&gt;ОКРУГ(M234,VLOOKUP(M$315,$A:$D,4,0)),CONCATENATE(" &lt;",VLOOKUP(M$315,$A:$B,2,0)),IF(--VLOOKUP(M$315,$A:$C,3,0)&lt;ОКРУГ(M234,VLOOKUP(M$315,$A:$D,4,0)),CONCATENATE(" &gt;",VLOOKUP(M$315,$A:$C,3,0)),ОКРУГ(M234,VLOOKUP(M$315,$A:$D,4,0)))),M234)</f>
        <v xml:space="preserve"> </v>
      </c>
    </row>
    <row r="543" spans="6:13" ht="15.75" hidden="1" thickBot="1" x14ac:dyDescent="0.3">
      <c r="F543" s="21" t="str">
        <f>IF(OR(F542=[1]Настройки!$U$6,F542="-"),"-",F542+1)</f>
        <v>-</v>
      </c>
      <c r="G543" s="22" t="str">
        <f t="shared" si="3"/>
        <v>-</v>
      </c>
      <c r="H543" s="22"/>
      <c r="I543" s="22"/>
      <c r="J543" s="34" t="str">
        <f ca="1">IFERROR(IF(--VLOOKUP(J$315,$A:$B,2,0)&gt;ОКРУГ(J235,VLOOKUP(J$315,$A:$D,4,0)),CONCATENATE(" &lt;",VLOOKUP(J$315,$A:$B,2,0)),IF(--VLOOKUP(J$315,$A:$C,3,0)&lt;ОКРУГ(J235,VLOOKUP(J$315,$A:$D,4,0)),CONCATENATE(" &gt;",VLOOKUP(J$315,$A:$C,3,0)),ОКРУГ(J235,VLOOKUP(J$315,$A:$D,4,0)))),J235)</f>
        <v xml:space="preserve"> </v>
      </c>
      <c r="K543" s="34" t="str">
        <f ca="1">IFERROR(IF(--VLOOKUP(K$315,$A:$B,2,0)&gt;ОКРУГ(K235,VLOOKUP(K$315,$A:$D,4,0)),CONCATENATE(" &lt;",VLOOKUP(K$315,$A:$B,2,0)),IF(--VLOOKUP(K$315,$A:$C,3,0)&lt;ОКРУГ(K235,VLOOKUP(K$315,$A:$D,4,0)),CONCATENATE(" &gt;",VLOOKUP(K$315,$A:$C,3,0)),ОКРУГ(K235,VLOOKUP(K$315,$A:$D,4,0)))),K235)</f>
        <v xml:space="preserve"> </v>
      </c>
      <c r="L543" s="34" t="str">
        <f ca="1">IFERROR(IF(--VLOOKUP(L$315,$A:$B,2,0)&gt;ОКРУГ(L235,VLOOKUP(L$315,$A:$D,4,0)),CONCATENATE(" &lt;",VLOOKUP(L$315,$A:$B,2,0)),IF(--VLOOKUP(L$315,$A:$C,3,0)&lt;ОКРУГ(L235,VLOOKUP(L$315,$A:$D,4,0)),CONCATENATE(" &gt;",VLOOKUP(L$315,$A:$C,3,0)),ОКРУГ(L235,VLOOKUP(L$315,$A:$D,4,0)))),L235)</f>
        <v xml:space="preserve"> </v>
      </c>
      <c r="M543" s="34" t="str">
        <f ca="1">IFERROR(IF(--VLOOKUP(M$315,$A:$B,2,0)&gt;ОКРУГ(M235,VLOOKUP(M$315,$A:$D,4,0)),CONCATENATE(" &lt;",VLOOKUP(M$315,$A:$B,2,0)),IF(--VLOOKUP(M$315,$A:$C,3,0)&lt;ОКРУГ(M235,VLOOKUP(M$315,$A:$D,4,0)),CONCATENATE(" &gt;",VLOOKUP(M$315,$A:$C,3,0)),ОКРУГ(M235,VLOOKUP(M$315,$A:$D,4,0)))),M235)</f>
        <v xml:space="preserve"> </v>
      </c>
    </row>
    <row r="544" spans="6:13" ht="15.75" hidden="1" thickBot="1" x14ac:dyDescent="0.3">
      <c r="F544" s="21" t="str">
        <f>IF(OR(F543=[1]Настройки!$U$6,F543="-"),"-",F543+1)</f>
        <v>-</v>
      </c>
      <c r="G544" s="22" t="str">
        <f t="shared" si="3"/>
        <v>-</v>
      </c>
      <c r="H544" s="22"/>
      <c r="I544" s="22"/>
      <c r="J544" s="34" t="str">
        <f ca="1">IFERROR(IF(--VLOOKUP(J$315,$A:$B,2,0)&gt;ОКРУГ(J236,VLOOKUP(J$315,$A:$D,4,0)),CONCATENATE(" &lt;",VLOOKUP(J$315,$A:$B,2,0)),IF(--VLOOKUP(J$315,$A:$C,3,0)&lt;ОКРУГ(J236,VLOOKUP(J$315,$A:$D,4,0)),CONCATENATE(" &gt;",VLOOKUP(J$315,$A:$C,3,0)),ОКРУГ(J236,VLOOKUP(J$315,$A:$D,4,0)))),J236)</f>
        <v xml:space="preserve"> </v>
      </c>
      <c r="K544" s="34" t="str">
        <f ca="1">IFERROR(IF(--VLOOKUP(K$315,$A:$B,2,0)&gt;ОКРУГ(K236,VLOOKUP(K$315,$A:$D,4,0)),CONCATENATE(" &lt;",VLOOKUP(K$315,$A:$B,2,0)),IF(--VLOOKUP(K$315,$A:$C,3,0)&lt;ОКРУГ(K236,VLOOKUP(K$315,$A:$D,4,0)),CONCATENATE(" &gt;",VLOOKUP(K$315,$A:$C,3,0)),ОКРУГ(K236,VLOOKUP(K$315,$A:$D,4,0)))),K236)</f>
        <v xml:space="preserve"> </v>
      </c>
      <c r="L544" s="34" t="str">
        <f ca="1">IFERROR(IF(--VLOOKUP(L$315,$A:$B,2,0)&gt;ОКРУГ(L236,VLOOKUP(L$315,$A:$D,4,0)),CONCATENATE(" &lt;",VLOOKUP(L$315,$A:$B,2,0)),IF(--VLOOKUP(L$315,$A:$C,3,0)&lt;ОКРУГ(L236,VLOOKUP(L$315,$A:$D,4,0)),CONCATENATE(" &gt;",VLOOKUP(L$315,$A:$C,3,0)),ОКРУГ(L236,VLOOKUP(L$315,$A:$D,4,0)))),L236)</f>
        <v xml:space="preserve"> </v>
      </c>
      <c r="M544" s="34" t="str">
        <f ca="1">IFERROR(IF(--VLOOKUP(M$315,$A:$B,2,0)&gt;ОКРУГ(M236,VLOOKUP(M$315,$A:$D,4,0)),CONCATENATE(" &lt;",VLOOKUP(M$315,$A:$B,2,0)),IF(--VLOOKUP(M$315,$A:$C,3,0)&lt;ОКРУГ(M236,VLOOKUP(M$315,$A:$D,4,0)),CONCATENATE(" &gt;",VLOOKUP(M$315,$A:$C,3,0)),ОКРУГ(M236,VLOOKUP(M$315,$A:$D,4,0)))),M236)</f>
        <v xml:space="preserve"> </v>
      </c>
    </row>
    <row r="545" spans="6:13" ht="15.75" hidden="1" thickBot="1" x14ac:dyDescent="0.3">
      <c r="F545" s="21" t="str">
        <f>IF(OR(F544=[1]Настройки!$U$6,F544="-"),"-",F544+1)</f>
        <v>-</v>
      </c>
      <c r="G545" s="22" t="str">
        <f t="shared" si="3"/>
        <v>-</v>
      </c>
      <c r="H545" s="22"/>
      <c r="I545" s="22"/>
      <c r="J545" s="34" t="str">
        <f ca="1">IFERROR(IF(--VLOOKUP(J$315,$A:$B,2,0)&gt;ОКРУГ(J237,VLOOKUP(J$315,$A:$D,4,0)),CONCATENATE(" &lt;",VLOOKUP(J$315,$A:$B,2,0)),IF(--VLOOKUP(J$315,$A:$C,3,0)&lt;ОКРУГ(J237,VLOOKUP(J$315,$A:$D,4,0)),CONCATENATE(" &gt;",VLOOKUP(J$315,$A:$C,3,0)),ОКРУГ(J237,VLOOKUP(J$315,$A:$D,4,0)))),J237)</f>
        <v xml:space="preserve"> </v>
      </c>
      <c r="K545" s="34" t="str">
        <f ca="1">IFERROR(IF(--VLOOKUP(K$315,$A:$B,2,0)&gt;ОКРУГ(K237,VLOOKUP(K$315,$A:$D,4,0)),CONCATENATE(" &lt;",VLOOKUP(K$315,$A:$B,2,0)),IF(--VLOOKUP(K$315,$A:$C,3,0)&lt;ОКРУГ(K237,VLOOKUP(K$315,$A:$D,4,0)),CONCATENATE(" &gt;",VLOOKUP(K$315,$A:$C,3,0)),ОКРУГ(K237,VLOOKUP(K$315,$A:$D,4,0)))),K237)</f>
        <v xml:space="preserve"> </v>
      </c>
      <c r="L545" s="34" t="str">
        <f ca="1">IFERROR(IF(--VLOOKUP(L$315,$A:$B,2,0)&gt;ОКРУГ(L237,VLOOKUP(L$315,$A:$D,4,0)),CONCATENATE(" &lt;",VLOOKUP(L$315,$A:$B,2,0)),IF(--VLOOKUP(L$315,$A:$C,3,0)&lt;ОКРУГ(L237,VLOOKUP(L$315,$A:$D,4,0)),CONCATENATE(" &gt;",VLOOKUP(L$315,$A:$C,3,0)),ОКРУГ(L237,VLOOKUP(L$315,$A:$D,4,0)))),L237)</f>
        <v xml:space="preserve"> </v>
      </c>
      <c r="M545" s="34" t="str">
        <f ca="1">IFERROR(IF(--VLOOKUP(M$315,$A:$B,2,0)&gt;ОКРУГ(M237,VLOOKUP(M$315,$A:$D,4,0)),CONCATENATE(" &lt;",VLOOKUP(M$315,$A:$B,2,0)),IF(--VLOOKUP(M$315,$A:$C,3,0)&lt;ОКРУГ(M237,VLOOKUP(M$315,$A:$D,4,0)),CONCATENATE(" &gt;",VLOOKUP(M$315,$A:$C,3,0)),ОКРУГ(M237,VLOOKUP(M$315,$A:$D,4,0)))),M237)</f>
        <v xml:space="preserve"> </v>
      </c>
    </row>
    <row r="546" spans="6:13" ht="15.75" hidden="1" thickBot="1" x14ac:dyDescent="0.3">
      <c r="F546" s="21" t="str">
        <f>IF(OR(F545=[1]Настройки!$U$6,F545="-"),"-",F545+1)</f>
        <v>-</v>
      </c>
      <c r="G546" s="22" t="str">
        <f t="shared" si="3"/>
        <v>-</v>
      </c>
      <c r="H546" s="22"/>
      <c r="I546" s="22"/>
      <c r="J546" s="34" t="str">
        <f ca="1">IFERROR(IF(--VLOOKUP(J$315,$A:$B,2,0)&gt;ОКРУГ(J238,VLOOKUP(J$315,$A:$D,4,0)),CONCATENATE(" &lt;",VLOOKUP(J$315,$A:$B,2,0)),IF(--VLOOKUP(J$315,$A:$C,3,0)&lt;ОКРУГ(J238,VLOOKUP(J$315,$A:$D,4,0)),CONCATENATE(" &gt;",VLOOKUP(J$315,$A:$C,3,0)),ОКРУГ(J238,VLOOKUP(J$315,$A:$D,4,0)))),J238)</f>
        <v xml:space="preserve"> </v>
      </c>
      <c r="K546" s="34" t="str">
        <f ca="1">IFERROR(IF(--VLOOKUP(K$315,$A:$B,2,0)&gt;ОКРУГ(K238,VLOOKUP(K$315,$A:$D,4,0)),CONCATENATE(" &lt;",VLOOKUP(K$315,$A:$B,2,0)),IF(--VLOOKUP(K$315,$A:$C,3,0)&lt;ОКРУГ(K238,VLOOKUP(K$315,$A:$D,4,0)),CONCATENATE(" &gt;",VLOOKUP(K$315,$A:$C,3,0)),ОКРУГ(K238,VLOOKUP(K$315,$A:$D,4,0)))),K238)</f>
        <v xml:space="preserve"> </v>
      </c>
      <c r="L546" s="34" t="str">
        <f ca="1">IFERROR(IF(--VLOOKUP(L$315,$A:$B,2,0)&gt;ОКРУГ(L238,VLOOKUP(L$315,$A:$D,4,0)),CONCATENATE(" &lt;",VLOOKUP(L$315,$A:$B,2,0)),IF(--VLOOKUP(L$315,$A:$C,3,0)&lt;ОКРУГ(L238,VLOOKUP(L$315,$A:$D,4,0)),CONCATENATE(" &gt;",VLOOKUP(L$315,$A:$C,3,0)),ОКРУГ(L238,VLOOKUP(L$315,$A:$D,4,0)))),L238)</f>
        <v xml:space="preserve"> </v>
      </c>
      <c r="M546" s="34" t="str">
        <f ca="1">IFERROR(IF(--VLOOKUP(M$315,$A:$B,2,0)&gt;ОКРУГ(M238,VLOOKUP(M$315,$A:$D,4,0)),CONCATENATE(" &lt;",VLOOKUP(M$315,$A:$B,2,0)),IF(--VLOOKUP(M$315,$A:$C,3,0)&lt;ОКРУГ(M238,VLOOKUP(M$315,$A:$D,4,0)),CONCATENATE(" &gt;",VLOOKUP(M$315,$A:$C,3,0)),ОКРУГ(M238,VLOOKUP(M$315,$A:$D,4,0)))),M238)</f>
        <v xml:space="preserve"> </v>
      </c>
    </row>
    <row r="547" spans="6:13" ht="15.75" hidden="1" thickBot="1" x14ac:dyDescent="0.3">
      <c r="F547" s="21" t="str">
        <f>IF(OR(F546=[1]Настройки!$U$6,F546="-"),"-",F546+1)</f>
        <v>-</v>
      </c>
      <c r="G547" s="22" t="str">
        <f t="shared" si="3"/>
        <v>-</v>
      </c>
      <c r="H547" s="22"/>
      <c r="I547" s="22"/>
      <c r="J547" s="34" t="str">
        <f ca="1">IFERROR(IF(--VLOOKUP(J$315,$A:$B,2,0)&gt;ОКРУГ(J239,VLOOKUP(J$315,$A:$D,4,0)),CONCATENATE(" &lt;",VLOOKUP(J$315,$A:$B,2,0)),IF(--VLOOKUP(J$315,$A:$C,3,0)&lt;ОКРУГ(J239,VLOOKUP(J$315,$A:$D,4,0)),CONCATENATE(" &gt;",VLOOKUP(J$315,$A:$C,3,0)),ОКРУГ(J239,VLOOKUP(J$315,$A:$D,4,0)))),J239)</f>
        <v xml:space="preserve"> </v>
      </c>
      <c r="K547" s="34" t="str">
        <f ca="1">IFERROR(IF(--VLOOKUP(K$315,$A:$B,2,0)&gt;ОКРУГ(K239,VLOOKUP(K$315,$A:$D,4,0)),CONCATENATE(" &lt;",VLOOKUP(K$315,$A:$B,2,0)),IF(--VLOOKUP(K$315,$A:$C,3,0)&lt;ОКРУГ(K239,VLOOKUP(K$315,$A:$D,4,0)),CONCATENATE(" &gt;",VLOOKUP(K$315,$A:$C,3,0)),ОКРУГ(K239,VLOOKUP(K$315,$A:$D,4,0)))),K239)</f>
        <v xml:space="preserve"> </v>
      </c>
      <c r="L547" s="34" t="str">
        <f ca="1">IFERROR(IF(--VLOOKUP(L$315,$A:$B,2,0)&gt;ОКРУГ(L239,VLOOKUP(L$315,$A:$D,4,0)),CONCATENATE(" &lt;",VLOOKUP(L$315,$A:$B,2,0)),IF(--VLOOKUP(L$315,$A:$C,3,0)&lt;ОКРУГ(L239,VLOOKUP(L$315,$A:$D,4,0)),CONCATENATE(" &gt;",VLOOKUP(L$315,$A:$C,3,0)),ОКРУГ(L239,VLOOKUP(L$315,$A:$D,4,0)))),L239)</f>
        <v xml:space="preserve"> </v>
      </c>
      <c r="M547" s="34" t="str">
        <f ca="1">IFERROR(IF(--VLOOKUP(M$315,$A:$B,2,0)&gt;ОКРУГ(M239,VLOOKUP(M$315,$A:$D,4,0)),CONCATENATE(" &lt;",VLOOKUP(M$315,$A:$B,2,0)),IF(--VLOOKUP(M$315,$A:$C,3,0)&lt;ОКРУГ(M239,VLOOKUP(M$315,$A:$D,4,0)),CONCATENATE(" &gt;",VLOOKUP(M$315,$A:$C,3,0)),ОКРУГ(M239,VLOOKUP(M$315,$A:$D,4,0)))),M239)</f>
        <v xml:space="preserve"> </v>
      </c>
    </row>
    <row r="548" spans="6:13" ht="15.75" hidden="1" thickBot="1" x14ac:dyDescent="0.3">
      <c r="F548" s="21" t="str">
        <f>IF(OR(F547=[1]Настройки!$U$6,F547="-"),"-",F547+1)</f>
        <v>-</v>
      </c>
      <c r="G548" s="22" t="str">
        <f t="shared" si="3"/>
        <v>-</v>
      </c>
      <c r="H548" s="22"/>
      <c r="I548" s="22"/>
      <c r="J548" s="34" t="str">
        <f ca="1">IFERROR(IF(--VLOOKUP(J$315,$A:$B,2,0)&gt;ОКРУГ(J240,VLOOKUP(J$315,$A:$D,4,0)),CONCATENATE(" &lt;",VLOOKUP(J$315,$A:$B,2,0)),IF(--VLOOKUP(J$315,$A:$C,3,0)&lt;ОКРУГ(J240,VLOOKUP(J$315,$A:$D,4,0)),CONCATENATE(" &gt;",VLOOKUP(J$315,$A:$C,3,0)),ОКРУГ(J240,VLOOKUP(J$315,$A:$D,4,0)))),J240)</f>
        <v xml:space="preserve"> </v>
      </c>
      <c r="K548" s="34" t="str">
        <f ca="1">IFERROR(IF(--VLOOKUP(K$315,$A:$B,2,0)&gt;ОКРУГ(K240,VLOOKUP(K$315,$A:$D,4,0)),CONCATENATE(" &lt;",VLOOKUP(K$315,$A:$B,2,0)),IF(--VLOOKUP(K$315,$A:$C,3,0)&lt;ОКРУГ(K240,VLOOKUP(K$315,$A:$D,4,0)),CONCATENATE(" &gt;",VLOOKUP(K$315,$A:$C,3,0)),ОКРУГ(K240,VLOOKUP(K$315,$A:$D,4,0)))),K240)</f>
        <v xml:space="preserve"> </v>
      </c>
      <c r="L548" s="34" t="str">
        <f ca="1">IFERROR(IF(--VLOOKUP(L$315,$A:$B,2,0)&gt;ОКРУГ(L240,VLOOKUP(L$315,$A:$D,4,0)),CONCATENATE(" &lt;",VLOOKUP(L$315,$A:$B,2,0)),IF(--VLOOKUP(L$315,$A:$C,3,0)&lt;ОКРУГ(L240,VLOOKUP(L$315,$A:$D,4,0)),CONCATENATE(" &gt;",VLOOKUP(L$315,$A:$C,3,0)),ОКРУГ(L240,VLOOKUP(L$315,$A:$D,4,0)))),L240)</f>
        <v xml:space="preserve"> </v>
      </c>
      <c r="M548" s="34" t="str">
        <f ca="1">IFERROR(IF(--VLOOKUP(M$315,$A:$B,2,0)&gt;ОКРУГ(M240,VLOOKUP(M$315,$A:$D,4,0)),CONCATENATE(" &lt;",VLOOKUP(M$315,$A:$B,2,0)),IF(--VLOOKUP(M$315,$A:$C,3,0)&lt;ОКРУГ(M240,VLOOKUP(M$315,$A:$D,4,0)),CONCATENATE(" &gt;",VLOOKUP(M$315,$A:$C,3,0)),ОКРУГ(M240,VLOOKUP(M$315,$A:$D,4,0)))),M240)</f>
        <v xml:space="preserve"> </v>
      </c>
    </row>
    <row r="549" spans="6:13" ht="15.75" hidden="1" thickBot="1" x14ac:dyDescent="0.3">
      <c r="F549" s="21" t="str">
        <f>IF(OR(F548=[1]Настройки!$U$6,F548="-"),"-",F548+1)</f>
        <v>-</v>
      </c>
      <c r="G549" s="22" t="str">
        <f t="shared" si="3"/>
        <v>-</v>
      </c>
      <c r="H549" s="22"/>
      <c r="I549" s="22"/>
      <c r="J549" s="34" t="str">
        <f ca="1">IFERROR(IF(--VLOOKUP(J$315,$A:$B,2,0)&gt;ОКРУГ(J241,VLOOKUP(J$315,$A:$D,4,0)),CONCATENATE(" &lt;",VLOOKUP(J$315,$A:$B,2,0)),IF(--VLOOKUP(J$315,$A:$C,3,0)&lt;ОКРУГ(J241,VLOOKUP(J$315,$A:$D,4,0)),CONCATENATE(" &gt;",VLOOKUP(J$315,$A:$C,3,0)),ОКРУГ(J241,VLOOKUP(J$315,$A:$D,4,0)))),J241)</f>
        <v xml:space="preserve"> </v>
      </c>
      <c r="K549" s="34" t="str">
        <f ca="1">IFERROR(IF(--VLOOKUP(K$315,$A:$B,2,0)&gt;ОКРУГ(K241,VLOOKUP(K$315,$A:$D,4,0)),CONCATENATE(" &lt;",VLOOKUP(K$315,$A:$B,2,0)),IF(--VLOOKUP(K$315,$A:$C,3,0)&lt;ОКРУГ(K241,VLOOKUP(K$315,$A:$D,4,0)),CONCATENATE(" &gt;",VLOOKUP(K$315,$A:$C,3,0)),ОКРУГ(K241,VLOOKUP(K$315,$A:$D,4,0)))),K241)</f>
        <v xml:space="preserve"> </v>
      </c>
      <c r="L549" s="34" t="str">
        <f ca="1">IFERROR(IF(--VLOOKUP(L$315,$A:$B,2,0)&gt;ОКРУГ(L241,VLOOKUP(L$315,$A:$D,4,0)),CONCATENATE(" &lt;",VLOOKUP(L$315,$A:$B,2,0)),IF(--VLOOKUP(L$315,$A:$C,3,0)&lt;ОКРУГ(L241,VLOOKUP(L$315,$A:$D,4,0)),CONCATENATE(" &gt;",VLOOKUP(L$315,$A:$C,3,0)),ОКРУГ(L241,VLOOKUP(L$315,$A:$D,4,0)))),L241)</f>
        <v xml:space="preserve"> </v>
      </c>
      <c r="M549" s="34" t="str">
        <f ca="1">IFERROR(IF(--VLOOKUP(M$315,$A:$B,2,0)&gt;ОКРУГ(M241,VLOOKUP(M$315,$A:$D,4,0)),CONCATENATE(" &lt;",VLOOKUP(M$315,$A:$B,2,0)),IF(--VLOOKUP(M$315,$A:$C,3,0)&lt;ОКРУГ(M241,VLOOKUP(M$315,$A:$D,4,0)),CONCATENATE(" &gt;",VLOOKUP(M$315,$A:$C,3,0)),ОКРУГ(M241,VLOOKUP(M$315,$A:$D,4,0)))),M241)</f>
        <v xml:space="preserve"> </v>
      </c>
    </row>
    <row r="550" spans="6:13" ht="15.75" hidden="1" thickBot="1" x14ac:dyDescent="0.3">
      <c r="F550" s="21" t="str">
        <f>IF(OR(F549=[1]Настройки!$U$6,F549="-"),"-",F549+1)</f>
        <v>-</v>
      </c>
      <c r="G550" s="22" t="str">
        <f t="shared" si="3"/>
        <v>-</v>
      </c>
      <c r="H550" s="22"/>
      <c r="I550" s="22"/>
      <c r="J550" s="34" t="str">
        <f ca="1">IFERROR(IF(--VLOOKUP(J$315,$A:$B,2,0)&gt;ОКРУГ(J242,VLOOKUP(J$315,$A:$D,4,0)),CONCATENATE(" &lt;",VLOOKUP(J$315,$A:$B,2,0)),IF(--VLOOKUP(J$315,$A:$C,3,0)&lt;ОКРУГ(J242,VLOOKUP(J$315,$A:$D,4,0)),CONCATENATE(" &gt;",VLOOKUP(J$315,$A:$C,3,0)),ОКРУГ(J242,VLOOKUP(J$315,$A:$D,4,0)))),J242)</f>
        <v xml:space="preserve"> </v>
      </c>
      <c r="K550" s="34" t="str">
        <f ca="1">IFERROR(IF(--VLOOKUP(K$315,$A:$B,2,0)&gt;ОКРУГ(K242,VLOOKUP(K$315,$A:$D,4,0)),CONCATENATE(" &lt;",VLOOKUP(K$315,$A:$B,2,0)),IF(--VLOOKUP(K$315,$A:$C,3,0)&lt;ОКРУГ(K242,VLOOKUP(K$315,$A:$D,4,0)),CONCATENATE(" &gt;",VLOOKUP(K$315,$A:$C,3,0)),ОКРУГ(K242,VLOOKUP(K$315,$A:$D,4,0)))),K242)</f>
        <v xml:space="preserve"> </v>
      </c>
      <c r="L550" s="34" t="str">
        <f ca="1">IFERROR(IF(--VLOOKUP(L$315,$A:$B,2,0)&gt;ОКРУГ(L242,VLOOKUP(L$315,$A:$D,4,0)),CONCATENATE(" &lt;",VLOOKUP(L$315,$A:$B,2,0)),IF(--VLOOKUP(L$315,$A:$C,3,0)&lt;ОКРУГ(L242,VLOOKUP(L$315,$A:$D,4,0)),CONCATENATE(" &gt;",VLOOKUP(L$315,$A:$C,3,0)),ОКРУГ(L242,VLOOKUP(L$315,$A:$D,4,0)))),L242)</f>
        <v xml:space="preserve"> </v>
      </c>
      <c r="M550" s="34" t="str">
        <f ca="1">IFERROR(IF(--VLOOKUP(M$315,$A:$B,2,0)&gt;ОКРУГ(M242,VLOOKUP(M$315,$A:$D,4,0)),CONCATENATE(" &lt;",VLOOKUP(M$315,$A:$B,2,0)),IF(--VLOOKUP(M$315,$A:$C,3,0)&lt;ОКРУГ(M242,VLOOKUP(M$315,$A:$D,4,0)),CONCATENATE(" &gt;",VLOOKUP(M$315,$A:$C,3,0)),ОКРУГ(M242,VLOOKUP(M$315,$A:$D,4,0)))),M242)</f>
        <v xml:space="preserve"> </v>
      </c>
    </row>
    <row r="551" spans="6:13" ht="15.75" hidden="1" thickBot="1" x14ac:dyDescent="0.3">
      <c r="F551" s="21" t="str">
        <f>IF(OR(F550=[1]Настройки!$U$6,F550="-"),"-",F550+1)</f>
        <v>-</v>
      </c>
      <c r="G551" s="22" t="str">
        <f t="shared" si="3"/>
        <v>-</v>
      </c>
      <c r="H551" s="22"/>
      <c r="I551" s="22"/>
      <c r="J551" s="34" t="str">
        <f ca="1">IFERROR(IF(--VLOOKUP(J$315,$A:$B,2,0)&gt;ОКРУГ(J243,VLOOKUP(J$315,$A:$D,4,0)),CONCATENATE(" &lt;",VLOOKUP(J$315,$A:$B,2,0)),IF(--VLOOKUP(J$315,$A:$C,3,0)&lt;ОКРУГ(J243,VLOOKUP(J$315,$A:$D,4,0)),CONCATENATE(" &gt;",VLOOKUP(J$315,$A:$C,3,0)),ОКРУГ(J243,VLOOKUP(J$315,$A:$D,4,0)))),J243)</f>
        <v xml:space="preserve"> </v>
      </c>
      <c r="K551" s="34" t="str">
        <f ca="1">IFERROR(IF(--VLOOKUP(K$315,$A:$B,2,0)&gt;ОКРУГ(K243,VLOOKUP(K$315,$A:$D,4,0)),CONCATENATE(" &lt;",VLOOKUP(K$315,$A:$B,2,0)),IF(--VLOOKUP(K$315,$A:$C,3,0)&lt;ОКРУГ(K243,VLOOKUP(K$315,$A:$D,4,0)),CONCATENATE(" &gt;",VLOOKUP(K$315,$A:$C,3,0)),ОКРУГ(K243,VLOOKUP(K$315,$A:$D,4,0)))),K243)</f>
        <v xml:space="preserve"> </v>
      </c>
      <c r="L551" s="34" t="str">
        <f ca="1">IFERROR(IF(--VLOOKUP(L$315,$A:$B,2,0)&gt;ОКРУГ(L243,VLOOKUP(L$315,$A:$D,4,0)),CONCATENATE(" &lt;",VLOOKUP(L$315,$A:$B,2,0)),IF(--VLOOKUP(L$315,$A:$C,3,0)&lt;ОКРУГ(L243,VLOOKUP(L$315,$A:$D,4,0)),CONCATENATE(" &gt;",VLOOKUP(L$315,$A:$C,3,0)),ОКРУГ(L243,VLOOKUP(L$315,$A:$D,4,0)))),L243)</f>
        <v xml:space="preserve"> </v>
      </c>
      <c r="M551" s="34" t="str">
        <f ca="1">IFERROR(IF(--VLOOKUP(M$315,$A:$B,2,0)&gt;ОКРУГ(M243,VLOOKUP(M$315,$A:$D,4,0)),CONCATENATE(" &lt;",VLOOKUP(M$315,$A:$B,2,0)),IF(--VLOOKUP(M$315,$A:$C,3,0)&lt;ОКРУГ(M243,VLOOKUP(M$315,$A:$D,4,0)),CONCATENATE(" &gt;",VLOOKUP(M$315,$A:$C,3,0)),ОКРУГ(M243,VLOOKUP(M$315,$A:$D,4,0)))),M243)</f>
        <v xml:space="preserve"> </v>
      </c>
    </row>
    <row r="552" spans="6:13" ht="15.75" hidden="1" thickBot="1" x14ac:dyDescent="0.3">
      <c r="F552" s="21" t="str">
        <f>IF(OR(F551=[1]Настройки!$U$6,F551="-"),"-",F551+1)</f>
        <v>-</v>
      </c>
      <c r="G552" s="22" t="str">
        <f t="shared" si="3"/>
        <v>-</v>
      </c>
      <c r="H552" s="22"/>
      <c r="I552" s="22"/>
      <c r="J552" s="34" t="str">
        <f ca="1">IFERROR(IF(--VLOOKUP(J$315,$A:$B,2,0)&gt;ОКРУГ(J244,VLOOKUP(J$315,$A:$D,4,0)),CONCATENATE(" &lt;",VLOOKUP(J$315,$A:$B,2,0)),IF(--VLOOKUP(J$315,$A:$C,3,0)&lt;ОКРУГ(J244,VLOOKUP(J$315,$A:$D,4,0)),CONCATENATE(" &gt;",VLOOKUP(J$315,$A:$C,3,0)),ОКРУГ(J244,VLOOKUP(J$315,$A:$D,4,0)))),J244)</f>
        <v xml:space="preserve"> </v>
      </c>
      <c r="K552" s="34" t="str">
        <f ca="1">IFERROR(IF(--VLOOKUP(K$315,$A:$B,2,0)&gt;ОКРУГ(K244,VLOOKUP(K$315,$A:$D,4,0)),CONCATENATE(" &lt;",VLOOKUP(K$315,$A:$B,2,0)),IF(--VLOOKUP(K$315,$A:$C,3,0)&lt;ОКРУГ(K244,VLOOKUP(K$315,$A:$D,4,0)),CONCATENATE(" &gt;",VLOOKUP(K$315,$A:$C,3,0)),ОКРУГ(K244,VLOOKUP(K$315,$A:$D,4,0)))),K244)</f>
        <v xml:space="preserve"> </v>
      </c>
      <c r="L552" s="34" t="str">
        <f ca="1">IFERROR(IF(--VLOOKUP(L$315,$A:$B,2,0)&gt;ОКРУГ(L244,VLOOKUP(L$315,$A:$D,4,0)),CONCATENATE(" &lt;",VLOOKUP(L$315,$A:$B,2,0)),IF(--VLOOKUP(L$315,$A:$C,3,0)&lt;ОКРУГ(L244,VLOOKUP(L$315,$A:$D,4,0)),CONCATENATE(" &gt;",VLOOKUP(L$315,$A:$C,3,0)),ОКРУГ(L244,VLOOKUP(L$315,$A:$D,4,0)))),L244)</f>
        <v xml:space="preserve"> </v>
      </c>
      <c r="M552" s="34" t="str">
        <f ca="1">IFERROR(IF(--VLOOKUP(M$315,$A:$B,2,0)&gt;ОКРУГ(M244,VLOOKUP(M$315,$A:$D,4,0)),CONCATENATE(" &lt;",VLOOKUP(M$315,$A:$B,2,0)),IF(--VLOOKUP(M$315,$A:$C,3,0)&lt;ОКРУГ(M244,VLOOKUP(M$315,$A:$D,4,0)),CONCATENATE(" &gt;",VLOOKUP(M$315,$A:$C,3,0)),ОКРУГ(M244,VLOOKUP(M$315,$A:$D,4,0)))),M244)</f>
        <v xml:space="preserve"> </v>
      </c>
    </row>
    <row r="553" spans="6:13" ht="15.75" hidden="1" thickBot="1" x14ac:dyDescent="0.3">
      <c r="F553" s="21" t="str">
        <f>IF(OR(F552=[1]Настройки!$U$6,F552="-"),"-",F552+1)</f>
        <v>-</v>
      </c>
      <c r="G553" s="22" t="str">
        <f t="shared" si="3"/>
        <v>-</v>
      </c>
      <c r="H553" s="22"/>
      <c r="I553" s="22"/>
      <c r="J553" s="34" t="str">
        <f ca="1">IFERROR(IF(--VLOOKUP(J$315,$A:$B,2,0)&gt;ОКРУГ(J245,VLOOKUP(J$315,$A:$D,4,0)),CONCATENATE(" &lt;",VLOOKUP(J$315,$A:$B,2,0)),IF(--VLOOKUP(J$315,$A:$C,3,0)&lt;ОКРУГ(J245,VLOOKUP(J$315,$A:$D,4,0)),CONCATENATE(" &gt;",VLOOKUP(J$315,$A:$C,3,0)),ОКРУГ(J245,VLOOKUP(J$315,$A:$D,4,0)))),J245)</f>
        <v xml:space="preserve"> </v>
      </c>
      <c r="K553" s="34" t="str">
        <f ca="1">IFERROR(IF(--VLOOKUP(K$315,$A:$B,2,0)&gt;ОКРУГ(K245,VLOOKUP(K$315,$A:$D,4,0)),CONCATENATE(" &lt;",VLOOKUP(K$315,$A:$B,2,0)),IF(--VLOOKUP(K$315,$A:$C,3,0)&lt;ОКРУГ(K245,VLOOKUP(K$315,$A:$D,4,0)),CONCATENATE(" &gt;",VLOOKUP(K$315,$A:$C,3,0)),ОКРУГ(K245,VLOOKUP(K$315,$A:$D,4,0)))),K245)</f>
        <v xml:space="preserve"> </v>
      </c>
      <c r="L553" s="34" t="str">
        <f ca="1">IFERROR(IF(--VLOOKUP(L$315,$A:$B,2,0)&gt;ОКРУГ(L245,VLOOKUP(L$315,$A:$D,4,0)),CONCATENATE(" &lt;",VLOOKUP(L$315,$A:$B,2,0)),IF(--VLOOKUP(L$315,$A:$C,3,0)&lt;ОКРУГ(L245,VLOOKUP(L$315,$A:$D,4,0)),CONCATENATE(" &gt;",VLOOKUP(L$315,$A:$C,3,0)),ОКРУГ(L245,VLOOKUP(L$315,$A:$D,4,0)))),L245)</f>
        <v xml:space="preserve"> </v>
      </c>
      <c r="M553" s="34" t="str">
        <f ca="1">IFERROR(IF(--VLOOKUP(M$315,$A:$B,2,0)&gt;ОКРУГ(M245,VLOOKUP(M$315,$A:$D,4,0)),CONCATENATE(" &lt;",VLOOKUP(M$315,$A:$B,2,0)),IF(--VLOOKUP(M$315,$A:$C,3,0)&lt;ОКРУГ(M245,VLOOKUP(M$315,$A:$D,4,0)),CONCATENATE(" &gt;",VLOOKUP(M$315,$A:$C,3,0)),ОКРУГ(M245,VLOOKUP(M$315,$A:$D,4,0)))),M245)</f>
        <v xml:space="preserve"> </v>
      </c>
    </row>
    <row r="554" spans="6:13" ht="15.75" hidden="1" thickBot="1" x14ac:dyDescent="0.3">
      <c r="F554" s="21" t="str">
        <f>IF(OR(F553=[1]Настройки!$U$6,F553="-"),"-",F553+1)</f>
        <v>-</v>
      </c>
      <c r="G554" s="22" t="str">
        <f t="shared" si="3"/>
        <v>-</v>
      </c>
      <c r="H554" s="22"/>
      <c r="I554" s="22"/>
      <c r="J554" s="34" t="str">
        <f ca="1">IFERROR(IF(--VLOOKUP(J$315,$A:$B,2,0)&gt;ОКРУГ(J246,VLOOKUP(J$315,$A:$D,4,0)),CONCATENATE(" &lt;",VLOOKUP(J$315,$A:$B,2,0)),IF(--VLOOKUP(J$315,$A:$C,3,0)&lt;ОКРУГ(J246,VLOOKUP(J$315,$A:$D,4,0)),CONCATENATE(" &gt;",VLOOKUP(J$315,$A:$C,3,0)),ОКРУГ(J246,VLOOKUP(J$315,$A:$D,4,0)))),J246)</f>
        <v xml:space="preserve"> </v>
      </c>
      <c r="K554" s="34" t="str">
        <f ca="1">IFERROR(IF(--VLOOKUP(K$315,$A:$B,2,0)&gt;ОКРУГ(K246,VLOOKUP(K$315,$A:$D,4,0)),CONCATENATE(" &lt;",VLOOKUP(K$315,$A:$B,2,0)),IF(--VLOOKUP(K$315,$A:$C,3,0)&lt;ОКРУГ(K246,VLOOKUP(K$315,$A:$D,4,0)),CONCATENATE(" &gt;",VLOOKUP(K$315,$A:$C,3,0)),ОКРУГ(K246,VLOOKUP(K$315,$A:$D,4,0)))),K246)</f>
        <v xml:space="preserve"> </v>
      </c>
      <c r="L554" s="34" t="str">
        <f ca="1">IFERROR(IF(--VLOOKUP(L$315,$A:$B,2,0)&gt;ОКРУГ(L246,VLOOKUP(L$315,$A:$D,4,0)),CONCATENATE(" &lt;",VLOOKUP(L$315,$A:$B,2,0)),IF(--VLOOKUP(L$315,$A:$C,3,0)&lt;ОКРУГ(L246,VLOOKUP(L$315,$A:$D,4,0)),CONCATENATE(" &gt;",VLOOKUP(L$315,$A:$C,3,0)),ОКРУГ(L246,VLOOKUP(L$315,$A:$D,4,0)))),L246)</f>
        <v xml:space="preserve"> </v>
      </c>
      <c r="M554" s="34" t="str">
        <f ca="1">IFERROR(IF(--VLOOKUP(M$315,$A:$B,2,0)&gt;ОКРУГ(M246,VLOOKUP(M$315,$A:$D,4,0)),CONCATENATE(" &lt;",VLOOKUP(M$315,$A:$B,2,0)),IF(--VLOOKUP(M$315,$A:$C,3,0)&lt;ОКРУГ(M246,VLOOKUP(M$315,$A:$D,4,0)),CONCATENATE(" &gt;",VLOOKUP(M$315,$A:$C,3,0)),ОКРУГ(M246,VLOOKUP(M$315,$A:$D,4,0)))),M246)</f>
        <v xml:space="preserve"> </v>
      </c>
    </row>
    <row r="555" spans="6:13" ht="15.75" hidden="1" thickBot="1" x14ac:dyDescent="0.3">
      <c r="F555" s="21" t="str">
        <f>IF(OR(F554=[1]Настройки!$U$6,F554="-"),"-",F554+1)</f>
        <v>-</v>
      </c>
      <c r="G555" s="22" t="str">
        <f t="shared" si="3"/>
        <v>-</v>
      </c>
      <c r="H555" s="22"/>
      <c r="I555" s="22"/>
      <c r="J555" s="34" t="str">
        <f ca="1">IFERROR(IF(--VLOOKUP(J$315,$A:$B,2,0)&gt;ОКРУГ(J247,VLOOKUP(J$315,$A:$D,4,0)),CONCATENATE(" &lt;",VLOOKUP(J$315,$A:$B,2,0)),IF(--VLOOKUP(J$315,$A:$C,3,0)&lt;ОКРУГ(J247,VLOOKUP(J$315,$A:$D,4,0)),CONCATENATE(" &gt;",VLOOKUP(J$315,$A:$C,3,0)),ОКРУГ(J247,VLOOKUP(J$315,$A:$D,4,0)))),J247)</f>
        <v xml:space="preserve"> </v>
      </c>
      <c r="K555" s="34" t="str">
        <f ca="1">IFERROR(IF(--VLOOKUP(K$315,$A:$B,2,0)&gt;ОКРУГ(K247,VLOOKUP(K$315,$A:$D,4,0)),CONCATENATE(" &lt;",VLOOKUP(K$315,$A:$B,2,0)),IF(--VLOOKUP(K$315,$A:$C,3,0)&lt;ОКРУГ(K247,VLOOKUP(K$315,$A:$D,4,0)),CONCATENATE(" &gt;",VLOOKUP(K$315,$A:$C,3,0)),ОКРУГ(K247,VLOOKUP(K$315,$A:$D,4,0)))),K247)</f>
        <v xml:space="preserve"> </v>
      </c>
      <c r="L555" s="34" t="str">
        <f ca="1">IFERROR(IF(--VLOOKUP(L$315,$A:$B,2,0)&gt;ОКРУГ(L247,VLOOKUP(L$315,$A:$D,4,0)),CONCATENATE(" &lt;",VLOOKUP(L$315,$A:$B,2,0)),IF(--VLOOKUP(L$315,$A:$C,3,0)&lt;ОКРУГ(L247,VLOOKUP(L$315,$A:$D,4,0)),CONCATENATE(" &gt;",VLOOKUP(L$315,$A:$C,3,0)),ОКРУГ(L247,VLOOKUP(L$315,$A:$D,4,0)))),L247)</f>
        <v xml:space="preserve"> </v>
      </c>
      <c r="M555" s="34" t="str">
        <f ca="1">IFERROR(IF(--VLOOKUP(M$315,$A:$B,2,0)&gt;ОКРУГ(M247,VLOOKUP(M$315,$A:$D,4,0)),CONCATENATE(" &lt;",VLOOKUP(M$315,$A:$B,2,0)),IF(--VLOOKUP(M$315,$A:$C,3,0)&lt;ОКРУГ(M247,VLOOKUP(M$315,$A:$D,4,0)),CONCATENATE(" &gt;",VLOOKUP(M$315,$A:$C,3,0)),ОКРУГ(M247,VLOOKUP(M$315,$A:$D,4,0)))),M247)</f>
        <v xml:space="preserve"> </v>
      </c>
    </row>
    <row r="556" spans="6:13" ht="15.75" hidden="1" thickBot="1" x14ac:dyDescent="0.3">
      <c r="F556" s="21" t="str">
        <f>IF(OR(F555=[1]Настройки!$U$6,F555="-"),"-",F555+1)</f>
        <v>-</v>
      </c>
      <c r="G556" s="22" t="str">
        <f t="shared" si="3"/>
        <v>-</v>
      </c>
      <c r="H556" s="22"/>
      <c r="I556" s="22"/>
      <c r="J556" s="34" t="str">
        <f ca="1">IFERROR(IF(--VLOOKUP(J$315,$A:$B,2,0)&gt;ОКРУГ(J248,VLOOKUP(J$315,$A:$D,4,0)),CONCATENATE(" &lt;",VLOOKUP(J$315,$A:$B,2,0)),IF(--VLOOKUP(J$315,$A:$C,3,0)&lt;ОКРУГ(J248,VLOOKUP(J$315,$A:$D,4,0)),CONCATENATE(" &gt;",VLOOKUP(J$315,$A:$C,3,0)),ОКРУГ(J248,VLOOKUP(J$315,$A:$D,4,0)))),J248)</f>
        <v xml:space="preserve"> </v>
      </c>
      <c r="K556" s="34" t="str">
        <f ca="1">IFERROR(IF(--VLOOKUP(K$315,$A:$B,2,0)&gt;ОКРУГ(K248,VLOOKUP(K$315,$A:$D,4,0)),CONCATENATE(" &lt;",VLOOKUP(K$315,$A:$B,2,0)),IF(--VLOOKUP(K$315,$A:$C,3,0)&lt;ОКРУГ(K248,VLOOKUP(K$315,$A:$D,4,0)),CONCATENATE(" &gt;",VLOOKUP(K$315,$A:$C,3,0)),ОКРУГ(K248,VLOOKUP(K$315,$A:$D,4,0)))),K248)</f>
        <v xml:space="preserve"> </v>
      </c>
      <c r="L556" s="34" t="str">
        <f ca="1">IFERROR(IF(--VLOOKUP(L$315,$A:$B,2,0)&gt;ОКРУГ(L248,VLOOKUP(L$315,$A:$D,4,0)),CONCATENATE(" &lt;",VLOOKUP(L$315,$A:$B,2,0)),IF(--VLOOKUP(L$315,$A:$C,3,0)&lt;ОКРУГ(L248,VLOOKUP(L$315,$A:$D,4,0)),CONCATENATE(" &gt;",VLOOKUP(L$315,$A:$C,3,0)),ОКРУГ(L248,VLOOKUP(L$315,$A:$D,4,0)))),L248)</f>
        <v xml:space="preserve"> </v>
      </c>
      <c r="M556" s="34" t="str">
        <f ca="1">IFERROR(IF(--VLOOKUP(M$315,$A:$B,2,0)&gt;ОКРУГ(M248,VLOOKUP(M$315,$A:$D,4,0)),CONCATENATE(" &lt;",VLOOKUP(M$315,$A:$B,2,0)),IF(--VLOOKUP(M$315,$A:$C,3,0)&lt;ОКРУГ(M248,VLOOKUP(M$315,$A:$D,4,0)),CONCATENATE(" &gt;",VLOOKUP(M$315,$A:$C,3,0)),ОКРУГ(M248,VLOOKUP(M$315,$A:$D,4,0)))),M248)</f>
        <v xml:space="preserve"> </v>
      </c>
    </row>
    <row r="557" spans="6:13" ht="15.75" hidden="1" thickBot="1" x14ac:dyDescent="0.3">
      <c r="F557" s="21" t="str">
        <f>IF(OR(F556=[1]Настройки!$U$6,F556="-"),"-",F556+1)</f>
        <v>-</v>
      </c>
      <c r="G557" s="22" t="str">
        <f t="shared" si="3"/>
        <v>-</v>
      </c>
      <c r="H557" s="22"/>
      <c r="I557" s="22"/>
      <c r="J557" s="34" t="str">
        <f ca="1">IFERROR(IF(--VLOOKUP(J$315,$A:$B,2,0)&gt;ОКРУГ(J249,VLOOKUP(J$315,$A:$D,4,0)),CONCATENATE(" &lt;",VLOOKUP(J$315,$A:$B,2,0)),IF(--VLOOKUP(J$315,$A:$C,3,0)&lt;ОКРУГ(J249,VLOOKUP(J$315,$A:$D,4,0)),CONCATENATE(" &gt;",VLOOKUP(J$315,$A:$C,3,0)),ОКРУГ(J249,VLOOKUP(J$315,$A:$D,4,0)))),J249)</f>
        <v xml:space="preserve"> </v>
      </c>
      <c r="K557" s="34" t="str">
        <f ca="1">IFERROR(IF(--VLOOKUP(K$315,$A:$B,2,0)&gt;ОКРУГ(K249,VLOOKUP(K$315,$A:$D,4,0)),CONCATENATE(" &lt;",VLOOKUP(K$315,$A:$B,2,0)),IF(--VLOOKUP(K$315,$A:$C,3,0)&lt;ОКРУГ(K249,VLOOKUP(K$315,$A:$D,4,0)),CONCATENATE(" &gt;",VLOOKUP(K$315,$A:$C,3,0)),ОКРУГ(K249,VLOOKUP(K$315,$A:$D,4,0)))),K249)</f>
        <v xml:space="preserve"> </v>
      </c>
      <c r="L557" s="34" t="str">
        <f ca="1">IFERROR(IF(--VLOOKUP(L$315,$A:$B,2,0)&gt;ОКРУГ(L249,VLOOKUP(L$315,$A:$D,4,0)),CONCATENATE(" &lt;",VLOOKUP(L$315,$A:$B,2,0)),IF(--VLOOKUP(L$315,$A:$C,3,0)&lt;ОКРУГ(L249,VLOOKUP(L$315,$A:$D,4,0)),CONCATENATE(" &gt;",VLOOKUP(L$315,$A:$C,3,0)),ОКРУГ(L249,VLOOKUP(L$315,$A:$D,4,0)))),L249)</f>
        <v xml:space="preserve"> </v>
      </c>
      <c r="M557" s="34" t="str">
        <f ca="1">IFERROR(IF(--VLOOKUP(M$315,$A:$B,2,0)&gt;ОКРУГ(M249,VLOOKUP(M$315,$A:$D,4,0)),CONCATENATE(" &lt;",VLOOKUP(M$315,$A:$B,2,0)),IF(--VLOOKUP(M$315,$A:$C,3,0)&lt;ОКРУГ(M249,VLOOKUP(M$315,$A:$D,4,0)),CONCATENATE(" &gt;",VLOOKUP(M$315,$A:$C,3,0)),ОКРУГ(M249,VLOOKUP(M$315,$A:$D,4,0)))),M249)</f>
        <v xml:space="preserve"> </v>
      </c>
    </row>
    <row r="558" spans="6:13" ht="15.75" hidden="1" thickBot="1" x14ac:dyDescent="0.3">
      <c r="F558" s="21" t="str">
        <f>IF(OR(F557=[1]Настройки!$U$6,F557="-"),"-",F557+1)</f>
        <v>-</v>
      </c>
      <c r="G558" s="22" t="str">
        <f t="shared" si="3"/>
        <v>-</v>
      </c>
      <c r="H558" s="22"/>
      <c r="I558" s="22"/>
      <c r="J558" s="34" t="str">
        <f ca="1">IFERROR(IF(--VLOOKUP(J$315,$A:$B,2,0)&gt;ОКРУГ(J250,VLOOKUP(J$315,$A:$D,4,0)),CONCATENATE(" &lt;",VLOOKUP(J$315,$A:$B,2,0)),IF(--VLOOKUP(J$315,$A:$C,3,0)&lt;ОКРУГ(J250,VLOOKUP(J$315,$A:$D,4,0)),CONCATENATE(" &gt;",VLOOKUP(J$315,$A:$C,3,0)),ОКРУГ(J250,VLOOKUP(J$315,$A:$D,4,0)))),J250)</f>
        <v xml:space="preserve"> </v>
      </c>
      <c r="K558" s="34" t="str">
        <f ca="1">IFERROR(IF(--VLOOKUP(K$315,$A:$B,2,0)&gt;ОКРУГ(K250,VLOOKUP(K$315,$A:$D,4,0)),CONCATENATE(" &lt;",VLOOKUP(K$315,$A:$B,2,0)),IF(--VLOOKUP(K$315,$A:$C,3,0)&lt;ОКРУГ(K250,VLOOKUP(K$315,$A:$D,4,0)),CONCATENATE(" &gt;",VLOOKUP(K$315,$A:$C,3,0)),ОКРУГ(K250,VLOOKUP(K$315,$A:$D,4,0)))),K250)</f>
        <v xml:space="preserve"> </v>
      </c>
      <c r="L558" s="34" t="str">
        <f ca="1">IFERROR(IF(--VLOOKUP(L$315,$A:$B,2,0)&gt;ОКРУГ(L250,VLOOKUP(L$315,$A:$D,4,0)),CONCATENATE(" &lt;",VLOOKUP(L$315,$A:$B,2,0)),IF(--VLOOKUP(L$315,$A:$C,3,0)&lt;ОКРУГ(L250,VLOOKUP(L$315,$A:$D,4,0)),CONCATENATE(" &gt;",VLOOKUP(L$315,$A:$C,3,0)),ОКРУГ(L250,VLOOKUP(L$315,$A:$D,4,0)))),L250)</f>
        <v xml:space="preserve"> </v>
      </c>
      <c r="M558" s="34" t="str">
        <f ca="1">IFERROR(IF(--VLOOKUP(M$315,$A:$B,2,0)&gt;ОКРУГ(M250,VLOOKUP(M$315,$A:$D,4,0)),CONCATENATE(" &lt;",VLOOKUP(M$315,$A:$B,2,0)),IF(--VLOOKUP(M$315,$A:$C,3,0)&lt;ОКРУГ(M250,VLOOKUP(M$315,$A:$D,4,0)),CONCATENATE(" &gt;",VLOOKUP(M$315,$A:$C,3,0)),ОКРУГ(M250,VLOOKUP(M$315,$A:$D,4,0)))),M250)</f>
        <v xml:space="preserve"> </v>
      </c>
    </row>
    <row r="559" spans="6:13" ht="15.75" hidden="1" thickBot="1" x14ac:dyDescent="0.3">
      <c r="F559" s="21" t="str">
        <f>IF(OR(F558=[1]Настройки!$U$6,F558="-"),"-",F558+1)</f>
        <v>-</v>
      </c>
      <c r="G559" s="22" t="str">
        <f t="shared" si="3"/>
        <v>-</v>
      </c>
      <c r="H559" s="22"/>
      <c r="I559" s="22"/>
      <c r="J559" s="34" t="str">
        <f ca="1">IFERROR(IF(--VLOOKUP(J$315,$A:$B,2,0)&gt;ОКРУГ(J251,VLOOKUP(J$315,$A:$D,4,0)),CONCATENATE(" &lt;",VLOOKUP(J$315,$A:$B,2,0)),IF(--VLOOKUP(J$315,$A:$C,3,0)&lt;ОКРУГ(J251,VLOOKUP(J$315,$A:$D,4,0)),CONCATENATE(" &gt;",VLOOKUP(J$315,$A:$C,3,0)),ОКРУГ(J251,VLOOKUP(J$315,$A:$D,4,0)))),J251)</f>
        <v xml:space="preserve"> </v>
      </c>
      <c r="K559" s="34" t="str">
        <f ca="1">IFERROR(IF(--VLOOKUP(K$315,$A:$B,2,0)&gt;ОКРУГ(K251,VLOOKUP(K$315,$A:$D,4,0)),CONCATENATE(" &lt;",VLOOKUP(K$315,$A:$B,2,0)),IF(--VLOOKUP(K$315,$A:$C,3,0)&lt;ОКРУГ(K251,VLOOKUP(K$315,$A:$D,4,0)),CONCATENATE(" &gt;",VLOOKUP(K$315,$A:$C,3,0)),ОКРУГ(K251,VLOOKUP(K$315,$A:$D,4,0)))),K251)</f>
        <v xml:space="preserve"> </v>
      </c>
      <c r="L559" s="34" t="str">
        <f ca="1">IFERROR(IF(--VLOOKUP(L$315,$A:$B,2,0)&gt;ОКРУГ(L251,VLOOKUP(L$315,$A:$D,4,0)),CONCATENATE(" &lt;",VLOOKUP(L$315,$A:$B,2,0)),IF(--VLOOKUP(L$315,$A:$C,3,0)&lt;ОКРУГ(L251,VLOOKUP(L$315,$A:$D,4,0)),CONCATENATE(" &gt;",VLOOKUP(L$315,$A:$C,3,0)),ОКРУГ(L251,VLOOKUP(L$315,$A:$D,4,0)))),L251)</f>
        <v xml:space="preserve"> </v>
      </c>
      <c r="M559" s="34" t="str">
        <f ca="1">IFERROR(IF(--VLOOKUP(M$315,$A:$B,2,0)&gt;ОКРУГ(M251,VLOOKUP(M$315,$A:$D,4,0)),CONCATENATE(" &lt;",VLOOKUP(M$315,$A:$B,2,0)),IF(--VLOOKUP(M$315,$A:$C,3,0)&lt;ОКРУГ(M251,VLOOKUP(M$315,$A:$D,4,0)),CONCATENATE(" &gt;",VLOOKUP(M$315,$A:$C,3,0)),ОКРУГ(M251,VLOOKUP(M$315,$A:$D,4,0)))),M251)</f>
        <v xml:space="preserve"> </v>
      </c>
    </row>
    <row r="560" spans="6:13" ht="15.75" hidden="1" thickBot="1" x14ac:dyDescent="0.3">
      <c r="F560" s="21" t="str">
        <f>IF(OR(F559=[1]Настройки!$U$6,F559="-"),"-",F559+1)</f>
        <v>-</v>
      </c>
      <c r="G560" s="22" t="str">
        <f t="shared" si="3"/>
        <v>-</v>
      </c>
      <c r="H560" s="22"/>
      <c r="I560" s="22"/>
      <c r="J560" s="34" t="str">
        <f ca="1">IFERROR(IF(--VLOOKUP(J$315,$A:$B,2,0)&gt;ОКРУГ(J252,VLOOKUP(J$315,$A:$D,4,0)),CONCATENATE(" &lt;",VLOOKUP(J$315,$A:$B,2,0)),IF(--VLOOKUP(J$315,$A:$C,3,0)&lt;ОКРУГ(J252,VLOOKUP(J$315,$A:$D,4,0)),CONCATENATE(" &gt;",VLOOKUP(J$315,$A:$C,3,0)),ОКРУГ(J252,VLOOKUP(J$315,$A:$D,4,0)))),J252)</f>
        <v xml:space="preserve"> </v>
      </c>
      <c r="K560" s="34" t="str">
        <f ca="1">IFERROR(IF(--VLOOKUP(K$315,$A:$B,2,0)&gt;ОКРУГ(K252,VLOOKUP(K$315,$A:$D,4,0)),CONCATENATE(" &lt;",VLOOKUP(K$315,$A:$B,2,0)),IF(--VLOOKUP(K$315,$A:$C,3,0)&lt;ОКРУГ(K252,VLOOKUP(K$315,$A:$D,4,0)),CONCATENATE(" &gt;",VLOOKUP(K$315,$A:$C,3,0)),ОКРУГ(K252,VLOOKUP(K$315,$A:$D,4,0)))),K252)</f>
        <v xml:space="preserve"> </v>
      </c>
      <c r="L560" s="34" t="str">
        <f ca="1">IFERROR(IF(--VLOOKUP(L$315,$A:$B,2,0)&gt;ОКРУГ(L252,VLOOKUP(L$315,$A:$D,4,0)),CONCATENATE(" &lt;",VLOOKUP(L$315,$A:$B,2,0)),IF(--VLOOKUP(L$315,$A:$C,3,0)&lt;ОКРУГ(L252,VLOOKUP(L$315,$A:$D,4,0)),CONCATENATE(" &gt;",VLOOKUP(L$315,$A:$C,3,0)),ОКРУГ(L252,VLOOKUP(L$315,$A:$D,4,0)))),L252)</f>
        <v xml:space="preserve"> </v>
      </c>
      <c r="M560" s="34" t="str">
        <f ca="1">IFERROR(IF(--VLOOKUP(M$315,$A:$B,2,0)&gt;ОКРУГ(M252,VLOOKUP(M$315,$A:$D,4,0)),CONCATENATE(" &lt;",VLOOKUP(M$315,$A:$B,2,0)),IF(--VLOOKUP(M$315,$A:$C,3,0)&lt;ОКРУГ(M252,VLOOKUP(M$315,$A:$D,4,0)),CONCATENATE(" &gt;",VLOOKUP(M$315,$A:$C,3,0)),ОКРУГ(M252,VLOOKUP(M$315,$A:$D,4,0)))),M252)</f>
        <v xml:space="preserve"> </v>
      </c>
    </row>
    <row r="561" spans="6:13" ht="15.75" hidden="1" thickBot="1" x14ac:dyDescent="0.3">
      <c r="F561" s="21" t="str">
        <f>IF(OR(F560=[1]Настройки!$U$6,F560="-"),"-",F560+1)</f>
        <v>-</v>
      </c>
      <c r="G561" s="22" t="str">
        <f t="shared" si="3"/>
        <v>-</v>
      </c>
      <c r="H561" s="22"/>
      <c r="I561" s="22"/>
      <c r="J561" s="34" t="str">
        <f ca="1">IFERROR(IF(--VLOOKUP(J$315,$A:$B,2,0)&gt;ОКРУГ(J253,VLOOKUP(J$315,$A:$D,4,0)),CONCATENATE(" &lt;",VLOOKUP(J$315,$A:$B,2,0)),IF(--VLOOKUP(J$315,$A:$C,3,0)&lt;ОКРУГ(J253,VLOOKUP(J$315,$A:$D,4,0)),CONCATENATE(" &gt;",VLOOKUP(J$315,$A:$C,3,0)),ОКРУГ(J253,VLOOKUP(J$315,$A:$D,4,0)))),J253)</f>
        <v xml:space="preserve"> </v>
      </c>
      <c r="K561" s="34" t="str">
        <f ca="1">IFERROR(IF(--VLOOKUP(K$315,$A:$B,2,0)&gt;ОКРУГ(K253,VLOOKUP(K$315,$A:$D,4,0)),CONCATENATE(" &lt;",VLOOKUP(K$315,$A:$B,2,0)),IF(--VLOOKUP(K$315,$A:$C,3,0)&lt;ОКРУГ(K253,VLOOKUP(K$315,$A:$D,4,0)),CONCATENATE(" &gt;",VLOOKUP(K$315,$A:$C,3,0)),ОКРУГ(K253,VLOOKUP(K$315,$A:$D,4,0)))),K253)</f>
        <v xml:space="preserve"> </v>
      </c>
      <c r="L561" s="34" t="str">
        <f ca="1">IFERROR(IF(--VLOOKUP(L$315,$A:$B,2,0)&gt;ОКРУГ(L253,VLOOKUP(L$315,$A:$D,4,0)),CONCATENATE(" &lt;",VLOOKUP(L$315,$A:$B,2,0)),IF(--VLOOKUP(L$315,$A:$C,3,0)&lt;ОКРУГ(L253,VLOOKUP(L$315,$A:$D,4,0)),CONCATENATE(" &gt;",VLOOKUP(L$315,$A:$C,3,0)),ОКРУГ(L253,VLOOKUP(L$315,$A:$D,4,0)))),L253)</f>
        <v xml:space="preserve"> </v>
      </c>
      <c r="M561" s="34" t="str">
        <f ca="1">IFERROR(IF(--VLOOKUP(M$315,$A:$B,2,0)&gt;ОКРУГ(M253,VLOOKUP(M$315,$A:$D,4,0)),CONCATENATE(" &lt;",VLOOKUP(M$315,$A:$B,2,0)),IF(--VLOOKUP(M$315,$A:$C,3,0)&lt;ОКРУГ(M253,VLOOKUP(M$315,$A:$D,4,0)),CONCATENATE(" &gt;",VLOOKUP(M$315,$A:$C,3,0)),ОКРУГ(M253,VLOOKUP(M$315,$A:$D,4,0)))),M253)</f>
        <v xml:space="preserve"> </v>
      </c>
    </row>
    <row r="562" spans="6:13" ht="15.75" hidden="1" thickBot="1" x14ac:dyDescent="0.3">
      <c r="F562" s="21" t="str">
        <f>IF(OR(F561=[1]Настройки!$U$6,F561="-"),"-",F561+1)</f>
        <v>-</v>
      </c>
      <c r="G562" s="22" t="str">
        <f t="shared" si="3"/>
        <v>-</v>
      </c>
      <c r="H562" s="22"/>
      <c r="I562" s="22"/>
      <c r="J562" s="34" t="str">
        <f ca="1">IFERROR(IF(--VLOOKUP(J$315,$A:$B,2,0)&gt;ОКРУГ(J254,VLOOKUP(J$315,$A:$D,4,0)),CONCATENATE(" &lt;",VLOOKUP(J$315,$A:$B,2,0)),IF(--VLOOKUP(J$315,$A:$C,3,0)&lt;ОКРУГ(J254,VLOOKUP(J$315,$A:$D,4,0)),CONCATENATE(" &gt;",VLOOKUP(J$315,$A:$C,3,0)),ОКРУГ(J254,VLOOKUP(J$315,$A:$D,4,0)))),J254)</f>
        <v xml:space="preserve"> </v>
      </c>
      <c r="K562" s="34" t="str">
        <f ca="1">IFERROR(IF(--VLOOKUP(K$315,$A:$B,2,0)&gt;ОКРУГ(K254,VLOOKUP(K$315,$A:$D,4,0)),CONCATENATE(" &lt;",VLOOKUP(K$315,$A:$B,2,0)),IF(--VLOOKUP(K$315,$A:$C,3,0)&lt;ОКРУГ(K254,VLOOKUP(K$315,$A:$D,4,0)),CONCATENATE(" &gt;",VLOOKUP(K$315,$A:$C,3,0)),ОКРУГ(K254,VLOOKUP(K$315,$A:$D,4,0)))),K254)</f>
        <v xml:space="preserve"> </v>
      </c>
      <c r="L562" s="34" t="str">
        <f ca="1">IFERROR(IF(--VLOOKUP(L$315,$A:$B,2,0)&gt;ОКРУГ(L254,VLOOKUP(L$315,$A:$D,4,0)),CONCATENATE(" &lt;",VLOOKUP(L$315,$A:$B,2,0)),IF(--VLOOKUP(L$315,$A:$C,3,0)&lt;ОКРУГ(L254,VLOOKUP(L$315,$A:$D,4,0)),CONCATENATE(" &gt;",VLOOKUP(L$315,$A:$C,3,0)),ОКРУГ(L254,VLOOKUP(L$315,$A:$D,4,0)))),L254)</f>
        <v xml:space="preserve"> </v>
      </c>
      <c r="M562" s="34" t="str">
        <f ca="1">IFERROR(IF(--VLOOKUP(M$315,$A:$B,2,0)&gt;ОКРУГ(M254,VLOOKUP(M$315,$A:$D,4,0)),CONCATENATE(" &lt;",VLOOKUP(M$315,$A:$B,2,0)),IF(--VLOOKUP(M$315,$A:$C,3,0)&lt;ОКРУГ(M254,VLOOKUP(M$315,$A:$D,4,0)),CONCATENATE(" &gt;",VLOOKUP(M$315,$A:$C,3,0)),ОКРУГ(M254,VLOOKUP(M$315,$A:$D,4,0)))),M254)</f>
        <v xml:space="preserve"> </v>
      </c>
    </row>
    <row r="563" spans="6:13" ht="15.75" hidden="1" thickBot="1" x14ac:dyDescent="0.3">
      <c r="F563" s="21" t="str">
        <f>IF(OR(F562=[1]Настройки!$U$6,F562="-"),"-",F562+1)</f>
        <v>-</v>
      </c>
      <c r="G563" s="22" t="str">
        <f t="shared" si="3"/>
        <v>-</v>
      </c>
      <c r="H563" s="22"/>
      <c r="I563" s="22"/>
      <c r="J563" s="34" t="str">
        <f ca="1">IFERROR(IF(--VLOOKUP(J$315,$A:$B,2,0)&gt;ОКРУГ(J255,VLOOKUP(J$315,$A:$D,4,0)),CONCATENATE(" &lt;",VLOOKUP(J$315,$A:$B,2,0)),IF(--VLOOKUP(J$315,$A:$C,3,0)&lt;ОКРУГ(J255,VLOOKUP(J$315,$A:$D,4,0)),CONCATENATE(" &gt;",VLOOKUP(J$315,$A:$C,3,0)),ОКРУГ(J255,VLOOKUP(J$315,$A:$D,4,0)))),J255)</f>
        <v xml:space="preserve"> </v>
      </c>
      <c r="K563" s="34" t="str">
        <f ca="1">IFERROR(IF(--VLOOKUP(K$315,$A:$B,2,0)&gt;ОКРУГ(K255,VLOOKUP(K$315,$A:$D,4,0)),CONCATENATE(" &lt;",VLOOKUP(K$315,$A:$B,2,0)),IF(--VLOOKUP(K$315,$A:$C,3,0)&lt;ОКРУГ(K255,VLOOKUP(K$315,$A:$D,4,0)),CONCATENATE(" &gt;",VLOOKUP(K$315,$A:$C,3,0)),ОКРУГ(K255,VLOOKUP(K$315,$A:$D,4,0)))),K255)</f>
        <v xml:space="preserve"> </v>
      </c>
      <c r="L563" s="34" t="str">
        <f ca="1">IFERROR(IF(--VLOOKUP(L$315,$A:$B,2,0)&gt;ОКРУГ(L255,VLOOKUP(L$315,$A:$D,4,0)),CONCATENATE(" &lt;",VLOOKUP(L$315,$A:$B,2,0)),IF(--VLOOKUP(L$315,$A:$C,3,0)&lt;ОКРУГ(L255,VLOOKUP(L$315,$A:$D,4,0)),CONCATENATE(" &gt;",VLOOKUP(L$315,$A:$C,3,0)),ОКРУГ(L255,VLOOKUP(L$315,$A:$D,4,0)))),L255)</f>
        <v xml:space="preserve"> </v>
      </c>
      <c r="M563" s="34" t="str">
        <f ca="1">IFERROR(IF(--VLOOKUP(M$315,$A:$B,2,0)&gt;ОКРУГ(M255,VLOOKUP(M$315,$A:$D,4,0)),CONCATENATE(" &lt;",VLOOKUP(M$315,$A:$B,2,0)),IF(--VLOOKUP(M$315,$A:$C,3,0)&lt;ОКРУГ(M255,VLOOKUP(M$315,$A:$D,4,0)),CONCATENATE(" &gt;",VLOOKUP(M$315,$A:$C,3,0)),ОКРУГ(M255,VLOOKUP(M$315,$A:$D,4,0)))),M255)</f>
        <v xml:space="preserve"> </v>
      </c>
    </row>
    <row r="564" spans="6:13" ht="15.75" hidden="1" thickBot="1" x14ac:dyDescent="0.3">
      <c r="F564" s="21" t="str">
        <f>IF(OR(F563=[1]Настройки!$U$6,F563="-"),"-",F563+1)</f>
        <v>-</v>
      </c>
      <c r="G564" s="22" t="str">
        <f t="shared" si="3"/>
        <v>-</v>
      </c>
      <c r="H564" s="22"/>
      <c r="I564" s="22"/>
      <c r="J564" s="34" t="str">
        <f ca="1">IFERROR(IF(--VLOOKUP(J$315,$A:$B,2,0)&gt;ОКРУГ(J256,VLOOKUP(J$315,$A:$D,4,0)),CONCATENATE(" &lt;",VLOOKUP(J$315,$A:$B,2,0)),IF(--VLOOKUP(J$315,$A:$C,3,0)&lt;ОКРУГ(J256,VLOOKUP(J$315,$A:$D,4,0)),CONCATENATE(" &gt;",VLOOKUP(J$315,$A:$C,3,0)),ОКРУГ(J256,VLOOKUP(J$315,$A:$D,4,0)))),J256)</f>
        <v xml:space="preserve"> </v>
      </c>
      <c r="K564" s="34" t="str">
        <f ca="1">IFERROR(IF(--VLOOKUP(K$315,$A:$B,2,0)&gt;ОКРУГ(K256,VLOOKUP(K$315,$A:$D,4,0)),CONCATENATE(" &lt;",VLOOKUP(K$315,$A:$B,2,0)),IF(--VLOOKUP(K$315,$A:$C,3,0)&lt;ОКРУГ(K256,VLOOKUP(K$315,$A:$D,4,0)),CONCATENATE(" &gt;",VLOOKUP(K$315,$A:$C,3,0)),ОКРУГ(K256,VLOOKUP(K$315,$A:$D,4,0)))),K256)</f>
        <v xml:space="preserve"> </v>
      </c>
      <c r="L564" s="34" t="str">
        <f ca="1">IFERROR(IF(--VLOOKUP(L$315,$A:$B,2,0)&gt;ОКРУГ(L256,VLOOKUP(L$315,$A:$D,4,0)),CONCATENATE(" &lt;",VLOOKUP(L$315,$A:$B,2,0)),IF(--VLOOKUP(L$315,$A:$C,3,0)&lt;ОКРУГ(L256,VLOOKUP(L$315,$A:$D,4,0)),CONCATENATE(" &gt;",VLOOKUP(L$315,$A:$C,3,0)),ОКРУГ(L256,VLOOKUP(L$315,$A:$D,4,0)))),L256)</f>
        <v xml:space="preserve"> </v>
      </c>
      <c r="M564" s="34" t="str">
        <f ca="1">IFERROR(IF(--VLOOKUP(M$315,$A:$B,2,0)&gt;ОКРУГ(M256,VLOOKUP(M$315,$A:$D,4,0)),CONCATENATE(" &lt;",VLOOKUP(M$315,$A:$B,2,0)),IF(--VLOOKUP(M$315,$A:$C,3,0)&lt;ОКРУГ(M256,VLOOKUP(M$315,$A:$D,4,0)),CONCATENATE(" &gt;",VLOOKUP(M$315,$A:$C,3,0)),ОКРУГ(M256,VLOOKUP(M$315,$A:$D,4,0)))),M256)</f>
        <v xml:space="preserve"> </v>
      </c>
    </row>
    <row r="565" spans="6:13" ht="15.75" hidden="1" thickBot="1" x14ac:dyDescent="0.3">
      <c r="F565" s="21" t="str">
        <f>IF(OR(F564=[1]Настройки!$U$6,F564="-"),"-",F564+1)</f>
        <v>-</v>
      </c>
      <c r="G565" s="22" t="str">
        <f t="shared" si="3"/>
        <v>-</v>
      </c>
      <c r="H565" s="22"/>
      <c r="I565" s="22"/>
      <c r="J565" s="34" t="str">
        <f ca="1">IFERROR(IF(--VLOOKUP(J$315,$A:$B,2,0)&gt;ОКРУГ(J257,VLOOKUP(J$315,$A:$D,4,0)),CONCATENATE(" &lt;",VLOOKUP(J$315,$A:$B,2,0)),IF(--VLOOKUP(J$315,$A:$C,3,0)&lt;ОКРУГ(J257,VLOOKUP(J$315,$A:$D,4,0)),CONCATENATE(" &gt;",VLOOKUP(J$315,$A:$C,3,0)),ОКРУГ(J257,VLOOKUP(J$315,$A:$D,4,0)))),J257)</f>
        <v xml:space="preserve"> </v>
      </c>
      <c r="K565" s="34" t="str">
        <f ca="1">IFERROR(IF(--VLOOKUP(K$315,$A:$B,2,0)&gt;ОКРУГ(K257,VLOOKUP(K$315,$A:$D,4,0)),CONCATENATE(" &lt;",VLOOKUP(K$315,$A:$B,2,0)),IF(--VLOOKUP(K$315,$A:$C,3,0)&lt;ОКРУГ(K257,VLOOKUP(K$315,$A:$D,4,0)),CONCATENATE(" &gt;",VLOOKUP(K$315,$A:$C,3,0)),ОКРУГ(K257,VLOOKUP(K$315,$A:$D,4,0)))),K257)</f>
        <v xml:space="preserve"> </v>
      </c>
      <c r="L565" s="34" t="str">
        <f ca="1">IFERROR(IF(--VLOOKUP(L$315,$A:$B,2,0)&gt;ОКРУГ(L257,VLOOKUP(L$315,$A:$D,4,0)),CONCATENATE(" &lt;",VLOOKUP(L$315,$A:$B,2,0)),IF(--VLOOKUP(L$315,$A:$C,3,0)&lt;ОКРУГ(L257,VLOOKUP(L$315,$A:$D,4,0)),CONCATENATE(" &gt;",VLOOKUP(L$315,$A:$C,3,0)),ОКРУГ(L257,VLOOKUP(L$315,$A:$D,4,0)))),L257)</f>
        <v xml:space="preserve"> </v>
      </c>
      <c r="M565" s="34" t="str">
        <f ca="1">IFERROR(IF(--VLOOKUP(M$315,$A:$B,2,0)&gt;ОКРУГ(M257,VLOOKUP(M$315,$A:$D,4,0)),CONCATENATE(" &lt;",VLOOKUP(M$315,$A:$B,2,0)),IF(--VLOOKUP(M$315,$A:$C,3,0)&lt;ОКРУГ(M257,VLOOKUP(M$315,$A:$D,4,0)),CONCATENATE(" &gt;",VLOOKUP(M$315,$A:$C,3,0)),ОКРУГ(M257,VLOOKUP(M$315,$A:$D,4,0)))),M257)</f>
        <v xml:space="preserve"> </v>
      </c>
    </row>
    <row r="566" spans="6:13" ht="15.75" hidden="1" thickBot="1" x14ac:dyDescent="0.3">
      <c r="F566" s="21" t="str">
        <f>IF(OR(F565=[1]Настройки!$U$6,F565="-"),"-",F565+1)</f>
        <v>-</v>
      </c>
      <c r="G566" s="22" t="str">
        <f t="shared" si="3"/>
        <v>-</v>
      </c>
      <c r="H566" s="22"/>
      <c r="I566" s="22"/>
      <c r="J566" s="34" t="str">
        <f ca="1">IFERROR(IF(--VLOOKUP(J$315,$A:$B,2,0)&gt;ОКРУГ(J258,VLOOKUP(J$315,$A:$D,4,0)),CONCATENATE(" &lt;",VLOOKUP(J$315,$A:$B,2,0)),IF(--VLOOKUP(J$315,$A:$C,3,0)&lt;ОКРУГ(J258,VLOOKUP(J$315,$A:$D,4,0)),CONCATENATE(" &gt;",VLOOKUP(J$315,$A:$C,3,0)),ОКРУГ(J258,VLOOKUP(J$315,$A:$D,4,0)))),J258)</f>
        <v xml:space="preserve"> </v>
      </c>
      <c r="K566" s="34" t="str">
        <f ca="1">IFERROR(IF(--VLOOKUP(K$315,$A:$B,2,0)&gt;ОКРУГ(K258,VLOOKUP(K$315,$A:$D,4,0)),CONCATENATE(" &lt;",VLOOKUP(K$315,$A:$B,2,0)),IF(--VLOOKUP(K$315,$A:$C,3,0)&lt;ОКРУГ(K258,VLOOKUP(K$315,$A:$D,4,0)),CONCATENATE(" &gt;",VLOOKUP(K$315,$A:$C,3,0)),ОКРУГ(K258,VLOOKUP(K$315,$A:$D,4,0)))),K258)</f>
        <v xml:space="preserve"> </v>
      </c>
      <c r="L566" s="34" t="str">
        <f ca="1">IFERROR(IF(--VLOOKUP(L$315,$A:$B,2,0)&gt;ОКРУГ(L258,VLOOKUP(L$315,$A:$D,4,0)),CONCATENATE(" &lt;",VLOOKUP(L$315,$A:$B,2,0)),IF(--VLOOKUP(L$315,$A:$C,3,0)&lt;ОКРУГ(L258,VLOOKUP(L$315,$A:$D,4,0)),CONCATENATE(" &gt;",VLOOKUP(L$315,$A:$C,3,0)),ОКРУГ(L258,VLOOKUP(L$315,$A:$D,4,0)))),L258)</f>
        <v xml:space="preserve"> </v>
      </c>
      <c r="M566" s="34" t="str">
        <f ca="1">IFERROR(IF(--VLOOKUP(M$315,$A:$B,2,0)&gt;ОКРУГ(M258,VLOOKUP(M$315,$A:$D,4,0)),CONCATENATE(" &lt;",VLOOKUP(M$315,$A:$B,2,0)),IF(--VLOOKUP(M$315,$A:$C,3,0)&lt;ОКРУГ(M258,VLOOKUP(M$315,$A:$D,4,0)),CONCATENATE(" &gt;",VLOOKUP(M$315,$A:$C,3,0)),ОКРУГ(M258,VLOOKUP(M$315,$A:$D,4,0)))),M258)</f>
        <v xml:space="preserve"> </v>
      </c>
    </row>
    <row r="567" spans="6:13" ht="15.75" hidden="1" thickBot="1" x14ac:dyDescent="0.3">
      <c r="F567" s="21" t="str">
        <f>IF(OR(F566=[1]Настройки!$U$6,F566="-"),"-",F566+1)</f>
        <v>-</v>
      </c>
      <c r="G567" s="22" t="str">
        <f t="shared" si="3"/>
        <v>-</v>
      </c>
      <c r="H567" s="22"/>
      <c r="I567" s="22"/>
      <c r="J567" s="34" t="str">
        <f ca="1">IFERROR(IF(--VLOOKUP(J$315,$A:$B,2,0)&gt;ОКРУГ(J259,VLOOKUP(J$315,$A:$D,4,0)),CONCATENATE(" &lt;",VLOOKUP(J$315,$A:$B,2,0)),IF(--VLOOKUP(J$315,$A:$C,3,0)&lt;ОКРУГ(J259,VLOOKUP(J$315,$A:$D,4,0)),CONCATENATE(" &gt;",VLOOKUP(J$315,$A:$C,3,0)),ОКРУГ(J259,VLOOKUP(J$315,$A:$D,4,0)))),J259)</f>
        <v xml:space="preserve"> </v>
      </c>
      <c r="K567" s="34" t="str">
        <f ca="1">IFERROR(IF(--VLOOKUP(K$315,$A:$B,2,0)&gt;ОКРУГ(K259,VLOOKUP(K$315,$A:$D,4,0)),CONCATENATE(" &lt;",VLOOKUP(K$315,$A:$B,2,0)),IF(--VLOOKUP(K$315,$A:$C,3,0)&lt;ОКРУГ(K259,VLOOKUP(K$315,$A:$D,4,0)),CONCATENATE(" &gt;",VLOOKUP(K$315,$A:$C,3,0)),ОКРУГ(K259,VLOOKUP(K$315,$A:$D,4,0)))),K259)</f>
        <v xml:space="preserve"> </v>
      </c>
      <c r="L567" s="34" t="str">
        <f ca="1">IFERROR(IF(--VLOOKUP(L$315,$A:$B,2,0)&gt;ОКРУГ(L259,VLOOKUP(L$315,$A:$D,4,0)),CONCATENATE(" &lt;",VLOOKUP(L$315,$A:$B,2,0)),IF(--VLOOKUP(L$315,$A:$C,3,0)&lt;ОКРУГ(L259,VLOOKUP(L$315,$A:$D,4,0)),CONCATENATE(" &gt;",VLOOKUP(L$315,$A:$C,3,0)),ОКРУГ(L259,VLOOKUP(L$315,$A:$D,4,0)))),L259)</f>
        <v xml:space="preserve"> </v>
      </c>
      <c r="M567" s="34" t="str">
        <f ca="1">IFERROR(IF(--VLOOKUP(M$315,$A:$B,2,0)&gt;ОКРУГ(M259,VLOOKUP(M$315,$A:$D,4,0)),CONCATENATE(" &lt;",VLOOKUP(M$315,$A:$B,2,0)),IF(--VLOOKUP(M$315,$A:$C,3,0)&lt;ОКРУГ(M259,VLOOKUP(M$315,$A:$D,4,0)),CONCATENATE(" &gt;",VLOOKUP(M$315,$A:$C,3,0)),ОКРУГ(M259,VLOOKUP(M$315,$A:$D,4,0)))),M259)</f>
        <v xml:space="preserve"> </v>
      </c>
    </row>
    <row r="568" spans="6:13" ht="15.75" hidden="1" thickBot="1" x14ac:dyDescent="0.3">
      <c r="F568" s="21" t="str">
        <f>IF(OR(F567=[1]Настройки!$U$6,F567="-"),"-",F567+1)</f>
        <v>-</v>
      </c>
      <c r="G568" s="22" t="str">
        <f t="shared" si="3"/>
        <v>-</v>
      </c>
      <c r="H568" s="22"/>
      <c r="I568" s="22"/>
      <c r="J568" s="34" t="str">
        <f ca="1">IFERROR(IF(--VLOOKUP(J$315,$A:$B,2,0)&gt;ОКРУГ(J260,VLOOKUP(J$315,$A:$D,4,0)),CONCATENATE(" &lt;",VLOOKUP(J$315,$A:$B,2,0)),IF(--VLOOKUP(J$315,$A:$C,3,0)&lt;ОКРУГ(J260,VLOOKUP(J$315,$A:$D,4,0)),CONCATENATE(" &gt;",VLOOKUP(J$315,$A:$C,3,0)),ОКРУГ(J260,VLOOKUP(J$315,$A:$D,4,0)))),J260)</f>
        <v xml:space="preserve"> </v>
      </c>
      <c r="K568" s="34" t="str">
        <f ca="1">IFERROR(IF(--VLOOKUP(K$315,$A:$B,2,0)&gt;ОКРУГ(K260,VLOOKUP(K$315,$A:$D,4,0)),CONCATENATE(" &lt;",VLOOKUP(K$315,$A:$B,2,0)),IF(--VLOOKUP(K$315,$A:$C,3,0)&lt;ОКРУГ(K260,VLOOKUP(K$315,$A:$D,4,0)),CONCATENATE(" &gt;",VLOOKUP(K$315,$A:$C,3,0)),ОКРУГ(K260,VLOOKUP(K$315,$A:$D,4,0)))),K260)</f>
        <v xml:space="preserve"> </v>
      </c>
      <c r="L568" s="34" t="str">
        <f ca="1">IFERROR(IF(--VLOOKUP(L$315,$A:$B,2,0)&gt;ОКРУГ(L260,VLOOKUP(L$315,$A:$D,4,0)),CONCATENATE(" &lt;",VLOOKUP(L$315,$A:$B,2,0)),IF(--VLOOKUP(L$315,$A:$C,3,0)&lt;ОКРУГ(L260,VLOOKUP(L$315,$A:$D,4,0)),CONCATENATE(" &gt;",VLOOKUP(L$315,$A:$C,3,0)),ОКРУГ(L260,VLOOKUP(L$315,$A:$D,4,0)))),L260)</f>
        <v xml:space="preserve"> </v>
      </c>
      <c r="M568" s="34" t="str">
        <f ca="1">IFERROR(IF(--VLOOKUP(M$315,$A:$B,2,0)&gt;ОКРУГ(M260,VLOOKUP(M$315,$A:$D,4,0)),CONCATENATE(" &lt;",VLOOKUP(M$315,$A:$B,2,0)),IF(--VLOOKUP(M$315,$A:$C,3,0)&lt;ОКРУГ(M260,VLOOKUP(M$315,$A:$D,4,0)),CONCATENATE(" &gt;",VLOOKUP(M$315,$A:$C,3,0)),ОКРУГ(M260,VLOOKUP(M$315,$A:$D,4,0)))),M260)</f>
        <v xml:space="preserve"> </v>
      </c>
    </row>
    <row r="569" spans="6:13" ht="15.75" hidden="1" thickBot="1" x14ac:dyDescent="0.3">
      <c r="F569" s="21" t="str">
        <f>IF(OR(F568=[1]Настройки!$U$6,F568="-"),"-",F568+1)</f>
        <v>-</v>
      </c>
      <c r="G569" s="22" t="str">
        <f t="shared" si="3"/>
        <v>-</v>
      </c>
      <c r="H569" s="22"/>
      <c r="I569" s="22"/>
      <c r="J569" s="34" t="str">
        <f ca="1">IFERROR(IF(--VLOOKUP(J$315,$A:$B,2,0)&gt;ОКРУГ(J261,VLOOKUP(J$315,$A:$D,4,0)),CONCATENATE(" &lt;",VLOOKUP(J$315,$A:$B,2,0)),IF(--VLOOKUP(J$315,$A:$C,3,0)&lt;ОКРУГ(J261,VLOOKUP(J$315,$A:$D,4,0)),CONCATENATE(" &gt;",VLOOKUP(J$315,$A:$C,3,0)),ОКРУГ(J261,VLOOKUP(J$315,$A:$D,4,0)))),J261)</f>
        <v xml:space="preserve"> </v>
      </c>
      <c r="K569" s="34" t="str">
        <f ca="1">IFERROR(IF(--VLOOKUP(K$315,$A:$B,2,0)&gt;ОКРУГ(K261,VLOOKUP(K$315,$A:$D,4,0)),CONCATENATE(" &lt;",VLOOKUP(K$315,$A:$B,2,0)),IF(--VLOOKUP(K$315,$A:$C,3,0)&lt;ОКРУГ(K261,VLOOKUP(K$315,$A:$D,4,0)),CONCATENATE(" &gt;",VLOOKUP(K$315,$A:$C,3,0)),ОКРУГ(K261,VLOOKUP(K$315,$A:$D,4,0)))),K261)</f>
        <v xml:space="preserve"> </v>
      </c>
      <c r="L569" s="34" t="str">
        <f ca="1">IFERROR(IF(--VLOOKUP(L$315,$A:$B,2,0)&gt;ОКРУГ(L261,VLOOKUP(L$315,$A:$D,4,0)),CONCATENATE(" &lt;",VLOOKUP(L$315,$A:$B,2,0)),IF(--VLOOKUP(L$315,$A:$C,3,0)&lt;ОКРУГ(L261,VLOOKUP(L$315,$A:$D,4,0)),CONCATENATE(" &gt;",VLOOKUP(L$315,$A:$C,3,0)),ОКРУГ(L261,VLOOKUP(L$315,$A:$D,4,0)))),L261)</f>
        <v xml:space="preserve"> </v>
      </c>
      <c r="M569" s="34" t="str">
        <f ca="1">IFERROR(IF(--VLOOKUP(M$315,$A:$B,2,0)&gt;ОКРУГ(M261,VLOOKUP(M$315,$A:$D,4,0)),CONCATENATE(" &lt;",VLOOKUP(M$315,$A:$B,2,0)),IF(--VLOOKUP(M$315,$A:$C,3,0)&lt;ОКРУГ(M261,VLOOKUP(M$315,$A:$D,4,0)),CONCATENATE(" &gt;",VLOOKUP(M$315,$A:$C,3,0)),ОКРУГ(M261,VLOOKUP(M$315,$A:$D,4,0)))),M261)</f>
        <v xml:space="preserve"> </v>
      </c>
    </row>
    <row r="570" spans="6:13" ht="15.75" hidden="1" thickBot="1" x14ac:dyDescent="0.3">
      <c r="F570" s="21" t="str">
        <f>IF(OR(F569=[1]Настройки!$U$6,F569="-"),"-",F569+1)</f>
        <v>-</v>
      </c>
      <c r="G570" s="22" t="str">
        <f t="shared" si="3"/>
        <v>-</v>
      </c>
      <c r="H570" s="22"/>
      <c r="I570" s="22"/>
      <c r="J570" s="34" t="str">
        <f ca="1">IFERROR(IF(--VLOOKUP(J$315,$A:$B,2,0)&gt;ОКРУГ(J262,VLOOKUP(J$315,$A:$D,4,0)),CONCATENATE(" &lt;",VLOOKUP(J$315,$A:$B,2,0)),IF(--VLOOKUP(J$315,$A:$C,3,0)&lt;ОКРУГ(J262,VLOOKUP(J$315,$A:$D,4,0)),CONCATENATE(" &gt;",VLOOKUP(J$315,$A:$C,3,0)),ОКРУГ(J262,VLOOKUP(J$315,$A:$D,4,0)))),J262)</f>
        <v xml:space="preserve"> </v>
      </c>
      <c r="K570" s="34" t="str">
        <f ca="1">IFERROR(IF(--VLOOKUP(K$315,$A:$B,2,0)&gt;ОКРУГ(K262,VLOOKUP(K$315,$A:$D,4,0)),CONCATENATE(" &lt;",VLOOKUP(K$315,$A:$B,2,0)),IF(--VLOOKUP(K$315,$A:$C,3,0)&lt;ОКРУГ(K262,VLOOKUP(K$315,$A:$D,4,0)),CONCATENATE(" &gt;",VLOOKUP(K$315,$A:$C,3,0)),ОКРУГ(K262,VLOOKUP(K$315,$A:$D,4,0)))),K262)</f>
        <v xml:space="preserve"> </v>
      </c>
      <c r="L570" s="34" t="str">
        <f ca="1">IFERROR(IF(--VLOOKUP(L$315,$A:$B,2,0)&gt;ОКРУГ(L262,VLOOKUP(L$315,$A:$D,4,0)),CONCATENATE(" &lt;",VLOOKUP(L$315,$A:$B,2,0)),IF(--VLOOKUP(L$315,$A:$C,3,0)&lt;ОКРУГ(L262,VLOOKUP(L$315,$A:$D,4,0)),CONCATENATE(" &gt;",VLOOKUP(L$315,$A:$C,3,0)),ОКРУГ(L262,VLOOKUP(L$315,$A:$D,4,0)))),L262)</f>
        <v xml:space="preserve"> </v>
      </c>
      <c r="M570" s="34" t="str">
        <f ca="1">IFERROR(IF(--VLOOKUP(M$315,$A:$B,2,0)&gt;ОКРУГ(M262,VLOOKUP(M$315,$A:$D,4,0)),CONCATENATE(" &lt;",VLOOKUP(M$315,$A:$B,2,0)),IF(--VLOOKUP(M$315,$A:$C,3,0)&lt;ОКРУГ(M262,VLOOKUP(M$315,$A:$D,4,0)),CONCATENATE(" &gt;",VLOOKUP(M$315,$A:$C,3,0)),ОКРУГ(M262,VLOOKUP(M$315,$A:$D,4,0)))),M262)</f>
        <v xml:space="preserve"> </v>
      </c>
    </row>
    <row r="571" spans="6:13" ht="15.75" hidden="1" thickBot="1" x14ac:dyDescent="0.3">
      <c r="F571" s="21" t="str">
        <f>IF(OR(F570=[1]Настройки!$U$6,F570="-"),"-",F570+1)</f>
        <v>-</v>
      </c>
      <c r="G571" s="22" t="str">
        <f t="shared" si="3"/>
        <v>-</v>
      </c>
      <c r="H571" s="22"/>
      <c r="I571" s="22"/>
      <c r="J571" s="34" t="str">
        <f ca="1">IFERROR(IF(--VLOOKUP(J$315,$A:$B,2,0)&gt;ОКРУГ(J263,VLOOKUP(J$315,$A:$D,4,0)),CONCATENATE(" &lt;",VLOOKUP(J$315,$A:$B,2,0)),IF(--VLOOKUP(J$315,$A:$C,3,0)&lt;ОКРУГ(J263,VLOOKUP(J$315,$A:$D,4,0)),CONCATENATE(" &gt;",VLOOKUP(J$315,$A:$C,3,0)),ОКРУГ(J263,VLOOKUP(J$315,$A:$D,4,0)))),J263)</f>
        <v xml:space="preserve"> </v>
      </c>
      <c r="K571" s="34" t="str">
        <f ca="1">IFERROR(IF(--VLOOKUP(K$315,$A:$B,2,0)&gt;ОКРУГ(K263,VLOOKUP(K$315,$A:$D,4,0)),CONCATENATE(" &lt;",VLOOKUP(K$315,$A:$B,2,0)),IF(--VLOOKUP(K$315,$A:$C,3,0)&lt;ОКРУГ(K263,VLOOKUP(K$315,$A:$D,4,0)),CONCATENATE(" &gt;",VLOOKUP(K$315,$A:$C,3,0)),ОКРУГ(K263,VLOOKUP(K$315,$A:$D,4,0)))),K263)</f>
        <v xml:space="preserve"> </v>
      </c>
      <c r="L571" s="34" t="str">
        <f ca="1">IFERROR(IF(--VLOOKUP(L$315,$A:$B,2,0)&gt;ОКРУГ(L263,VLOOKUP(L$315,$A:$D,4,0)),CONCATENATE(" &lt;",VLOOKUP(L$315,$A:$B,2,0)),IF(--VLOOKUP(L$315,$A:$C,3,0)&lt;ОКРУГ(L263,VLOOKUP(L$315,$A:$D,4,0)),CONCATENATE(" &gt;",VLOOKUP(L$315,$A:$C,3,0)),ОКРУГ(L263,VLOOKUP(L$315,$A:$D,4,0)))),L263)</f>
        <v xml:space="preserve"> </v>
      </c>
      <c r="M571" s="34" t="str">
        <f ca="1">IFERROR(IF(--VLOOKUP(M$315,$A:$B,2,0)&gt;ОКРУГ(M263,VLOOKUP(M$315,$A:$D,4,0)),CONCATENATE(" &lt;",VLOOKUP(M$315,$A:$B,2,0)),IF(--VLOOKUP(M$315,$A:$C,3,0)&lt;ОКРУГ(M263,VLOOKUP(M$315,$A:$D,4,0)),CONCATENATE(" &gt;",VLOOKUP(M$315,$A:$C,3,0)),ОКРУГ(M263,VLOOKUP(M$315,$A:$D,4,0)))),M263)</f>
        <v xml:space="preserve"> </v>
      </c>
    </row>
    <row r="572" spans="6:13" ht="15.75" hidden="1" thickBot="1" x14ac:dyDescent="0.3">
      <c r="F572" s="21" t="str">
        <f>IF(OR(F571=[1]Настройки!$U$6,F571="-"),"-",F571+1)</f>
        <v>-</v>
      </c>
      <c r="G572" s="22" t="str">
        <f t="shared" si="3"/>
        <v>-</v>
      </c>
      <c r="H572" s="22"/>
      <c r="I572" s="22"/>
      <c r="J572" s="34" t="str">
        <f ca="1">IFERROR(IF(--VLOOKUP(J$315,$A:$B,2,0)&gt;ОКРУГ(J264,VLOOKUP(J$315,$A:$D,4,0)),CONCATENATE(" &lt;",VLOOKUP(J$315,$A:$B,2,0)),IF(--VLOOKUP(J$315,$A:$C,3,0)&lt;ОКРУГ(J264,VLOOKUP(J$315,$A:$D,4,0)),CONCATENATE(" &gt;",VLOOKUP(J$315,$A:$C,3,0)),ОКРУГ(J264,VLOOKUP(J$315,$A:$D,4,0)))),J264)</f>
        <v xml:space="preserve"> </v>
      </c>
      <c r="K572" s="34" t="str">
        <f ca="1">IFERROR(IF(--VLOOKUP(K$315,$A:$B,2,0)&gt;ОКРУГ(K264,VLOOKUP(K$315,$A:$D,4,0)),CONCATENATE(" &lt;",VLOOKUP(K$315,$A:$B,2,0)),IF(--VLOOKUP(K$315,$A:$C,3,0)&lt;ОКРУГ(K264,VLOOKUP(K$315,$A:$D,4,0)),CONCATENATE(" &gt;",VLOOKUP(K$315,$A:$C,3,0)),ОКРУГ(K264,VLOOKUP(K$315,$A:$D,4,0)))),K264)</f>
        <v xml:space="preserve"> </v>
      </c>
      <c r="L572" s="34" t="str">
        <f ca="1">IFERROR(IF(--VLOOKUP(L$315,$A:$B,2,0)&gt;ОКРУГ(L264,VLOOKUP(L$315,$A:$D,4,0)),CONCATENATE(" &lt;",VLOOKUP(L$315,$A:$B,2,0)),IF(--VLOOKUP(L$315,$A:$C,3,0)&lt;ОКРУГ(L264,VLOOKUP(L$315,$A:$D,4,0)),CONCATENATE(" &gt;",VLOOKUP(L$315,$A:$C,3,0)),ОКРУГ(L264,VLOOKUP(L$315,$A:$D,4,0)))),L264)</f>
        <v xml:space="preserve"> </v>
      </c>
      <c r="M572" s="34" t="str">
        <f ca="1">IFERROR(IF(--VLOOKUP(M$315,$A:$B,2,0)&gt;ОКРУГ(M264,VLOOKUP(M$315,$A:$D,4,0)),CONCATENATE(" &lt;",VLOOKUP(M$315,$A:$B,2,0)),IF(--VLOOKUP(M$315,$A:$C,3,0)&lt;ОКРУГ(M264,VLOOKUP(M$315,$A:$D,4,0)),CONCATENATE(" &gt;",VLOOKUP(M$315,$A:$C,3,0)),ОКРУГ(M264,VLOOKUP(M$315,$A:$D,4,0)))),M264)</f>
        <v xml:space="preserve"> </v>
      </c>
    </row>
    <row r="573" spans="6:13" ht="15.75" hidden="1" thickBot="1" x14ac:dyDescent="0.3">
      <c r="F573" s="21" t="str">
        <f>IF(OR(F572=[1]Настройки!$U$6,F572="-"),"-",F572+1)</f>
        <v>-</v>
      </c>
      <c r="G573" s="22" t="str">
        <f t="shared" ref="G573:G617" si="4">G265</f>
        <v>-</v>
      </c>
      <c r="H573" s="22"/>
      <c r="I573" s="22"/>
      <c r="J573" s="34" t="str">
        <f ca="1">IFERROR(IF(--VLOOKUP(J$315,$A:$B,2,0)&gt;ОКРУГ(J265,VLOOKUP(J$315,$A:$D,4,0)),CONCATENATE(" &lt;",VLOOKUP(J$315,$A:$B,2,0)),IF(--VLOOKUP(J$315,$A:$C,3,0)&lt;ОКРУГ(J265,VLOOKUP(J$315,$A:$D,4,0)),CONCATENATE(" &gt;",VLOOKUP(J$315,$A:$C,3,0)),ОКРУГ(J265,VLOOKUP(J$315,$A:$D,4,0)))),J265)</f>
        <v xml:space="preserve"> </v>
      </c>
      <c r="K573" s="34" t="str">
        <f ca="1">IFERROR(IF(--VLOOKUP(K$315,$A:$B,2,0)&gt;ОКРУГ(K265,VLOOKUP(K$315,$A:$D,4,0)),CONCATENATE(" &lt;",VLOOKUP(K$315,$A:$B,2,0)),IF(--VLOOKUP(K$315,$A:$C,3,0)&lt;ОКРУГ(K265,VLOOKUP(K$315,$A:$D,4,0)),CONCATENATE(" &gt;",VLOOKUP(K$315,$A:$C,3,0)),ОКРУГ(K265,VLOOKUP(K$315,$A:$D,4,0)))),K265)</f>
        <v xml:space="preserve"> </v>
      </c>
      <c r="L573" s="34" t="str">
        <f ca="1">IFERROR(IF(--VLOOKUP(L$315,$A:$B,2,0)&gt;ОКРУГ(L265,VLOOKUP(L$315,$A:$D,4,0)),CONCATENATE(" &lt;",VLOOKUP(L$315,$A:$B,2,0)),IF(--VLOOKUP(L$315,$A:$C,3,0)&lt;ОКРУГ(L265,VLOOKUP(L$315,$A:$D,4,0)),CONCATENATE(" &gt;",VLOOKUP(L$315,$A:$C,3,0)),ОКРУГ(L265,VLOOKUP(L$315,$A:$D,4,0)))),L265)</f>
        <v xml:space="preserve"> </v>
      </c>
      <c r="M573" s="34" t="str">
        <f ca="1">IFERROR(IF(--VLOOKUP(M$315,$A:$B,2,0)&gt;ОКРУГ(M265,VLOOKUP(M$315,$A:$D,4,0)),CONCATENATE(" &lt;",VLOOKUP(M$315,$A:$B,2,0)),IF(--VLOOKUP(M$315,$A:$C,3,0)&lt;ОКРУГ(M265,VLOOKUP(M$315,$A:$D,4,0)),CONCATENATE(" &gt;",VLOOKUP(M$315,$A:$C,3,0)),ОКРУГ(M265,VLOOKUP(M$315,$A:$D,4,0)))),M265)</f>
        <v xml:space="preserve"> </v>
      </c>
    </row>
    <row r="574" spans="6:13" ht="15.75" hidden="1" thickBot="1" x14ac:dyDescent="0.3">
      <c r="F574" s="21" t="str">
        <f>IF(OR(F573=[1]Настройки!$U$6,F573="-"),"-",F573+1)</f>
        <v>-</v>
      </c>
      <c r="G574" s="22" t="str">
        <f t="shared" si="4"/>
        <v>-</v>
      </c>
      <c r="H574" s="22"/>
      <c r="I574" s="22"/>
      <c r="J574" s="34" t="str">
        <f ca="1">IFERROR(IF(--VLOOKUP(J$315,$A:$B,2,0)&gt;ОКРУГ(J266,VLOOKUP(J$315,$A:$D,4,0)),CONCATENATE(" &lt;",VLOOKUP(J$315,$A:$B,2,0)),IF(--VLOOKUP(J$315,$A:$C,3,0)&lt;ОКРУГ(J266,VLOOKUP(J$315,$A:$D,4,0)),CONCATENATE(" &gt;",VLOOKUP(J$315,$A:$C,3,0)),ОКРУГ(J266,VLOOKUP(J$315,$A:$D,4,0)))),J266)</f>
        <v xml:space="preserve"> </v>
      </c>
      <c r="K574" s="34" t="str">
        <f ca="1">IFERROR(IF(--VLOOKUP(K$315,$A:$B,2,0)&gt;ОКРУГ(K266,VLOOKUP(K$315,$A:$D,4,0)),CONCATENATE(" &lt;",VLOOKUP(K$315,$A:$B,2,0)),IF(--VLOOKUP(K$315,$A:$C,3,0)&lt;ОКРУГ(K266,VLOOKUP(K$315,$A:$D,4,0)),CONCATENATE(" &gt;",VLOOKUP(K$315,$A:$C,3,0)),ОКРУГ(K266,VLOOKUP(K$315,$A:$D,4,0)))),K266)</f>
        <v xml:space="preserve"> </v>
      </c>
      <c r="L574" s="34" t="str">
        <f ca="1">IFERROR(IF(--VLOOKUP(L$315,$A:$B,2,0)&gt;ОКРУГ(L266,VLOOKUP(L$315,$A:$D,4,0)),CONCATENATE(" &lt;",VLOOKUP(L$315,$A:$B,2,0)),IF(--VLOOKUP(L$315,$A:$C,3,0)&lt;ОКРУГ(L266,VLOOKUP(L$315,$A:$D,4,0)),CONCATENATE(" &gt;",VLOOKUP(L$315,$A:$C,3,0)),ОКРУГ(L266,VLOOKUP(L$315,$A:$D,4,0)))),L266)</f>
        <v xml:space="preserve"> </v>
      </c>
      <c r="M574" s="34" t="str">
        <f ca="1">IFERROR(IF(--VLOOKUP(M$315,$A:$B,2,0)&gt;ОКРУГ(M266,VLOOKUP(M$315,$A:$D,4,0)),CONCATENATE(" &lt;",VLOOKUP(M$315,$A:$B,2,0)),IF(--VLOOKUP(M$315,$A:$C,3,0)&lt;ОКРУГ(M266,VLOOKUP(M$315,$A:$D,4,0)),CONCATENATE(" &gt;",VLOOKUP(M$315,$A:$C,3,0)),ОКРУГ(M266,VLOOKUP(M$315,$A:$D,4,0)))),M266)</f>
        <v xml:space="preserve"> </v>
      </c>
    </row>
    <row r="575" spans="6:13" ht="15.75" hidden="1" thickBot="1" x14ac:dyDescent="0.3">
      <c r="F575" s="21" t="str">
        <f>IF(OR(F574=[1]Настройки!$U$6,F574="-"),"-",F574+1)</f>
        <v>-</v>
      </c>
      <c r="G575" s="22" t="str">
        <f t="shared" si="4"/>
        <v>-</v>
      </c>
      <c r="H575" s="22"/>
      <c r="I575" s="22"/>
      <c r="J575" s="34" t="str">
        <f ca="1">IFERROR(IF(--VLOOKUP(J$315,$A:$B,2,0)&gt;ОКРУГ(J267,VLOOKUP(J$315,$A:$D,4,0)),CONCATENATE(" &lt;",VLOOKUP(J$315,$A:$B,2,0)),IF(--VLOOKUP(J$315,$A:$C,3,0)&lt;ОКРУГ(J267,VLOOKUP(J$315,$A:$D,4,0)),CONCATENATE(" &gt;",VLOOKUP(J$315,$A:$C,3,0)),ОКРУГ(J267,VLOOKUP(J$315,$A:$D,4,0)))),J267)</f>
        <v xml:space="preserve"> </v>
      </c>
      <c r="K575" s="34" t="str">
        <f ca="1">IFERROR(IF(--VLOOKUP(K$315,$A:$B,2,0)&gt;ОКРУГ(K267,VLOOKUP(K$315,$A:$D,4,0)),CONCATENATE(" &lt;",VLOOKUP(K$315,$A:$B,2,0)),IF(--VLOOKUP(K$315,$A:$C,3,0)&lt;ОКРУГ(K267,VLOOKUP(K$315,$A:$D,4,0)),CONCATENATE(" &gt;",VLOOKUP(K$315,$A:$C,3,0)),ОКРУГ(K267,VLOOKUP(K$315,$A:$D,4,0)))),K267)</f>
        <v xml:space="preserve"> </v>
      </c>
      <c r="L575" s="34" t="str">
        <f ca="1">IFERROR(IF(--VLOOKUP(L$315,$A:$B,2,0)&gt;ОКРУГ(L267,VLOOKUP(L$315,$A:$D,4,0)),CONCATENATE(" &lt;",VLOOKUP(L$315,$A:$B,2,0)),IF(--VLOOKUP(L$315,$A:$C,3,0)&lt;ОКРУГ(L267,VLOOKUP(L$315,$A:$D,4,0)),CONCATENATE(" &gt;",VLOOKUP(L$315,$A:$C,3,0)),ОКРУГ(L267,VLOOKUP(L$315,$A:$D,4,0)))),L267)</f>
        <v xml:space="preserve"> </v>
      </c>
      <c r="M575" s="34" t="str">
        <f ca="1">IFERROR(IF(--VLOOKUP(M$315,$A:$B,2,0)&gt;ОКРУГ(M267,VLOOKUP(M$315,$A:$D,4,0)),CONCATENATE(" &lt;",VLOOKUP(M$315,$A:$B,2,0)),IF(--VLOOKUP(M$315,$A:$C,3,0)&lt;ОКРУГ(M267,VLOOKUP(M$315,$A:$D,4,0)),CONCATENATE(" &gt;",VLOOKUP(M$315,$A:$C,3,0)),ОКРУГ(M267,VLOOKUP(M$315,$A:$D,4,0)))),M267)</f>
        <v xml:space="preserve"> </v>
      </c>
    </row>
    <row r="576" spans="6:13" ht="15.75" hidden="1" thickBot="1" x14ac:dyDescent="0.3">
      <c r="F576" s="21" t="str">
        <f>IF(OR(F575=[1]Настройки!$U$6,F575="-"),"-",F575+1)</f>
        <v>-</v>
      </c>
      <c r="G576" s="22" t="str">
        <f t="shared" si="4"/>
        <v>-</v>
      </c>
      <c r="H576" s="22"/>
      <c r="I576" s="22"/>
      <c r="J576" s="34" t="str">
        <f ca="1">IFERROR(IF(--VLOOKUP(J$315,$A:$B,2,0)&gt;ОКРУГ(J268,VLOOKUP(J$315,$A:$D,4,0)),CONCATENATE(" &lt;",VLOOKUP(J$315,$A:$B,2,0)),IF(--VLOOKUP(J$315,$A:$C,3,0)&lt;ОКРУГ(J268,VLOOKUP(J$315,$A:$D,4,0)),CONCATENATE(" &gt;",VLOOKUP(J$315,$A:$C,3,0)),ОКРУГ(J268,VLOOKUP(J$315,$A:$D,4,0)))),J268)</f>
        <v xml:space="preserve"> </v>
      </c>
      <c r="K576" s="34" t="str">
        <f ca="1">IFERROR(IF(--VLOOKUP(K$315,$A:$B,2,0)&gt;ОКРУГ(K268,VLOOKUP(K$315,$A:$D,4,0)),CONCATENATE(" &lt;",VLOOKUP(K$315,$A:$B,2,0)),IF(--VLOOKUP(K$315,$A:$C,3,0)&lt;ОКРУГ(K268,VLOOKUP(K$315,$A:$D,4,0)),CONCATENATE(" &gt;",VLOOKUP(K$315,$A:$C,3,0)),ОКРУГ(K268,VLOOKUP(K$315,$A:$D,4,0)))),K268)</f>
        <v xml:space="preserve"> </v>
      </c>
      <c r="L576" s="34" t="str">
        <f ca="1">IFERROR(IF(--VLOOKUP(L$315,$A:$B,2,0)&gt;ОКРУГ(L268,VLOOKUP(L$315,$A:$D,4,0)),CONCATENATE(" &lt;",VLOOKUP(L$315,$A:$B,2,0)),IF(--VLOOKUP(L$315,$A:$C,3,0)&lt;ОКРУГ(L268,VLOOKUP(L$315,$A:$D,4,0)),CONCATENATE(" &gt;",VLOOKUP(L$315,$A:$C,3,0)),ОКРУГ(L268,VLOOKUP(L$315,$A:$D,4,0)))),L268)</f>
        <v xml:space="preserve"> </v>
      </c>
      <c r="M576" s="34" t="str">
        <f ca="1">IFERROR(IF(--VLOOKUP(M$315,$A:$B,2,0)&gt;ОКРУГ(M268,VLOOKUP(M$315,$A:$D,4,0)),CONCATENATE(" &lt;",VLOOKUP(M$315,$A:$B,2,0)),IF(--VLOOKUP(M$315,$A:$C,3,0)&lt;ОКРУГ(M268,VLOOKUP(M$315,$A:$D,4,0)),CONCATENATE(" &gt;",VLOOKUP(M$315,$A:$C,3,0)),ОКРУГ(M268,VLOOKUP(M$315,$A:$D,4,0)))),M268)</f>
        <v xml:space="preserve"> </v>
      </c>
    </row>
    <row r="577" spans="6:13" ht="15.75" hidden="1" thickBot="1" x14ac:dyDescent="0.3">
      <c r="F577" s="21" t="str">
        <f>IF(OR(F576=[1]Настройки!$U$6,F576="-"),"-",F576+1)</f>
        <v>-</v>
      </c>
      <c r="G577" s="22" t="str">
        <f t="shared" si="4"/>
        <v>-</v>
      </c>
      <c r="H577" s="22"/>
      <c r="I577" s="22"/>
      <c r="J577" s="34" t="str">
        <f ca="1">IFERROR(IF(--VLOOKUP(J$315,$A:$B,2,0)&gt;ОКРУГ(J269,VLOOKUP(J$315,$A:$D,4,0)),CONCATENATE(" &lt;",VLOOKUP(J$315,$A:$B,2,0)),IF(--VLOOKUP(J$315,$A:$C,3,0)&lt;ОКРУГ(J269,VLOOKUP(J$315,$A:$D,4,0)),CONCATENATE(" &gt;",VLOOKUP(J$315,$A:$C,3,0)),ОКРУГ(J269,VLOOKUP(J$315,$A:$D,4,0)))),J269)</f>
        <v xml:space="preserve"> </v>
      </c>
      <c r="K577" s="34" t="str">
        <f ca="1">IFERROR(IF(--VLOOKUP(K$315,$A:$B,2,0)&gt;ОКРУГ(K269,VLOOKUP(K$315,$A:$D,4,0)),CONCATENATE(" &lt;",VLOOKUP(K$315,$A:$B,2,0)),IF(--VLOOKUP(K$315,$A:$C,3,0)&lt;ОКРУГ(K269,VLOOKUP(K$315,$A:$D,4,0)),CONCATENATE(" &gt;",VLOOKUP(K$315,$A:$C,3,0)),ОКРУГ(K269,VLOOKUP(K$315,$A:$D,4,0)))),K269)</f>
        <v xml:space="preserve"> </v>
      </c>
      <c r="L577" s="34" t="str">
        <f ca="1">IFERROR(IF(--VLOOKUP(L$315,$A:$B,2,0)&gt;ОКРУГ(L269,VLOOKUP(L$315,$A:$D,4,0)),CONCATENATE(" &lt;",VLOOKUP(L$315,$A:$B,2,0)),IF(--VLOOKUP(L$315,$A:$C,3,0)&lt;ОКРУГ(L269,VLOOKUP(L$315,$A:$D,4,0)),CONCATENATE(" &gt;",VLOOKUP(L$315,$A:$C,3,0)),ОКРУГ(L269,VLOOKUP(L$315,$A:$D,4,0)))),L269)</f>
        <v xml:space="preserve"> </v>
      </c>
      <c r="M577" s="34" t="str">
        <f ca="1">IFERROR(IF(--VLOOKUP(M$315,$A:$B,2,0)&gt;ОКРУГ(M269,VLOOKUP(M$315,$A:$D,4,0)),CONCATENATE(" &lt;",VLOOKUP(M$315,$A:$B,2,0)),IF(--VLOOKUP(M$315,$A:$C,3,0)&lt;ОКРУГ(M269,VLOOKUP(M$315,$A:$D,4,0)),CONCATENATE(" &gt;",VLOOKUP(M$315,$A:$C,3,0)),ОКРУГ(M269,VLOOKUP(M$315,$A:$D,4,0)))),M269)</f>
        <v xml:space="preserve"> </v>
      </c>
    </row>
    <row r="578" spans="6:13" ht="15.75" hidden="1" thickBot="1" x14ac:dyDescent="0.3">
      <c r="F578" s="21" t="str">
        <f>IF(OR(F577=[1]Настройки!$U$6,F577="-"),"-",F577+1)</f>
        <v>-</v>
      </c>
      <c r="G578" s="22" t="str">
        <f t="shared" si="4"/>
        <v>-</v>
      </c>
      <c r="H578" s="22"/>
      <c r="I578" s="22"/>
      <c r="J578" s="34" t="str">
        <f ca="1">IFERROR(IF(--VLOOKUP(J$315,$A:$B,2,0)&gt;ОКРУГ(J270,VLOOKUP(J$315,$A:$D,4,0)),CONCATENATE(" &lt;",VLOOKUP(J$315,$A:$B,2,0)),IF(--VLOOKUP(J$315,$A:$C,3,0)&lt;ОКРУГ(J270,VLOOKUP(J$315,$A:$D,4,0)),CONCATENATE(" &gt;",VLOOKUP(J$315,$A:$C,3,0)),ОКРУГ(J270,VLOOKUP(J$315,$A:$D,4,0)))),J270)</f>
        <v xml:space="preserve"> </v>
      </c>
      <c r="K578" s="34" t="str">
        <f ca="1">IFERROR(IF(--VLOOKUP(K$315,$A:$B,2,0)&gt;ОКРУГ(K270,VLOOKUP(K$315,$A:$D,4,0)),CONCATENATE(" &lt;",VLOOKUP(K$315,$A:$B,2,0)),IF(--VLOOKUP(K$315,$A:$C,3,0)&lt;ОКРУГ(K270,VLOOKUP(K$315,$A:$D,4,0)),CONCATENATE(" &gt;",VLOOKUP(K$315,$A:$C,3,0)),ОКРУГ(K270,VLOOKUP(K$315,$A:$D,4,0)))),K270)</f>
        <v xml:space="preserve"> </v>
      </c>
      <c r="L578" s="34" t="str">
        <f ca="1">IFERROR(IF(--VLOOKUP(L$315,$A:$B,2,0)&gt;ОКРУГ(L270,VLOOKUP(L$315,$A:$D,4,0)),CONCATENATE(" &lt;",VLOOKUP(L$315,$A:$B,2,0)),IF(--VLOOKUP(L$315,$A:$C,3,0)&lt;ОКРУГ(L270,VLOOKUP(L$315,$A:$D,4,0)),CONCATENATE(" &gt;",VLOOKUP(L$315,$A:$C,3,0)),ОКРУГ(L270,VLOOKUP(L$315,$A:$D,4,0)))),L270)</f>
        <v xml:space="preserve"> </v>
      </c>
      <c r="M578" s="34" t="str">
        <f ca="1">IFERROR(IF(--VLOOKUP(M$315,$A:$B,2,0)&gt;ОКРУГ(M270,VLOOKUP(M$315,$A:$D,4,0)),CONCATENATE(" &lt;",VLOOKUP(M$315,$A:$B,2,0)),IF(--VLOOKUP(M$315,$A:$C,3,0)&lt;ОКРУГ(M270,VLOOKUP(M$315,$A:$D,4,0)),CONCATENATE(" &gt;",VLOOKUP(M$315,$A:$C,3,0)),ОКРУГ(M270,VLOOKUP(M$315,$A:$D,4,0)))),M270)</f>
        <v xml:space="preserve"> </v>
      </c>
    </row>
    <row r="579" spans="6:13" ht="15.75" hidden="1" thickBot="1" x14ac:dyDescent="0.3">
      <c r="F579" s="21" t="str">
        <f>IF(OR(F578=[1]Настройки!$U$6,F578="-"),"-",F578+1)</f>
        <v>-</v>
      </c>
      <c r="G579" s="22" t="str">
        <f t="shared" si="4"/>
        <v>-</v>
      </c>
      <c r="H579" s="22"/>
      <c r="I579" s="22"/>
      <c r="J579" s="34" t="str">
        <f ca="1">IFERROR(IF(--VLOOKUP(J$315,$A:$B,2,0)&gt;ОКРУГ(J271,VLOOKUP(J$315,$A:$D,4,0)),CONCATENATE(" &lt;",VLOOKUP(J$315,$A:$B,2,0)),IF(--VLOOKUP(J$315,$A:$C,3,0)&lt;ОКРУГ(J271,VLOOKUP(J$315,$A:$D,4,0)),CONCATENATE(" &gt;",VLOOKUP(J$315,$A:$C,3,0)),ОКРУГ(J271,VLOOKUP(J$315,$A:$D,4,0)))),J271)</f>
        <v xml:space="preserve"> </v>
      </c>
      <c r="K579" s="34" t="str">
        <f ca="1">IFERROR(IF(--VLOOKUP(K$315,$A:$B,2,0)&gt;ОКРУГ(K271,VLOOKUP(K$315,$A:$D,4,0)),CONCATENATE(" &lt;",VLOOKUP(K$315,$A:$B,2,0)),IF(--VLOOKUP(K$315,$A:$C,3,0)&lt;ОКРУГ(K271,VLOOKUP(K$315,$A:$D,4,0)),CONCATENATE(" &gt;",VLOOKUP(K$315,$A:$C,3,0)),ОКРУГ(K271,VLOOKUP(K$315,$A:$D,4,0)))),K271)</f>
        <v xml:space="preserve"> </v>
      </c>
      <c r="L579" s="34" t="str">
        <f ca="1">IFERROR(IF(--VLOOKUP(L$315,$A:$B,2,0)&gt;ОКРУГ(L271,VLOOKUP(L$315,$A:$D,4,0)),CONCATENATE(" &lt;",VLOOKUP(L$315,$A:$B,2,0)),IF(--VLOOKUP(L$315,$A:$C,3,0)&lt;ОКРУГ(L271,VLOOKUP(L$315,$A:$D,4,0)),CONCATENATE(" &gt;",VLOOKUP(L$315,$A:$C,3,0)),ОКРУГ(L271,VLOOKUP(L$315,$A:$D,4,0)))),L271)</f>
        <v xml:space="preserve"> </v>
      </c>
      <c r="M579" s="34" t="str">
        <f ca="1">IFERROR(IF(--VLOOKUP(M$315,$A:$B,2,0)&gt;ОКРУГ(M271,VLOOKUP(M$315,$A:$D,4,0)),CONCATENATE(" &lt;",VLOOKUP(M$315,$A:$B,2,0)),IF(--VLOOKUP(M$315,$A:$C,3,0)&lt;ОКРУГ(M271,VLOOKUP(M$315,$A:$D,4,0)),CONCATENATE(" &gt;",VLOOKUP(M$315,$A:$C,3,0)),ОКРУГ(M271,VLOOKUP(M$315,$A:$D,4,0)))),M271)</f>
        <v xml:space="preserve"> </v>
      </c>
    </row>
    <row r="580" spans="6:13" ht="15.75" hidden="1" thickBot="1" x14ac:dyDescent="0.3">
      <c r="F580" s="21" t="str">
        <f>IF(OR(F579=[1]Настройки!$U$6,F579="-"),"-",F579+1)</f>
        <v>-</v>
      </c>
      <c r="G580" s="22" t="str">
        <f t="shared" si="4"/>
        <v>-</v>
      </c>
      <c r="H580" s="22"/>
      <c r="I580" s="22"/>
      <c r="J580" s="34" t="str">
        <f ca="1">IFERROR(IF(--VLOOKUP(J$315,$A:$B,2,0)&gt;ОКРУГ(J272,VLOOKUP(J$315,$A:$D,4,0)),CONCATENATE(" &lt;",VLOOKUP(J$315,$A:$B,2,0)),IF(--VLOOKUP(J$315,$A:$C,3,0)&lt;ОКРУГ(J272,VLOOKUP(J$315,$A:$D,4,0)),CONCATENATE(" &gt;",VLOOKUP(J$315,$A:$C,3,0)),ОКРУГ(J272,VLOOKUP(J$315,$A:$D,4,0)))),J272)</f>
        <v xml:space="preserve"> </v>
      </c>
      <c r="K580" s="34" t="str">
        <f ca="1">IFERROR(IF(--VLOOKUP(K$315,$A:$B,2,0)&gt;ОКРУГ(K272,VLOOKUP(K$315,$A:$D,4,0)),CONCATENATE(" &lt;",VLOOKUP(K$315,$A:$B,2,0)),IF(--VLOOKUP(K$315,$A:$C,3,0)&lt;ОКРУГ(K272,VLOOKUP(K$315,$A:$D,4,0)),CONCATENATE(" &gt;",VLOOKUP(K$315,$A:$C,3,0)),ОКРУГ(K272,VLOOKUP(K$315,$A:$D,4,0)))),K272)</f>
        <v xml:space="preserve"> </v>
      </c>
      <c r="L580" s="34" t="str">
        <f ca="1">IFERROR(IF(--VLOOKUP(L$315,$A:$B,2,0)&gt;ОКРУГ(L272,VLOOKUP(L$315,$A:$D,4,0)),CONCATENATE(" &lt;",VLOOKUP(L$315,$A:$B,2,0)),IF(--VLOOKUP(L$315,$A:$C,3,0)&lt;ОКРУГ(L272,VLOOKUP(L$315,$A:$D,4,0)),CONCATENATE(" &gt;",VLOOKUP(L$315,$A:$C,3,0)),ОКРУГ(L272,VLOOKUP(L$315,$A:$D,4,0)))),L272)</f>
        <v xml:space="preserve"> </v>
      </c>
      <c r="M580" s="34" t="str">
        <f ca="1">IFERROR(IF(--VLOOKUP(M$315,$A:$B,2,0)&gt;ОКРУГ(M272,VLOOKUP(M$315,$A:$D,4,0)),CONCATENATE(" &lt;",VLOOKUP(M$315,$A:$B,2,0)),IF(--VLOOKUP(M$315,$A:$C,3,0)&lt;ОКРУГ(M272,VLOOKUP(M$315,$A:$D,4,0)),CONCATENATE(" &gt;",VLOOKUP(M$315,$A:$C,3,0)),ОКРУГ(M272,VLOOKUP(M$315,$A:$D,4,0)))),M272)</f>
        <v xml:space="preserve"> </v>
      </c>
    </row>
    <row r="581" spans="6:13" ht="15.75" hidden="1" thickBot="1" x14ac:dyDescent="0.3">
      <c r="F581" s="21" t="str">
        <f>IF(OR(F580=[1]Настройки!$U$6,F580="-"),"-",F580+1)</f>
        <v>-</v>
      </c>
      <c r="G581" s="22" t="str">
        <f t="shared" si="4"/>
        <v>-</v>
      </c>
      <c r="H581" s="22"/>
      <c r="I581" s="22"/>
      <c r="J581" s="34" t="str">
        <f ca="1">IFERROR(IF(--VLOOKUP(J$315,$A:$B,2,0)&gt;ОКРУГ(J273,VLOOKUP(J$315,$A:$D,4,0)),CONCATENATE(" &lt;",VLOOKUP(J$315,$A:$B,2,0)),IF(--VLOOKUP(J$315,$A:$C,3,0)&lt;ОКРУГ(J273,VLOOKUP(J$315,$A:$D,4,0)),CONCATENATE(" &gt;",VLOOKUP(J$315,$A:$C,3,0)),ОКРУГ(J273,VLOOKUP(J$315,$A:$D,4,0)))),J273)</f>
        <v xml:space="preserve"> </v>
      </c>
      <c r="K581" s="34" t="str">
        <f ca="1">IFERROR(IF(--VLOOKUP(K$315,$A:$B,2,0)&gt;ОКРУГ(K273,VLOOKUP(K$315,$A:$D,4,0)),CONCATENATE(" &lt;",VLOOKUP(K$315,$A:$B,2,0)),IF(--VLOOKUP(K$315,$A:$C,3,0)&lt;ОКРУГ(K273,VLOOKUP(K$315,$A:$D,4,0)),CONCATENATE(" &gt;",VLOOKUP(K$315,$A:$C,3,0)),ОКРУГ(K273,VLOOKUP(K$315,$A:$D,4,0)))),K273)</f>
        <v xml:space="preserve"> </v>
      </c>
      <c r="L581" s="34" t="str">
        <f ca="1">IFERROR(IF(--VLOOKUP(L$315,$A:$B,2,0)&gt;ОКРУГ(L273,VLOOKUP(L$315,$A:$D,4,0)),CONCATENATE(" &lt;",VLOOKUP(L$315,$A:$B,2,0)),IF(--VLOOKUP(L$315,$A:$C,3,0)&lt;ОКРУГ(L273,VLOOKUP(L$315,$A:$D,4,0)),CONCATENATE(" &gt;",VLOOKUP(L$315,$A:$C,3,0)),ОКРУГ(L273,VLOOKUP(L$315,$A:$D,4,0)))),L273)</f>
        <v xml:space="preserve"> </v>
      </c>
      <c r="M581" s="34" t="str">
        <f ca="1">IFERROR(IF(--VLOOKUP(M$315,$A:$B,2,0)&gt;ОКРУГ(M273,VLOOKUP(M$315,$A:$D,4,0)),CONCATENATE(" &lt;",VLOOKUP(M$315,$A:$B,2,0)),IF(--VLOOKUP(M$315,$A:$C,3,0)&lt;ОКРУГ(M273,VLOOKUP(M$315,$A:$D,4,0)),CONCATENATE(" &gt;",VLOOKUP(M$315,$A:$C,3,0)),ОКРУГ(M273,VLOOKUP(M$315,$A:$D,4,0)))),M273)</f>
        <v xml:space="preserve"> </v>
      </c>
    </row>
    <row r="582" spans="6:13" ht="15.75" hidden="1" thickBot="1" x14ac:dyDescent="0.3">
      <c r="F582" s="21" t="str">
        <f>IF(OR(F581=[1]Настройки!$U$6,F581="-"),"-",F581+1)</f>
        <v>-</v>
      </c>
      <c r="G582" s="22" t="str">
        <f t="shared" si="4"/>
        <v>-</v>
      </c>
      <c r="H582" s="22"/>
      <c r="I582" s="22"/>
      <c r="J582" s="34" t="str">
        <f ca="1">IFERROR(IF(--VLOOKUP(J$315,$A:$B,2,0)&gt;ОКРУГ(J274,VLOOKUP(J$315,$A:$D,4,0)),CONCATENATE(" &lt;",VLOOKUP(J$315,$A:$B,2,0)),IF(--VLOOKUP(J$315,$A:$C,3,0)&lt;ОКРУГ(J274,VLOOKUP(J$315,$A:$D,4,0)),CONCATENATE(" &gt;",VLOOKUP(J$315,$A:$C,3,0)),ОКРУГ(J274,VLOOKUP(J$315,$A:$D,4,0)))),J274)</f>
        <v xml:space="preserve"> </v>
      </c>
      <c r="K582" s="34" t="str">
        <f ca="1">IFERROR(IF(--VLOOKUP(K$315,$A:$B,2,0)&gt;ОКРУГ(K274,VLOOKUP(K$315,$A:$D,4,0)),CONCATENATE(" &lt;",VLOOKUP(K$315,$A:$B,2,0)),IF(--VLOOKUP(K$315,$A:$C,3,0)&lt;ОКРУГ(K274,VLOOKUP(K$315,$A:$D,4,0)),CONCATENATE(" &gt;",VLOOKUP(K$315,$A:$C,3,0)),ОКРУГ(K274,VLOOKUP(K$315,$A:$D,4,0)))),K274)</f>
        <v xml:space="preserve"> </v>
      </c>
      <c r="L582" s="34" t="str">
        <f ca="1">IFERROR(IF(--VLOOKUP(L$315,$A:$B,2,0)&gt;ОКРУГ(L274,VLOOKUP(L$315,$A:$D,4,0)),CONCATENATE(" &lt;",VLOOKUP(L$315,$A:$B,2,0)),IF(--VLOOKUP(L$315,$A:$C,3,0)&lt;ОКРУГ(L274,VLOOKUP(L$315,$A:$D,4,0)),CONCATENATE(" &gt;",VLOOKUP(L$315,$A:$C,3,0)),ОКРУГ(L274,VLOOKUP(L$315,$A:$D,4,0)))),L274)</f>
        <v xml:space="preserve"> </v>
      </c>
      <c r="M582" s="34" t="str">
        <f ca="1">IFERROR(IF(--VLOOKUP(M$315,$A:$B,2,0)&gt;ОКРУГ(M274,VLOOKUP(M$315,$A:$D,4,0)),CONCATENATE(" &lt;",VLOOKUP(M$315,$A:$B,2,0)),IF(--VLOOKUP(M$315,$A:$C,3,0)&lt;ОКРУГ(M274,VLOOKUP(M$315,$A:$D,4,0)),CONCATENATE(" &gt;",VLOOKUP(M$315,$A:$C,3,0)),ОКРУГ(M274,VLOOKUP(M$315,$A:$D,4,0)))),M274)</f>
        <v xml:space="preserve"> </v>
      </c>
    </row>
    <row r="583" spans="6:13" ht="15.75" hidden="1" thickBot="1" x14ac:dyDescent="0.3">
      <c r="F583" s="21" t="str">
        <f>IF(OR(F582=[1]Настройки!$U$6,F582="-"),"-",F582+1)</f>
        <v>-</v>
      </c>
      <c r="G583" s="22" t="str">
        <f t="shared" si="4"/>
        <v>-</v>
      </c>
      <c r="H583" s="22"/>
      <c r="I583" s="22"/>
      <c r="J583" s="34" t="str">
        <f ca="1">IFERROR(IF(--VLOOKUP(J$315,$A:$B,2,0)&gt;ОКРУГ(J275,VLOOKUP(J$315,$A:$D,4,0)),CONCATENATE(" &lt;",VLOOKUP(J$315,$A:$B,2,0)),IF(--VLOOKUP(J$315,$A:$C,3,0)&lt;ОКРУГ(J275,VLOOKUP(J$315,$A:$D,4,0)),CONCATENATE(" &gt;",VLOOKUP(J$315,$A:$C,3,0)),ОКРУГ(J275,VLOOKUP(J$315,$A:$D,4,0)))),J275)</f>
        <v xml:space="preserve"> </v>
      </c>
      <c r="K583" s="34" t="str">
        <f ca="1">IFERROR(IF(--VLOOKUP(K$315,$A:$B,2,0)&gt;ОКРУГ(K275,VLOOKUP(K$315,$A:$D,4,0)),CONCATENATE(" &lt;",VLOOKUP(K$315,$A:$B,2,0)),IF(--VLOOKUP(K$315,$A:$C,3,0)&lt;ОКРУГ(K275,VLOOKUP(K$315,$A:$D,4,0)),CONCATENATE(" &gt;",VLOOKUP(K$315,$A:$C,3,0)),ОКРУГ(K275,VLOOKUP(K$315,$A:$D,4,0)))),K275)</f>
        <v xml:space="preserve"> </v>
      </c>
      <c r="L583" s="34" t="str">
        <f ca="1">IFERROR(IF(--VLOOKUP(L$315,$A:$B,2,0)&gt;ОКРУГ(L275,VLOOKUP(L$315,$A:$D,4,0)),CONCATENATE(" &lt;",VLOOKUP(L$315,$A:$B,2,0)),IF(--VLOOKUP(L$315,$A:$C,3,0)&lt;ОКРУГ(L275,VLOOKUP(L$315,$A:$D,4,0)),CONCATENATE(" &gt;",VLOOKUP(L$315,$A:$C,3,0)),ОКРУГ(L275,VLOOKUP(L$315,$A:$D,4,0)))),L275)</f>
        <v xml:space="preserve"> </v>
      </c>
      <c r="M583" s="34" t="str">
        <f ca="1">IFERROR(IF(--VLOOKUP(M$315,$A:$B,2,0)&gt;ОКРУГ(M275,VLOOKUP(M$315,$A:$D,4,0)),CONCATENATE(" &lt;",VLOOKUP(M$315,$A:$B,2,0)),IF(--VLOOKUP(M$315,$A:$C,3,0)&lt;ОКРУГ(M275,VLOOKUP(M$315,$A:$D,4,0)),CONCATENATE(" &gt;",VLOOKUP(M$315,$A:$C,3,0)),ОКРУГ(M275,VLOOKUP(M$315,$A:$D,4,0)))),M275)</f>
        <v xml:space="preserve"> </v>
      </c>
    </row>
    <row r="584" spans="6:13" ht="15.75" hidden="1" thickBot="1" x14ac:dyDescent="0.3">
      <c r="F584" s="21" t="str">
        <f>IF(OR(F583=[1]Настройки!$U$6,F583="-"),"-",F583+1)</f>
        <v>-</v>
      </c>
      <c r="G584" s="22" t="str">
        <f t="shared" si="4"/>
        <v>-</v>
      </c>
      <c r="H584" s="22"/>
      <c r="I584" s="22"/>
      <c r="J584" s="34" t="str">
        <f ca="1">IFERROR(IF(--VLOOKUP(J$315,$A:$B,2,0)&gt;ОКРУГ(J276,VLOOKUP(J$315,$A:$D,4,0)),CONCATENATE(" &lt;",VLOOKUP(J$315,$A:$B,2,0)),IF(--VLOOKUP(J$315,$A:$C,3,0)&lt;ОКРУГ(J276,VLOOKUP(J$315,$A:$D,4,0)),CONCATENATE(" &gt;",VLOOKUP(J$315,$A:$C,3,0)),ОКРУГ(J276,VLOOKUP(J$315,$A:$D,4,0)))),J276)</f>
        <v xml:space="preserve"> </v>
      </c>
      <c r="K584" s="34" t="str">
        <f ca="1">IFERROR(IF(--VLOOKUP(K$315,$A:$B,2,0)&gt;ОКРУГ(K276,VLOOKUP(K$315,$A:$D,4,0)),CONCATENATE(" &lt;",VLOOKUP(K$315,$A:$B,2,0)),IF(--VLOOKUP(K$315,$A:$C,3,0)&lt;ОКРУГ(K276,VLOOKUP(K$315,$A:$D,4,0)),CONCATENATE(" &gt;",VLOOKUP(K$315,$A:$C,3,0)),ОКРУГ(K276,VLOOKUP(K$315,$A:$D,4,0)))),K276)</f>
        <v xml:space="preserve"> </v>
      </c>
      <c r="L584" s="34" t="str">
        <f ca="1">IFERROR(IF(--VLOOKUP(L$315,$A:$B,2,0)&gt;ОКРУГ(L276,VLOOKUP(L$315,$A:$D,4,0)),CONCATENATE(" &lt;",VLOOKUP(L$315,$A:$B,2,0)),IF(--VLOOKUP(L$315,$A:$C,3,0)&lt;ОКРУГ(L276,VLOOKUP(L$315,$A:$D,4,0)),CONCATENATE(" &gt;",VLOOKUP(L$315,$A:$C,3,0)),ОКРУГ(L276,VLOOKUP(L$315,$A:$D,4,0)))),L276)</f>
        <v xml:space="preserve"> </v>
      </c>
      <c r="M584" s="34" t="str">
        <f ca="1">IFERROR(IF(--VLOOKUP(M$315,$A:$B,2,0)&gt;ОКРУГ(M276,VLOOKUP(M$315,$A:$D,4,0)),CONCATENATE(" &lt;",VLOOKUP(M$315,$A:$B,2,0)),IF(--VLOOKUP(M$315,$A:$C,3,0)&lt;ОКРУГ(M276,VLOOKUP(M$315,$A:$D,4,0)),CONCATENATE(" &gt;",VLOOKUP(M$315,$A:$C,3,0)),ОКРУГ(M276,VLOOKUP(M$315,$A:$D,4,0)))),M276)</f>
        <v xml:space="preserve"> </v>
      </c>
    </row>
    <row r="585" spans="6:13" ht="15.75" hidden="1" thickBot="1" x14ac:dyDescent="0.3">
      <c r="F585" s="21" t="str">
        <f>IF(OR(F584=[1]Настройки!$U$6,F584="-"),"-",F584+1)</f>
        <v>-</v>
      </c>
      <c r="G585" s="22" t="str">
        <f t="shared" si="4"/>
        <v>-</v>
      </c>
      <c r="H585" s="22"/>
      <c r="I585" s="22"/>
      <c r="J585" s="34" t="str">
        <f ca="1">IFERROR(IF(--VLOOKUP(J$315,$A:$B,2,0)&gt;ОКРУГ(J277,VLOOKUP(J$315,$A:$D,4,0)),CONCATENATE(" &lt;",VLOOKUP(J$315,$A:$B,2,0)),IF(--VLOOKUP(J$315,$A:$C,3,0)&lt;ОКРУГ(J277,VLOOKUP(J$315,$A:$D,4,0)),CONCATENATE(" &gt;",VLOOKUP(J$315,$A:$C,3,0)),ОКРУГ(J277,VLOOKUP(J$315,$A:$D,4,0)))),J277)</f>
        <v xml:space="preserve"> </v>
      </c>
      <c r="K585" s="34" t="str">
        <f ca="1">IFERROR(IF(--VLOOKUP(K$315,$A:$B,2,0)&gt;ОКРУГ(K277,VLOOKUP(K$315,$A:$D,4,0)),CONCATENATE(" &lt;",VLOOKUP(K$315,$A:$B,2,0)),IF(--VLOOKUP(K$315,$A:$C,3,0)&lt;ОКРУГ(K277,VLOOKUP(K$315,$A:$D,4,0)),CONCATENATE(" &gt;",VLOOKUP(K$315,$A:$C,3,0)),ОКРУГ(K277,VLOOKUP(K$315,$A:$D,4,0)))),K277)</f>
        <v xml:space="preserve"> </v>
      </c>
      <c r="L585" s="34" t="str">
        <f ca="1">IFERROR(IF(--VLOOKUP(L$315,$A:$B,2,0)&gt;ОКРУГ(L277,VLOOKUP(L$315,$A:$D,4,0)),CONCATENATE(" &lt;",VLOOKUP(L$315,$A:$B,2,0)),IF(--VLOOKUP(L$315,$A:$C,3,0)&lt;ОКРУГ(L277,VLOOKUP(L$315,$A:$D,4,0)),CONCATENATE(" &gt;",VLOOKUP(L$315,$A:$C,3,0)),ОКРУГ(L277,VLOOKUP(L$315,$A:$D,4,0)))),L277)</f>
        <v xml:space="preserve"> </v>
      </c>
      <c r="M585" s="34" t="str">
        <f ca="1">IFERROR(IF(--VLOOKUP(M$315,$A:$B,2,0)&gt;ОКРУГ(M277,VLOOKUP(M$315,$A:$D,4,0)),CONCATENATE(" &lt;",VLOOKUP(M$315,$A:$B,2,0)),IF(--VLOOKUP(M$315,$A:$C,3,0)&lt;ОКРУГ(M277,VLOOKUP(M$315,$A:$D,4,0)),CONCATENATE(" &gt;",VLOOKUP(M$315,$A:$C,3,0)),ОКРУГ(M277,VLOOKUP(M$315,$A:$D,4,0)))),M277)</f>
        <v xml:space="preserve"> </v>
      </c>
    </row>
    <row r="586" spans="6:13" ht="15.75" hidden="1" thickBot="1" x14ac:dyDescent="0.3">
      <c r="F586" s="21" t="str">
        <f>IF(OR(F585=[1]Настройки!$U$6,F585="-"),"-",F585+1)</f>
        <v>-</v>
      </c>
      <c r="G586" s="22" t="str">
        <f t="shared" si="4"/>
        <v>-</v>
      </c>
      <c r="H586" s="22"/>
      <c r="I586" s="22"/>
      <c r="J586" s="34" t="str">
        <f ca="1">IFERROR(IF(--VLOOKUP(J$315,$A:$B,2,0)&gt;ОКРУГ(J278,VLOOKUP(J$315,$A:$D,4,0)),CONCATENATE(" &lt;",VLOOKUP(J$315,$A:$B,2,0)),IF(--VLOOKUP(J$315,$A:$C,3,0)&lt;ОКРУГ(J278,VLOOKUP(J$315,$A:$D,4,0)),CONCATENATE(" &gt;",VLOOKUP(J$315,$A:$C,3,0)),ОКРУГ(J278,VLOOKUP(J$315,$A:$D,4,0)))),J278)</f>
        <v xml:space="preserve"> </v>
      </c>
      <c r="K586" s="34" t="str">
        <f ca="1">IFERROR(IF(--VLOOKUP(K$315,$A:$B,2,0)&gt;ОКРУГ(K278,VLOOKUP(K$315,$A:$D,4,0)),CONCATENATE(" &lt;",VLOOKUP(K$315,$A:$B,2,0)),IF(--VLOOKUP(K$315,$A:$C,3,0)&lt;ОКРУГ(K278,VLOOKUP(K$315,$A:$D,4,0)),CONCATENATE(" &gt;",VLOOKUP(K$315,$A:$C,3,0)),ОКРУГ(K278,VLOOKUP(K$315,$A:$D,4,0)))),K278)</f>
        <v xml:space="preserve"> </v>
      </c>
      <c r="L586" s="34" t="str">
        <f ca="1">IFERROR(IF(--VLOOKUP(L$315,$A:$B,2,0)&gt;ОКРУГ(L278,VLOOKUP(L$315,$A:$D,4,0)),CONCATENATE(" &lt;",VLOOKUP(L$315,$A:$B,2,0)),IF(--VLOOKUP(L$315,$A:$C,3,0)&lt;ОКРУГ(L278,VLOOKUP(L$315,$A:$D,4,0)),CONCATENATE(" &gt;",VLOOKUP(L$315,$A:$C,3,0)),ОКРУГ(L278,VLOOKUP(L$315,$A:$D,4,0)))),L278)</f>
        <v xml:space="preserve"> </v>
      </c>
      <c r="M586" s="34" t="str">
        <f ca="1">IFERROR(IF(--VLOOKUP(M$315,$A:$B,2,0)&gt;ОКРУГ(M278,VLOOKUP(M$315,$A:$D,4,0)),CONCATENATE(" &lt;",VLOOKUP(M$315,$A:$B,2,0)),IF(--VLOOKUP(M$315,$A:$C,3,0)&lt;ОКРУГ(M278,VLOOKUP(M$315,$A:$D,4,0)),CONCATENATE(" &gt;",VLOOKUP(M$315,$A:$C,3,0)),ОКРУГ(M278,VLOOKUP(M$315,$A:$D,4,0)))),M278)</f>
        <v xml:space="preserve"> </v>
      </c>
    </row>
    <row r="587" spans="6:13" ht="15.75" hidden="1" thickBot="1" x14ac:dyDescent="0.3">
      <c r="F587" s="21" t="str">
        <f>IF(OR(F586=[1]Настройки!$U$6,F586="-"),"-",F586+1)</f>
        <v>-</v>
      </c>
      <c r="G587" s="22" t="str">
        <f t="shared" si="4"/>
        <v>-</v>
      </c>
      <c r="H587" s="22"/>
      <c r="I587" s="22"/>
      <c r="J587" s="34" t="str">
        <f ca="1">IFERROR(IF(--VLOOKUP(J$315,$A:$B,2,0)&gt;ОКРУГ(J279,VLOOKUP(J$315,$A:$D,4,0)),CONCATENATE(" &lt;",VLOOKUP(J$315,$A:$B,2,0)),IF(--VLOOKUP(J$315,$A:$C,3,0)&lt;ОКРУГ(J279,VLOOKUP(J$315,$A:$D,4,0)),CONCATENATE(" &gt;",VLOOKUP(J$315,$A:$C,3,0)),ОКРУГ(J279,VLOOKUP(J$315,$A:$D,4,0)))),J279)</f>
        <v xml:space="preserve"> </v>
      </c>
      <c r="K587" s="34" t="str">
        <f ca="1">IFERROR(IF(--VLOOKUP(K$315,$A:$B,2,0)&gt;ОКРУГ(K279,VLOOKUP(K$315,$A:$D,4,0)),CONCATENATE(" &lt;",VLOOKUP(K$315,$A:$B,2,0)),IF(--VLOOKUP(K$315,$A:$C,3,0)&lt;ОКРУГ(K279,VLOOKUP(K$315,$A:$D,4,0)),CONCATENATE(" &gt;",VLOOKUP(K$315,$A:$C,3,0)),ОКРУГ(K279,VLOOKUP(K$315,$A:$D,4,0)))),K279)</f>
        <v xml:space="preserve"> </v>
      </c>
      <c r="L587" s="34" t="str">
        <f ca="1">IFERROR(IF(--VLOOKUP(L$315,$A:$B,2,0)&gt;ОКРУГ(L279,VLOOKUP(L$315,$A:$D,4,0)),CONCATENATE(" &lt;",VLOOKUP(L$315,$A:$B,2,0)),IF(--VLOOKUP(L$315,$A:$C,3,0)&lt;ОКРУГ(L279,VLOOKUP(L$315,$A:$D,4,0)),CONCATENATE(" &gt;",VLOOKUP(L$315,$A:$C,3,0)),ОКРУГ(L279,VLOOKUP(L$315,$A:$D,4,0)))),L279)</f>
        <v xml:space="preserve"> </v>
      </c>
      <c r="M587" s="34" t="str">
        <f ca="1">IFERROR(IF(--VLOOKUP(M$315,$A:$B,2,0)&gt;ОКРУГ(M279,VLOOKUP(M$315,$A:$D,4,0)),CONCATENATE(" &lt;",VLOOKUP(M$315,$A:$B,2,0)),IF(--VLOOKUP(M$315,$A:$C,3,0)&lt;ОКРУГ(M279,VLOOKUP(M$315,$A:$D,4,0)),CONCATENATE(" &gt;",VLOOKUP(M$315,$A:$C,3,0)),ОКРУГ(M279,VLOOKUP(M$315,$A:$D,4,0)))),M279)</f>
        <v xml:space="preserve"> </v>
      </c>
    </row>
    <row r="588" spans="6:13" ht="15.75" hidden="1" thickBot="1" x14ac:dyDescent="0.3">
      <c r="F588" s="21" t="str">
        <f>IF(OR(F587=[1]Настройки!$U$6,F587="-"),"-",F587+1)</f>
        <v>-</v>
      </c>
      <c r="G588" s="22" t="str">
        <f t="shared" si="4"/>
        <v>-</v>
      </c>
      <c r="H588" s="22"/>
      <c r="I588" s="22"/>
      <c r="J588" s="34" t="str">
        <f ca="1">IFERROR(IF(--VLOOKUP(J$315,$A:$B,2,0)&gt;ОКРУГ(J280,VLOOKUP(J$315,$A:$D,4,0)),CONCATENATE(" &lt;",VLOOKUP(J$315,$A:$B,2,0)),IF(--VLOOKUP(J$315,$A:$C,3,0)&lt;ОКРУГ(J280,VLOOKUP(J$315,$A:$D,4,0)),CONCATENATE(" &gt;",VLOOKUP(J$315,$A:$C,3,0)),ОКРУГ(J280,VLOOKUP(J$315,$A:$D,4,0)))),J280)</f>
        <v xml:space="preserve"> </v>
      </c>
      <c r="K588" s="34" t="str">
        <f ca="1">IFERROR(IF(--VLOOKUP(K$315,$A:$B,2,0)&gt;ОКРУГ(K280,VLOOKUP(K$315,$A:$D,4,0)),CONCATENATE(" &lt;",VLOOKUP(K$315,$A:$B,2,0)),IF(--VLOOKUP(K$315,$A:$C,3,0)&lt;ОКРУГ(K280,VLOOKUP(K$315,$A:$D,4,0)),CONCATENATE(" &gt;",VLOOKUP(K$315,$A:$C,3,0)),ОКРУГ(K280,VLOOKUP(K$315,$A:$D,4,0)))),K280)</f>
        <v xml:space="preserve"> </v>
      </c>
      <c r="L588" s="34" t="str">
        <f ca="1">IFERROR(IF(--VLOOKUP(L$315,$A:$B,2,0)&gt;ОКРУГ(L280,VLOOKUP(L$315,$A:$D,4,0)),CONCATENATE(" &lt;",VLOOKUP(L$315,$A:$B,2,0)),IF(--VLOOKUP(L$315,$A:$C,3,0)&lt;ОКРУГ(L280,VLOOKUP(L$315,$A:$D,4,0)),CONCATENATE(" &gt;",VLOOKUP(L$315,$A:$C,3,0)),ОКРУГ(L280,VLOOKUP(L$315,$A:$D,4,0)))),L280)</f>
        <v xml:space="preserve"> </v>
      </c>
      <c r="M588" s="34" t="str">
        <f ca="1">IFERROR(IF(--VLOOKUP(M$315,$A:$B,2,0)&gt;ОКРУГ(M280,VLOOKUP(M$315,$A:$D,4,0)),CONCATENATE(" &lt;",VLOOKUP(M$315,$A:$B,2,0)),IF(--VLOOKUP(M$315,$A:$C,3,0)&lt;ОКРУГ(M280,VLOOKUP(M$315,$A:$D,4,0)),CONCATENATE(" &gt;",VLOOKUP(M$315,$A:$C,3,0)),ОКРУГ(M280,VLOOKUP(M$315,$A:$D,4,0)))),M280)</f>
        <v xml:space="preserve"> </v>
      </c>
    </row>
    <row r="589" spans="6:13" ht="15.75" hidden="1" thickBot="1" x14ac:dyDescent="0.3">
      <c r="F589" s="21" t="str">
        <f>IF(OR(F588=[1]Настройки!$U$6,F588="-"),"-",F588+1)</f>
        <v>-</v>
      </c>
      <c r="G589" s="22" t="str">
        <f t="shared" si="4"/>
        <v>-</v>
      </c>
      <c r="H589" s="22"/>
      <c r="I589" s="22"/>
      <c r="J589" s="34" t="str">
        <f ca="1">IFERROR(IF(--VLOOKUP(J$315,$A:$B,2,0)&gt;ОКРУГ(J281,VLOOKUP(J$315,$A:$D,4,0)),CONCATENATE(" &lt;",VLOOKUP(J$315,$A:$B,2,0)),IF(--VLOOKUP(J$315,$A:$C,3,0)&lt;ОКРУГ(J281,VLOOKUP(J$315,$A:$D,4,0)),CONCATENATE(" &gt;",VLOOKUP(J$315,$A:$C,3,0)),ОКРУГ(J281,VLOOKUP(J$315,$A:$D,4,0)))),J281)</f>
        <v xml:space="preserve"> </v>
      </c>
      <c r="K589" s="34" t="str">
        <f ca="1">IFERROR(IF(--VLOOKUP(K$315,$A:$B,2,0)&gt;ОКРУГ(K281,VLOOKUP(K$315,$A:$D,4,0)),CONCATENATE(" &lt;",VLOOKUP(K$315,$A:$B,2,0)),IF(--VLOOKUP(K$315,$A:$C,3,0)&lt;ОКРУГ(K281,VLOOKUP(K$315,$A:$D,4,0)),CONCATENATE(" &gt;",VLOOKUP(K$315,$A:$C,3,0)),ОКРУГ(K281,VLOOKUP(K$315,$A:$D,4,0)))),K281)</f>
        <v xml:space="preserve"> </v>
      </c>
      <c r="L589" s="34" t="str">
        <f ca="1">IFERROR(IF(--VLOOKUP(L$315,$A:$B,2,0)&gt;ОКРУГ(L281,VLOOKUP(L$315,$A:$D,4,0)),CONCATENATE(" &lt;",VLOOKUP(L$315,$A:$B,2,0)),IF(--VLOOKUP(L$315,$A:$C,3,0)&lt;ОКРУГ(L281,VLOOKUP(L$315,$A:$D,4,0)),CONCATENATE(" &gt;",VLOOKUP(L$315,$A:$C,3,0)),ОКРУГ(L281,VLOOKUP(L$315,$A:$D,4,0)))),L281)</f>
        <v xml:space="preserve"> </v>
      </c>
      <c r="M589" s="34" t="str">
        <f ca="1">IFERROR(IF(--VLOOKUP(M$315,$A:$B,2,0)&gt;ОКРУГ(M281,VLOOKUP(M$315,$A:$D,4,0)),CONCATENATE(" &lt;",VLOOKUP(M$315,$A:$B,2,0)),IF(--VLOOKUP(M$315,$A:$C,3,0)&lt;ОКРУГ(M281,VLOOKUP(M$315,$A:$D,4,0)),CONCATENATE(" &gt;",VLOOKUP(M$315,$A:$C,3,0)),ОКРУГ(M281,VLOOKUP(M$315,$A:$D,4,0)))),M281)</f>
        <v xml:space="preserve"> </v>
      </c>
    </row>
    <row r="590" spans="6:13" ht="15.75" hidden="1" thickBot="1" x14ac:dyDescent="0.3">
      <c r="F590" s="21" t="str">
        <f>IF(OR(F589=[1]Настройки!$U$6,F589="-"),"-",F589+1)</f>
        <v>-</v>
      </c>
      <c r="G590" s="22" t="str">
        <f t="shared" si="4"/>
        <v>-</v>
      </c>
      <c r="H590" s="22"/>
      <c r="I590" s="22"/>
      <c r="J590" s="34" t="str">
        <f ca="1">IFERROR(IF(--VLOOKUP(J$315,$A:$B,2,0)&gt;ОКРУГ(J282,VLOOKUP(J$315,$A:$D,4,0)),CONCATENATE(" &lt;",VLOOKUP(J$315,$A:$B,2,0)),IF(--VLOOKUP(J$315,$A:$C,3,0)&lt;ОКРУГ(J282,VLOOKUP(J$315,$A:$D,4,0)),CONCATENATE(" &gt;",VLOOKUP(J$315,$A:$C,3,0)),ОКРУГ(J282,VLOOKUP(J$315,$A:$D,4,0)))),J282)</f>
        <v xml:space="preserve"> </v>
      </c>
      <c r="K590" s="34" t="str">
        <f ca="1">IFERROR(IF(--VLOOKUP(K$315,$A:$B,2,0)&gt;ОКРУГ(K282,VLOOKUP(K$315,$A:$D,4,0)),CONCATENATE(" &lt;",VLOOKUP(K$315,$A:$B,2,0)),IF(--VLOOKUP(K$315,$A:$C,3,0)&lt;ОКРУГ(K282,VLOOKUP(K$315,$A:$D,4,0)),CONCATENATE(" &gt;",VLOOKUP(K$315,$A:$C,3,0)),ОКРУГ(K282,VLOOKUP(K$315,$A:$D,4,0)))),K282)</f>
        <v xml:space="preserve"> </v>
      </c>
      <c r="L590" s="34" t="str">
        <f ca="1">IFERROR(IF(--VLOOKUP(L$315,$A:$B,2,0)&gt;ОКРУГ(L282,VLOOKUP(L$315,$A:$D,4,0)),CONCATENATE(" &lt;",VLOOKUP(L$315,$A:$B,2,0)),IF(--VLOOKUP(L$315,$A:$C,3,0)&lt;ОКРУГ(L282,VLOOKUP(L$315,$A:$D,4,0)),CONCATENATE(" &gt;",VLOOKUP(L$315,$A:$C,3,0)),ОКРУГ(L282,VLOOKUP(L$315,$A:$D,4,0)))),L282)</f>
        <v xml:space="preserve"> </v>
      </c>
      <c r="M590" s="34" t="str">
        <f ca="1">IFERROR(IF(--VLOOKUP(M$315,$A:$B,2,0)&gt;ОКРУГ(M282,VLOOKUP(M$315,$A:$D,4,0)),CONCATENATE(" &lt;",VLOOKUP(M$315,$A:$B,2,0)),IF(--VLOOKUP(M$315,$A:$C,3,0)&lt;ОКРУГ(M282,VLOOKUP(M$315,$A:$D,4,0)),CONCATENATE(" &gt;",VLOOKUP(M$315,$A:$C,3,0)),ОКРУГ(M282,VLOOKUP(M$315,$A:$D,4,0)))),M282)</f>
        <v xml:space="preserve"> </v>
      </c>
    </row>
    <row r="591" spans="6:13" ht="15.75" hidden="1" thickBot="1" x14ac:dyDescent="0.3">
      <c r="F591" s="21" t="str">
        <f>IF(OR(F590=[1]Настройки!$U$6,F590="-"),"-",F590+1)</f>
        <v>-</v>
      </c>
      <c r="G591" s="22" t="str">
        <f t="shared" si="4"/>
        <v>-</v>
      </c>
      <c r="H591" s="22"/>
      <c r="I591" s="22"/>
      <c r="J591" s="34" t="str">
        <f ca="1">IFERROR(IF(--VLOOKUP(J$315,$A:$B,2,0)&gt;ОКРУГ(J283,VLOOKUP(J$315,$A:$D,4,0)),CONCATENATE(" &lt;",VLOOKUP(J$315,$A:$B,2,0)),IF(--VLOOKUP(J$315,$A:$C,3,0)&lt;ОКРУГ(J283,VLOOKUP(J$315,$A:$D,4,0)),CONCATENATE(" &gt;",VLOOKUP(J$315,$A:$C,3,0)),ОКРУГ(J283,VLOOKUP(J$315,$A:$D,4,0)))),J283)</f>
        <v xml:space="preserve"> </v>
      </c>
      <c r="K591" s="34" t="str">
        <f ca="1">IFERROR(IF(--VLOOKUP(K$315,$A:$B,2,0)&gt;ОКРУГ(K283,VLOOKUP(K$315,$A:$D,4,0)),CONCATENATE(" &lt;",VLOOKUP(K$315,$A:$B,2,0)),IF(--VLOOKUP(K$315,$A:$C,3,0)&lt;ОКРУГ(K283,VLOOKUP(K$315,$A:$D,4,0)),CONCATENATE(" &gt;",VLOOKUP(K$315,$A:$C,3,0)),ОКРУГ(K283,VLOOKUP(K$315,$A:$D,4,0)))),K283)</f>
        <v xml:space="preserve"> </v>
      </c>
      <c r="L591" s="34" t="str">
        <f ca="1">IFERROR(IF(--VLOOKUP(L$315,$A:$B,2,0)&gt;ОКРУГ(L283,VLOOKUP(L$315,$A:$D,4,0)),CONCATENATE(" &lt;",VLOOKUP(L$315,$A:$B,2,0)),IF(--VLOOKUP(L$315,$A:$C,3,0)&lt;ОКРУГ(L283,VLOOKUP(L$315,$A:$D,4,0)),CONCATENATE(" &gt;",VLOOKUP(L$315,$A:$C,3,0)),ОКРУГ(L283,VLOOKUP(L$315,$A:$D,4,0)))),L283)</f>
        <v xml:space="preserve"> </v>
      </c>
      <c r="M591" s="34" t="str">
        <f ca="1">IFERROR(IF(--VLOOKUP(M$315,$A:$B,2,0)&gt;ОКРУГ(M283,VLOOKUP(M$315,$A:$D,4,0)),CONCATENATE(" &lt;",VLOOKUP(M$315,$A:$B,2,0)),IF(--VLOOKUP(M$315,$A:$C,3,0)&lt;ОКРУГ(M283,VLOOKUP(M$315,$A:$D,4,0)),CONCATENATE(" &gt;",VLOOKUP(M$315,$A:$C,3,0)),ОКРУГ(M283,VLOOKUP(M$315,$A:$D,4,0)))),M283)</f>
        <v xml:space="preserve"> </v>
      </c>
    </row>
    <row r="592" spans="6:13" ht="15.75" hidden="1" thickBot="1" x14ac:dyDescent="0.3">
      <c r="F592" s="21" t="str">
        <f>IF(OR(F591=[1]Настройки!$U$6,F591="-"),"-",F591+1)</f>
        <v>-</v>
      </c>
      <c r="G592" s="22" t="str">
        <f t="shared" si="4"/>
        <v>-</v>
      </c>
      <c r="H592" s="22"/>
      <c r="I592" s="22"/>
      <c r="J592" s="34" t="str">
        <f ca="1">IFERROR(IF(--VLOOKUP(J$315,$A:$B,2,0)&gt;ОКРУГ(J284,VLOOKUP(J$315,$A:$D,4,0)),CONCATENATE(" &lt;",VLOOKUP(J$315,$A:$B,2,0)),IF(--VLOOKUP(J$315,$A:$C,3,0)&lt;ОКРУГ(J284,VLOOKUP(J$315,$A:$D,4,0)),CONCATENATE(" &gt;",VLOOKUP(J$315,$A:$C,3,0)),ОКРУГ(J284,VLOOKUP(J$315,$A:$D,4,0)))),J284)</f>
        <v xml:space="preserve"> </v>
      </c>
      <c r="K592" s="34" t="str">
        <f ca="1">IFERROR(IF(--VLOOKUP(K$315,$A:$B,2,0)&gt;ОКРУГ(K284,VLOOKUP(K$315,$A:$D,4,0)),CONCATENATE(" &lt;",VLOOKUP(K$315,$A:$B,2,0)),IF(--VLOOKUP(K$315,$A:$C,3,0)&lt;ОКРУГ(K284,VLOOKUP(K$315,$A:$D,4,0)),CONCATENATE(" &gt;",VLOOKUP(K$315,$A:$C,3,0)),ОКРУГ(K284,VLOOKUP(K$315,$A:$D,4,0)))),K284)</f>
        <v xml:space="preserve"> </v>
      </c>
      <c r="L592" s="34" t="str">
        <f ca="1">IFERROR(IF(--VLOOKUP(L$315,$A:$B,2,0)&gt;ОКРУГ(L284,VLOOKUP(L$315,$A:$D,4,0)),CONCATENATE(" &lt;",VLOOKUP(L$315,$A:$B,2,0)),IF(--VLOOKUP(L$315,$A:$C,3,0)&lt;ОКРУГ(L284,VLOOKUP(L$315,$A:$D,4,0)),CONCATENATE(" &gt;",VLOOKUP(L$315,$A:$C,3,0)),ОКРУГ(L284,VLOOKUP(L$315,$A:$D,4,0)))),L284)</f>
        <v xml:space="preserve"> </v>
      </c>
      <c r="M592" s="34" t="str">
        <f ca="1">IFERROR(IF(--VLOOKUP(M$315,$A:$B,2,0)&gt;ОКРУГ(M284,VLOOKUP(M$315,$A:$D,4,0)),CONCATENATE(" &lt;",VLOOKUP(M$315,$A:$B,2,0)),IF(--VLOOKUP(M$315,$A:$C,3,0)&lt;ОКРУГ(M284,VLOOKUP(M$315,$A:$D,4,0)),CONCATENATE(" &gt;",VLOOKUP(M$315,$A:$C,3,0)),ОКРУГ(M284,VLOOKUP(M$315,$A:$D,4,0)))),M284)</f>
        <v xml:space="preserve"> </v>
      </c>
    </row>
    <row r="593" spans="6:13" ht="15.75" hidden="1" thickBot="1" x14ac:dyDescent="0.3">
      <c r="F593" s="21" t="str">
        <f>IF(OR(F592=[1]Настройки!$U$6,F592="-"),"-",F592+1)</f>
        <v>-</v>
      </c>
      <c r="G593" s="22" t="str">
        <f t="shared" si="4"/>
        <v>-</v>
      </c>
      <c r="H593" s="22"/>
      <c r="I593" s="22"/>
      <c r="J593" s="34" t="str">
        <f ca="1">IFERROR(IF(--VLOOKUP(J$315,$A:$B,2,0)&gt;ОКРУГ(J285,VLOOKUP(J$315,$A:$D,4,0)),CONCATENATE(" &lt;",VLOOKUP(J$315,$A:$B,2,0)),IF(--VLOOKUP(J$315,$A:$C,3,0)&lt;ОКРУГ(J285,VLOOKUP(J$315,$A:$D,4,0)),CONCATENATE(" &gt;",VLOOKUP(J$315,$A:$C,3,0)),ОКРУГ(J285,VLOOKUP(J$315,$A:$D,4,0)))),J285)</f>
        <v xml:space="preserve"> </v>
      </c>
      <c r="K593" s="34" t="str">
        <f ca="1">IFERROR(IF(--VLOOKUP(K$315,$A:$B,2,0)&gt;ОКРУГ(K285,VLOOKUP(K$315,$A:$D,4,0)),CONCATENATE(" &lt;",VLOOKUP(K$315,$A:$B,2,0)),IF(--VLOOKUP(K$315,$A:$C,3,0)&lt;ОКРУГ(K285,VLOOKUP(K$315,$A:$D,4,0)),CONCATENATE(" &gt;",VLOOKUP(K$315,$A:$C,3,0)),ОКРУГ(K285,VLOOKUP(K$315,$A:$D,4,0)))),K285)</f>
        <v xml:space="preserve"> </v>
      </c>
      <c r="L593" s="34" t="str">
        <f ca="1">IFERROR(IF(--VLOOKUP(L$315,$A:$B,2,0)&gt;ОКРУГ(L285,VLOOKUP(L$315,$A:$D,4,0)),CONCATENATE(" &lt;",VLOOKUP(L$315,$A:$B,2,0)),IF(--VLOOKUP(L$315,$A:$C,3,0)&lt;ОКРУГ(L285,VLOOKUP(L$315,$A:$D,4,0)),CONCATENATE(" &gt;",VLOOKUP(L$315,$A:$C,3,0)),ОКРУГ(L285,VLOOKUP(L$315,$A:$D,4,0)))),L285)</f>
        <v xml:space="preserve"> </v>
      </c>
      <c r="M593" s="34" t="str">
        <f ca="1">IFERROR(IF(--VLOOKUP(M$315,$A:$B,2,0)&gt;ОКРУГ(M285,VLOOKUP(M$315,$A:$D,4,0)),CONCATENATE(" &lt;",VLOOKUP(M$315,$A:$B,2,0)),IF(--VLOOKUP(M$315,$A:$C,3,0)&lt;ОКРУГ(M285,VLOOKUP(M$315,$A:$D,4,0)),CONCATENATE(" &gt;",VLOOKUP(M$315,$A:$C,3,0)),ОКРУГ(M285,VLOOKUP(M$315,$A:$D,4,0)))),M285)</f>
        <v xml:space="preserve"> </v>
      </c>
    </row>
    <row r="594" spans="6:13" ht="15.75" hidden="1" thickBot="1" x14ac:dyDescent="0.3">
      <c r="F594" s="21" t="str">
        <f>IF(OR(F593=[1]Настройки!$U$6,F593="-"),"-",F593+1)</f>
        <v>-</v>
      </c>
      <c r="G594" s="22" t="str">
        <f t="shared" si="4"/>
        <v>-</v>
      </c>
      <c r="H594" s="22"/>
      <c r="I594" s="22"/>
      <c r="J594" s="34" t="str">
        <f ca="1">IFERROR(IF(--VLOOKUP(J$315,$A:$B,2,0)&gt;ОКРУГ(J286,VLOOKUP(J$315,$A:$D,4,0)),CONCATENATE(" &lt;",VLOOKUP(J$315,$A:$B,2,0)),IF(--VLOOKUP(J$315,$A:$C,3,0)&lt;ОКРУГ(J286,VLOOKUP(J$315,$A:$D,4,0)),CONCATENATE(" &gt;",VLOOKUP(J$315,$A:$C,3,0)),ОКРУГ(J286,VLOOKUP(J$315,$A:$D,4,0)))),J286)</f>
        <v xml:space="preserve"> </v>
      </c>
      <c r="K594" s="34" t="str">
        <f ca="1">IFERROR(IF(--VLOOKUP(K$315,$A:$B,2,0)&gt;ОКРУГ(K286,VLOOKUP(K$315,$A:$D,4,0)),CONCATENATE(" &lt;",VLOOKUP(K$315,$A:$B,2,0)),IF(--VLOOKUP(K$315,$A:$C,3,0)&lt;ОКРУГ(K286,VLOOKUP(K$315,$A:$D,4,0)),CONCATENATE(" &gt;",VLOOKUP(K$315,$A:$C,3,0)),ОКРУГ(K286,VLOOKUP(K$315,$A:$D,4,0)))),K286)</f>
        <v xml:space="preserve"> </v>
      </c>
      <c r="L594" s="34" t="str">
        <f ca="1">IFERROR(IF(--VLOOKUP(L$315,$A:$B,2,0)&gt;ОКРУГ(L286,VLOOKUP(L$315,$A:$D,4,0)),CONCATENATE(" &lt;",VLOOKUP(L$315,$A:$B,2,0)),IF(--VLOOKUP(L$315,$A:$C,3,0)&lt;ОКРУГ(L286,VLOOKUP(L$315,$A:$D,4,0)),CONCATENATE(" &gt;",VLOOKUP(L$315,$A:$C,3,0)),ОКРУГ(L286,VLOOKUP(L$315,$A:$D,4,0)))),L286)</f>
        <v xml:space="preserve"> </v>
      </c>
      <c r="M594" s="34" t="str">
        <f ca="1">IFERROR(IF(--VLOOKUP(M$315,$A:$B,2,0)&gt;ОКРУГ(M286,VLOOKUP(M$315,$A:$D,4,0)),CONCATENATE(" &lt;",VLOOKUP(M$315,$A:$B,2,0)),IF(--VLOOKUP(M$315,$A:$C,3,0)&lt;ОКРУГ(M286,VLOOKUP(M$315,$A:$D,4,0)),CONCATENATE(" &gt;",VLOOKUP(M$315,$A:$C,3,0)),ОКРУГ(M286,VLOOKUP(M$315,$A:$D,4,0)))),M286)</f>
        <v xml:space="preserve"> </v>
      </c>
    </row>
    <row r="595" spans="6:13" ht="15.75" hidden="1" thickBot="1" x14ac:dyDescent="0.3">
      <c r="F595" s="21" t="str">
        <f>IF(OR(F594=[1]Настройки!$U$6,F594="-"),"-",F594+1)</f>
        <v>-</v>
      </c>
      <c r="G595" s="22" t="str">
        <f t="shared" si="4"/>
        <v>-</v>
      </c>
      <c r="H595" s="22"/>
      <c r="I595" s="22"/>
      <c r="J595" s="34" t="str">
        <f ca="1">IFERROR(IF(--VLOOKUP(J$315,$A:$B,2,0)&gt;ОКРУГ(J287,VLOOKUP(J$315,$A:$D,4,0)),CONCATENATE(" &lt;",VLOOKUP(J$315,$A:$B,2,0)),IF(--VLOOKUP(J$315,$A:$C,3,0)&lt;ОКРУГ(J287,VLOOKUP(J$315,$A:$D,4,0)),CONCATENATE(" &gt;",VLOOKUP(J$315,$A:$C,3,0)),ОКРУГ(J287,VLOOKUP(J$315,$A:$D,4,0)))),J287)</f>
        <v xml:space="preserve"> </v>
      </c>
      <c r="K595" s="34" t="str">
        <f ca="1">IFERROR(IF(--VLOOKUP(K$315,$A:$B,2,0)&gt;ОКРУГ(K287,VLOOKUP(K$315,$A:$D,4,0)),CONCATENATE(" &lt;",VLOOKUP(K$315,$A:$B,2,0)),IF(--VLOOKUP(K$315,$A:$C,3,0)&lt;ОКРУГ(K287,VLOOKUP(K$315,$A:$D,4,0)),CONCATENATE(" &gt;",VLOOKUP(K$315,$A:$C,3,0)),ОКРУГ(K287,VLOOKUP(K$315,$A:$D,4,0)))),K287)</f>
        <v xml:space="preserve"> </v>
      </c>
      <c r="L595" s="34" t="str">
        <f ca="1">IFERROR(IF(--VLOOKUP(L$315,$A:$B,2,0)&gt;ОКРУГ(L287,VLOOKUP(L$315,$A:$D,4,0)),CONCATENATE(" &lt;",VLOOKUP(L$315,$A:$B,2,0)),IF(--VLOOKUP(L$315,$A:$C,3,0)&lt;ОКРУГ(L287,VLOOKUP(L$315,$A:$D,4,0)),CONCATENATE(" &gt;",VLOOKUP(L$315,$A:$C,3,0)),ОКРУГ(L287,VLOOKUP(L$315,$A:$D,4,0)))),L287)</f>
        <v xml:space="preserve"> </v>
      </c>
      <c r="M595" s="34" t="str">
        <f ca="1">IFERROR(IF(--VLOOKUP(M$315,$A:$B,2,0)&gt;ОКРУГ(M287,VLOOKUP(M$315,$A:$D,4,0)),CONCATENATE(" &lt;",VLOOKUP(M$315,$A:$B,2,0)),IF(--VLOOKUP(M$315,$A:$C,3,0)&lt;ОКРУГ(M287,VLOOKUP(M$315,$A:$D,4,0)),CONCATENATE(" &gt;",VLOOKUP(M$315,$A:$C,3,0)),ОКРУГ(M287,VLOOKUP(M$315,$A:$D,4,0)))),M287)</f>
        <v xml:space="preserve"> </v>
      </c>
    </row>
    <row r="596" spans="6:13" ht="15.75" hidden="1" thickBot="1" x14ac:dyDescent="0.3">
      <c r="F596" s="21" t="str">
        <f>IF(OR(F595=[1]Настройки!$U$6,F595="-"),"-",F595+1)</f>
        <v>-</v>
      </c>
      <c r="G596" s="22" t="str">
        <f t="shared" si="4"/>
        <v>-</v>
      </c>
      <c r="H596" s="22"/>
      <c r="I596" s="22"/>
      <c r="J596" s="34" t="str">
        <f ca="1">IFERROR(IF(--VLOOKUP(J$315,$A:$B,2,0)&gt;ОКРУГ(J288,VLOOKUP(J$315,$A:$D,4,0)),CONCATENATE(" &lt;",VLOOKUP(J$315,$A:$B,2,0)),IF(--VLOOKUP(J$315,$A:$C,3,0)&lt;ОКРУГ(J288,VLOOKUP(J$315,$A:$D,4,0)),CONCATENATE(" &gt;",VLOOKUP(J$315,$A:$C,3,0)),ОКРУГ(J288,VLOOKUP(J$315,$A:$D,4,0)))),J288)</f>
        <v xml:space="preserve"> </v>
      </c>
      <c r="K596" s="34" t="str">
        <f ca="1">IFERROR(IF(--VLOOKUP(K$315,$A:$B,2,0)&gt;ОКРУГ(K288,VLOOKUP(K$315,$A:$D,4,0)),CONCATENATE(" &lt;",VLOOKUP(K$315,$A:$B,2,0)),IF(--VLOOKUP(K$315,$A:$C,3,0)&lt;ОКРУГ(K288,VLOOKUP(K$315,$A:$D,4,0)),CONCATENATE(" &gt;",VLOOKUP(K$315,$A:$C,3,0)),ОКРУГ(K288,VLOOKUP(K$315,$A:$D,4,0)))),K288)</f>
        <v xml:space="preserve"> </v>
      </c>
      <c r="L596" s="34" t="str">
        <f ca="1">IFERROR(IF(--VLOOKUP(L$315,$A:$B,2,0)&gt;ОКРУГ(L288,VLOOKUP(L$315,$A:$D,4,0)),CONCATENATE(" &lt;",VLOOKUP(L$315,$A:$B,2,0)),IF(--VLOOKUP(L$315,$A:$C,3,0)&lt;ОКРУГ(L288,VLOOKUP(L$315,$A:$D,4,0)),CONCATENATE(" &gt;",VLOOKUP(L$315,$A:$C,3,0)),ОКРУГ(L288,VLOOKUP(L$315,$A:$D,4,0)))),L288)</f>
        <v xml:space="preserve"> </v>
      </c>
      <c r="M596" s="34" t="str">
        <f ca="1">IFERROR(IF(--VLOOKUP(M$315,$A:$B,2,0)&gt;ОКРУГ(M288,VLOOKUP(M$315,$A:$D,4,0)),CONCATENATE(" &lt;",VLOOKUP(M$315,$A:$B,2,0)),IF(--VLOOKUP(M$315,$A:$C,3,0)&lt;ОКРУГ(M288,VLOOKUP(M$315,$A:$D,4,0)),CONCATENATE(" &gt;",VLOOKUP(M$315,$A:$C,3,0)),ОКРУГ(M288,VLOOKUP(M$315,$A:$D,4,0)))),M288)</f>
        <v xml:space="preserve"> </v>
      </c>
    </row>
    <row r="597" spans="6:13" ht="15.75" hidden="1" thickBot="1" x14ac:dyDescent="0.3">
      <c r="F597" s="21" t="str">
        <f>IF(OR(F596=[1]Настройки!$U$6,F596="-"),"-",F596+1)</f>
        <v>-</v>
      </c>
      <c r="G597" s="22" t="str">
        <f t="shared" si="4"/>
        <v>-</v>
      </c>
      <c r="H597" s="22"/>
      <c r="I597" s="22"/>
      <c r="J597" s="34" t="str">
        <f ca="1">IFERROR(IF(--VLOOKUP(J$315,$A:$B,2,0)&gt;ОКРУГ(J289,VLOOKUP(J$315,$A:$D,4,0)),CONCATENATE(" &lt;",VLOOKUP(J$315,$A:$B,2,0)),IF(--VLOOKUP(J$315,$A:$C,3,0)&lt;ОКРУГ(J289,VLOOKUP(J$315,$A:$D,4,0)),CONCATENATE(" &gt;",VLOOKUP(J$315,$A:$C,3,0)),ОКРУГ(J289,VLOOKUP(J$315,$A:$D,4,0)))),J289)</f>
        <v xml:space="preserve"> </v>
      </c>
      <c r="K597" s="34" t="str">
        <f ca="1">IFERROR(IF(--VLOOKUP(K$315,$A:$B,2,0)&gt;ОКРУГ(K289,VLOOKUP(K$315,$A:$D,4,0)),CONCATENATE(" &lt;",VLOOKUP(K$315,$A:$B,2,0)),IF(--VLOOKUP(K$315,$A:$C,3,0)&lt;ОКРУГ(K289,VLOOKUP(K$315,$A:$D,4,0)),CONCATENATE(" &gt;",VLOOKUP(K$315,$A:$C,3,0)),ОКРУГ(K289,VLOOKUP(K$315,$A:$D,4,0)))),K289)</f>
        <v xml:space="preserve"> </v>
      </c>
      <c r="L597" s="34" t="str">
        <f ca="1">IFERROR(IF(--VLOOKUP(L$315,$A:$B,2,0)&gt;ОКРУГ(L289,VLOOKUP(L$315,$A:$D,4,0)),CONCATENATE(" &lt;",VLOOKUP(L$315,$A:$B,2,0)),IF(--VLOOKUP(L$315,$A:$C,3,0)&lt;ОКРУГ(L289,VLOOKUP(L$315,$A:$D,4,0)),CONCATENATE(" &gt;",VLOOKUP(L$315,$A:$C,3,0)),ОКРУГ(L289,VLOOKUP(L$315,$A:$D,4,0)))),L289)</f>
        <v xml:space="preserve"> </v>
      </c>
      <c r="M597" s="34" t="str">
        <f ca="1">IFERROR(IF(--VLOOKUP(M$315,$A:$B,2,0)&gt;ОКРУГ(M289,VLOOKUP(M$315,$A:$D,4,0)),CONCATENATE(" &lt;",VLOOKUP(M$315,$A:$B,2,0)),IF(--VLOOKUP(M$315,$A:$C,3,0)&lt;ОКРУГ(M289,VLOOKUP(M$315,$A:$D,4,0)),CONCATENATE(" &gt;",VLOOKUP(M$315,$A:$C,3,0)),ОКРУГ(M289,VLOOKUP(M$315,$A:$D,4,0)))),M289)</f>
        <v xml:space="preserve"> </v>
      </c>
    </row>
    <row r="598" spans="6:13" ht="15.75" hidden="1" thickBot="1" x14ac:dyDescent="0.3">
      <c r="F598" s="21" t="str">
        <f>IF(OR(F597=[1]Настройки!$U$6,F597="-"),"-",F597+1)</f>
        <v>-</v>
      </c>
      <c r="G598" s="22" t="str">
        <f t="shared" si="4"/>
        <v>-</v>
      </c>
      <c r="H598" s="22"/>
      <c r="I598" s="22"/>
      <c r="J598" s="34" t="str">
        <f ca="1">IFERROR(IF(--VLOOKUP(J$315,$A:$B,2,0)&gt;ОКРУГ(J290,VLOOKUP(J$315,$A:$D,4,0)),CONCATENATE(" &lt;",VLOOKUP(J$315,$A:$B,2,0)),IF(--VLOOKUP(J$315,$A:$C,3,0)&lt;ОКРУГ(J290,VLOOKUP(J$315,$A:$D,4,0)),CONCATENATE(" &gt;",VLOOKUP(J$315,$A:$C,3,0)),ОКРУГ(J290,VLOOKUP(J$315,$A:$D,4,0)))),J290)</f>
        <v xml:space="preserve"> </v>
      </c>
      <c r="K598" s="34" t="str">
        <f ca="1">IFERROR(IF(--VLOOKUP(K$315,$A:$B,2,0)&gt;ОКРУГ(K290,VLOOKUP(K$315,$A:$D,4,0)),CONCATENATE(" &lt;",VLOOKUP(K$315,$A:$B,2,0)),IF(--VLOOKUP(K$315,$A:$C,3,0)&lt;ОКРУГ(K290,VLOOKUP(K$315,$A:$D,4,0)),CONCATENATE(" &gt;",VLOOKUP(K$315,$A:$C,3,0)),ОКРУГ(K290,VLOOKUP(K$315,$A:$D,4,0)))),K290)</f>
        <v xml:space="preserve"> </v>
      </c>
      <c r="L598" s="34" t="str">
        <f ca="1">IFERROR(IF(--VLOOKUP(L$315,$A:$B,2,0)&gt;ОКРУГ(L290,VLOOKUP(L$315,$A:$D,4,0)),CONCATENATE(" &lt;",VLOOKUP(L$315,$A:$B,2,0)),IF(--VLOOKUP(L$315,$A:$C,3,0)&lt;ОКРУГ(L290,VLOOKUP(L$315,$A:$D,4,0)),CONCATENATE(" &gt;",VLOOKUP(L$315,$A:$C,3,0)),ОКРУГ(L290,VLOOKUP(L$315,$A:$D,4,0)))),L290)</f>
        <v xml:space="preserve"> </v>
      </c>
      <c r="M598" s="34" t="str">
        <f ca="1">IFERROR(IF(--VLOOKUP(M$315,$A:$B,2,0)&gt;ОКРУГ(M290,VLOOKUP(M$315,$A:$D,4,0)),CONCATENATE(" &lt;",VLOOKUP(M$315,$A:$B,2,0)),IF(--VLOOKUP(M$315,$A:$C,3,0)&lt;ОКРУГ(M290,VLOOKUP(M$315,$A:$D,4,0)),CONCATENATE(" &gt;",VLOOKUP(M$315,$A:$C,3,0)),ОКРУГ(M290,VLOOKUP(M$315,$A:$D,4,0)))),M290)</f>
        <v xml:space="preserve"> </v>
      </c>
    </row>
    <row r="599" spans="6:13" ht="15.75" hidden="1" thickBot="1" x14ac:dyDescent="0.3">
      <c r="F599" s="21" t="str">
        <f>IF(OR(F598=[1]Настройки!$U$6,F598="-"),"-",F598+1)</f>
        <v>-</v>
      </c>
      <c r="G599" s="22" t="str">
        <f t="shared" si="4"/>
        <v>-</v>
      </c>
      <c r="H599" s="22"/>
      <c r="I599" s="22"/>
      <c r="J599" s="34" t="str">
        <f ca="1">IFERROR(IF(--VLOOKUP(J$315,$A:$B,2,0)&gt;ОКРУГ(J291,VLOOKUP(J$315,$A:$D,4,0)),CONCATENATE(" &lt;",VLOOKUP(J$315,$A:$B,2,0)),IF(--VLOOKUP(J$315,$A:$C,3,0)&lt;ОКРУГ(J291,VLOOKUP(J$315,$A:$D,4,0)),CONCATENATE(" &gt;",VLOOKUP(J$315,$A:$C,3,0)),ОКРУГ(J291,VLOOKUP(J$315,$A:$D,4,0)))),J291)</f>
        <v xml:space="preserve"> </v>
      </c>
      <c r="K599" s="34" t="str">
        <f ca="1">IFERROR(IF(--VLOOKUP(K$315,$A:$B,2,0)&gt;ОКРУГ(K291,VLOOKUP(K$315,$A:$D,4,0)),CONCATENATE(" &lt;",VLOOKUP(K$315,$A:$B,2,0)),IF(--VLOOKUP(K$315,$A:$C,3,0)&lt;ОКРУГ(K291,VLOOKUP(K$315,$A:$D,4,0)),CONCATENATE(" &gt;",VLOOKUP(K$315,$A:$C,3,0)),ОКРУГ(K291,VLOOKUP(K$315,$A:$D,4,0)))),K291)</f>
        <v xml:space="preserve"> </v>
      </c>
      <c r="L599" s="34" t="str">
        <f ca="1">IFERROR(IF(--VLOOKUP(L$315,$A:$B,2,0)&gt;ОКРУГ(L291,VLOOKUP(L$315,$A:$D,4,0)),CONCATENATE(" &lt;",VLOOKUP(L$315,$A:$B,2,0)),IF(--VLOOKUP(L$315,$A:$C,3,0)&lt;ОКРУГ(L291,VLOOKUP(L$315,$A:$D,4,0)),CONCATENATE(" &gt;",VLOOKUP(L$315,$A:$C,3,0)),ОКРУГ(L291,VLOOKUP(L$315,$A:$D,4,0)))),L291)</f>
        <v xml:space="preserve"> </v>
      </c>
      <c r="M599" s="34" t="str">
        <f ca="1">IFERROR(IF(--VLOOKUP(M$315,$A:$B,2,0)&gt;ОКРУГ(M291,VLOOKUP(M$315,$A:$D,4,0)),CONCATENATE(" &lt;",VLOOKUP(M$315,$A:$B,2,0)),IF(--VLOOKUP(M$315,$A:$C,3,0)&lt;ОКРУГ(M291,VLOOKUP(M$315,$A:$D,4,0)),CONCATENATE(" &gt;",VLOOKUP(M$315,$A:$C,3,0)),ОКРУГ(M291,VLOOKUP(M$315,$A:$D,4,0)))),M291)</f>
        <v xml:space="preserve"> </v>
      </c>
    </row>
    <row r="600" spans="6:13" ht="15.75" hidden="1" thickBot="1" x14ac:dyDescent="0.3">
      <c r="F600" s="21" t="str">
        <f>IF(OR(F599=[1]Настройки!$U$6,F599="-"),"-",F599+1)</f>
        <v>-</v>
      </c>
      <c r="G600" s="22" t="str">
        <f t="shared" si="4"/>
        <v>-</v>
      </c>
      <c r="H600" s="22"/>
      <c r="I600" s="22"/>
      <c r="J600" s="34" t="str">
        <f ca="1">IFERROR(IF(--VLOOKUP(J$315,$A:$B,2,0)&gt;ОКРУГ(J292,VLOOKUP(J$315,$A:$D,4,0)),CONCATENATE(" &lt;",VLOOKUP(J$315,$A:$B,2,0)),IF(--VLOOKUP(J$315,$A:$C,3,0)&lt;ОКРУГ(J292,VLOOKUP(J$315,$A:$D,4,0)),CONCATENATE(" &gt;",VLOOKUP(J$315,$A:$C,3,0)),ОКРУГ(J292,VLOOKUP(J$315,$A:$D,4,0)))),J292)</f>
        <v xml:space="preserve"> </v>
      </c>
      <c r="K600" s="34" t="str">
        <f ca="1">IFERROR(IF(--VLOOKUP(K$315,$A:$B,2,0)&gt;ОКРУГ(K292,VLOOKUP(K$315,$A:$D,4,0)),CONCATENATE(" &lt;",VLOOKUP(K$315,$A:$B,2,0)),IF(--VLOOKUP(K$315,$A:$C,3,0)&lt;ОКРУГ(K292,VLOOKUP(K$315,$A:$D,4,0)),CONCATENATE(" &gt;",VLOOKUP(K$315,$A:$C,3,0)),ОКРУГ(K292,VLOOKUP(K$315,$A:$D,4,0)))),K292)</f>
        <v xml:space="preserve"> </v>
      </c>
      <c r="L600" s="34" t="str">
        <f ca="1">IFERROR(IF(--VLOOKUP(L$315,$A:$B,2,0)&gt;ОКРУГ(L292,VLOOKUP(L$315,$A:$D,4,0)),CONCATENATE(" &lt;",VLOOKUP(L$315,$A:$B,2,0)),IF(--VLOOKUP(L$315,$A:$C,3,0)&lt;ОКРУГ(L292,VLOOKUP(L$315,$A:$D,4,0)),CONCATENATE(" &gt;",VLOOKUP(L$315,$A:$C,3,0)),ОКРУГ(L292,VLOOKUP(L$315,$A:$D,4,0)))),L292)</f>
        <v xml:space="preserve"> </v>
      </c>
      <c r="M600" s="34" t="str">
        <f ca="1">IFERROR(IF(--VLOOKUP(M$315,$A:$B,2,0)&gt;ОКРУГ(M292,VLOOKUP(M$315,$A:$D,4,0)),CONCATENATE(" &lt;",VLOOKUP(M$315,$A:$B,2,0)),IF(--VLOOKUP(M$315,$A:$C,3,0)&lt;ОКРУГ(M292,VLOOKUP(M$315,$A:$D,4,0)),CONCATENATE(" &gt;",VLOOKUP(M$315,$A:$C,3,0)),ОКРУГ(M292,VLOOKUP(M$315,$A:$D,4,0)))),M292)</f>
        <v xml:space="preserve"> </v>
      </c>
    </row>
    <row r="601" spans="6:13" ht="15.75" hidden="1" thickBot="1" x14ac:dyDescent="0.3">
      <c r="F601" s="21" t="str">
        <f>IF(OR(F600=[1]Настройки!$U$6,F600="-"),"-",F600+1)</f>
        <v>-</v>
      </c>
      <c r="G601" s="22" t="str">
        <f t="shared" si="4"/>
        <v>-</v>
      </c>
      <c r="H601" s="22"/>
      <c r="I601" s="22"/>
      <c r="J601" s="34" t="str">
        <f ca="1">IFERROR(IF(--VLOOKUP(J$315,$A:$B,2,0)&gt;ОКРУГ(J293,VLOOKUP(J$315,$A:$D,4,0)),CONCATENATE(" &lt;",VLOOKUP(J$315,$A:$B,2,0)),IF(--VLOOKUP(J$315,$A:$C,3,0)&lt;ОКРУГ(J293,VLOOKUP(J$315,$A:$D,4,0)),CONCATENATE(" &gt;",VLOOKUP(J$315,$A:$C,3,0)),ОКРУГ(J293,VLOOKUP(J$315,$A:$D,4,0)))),J293)</f>
        <v xml:space="preserve"> </v>
      </c>
      <c r="K601" s="34" t="str">
        <f ca="1">IFERROR(IF(--VLOOKUP(K$315,$A:$B,2,0)&gt;ОКРУГ(K293,VLOOKUP(K$315,$A:$D,4,0)),CONCATENATE(" &lt;",VLOOKUP(K$315,$A:$B,2,0)),IF(--VLOOKUP(K$315,$A:$C,3,0)&lt;ОКРУГ(K293,VLOOKUP(K$315,$A:$D,4,0)),CONCATENATE(" &gt;",VLOOKUP(K$315,$A:$C,3,0)),ОКРУГ(K293,VLOOKUP(K$315,$A:$D,4,0)))),K293)</f>
        <v xml:space="preserve"> </v>
      </c>
      <c r="L601" s="34" t="str">
        <f ca="1">IFERROR(IF(--VLOOKUP(L$315,$A:$B,2,0)&gt;ОКРУГ(L293,VLOOKUP(L$315,$A:$D,4,0)),CONCATENATE(" &lt;",VLOOKUP(L$315,$A:$B,2,0)),IF(--VLOOKUP(L$315,$A:$C,3,0)&lt;ОКРУГ(L293,VLOOKUP(L$315,$A:$D,4,0)),CONCATENATE(" &gt;",VLOOKUP(L$315,$A:$C,3,0)),ОКРУГ(L293,VLOOKUP(L$315,$A:$D,4,0)))),L293)</f>
        <v xml:space="preserve"> </v>
      </c>
      <c r="M601" s="34" t="str">
        <f ca="1">IFERROR(IF(--VLOOKUP(M$315,$A:$B,2,0)&gt;ОКРУГ(M293,VLOOKUP(M$315,$A:$D,4,0)),CONCATENATE(" &lt;",VLOOKUP(M$315,$A:$B,2,0)),IF(--VLOOKUP(M$315,$A:$C,3,0)&lt;ОКРУГ(M293,VLOOKUP(M$315,$A:$D,4,0)),CONCATENATE(" &gt;",VLOOKUP(M$315,$A:$C,3,0)),ОКРУГ(M293,VLOOKUP(M$315,$A:$D,4,0)))),M293)</f>
        <v xml:space="preserve"> </v>
      </c>
    </row>
    <row r="602" spans="6:13" ht="15.75" hidden="1" thickBot="1" x14ac:dyDescent="0.3">
      <c r="F602" s="21" t="str">
        <f>IF(OR(F601=[1]Настройки!$U$6,F601="-"),"-",F601+1)</f>
        <v>-</v>
      </c>
      <c r="G602" s="22" t="str">
        <f t="shared" si="4"/>
        <v>-</v>
      </c>
      <c r="H602" s="22"/>
      <c r="I602" s="22"/>
      <c r="J602" s="34" t="str">
        <f ca="1">IFERROR(IF(--VLOOKUP(J$315,$A:$B,2,0)&gt;ОКРУГ(J294,VLOOKUP(J$315,$A:$D,4,0)),CONCATENATE(" &lt;",VLOOKUP(J$315,$A:$B,2,0)),IF(--VLOOKUP(J$315,$A:$C,3,0)&lt;ОКРУГ(J294,VLOOKUP(J$315,$A:$D,4,0)),CONCATENATE(" &gt;",VLOOKUP(J$315,$A:$C,3,0)),ОКРУГ(J294,VLOOKUP(J$315,$A:$D,4,0)))),J294)</f>
        <v xml:space="preserve"> </v>
      </c>
      <c r="K602" s="34" t="str">
        <f ca="1">IFERROR(IF(--VLOOKUP(K$315,$A:$B,2,0)&gt;ОКРУГ(K294,VLOOKUP(K$315,$A:$D,4,0)),CONCATENATE(" &lt;",VLOOKUP(K$315,$A:$B,2,0)),IF(--VLOOKUP(K$315,$A:$C,3,0)&lt;ОКРУГ(K294,VLOOKUP(K$315,$A:$D,4,0)),CONCATENATE(" &gt;",VLOOKUP(K$315,$A:$C,3,0)),ОКРУГ(K294,VLOOKUP(K$315,$A:$D,4,0)))),K294)</f>
        <v xml:space="preserve"> </v>
      </c>
      <c r="L602" s="34" t="str">
        <f ca="1">IFERROR(IF(--VLOOKUP(L$315,$A:$B,2,0)&gt;ОКРУГ(L294,VLOOKUP(L$315,$A:$D,4,0)),CONCATENATE(" &lt;",VLOOKUP(L$315,$A:$B,2,0)),IF(--VLOOKUP(L$315,$A:$C,3,0)&lt;ОКРУГ(L294,VLOOKUP(L$315,$A:$D,4,0)),CONCATENATE(" &gt;",VLOOKUP(L$315,$A:$C,3,0)),ОКРУГ(L294,VLOOKUP(L$315,$A:$D,4,0)))),L294)</f>
        <v xml:space="preserve"> </v>
      </c>
      <c r="M602" s="34" t="str">
        <f ca="1">IFERROR(IF(--VLOOKUP(M$315,$A:$B,2,0)&gt;ОКРУГ(M294,VLOOKUP(M$315,$A:$D,4,0)),CONCATENATE(" &lt;",VLOOKUP(M$315,$A:$B,2,0)),IF(--VLOOKUP(M$315,$A:$C,3,0)&lt;ОКРУГ(M294,VLOOKUP(M$315,$A:$D,4,0)),CONCATENATE(" &gt;",VLOOKUP(M$315,$A:$C,3,0)),ОКРУГ(M294,VLOOKUP(M$315,$A:$D,4,0)))),M294)</f>
        <v xml:space="preserve"> </v>
      </c>
    </row>
    <row r="603" spans="6:13" ht="15.75" hidden="1" thickBot="1" x14ac:dyDescent="0.3">
      <c r="F603" s="21" t="str">
        <f>IF(OR(F602=[1]Настройки!$U$6,F602="-"),"-",F602+1)</f>
        <v>-</v>
      </c>
      <c r="G603" s="22" t="str">
        <f t="shared" si="4"/>
        <v>-</v>
      </c>
      <c r="H603" s="22"/>
      <c r="I603" s="22"/>
      <c r="J603" s="34" t="str">
        <f ca="1">IFERROR(IF(--VLOOKUP(J$315,$A:$B,2,0)&gt;ОКРУГ(J295,VLOOKUP(J$315,$A:$D,4,0)),CONCATENATE(" &lt;",VLOOKUP(J$315,$A:$B,2,0)),IF(--VLOOKUP(J$315,$A:$C,3,0)&lt;ОКРУГ(J295,VLOOKUP(J$315,$A:$D,4,0)),CONCATENATE(" &gt;",VLOOKUP(J$315,$A:$C,3,0)),ОКРУГ(J295,VLOOKUP(J$315,$A:$D,4,0)))),J295)</f>
        <v xml:space="preserve"> </v>
      </c>
      <c r="K603" s="34" t="str">
        <f ca="1">IFERROR(IF(--VLOOKUP(K$315,$A:$B,2,0)&gt;ОКРУГ(K295,VLOOKUP(K$315,$A:$D,4,0)),CONCATENATE(" &lt;",VLOOKUP(K$315,$A:$B,2,0)),IF(--VLOOKUP(K$315,$A:$C,3,0)&lt;ОКРУГ(K295,VLOOKUP(K$315,$A:$D,4,0)),CONCATENATE(" &gt;",VLOOKUP(K$315,$A:$C,3,0)),ОКРУГ(K295,VLOOKUP(K$315,$A:$D,4,0)))),K295)</f>
        <v xml:space="preserve"> </v>
      </c>
      <c r="L603" s="34" t="str">
        <f ca="1">IFERROR(IF(--VLOOKUP(L$315,$A:$B,2,0)&gt;ОКРУГ(L295,VLOOKUP(L$315,$A:$D,4,0)),CONCATENATE(" &lt;",VLOOKUP(L$315,$A:$B,2,0)),IF(--VLOOKUP(L$315,$A:$C,3,0)&lt;ОКРУГ(L295,VLOOKUP(L$315,$A:$D,4,0)),CONCATENATE(" &gt;",VLOOKUP(L$315,$A:$C,3,0)),ОКРУГ(L295,VLOOKUP(L$315,$A:$D,4,0)))),L295)</f>
        <v xml:space="preserve"> </v>
      </c>
      <c r="M603" s="34" t="str">
        <f ca="1">IFERROR(IF(--VLOOKUP(M$315,$A:$B,2,0)&gt;ОКРУГ(M295,VLOOKUP(M$315,$A:$D,4,0)),CONCATENATE(" &lt;",VLOOKUP(M$315,$A:$B,2,0)),IF(--VLOOKUP(M$315,$A:$C,3,0)&lt;ОКРУГ(M295,VLOOKUP(M$315,$A:$D,4,0)),CONCATENATE(" &gt;",VLOOKUP(M$315,$A:$C,3,0)),ОКРУГ(M295,VLOOKUP(M$315,$A:$D,4,0)))),M295)</f>
        <v xml:space="preserve"> </v>
      </c>
    </row>
    <row r="604" spans="6:13" ht="15.75" hidden="1" thickBot="1" x14ac:dyDescent="0.3">
      <c r="F604" s="21" t="str">
        <f>IF(OR(F603=[1]Настройки!$U$6,F603="-"),"-",F603+1)</f>
        <v>-</v>
      </c>
      <c r="G604" s="22" t="str">
        <f t="shared" si="4"/>
        <v>-</v>
      </c>
      <c r="H604" s="22"/>
      <c r="I604" s="22"/>
      <c r="J604" s="34" t="str">
        <f ca="1">IFERROR(IF(--VLOOKUP(J$315,$A:$B,2,0)&gt;ОКРУГ(J296,VLOOKUP(J$315,$A:$D,4,0)),CONCATENATE(" &lt;",VLOOKUP(J$315,$A:$B,2,0)),IF(--VLOOKUP(J$315,$A:$C,3,0)&lt;ОКРУГ(J296,VLOOKUP(J$315,$A:$D,4,0)),CONCATENATE(" &gt;",VLOOKUP(J$315,$A:$C,3,0)),ОКРУГ(J296,VLOOKUP(J$315,$A:$D,4,0)))),J296)</f>
        <v xml:space="preserve"> </v>
      </c>
      <c r="K604" s="34" t="str">
        <f ca="1">IFERROR(IF(--VLOOKUP(K$315,$A:$B,2,0)&gt;ОКРУГ(K296,VLOOKUP(K$315,$A:$D,4,0)),CONCATENATE(" &lt;",VLOOKUP(K$315,$A:$B,2,0)),IF(--VLOOKUP(K$315,$A:$C,3,0)&lt;ОКРУГ(K296,VLOOKUP(K$315,$A:$D,4,0)),CONCATENATE(" &gt;",VLOOKUP(K$315,$A:$C,3,0)),ОКРУГ(K296,VLOOKUP(K$315,$A:$D,4,0)))),K296)</f>
        <v xml:space="preserve"> </v>
      </c>
      <c r="L604" s="34" t="str">
        <f ca="1">IFERROR(IF(--VLOOKUP(L$315,$A:$B,2,0)&gt;ОКРУГ(L296,VLOOKUP(L$315,$A:$D,4,0)),CONCATENATE(" &lt;",VLOOKUP(L$315,$A:$B,2,0)),IF(--VLOOKUP(L$315,$A:$C,3,0)&lt;ОКРУГ(L296,VLOOKUP(L$315,$A:$D,4,0)),CONCATENATE(" &gt;",VLOOKUP(L$315,$A:$C,3,0)),ОКРУГ(L296,VLOOKUP(L$315,$A:$D,4,0)))),L296)</f>
        <v xml:space="preserve"> </v>
      </c>
      <c r="M604" s="34" t="str">
        <f ca="1">IFERROR(IF(--VLOOKUP(M$315,$A:$B,2,0)&gt;ОКРУГ(M296,VLOOKUP(M$315,$A:$D,4,0)),CONCATENATE(" &lt;",VLOOKUP(M$315,$A:$B,2,0)),IF(--VLOOKUP(M$315,$A:$C,3,0)&lt;ОКРУГ(M296,VLOOKUP(M$315,$A:$D,4,0)),CONCATENATE(" &gt;",VLOOKUP(M$315,$A:$C,3,0)),ОКРУГ(M296,VLOOKUP(M$315,$A:$D,4,0)))),M296)</f>
        <v xml:space="preserve"> </v>
      </c>
    </row>
    <row r="605" spans="6:13" ht="15.75" hidden="1" thickBot="1" x14ac:dyDescent="0.3">
      <c r="F605" s="21" t="str">
        <f>IF(OR(F604=[1]Настройки!$U$6,F604="-"),"-",F604+1)</f>
        <v>-</v>
      </c>
      <c r="G605" s="22" t="str">
        <f t="shared" si="4"/>
        <v>-</v>
      </c>
      <c r="H605" s="22"/>
      <c r="I605" s="22"/>
      <c r="J605" s="34" t="str">
        <f ca="1">IFERROR(IF(--VLOOKUP(J$315,$A:$B,2,0)&gt;ОКРУГ(J297,VLOOKUP(J$315,$A:$D,4,0)),CONCATENATE(" &lt;",VLOOKUP(J$315,$A:$B,2,0)),IF(--VLOOKUP(J$315,$A:$C,3,0)&lt;ОКРУГ(J297,VLOOKUP(J$315,$A:$D,4,0)),CONCATENATE(" &gt;",VLOOKUP(J$315,$A:$C,3,0)),ОКРУГ(J297,VLOOKUP(J$315,$A:$D,4,0)))),J297)</f>
        <v xml:space="preserve"> </v>
      </c>
      <c r="K605" s="34" t="str">
        <f ca="1">IFERROR(IF(--VLOOKUP(K$315,$A:$B,2,0)&gt;ОКРУГ(K297,VLOOKUP(K$315,$A:$D,4,0)),CONCATENATE(" &lt;",VLOOKUP(K$315,$A:$B,2,0)),IF(--VLOOKUP(K$315,$A:$C,3,0)&lt;ОКРУГ(K297,VLOOKUP(K$315,$A:$D,4,0)),CONCATENATE(" &gt;",VLOOKUP(K$315,$A:$C,3,0)),ОКРУГ(K297,VLOOKUP(K$315,$A:$D,4,0)))),K297)</f>
        <v xml:space="preserve"> </v>
      </c>
      <c r="L605" s="34" t="str">
        <f ca="1">IFERROR(IF(--VLOOKUP(L$315,$A:$B,2,0)&gt;ОКРУГ(L297,VLOOKUP(L$315,$A:$D,4,0)),CONCATENATE(" &lt;",VLOOKUP(L$315,$A:$B,2,0)),IF(--VLOOKUP(L$315,$A:$C,3,0)&lt;ОКРУГ(L297,VLOOKUP(L$315,$A:$D,4,0)),CONCATENATE(" &gt;",VLOOKUP(L$315,$A:$C,3,0)),ОКРУГ(L297,VLOOKUP(L$315,$A:$D,4,0)))),L297)</f>
        <v xml:space="preserve"> </v>
      </c>
      <c r="M605" s="34" t="str">
        <f ca="1">IFERROR(IF(--VLOOKUP(M$315,$A:$B,2,0)&gt;ОКРУГ(M297,VLOOKUP(M$315,$A:$D,4,0)),CONCATENATE(" &lt;",VLOOKUP(M$315,$A:$B,2,0)),IF(--VLOOKUP(M$315,$A:$C,3,0)&lt;ОКРУГ(M297,VLOOKUP(M$315,$A:$D,4,0)),CONCATENATE(" &gt;",VLOOKUP(M$315,$A:$C,3,0)),ОКРУГ(M297,VLOOKUP(M$315,$A:$D,4,0)))),M297)</f>
        <v xml:space="preserve"> </v>
      </c>
    </row>
    <row r="606" spans="6:13" ht="15.75" hidden="1" thickBot="1" x14ac:dyDescent="0.3">
      <c r="F606" s="21" t="str">
        <f>IF(OR(F605=[1]Настройки!$U$6,F605="-"),"-",F605+1)</f>
        <v>-</v>
      </c>
      <c r="G606" s="22" t="str">
        <f t="shared" si="4"/>
        <v>-</v>
      </c>
      <c r="H606" s="22"/>
      <c r="I606" s="22"/>
      <c r="J606" s="34" t="str">
        <f ca="1">IFERROR(IF(--VLOOKUP(J$315,$A:$B,2,0)&gt;ОКРУГ(J298,VLOOKUP(J$315,$A:$D,4,0)),CONCATENATE(" &lt;",VLOOKUP(J$315,$A:$B,2,0)),IF(--VLOOKUP(J$315,$A:$C,3,0)&lt;ОКРУГ(J298,VLOOKUP(J$315,$A:$D,4,0)),CONCATENATE(" &gt;",VLOOKUP(J$315,$A:$C,3,0)),ОКРУГ(J298,VLOOKUP(J$315,$A:$D,4,0)))),J298)</f>
        <v xml:space="preserve"> </v>
      </c>
      <c r="K606" s="34" t="str">
        <f ca="1">IFERROR(IF(--VLOOKUP(K$315,$A:$B,2,0)&gt;ОКРУГ(K298,VLOOKUP(K$315,$A:$D,4,0)),CONCATENATE(" &lt;",VLOOKUP(K$315,$A:$B,2,0)),IF(--VLOOKUP(K$315,$A:$C,3,0)&lt;ОКРУГ(K298,VLOOKUP(K$315,$A:$D,4,0)),CONCATENATE(" &gt;",VLOOKUP(K$315,$A:$C,3,0)),ОКРУГ(K298,VLOOKUP(K$315,$A:$D,4,0)))),K298)</f>
        <v xml:space="preserve"> </v>
      </c>
      <c r="L606" s="34" t="str">
        <f ca="1">IFERROR(IF(--VLOOKUP(L$315,$A:$B,2,0)&gt;ОКРУГ(L298,VLOOKUP(L$315,$A:$D,4,0)),CONCATENATE(" &lt;",VLOOKUP(L$315,$A:$B,2,0)),IF(--VLOOKUP(L$315,$A:$C,3,0)&lt;ОКРУГ(L298,VLOOKUP(L$315,$A:$D,4,0)),CONCATENATE(" &gt;",VLOOKUP(L$315,$A:$C,3,0)),ОКРУГ(L298,VLOOKUP(L$315,$A:$D,4,0)))),L298)</f>
        <v xml:space="preserve"> </v>
      </c>
      <c r="M606" s="34" t="str">
        <f ca="1">IFERROR(IF(--VLOOKUP(M$315,$A:$B,2,0)&gt;ОКРУГ(M298,VLOOKUP(M$315,$A:$D,4,0)),CONCATENATE(" &lt;",VLOOKUP(M$315,$A:$B,2,0)),IF(--VLOOKUP(M$315,$A:$C,3,0)&lt;ОКРУГ(M298,VLOOKUP(M$315,$A:$D,4,0)),CONCATENATE(" &gt;",VLOOKUP(M$315,$A:$C,3,0)),ОКРУГ(M298,VLOOKUP(M$315,$A:$D,4,0)))),M298)</f>
        <v xml:space="preserve"> </v>
      </c>
    </row>
    <row r="607" spans="6:13" ht="15.75" hidden="1" thickBot="1" x14ac:dyDescent="0.3">
      <c r="F607" s="21" t="str">
        <f>IF(OR(F606=[1]Настройки!$U$6,F606="-"),"-",F606+1)</f>
        <v>-</v>
      </c>
      <c r="G607" s="22" t="str">
        <f t="shared" si="4"/>
        <v>-</v>
      </c>
      <c r="H607" s="22"/>
      <c r="I607" s="22"/>
      <c r="J607" s="34" t="str">
        <f ca="1">IFERROR(IF(--VLOOKUP(J$315,$A:$B,2,0)&gt;ОКРУГ(J299,VLOOKUP(J$315,$A:$D,4,0)),CONCATENATE(" &lt;",VLOOKUP(J$315,$A:$B,2,0)),IF(--VLOOKUP(J$315,$A:$C,3,0)&lt;ОКРУГ(J299,VLOOKUP(J$315,$A:$D,4,0)),CONCATENATE(" &gt;",VLOOKUP(J$315,$A:$C,3,0)),ОКРУГ(J299,VLOOKUP(J$315,$A:$D,4,0)))),J299)</f>
        <v xml:space="preserve"> </v>
      </c>
      <c r="K607" s="34" t="str">
        <f ca="1">IFERROR(IF(--VLOOKUP(K$315,$A:$B,2,0)&gt;ОКРУГ(K299,VLOOKUP(K$315,$A:$D,4,0)),CONCATENATE(" &lt;",VLOOKUP(K$315,$A:$B,2,0)),IF(--VLOOKUP(K$315,$A:$C,3,0)&lt;ОКРУГ(K299,VLOOKUP(K$315,$A:$D,4,0)),CONCATENATE(" &gt;",VLOOKUP(K$315,$A:$C,3,0)),ОКРУГ(K299,VLOOKUP(K$315,$A:$D,4,0)))),K299)</f>
        <v xml:space="preserve"> </v>
      </c>
      <c r="L607" s="34" t="str">
        <f ca="1">IFERROR(IF(--VLOOKUP(L$315,$A:$B,2,0)&gt;ОКРУГ(L299,VLOOKUP(L$315,$A:$D,4,0)),CONCATENATE(" &lt;",VLOOKUP(L$315,$A:$B,2,0)),IF(--VLOOKUP(L$315,$A:$C,3,0)&lt;ОКРУГ(L299,VLOOKUP(L$315,$A:$D,4,0)),CONCATENATE(" &gt;",VLOOKUP(L$315,$A:$C,3,0)),ОКРУГ(L299,VLOOKUP(L$315,$A:$D,4,0)))),L299)</f>
        <v xml:space="preserve"> </v>
      </c>
      <c r="M607" s="34" t="str">
        <f ca="1">IFERROR(IF(--VLOOKUP(M$315,$A:$B,2,0)&gt;ОКРУГ(M299,VLOOKUP(M$315,$A:$D,4,0)),CONCATENATE(" &lt;",VLOOKUP(M$315,$A:$B,2,0)),IF(--VLOOKUP(M$315,$A:$C,3,0)&lt;ОКРУГ(M299,VLOOKUP(M$315,$A:$D,4,0)),CONCATENATE(" &gt;",VLOOKUP(M$315,$A:$C,3,0)),ОКРУГ(M299,VLOOKUP(M$315,$A:$D,4,0)))),M299)</f>
        <v xml:space="preserve"> </v>
      </c>
    </row>
    <row r="608" spans="6:13" ht="15.75" hidden="1" thickBot="1" x14ac:dyDescent="0.3">
      <c r="F608" s="21" t="str">
        <f>IF(OR(F607=[1]Настройки!$U$6,F607="-"),"-",F607+1)</f>
        <v>-</v>
      </c>
      <c r="G608" s="22" t="str">
        <f t="shared" si="4"/>
        <v>-</v>
      </c>
      <c r="H608" s="22"/>
      <c r="I608" s="22"/>
      <c r="J608" s="34" t="str">
        <f ca="1">IFERROR(IF(--VLOOKUP(J$315,$A:$B,2,0)&gt;ОКРУГ(J300,VLOOKUP(J$315,$A:$D,4,0)),CONCATENATE(" &lt;",VLOOKUP(J$315,$A:$B,2,0)),IF(--VLOOKUP(J$315,$A:$C,3,0)&lt;ОКРУГ(J300,VLOOKUP(J$315,$A:$D,4,0)),CONCATENATE(" &gt;",VLOOKUP(J$315,$A:$C,3,0)),ОКРУГ(J300,VLOOKUP(J$315,$A:$D,4,0)))),J300)</f>
        <v xml:space="preserve"> </v>
      </c>
      <c r="K608" s="34" t="str">
        <f ca="1">IFERROR(IF(--VLOOKUP(K$315,$A:$B,2,0)&gt;ОКРУГ(K300,VLOOKUP(K$315,$A:$D,4,0)),CONCATENATE(" &lt;",VLOOKUP(K$315,$A:$B,2,0)),IF(--VLOOKUP(K$315,$A:$C,3,0)&lt;ОКРУГ(K300,VLOOKUP(K$315,$A:$D,4,0)),CONCATENATE(" &gt;",VLOOKUP(K$315,$A:$C,3,0)),ОКРУГ(K300,VLOOKUP(K$315,$A:$D,4,0)))),K300)</f>
        <v xml:space="preserve"> </v>
      </c>
      <c r="L608" s="34" t="str">
        <f ca="1">IFERROR(IF(--VLOOKUP(L$315,$A:$B,2,0)&gt;ОКРУГ(L300,VLOOKUP(L$315,$A:$D,4,0)),CONCATENATE(" &lt;",VLOOKUP(L$315,$A:$B,2,0)),IF(--VLOOKUP(L$315,$A:$C,3,0)&lt;ОКРУГ(L300,VLOOKUP(L$315,$A:$D,4,0)),CONCATENATE(" &gt;",VLOOKUP(L$315,$A:$C,3,0)),ОКРУГ(L300,VLOOKUP(L$315,$A:$D,4,0)))),L300)</f>
        <v xml:space="preserve"> </v>
      </c>
      <c r="M608" s="34" t="str">
        <f ca="1">IFERROR(IF(--VLOOKUP(M$315,$A:$B,2,0)&gt;ОКРУГ(M300,VLOOKUP(M$315,$A:$D,4,0)),CONCATENATE(" &lt;",VLOOKUP(M$315,$A:$B,2,0)),IF(--VLOOKUP(M$315,$A:$C,3,0)&lt;ОКРУГ(M300,VLOOKUP(M$315,$A:$D,4,0)),CONCATENATE(" &gt;",VLOOKUP(M$315,$A:$C,3,0)),ОКРУГ(M300,VLOOKUP(M$315,$A:$D,4,0)))),M300)</f>
        <v xml:space="preserve"> </v>
      </c>
    </row>
    <row r="609" spans="1:13" ht="15.75" hidden="1" thickBot="1" x14ac:dyDescent="0.3">
      <c r="F609" s="21" t="str">
        <f>IF(OR(F608=[1]Настройки!$U$6,F608="-"),"-",F608+1)</f>
        <v>-</v>
      </c>
      <c r="G609" s="22" t="str">
        <f t="shared" si="4"/>
        <v>-</v>
      </c>
      <c r="H609" s="22"/>
      <c r="I609" s="22"/>
      <c r="J609" s="34" t="str">
        <f ca="1">IFERROR(IF(--VLOOKUP(J$315,$A:$B,2,0)&gt;ОКРУГ(J301,VLOOKUP(J$315,$A:$D,4,0)),CONCATENATE(" &lt;",VLOOKUP(J$315,$A:$B,2,0)),IF(--VLOOKUP(J$315,$A:$C,3,0)&lt;ОКРУГ(J301,VLOOKUP(J$315,$A:$D,4,0)),CONCATENATE(" &gt;",VLOOKUP(J$315,$A:$C,3,0)),ОКРУГ(J301,VLOOKUP(J$315,$A:$D,4,0)))),J301)</f>
        <v xml:space="preserve"> </v>
      </c>
      <c r="K609" s="34" t="str">
        <f ca="1">IFERROR(IF(--VLOOKUP(K$315,$A:$B,2,0)&gt;ОКРУГ(K301,VLOOKUP(K$315,$A:$D,4,0)),CONCATENATE(" &lt;",VLOOKUP(K$315,$A:$B,2,0)),IF(--VLOOKUP(K$315,$A:$C,3,0)&lt;ОКРУГ(K301,VLOOKUP(K$315,$A:$D,4,0)),CONCATENATE(" &gt;",VLOOKUP(K$315,$A:$C,3,0)),ОКРУГ(K301,VLOOKUP(K$315,$A:$D,4,0)))),K301)</f>
        <v xml:space="preserve"> </v>
      </c>
      <c r="L609" s="34" t="str">
        <f ca="1">IFERROR(IF(--VLOOKUP(L$315,$A:$B,2,0)&gt;ОКРУГ(L301,VLOOKUP(L$315,$A:$D,4,0)),CONCATENATE(" &lt;",VLOOKUP(L$315,$A:$B,2,0)),IF(--VLOOKUP(L$315,$A:$C,3,0)&lt;ОКРУГ(L301,VLOOKUP(L$315,$A:$D,4,0)),CONCATENATE(" &gt;",VLOOKUP(L$315,$A:$C,3,0)),ОКРУГ(L301,VLOOKUP(L$315,$A:$D,4,0)))),L301)</f>
        <v xml:space="preserve"> </v>
      </c>
      <c r="M609" s="34" t="str">
        <f ca="1">IFERROR(IF(--VLOOKUP(M$315,$A:$B,2,0)&gt;ОКРУГ(M301,VLOOKUP(M$315,$A:$D,4,0)),CONCATENATE(" &lt;",VLOOKUP(M$315,$A:$B,2,0)),IF(--VLOOKUP(M$315,$A:$C,3,0)&lt;ОКРУГ(M301,VLOOKUP(M$315,$A:$D,4,0)),CONCATENATE(" &gt;",VLOOKUP(M$315,$A:$C,3,0)),ОКРУГ(M301,VLOOKUP(M$315,$A:$D,4,0)))),M301)</f>
        <v xml:space="preserve"> </v>
      </c>
    </row>
    <row r="610" spans="1:13" ht="15.75" hidden="1" thickBot="1" x14ac:dyDescent="0.3">
      <c r="F610" s="21" t="str">
        <f>IF(OR(F609=[1]Настройки!$U$6,F609="-"),"-",F609+1)</f>
        <v>-</v>
      </c>
      <c r="G610" s="22" t="str">
        <f t="shared" si="4"/>
        <v>-</v>
      </c>
      <c r="H610" s="22"/>
      <c r="I610" s="22"/>
      <c r="J610" s="34" t="str">
        <f ca="1">IFERROR(IF(--VLOOKUP(J$315,$A:$B,2,0)&gt;ОКРУГ(J302,VLOOKUP(J$315,$A:$D,4,0)),CONCATENATE(" &lt;",VLOOKUP(J$315,$A:$B,2,0)),IF(--VLOOKUP(J$315,$A:$C,3,0)&lt;ОКРУГ(J302,VLOOKUP(J$315,$A:$D,4,0)),CONCATENATE(" &gt;",VLOOKUP(J$315,$A:$C,3,0)),ОКРУГ(J302,VLOOKUP(J$315,$A:$D,4,0)))),J302)</f>
        <v xml:space="preserve"> </v>
      </c>
      <c r="K610" s="34" t="str">
        <f ca="1">IFERROR(IF(--VLOOKUP(K$315,$A:$B,2,0)&gt;ОКРУГ(K302,VLOOKUP(K$315,$A:$D,4,0)),CONCATENATE(" &lt;",VLOOKUP(K$315,$A:$B,2,0)),IF(--VLOOKUP(K$315,$A:$C,3,0)&lt;ОКРУГ(K302,VLOOKUP(K$315,$A:$D,4,0)),CONCATENATE(" &gt;",VLOOKUP(K$315,$A:$C,3,0)),ОКРУГ(K302,VLOOKUP(K$315,$A:$D,4,0)))),K302)</f>
        <v xml:space="preserve"> </v>
      </c>
      <c r="L610" s="34" t="str">
        <f ca="1">IFERROR(IF(--VLOOKUP(L$315,$A:$B,2,0)&gt;ОКРУГ(L302,VLOOKUP(L$315,$A:$D,4,0)),CONCATENATE(" &lt;",VLOOKUP(L$315,$A:$B,2,0)),IF(--VLOOKUP(L$315,$A:$C,3,0)&lt;ОКРУГ(L302,VLOOKUP(L$315,$A:$D,4,0)),CONCATENATE(" &gt;",VLOOKUP(L$315,$A:$C,3,0)),ОКРУГ(L302,VLOOKUP(L$315,$A:$D,4,0)))),L302)</f>
        <v xml:space="preserve"> </v>
      </c>
      <c r="M610" s="34" t="str">
        <f ca="1">IFERROR(IF(--VLOOKUP(M$315,$A:$B,2,0)&gt;ОКРУГ(M302,VLOOKUP(M$315,$A:$D,4,0)),CONCATENATE(" &lt;",VLOOKUP(M$315,$A:$B,2,0)),IF(--VLOOKUP(M$315,$A:$C,3,0)&lt;ОКРУГ(M302,VLOOKUP(M$315,$A:$D,4,0)),CONCATENATE(" &gt;",VLOOKUP(M$315,$A:$C,3,0)),ОКРУГ(M302,VLOOKUP(M$315,$A:$D,4,0)))),M302)</f>
        <v xml:space="preserve"> </v>
      </c>
    </row>
    <row r="611" spans="1:13" ht="15.75" hidden="1" thickBot="1" x14ac:dyDescent="0.3">
      <c r="F611" s="21" t="str">
        <f>IF(OR(F610=[1]Настройки!$U$6,F610="-"),"-",F610+1)</f>
        <v>-</v>
      </c>
      <c r="G611" s="22" t="str">
        <f t="shared" si="4"/>
        <v>-</v>
      </c>
      <c r="H611" s="22"/>
      <c r="I611" s="22"/>
      <c r="J611" s="34" t="str">
        <f ca="1">IFERROR(IF(--VLOOKUP(J$315,$A:$B,2,0)&gt;ОКРУГ(J303,VLOOKUP(J$315,$A:$D,4,0)),CONCATENATE(" &lt;",VLOOKUP(J$315,$A:$B,2,0)),IF(--VLOOKUP(J$315,$A:$C,3,0)&lt;ОКРУГ(J303,VLOOKUP(J$315,$A:$D,4,0)),CONCATENATE(" &gt;",VLOOKUP(J$315,$A:$C,3,0)),ОКРУГ(J303,VLOOKUP(J$315,$A:$D,4,0)))),J303)</f>
        <v xml:space="preserve"> </v>
      </c>
      <c r="K611" s="34" t="str">
        <f ca="1">IFERROR(IF(--VLOOKUP(K$315,$A:$B,2,0)&gt;ОКРУГ(K303,VLOOKUP(K$315,$A:$D,4,0)),CONCATENATE(" &lt;",VLOOKUP(K$315,$A:$B,2,0)),IF(--VLOOKUP(K$315,$A:$C,3,0)&lt;ОКРУГ(K303,VLOOKUP(K$315,$A:$D,4,0)),CONCATENATE(" &gt;",VLOOKUP(K$315,$A:$C,3,0)),ОКРУГ(K303,VLOOKUP(K$315,$A:$D,4,0)))),K303)</f>
        <v xml:space="preserve"> </v>
      </c>
      <c r="L611" s="34" t="str">
        <f ca="1">IFERROR(IF(--VLOOKUP(L$315,$A:$B,2,0)&gt;ОКРУГ(L303,VLOOKUP(L$315,$A:$D,4,0)),CONCATENATE(" &lt;",VLOOKUP(L$315,$A:$B,2,0)),IF(--VLOOKUP(L$315,$A:$C,3,0)&lt;ОКРУГ(L303,VLOOKUP(L$315,$A:$D,4,0)),CONCATENATE(" &gt;",VLOOKUP(L$315,$A:$C,3,0)),ОКРУГ(L303,VLOOKUP(L$315,$A:$D,4,0)))),L303)</f>
        <v xml:space="preserve"> </v>
      </c>
      <c r="M611" s="34" t="str">
        <f ca="1">IFERROR(IF(--VLOOKUP(M$315,$A:$B,2,0)&gt;ОКРУГ(M303,VLOOKUP(M$315,$A:$D,4,0)),CONCATENATE(" &lt;",VLOOKUP(M$315,$A:$B,2,0)),IF(--VLOOKUP(M$315,$A:$C,3,0)&lt;ОКРУГ(M303,VLOOKUP(M$315,$A:$D,4,0)),CONCATENATE(" &gt;",VLOOKUP(M$315,$A:$C,3,0)),ОКРУГ(M303,VLOOKUP(M$315,$A:$D,4,0)))),M303)</f>
        <v xml:space="preserve"> </v>
      </c>
    </row>
    <row r="612" spans="1:13" ht="15.75" hidden="1" thickBot="1" x14ac:dyDescent="0.3">
      <c r="F612" s="21" t="str">
        <f>IF(OR(F611=[1]Настройки!$U$6,F611="-"),"-",F611+1)</f>
        <v>-</v>
      </c>
      <c r="G612" s="22" t="str">
        <f t="shared" si="4"/>
        <v>-</v>
      </c>
      <c r="H612" s="22"/>
      <c r="I612" s="22"/>
      <c r="J612" s="34" t="str">
        <f ca="1">IFERROR(IF(--VLOOKUP(J$315,$A:$B,2,0)&gt;ОКРУГ(J304,VLOOKUP(J$315,$A:$D,4,0)),CONCATENATE(" &lt;",VLOOKUP(J$315,$A:$B,2,0)),IF(--VLOOKUP(J$315,$A:$C,3,0)&lt;ОКРУГ(J304,VLOOKUP(J$315,$A:$D,4,0)),CONCATENATE(" &gt;",VLOOKUP(J$315,$A:$C,3,0)),ОКРУГ(J304,VLOOKUP(J$315,$A:$D,4,0)))),J304)</f>
        <v xml:space="preserve"> </v>
      </c>
      <c r="K612" s="34" t="str">
        <f ca="1">IFERROR(IF(--VLOOKUP(K$315,$A:$B,2,0)&gt;ОКРУГ(K304,VLOOKUP(K$315,$A:$D,4,0)),CONCATENATE(" &lt;",VLOOKUP(K$315,$A:$B,2,0)),IF(--VLOOKUP(K$315,$A:$C,3,0)&lt;ОКРУГ(K304,VLOOKUP(K$315,$A:$D,4,0)),CONCATENATE(" &gt;",VLOOKUP(K$315,$A:$C,3,0)),ОКРУГ(K304,VLOOKUP(K$315,$A:$D,4,0)))),K304)</f>
        <v xml:space="preserve"> </v>
      </c>
      <c r="L612" s="34" t="str">
        <f ca="1">IFERROR(IF(--VLOOKUP(L$315,$A:$B,2,0)&gt;ОКРУГ(L304,VLOOKUP(L$315,$A:$D,4,0)),CONCATENATE(" &lt;",VLOOKUP(L$315,$A:$B,2,0)),IF(--VLOOKUP(L$315,$A:$C,3,0)&lt;ОКРУГ(L304,VLOOKUP(L$315,$A:$D,4,0)),CONCATENATE(" &gt;",VLOOKUP(L$315,$A:$C,3,0)),ОКРУГ(L304,VLOOKUP(L$315,$A:$D,4,0)))),L304)</f>
        <v xml:space="preserve"> </v>
      </c>
      <c r="M612" s="34" t="str">
        <f ca="1">IFERROR(IF(--VLOOKUP(M$315,$A:$B,2,0)&gt;ОКРУГ(M304,VLOOKUP(M$315,$A:$D,4,0)),CONCATENATE(" &lt;",VLOOKUP(M$315,$A:$B,2,0)),IF(--VLOOKUP(M$315,$A:$C,3,0)&lt;ОКРУГ(M304,VLOOKUP(M$315,$A:$D,4,0)),CONCATENATE(" &gt;",VLOOKUP(M$315,$A:$C,3,0)),ОКРУГ(M304,VLOOKUP(M$315,$A:$D,4,0)))),M304)</f>
        <v xml:space="preserve"> </v>
      </c>
    </row>
    <row r="613" spans="1:13" ht="15.75" hidden="1" thickBot="1" x14ac:dyDescent="0.3">
      <c r="F613" s="21" t="str">
        <f>IF(OR(F612=[1]Настройки!$U$6,F612="-"),"-",F612+1)</f>
        <v>-</v>
      </c>
      <c r="G613" s="22" t="str">
        <f t="shared" si="4"/>
        <v>-</v>
      </c>
      <c r="H613" s="22"/>
      <c r="I613" s="22"/>
      <c r="J613" s="34" t="str">
        <f ca="1">IFERROR(IF(--VLOOKUP(J$315,$A:$B,2,0)&gt;ОКРУГ(J305,VLOOKUP(J$315,$A:$D,4,0)),CONCATENATE(" &lt;",VLOOKUP(J$315,$A:$B,2,0)),IF(--VLOOKUP(J$315,$A:$C,3,0)&lt;ОКРУГ(J305,VLOOKUP(J$315,$A:$D,4,0)),CONCATENATE(" &gt;",VLOOKUP(J$315,$A:$C,3,0)),ОКРУГ(J305,VLOOKUP(J$315,$A:$D,4,0)))),J305)</f>
        <v xml:space="preserve"> </v>
      </c>
      <c r="K613" s="34" t="str">
        <f ca="1">IFERROR(IF(--VLOOKUP(K$315,$A:$B,2,0)&gt;ОКРУГ(K305,VLOOKUP(K$315,$A:$D,4,0)),CONCATENATE(" &lt;",VLOOKUP(K$315,$A:$B,2,0)),IF(--VLOOKUP(K$315,$A:$C,3,0)&lt;ОКРУГ(K305,VLOOKUP(K$315,$A:$D,4,0)),CONCATENATE(" &gt;",VLOOKUP(K$315,$A:$C,3,0)),ОКРУГ(K305,VLOOKUP(K$315,$A:$D,4,0)))),K305)</f>
        <v xml:space="preserve"> </v>
      </c>
      <c r="L613" s="34" t="str">
        <f ca="1">IFERROR(IF(--VLOOKUP(L$315,$A:$B,2,0)&gt;ОКРУГ(L305,VLOOKUP(L$315,$A:$D,4,0)),CONCATENATE(" &lt;",VLOOKUP(L$315,$A:$B,2,0)),IF(--VLOOKUP(L$315,$A:$C,3,0)&lt;ОКРУГ(L305,VLOOKUP(L$315,$A:$D,4,0)),CONCATENATE(" &gt;",VLOOKUP(L$315,$A:$C,3,0)),ОКРУГ(L305,VLOOKUP(L$315,$A:$D,4,0)))),L305)</f>
        <v xml:space="preserve"> </v>
      </c>
      <c r="M613" s="34" t="str">
        <f ca="1">IFERROR(IF(--VLOOKUP(M$315,$A:$B,2,0)&gt;ОКРУГ(M305,VLOOKUP(M$315,$A:$D,4,0)),CONCATENATE(" &lt;",VLOOKUP(M$315,$A:$B,2,0)),IF(--VLOOKUP(M$315,$A:$C,3,0)&lt;ОКРУГ(M305,VLOOKUP(M$315,$A:$D,4,0)),CONCATENATE(" &gt;",VLOOKUP(M$315,$A:$C,3,0)),ОКРУГ(M305,VLOOKUP(M$315,$A:$D,4,0)))),M305)</f>
        <v xml:space="preserve"> </v>
      </c>
    </row>
    <row r="614" spans="1:13" ht="15.75" hidden="1" thickBot="1" x14ac:dyDescent="0.3">
      <c r="F614" s="21" t="str">
        <f>IF(OR(F613=[1]Настройки!$U$6,F613="-"),"-",F613+1)</f>
        <v>-</v>
      </c>
      <c r="G614" s="22" t="str">
        <f t="shared" si="4"/>
        <v>-</v>
      </c>
      <c r="H614" s="22"/>
      <c r="I614" s="22"/>
      <c r="J614" s="34" t="str">
        <f ca="1">IFERROR(IF(--VLOOKUP(J$315,$A:$B,2,0)&gt;ОКРУГ(J306,VLOOKUP(J$315,$A:$D,4,0)),CONCATENATE(" &lt;",VLOOKUP(J$315,$A:$B,2,0)),IF(--VLOOKUP(J$315,$A:$C,3,0)&lt;ОКРУГ(J306,VLOOKUP(J$315,$A:$D,4,0)),CONCATENATE(" &gt;",VLOOKUP(J$315,$A:$C,3,0)),ОКРУГ(J306,VLOOKUP(J$315,$A:$D,4,0)))),J306)</f>
        <v xml:space="preserve"> </v>
      </c>
      <c r="K614" s="34" t="str">
        <f ca="1">IFERROR(IF(--VLOOKUP(K$315,$A:$B,2,0)&gt;ОКРУГ(K306,VLOOKUP(K$315,$A:$D,4,0)),CONCATENATE(" &lt;",VLOOKUP(K$315,$A:$B,2,0)),IF(--VLOOKUP(K$315,$A:$C,3,0)&lt;ОКРУГ(K306,VLOOKUP(K$315,$A:$D,4,0)),CONCATENATE(" &gt;",VLOOKUP(K$315,$A:$C,3,0)),ОКРУГ(K306,VLOOKUP(K$315,$A:$D,4,0)))),K306)</f>
        <v xml:space="preserve"> </v>
      </c>
      <c r="L614" s="34" t="str">
        <f ca="1">IFERROR(IF(--VLOOKUP(L$315,$A:$B,2,0)&gt;ОКРУГ(L306,VLOOKUP(L$315,$A:$D,4,0)),CONCATENATE(" &lt;",VLOOKUP(L$315,$A:$B,2,0)),IF(--VLOOKUP(L$315,$A:$C,3,0)&lt;ОКРУГ(L306,VLOOKUP(L$315,$A:$D,4,0)),CONCATENATE(" &gt;",VLOOKUP(L$315,$A:$C,3,0)),ОКРУГ(L306,VLOOKUP(L$315,$A:$D,4,0)))),L306)</f>
        <v xml:space="preserve"> </v>
      </c>
      <c r="M614" s="34" t="str">
        <f ca="1">IFERROR(IF(--VLOOKUP(M$315,$A:$B,2,0)&gt;ОКРУГ(M306,VLOOKUP(M$315,$A:$D,4,0)),CONCATENATE(" &lt;",VLOOKUP(M$315,$A:$B,2,0)),IF(--VLOOKUP(M$315,$A:$C,3,0)&lt;ОКРУГ(M306,VLOOKUP(M$315,$A:$D,4,0)),CONCATENATE(" &gt;",VLOOKUP(M$315,$A:$C,3,0)),ОКРУГ(M306,VLOOKUP(M$315,$A:$D,4,0)))),M306)</f>
        <v xml:space="preserve"> </v>
      </c>
    </row>
    <row r="615" spans="1:13" ht="15.75" hidden="1" thickBot="1" x14ac:dyDescent="0.3">
      <c r="F615" s="21" t="str">
        <f>IF(OR(F614=[1]Настройки!$U$6,F614="-"),"-",F614+1)</f>
        <v>-</v>
      </c>
      <c r="G615" s="22" t="str">
        <f t="shared" si="4"/>
        <v>-</v>
      </c>
      <c r="H615" s="22"/>
      <c r="I615" s="22"/>
      <c r="J615" s="34" t="str">
        <f ca="1">IFERROR(IF(--VLOOKUP(J$315,$A:$B,2,0)&gt;ОКРУГ(J307,VLOOKUP(J$315,$A:$D,4,0)),CONCATENATE(" &lt;",VLOOKUP(J$315,$A:$B,2,0)),IF(--VLOOKUP(J$315,$A:$C,3,0)&lt;ОКРУГ(J307,VLOOKUP(J$315,$A:$D,4,0)),CONCATENATE(" &gt;",VLOOKUP(J$315,$A:$C,3,0)),ОКРУГ(J307,VLOOKUP(J$315,$A:$D,4,0)))),J307)</f>
        <v xml:space="preserve"> </v>
      </c>
      <c r="K615" s="34" t="str">
        <f ca="1">IFERROR(IF(--VLOOKUP(K$315,$A:$B,2,0)&gt;ОКРУГ(K307,VLOOKUP(K$315,$A:$D,4,0)),CONCATENATE(" &lt;",VLOOKUP(K$315,$A:$B,2,0)),IF(--VLOOKUP(K$315,$A:$C,3,0)&lt;ОКРУГ(K307,VLOOKUP(K$315,$A:$D,4,0)),CONCATENATE(" &gt;",VLOOKUP(K$315,$A:$C,3,0)),ОКРУГ(K307,VLOOKUP(K$315,$A:$D,4,0)))),K307)</f>
        <v xml:space="preserve"> </v>
      </c>
      <c r="L615" s="34" t="str">
        <f ca="1">IFERROR(IF(--VLOOKUP(L$315,$A:$B,2,0)&gt;ОКРУГ(L307,VLOOKUP(L$315,$A:$D,4,0)),CONCATENATE(" &lt;",VLOOKUP(L$315,$A:$B,2,0)),IF(--VLOOKUP(L$315,$A:$C,3,0)&lt;ОКРУГ(L307,VLOOKUP(L$315,$A:$D,4,0)),CONCATENATE(" &gt;",VLOOKUP(L$315,$A:$C,3,0)),ОКРУГ(L307,VLOOKUP(L$315,$A:$D,4,0)))),L307)</f>
        <v xml:space="preserve"> </v>
      </c>
      <c r="M615" s="34" t="str">
        <f ca="1">IFERROR(IF(--VLOOKUP(M$315,$A:$B,2,0)&gt;ОКРУГ(M307,VLOOKUP(M$315,$A:$D,4,0)),CONCATENATE(" &lt;",VLOOKUP(M$315,$A:$B,2,0)),IF(--VLOOKUP(M$315,$A:$C,3,0)&lt;ОКРУГ(M307,VLOOKUP(M$315,$A:$D,4,0)),CONCATENATE(" &gt;",VLOOKUP(M$315,$A:$C,3,0)),ОКРУГ(M307,VLOOKUP(M$315,$A:$D,4,0)))),M307)</f>
        <v xml:space="preserve"> </v>
      </c>
    </row>
    <row r="616" spans="1:13" ht="15.75" hidden="1" thickBot="1" x14ac:dyDescent="0.3">
      <c r="F616" s="36" t="str">
        <f>IF(OR(F615=[1]Настройки!$U$6,F615="-"),"-",F615+1)</f>
        <v>-</v>
      </c>
      <c r="G616" s="22" t="str">
        <f t="shared" si="4"/>
        <v>-</v>
      </c>
      <c r="H616" s="22"/>
      <c r="I616" s="22"/>
      <c r="J616" s="34" t="str">
        <f ca="1">IFERROR(IF(--VLOOKUP(J$315,$A:$B,2,0)&gt;ОКРУГ(J308,VLOOKUP(J$315,$A:$D,4,0)),CONCATENATE(" &lt;",VLOOKUP(J$315,$A:$B,2,0)),IF(--VLOOKUP(J$315,$A:$C,3,0)&lt;ОКРУГ(J308,VLOOKUP(J$315,$A:$D,4,0)),CONCATENATE(" &gt;",VLOOKUP(J$315,$A:$C,3,0)),ОКРУГ(J308,VLOOKUP(J$315,$A:$D,4,0)))),J308)</f>
        <v xml:space="preserve"> </v>
      </c>
      <c r="K616" s="34" t="str">
        <f ca="1">IFERROR(IF(--VLOOKUP(K$315,$A:$B,2,0)&gt;ОКРУГ(K308,VLOOKUP(K$315,$A:$D,4,0)),CONCATENATE(" &lt;",VLOOKUP(K$315,$A:$B,2,0)),IF(--VLOOKUP(K$315,$A:$C,3,0)&lt;ОКРУГ(K308,VLOOKUP(K$315,$A:$D,4,0)),CONCATENATE(" &gt;",VLOOKUP(K$315,$A:$C,3,0)),ОКРУГ(K308,VLOOKUP(K$315,$A:$D,4,0)))),K308)</f>
        <v xml:space="preserve"> </v>
      </c>
      <c r="L616" s="34" t="str">
        <f ca="1">IFERROR(IF(--VLOOKUP(L$315,$A:$B,2,0)&gt;ОКРУГ(L308,VLOOKUP(L$315,$A:$D,4,0)),CONCATENATE(" &lt;",VLOOKUP(L$315,$A:$B,2,0)),IF(--VLOOKUP(L$315,$A:$C,3,0)&lt;ОКРУГ(L308,VLOOKUP(L$315,$A:$D,4,0)),CONCATENATE(" &gt;",VLOOKUP(L$315,$A:$C,3,0)),ОКРУГ(L308,VLOOKUP(L$315,$A:$D,4,0)))),L308)</f>
        <v xml:space="preserve"> </v>
      </c>
      <c r="M616" s="34" t="str">
        <f ca="1">IFERROR(IF(--VLOOKUP(M$315,$A:$B,2,0)&gt;ОКРУГ(M308,VLOOKUP(M$315,$A:$D,4,0)),CONCATENATE(" &lt;",VLOOKUP(M$315,$A:$B,2,0)),IF(--VLOOKUP(M$315,$A:$C,3,0)&lt;ОКРУГ(M308,VLOOKUP(M$315,$A:$D,4,0)),CONCATENATE(" &gt;",VLOOKUP(M$315,$A:$C,3,0)),ОКРУГ(M308,VLOOKUP(M$315,$A:$D,4,0)))),M308)</f>
        <v xml:space="preserve"> </v>
      </c>
    </row>
    <row r="617" spans="1:13" ht="15.75" hidden="1" thickBot="1" x14ac:dyDescent="0.3">
      <c r="F617" s="36" t="str">
        <f>IF(OR(F616=[1]Настройки!$U$6,F616="-"),"-",F616+1)</f>
        <v>-</v>
      </c>
      <c r="G617" s="22" t="str">
        <f t="shared" si="4"/>
        <v>-</v>
      </c>
      <c r="H617" s="22"/>
      <c r="I617" s="22"/>
      <c r="J617" s="34" t="str">
        <f ca="1">IFERROR(IF(--VLOOKUP(J$315,$A:$B,2,0)&gt;ОКРУГ(J309,VLOOKUP(J$315,$A:$D,4,0)),CONCATENATE(" &lt;",VLOOKUP(J$315,$A:$B,2,0)),IF(--VLOOKUP(J$315,$A:$C,3,0)&lt;ОКРУГ(J309,VLOOKUP(J$315,$A:$D,4,0)),CONCATENATE(" &gt;",VLOOKUP(J$315,$A:$C,3,0)),ОКРУГ(J309,VLOOKUP(J$315,$A:$D,4,0)))),J309)</f>
        <v xml:space="preserve"> </v>
      </c>
      <c r="K617" s="34" t="str">
        <f ca="1">IFERROR(IF(--VLOOKUP(K$315,$A:$B,2,0)&gt;ОКРУГ(K309,VLOOKUP(K$315,$A:$D,4,0)),CONCATENATE(" &lt;",VLOOKUP(K$315,$A:$B,2,0)),IF(--VLOOKUP(K$315,$A:$C,3,0)&lt;ОКРУГ(K309,VLOOKUP(K$315,$A:$D,4,0)),CONCATENATE(" &gt;",VLOOKUP(K$315,$A:$C,3,0)),ОКРУГ(K309,VLOOKUP(K$315,$A:$D,4,0)))),K309)</f>
        <v xml:space="preserve"> </v>
      </c>
      <c r="L617" s="34" t="str">
        <f ca="1">IFERROR(IF(--VLOOKUP(L$315,$A:$B,2,0)&gt;ОКРУГ(L309,VLOOKUP(L$315,$A:$D,4,0)),CONCATENATE(" &lt;",VLOOKUP(L$315,$A:$B,2,0)),IF(--VLOOKUP(L$315,$A:$C,3,0)&lt;ОКРУГ(L309,VLOOKUP(L$315,$A:$D,4,0)),CONCATENATE(" &gt;",VLOOKUP(L$315,$A:$C,3,0)),ОКРУГ(L309,VLOOKUP(L$315,$A:$D,4,0)))),L309)</f>
        <v xml:space="preserve"> </v>
      </c>
      <c r="M617" s="34" t="str">
        <f ca="1">IFERROR(IF(--VLOOKUP(M$315,$A:$B,2,0)&gt;ОКРУГ(M309,VLOOKUP(M$315,$A:$D,4,0)),CONCATENATE(" &lt;",VLOOKUP(M$315,$A:$B,2,0)),IF(--VLOOKUP(M$315,$A:$C,3,0)&lt;ОКРУГ(M309,VLOOKUP(M$315,$A:$D,4,0)),CONCATENATE(" &gt;",VLOOKUP(M$315,$A:$C,3,0)),ОКРУГ(M309,VLOOKUP(M$315,$A:$D,4,0)))),M309)</f>
        <v xml:space="preserve"> </v>
      </c>
    </row>
    <row r="618" spans="1:13" ht="15.75" hidden="1" thickBot="1" x14ac:dyDescent="0.3">
      <c r="A618" s="19"/>
      <c r="B618" s="20"/>
      <c r="F618" s="21" t="str">
        <f>IF(OR(F617=[1]Настройки!$U$6,F617="-"),"-",F617+1)</f>
        <v>-</v>
      </c>
      <c r="G618" s="22" t="str">
        <f>G310</f>
        <v>-</v>
      </c>
      <c r="H618" s="22"/>
      <c r="I618" s="22"/>
      <c r="J618" s="34" t="str">
        <f ca="1">IFERROR(IF(--VLOOKUP(J$315,$A:$B,2,0)&gt;ОКРУГ(J310,VLOOKUP(J$315,$A:$D,4,0)),CONCATENATE(" &lt;",VLOOKUP(J$315,$A:$B,2,0)),IF(--VLOOKUP(J$315,$A:$C,3,0)&lt;ОКРУГ(J310,VLOOKUP(J$315,$A:$D,4,0)),CONCATENATE(" &gt;",VLOOKUP(J$315,$A:$C,3,0)),ОКРУГ(J310,VLOOKUP(J$315,$A:$D,4,0)))),J310)</f>
        <v xml:space="preserve"> </v>
      </c>
      <c r="K618" s="34" t="str">
        <f ca="1">IFERROR(IF(--VLOOKUP(K$315,$A:$B,2,0)&gt;ОКРУГ(K310,VLOOKUP(K$315,$A:$D,4,0)),CONCATENATE(" &lt;",VLOOKUP(K$315,$A:$B,2,0)),IF(--VLOOKUP(K$315,$A:$C,3,0)&lt;ОКРУГ(K310,VLOOKUP(K$315,$A:$D,4,0)),CONCATENATE(" &gt;",VLOOKUP(K$315,$A:$C,3,0)),ОКРУГ(K310,VLOOKUP(K$315,$A:$D,4,0)))),K310)</f>
        <v xml:space="preserve"> </v>
      </c>
      <c r="L618" s="34" t="str">
        <f ca="1">IFERROR(IF(--VLOOKUP(L$315,$A:$B,2,0)&gt;ОКРУГ(L310,VLOOKUP(L$315,$A:$D,4,0)),CONCATENATE(" &lt;",VLOOKUP(L$315,$A:$B,2,0)),IF(--VLOOKUP(L$315,$A:$C,3,0)&lt;ОКРУГ(L310,VLOOKUP(L$315,$A:$D,4,0)),CONCATENATE(" &gt;",VLOOKUP(L$315,$A:$C,3,0)),ОКРУГ(L310,VLOOKUP(L$315,$A:$D,4,0)))),L310)</f>
        <v xml:space="preserve"> </v>
      </c>
      <c r="M618" s="34" t="str">
        <f ca="1">IFERROR(IF(--VLOOKUP(M$315,$A:$B,2,0)&gt;ОКРУГ(M310,VLOOKUP(M$315,$A:$D,4,0)),CONCATENATE(" &lt;",VLOOKUP(M$315,$A:$B,2,0)),IF(--VLOOKUP(M$315,$A:$C,3,0)&lt;ОКРУГ(M310,VLOOKUP(M$315,$A:$D,4,0)),CONCATENATE(" &gt;",VLOOKUP(M$315,$A:$C,3,0)),ОКРУГ(M310,VLOOKUP(M$315,$A:$D,4,0)))),M310)</f>
        <v xml:space="preserve"> </v>
      </c>
    </row>
    <row r="619" spans="1:13" ht="15.75" hidden="1" thickBot="1" x14ac:dyDescent="0.3">
      <c r="A619" s="19"/>
      <c r="B619" s="20"/>
      <c r="F619" s="21" t="str">
        <f>IF(OR(F618=[1]Настройки!$U$6,F618="-"),"-",F618+1)</f>
        <v>-</v>
      </c>
      <c r="G619" s="22" t="str">
        <f>G311</f>
        <v>-</v>
      </c>
      <c r="H619" s="22"/>
      <c r="I619" s="22"/>
      <c r="J619" s="34" t="str">
        <f ca="1">IFERROR(IF(--VLOOKUP(J$315,$A:$B,2,0)&gt;ОКРУГ(J311,VLOOKUP(J$315,$A:$D,4,0)),CONCATENATE(" &lt;",VLOOKUP(J$315,$A:$B,2,0)),IF(--VLOOKUP(J$315,$A:$C,3,0)&lt;ОКРУГ(J311,VLOOKUP(J$315,$A:$D,4,0)),CONCATENATE(" &gt;",VLOOKUP(J$315,$A:$C,3,0)),ОКРУГ(J311,VLOOKUP(J$315,$A:$D,4,0)))),J311)</f>
        <v xml:space="preserve"> </v>
      </c>
      <c r="K619" s="34" t="str">
        <f ca="1">IFERROR(IF(--VLOOKUP(K$315,$A:$B,2,0)&gt;ОКРУГ(K311,VLOOKUP(K$315,$A:$D,4,0)),CONCATENATE(" &lt;",VLOOKUP(K$315,$A:$B,2,0)),IF(--VLOOKUP(K$315,$A:$C,3,0)&lt;ОКРУГ(K311,VLOOKUP(K$315,$A:$D,4,0)),CONCATENATE(" &gt;",VLOOKUP(K$315,$A:$C,3,0)),ОКРУГ(K311,VLOOKUP(K$315,$A:$D,4,0)))),K311)</f>
        <v xml:space="preserve"> </v>
      </c>
      <c r="L619" s="34" t="str">
        <f ca="1">IFERROR(IF(--VLOOKUP(L$315,$A:$B,2,0)&gt;ОКРУГ(L311,VLOOKUP(L$315,$A:$D,4,0)),CONCATENATE(" &lt;",VLOOKUP(L$315,$A:$B,2,0)),IF(--VLOOKUP(L$315,$A:$C,3,0)&lt;ОКРУГ(L311,VLOOKUP(L$315,$A:$D,4,0)),CONCATENATE(" &gt;",VLOOKUP(L$315,$A:$C,3,0)),ОКРУГ(L311,VLOOKUP(L$315,$A:$D,4,0)))),L311)</f>
        <v xml:space="preserve"> </v>
      </c>
      <c r="M619" s="34" t="str">
        <f ca="1">IFERROR(IF(--VLOOKUP(M$315,$A:$B,2,0)&gt;ОКРУГ(M311,VLOOKUP(M$315,$A:$D,4,0)),CONCATENATE(" &lt;",VLOOKUP(M$315,$A:$B,2,0)),IF(--VLOOKUP(M$315,$A:$C,3,0)&lt;ОКРУГ(M311,VLOOKUP(M$315,$A:$D,4,0)),CONCATENATE(" &gt;",VLOOKUP(M$315,$A:$C,3,0)),ОКРУГ(M311,VLOOKUP(M$315,$A:$D,4,0)))),M311)</f>
        <v xml:space="preserve"> </v>
      </c>
    </row>
    <row r="620" spans="1:13" ht="24" hidden="1" thickTop="1" thickBot="1" x14ac:dyDescent="0.3">
      <c r="F620" s="68" t="s">
        <v>304</v>
      </c>
      <c r="G620" s="37" t="s">
        <v>305</v>
      </c>
      <c r="H620" s="37"/>
      <c r="I620" s="37"/>
      <c r="J620" s="38" t="str">
        <f>IFERROR(VLOOKUP(J315,$A:$B,2,0),"")</f>
        <v>1,00</v>
      </c>
      <c r="K620" s="38" t="str">
        <f>IFERROR(VLOOKUP(K315,$A:$B,2,0),"")</f>
        <v>1,00</v>
      </c>
      <c r="L620" s="38" t="str">
        <f>IFERROR(VLOOKUP(L315,$A:$B,2,0),"")</f>
        <v>0,01</v>
      </c>
      <c r="M620" s="38" t="str">
        <f>IFERROR(VLOOKUP(M315,$A:$B,2,0),"")</f>
        <v>нет</v>
      </c>
    </row>
    <row r="621" spans="1:13" ht="24" hidden="1" thickTop="1" thickBot="1" x14ac:dyDescent="0.3">
      <c r="F621" s="69"/>
      <c r="G621" s="37" t="s">
        <v>306</v>
      </c>
      <c r="H621" s="37"/>
      <c r="I621" s="37"/>
      <c r="J621" s="38" t="str">
        <f>IFERROR(VLOOKUP(J315,$A:$C,3,0),"")</f>
        <v>14,00</v>
      </c>
      <c r="K621" s="38" t="str">
        <f>IFERROR(VLOOKUP(K315,$A:$C,3,0),"")</f>
        <v>14,00</v>
      </c>
      <c r="L621" s="38" t="str">
        <f>IFERROR(VLOOKUP(L315,$A:$C,3,0),"")</f>
        <v>1000</v>
      </c>
      <c r="M621" s="38" t="str">
        <f>IFERROR(VLOOKUP(M315,$A:$C,3,0),"")</f>
        <v>нет</v>
      </c>
    </row>
    <row r="622" spans="1:13" ht="15.75" hidden="1" thickTop="1" x14ac:dyDescent="0.25"/>
  </sheetData>
  <mergeCells count="13">
    <mergeCell ref="F315:F316"/>
    <mergeCell ref="G315:G316"/>
    <mergeCell ref="F620:F621"/>
    <mergeCell ref="F5:K6"/>
    <mergeCell ref="M5:R6"/>
    <mergeCell ref="T5:Y6"/>
    <mergeCell ref="BE1:CY3"/>
    <mergeCell ref="J2:Q2"/>
    <mergeCell ref="R2:S2"/>
    <mergeCell ref="T2:U2"/>
    <mergeCell ref="F4:K4"/>
    <mergeCell ref="M4:R4"/>
    <mergeCell ref="T4:Y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ТЗ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Клубничкин</dc:creator>
  <cp:lastModifiedBy>Пользователь</cp:lastModifiedBy>
  <dcterms:created xsi:type="dcterms:W3CDTF">2022-09-06T07:21:29Z</dcterms:created>
  <dcterms:modified xsi:type="dcterms:W3CDTF">2022-10-24T08:12:36Z</dcterms:modified>
</cp:coreProperties>
</file>