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RESEARCH_WORK\our_data\Полевые данные 2021\Ставрополье\агрохимия\"/>
    </mc:Choice>
  </mc:AlternateContent>
  <xr:revisionPtr revIDLastSave="0" documentId="13_ncr:1_{D554A50B-AA72-4A79-9D31-EE8F2D7A5B56}" xr6:coauthVersionLast="37" xr6:coauthVersionMax="37" xr10:uidLastSave="{00000000-0000-0000-0000-000000000000}"/>
  <bookViews>
    <workbookView xWindow="0" yWindow="0" windowWidth="28800" windowHeight="12210" xr2:uid="{00000000-000D-0000-FFFF-FFFF00000000}"/>
  </bookViews>
  <sheets>
    <sheet name="ТЗ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0" i="1" l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E322" i="1"/>
  <c r="E321" i="1"/>
  <c r="E320" i="1"/>
  <c r="E319" i="1"/>
  <c r="V318" i="1"/>
  <c r="T318" i="1"/>
  <c r="S318" i="1"/>
  <c r="R318" i="1"/>
  <c r="N318" i="1"/>
  <c r="M318" i="1"/>
  <c r="L318" i="1"/>
  <c r="H318" i="1"/>
  <c r="G318" i="1"/>
  <c r="T317" i="1"/>
  <c r="H317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Z10" i="1"/>
  <c r="Y10" i="1"/>
  <c r="X10" i="1"/>
  <c r="W10" i="1"/>
  <c r="U318" i="1"/>
  <c r="Q318" i="1"/>
  <c r="P318" i="1"/>
  <c r="O318" i="1"/>
  <c r="K318" i="1"/>
  <c r="J318" i="1"/>
  <c r="I318" i="1"/>
  <c r="C128" i="1"/>
  <c r="H622" i="1" l="1"/>
  <c r="H621" i="1"/>
  <c r="H620" i="1"/>
  <c r="H619" i="1"/>
  <c r="T622" i="1"/>
  <c r="T621" i="1"/>
  <c r="T620" i="1"/>
  <c r="T619" i="1"/>
  <c r="M317" i="1"/>
  <c r="C37" i="1"/>
  <c r="B97" i="1"/>
  <c r="C99" i="1"/>
  <c r="B115" i="1"/>
  <c r="C131" i="1"/>
  <c r="C97" i="1"/>
  <c r="C103" i="1"/>
  <c r="C113" i="1"/>
  <c r="C115" i="1"/>
  <c r="V317" i="1"/>
  <c r="B90" i="1"/>
  <c r="C92" i="1"/>
  <c r="B108" i="1"/>
  <c r="B127" i="1"/>
  <c r="C129" i="1"/>
  <c r="N317" i="1"/>
  <c r="C70" i="1"/>
  <c r="C90" i="1"/>
  <c r="C98" i="1"/>
  <c r="C108" i="1"/>
  <c r="C116" i="1"/>
  <c r="C127" i="1"/>
  <c r="L317" i="1"/>
  <c r="B93" i="1"/>
  <c r="C96" i="1"/>
  <c r="B112" i="1"/>
  <c r="C114" i="1"/>
  <c r="G317" i="1"/>
  <c r="C91" i="1"/>
  <c r="C93" i="1"/>
  <c r="C109" i="1"/>
  <c r="C112" i="1"/>
  <c r="R317" i="1"/>
  <c r="B128" i="1"/>
  <c r="B116" i="1"/>
  <c r="B113" i="1"/>
  <c r="B109" i="1"/>
  <c r="B98" i="1"/>
  <c r="B91" i="1"/>
  <c r="B70" i="1"/>
  <c r="B131" i="1"/>
  <c r="B129" i="1"/>
  <c r="B117" i="1"/>
  <c r="B114" i="1"/>
  <c r="B99" i="1"/>
  <c r="B96" i="1"/>
  <c r="B92" i="1"/>
  <c r="B89" i="1"/>
  <c r="B37" i="1"/>
  <c r="S317" i="1"/>
  <c r="C89" i="1"/>
  <c r="B103" i="1"/>
  <c r="C117" i="1"/>
  <c r="K317" i="1" l="1"/>
  <c r="N622" i="1"/>
  <c r="N621" i="1"/>
  <c r="N620" i="1"/>
  <c r="N619" i="1"/>
  <c r="V622" i="1"/>
  <c r="V619" i="1"/>
  <c r="V621" i="1"/>
  <c r="V620" i="1"/>
  <c r="O317" i="1"/>
  <c r="I317" i="1"/>
  <c r="E323" i="1"/>
  <c r="S620" i="1"/>
  <c r="S619" i="1"/>
  <c r="S621" i="1"/>
  <c r="S622" i="1"/>
  <c r="R622" i="1"/>
  <c r="R620" i="1"/>
  <c r="R619" i="1"/>
  <c r="R621" i="1"/>
  <c r="G621" i="1"/>
  <c r="G619" i="1"/>
  <c r="G622" i="1"/>
  <c r="G620" i="1"/>
  <c r="L622" i="1"/>
  <c r="L619" i="1"/>
  <c r="L621" i="1"/>
  <c r="L620" i="1"/>
  <c r="H618" i="1"/>
  <c r="H615" i="1"/>
  <c r="H612" i="1"/>
  <c r="H609" i="1"/>
  <c r="H606" i="1"/>
  <c r="H603" i="1"/>
  <c r="H600" i="1"/>
  <c r="H597" i="1"/>
  <c r="H616" i="1"/>
  <c r="H607" i="1"/>
  <c r="H598" i="1"/>
  <c r="H596" i="1"/>
  <c r="H593" i="1"/>
  <c r="H613" i="1"/>
  <c r="H610" i="1"/>
  <c r="H614" i="1"/>
  <c r="H602" i="1"/>
  <c r="H601" i="1"/>
  <c r="H590" i="1"/>
  <c r="H586" i="1"/>
  <c r="H605" i="1"/>
  <c r="H604" i="1"/>
  <c r="H595" i="1"/>
  <c r="H591" i="1"/>
  <c r="H617" i="1"/>
  <c r="H608" i="1"/>
  <c r="H592" i="1"/>
  <c r="H587" i="1"/>
  <c r="H583" i="1"/>
  <c r="H585" i="1"/>
  <c r="H576" i="1"/>
  <c r="H567" i="1"/>
  <c r="H560" i="1"/>
  <c r="H557" i="1"/>
  <c r="H554" i="1"/>
  <c r="H551" i="1"/>
  <c r="H548" i="1"/>
  <c r="H545" i="1"/>
  <c r="H542" i="1"/>
  <c r="H539" i="1"/>
  <c r="H536" i="1"/>
  <c r="H533" i="1"/>
  <c r="H530" i="1"/>
  <c r="H527" i="1"/>
  <c r="H524" i="1"/>
  <c r="H521" i="1"/>
  <c r="H518" i="1"/>
  <c r="H515" i="1"/>
  <c r="H512" i="1"/>
  <c r="H611" i="1"/>
  <c r="H577" i="1"/>
  <c r="H574" i="1"/>
  <c r="H571" i="1"/>
  <c r="H561" i="1"/>
  <c r="H599" i="1"/>
  <c r="H589" i="1"/>
  <c r="H594" i="1"/>
  <c r="H573" i="1"/>
  <c r="H572" i="1"/>
  <c r="H553" i="1"/>
  <c r="H579" i="1"/>
  <c r="H564" i="1"/>
  <c r="H563" i="1"/>
  <c r="H550" i="1"/>
  <c r="H541" i="1"/>
  <c r="H532" i="1"/>
  <c r="H523" i="1"/>
  <c r="H588" i="1"/>
  <c r="H582" i="1"/>
  <c r="H569" i="1"/>
  <c r="H565" i="1"/>
  <c r="H562" i="1"/>
  <c r="H555" i="1"/>
  <c r="H549" i="1"/>
  <c r="H520" i="1"/>
  <c r="H516" i="1"/>
  <c r="H510" i="1"/>
  <c r="H507" i="1"/>
  <c r="H584" i="1"/>
  <c r="H578" i="1"/>
  <c r="H575" i="1"/>
  <c r="H538" i="1"/>
  <c r="H535" i="1"/>
  <c r="H513" i="1"/>
  <c r="H509" i="1"/>
  <c r="H506" i="1"/>
  <c r="H580" i="1"/>
  <c r="H566" i="1"/>
  <c r="H546" i="1"/>
  <c r="H544" i="1"/>
  <c r="H522" i="1"/>
  <c r="H514" i="1"/>
  <c r="H547" i="1"/>
  <c r="H540" i="1"/>
  <c r="H525" i="1"/>
  <c r="H570" i="1"/>
  <c r="H559" i="1"/>
  <c r="H534" i="1"/>
  <c r="H517" i="1"/>
  <c r="H504" i="1"/>
  <c r="H501" i="1"/>
  <c r="H498" i="1"/>
  <c r="H495" i="1"/>
  <c r="H492" i="1"/>
  <c r="H489" i="1"/>
  <c r="H486" i="1"/>
  <c r="H483" i="1"/>
  <c r="H480" i="1"/>
  <c r="H477" i="1"/>
  <c r="H474" i="1"/>
  <c r="H471" i="1"/>
  <c r="H468" i="1"/>
  <c r="H537" i="1"/>
  <c r="H526" i="1"/>
  <c r="H519" i="1"/>
  <c r="H505" i="1"/>
  <c r="H503" i="1"/>
  <c r="H500" i="1"/>
  <c r="H497" i="1"/>
  <c r="H494" i="1"/>
  <c r="H552" i="1"/>
  <c r="H581" i="1"/>
  <c r="H568" i="1"/>
  <c r="H556" i="1"/>
  <c r="H502" i="1"/>
  <c r="H493" i="1"/>
  <c r="H491" i="1"/>
  <c r="H482" i="1"/>
  <c r="H473" i="1"/>
  <c r="H466" i="1"/>
  <c r="H463" i="1"/>
  <c r="H460" i="1"/>
  <c r="H558" i="1"/>
  <c r="H543" i="1"/>
  <c r="H487" i="1"/>
  <c r="H478" i="1"/>
  <c r="H469" i="1"/>
  <c r="H484" i="1"/>
  <c r="H475" i="1"/>
  <c r="H485" i="1"/>
  <c r="H467" i="1"/>
  <c r="H464" i="1"/>
  <c r="H461" i="1"/>
  <c r="H450" i="1"/>
  <c r="H441" i="1"/>
  <c r="H432" i="1"/>
  <c r="H428" i="1"/>
  <c r="H425" i="1"/>
  <c r="H422" i="1"/>
  <c r="H528" i="1"/>
  <c r="H531" i="1"/>
  <c r="H499" i="1"/>
  <c r="H476" i="1"/>
  <c r="H457" i="1"/>
  <c r="H452" i="1"/>
  <c r="H448" i="1"/>
  <c r="H443" i="1"/>
  <c r="H439" i="1"/>
  <c r="H434" i="1"/>
  <c r="H430" i="1"/>
  <c r="H529" i="1"/>
  <c r="H508" i="1"/>
  <c r="H496" i="1"/>
  <c r="H488" i="1"/>
  <c r="H470" i="1"/>
  <c r="H455" i="1"/>
  <c r="H451" i="1"/>
  <c r="H446" i="1"/>
  <c r="H442" i="1"/>
  <c r="H437" i="1"/>
  <c r="H433" i="1"/>
  <c r="H429" i="1"/>
  <c r="H462" i="1"/>
  <c r="H453" i="1"/>
  <c r="H444" i="1"/>
  <c r="H435" i="1"/>
  <c r="H427" i="1"/>
  <c r="H424" i="1"/>
  <c r="H417" i="1"/>
  <c r="H408" i="1"/>
  <c r="H399" i="1"/>
  <c r="H391" i="1"/>
  <c r="H388" i="1"/>
  <c r="H385" i="1"/>
  <c r="H382" i="1"/>
  <c r="H379" i="1"/>
  <c r="H376" i="1"/>
  <c r="H481" i="1"/>
  <c r="H511" i="1"/>
  <c r="H472" i="1"/>
  <c r="H479" i="1"/>
  <c r="H465" i="1"/>
  <c r="H459" i="1"/>
  <c r="H419" i="1"/>
  <c r="H415" i="1"/>
  <c r="H410" i="1"/>
  <c r="H406" i="1"/>
  <c r="H401" i="1"/>
  <c r="H397" i="1"/>
  <c r="H490" i="1"/>
  <c r="H454" i="1"/>
  <c r="H445" i="1"/>
  <c r="H436" i="1"/>
  <c r="H418" i="1"/>
  <c r="H413" i="1"/>
  <c r="H409" i="1"/>
  <c r="H404" i="1"/>
  <c r="H400" i="1"/>
  <c r="H395" i="1"/>
  <c r="H421" i="1"/>
  <c r="H412" i="1"/>
  <c r="H403" i="1"/>
  <c r="H394" i="1"/>
  <c r="H372" i="1"/>
  <c r="H367" i="1"/>
  <c r="H363" i="1"/>
  <c r="H358" i="1"/>
  <c r="H354" i="1"/>
  <c r="H349" i="1"/>
  <c r="H345" i="1"/>
  <c r="H340" i="1"/>
  <c r="H336" i="1"/>
  <c r="H458" i="1"/>
  <c r="H449" i="1"/>
  <c r="H440" i="1"/>
  <c r="H431" i="1"/>
  <c r="H420" i="1"/>
  <c r="H411" i="1"/>
  <c r="H402" i="1"/>
  <c r="H393" i="1"/>
  <c r="H371" i="1"/>
  <c r="H362" i="1"/>
  <c r="H353" i="1"/>
  <c r="H456" i="1"/>
  <c r="H447" i="1"/>
  <c r="H438" i="1"/>
  <c r="H423" i="1"/>
  <c r="H392" i="1"/>
  <c r="H389" i="1"/>
  <c r="H386" i="1"/>
  <c r="H383" i="1"/>
  <c r="H380" i="1"/>
  <c r="H377" i="1"/>
  <c r="H370" i="1"/>
  <c r="H366" i="1"/>
  <c r="H361" i="1"/>
  <c r="H357" i="1"/>
  <c r="H352" i="1"/>
  <c r="H416" i="1"/>
  <c r="H407" i="1"/>
  <c r="H398" i="1"/>
  <c r="H374" i="1"/>
  <c r="H365" i="1"/>
  <c r="H356" i="1"/>
  <c r="H347" i="1"/>
  <c r="H338" i="1"/>
  <c r="H334" i="1"/>
  <c r="H331" i="1"/>
  <c r="H328" i="1"/>
  <c r="H325" i="1"/>
  <c r="H322" i="1"/>
  <c r="H319" i="1"/>
  <c r="H426" i="1"/>
  <c r="H414" i="1"/>
  <c r="H405" i="1"/>
  <c r="H396" i="1"/>
  <c r="H368" i="1"/>
  <c r="H359" i="1"/>
  <c r="H350" i="1"/>
  <c r="H341" i="1"/>
  <c r="H333" i="1"/>
  <c r="H330" i="1"/>
  <c r="H327" i="1"/>
  <c r="H324" i="1"/>
  <c r="H321" i="1"/>
  <c r="H378" i="1"/>
  <c r="H369" i="1"/>
  <c r="H343" i="1"/>
  <c r="H381" i="1"/>
  <c r="H355" i="1"/>
  <c r="H351" i="1"/>
  <c r="H342" i="1"/>
  <c r="H384" i="1"/>
  <c r="H360" i="1"/>
  <c r="H332" i="1"/>
  <c r="H329" i="1"/>
  <c r="H326" i="1"/>
  <c r="H323" i="1"/>
  <c r="H320" i="1"/>
  <c r="H387" i="1"/>
  <c r="H373" i="1"/>
  <c r="H348" i="1"/>
  <c r="H339" i="1"/>
  <c r="H390" i="1"/>
  <c r="H346" i="1"/>
  <c r="H337" i="1"/>
  <c r="H375" i="1"/>
  <c r="H364" i="1"/>
  <c r="H344" i="1"/>
  <c r="H335" i="1"/>
  <c r="U317" i="1"/>
  <c r="P317" i="1"/>
  <c r="M619" i="1"/>
  <c r="M621" i="1"/>
  <c r="M622" i="1"/>
  <c r="M620" i="1"/>
  <c r="J317" i="1"/>
  <c r="T618" i="1"/>
  <c r="T615" i="1"/>
  <c r="T612" i="1"/>
  <c r="T609" i="1"/>
  <c r="T606" i="1"/>
  <c r="T603" i="1"/>
  <c r="T600" i="1"/>
  <c r="T597" i="1"/>
  <c r="T610" i="1"/>
  <c r="T601" i="1"/>
  <c r="T596" i="1"/>
  <c r="T593" i="1"/>
  <c r="T602" i="1"/>
  <c r="T599" i="1"/>
  <c r="T616" i="1"/>
  <c r="T614" i="1"/>
  <c r="T605" i="1"/>
  <c r="T604" i="1"/>
  <c r="T589" i="1"/>
  <c r="T584" i="1"/>
  <c r="T608" i="1"/>
  <c r="T607" i="1"/>
  <c r="T594" i="1"/>
  <c r="T585" i="1"/>
  <c r="T617" i="1"/>
  <c r="T611" i="1"/>
  <c r="T590" i="1"/>
  <c r="T586" i="1"/>
  <c r="T595" i="1"/>
  <c r="T588" i="1"/>
  <c r="T579" i="1"/>
  <c r="T570" i="1"/>
  <c r="T560" i="1"/>
  <c r="T557" i="1"/>
  <c r="T554" i="1"/>
  <c r="T551" i="1"/>
  <c r="T548" i="1"/>
  <c r="T545" i="1"/>
  <c r="T542" i="1"/>
  <c r="T539" i="1"/>
  <c r="T536" i="1"/>
  <c r="T533" i="1"/>
  <c r="T530" i="1"/>
  <c r="T527" i="1"/>
  <c r="T524" i="1"/>
  <c r="T521" i="1"/>
  <c r="T518" i="1"/>
  <c r="T515" i="1"/>
  <c r="T512" i="1"/>
  <c r="T587" i="1"/>
  <c r="T576" i="1"/>
  <c r="T573" i="1"/>
  <c r="T583" i="1"/>
  <c r="T580" i="1"/>
  <c r="T577" i="1"/>
  <c r="T574" i="1"/>
  <c r="T613" i="1"/>
  <c r="T582" i="1"/>
  <c r="T578" i="1"/>
  <c r="T556" i="1"/>
  <c r="T591" i="1"/>
  <c r="T581" i="1"/>
  <c r="T566" i="1"/>
  <c r="T565" i="1"/>
  <c r="T564" i="1"/>
  <c r="T553" i="1"/>
  <c r="T544" i="1"/>
  <c r="T535" i="1"/>
  <c r="T526" i="1"/>
  <c r="T555" i="1"/>
  <c r="T541" i="1"/>
  <c r="T538" i="1"/>
  <c r="T522" i="1"/>
  <c r="T519" i="1"/>
  <c r="T510" i="1"/>
  <c r="T507" i="1"/>
  <c r="T504" i="1"/>
  <c r="T572" i="1"/>
  <c r="T568" i="1"/>
  <c r="T558" i="1"/>
  <c r="T540" i="1"/>
  <c r="T537" i="1"/>
  <c r="T534" i="1"/>
  <c r="T516" i="1"/>
  <c r="T509" i="1"/>
  <c r="T506" i="1"/>
  <c r="T571" i="1"/>
  <c r="T563" i="1"/>
  <c r="T559" i="1"/>
  <c r="T546" i="1"/>
  <c r="T514" i="1"/>
  <c r="T552" i="1"/>
  <c r="T549" i="1"/>
  <c r="T529" i="1"/>
  <c r="T567" i="1"/>
  <c r="T547" i="1"/>
  <c r="T525" i="1"/>
  <c r="T523" i="1"/>
  <c r="T511" i="1"/>
  <c r="T505" i="1"/>
  <c r="T501" i="1"/>
  <c r="T498" i="1"/>
  <c r="T495" i="1"/>
  <c r="T492" i="1"/>
  <c r="T489" i="1"/>
  <c r="T486" i="1"/>
  <c r="T483" i="1"/>
  <c r="T480" i="1"/>
  <c r="T477" i="1"/>
  <c r="T474" i="1"/>
  <c r="T471" i="1"/>
  <c r="T468" i="1"/>
  <c r="T598" i="1"/>
  <c r="T592" i="1"/>
  <c r="T575" i="1"/>
  <c r="T569" i="1"/>
  <c r="T562" i="1"/>
  <c r="T561" i="1"/>
  <c r="T550" i="1"/>
  <c r="T528" i="1"/>
  <c r="T513" i="1"/>
  <c r="T508" i="1"/>
  <c r="T503" i="1"/>
  <c r="T500" i="1"/>
  <c r="T497" i="1"/>
  <c r="T494" i="1"/>
  <c r="T543" i="1"/>
  <c r="T531" i="1"/>
  <c r="T496" i="1"/>
  <c r="T485" i="1"/>
  <c r="T476" i="1"/>
  <c r="T467" i="1"/>
  <c r="T466" i="1"/>
  <c r="T463" i="1"/>
  <c r="T460" i="1"/>
  <c r="T490" i="1"/>
  <c r="T481" i="1"/>
  <c r="T472" i="1"/>
  <c r="T532" i="1"/>
  <c r="T487" i="1"/>
  <c r="T478" i="1"/>
  <c r="T469" i="1"/>
  <c r="T520" i="1"/>
  <c r="T517" i="1"/>
  <c r="T488" i="1"/>
  <c r="T470" i="1"/>
  <c r="T464" i="1"/>
  <c r="T461" i="1"/>
  <c r="T458" i="1"/>
  <c r="T453" i="1"/>
  <c r="T444" i="1"/>
  <c r="T435" i="1"/>
  <c r="T428" i="1"/>
  <c r="T425" i="1"/>
  <c r="T422" i="1"/>
  <c r="T502" i="1"/>
  <c r="T493" i="1"/>
  <c r="T479" i="1"/>
  <c r="T455" i="1"/>
  <c r="T451" i="1"/>
  <c r="T446" i="1"/>
  <c r="T442" i="1"/>
  <c r="T437" i="1"/>
  <c r="T433" i="1"/>
  <c r="T499" i="1"/>
  <c r="T491" i="1"/>
  <c r="T473" i="1"/>
  <c r="T454" i="1"/>
  <c r="T449" i="1"/>
  <c r="T445" i="1"/>
  <c r="T440" i="1"/>
  <c r="T436" i="1"/>
  <c r="T431" i="1"/>
  <c r="T482" i="1"/>
  <c r="T465" i="1"/>
  <c r="T459" i="1"/>
  <c r="T456" i="1"/>
  <c r="T447" i="1"/>
  <c r="T438" i="1"/>
  <c r="T429" i="1"/>
  <c r="T427" i="1"/>
  <c r="T424" i="1"/>
  <c r="T421" i="1"/>
  <c r="T420" i="1"/>
  <c r="T411" i="1"/>
  <c r="T402" i="1"/>
  <c r="T393" i="1"/>
  <c r="T391" i="1"/>
  <c r="T388" i="1"/>
  <c r="T385" i="1"/>
  <c r="T382" i="1"/>
  <c r="T379" i="1"/>
  <c r="T376" i="1"/>
  <c r="T462" i="1"/>
  <c r="T418" i="1"/>
  <c r="T413" i="1"/>
  <c r="T409" i="1"/>
  <c r="T404" i="1"/>
  <c r="T400" i="1"/>
  <c r="T395" i="1"/>
  <c r="T475" i="1"/>
  <c r="T457" i="1"/>
  <c r="T448" i="1"/>
  <c r="T439" i="1"/>
  <c r="T430" i="1"/>
  <c r="T416" i="1"/>
  <c r="T412" i="1"/>
  <c r="T407" i="1"/>
  <c r="T403" i="1"/>
  <c r="T398" i="1"/>
  <c r="T394" i="1"/>
  <c r="T415" i="1"/>
  <c r="T406" i="1"/>
  <c r="T397" i="1"/>
  <c r="T370" i="1"/>
  <c r="T366" i="1"/>
  <c r="T361" i="1"/>
  <c r="T357" i="1"/>
  <c r="T352" i="1"/>
  <c r="T348" i="1"/>
  <c r="T343" i="1"/>
  <c r="T339" i="1"/>
  <c r="T334" i="1"/>
  <c r="T452" i="1"/>
  <c r="T443" i="1"/>
  <c r="T434" i="1"/>
  <c r="T414" i="1"/>
  <c r="T405" i="1"/>
  <c r="T396" i="1"/>
  <c r="T365" i="1"/>
  <c r="T356" i="1"/>
  <c r="T450" i="1"/>
  <c r="T441" i="1"/>
  <c r="T432" i="1"/>
  <c r="T426" i="1"/>
  <c r="T389" i="1"/>
  <c r="T386" i="1"/>
  <c r="T383" i="1"/>
  <c r="T380" i="1"/>
  <c r="T377" i="1"/>
  <c r="T374" i="1"/>
  <c r="T373" i="1"/>
  <c r="T369" i="1"/>
  <c r="T364" i="1"/>
  <c r="T360" i="1"/>
  <c r="T355" i="1"/>
  <c r="T419" i="1"/>
  <c r="T410" i="1"/>
  <c r="T401" i="1"/>
  <c r="T392" i="1"/>
  <c r="T368" i="1"/>
  <c r="T359" i="1"/>
  <c r="T350" i="1"/>
  <c r="T341" i="1"/>
  <c r="T331" i="1"/>
  <c r="T328" i="1"/>
  <c r="T325" i="1"/>
  <c r="T322" i="1"/>
  <c r="T319" i="1"/>
  <c r="T484" i="1"/>
  <c r="T423" i="1"/>
  <c r="T417" i="1"/>
  <c r="T408" i="1"/>
  <c r="T399" i="1"/>
  <c r="T371" i="1"/>
  <c r="T362" i="1"/>
  <c r="T353" i="1"/>
  <c r="T344" i="1"/>
  <c r="T335" i="1"/>
  <c r="T333" i="1"/>
  <c r="T330" i="1"/>
  <c r="T327" i="1"/>
  <c r="T324" i="1"/>
  <c r="T321" i="1"/>
  <c r="T381" i="1"/>
  <c r="T363" i="1"/>
  <c r="T346" i="1"/>
  <c r="T337" i="1"/>
  <c r="T384" i="1"/>
  <c r="T345" i="1"/>
  <c r="T336" i="1"/>
  <c r="T387" i="1"/>
  <c r="T354" i="1"/>
  <c r="T332" i="1"/>
  <c r="T329" i="1"/>
  <c r="T326" i="1"/>
  <c r="T323" i="1"/>
  <c r="T320" i="1"/>
  <c r="T390" i="1"/>
  <c r="T367" i="1"/>
  <c r="T351" i="1"/>
  <c r="T342" i="1"/>
  <c r="T375" i="1"/>
  <c r="T372" i="1"/>
  <c r="T349" i="1"/>
  <c r="T340" i="1"/>
  <c r="T378" i="1"/>
  <c r="T358" i="1"/>
  <c r="T347" i="1"/>
  <c r="T338" i="1"/>
  <c r="Q317" i="1"/>
  <c r="U622" i="1" l="1"/>
  <c r="U619" i="1"/>
  <c r="U620" i="1"/>
  <c r="U621" i="1"/>
  <c r="L616" i="1"/>
  <c r="L613" i="1"/>
  <c r="L610" i="1"/>
  <c r="L607" i="1"/>
  <c r="L604" i="1"/>
  <c r="L601" i="1"/>
  <c r="L598" i="1"/>
  <c r="L614" i="1"/>
  <c r="L605" i="1"/>
  <c r="L594" i="1"/>
  <c r="L618" i="1"/>
  <c r="L602" i="1"/>
  <c r="L599" i="1"/>
  <c r="L595" i="1"/>
  <c r="L617" i="1"/>
  <c r="L608" i="1"/>
  <c r="L588" i="1"/>
  <c r="L584" i="1"/>
  <c r="L615" i="1"/>
  <c r="L611" i="1"/>
  <c r="L609" i="1"/>
  <c r="L597" i="1"/>
  <c r="L589" i="1"/>
  <c r="L612" i="1"/>
  <c r="L596" i="1"/>
  <c r="L593" i="1"/>
  <c r="L590" i="1"/>
  <c r="L585" i="1"/>
  <c r="L606" i="1"/>
  <c r="L592" i="1"/>
  <c r="L583" i="1"/>
  <c r="L574" i="1"/>
  <c r="L565" i="1"/>
  <c r="L561" i="1"/>
  <c r="L558" i="1"/>
  <c r="L555" i="1"/>
  <c r="L552" i="1"/>
  <c r="L549" i="1"/>
  <c r="L546" i="1"/>
  <c r="L543" i="1"/>
  <c r="L540" i="1"/>
  <c r="L537" i="1"/>
  <c r="L534" i="1"/>
  <c r="L531" i="1"/>
  <c r="L528" i="1"/>
  <c r="L525" i="1"/>
  <c r="L522" i="1"/>
  <c r="L519" i="1"/>
  <c r="L516" i="1"/>
  <c r="L513" i="1"/>
  <c r="L603" i="1"/>
  <c r="L579" i="1"/>
  <c r="L576" i="1"/>
  <c r="L573" i="1"/>
  <c r="L566" i="1"/>
  <c r="L563" i="1"/>
  <c r="L559" i="1"/>
  <c r="L591" i="1"/>
  <c r="L580" i="1"/>
  <c r="L577" i="1"/>
  <c r="L575" i="1"/>
  <c r="L551" i="1"/>
  <c r="L582" i="1"/>
  <c r="L569" i="1"/>
  <c r="L568" i="1"/>
  <c r="L567" i="1"/>
  <c r="L557" i="1"/>
  <c r="L548" i="1"/>
  <c r="L539" i="1"/>
  <c r="L530" i="1"/>
  <c r="L521" i="1"/>
  <c r="L578" i="1"/>
  <c r="L571" i="1"/>
  <c r="L544" i="1"/>
  <c r="L541" i="1"/>
  <c r="L538" i="1"/>
  <c r="L514" i="1"/>
  <c r="L508" i="1"/>
  <c r="L505" i="1"/>
  <c r="L587" i="1"/>
  <c r="L570" i="1"/>
  <c r="L553" i="1"/>
  <c r="L527" i="1"/>
  <c r="L524" i="1"/>
  <c r="L511" i="1"/>
  <c r="L510" i="1"/>
  <c r="L507" i="1"/>
  <c r="L586" i="1"/>
  <c r="L556" i="1"/>
  <c r="L536" i="1"/>
  <c r="L529" i="1"/>
  <c r="L562" i="1"/>
  <c r="L560" i="1"/>
  <c r="L554" i="1"/>
  <c r="L532" i="1"/>
  <c r="L581" i="1"/>
  <c r="L572" i="1"/>
  <c r="L564" i="1"/>
  <c r="L550" i="1"/>
  <c r="L526" i="1"/>
  <c r="L509" i="1"/>
  <c r="L502" i="1"/>
  <c r="L499" i="1"/>
  <c r="L496" i="1"/>
  <c r="L493" i="1"/>
  <c r="L490" i="1"/>
  <c r="L487" i="1"/>
  <c r="L484" i="1"/>
  <c r="L481" i="1"/>
  <c r="L478" i="1"/>
  <c r="L475" i="1"/>
  <c r="L472" i="1"/>
  <c r="L469" i="1"/>
  <c r="L542" i="1"/>
  <c r="L520" i="1"/>
  <c r="L515" i="1"/>
  <c r="L504" i="1"/>
  <c r="L501" i="1"/>
  <c r="L498" i="1"/>
  <c r="L495" i="1"/>
  <c r="L492" i="1"/>
  <c r="L547" i="1"/>
  <c r="L545" i="1"/>
  <c r="L517" i="1"/>
  <c r="L506" i="1"/>
  <c r="L500" i="1"/>
  <c r="L489" i="1"/>
  <c r="L480" i="1"/>
  <c r="L471" i="1"/>
  <c r="L464" i="1"/>
  <c r="L461" i="1"/>
  <c r="L535" i="1"/>
  <c r="L533" i="1"/>
  <c r="L518" i="1"/>
  <c r="L485" i="1"/>
  <c r="L476" i="1"/>
  <c r="L467" i="1"/>
  <c r="L600" i="1"/>
  <c r="L491" i="1"/>
  <c r="L482" i="1"/>
  <c r="L473" i="1"/>
  <c r="L474" i="1"/>
  <c r="L465" i="1"/>
  <c r="L462" i="1"/>
  <c r="L459" i="1"/>
  <c r="L457" i="1"/>
  <c r="L448" i="1"/>
  <c r="L439" i="1"/>
  <c r="L430" i="1"/>
  <c r="L426" i="1"/>
  <c r="L423" i="1"/>
  <c r="L512" i="1"/>
  <c r="L497" i="1"/>
  <c r="L483" i="1"/>
  <c r="L455" i="1"/>
  <c r="L450" i="1"/>
  <c r="L446" i="1"/>
  <c r="L441" i="1"/>
  <c r="L437" i="1"/>
  <c r="L432" i="1"/>
  <c r="L503" i="1"/>
  <c r="L494" i="1"/>
  <c r="L477" i="1"/>
  <c r="L458" i="1"/>
  <c r="L453" i="1"/>
  <c r="L449" i="1"/>
  <c r="L444" i="1"/>
  <c r="L440" i="1"/>
  <c r="L435" i="1"/>
  <c r="L431" i="1"/>
  <c r="L523" i="1"/>
  <c r="L468" i="1"/>
  <c r="L463" i="1"/>
  <c r="L451" i="1"/>
  <c r="L442" i="1"/>
  <c r="L433" i="1"/>
  <c r="L428" i="1"/>
  <c r="L425" i="1"/>
  <c r="L422" i="1"/>
  <c r="L415" i="1"/>
  <c r="L406" i="1"/>
  <c r="L397" i="1"/>
  <c r="L389" i="1"/>
  <c r="L386" i="1"/>
  <c r="L383" i="1"/>
  <c r="L380" i="1"/>
  <c r="L377" i="1"/>
  <c r="L488" i="1"/>
  <c r="L479" i="1"/>
  <c r="L486" i="1"/>
  <c r="L466" i="1"/>
  <c r="L460" i="1"/>
  <c r="L417" i="1"/>
  <c r="L413" i="1"/>
  <c r="L408" i="1"/>
  <c r="L404" i="1"/>
  <c r="L399" i="1"/>
  <c r="L395" i="1"/>
  <c r="L452" i="1"/>
  <c r="L443" i="1"/>
  <c r="L434" i="1"/>
  <c r="L420" i="1"/>
  <c r="L416" i="1"/>
  <c r="L411" i="1"/>
  <c r="L407" i="1"/>
  <c r="L402" i="1"/>
  <c r="L398" i="1"/>
  <c r="L393" i="1"/>
  <c r="L419" i="1"/>
  <c r="L410" i="1"/>
  <c r="L401" i="1"/>
  <c r="L392" i="1"/>
  <c r="L374" i="1"/>
  <c r="L370" i="1"/>
  <c r="L365" i="1"/>
  <c r="L361" i="1"/>
  <c r="L356" i="1"/>
  <c r="L352" i="1"/>
  <c r="L347" i="1"/>
  <c r="L343" i="1"/>
  <c r="L338" i="1"/>
  <c r="L334" i="1"/>
  <c r="L456" i="1"/>
  <c r="L447" i="1"/>
  <c r="L438" i="1"/>
  <c r="L429" i="1"/>
  <c r="L418" i="1"/>
  <c r="L409" i="1"/>
  <c r="L400" i="1"/>
  <c r="L369" i="1"/>
  <c r="L360" i="1"/>
  <c r="L454" i="1"/>
  <c r="L445" i="1"/>
  <c r="L436" i="1"/>
  <c r="L424" i="1"/>
  <c r="L390" i="1"/>
  <c r="L387" i="1"/>
  <c r="L384" i="1"/>
  <c r="L381" i="1"/>
  <c r="L378" i="1"/>
  <c r="L375" i="1"/>
  <c r="L373" i="1"/>
  <c r="L368" i="1"/>
  <c r="L364" i="1"/>
  <c r="L359" i="1"/>
  <c r="L355" i="1"/>
  <c r="L470" i="1"/>
  <c r="L414" i="1"/>
  <c r="L405" i="1"/>
  <c r="L396" i="1"/>
  <c r="L372" i="1"/>
  <c r="L363" i="1"/>
  <c r="L354" i="1"/>
  <c r="L345" i="1"/>
  <c r="L336" i="1"/>
  <c r="L332" i="1"/>
  <c r="L329" i="1"/>
  <c r="L326" i="1"/>
  <c r="L323" i="1"/>
  <c r="L320" i="1"/>
  <c r="L427" i="1"/>
  <c r="L421" i="1"/>
  <c r="L412" i="1"/>
  <c r="L403" i="1"/>
  <c r="L394" i="1"/>
  <c r="L366" i="1"/>
  <c r="L357" i="1"/>
  <c r="L348" i="1"/>
  <c r="L339" i="1"/>
  <c r="L331" i="1"/>
  <c r="L328" i="1"/>
  <c r="L325" i="1"/>
  <c r="L322" i="1"/>
  <c r="L319" i="1"/>
  <c r="L385" i="1"/>
  <c r="L358" i="1"/>
  <c r="L350" i="1"/>
  <c r="L341" i="1"/>
  <c r="L388" i="1"/>
  <c r="L371" i="1"/>
  <c r="L349" i="1"/>
  <c r="L340" i="1"/>
  <c r="L391" i="1"/>
  <c r="L333" i="1"/>
  <c r="L330" i="1"/>
  <c r="L327" i="1"/>
  <c r="L324" i="1"/>
  <c r="L321" i="1"/>
  <c r="L376" i="1"/>
  <c r="L362" i="1"/>
  <c r="L346" i="1"/>
  <c r="L337" i="1"/>
  <c r="L379" i="1"/>
  <c r="L367" i="1"/>
  <c r="L344" i="1"/>
  <c r="L335" i="1"/>
  <c r="L382" i="1"/>
  <c r="L353" i="1"/>
  <c r="L351" i="1"/>
  <c r="L342" i="1"/>
  <c r="S614" i="1"/>
  <c r="S605" i="1"/>
  <c r="S618" i="1"/>
  <c r="S615" i="1"/>
  <c r="S612" i="1"/>
  <c r="S609" i="1"/>
  <c r="S595" i="1"/>
  <c r="S590" i="1"/>
  <c r="S587" i="1"/>
  <c r="S584" i="1"/>
  <c r="S581" i="1"/>
  <c r="S578" i="1"/>
  <c r="S575" i="1"/>
  <c r="S572" i="1"/>
  <c r="S569" i="1"/>
  <c r="S566" i="1"/>
  <c r="S563" i="1"/>
  <c r="S603" i="1"/>
  <c r="S588" i="1"/>
  <c r="S616" i="1"/>
  <c r="S606" i="1"/>
  <c r="S604" i="1"/>
  <c r="S589" i="1"/>
  <c r="S608" i="1"/>
  <c r="S607" i="1"/>
  <c r="S594" i="1"/>
  <c r="S585" i="1"/>
  <c r="S613" i="1"/>
  <c r="S602" i="1"/>
  <c r="S601" i="1"/>
  <c r="S600" i="1"/>
  <c r="S592" i="1"/>
  <c r="S583" i="1"/>
  <c r="S574" i="1"/>
  <c r="S565" i="1"/>
  <c r="S598" i="1"/>
  <c r="S570" i="1"/>
  <c r="S567" i="1"/>
  <c r="S564" i="1"/>
  <c r="S559" i="1"/>
  <c r="S582" i="1"/>
  <c r="S599" i="1"/>
  <c r="S591" i="1"/>
  <c r="S586" i="1"/>
  <c r="S617" i="1"/>
  <c r="S576" i="1"/>
  <c r="S573" i="1"/>
  <c r="S555" i="1"/>
  <c r="S551" i="1"/>
  <c r="S611" i="1"/>
  <c r="S597" i="1"/>
  <c r="S593" i="1"/>
  <c r="S579" i="1"/>
  <c r="S562" i="1"/>
  <c r="S557" i="1"/>
  <c r="S552" i="1"/>
  <c r="S548" i="1"/>
  <c r="S543" i="1"/>
  <c r="S539" i="1"/>
  <c r="S534" i="1"/>
  <c r="S530" i="1"/>
  <c r="S525" i="1"/>
  <c r="S521" i="1"/>
  <c r="S535" i="1"/>
  <c r="S532" i="1"/>
  <c r="S529" i="1"/>
  <c r="S514" i="1"/>
  <c r="S560" i="1"/>
  <c r="S550" i="1"/>
  <c r="S547" i="1"/>
  <c r="S531" i="1"/>
  <c r="S528" i="1"/>
  <c r="S511" i="1"/>
  <c r="S610" i="1"/>
  <c r="S596" i="1"/>
  <c r="S561" i="1"/>
  <c r="S558" i="1"/>
  <c r="S554" i="1"/>
  <c r="S537" i="1"/>
  <c r="S526" i="1"/>
  <c r="S524" i="1"/>
  <c r="S513" i="1"/>
  <c r="S542" i="1"/>
  <c r="S540" i="1"/>
  <c r="S527" i="1"/>
  <c r="S520" i="1"/>
  <c r="S577" i="1"/>
  <c r="S556" i="1"/>
  <c r="S549" i="1"/>
  <c r="S538" i="1"/>
  <c r="S536" i="1"/>
  <c r="S517" i="1"/>
  <c r="S510" i="1"/>
  <c r="S580" i="1"/>
  <c r="S541" i="1"/>
  <c r="S519" i="1"/>
  <c r="S504" i="1"/>
  <c r="S568" i="1"/>
  <c r="S545" i="1"/>
  <c r="S571" i="1"/>
  <c r="S553" i="1"/>
  <c r="S533" i="1"/>
  <c r="S507" i="1"/>
  <c r="S505" i="1"/>
  <c r="S501" i="1"/>
  <c r="S492" i="1"/>
  <c r="S489" i="1"/>
  <c r="S484" i="1"/>
  <c r="S480" i="1"/>
  <c r="S475" i="1"/>
  <c r="S471" i="1"/>
  <c r="S523" i="1"/>
  <c r="S500" i="1"/>
  <c r="S496" i="1"/>
  <c r="S485" i="1"/>
  <c r="S476" i="1"/>
  <c r="S467" i="1"/>
  <c r="S466" i="1"/>
  <c r="S463" i="1"/>
  <c r="S460" i="1"/>
  <c r="S457" i="1"/>
  <c r="S454" i="1"/>
  <c r="S451" i="1"/>
  <c r="S448" i="1"/>
  <c r="S445" i="1"/>
  <c r="S442" i="1"/>
  <c r="S439" i="1"/>
  <c r="S436" i="1"/>
  <c r="S433" i="1"/>
  <c r="S430" i="1"/>
  <c r="S515" i="1"/>
  <c r="S508" i="1"/>
  <c r="S506" i="1"/>
  <c r="S503" i="1"/>
  <c r="S499" i="1"/>
  <c r="S494" i="1"/>
  <c r="S491" i="1"/>
  <c r="S482" i="1"/>
  <c r="S473" i="1"/>
  <c r="S465" i="1"/>
  <c r="S462" i="1"/>
  <c r="S459" i="1"/>
  <c r="S456" i="1"/>
  <c r="S453" i="1"/>
  <c r="S450" i="1"/>
  <c r="S447" i="1"/>
  <c r="S444" i="1"/>
  <c r="S441" i="1"/>
  <c r="S438" i="1"/>
  <c r="S435" i="1"/>
  <c r="S432" i="1"/>
  <c r="S429" i="1"/>
  <c r="S498" i="1"/>
  <c r="S483" i="1"/>
  <c r="S478" i="1"/>
  <c r="S449" i="1"/>
  <c r="S440" i="1"/>
  <c r="S431" i="1"/>
  <c r="S546" i="1"/>
  <c r="S544" i="1"/>
  <c r="S522" i="1"/>
  <c r="S516" i="1"/>
  <c r="S487" i="1"/>
  <c r="S474" i="1"/>
  <c r="S469" i="1"/>
  <c r="S427" i="1"/>
  <c r="S424" i="1"/>
  <c r="S421" i="1"/>
  <c r="S418" i="1"/>
  <c r="S415" i="1"/>
  <c r="S412" i="1"/>
  <c r="S409" i="1"/>
  <c r="S406" i="1"/>
  <c r="S403" i="1"/>
  <c r="S400" i="1"/>
  <c r="S397" i="1"/>
  <c r="S394" i="1"/>
  <c r="S509" i="1"/>
  <c r="S486" i="1"/>
  <c r="S481" i="1"/>
  <c r="S468" i="1"/>
  <c r="S426" i="1"/>
  <c r="S423" i="1"/>
  <c r="S420" i="1"/>
  <c r="S417" i="1"/>
  <c r="S414" i="1"/>
  <c r="S411" i="1"/>
  <c r="S408" i="1"/>
  <c r="S405" i="1"/>
  <c r="S402" i="1"/>
  <c r="S399" i="1"/>
  <c r="S396" i="1"/>
  <c r="S393" i="1"/>
  <c r="S512" i="1"/>
  <c r="S472" i="1"/>
  <c r="S416" i="1"/>
  <c r="S407" i="1"/>
  <c r="S398" i="1"/>
  <c r="S479" i="1"/>
  <c r="S497" i="1"/>
  <c r="S470" i="1"/>
  <c r="S461" i="1"/>
  <c r="S495" i="1"/>
  <c r="S490" i="1"/>
  <c r="S477" i="1"/>
  <c r="S452" i="1"/>
  <c r="S443" i="1"/>
  <c r="S434" i="1"/>
  <c r="S390" i="1"/>
  <c r="S387" i="1"/>
  <c r="S384" i="1"/>
  <c r="S381" i="1"/>
  <c r="S378" i="1"/>
  <c r="S375" i="1"/>
  <c r="S372" i="1"/>
  <c r="S369" i="1"/>
  <c r="S366" i="1"/>
  <c r="S363" i="1"/>
  <c r="S360" i="1"/>
  <c r="S357" i="1"/>
  <c r="S354" i="1"/>
  <c r="S351" i="1"/>
  <c r="S348" i="1"/>
  <c r="S345" i="1"/>
  <c r="S342" i="1"/>
  <c r="S339" i="1"/>
  <c r="S336" i="1"/>
  <c r="S488" i="1"/>
  <c r="S464" i="1"/>
  <c r="S458" i="1"/>
  <c r="S389" i="1"/>
  <c r="S386" i="1"/>
  <c r="S383" i="1"/>
  <c r="S380" i="1"/>
  <c r="S377" i="1"/>
  <c r="S374" i="1"/>
  <c r="S371" i="1"/>
  <c r="S368" i="1"/>
  <c r="S365" i="1"/>
  <c r="S362" i="1"/>
  <c r="S359" i="1"/>
  <c r="S356" i="1"/>
  <c r="S353" i="1"/>
  <c r="S350" i="1"/>
  <c r="S347" i="1"/>
  <c r="S344" i="1"/>
  <c r="S341" i="1"/>
  <c r="S338" i="1"/>
  <c r="S335" i="1"/>
  <c r="S502" i="1"/>
  <c r="S391" i="1"/>
  <c r="S388" i="1"/>
  <c r="S385" i="1"/>
  <c r="S382" i="1"/>
  <c r="S379" i="1"/>
  <c r="S376" i="1"/>
  <c r="S333" i="1"/>
  <c r="S330" i="1"/>
  <c r="S327" i="1"/>
  <c r="S324" i="1"/>
  <c r="S321" i="1"/>
  <c r="S518" i="1"/>
  <c r="S425" i="1"/>
  <c r="S370" i="1"/>
  <c r="S361" i="1"/>
  <c r="S352" i="1"/>
  <c r="S413" i="1"/>
  <c r="S404" i="1"/>
  <c r="S395" i="1"/>
  <c r="S455" i="1"/>
  <c r="S446" i="1"/>
  <c r="S437" i="1"/>
  <c r="S373" i="1"/>
  <c r="S364" i="1"/>
  <c r="S355" i="1"/>
  <c r="S346" i="1"/>
  <c r="S337" i="1"/>
  <c r="S493" i="1"/>
  <c r="S367" i="1"/>
  <c r="S358" i="1"/>
  <c r="S349" i="1"/>
  <c r="S340" i="1"/>
  <c r="S419" i="1"/>
  <c r="S392" i="1"/>
  <c r="S331" i="1"/>
  <c r="S328" i="1"/>
  <c r="S325" i="1"/>
  <c r="S322" i="1"/>
  <c r="S319" i="1"/>
  <c r="S401" i="1"/>
  <c r="S343" i="1"/>
  <c r="S334" i="1"/>
  <c r="S422" i="1"/>
  <c r="S332" i="1"/>
  <c r="S329" i="1"/>
  <c r="S326" i="1"/>
  <c r="S323" i="1"/>
  <c r="S320" i="1"/>
  <c r="S428" i="1"/>
  <c r="S410" i="1"/>
  <c r="N618" i="1"/>
  <c r="N615" i="1"/>
  <c r="N612" i="1"/>
  <c r="N609" i="1"/>
  <c r="N606" i="1"/>
  <c r="N603" i="1"/>
  <c r="N600" i="1"/>
  <c r="N597" i="1"/>
  <c r="N611" i="1"/>
  <c r="N602" i="1"/>
  <c r="N596" i="1"/>
  <c r="N593" i="1"/>
  <c r="N617" i="1"/>
  <c r="N614" i="1"/>
  <c r="N598" i="1"/>
  <c r="N610" i="1"/>
  <c r="N585" i="1"/>
  <c r="N613" i="1"/>
  <c r="N599" i="1"/>
  <c r="N590" i="1"/>
  <c r="N586" i="1"/>
  <c r="N616" i="1"/>
  <c r="N601" i="1"/>
  <c r="N591" i="1"/>
  <c r="N582" i="1"/>
  <c r="N608" i="1"/>
  <c r="N594" i="1"/>
  <c r="N589" i="1"/>
  <c r="N584" i="1"/>
  <c r="N580" i="1"/>
  <c r="N575" i="1"/>
  <c r="N571" i="1"/>
  <c r="N566" i="1"/>
  <c r="N560" i="1"/>
  <c r="N557" i="1"/>
  <c r="N554" i="1"/>
  <c r="N551" i="1"/>
  <c r="N548" i="1"/>
  <c r="N545" i="1"/>
  <c r="N542" i="1"/>
  <c r="N539" i="1"/>
  <c r="N536" i="1"/>
  <c r="N533" i="1"/>
  <c r="N530" i="1"/>
  <c r="N527" i="1"/>
  <c r="N524" i="1"/>
  <c r="N521" i="1"/>
  <c r="N518" i="1"/>
  <c r="N515" i="1"/>
  <c r="N512" i="1"/>
  <c r="N572" i="1"/>
  <c r="N569" i="1"/>
  <c r="N605" i="1"/>
  <c r="N576" i="1"/>
  <c r="N588" i="1"/>
  <c r="N583" i="1"/>
  <c r="N592" i="1"/>
  <c r="N587" i="1"/>
  <c r="N568" i="1"/>
  <c r="N567" i="1"/>
  <c r="N552" i="1"/>
  <c r="N604" i="1"/>
  <c r="N595" i="1"/>
  <c r="N578" i="1"/>
  <c r="N570" i="1"/>
  <c r="N558" i="1"/>
  <c r="N549" i="1"/>
  <c r="N540" i="1"/>
  <c r="N531" i="1"/>
  <c r="N522" i="1"/>
  <c r="N577" i="1"/>
  <c r="N574" i="1"/>
  <c r="N564" i="1"/>
  <c r="N537" i="1"/>
  <c r="N534" i="1"/>
  <c r="N511" i="1"/>
  <c r="N510" i="1"/>
  <c r="N507" i="1"/>
  <c r="N607" i="1"/>
  <c r="N573" i="1"/>
  <c r="N563" i="1"/>
  <c r="N559" i="1"/>
  <c r="N523" i="1"/>
  <c r="N520" i="1"/>
  <c r="N517" i="1"/>
  <c r="N509" i="1"/>
  <c r="N506" i="1"/>
  <c r="N555" i="1"/>
  <c r="N547" i="1"/>
  <c r="N532" i="1"/>
  <c r="N525" i="1"/>
  <c r="N581" i="1"/>
  <c r="N550" i="1"/>
  <c r="N528" i="1"/>
  <c r="N526" i="1"/>
  <c r="N519" i="1"/>
  <c r="N579" i="1"/>
  <c r="N565" i="1"/>
  <c r="N553" i="1"/>
  <c r="N546" i="1"/>
  <c r="N535" i="1"/>
  <c r="N514" i="1"/>
  <c r="N508" i="1"/>
  <c r="N504" i="1"/>
  <c r="N501" i="1"/>
  <c r="N498" i="1"/>
  <c r="N495" i="1"/>
  <c r="N492" i="1"/>
  <c r="N489" i="1"/>
  <c r="N486" i="1"/>
  <c r="N483" i="1"/>
  <c r="N480" i="1"/>
  <c r="N477" i="1"/>
  <c r="N474" i="1"/>
  <c r="N471" i="1"/>
  <c r="N468" i="1"/>
  <c r="N556" i="1"/>
  <c r="N538" i="1"/>
  <c r="N516" i="1"/>
  <c r="N503" i="1"/>
  <c r="N500" i="1"/>
  <c r="N497" i="1"/>
  <c r="N494" i="1"/>
  <c r="N562" i="1"/>
  <c r="N561" i="1"/>
  <c r="N543" i="1"/>
  <c r="N541" i="1"/>
  <c r="N499" i="1"/>
  <c r="N490" i="1"/>
  <c r="N481" i="1"/>
  <c r="N472" i="1"/>
  <c r="N466" i="1"/>
  <c r="N463" i="1"/>
  <c r="N460" i="1"/>
  <c r="N529" i="1"/>
  <c r="N491" i="1"/>
  <c r="N482" i="1"/>
  <c r="N473" i="1"/>
  <c r="N544" i="1"/>
  <c r="N488" i="1"/>
  <c r="N479" i="1"/>
  <c r="N470" i="1"/>
  <c r="N513" i="1"/>
  <c r="N484" i="1"/>
  <c r="N456" i="1"/>
  <c r="N447" i="1"/>
  <c r="N438" i="1"/>
  <c r="N429" i="1"/>
  <c r="N428" i="1"/>
  <c r="N425" i="1"/>
  <c r="N422" i="1"/>
  <c r="N496" i="1"/>
  <c r="N475" i="1"/>
  <c r="N464" i="1"/>
  <c r="N461" i="1"/>
  <c r="N458" i="1"/>
  <c r="N454" i="1"/>
  <c r="N449" i="1"/>
  <c r="N445" i="1"/>
  <c r="N440" i="1"/>
  <c r="N436" i="1"/>
  <c r="N431" i="1"/>
  <c r="N505" i="1"/>
  <c r="N502" i="1"/>
  <c r="N493" i="1"/>
  <c r="N487" i="1"/>
  <c r="N469" i="1"/>
  <c r="N465" i="1"/>
  <c r="N462" i="1"/>
  <c r="N459" i="1"/>
  <c r="N457" i="1"/>
  <c r="N452" i="1"/>
  <c r="N448" i="1"/>
  <c r="N443" i="1"/>
  <c r="N439" i="1"/>
  <c r="N434" i="1"/>
  <c r="N430" i="1"/>
  <c r="N478" i="1"/>
  <c r="N450" i="1"/>
  <c r="N441" i="1"/>
  <c r="N432" i="1"/>
  <c r="N414" i="1"/>
  <c r="N405" i="1"/>
  <c r="N396" i="1"/>
  <c r="N391" i="1"/>
  <c r="N388" i="1"/>
  <c r="N385" i="1"/>
  <c r="N382" i="1"/>
  <c r="N379" i="1"/>
  <c r="N376" i="1"/>
  <c r="N485" i="1"/>
  <c r="N476" i="1"/>
  <c r="N427" i="1"/>
  <c r="N424" i="1"/>
  <c r="N421" i="1"/>
  <c r="N416" i="1"/>
  <c r="N412" i="1"/>
  <c r="N407" i="1"/>
  <c r="N403" i="1"/>
  <c r="N398" i="1"/>
  <c r="N394" i="1"/>
  <c r="N451" i="1"/>
  <c r="N442" i="1"/>
  <c r="N433" i="1"/>
  <c r="N419" i="1"/>
  <c r="N415" i="1"/>
  <c r="N410" i="1"/>
  <c r="N406" i="1"/>
  <c r="N401" i="1"/>
  <c r="N397" i="1"/>
  <c r="N392" i="1"/>
  <c r="N423" i="1"/>
  <c r="N418" i="1"/>
  <c r="N409" i="1"/>
  <c r="N400" i="1"/>
  <c r="N373" i="1"/>
  <c r="N369" i="1"/>
  <c r="N364" i="1"/>
  <c r="N360" i="1"/>
  <c r="N355" i="1"/>
  <c r="N351" i="1"/>
  <c r="N346" i="1"/>
  <c r="N342" i="1"/>
  <c r="N337" i="1"/>
  <c r="N417" i="1"/>
  <c r="N408" i="1"/>
  <c r="N399" i="1"/>
  <c r="N390" i="1"/>
  <c r="N387" i="1"/>
  <c r="N384" i="1"/>
  <c r="N381" i="1"/>
  <c r="N378" i="1"/>
  <c r="N375" i="1"/>
  <c r="N368" i="1"/>
  <c r="N359" i="1"/>
  <c r="N372" i="1"/>
  <c r="N367" i="1"/>
  <c r="N363" i="1"/>
  <c r="N358" i="1"/>
  <c r="N354" i="1"/>
  <c r="N426" i="1"/>
  <c r="N413" i="1"/>
  <c r="N404" i="1"/>
  <c r="N395" i="1"/>
  <c r="N371" i="1"/>
  <c r="N362" i="1"/>
  <c r="N353" i="1"/>
  <c r="N344" i="1"/>
  <c r="N335" i="1"/>
  <c r="N331" i="1"/>
  <c r="N328" i="1"/>
  <c r="N325" i="1"/>
  <c r="N322" i="1"/>
  <c r="N319" i="1"/>
  <c r="N467" i="1"/>
  <c r="N453" i="1"/>
  <c r="N444" i="1"/>
  <c r="N435" i="1"/>
  <c r="N420" i="1"/>
  <c r="N411" i="1"/>
  <c r="N402" i="1"/>
  <c r="N393" i="1"/>
  <c r="N389" i="1"/>
  <c r="N386" i="1"/>
  <c r="N383" i="1"/>
  <c r="N380" i="1"/>
  <c r="N377" i="1"/>
  <c r="N374" i="1"/>
  <c r="N365" i="1"/>
  <c r="N356" i="1"/>
  <c r="N347" i="1"/>
  <c r="N338" i="1"/>
  <c r="N333" i="1"/>
  <c r="N330" i="1"/>
  <c r="N327" i="1"/>
  <c r="N324" i="1"/>
  <c r="N321" i="1"/>
  <c r="N446" i="1"/>
  <c r="N366" i="1"/>
  <c r="N349" i="1"/>
  <c r="N340" i="1"/>
  <c r="N455" i="1"/>
  <c r="N352" i="1"/>
  <c r="N348" i="1"/>
  <c r="N339" i="1"/>
  <c r="N357" i="1"/>
  <c r="N370" i="1"/>
  <c r="N345" i="1"/>
  <c r="N336" i="1"/>
  <c r="N343" i="1"/>
  <c r="N334" i="1"/>
  <c r="N437" i="1"/>
  <c r="N361" i="1"/>
  <c r="N350" i="1"/>
  <c r="N341" i="1"/>
  <c r="N332" i="1"/>
  <c r="N329" i="1"/>
  <c r="N326" i="1"/>
  <c r="N323" i="1"/>
  <c r="N320" i="1"/>
  <c r="R616" i="1"/>
  <c r="R613" i="1"/>
  <c r="R610" i="1"/>
  <c r="R607" i="1"/>
  <c r="R604" i="1"/>
  <c r="R601" i="1"/>
  <c r="R598" i="1"/>
  <c r="R618" i="1"/>
  <c r="R609" i="1"/>
  <c r="R600" i="1"/>
  <c r="R594" i="1"/>
  <c r="R615" i="1"/>
  <c r="R606" i="1"/>
  <c r="R603" i="1"/>
  <c r="R602" i="1"/>
  <c r="R595" i="1"/>
  <c r="R592" i="1"/>
  <c r="R583" i="1"/>
  <c r="R614" i="1"/>
  <c r="R605" i="1"/>
  <c r="R588" i="1"/>
  <c r="R584" i="1"/>
  <c r="R589" i="1"/>
  <c r="R599" i="1"/>
  <c r="R591" i="1"/>
  <c r="R587" i="1"/>
  <c r="R582" i="1"/>
  <c r="R578" i="1"/>
  <c r="R573" i="1"/>
  <c r="R569" i="1"/>
  <c r="R564" i="1"/>
  <c r="R561" i="1"/>
  <c r="R558" i="1"/>
  <c r="R555" i="1"/>
  <c r="R552" i="1"/>
  <c r="R549" i="1"/>
  <c r="R546" i="1"/>
  <c r="R543" i="1"/>
  <c r="R540" i="1"/>
  <c r="R537" i="1"/>
  <c r="R534" i="1"/>
  <c r="R531" i="1"/>
  <c r="R528" i="1"/>
  <c r="R525" i="1"/>
  <c r="R522" i="1"/>
  <c r="R519" i="1"/>
  <c r="R516" i="1"/>
  <c r="R513" i="1"/>
  <c r="R612" i="1"/>
  <c r="R586" i="1"/>
  <c r="R580" i="1"/>
  <c r="R577" i="1"/>
  <c r="R611" i="1"/>
  <c r="R597" i="1"/>
  <c r="R593" i="1"/>
  <c r="R581" i="1"/>
  <c r="R579" i="1"/>
  <c r="R590" i="1"/>
  <c r="R572" i="1"/>
  <c r="R571" i="1"/>
  <c r="R560" i="1"/>
  <c r="R563" i="1"/>
  <c r="R559" i="1"/>
  <c r="R556" i="1"/>
  <c r="R547" i="1"/>
  <c r="R538" i="1"/>
  <c r="R529" i="1"/>
  <c r="R520" i="1"/>
  <c r="R608" i="1"/>
  <c r="R570" i="1"/>
  <c r="R566" i="1"/>
  <c r="R554" i="1"/>
  <c r="R548" i="1"/>
  <c r="R545" i="1"/>
  <c r="R542" i="1"/>
  <c r="R526" i="1"/>
  <c r="R523" i="1"/>
  <c r="R518" i="1"/>
  <c r="R508" i="1"/>
  <c r="R505" i="1"/>
  <c r="R617" i="1"/>
  <c r="R565" i="1"/>
  <c r="R562" i="1"/>
  <c r="R557" i="1"/>
  <c r="R544" i="1"/>
  <c r="R541" i="1"/>
  <c r="R515" i="1"/>
  <c r="R510" i="1"/>
  <c r="R507" i="1"/>
  <c r="R504" i="1"/>
  <c r="R575" i="1"/>
  <c r="R550" i="1"/>
  <c r="R539" i="1"/>
  <c r="R585" i="1"/>
  <c r="R576" i="1"/>
  <c r="R553" i="1"/>
  <c r="R533" i="1"/>
  <c r="R527" i="1"/>
  <c r="R506" i="1"/>
  <c r="R502" i="1"/>
  <c r="R499" i="1"/>
  <c r="R496" i="1"/>
  <c r="R493" i="1"/>
  <c r="R490" i="1"/>
  <c r="R487" i="1"/>
  <c r="R484" i="1"/>
  <c r="R481" i="1"/>
  <c r="R478" i="1"/>
  <c r="R475" i="1"/>
  <c r="R472" i="1"/>
  <c r="R469" i="1"/>
  <c r="R568" i="1"/>
  <c r="R532" i="1"/>
  <c r="R530" i="1"/>
  <c r="R512" i="1"/>
  <c r="R509" i="1"/>
  <c r="R501" i="1"/>
  <c r="R498" i="1"/>
  <c r="R495" i="1"/>
  <c r="R492" i="1"/>
  <c r="R596" i="1"/>
  <c r="R551" i="1"/>
  <c r="R535" i="1"/>
  <c r="R497" i="1"/>
  <c r="R488" i="1"/>
  <c r="R479" i="1"/>
  <c r="R470" i="1"/>
  <c r="R464" i="1"/>
  <c r="R461" i="1"/>
  <c r="R458" i="1"/>
  <c r="R574" i="1"/>
  <c r="R567" i="1"/>
  <c r="R521" i="1"/>
  <c r="R489" i="1"/>
  <c r="R480" i="1"/>
  <c r="R471" i="1"/>
  <c r="R536" i="1"/>
  <c r="R514" i="1"/>
  <c r="R486" i="1"/>
  <c r="R477" i="1"/>
  <c r="R468" i="1"/>
  <c r="R524" i="1"/>
  <c r="R491" i="1"/>
  <c r="R473" i="1"/>
  <c r="R454" i="1"/>
  <c r="R445" i="1"/>
  <c r="R436" i="1"/>
  <c r="R426" i="1"/>
  <c r="R423" i="1"/>
  <c r="R503" i="1"/>
  <c r="R494" i="1"/>
  <c r="R482" i="1"/>
  <c r="R465" i="1"/>
  <c r="R462" i="1"/>
  <c r="R459" i="1"/>
  <c r="R456" i="1"/>
  <c r="R452" i="1"/>
  <c r="R447" i="1"/>
  <c r="R443" i="1"/>
  <c r="R438" i="1"/>
  <c r="R434" i="1"/>
  <c r="R429" i="1"/>
  <c r="R511" i="1"/>
  <c r="R500" i="1"/>
  <c r="R476" i="1"/>
  <c r="R466" i="1"/>
  <c r="R463" i="1"/>
  <c r="R460" i="1"/>
  <c r="R455" i="1"/>
  <c r="R450" i="1"/>
  <c r="R446" i="1"/>
  <c r="R441" i="1"/>
  <c r="R437" i="1"/>
  <c r="R432" i="1"/>
  <c r="R485" i="1"/>
  <c r="R457" i="1"/>
  <c r="R448" i="1"/>
  <c r="R439" i="1"/>
  <c r="R430" i="1"/>
  <c r="R412" i="1"/>
  <c r="R403" i="1"/>
  <c r="R394" i="1"/>
  <c r="R389" i="1"/>
  <c r="R386" i="1"/>
  <c r="R383" i="1"/>
  <c r="R380" i="1"/>
  <c r="R377" i="1"/>
  <c r="R374" i="1"/>
  <c r="R483" i="1"/>
  <c r="R467" i="1"/>
  <c r="R428" i="1"/>
  <c r="R425" i="1"/>
  <c r="R422" i="1"/>
  <c r="R419" i="1"/>
  <c r="R414" i="1"/>
  <c r="R410" i="1"/>
  <c r="R405" i="1"/>
  <c r="R401" i="1"/>
  <c r="R396" i="1"/>
  <c r="R392" i="1"/>
  <c r="R517" i="1"/>
  <c r="R449" i="1"/>
  <c r="R440" i="1"/>
  <c r="R431" i="1"/>
  <c r="R417" i="1"/>
  <c r="R413" i="1"/>
  <c r="R408" i="1"/>
  <c r="R404" i="1"/>
  <c r="R399" i="1"/>
  <c r="R395" i="1"/>
  <c r="R474" i="1"/>
  <c r="R424" i="1"/>
  <c r="R416" i="1"/>
  <c r="R407" i="1"/>
  <c r="R398" i="1"/>
  <c r="R371" i="1"/>
  <c r="R367" i="1"/>
  <c r="R362" i="1"/>
  <c r="R358" i="1"/>
  <c r="R353" i="1"/>
  <c r="R349" i="1"/>
  <c r="R344" i="1"/>
  <c r="R340" i="1"/>
  <c r="R335" i="1"/>
  <c r="R415" i="1"/>
  <c r="R406" i="1"/>
  <c r="R397" i="1"/>
  <c r="R391" i="1"/>
  <c r="R388" i="1"/>
  <c r="R385" i="1"/>
  <c r="R382" i="1"/>
  <c r="R379" i="1"/>
  <c r="R376" i="1"/>
  <c r="R366" i="1"/>
  <c r="R357" i="1"/>
  <c r="R370" i="1"/>
  <c r="R365" i="1"/>
  <c r="R361" i="1"/>
  <c r="R356" i="1"/>
  <c r="R352" i="1"/>
  <c r="R427" i="1"/>
  <c r="R421" i="1"/>
  <c r="R420" i="1"/>
  <c r="R411" i="1"/>
  <c r="R402" i="1"/>
  <c r="R393" i="1"/>
  <c r="R369" i="1"/>
  <c r="R360" i="1"/>
  <c r="R351" i="1"/>
  <c r="R342" i="1"/>
  <c r="R332" i="1"/>
  <c r="R329" i="1"/>
  <c r="R326" i="1"/>
  <c r="R323" i="1"/>
  <c r="R320" i="1"/>
  <c r="R451" i="1"/>
  <c r="R442" i="1"/>
  <c r="R433" i="1"/>
  <c r="R418" i="1"/>
  <c r="R409" i="1"/>
  <c r="R400" i="1"/>
  <c r="R390" i="1"/>
  <c r="R387" i="1"/>
  <c r="R384" i="1"/>
  <c r="R381" i="1"/>
  <c r="R378" i="1"/>
  <c r="R375" i="1"/>
  <c r="R372" i="1"/>
  <c r="R363" i="1"/>
  <c r="R354" i="1"/>
  <c r="R345" i="1"/>
  <c r="R336" i="1"/>
  <c r="R331" i="1"/>
  <c r="R328" i="1"/>
  <c r="R325" i="1"/>
  <c r="R322" i="1"/>
  <c r="R319" i="1"/>
  <c r="R435" i="1"/>
  <c r="R355" i="1"/>
  <c r="R347" i="1"/>
  <c r="R338" i="1"/>
  <c r="R444" i="1"/>
  <c r="R368" i="1"/>
  <c r="R346" i="1"/>
  <c r="R337" i="1"/>
  <c r="R453" i="1"/>
  <c r="R373" i="1"/>
  <c r="R359" i="1"/>
  <c r="R343" i="1"/>
  <c r="R334" i="1"/>
  <c r="R364" i="1"/>
  <c r="R350" i="1"/>
  <c r="R341" i="1"/>
  <c r="R348" i="1"/>
  <c r="R339" i="1"/>
  <c r="R333" i="1"/>
  <c r="R330" i="1"/>
  <c r="R327" i="1"/>
  <c r="R324" i="1"/>
  <c r="R321" i="1"/>
  <c r="O621" i="1"/>
  <c r="O619" i="1"/>
  <c r="O622" i="1"/>
  <c r="O620" i="1"/>
  <c r="Q621" i="1"/>
  <c r="Q620" i="1"/>
  <c r="Q622" i="1"/>
  <c r="Q619" i="1"/>
  <c r="M615" i="1"/>
  <c r="M610" i="1"/>
  <c r="M606" i="1"/>
  <c r="M601" i="1"/>
  <c r="M597" i="1"/>
  <c r="M617" i="1"/>
  <c r="M614" i="1"/>
  <c r="M611" i="1"/>
  <c r="M608" i="1"/>
  <c r="M605" i="1"/>
  <c r="M596" i="1"/>
  <c r="M590" i="1"/>
  <c r="M587" i="1"/>
  <c r="M584" i="1"/>
  <c r="M581" i="1"/>
  <c r="M578" i="1"/>
  <c r="M575" i="1"/>
  <c r="M572" i="1"/>
  <c r="M569" i="1"/>
  <c r="M566" i="1"/>
  <c r="M563" i="1"/>
  <c r="M609" i="1"/>
  <c r="M594" i="1"/>
  <c r="M589" i="1"/>
  <c r="M612" i="1"/>
  <c r="M598" i="1"/>
  <c r="M593" i="1"/>
  <c r="M585" i="1"/>
  <c r="M613" i="1"/>
  <c r="M600" i="1"/>
  <c r="M599" i="1"/>
  <c r="M586" i="1"/>
  <c r="M607" i="1"/>
  <c r="M588" i="1"/>
  <c r="M579" i="1"/>
  <c r="M570" i="1"/>
  <c r="M583" i="1"/>
  <c r="M582" i="1"/>
  <c r="M560" i="1"/>
  <c r="M592" i="1"/>
  <c r="M616" i="1"/>
  <c r="M604" i="1"/>
  <c r="M595" i="1"/>
  <c r="M577" i="1"/>
  <c r="M565" i="1"/>
  <c r="M564" i="1"/>
  <c r="M562" i="1"/>
  <c r="M559" i="1"/>
  <c r="M556" i="1"/>
  <c r="M602" i="1"/>
  <c r="M580" i="1"/>
  <c r="M571" i="1"/>
  <c r="M561" i="1"/>
  <c r="M553" i="1"/>
  <c r="M544" i="1"/>
  <c r="M535" i="1"/>
  <c r="M526" i="1"/>
  <c r="M591" i="1"/>
  <c r="M576" i="1"/>
  <c r="M558" i="1"/>
  <c r="M551" i="1"/>
  <c r="M550" i="1"/>
  <c r="M547" i="1"/>
  <c r="M531" i="1"/>
  <c r="M528" i="1"/>
  <c r="M525" i="1"/>
  <c r="M519" i="1"/>
  <c r="M515" i="1"/>
  <c r="M554" i="1"/>
  <c r="M549" i="1"/>
  <c r="M546" i="1"/>
  <c r="M543" i="1"/>
  <c r="M536" i="1"/>
  <c r="M533" i="1"/>
  <c r="M530" i="1"/>
  <c r="M516" i="1"/>
  <c r="M512" i="1"/>
  <c r="M568" i="1"/>
  <c r="M545" i="1"/>
  <c r="M538" i="1"/>
  <c r="M523" i="1"/>
  <c r="M517" i="1"/>
  <c r="M618" i="1"/>
  <c r="M541" i="1"/>
  <c r="M539" i="1"/>
  <c r="M548" i="1"/>
  <c r="M537" i="1"/>
  <c r="M524" i="1"/>
  <c r="M513" i="1"/>
  <c r="M574" i="1"/>
  <c r="M567" i="1"/>
  <c r="M552" i="1"/>
  <c r="M540" i="1"/>
  <c r="M529" i="1"/>
  <c r="M527" i="1"/>
  <c r="M507" i="1"/>
  <c r="M518" i="1"/>
  <c r="M508" i="1"/>
  <c r="M504" i="1"/>
  <c r="M495" i="1"/>
  <c r="M485" i="1"/>
  <c r="M476" i="1"/>
  <c r="M467" i="1"/>
  <c r="M503" i="1"/>
  <c r="M499" i="1"/>
  <c r="M494" i="1"/>
  <c r="M490" i="1"/>
  <c r="M486" i="1"/>
  <c r="M481" i="1"/>
  <c r="M477" i="1"/>
  <c r="M472" i="1"/>
  <c r="M468" i="1"/>
  <c r="M466" i="1"/>
  <c r="M463" i="1"/>
  <c r="M460" i="1"/>
  <c r="M457" i="1"/>
  <c r="M454" i="1"/>
  <c r="M451" i="1"/>
  <c r="M448" i="1"/>
  <c r="M445" i="1"/>
  <c r="M442" i="1"/>
  <c r="M439" i="1"/>
  <c r="M436" i="1"/>
  <c r="M433" i="1"/>
  <c r="M430" i="1"/>
  <c r="M573" i="1"/>
  <c r="M557" i="1"/>
  <c r="M542" i="1"/>
  <c r="M511" i="1"/>
  <c r="M510" i="1"/>
  <c r="M505" i="1"/>
  <c r="M502" i="1"/>
  <c r="M497" i="1"/>
  <c r="M493" i="1"/>
  <c r="M487" i="1"/>
  <c r="M483" i="1"/>
  <c r="M478" i="1"/>
  <c r="M474" i="1"/>
  <c r="M469" i="1"/>
  <c r="M465" i="1"/>
  <c r="M462" i="1"/>
  <c r="M459" i="1"/>
  <c r="M456" i="1"/>
  <c r="M453" i="1"/>
  <c r="M450" i="1"/>
  <c r="M447" i="1"/>
  <c r="M444" i="1"/>
  <c r="M441" i="1"/>
  <c r="M438" i="1"/>
  <c r="M435" i="1"/>
  <c r="M432" i="1"/>
  <c r="M429" i="1"/>
  <c r="M603" i="1"/>
  <c r="M532" i="1"/>
  <c r="M509" i="1"/>
  <c r="M501" i="1"/>
  <c r="M492" i="1"/>
  <c r="M479" i="1"/>
  <c r="M452" i="1"/>
  <c r="M443" i="1"/>
  <c r="M434" i="1"/>
  <c r="M555" i="1"/>
  <c r="M534" i="1"/>
  <c r="M488" i="1"/>
  <c r="M470" i="1"/>
  <c r="M427" i="1"/>
  <c r="M424" i="1"/>
  <c r="M421" i="1"/>
  <c r="M418" i="1"/>
  <c r="M415" i="1"/>
  <c r="M412" i="1"/>
  <c r="M409" i="1"/>
  <c r="M406" i="1"/>
  <c r="M403" i="1"/>
  <c r="M400" i="1"/>
  <c r="M397" i="1"/>
  <c r="M394" i="1"/>
  <c r="M521" i="1"/>
  <c r="M482" i="1"/>
  <c r="M426" i="1"/>
  <c r="M423" i="1"/>
  <c r="M420" i="1"/>
  <c r="M417" i="1"/>
  <c r="M414" i="1"/>
  <c r="M411" i="1"/>
  <c r="M408" i="1"/>
  <c r="M405" i="1"/>
  <c r="M402" i="1"/>
  <c r="M399" i="1"/>
  <c r="M396" i="1"/>
  <c r="M393" i="1"/>
  <c r="M498" i="1"/>
  <c r="M491" i="1"/>
  <c r="M419" i="1"/>
  <c r="M410" i="1"/>
  <c r="M401" i="1"/>
  <c r="M392" i="1"/>
  <c r="M522" i="1"/>
  <c r="M496" i="1"/>
  <c r="M475" i="1"/>
  <c r="M464" i="1"/>
  <c r="M458" i="1"/>
  <c r="M520" i="1"/>
  <c r="M489" i="1"/>
  <c r="M473" i="1"/>
  <c r="M455" i="1"/>
  <c r="M446" i="1"/>
  <c r="M437" i="1"/>
  <c r="M390" i="1"/>
  <c r="M387" i="1"/>
  <c r="M384" i="1"/>
  <c r="M381" i="1"/>
  <c r="M378" i="1"/>
  <c r="M375" i="1"/>
  <c r="M372" i="1"/>
  <c r="M369" i="1"/>
  <c r="M366" i="1"/>
  <c r="M363" i="1"/>
  <c r="M360" i="1"/>
  <c r="M357" i="1"/>
  <c r="M354" i="1"/>
  <c r="M351" i="1"/>
  <c r="M348" i="1"/>
  <c r="M345" i="1"/>
  <c r="M342" i="1"/>
  <c r="M339" i="1"/>
  <c r="M336" i="1"/>
  <c r="M506" i="1"/>
  <c r="M500" i="1"/>
  <c r="M484" i="1"/>
  <c r="M471" i="1"/>
  <c r="M428" i="1"/>
  <c r="M425" i="1"/>
  <c r="M422" i="1"/>
  <c r="M389" i="1"/>
  <c r="M386" i="1"/>
  <c r="M383" i="1"/>
  <c r="M380" i="1"/>
  <c r="M377" i="1"/>
  <c r="M374" i="1"/>
  <c r="M371" i="1"/>
  <c r="M368" i="1"/>
  <c r="M365" i="1"/>
  <c r="M362" i="1"/>
  <c r="M359" i="1"/>
  <c r="M356" i="1"/>
  <c r="M353" i="1"/>
  <c r="M350" i="1"/>
  <c r="M347" i="1"/>
  <c r="M344" i="1"/>
  <c r="M341" i="1"/>
  <c r="M338" i="1"/>
  <c r="M335" i="1"/>
  <c r="M449" i="1"/>
  <c r="M440" i="1"/>
  <c r="M431" i="1"/>
  <c r="M333" i="1"/>
  <c r="M330" i="1"/>
  <c r="M327" i="1"/>
  <c r="M324" i="1"/>
  <c r="M321" i="1"/>
  <c r="M373" i="1"/>
  <c r="M364" i="1"/>
  <c r="M355" i="1"/>
  <c r="M514" i="1"/>
  <c r="M480" i="1"/>
  <c r="M416" i="1"/>
  <c r="M407" i="1"/>
  <c r="M398" i="1"/>
  <c r="M391" i="1"/>
  <c r="M388" i="1"/>
  <c r="M385" i="1"/>
  <c r="M382" i="1"/>
  <c r="M379" i="1"/>
  <c r="M376" i="1"/>
  <c r="M367" i="1"/>
  <c r="M358" i="1"/>
  <c r="M349" i="1"/>
  <c r="M340" i="1"/>
  <c r="M370" i="1"/>
  <c r="M361" i="1"/>
  <c r="M352" i="1"/>
  <c r="M343" i="1"/>
  <c r="M334" i="1"/>
  <c r="M332" i="1"/>
  <c r="M329" i="1"/>
  <c r="M326" i="1"/>
  <c r="M323" i="1"/>
  <c r="M413" i="1"/>
  <c r="M346" i="1"/>
  <c r="M337" i="1"/>
  <c r="M395" i="1"/>
  <c r="M331" i="1"/>
  <c r="M328" i="1"/>
  <c r="M325" i="1"/>
  <c r="M322" i="1"/>
  <c r="M319" i="1"/>
  <c r="M461" i="1"/>
  <c r="M404" i="1"/>
  <c r="M320" i="1"/>
  <c r="E324" i="1"/>
  <c r="G611" i="1"/>
  <c r="G602" i="1"/>
  <c r="G616" i="1"/>
  <c r="G607" i="1"/>
  <c r="G604" i="1"/>
  <c r="G601" i="1"/>
  <c r="G590" i="1"/>
  <c r="G587" i="1"/>
  <c r="G584" i="1"/>
  <c r="G581" i="1"/>
  <c r="G578" i="1"/>
  <c r="G575" i="1"/>
  <c r="G572" i="1"/>
  <c r="G569" i="1"/>
  <c r="G566" i="1"/>
  <c r="G563" i="1"/>
  <c r="G603" i="1"/>
  <c r="G596" i="1"/>
  <c r="G585" i="1"/>
  <c r="G614" i="1"/>
  <c r="G586" i="1"/>
  <c r="G606" i="1"/>
  <c r="G605" i="1"/>
  <c r="G595" i="1"/>
  <c r="G591" i="1"/>
  <c r="G618" i="1"/>
  <c r="G613" i="1"/>
  <c r="G600" i="1"/>
  <c r="G599" i="1"/>
  <c r="G598" i="1"/>
  <c r="G593" i="1"/>
  <c r="G589" i="1"/>
  <c r="G580" i="1"/>
  <c r="G571" i="1"/>
  <c r="G597" i="1"/>
  <c r="G568" i="1"/>
  <c r="G565" i="1"/>
  <c r="G610" i="1"/>
  <c r="G588" i="1"/>
  <c r="G582" i="1"/>
  <c r="G579" i="1"/>
  <c r="G615" i="1"/>
  <c r="G576" i="1"/>
  <c r="G570" i="1"/>
  <c r="G561" i="1"/>
  <c r="G557" i="1"/>
  <c r="G552" i="1"/>
  <c r="G617" i="1"/>
  <c r="G609" i="1"/>
  <c r="G577" i="1"/>
  <c r="G560" i="1"/>
  <c r="G558" i="1"/>
  <c r="G554" i="1"/>
  <c r="G549" i="1"/>
  <c r="G545" i="1"/>
  <c r="G540" i="1"/>
  <c r="G536" i="1"/>
  <c r="G531" i="1"/>
  <c r="G527" i="1"/>
  <c r="G522" i="1"/>
  <c r="G546" i="1"/>
  <c r="G543" i="1"/>
  <c r="G533" i="1"/>
  <c r="G530" i="1"/>
  <c r="G511" i="1"/>
  <c r="G612" i="1"/>
  <c r="G594" i="1"/>
  <c r="G564" i="1"/>
  <c r="G556" i="1"/>
  <c r="G548" i="1"/>
  <c r="G532" i="1"/>
  <c r="G529" i="1"/>
  <c r="G526" i="1"/>
  <c r="G517" i="1"/>
  <c r="G592" i="1"/>
  <c r="G574" i="1"/>
  <c r="G573" i="1"/>
  <c r="G567" i="1"/>
  <c r="G553" i="1"/>
  <c r="G537" i="1"/>
  <c r="G535" i="1"/>
  <c r="G524" i="1"/>
  <c r="G519" i="1"/>
  <c r="G513" i="1"/>
  <c r="G509" i="1"/>
  <c r="G551" i="1"/>
  <c r="G538" i="1"/>
  <c r="G608" i="1"/>
  <c r="G562" i="1"/>
  <c r="G555" i="1"/>
  <c r="G547" i="1"/>
  <c r="G525" i="1"/>
  <c r="G523" i="1"/>
  <c r="G516" i="1"/>
  <c r="G507" i="1"/>
  <c r="G550" i="1"/>
  <c r="G539" i="1"/>
  <c r="G528" i="1"/>
  <c r="G512" i="1"/>
  <c r="G510" i="1"/>
  <c r="G544" i="1"/>
  <c r="G542" i="1"/>
  <c r="G559" i="1"/>
  <c r="G520" i="1"/>
  <c r="G514" i="1"/>
  <c r="G498" i="1"/>
  <c r="G490" i="1"/>
  <c r="G486" i="1"/>
  <c r="G481" i="1"/>
  <c r="G477" i="1"/>
  <c r="G472" i="1"/>
  <c r="G468" i="1"/>
  <c r="G541" i="1"/>
  <c r="G515" i="1"/>
  <c r="G502" i="1"/>
  <c r="G497" i="1"/>
  <c r="G493" i="1"/>
  <c r="G491" i="1"/>
  <c r="G482" i="1"/>
  <c r="G473" i="1"/>
  <c r="G466" i="1"/>
  <c r="G463" i="1"/>
  <c r="G460" i="1"/>
  <c r="G457" i="1"/>
  <c r="G454" i="1"/>
  <c r="G451" i="1"/>
  <c r="G448" i="1"/>
  <c r="G445" i="1"/>
  <c r="G442" i="1"/>
  <c r="G439" i="1"/>
  <c r="G436" i="1"/>
  <c r="G433" i="1"/>
  <c r="G430" i="1"/>
  <c r="G583" i="1"/>
  <c r="G521" i="1"/>
  <c r="G508" i="1"/>
  <c r="G500" i="1"/>
  <c r="G496" i="1"/>
  <c r="G488" i="1"/>
  <c r="G479" i="1"/>
  <c r="G470" i="1"/>
  <c r="G465" i="1"/>
  <c r="G462" i="1"/>
  <c r="G459" i="1"/>
  <c r="G456" i="1"/>
  <c r="G453" i="1"/>
  <c r="G450" i="1"/>
  <c r="G447" i="1"/>
  <c r="G444" i="1"/>
  <c r="G441" i="1"/>
  <c r="G438" i="1"/>
  <c r="G435" i="1"/>
  <c r="G432" i="1"/>
  <c r="G429" i="1"/>
  <c r="G504" i="1"/>
  <c r="G495" i="1"/>
  <c r="G480" i="1"/>
  <c r="G475" i="1"/>
  <c r="G455" i="1"/>
  <c r="G446" i="1"/>
  <c r="G437" i="1"/>
  <c r="G489" i="1"/>
  <c r="G484" i="1"/>
  <c r="G471" i="1"/>
  <c r="G427" i="1"/>
  <c r="G424" i="1"/>
  <c r="G421" i="1"/>
  <c r="G418" i="1"/>
  <c r="G415" i="1"/>
  <c r="G412" i="1"/>
  <c r="G409" i="1"/>
  <c r="G406" i="1"/>
  <c r="G403" i="1"/>
  <c r="G400" i="1"/>
  <c r="G397" i="1"/>
  <c r="G394" i="1"/>
  <c r="G518" i="1"/>
  <c r="G483" i="1"/>
  <c r="G478" i="1"/>
  <c r="G426" i="1"/>
  <c r="G423" i="1"/>
  <c r="G420" i="1"/>
  <c r="G417" i="1"/>
  <c r="G414" i="1"/>
  <c r="G411" i="1"/>
  <c r="G408" i="1"/>
  <c r="G405" i="1"/>
  <c r="G402" i="1"/>
  <c r="G399" i="1"/>
  <c r="G396" i="1"/>
  <c r="G393" i="1"/>
  <c r="G506" i="1"/>
  <c r="G487" i="1"/>
  <c r="G474" i="1"/>
  <c r="G413" i="1"/>
  <c r="G404" i="1"/>
  <c r="G395" i="1"/>
  <c r="G505" i="1"/>
  <c r="G503" i="1"/>
  <c r="G494" i="1"/>
  <c r="G485" i="1"/>
  <c r="G464" i="1"/>
  <c r="G534" i="1"/>
  <c r="G501" i="1"/>
  <c r="G492" i="1"/>
  <c r="G469" i="1"/>
  <c r="G458" i="1"/>
  <c r="G449" i="1"/>
  <c r="G440" i="1"/>
  <c r="G431" i="1"/>
  <c r="G390" i="1"/>
  <c r="G387" i="1"/>
  <c r="G384" i="1"/>
  <c r="G381" i="1"/>
  <c r="G378" i="1"/>
  <c r="G375" i="1"/>
  <c r="G372" i="1"/>
  <c r="G369" i="1"/>
  <c r="G366" i="1"/>
  <c r="G363" i="1"/>
  <c r="G360" i="1"/>
  <c r="G357" i="1"/>
  <c r="G354" i="1"/>
  <c r="G351" i="1"/>
  <c r="G348" i="1"/>
  <c r="G345" i="1"/>
  <c r="G342" i="1"/>
  <c r="G339" i="1"/>
  <c r="G336" i="1"/>
  <c r="G467" i="1"/>
  <c r="G461" i="1"/>
  <c r="G392" i="1"/>
  <c r="G389" i="1"/>
  <c r="G386" i="1"/>
  <c r="G383" i="1"/>
  <c r="G380" i="1"/>
  <c r="G377" i="1"/>
  <c r="G374" i="1"/>
  <c r="G371" i="1"/>
  <c r="G368" i="1"/>
  <c r="G365" i="1"/>
  <c r="G362" i="1"/>
  <c r="G359" i="1"/>
  <c r="G356" i="1"/>
  <c r="G353" i="1"/>
  <c r="G350" i="1"/>
  <c r="G347" i="1"/>
  <c r="G344" i="1"/>
  <c r="G341" i="1"/>
  <c r="G338" i="1"/>
  <c r="G335" i="1"/>
  <c r="G391" i="1"/>
  <c r="G388" i="1"/>
  <c r="G385" i="1"/>
  <c r="G382" i="1"/>
  <c r="G379" i="1"/>
  <c r="G376" i="1"/>
  <c r="G333" i="1"/>
  <c r="G330" i="1"/>
  <c r="G327" i="1"/>
  <c r="G324" i="1"/>
  <c r="G321" i="1"/>
  <c r="G428" i="1"/>
  <c r="G422" i="1"/>
  <c r="G367" i="1"/>
  <c r="G358" i="1"/>
  <c r="G499" i="1"/>
  <c r="G419" i="1"/>
  <c r="G410" i="1"/>
  <c r="G401" i="1"/>
  <c r="G452" i="1"/>
  <c r="G443" i="1"/>
  <c r="G434" i="1"/>
  <c r="G370" i="1"/>
  <c r="G361" i="1"/>
  <c r="G352" i="1"/>
  <c r="G343" i="1"/>
  <c r="G476" i="1"/>
  <c r="G373" i="1"/>
  <c r="G364" i="1"/>
  <c r="G355" i="1"/>
  <c r="G346" i="1"/>
  <c r="G337" i="1"/>
  <c r="G398" i="1"/>
  <c r="G425" i="1"/>
  <c r="G334" i="1"/>
  <c r="G331" i="1"/>
  <c r="G328" i="1"/>
  <c r="G325" i="1"/>
  <c r="G322" i="1"/>
  <c r="G319" i="1"/>
  <c r="G407" i="1"/>
  <c r="G349" i="1"/>
  <c r="G340" i="1"/>
  <c r="G332" i="1"/>
  <c r="G329" i="1"/>
  <c r="G326" i="1"/>
  <c r="G323" i="1"/>
  <c r="G320" i="1"/>
  <c r="G416" i="1"/>
  <c r="V616" i="1"/>
  <c r="V613" i="1"/>
  <c r="V610" i="1"/>
  <c r="V607" i="1"/>
  <c r="V604" i="1"/>
  <c r="V601" i="1"/>
  <c r="V598" i="1"/>
  <c r="V617" i="1"/>
  <c r="V608" i="1"/>
  <c r="V599" i="1"/>
  <c r="V594" i="1"/>
  <c r="V597" i="1"/>
  <c r="V596" i="1"/>
  <c r="V593" i="1"/>
  <c r="V591" i="1"/>
  <c r="V587" i="1"/>
  <c r="V582" i="1"/>
  <c r="V615" i="1"/>
  <c r="V612" i="1"/>
  <c r="V611" i="1"/>
  <c r="V600" i="1"/>
  <c r="V583" i="1"/>
  <c r="V595" i="1"/>
  <c r="V592" i="1"/>
  <c r="V588" i="1"/>
  <c r="V584" i="1"/>
  <c r="V614" i="1"/>
  <c r="V609" i="1"/>
  <c r="V586" i="1"/>
  <c r="V577" i="1"/>
  <c r="V568" i="1"/>
  <c r="V561" i="1"/>
  <c r="V558" i="1"/>
  <c r="V555" i="1"/>
  <c r="V552" i="1"/>
  <c r="V549" i="1"/>
  <c r="V546" i="1"/>
  <c r="V543" i="1"/>
  <c r="V540" i="1"/>
  <c r="V537" i="1"/>
  <c r="V534" i="1"/>
  <c r="V531" i="1"/>
  <c r="V528" i="1"/>
  <c r="V525" i="1"/>
  <c r="V522" i="1"/>
  <c r="V519" i="1"/>
  <c r="V516" i="1"/>
  <c r="V513" i="1"/>
  <c r="V510" i="1"/>
  <c r="V590" i="1"/>
  <c r="V581" i="1"/>
  <c r="V565" i="1"/>
  <c r="V562" i="1"/>
  <c r="V606" i="1"/>
  <c r="V585" i="1"/>
  <c r="V579" i="1"/>
  <c r="V576" i="1"/>
  <c r="V589" i="1"/>
  <c r="V580" i="1"/>
  <c r="V578" i="1"/>
  <c r="V602" i="1"/>
  <c r="V566" i="1"/>
  <c r="V554" i="1"/>
  <c r="V571" i="1"/>
  <c r="V570" i="1"/>
  <c r="V560" i="1"/>
  <c r="V551" i="1"/>
  <c r="V542" i="1"/>
  <c r="V533" i="1"/>
  <c r="V524" i="1"/>
  <c r="V618" i="1"/>
  <c r="V603" i="1"/>
  <c r="V572" i="1"/>
  <c r="V530" i="1"/>
  <c r="V527" i="1"/>
  <c r="V517" i="1"/>
  <c r="V508" i="1"/>
  <c r="V505" i="1"/>
  <c r="V564" i="1"/>
  <c r="V553" i="1"/>
  <c r="V548" i="1"/>
  <c r="V545" i="1"/>
  <c r="V529" i="1"/>
  <c r="V526" i="1"/>
  <c r="V523" i="1"/>
  <c r="V514" i="1"/>
  <c r="V507" i="1"/>
  <c r="V504" i="1"/>
  <c r="V557" i="1"/>
  <c r="V538" i="1"/>
  <c r="V574" i="1"/>
  <c r="V567" i="1"/>
  <c r="V532" i="1"/>
  <c r="V521" i="1"/>
  <c r="V541" i="1"/>
  <c r="V539" i="1"/>
  <c r="V502" i="1"/>
  <c r="V499" i="1"/>
  <c r="V496" i="1"/>
  <c r="V493" i="1"/>
  <c r="V490" i="1"/>
  <c r="V487" i="1"/>
  <c r="V484" i="1"/>
  <c r="V481" i="1"/>
  <c r="V478" i="1"/>
  <c r="V475" i="1"/>
  <c r="V472" i="1"/>
  <c r="V469" i="1"/>
  <c r="V605" i="1"/>
  <c r="V563" i="1"/>
  <c r="V544" i="1"/>
  <c r="V520" i="1"/>
  <c r="V506" i="1"/>
  <c r="V501" i="1"/>
  <c r="V498" i="1"/>
  <c r="V495" i="1"/>
  <c r="V492" i="1"/>
  <c r="V556" i="1"/>
  <c r="V547" i="1"/>
  <c r="V575" i="1"/>
  <c r="V511" i="1"/>
  <c r="V509" i="1"/>
  <c r="V503" i="1"/>
  <c r="V494" i="1"/>
  <c r="V483" i="1"/>
  <c r="V474" i="1"/>
  <c r="V464" i="1"/>
  <c r="V461" i="1"/>
  <c r="V458" i="1"/>
  <c r="V550" i="1"/>
  <c r="V512" i="1"/>
  <c r="V488" i="1"/>
  <c r="V479" i="1"/>
  <c r="V470" i="1"/>
  <c r="V569" i="1"/>
  <c r="V559" i="1"/>
  <c r="V485" i="1"/>
  <c r="V476" i="1"/>
  <c r="V467" i="1"/>
  <c r="V536" i="1"/>
  <c r="V477" i="1"/>
  <c r="V465" i="1"/>
  <c r="V462" i="1"/>
  <c r="V459" i="1"/>
  <c r="V451" i="1"/>
  <c r="V442" i="1"/>
  <c r="V433" i="1"/>
  <c r="V426" i="1"/>
  <c r="V423" i="1"/>
  <c r="V535" i="1"/>
  <c r="V573" i="1"/>
  <c r="V518" i="1"/>
  <c r="V500" i="1"/>
  <c r="V486" i="1"/>
  <c r="V468" i="1"/>
  <c r="V453" i="1"/>
  <c r="V449" i="1"/>
  <c r="V444" i="1"/>
  <c r="V440" i="1"/>
  <c r="V435" i="1"/>
  <c r="V431" i="1"/>
  <c r="V515" i="1"/>
  <c r="V497" i="1"/>
  <c r="V480" i="1"/>
  <c r="V456" i="1"/>
  <c r="V452" i="1"/>
  <c r="V447" i="1"/>
  <c r="V443" i="1"/>
  <c r="V438" i="1"/>
  <c r="V434" i="1"/>
  <c r="V429" i="1"/>
  <c r="V489" i="1"/>
  <c r="V466" i="1"/>
  <c r="V460" i="1"/>
  <c r="V454" i="1"/>
  <c r="V445" i="1"/>
  <c r="V436" i="1"/>
  <c r="V428" i="1"/>
  <c r="V425" i="1"/>
  <c r="V422" i="1"/>
  <c r="V418" i="1"/>
  <c r="V409" i="1"/>
  <c r="V400" i="1"/>
  <c r="V389" i="1"/>
  <c r="V386" i="1"/>
  <c r="V383" i="1"/>
  <c r="V380" i="1"/>
  <c r="V377" i="1"/>
  <c r="V374" i="1"/>
  <c r="V473" i="1"/>
  <c r="V471" i="1"/>
  <c r="V463" i="1"/>
  <c r="V420" i="1"/>
  <c r="V416" i="1"/>
  <c r="V411" i="1"/>
  <c r="V407" i="1"/>
  <c r="V402" i="1"/>
  <c r="V398" i="1"/>
  <c r="V393" i="1"/>
  <c r="V482" i="1"/>
  <c r="V455" i="1"/>
  <c r="V446" i="1"/>
  <c r="V437" i="1"/>
  <c r="V419" i="1"/>
  <c r="V414" i="1"/>
  <c r="V410" i="1"/>
  <c r="V405" i="1"/>
  <c r="V401" i="1"/>
  <c r="V396" i="1"/>
  <c r="V392" i="1"/>
  <c r="V491" i="1"/>
  <c r="V413" i="1"/>
  <c r="V404" i="1"/>
  <c r="V395" i="1"/>
  <c r="V373" i="1"/>
  <c r="V368" i="1"/>
  <c r="V364" i="1"/>
  <c r="V359" i="1"/>
  <c r="V355" i="1"/>
  <c r="V350" i="1"/>
  <c r="V346" i="1"/>
  <c r="V341" i="1"/>
  <c r="V337" i="1"/>
  <c r="V450" i="1"/>
  <c r="V441" i="1"/>
  <c r="V432" i="1"/>
  <c r="V412" i="1"/>
  <c r="V403" i="1"/>
  <c r="V394" i="1"/>
  <c r="V372" i="1"/>
  <c r="V363" i="1"/>
  <c r="V354" i="1"/>
  <c r="V457" i="1"/>
  <c r="V448" i="1"/>
  <c r="V439" i="1"/>
  <c r="V430" i="1"/>
  <c r="V427" i="1"/>
  <c r="V421" i="1"/>
  <c r="V390" i="1"/>
  <c r="V387" i="1"/>
  <c r="V384" i="1"/>
  <c r="V381" i="1"/>
  <c r="V378" i="1"/>
  <c r="V375" i="1"/>
  <c r="V371" i="1"/>
  <c r="V367" i="1"/>
  <c r="V362" i="1"/>
  <c r="V358" i="1"/>
  <c r="V353" i="1"/>
  <c r="V417" i="1"/>
  <c r="V408" i="1"/>
  <c r="V399" i="1"/>
  <c r="V366" i="1"/>
  <c r="V357" i="1"/>
  <c r="V348" i="1"/>
  <c r="V339" i="1"/>
  <c r="V332" i="1"/>
  <c r="V329" i="1"/>
  <c r="V326" i="1"/>
  <c r="V323" i="1"/>
  <c r="V320" i="1"/>
  <c r="V424" i="1"/>
  <c r="V415" i="1"/>
  <c r="V406" i="1"/>
  <c r="V397" i="1"/>
  <c r="V369" i="1"/>
  <c r="V360" i="1"/>
  <c r="V351" i="1"/>
  <c r="V342" i="1"/>
  <c r="V331" i="1"/>
  <c r="V328" i="1"/>
  <c r="V325" i="1"/>
  <c r="V322" i="1"/>
  <c r="V319" i="1"/>
  <c r="V388" i="1"/>
  <c r="V352" i="1"/>
  <c r="V344" i="1"/>
  <c r="V335" i="1"/>
  <c r="V391" i="1"/>
  <c r="V365" i="1"/>
  <c r="V343" i="1"/>
  <c r="V334" i="1"/>
  <c r="V376" i="1"/>
  <c r="V370" i="1"/>
  <c r="V333" i="1"/>
  <c r="V330" i="1"/>
  <c r="V327" i="1"/>
  <c r="V324" i="1"/>
  <c r="V321" i="1"/>
  <c r="V379" i="1"/>
  <c r="V356" i="1"/>
  <c r="V349" i="1"/>
  <c r="V340" i="1"/>
  <c r="V382" i="1"/>
  <c r="V361" i="1"/>
  <c r="V347" i="1"/>
  <c r="V338" i="1"/>
  <c r="V385" i="1"/>
  <c r="V345" i="1"/>
  <c r="V336" i="1"/>
  <c r="K622" i="1"/>
  <c r="K620" i="1"/>
  <c r="K619" i="1"/>
  <c r="K621" i="1"/>
  <c r="J619" i="1"/>
  <c r="J621" i="1"/>
  <c r="J620" i="1"/>
  <c r="J622" i="1"/>
  <c r="P622" i="1"/>
  <c r="P621" i="1"/>
  <c r="P620" i="1"/>
  <c r="P619" i="1"/>
  <c r="I621" i="1"/>
  <c r="I620" i="1"/>
  <c r="I622" i="1"/>
  <c r="I619" i="1"/>
  <c r="P617" i="1" l="1"/>
  <c r="P614" i="1"/>
  <c r="P611" i="1"/>
  <c r="P608" i="1"/>
  <c r="P605" i="1"/>
  <c r="P602" i="1"/>
  <c r="P599" i="1"/>
  <c r="P612" i="1"/>
  <c r="P603" i="1"/>
  <c r="P595" i="1"/>
  <c r="P616" i="1"/>
  <c r="P613" i="1"/>
  <c r="P610" i="1"/>
  <c r="P607" i="1"/>
  <c r="P593" i="1"/>
  <c r="P600" i="1"/>
  <c r="P598" i="1"/>
  <c r="P596" i="1"/>
  <c r="P591" i="1"/>
  <c r="P586" i="1"/>
  <c r="P582" i="1"/>
  <c r="P618" i="1"/>
  <c r="P601" i="1"/>
  <c r="P587" i="1"/>
  <c r="P604" i="1"/>
  <c r="P592" i="1"/>
  <c r="P588" i="1"/>
  <c r="P583" i="1"/>
  <c r="P615" i="1"/>
  <c r="P597" i="1"/>
  <c r="P590" i="1"/>
  <c r="P581" i="1"/>
  <c r="P572" i="1"/>
  <c r="P563" i="1"/>
  <c r="P562" i="1"/>
  <c r="P559" i="1"/>
  <c r="P556" i="1"/>
  <c r="P553" i="1"/>
  <c r="P550" i="1"/>
  <c r="P547" i="1"/>
  <c r="P544" i="1"/>
  <c r="P541" i="1"/>
  <c r="P538" i="1"/>
  <c r="P535" i="1"/>
  <c r="P532" i="1"/>
  <c r="P529" i="1"/>
  <c r="P526" i="1"/>
  <c r="P523" i="1"/>
  <c r="P520" i="1"/>
  <c r="P517" i="1"/>
  <c r="P514" i="1"/>
  <c r="P511" i="1"/>
  <c r="P609" i="1"/>
  <c r="P585" i="1"/>
  <c r="P568" i="1"/>
  <c r="P565" i="1"/>
  <c r="P606" i="1"/>
  <c r="P570" i="1"/>
  <c r="P569" i="1"/>
  <c r="P561" i="1"/>
  <c r="P558" i="1"/>
  <c r="P576" i="1"/>
  <c r="P574" i="1"/>
  <c r="P560" i="1"/>
  <c r="P555" i="1"/>
  <c r="P546" i="1"/>
  <c r="P537" i="1"/>
  <c r="P528" i="1"/>
  <c r="P579" i="1"/>
  <c r="P575" i="1"/>
  <c r="P567" i="1"/>
  <c r="P549" i="1"/>
  <c r="P533" i="1"/>
  <c r="P530" i="1"/>
  <c r="P527" i="1"/>
  <c r="P512" i="1"/>
  <c r="P509" i="1"/>
  <c r="P506" i="1"/>
  <c r="P580" i="1"/>
  <c r="P566" i="1"/>
  <c r="P548" i="1"/>
  <c r="P545" i="1"/>
  <c r="P518" i="1"/>
  <c r="P508" i="1"/>
  <c r="P505" i="1"/>
  <c r="P578" i="1"/>
  <c r="P543" i="1"/>
  <c r="P521" i="1"/>
  <c r="P519" i="1"/>
  <c r="P571" i="1"/>
  <c r="P524" i="1"/>
  <c r="P522" i="1"/>
  <c r="P594" i="1"/>
  <c r="P589" i="1"/>
  <c r="P584" i="1"/>
  <c r="P573" i="1"/>
  <c r="P557" i="1"/>
  <c r="P542" i="1"/>
  <c r="P531" i="1"/>
  <c r="P515" i="1"/>
  <c r="P507" i="1"/>
  <c r="P503" i="1"/>
  <c r="P500" i="1"/>
  <c r="P497" i="1"/>
  <c r="P494" i="1"/>
  <c r="P491" i="1"/>
  <c r="P488" i="1"/>
  <c r="P485" i="1"/>
  <c r="P482" i="1"/>
  <c r="P479" i="1"/>
  <c r="P476" i="1"/>
  <c r="P473" i="1"/>
  <c r="P470" i="1"/>
  <c r="P467" i="1"/>
  <c r="P551" i="1"/>
  <c r="P536" i="1"/>
  <c r="P534" i="1"/>
  <c r="P510" i="1"/>
  <c r="P502" i="1"/>
  <c r="P499" i="1"/>
  <c r="P496" i="1"/>
  <c r="P493" i="1"/>
  <c r="P554" i="1"/>
  <c r="P564" i="1"/>
  <c r="P539" i="1"/>
  <c r="P498" i="1"/>
  <c r="P487" i="1"/>
  <c r="P478" i="1"/>
  <c r="P469" i="1"/>
  <c r="P465" i="1"/>
  <c r="P462" i="1"/>
  <c r="P459" i="1"/>
  <c r="P525" i="1"/>
  <c r="P483" i="1"/>
  <c r="P474" i="1"/>
  <c r="P577" i="1"/>
  <c r="P552" i="1"/>
  <c r="P540" i="1"/>
  <c r="P513" i="1"/>
  <c r="P489" i="1"/>
  <c r="P480" i="1"/>
  <c r="P471" i="1"/>
  <c r="P481" i="1"/>
  <c r="P466" i="1"/>
  <c r="P463" i="1"/>
  <c r="P460" i="1"/>
  <c r="P455" i="1"/>
  <c r="P446" i="1"/>
  <c r="P437" i="1"/>
  <c r="P427" i="1"/>
  <c r="P424" i="1"/>
  <c r="P421" i="1"/>
  <c r="P504" i="1"/>
  <c r="P495" i="1"/>
  <c r="P490" i="1"/>
  <c r="P472" i="1"/>
  <c r="P457" i="1"/>
  <c r="P453" i="1"/>
  <c r="P448" i="1"/>
  <c r="P444" i="1"/>
  <c r="P439" i="1"/>
  <c r="P435" i="1"/>
  <c r="P430" i="1"/>
  <c r="P501" i="1"/>
  <c r="P492" i="1"/>
  <c r="P484" i="1"/>
  <c r="P456" i="1"/>
  <c r="P451" i="1"/>
  <c r="P447" i="1"/>
  <c r="P442" i="1"/>
  <c r="P438" i="1"/>
  <c r="P433" i="1"/>
  <c r="P429" i="1"/>
  <c r="P475" i="1"/>
  <c r="P464" i="1"/>
  <c r="P458" i="1"/>
  <c r="P449" i="1"/>
  <c r="P440" i="1"/>
  <c r="P431" i="1"/>
  <c r="P426" i="1"/>
  <c r="P423" i="1"/>
  <c r="P413" i="1"/>
  <c r="P404" i="1"/>
  <c r="P395" i="1"/>
  <c r="P390" i="1"/>
  <c r="P387" i="1"/>
  <c r="P384" i="1"/>
  <c r="P381" i="1"/>
  <c r="P378" i="1"/>
  <c r="P375" i="1"/>
  <c r="P516" i="1"/>
  <c r="P486" i="1"/>
  <c r="P461" i="1"/>
  <c r="P420" i="1"/>
  <c r="P415" i="1"/>
  <c r="P411" i="1"/>
  <c r="P406" i="1"/>
  <c r="P402" i="1"/>
  <c r="P397" i="1"/>
  <c r="P393" i="1"/>
  <c r="P468" i="1"/>
  <c r="P450" i="1"/>
  <c r="P441" i="1"/>
  <c r="P432" i="1"/>
  <c r="P418" i="1"/>
  <c r="P414" i="1"/>
  <c r="P409" i="1"/>
  <c r="P405" i="1"/>
  <c r="P400" i="1"/>
  <c r="P396" i="1"/>
  <c r="P417" i="1"/>
  <c r="P408" i="1"/>
  <c r="P399" i="1"/>
  <c r="P372" i="1"/>
  <c r="P368" i="1"/>
  <c r="P363" i="1"/>
  <c r="P359" i="1"/>
  <c r="P354" i="1"/>
  <c r="P350" i="1"/>
  <c r="P345" i="1"/>
  <c r="P341" i="1"/>
  <c r="P336" i="1"/>
  <c r="P454" i="1"/>
  <c r="P445" i="1"/>
  <c r="P436" i="1"/>
  <c r="P416" i="1"/>
  <c r="P407" i="1"/>
  <c r="P398" i="1"/>
  <c r="P367" i="1"/>
  <c r="P358" i="1"/>
  <c r="P452" i="1"/>
  <c r="P443" i="1"/>
  <c r="P434" i="1"/>
  <c r="P425" i="1"/>
  <c r="P391" i="1"/>
  <c r="P388" i="1"/>
  <c r="P385" i="1"/>
  <c r="P382" i="1"/>
  <c r="P379" i="1"/>
  <c r="P376" i="1"/>
  <c r="P371" i="1"/>
  <c r="P366" i="1"/>
  <c r="P362" i="1"/>
  <c r="P357" i="1"/>
  <c r="P353" i="1"/>
  <c r="P412" i="1"/>
  <c r="P403" i="1"/>
  <c r="P394" i="1"/>
  <c r="P370" i="1"/>
  <c r="P361" i="1"/>
  <c r="P352" i="1"/>
  <c r="P343" i="1"/>
  <c r="P334" i="1"/>
  <c r="P333" i="1"/>
  <c r="P330" i="1"/>
  <c r="P327" i="1"/>
  <c r="P324" i="1"/>
  <c r="P321" i="1"/>
  <c r="P428" i="1"/>
  <c r="P422" i="1"/>
  <c r="P419" i="1"/>
  <c r="P410" i="1"/>
  <c r="P401" i="1"/>
  <c r="P392" i="1"/>
  <c r="P373" i="1"/>
  <c r="P364" i="1"/>
  <c r="P355" i="1"/>
  <c r="P346" i="1"/>
  <c r="P337" i="1"/>
  <c r="P332" i="1"/>
  <c r="P329" i="1"/>
  <c r="P326" i="1"/>
  <c r="P323" i="1"/>
  <c r="P320" i="1"/>
  <c r="P374" i="1"/>
  <c r="P348" i="1"/>
  <c r="P339" i="1"/>
  <c r="P377" i="1"/>
  <c r="P360" i="1"/>
  <c r="P347" i="1"/>
  <c r="P338" i="1"/>
  <c r="P380" i="1"/>
  <c r="P365" i="1"/>
  <c r="P331" i="1"/>
  <c r="P328" i="1"/>
  <c r="P325" i="1"/>
  <c r="P322" i="1"/>
  <c r="P319" i="1"/>
  <c r="P477" i="1"/>
  <c r="P383" i="1"/>
  <c r="P344" i="1"/>
  <c r="P335" i="1"/>
  <c r="P386" i="1"/>
  <c r="P356" i="1"/>
  <c r="P351" i="1"/>
  <c r="P342" i="1"/>
  <c r="P389" i="1"/>
  <c r="P369" i="1"/>
  <c r="P349" i="1"/>
  <c r="P340" i="1"/>
  <c r="O616" i="1"/>
  <c r="O607" i="1"/>
  <c r="O598" i="1"/>
  <c r="O604" i="1"/>
  <c r="O601" i="1"/>
  <c r="O592" i="1"/>
  <c r="O589" i="1"/>
  <c r="O586" i="1"/>
  <c r="O583" i="1"/>
  <c r="O580" i="1"/>
  <c r="O577" i="1"/>
  <c r="O574" i="1"/>
  <c r="O571" i="1"/>
  <c r="O568" i="1"/>
  <c r="O565" i="1"/>
  <c r="O615" i="1"/>
  <c r="O613" i="1"/>
  <c r="O612" i="1"/>
  <c r="O611" i="1"/>
  <c r="O599" i="1"/>
  <c r="O597" i="1"/>
  <c r="O593" i="1"/>
  <c r="O590" i="1"/>
  <c r="O600" i="1"/>
  <c r="O596" i="1"/>
  <c r="O591" i="1"/>
  <c r="O618" i="1"/>
  <c r="O603" i="1"/>
  <c r="O602" i="1"/>
  <c r="O595" i="1"/>
  <c r="O587" i="1"/>
  <c r="O617" i="1"/>
  <c r="O610" i="1"/>
  <c r="O609" i="1"/>
  <c r="O585" i="1"/>
  <c r="O576" i="1"/>
  <c r="O567" i="1"/>
  <c r="O606" i="1"/>
  <c r="O594" i="1"/>
  <c r="O584" i="1"/>
  <c r="O581" i="1"/>
  <c r="O578" i="1"/>
  <c r="O575" i="1"/>
  <c r="O561" i="1"/>
  <c r="O608" i="1"/>
  <c r="O579" i="1"/>
  <c r="O605" i="1"/>
  <c r="O566" i="1"/>
  <c r="O557" i="1"/>
  <c r="O553" i="1"/>
  <c r="O588" i="1"/>
  <c r="O573" i="1"/>
  <c r="O572" i="1"/>
  <c r="O554" i="1"/>
  <c r="O550" i="1"/>
  <c r="O545" i="1"/>
  <c r="O541" i="1"/>
  <c r="O536" i="1"/>
  <c r="O532" i="1"/>
  <c r="O527" i="1"/>
  <c r="O523" i="1"/>
  <c r="O552" i="1"/>
  <c r="O546" i="1"/>
  <c r="O543" i="1"/>
  <c r="O540" i="1"/>
  <c r="O524" i="1"/>
  <c r="O521" i="1"/>
  <c r="O516" i="1"/>
  <c r="O555" i="1"/>
  <c r="O542" i="1"/>
  <c r="O539" i="1"/>
  <c r="O529" i="1"/>
  <c r="O526" i="1"/>
  <c r="O513" i="1"/>
  <c r="O582" i="1"/>
  <c r="O569" i="1"/>
  <c r="O562" i="1"/>
  <c r="O551" i="1"/>
  <c r="O534" i="1"/>
  <c r="O518" i="1"/>
  <c r="O511" i="1"/>
  <c r="O510" i="1"/>
  <c r="O564" i="1"/>
  <c r="O558" i="1"/>
  <c r="O548" i="1"/>
  <c r="O537" i="1"/>
  <c r="O535" i="1"/>
  <c r="O544" i="1"/>
  <c r="O533" i="1"/>
  <c r="O522" i="1"/>
  <c r="O520" i="1"/>
  <c r="O549" i="1"/>
  <c r="O547" i="1"/>
  <c r="O525" i="1"/>
  <c r="O517" i="1"/>
  <c r="O506" i="1"/>
  <c r="O559" i="1"/>
  <c r="O614" i="1"/>
  <c r="O556" i="1"/>
  <c r="O503" i="1"/>
  <c r="O494" i="1"/>
  <c r="O491" i="1"/>
  <c r="O486" i="1"/>
  <c r="O482" i="1"/>
  <c r="O477" i="1"/>
  <c r="O473" i="1"/>
  <c r="O468" i="1"/>
  <c r="O531" i="1"/>
  <c r="O505" i="1"/>
  <c r="O502" i="1"/>
  <c r="O498" i="1"/>
  <c r="O493" i="1"/>
  <c r="O487" i="1"/>
  <c r="O478" i="1"/>
  <c r="O469" i="1"/>
  <c r="O465" i="1"/>
  <c r="O462" i="1"/>
  <c r="O459" i="1"/>
  <c r="O456" i="1"/>
  <c r="O453" i="1"/>
  <c r="O450" i="1"/>
  <c r="O447" i="1"/>
  <c r="O444" i="1"/>
  <c r="O441" i="1"/>
  <c r="O438" i="1"/>
  <c r="O435" i="1"/>
  <c r="O432" i="1"/>
  <c r="O429" i="1"/>
  <c r="O538" i="1"/>
  <c r="O512" i="1"/>
  <c r="O509" i="1"/>
  <c r="O501" i="1"/>
  <c r="O496" i="1"/>
  <c r="O492" i="1"/>
  <c r="O484" i="1"/>
  <c r="O475" i="1"/>
  <c r="O464" i="1"/>
  <c r="O461" i="1"/>
  <c r="O458" i="1"/>
  <c r="O455" i="1"/>
  <c r="O452" i="1"/>
  <c r="O449" i="1"/>
  <c r="O446" i="1"/>
  <c r="O443" i="1"/>
  <c r="O440" i="1"/>
  <c r="O437" i="1"/>
  <c r="O434" i="1"/>
  <c r="O431" i="1"/>
  <c r="O563" i="1"/>
  <c r="O528" i="1"/>
  <c r="O500" i="1"/>
  <c r="O489" i="1"/>
  <c r="O476" i="1"/>
  <c r="O471" i="1"/>
  <c r="O451" i="1"/>
  <c r="O442" i="1"/>
  <c r="O433" i="1"/>
  <c r="O560" i="1"/>
  <c r="O530" i="1"/>
  <c r="O514" i="1"/>
  <c r="O485" i="1"/>
  <c r="O480" i="1"/>
  <c r="O467" i="1"/>
  <c r="O426" i="1"/>
  <c r="O423" i="1"/>
  <c r="O420" i="1"/>
  <c r="O417" i="1"/>
  <c r="O414" i="1"/>
  <c r="O411" i="1"/>
  <c r="O408" i="1"/>
  <c r="O405" i="1"/>
  <c r="O402" i="1"/>
  <c r="O399" i="1"/>
  <c r="O396" i="1"/>
  <c r="O393" i="1"/>
  <c r="O479" i="1"/>
  <c r="O474" i="1"/>
  <c r="O428" i="1"/>
  <c r="O425" i="1"/>
  <c r="O422" i="1"/>
  <c r="O419" i="1"/>
  <c r="O416" i="1"/>
  <c r="O413" i="1"/>
  <c r="O410" i="1"/>
  <c r="O407" i="1"/>
  <c r="O404" i="1"/>
  <c r="O401" i="1"/>
  <c r="O398" i="1"/>
  <c r="O395" i="1"/>
  <c r="O392" i="1"/>
  <c r="O570" i="1"/>
  <c r="O488" i="1"/>
  <c r="O418" i="1"/>
  <c r="O409" i="1"/>
  <c r="O400" i="1"/>
  <c r="O508" i="1"/>
  <c r="O472" i="1"/>
  <c r="O515" i="1"/>
  <c r="O499" i="1"/>
  <c r="O466" i="1"/>
  <c r="O460" i="1"/>
  <c r="O519" i="1"/>
  <c r="O507" i="1"/>
  <c r="O497" i="1"/>
  <c r="O483" i="1"/>
  <c r="O470" i="1"/>
  <c r="O454" i="1"/>
  <c r="O445" i="1"/>
  <c r="O436" i="1"/>
  <c r="O389" i="1"/>
  <c r="O386" i="1"/>
  <c r="O383" i="1"/>
  <c r="O380" i="1"/>
  <c r="O377" i="1"/>
  <c r="O374" i="1"/>
  <c r="O371" i="1"/>
  <c r="O368" i="1"/>
  <c r="O365" i="1"/>
  <c r="O362" i="1"/>
  <c r="O359" i="1"/>
  <c r="O356" i="1"/>
  <c r="O353" i="1"/>
  <c r="O350" i="1"/>
  <c r="O347" i="1"/>
  <c r="O344" i="1"/>
  <c r="O341" i="1"/>
  <c r="O338" i="1"/>
  <c r="O335" i="1"/>
  <c r="O481" i="1"/>
  <c r="O463" i="1"/>
  <c r="O391" i="1"/>
  <c r="O388" i="1"/>
  <c r="O385" i="1"/>
  <c r="O382" i="1"/>
  <c r="O379" i="1"/>
  <c r="O376" i="1"/>
  <c r="O373" i="1"/>
  <c r="O370" i="1"/>
  <c r="O367" i="1"/>
  <c r="O364" i="1"/>
  <c r="O361" i="1"/>
  <c r="O358" i="1"/>
  <c r="O355" i="1"/>
  <c r="O352" i="1"/>
  <c r="O349" i="1"/>
  <c r="O346" i="1"/>
  <c r="O343" i="1"/>
  <c r="O340" i="1"/>
  <c r="O337" i="1"/>
  <c r="O334" i="1"/>
  <c r="O390" i="1"/>
  <c r="O387" i="1"/>
  <c r="O384" i="1"/>
  <c r="O381" i="1"/>
  <c r="O378" i="1"/>
  <c r="O375" i="1"/>
  <c r="O332" i="1"/>
  <c r="O329" i="1"/>
  <c r="O326" i="1"/>
  <c r="O323" i="1"/>
  <c r="O320" i="1"/>
  <c r="O490" i="1"/>
  <c r="O424" i="1"/>
  <c r="O372" i="1"/>
  <c r="O363" i="1"/>
  <c r="O354" i="1"/>
  <c r="O415" i="1"/>
  <c r="O406" i="1"/>
  <c r="O397" i="1"/>
  <c r="O457" i="1"/>
  <c r="O448" i="1"/>
  <c r="O439" i="1"/>
  <c r="O430" i="1"/>
  <c r="O366" i="1"/>
  <c r="O357" i="1"/>
  <c r="O348" i="1"/>
  <c r="O339" i="1"/>
  <c r="O504" i="1"/>
  <c r="O369" i="1"/>
  <c r="O360" i="1"/>
  <c r="O351" i="1"/>
  <c r="O342" i="1"/>
  <c r="O403" i="1"/>
  <c r="O495" i="1"/>
  <c r="O333" i="1"/>
  <c r="O330" i="1"/>
  <c r="O327" i="1"/>
  <c r="O324" i="1"/>
  <c r="O321" i="1"/>
  <c r="O412" i="1"/>
  <c r="O345" i="1"/>
  <c r="O336" i="1"/>
  <c r="O331" i="1"/>
  <c r="O328" i="1"/>
  <c r="O325" i="1"/>
  <c r="O322" i="1"/>
  <c r="O319" i="1"/>
  <c r="O421" i="1"/>
  <c r="O394" i="1"/>
  <c r="O427" i="1"/>
  <c r="E325" i="1"/>
  <c r="J617" i="1"/>
  <c r="J614" i="1"/>
  <c r="J611" i="1"/>
  <c r="J608" i="1"/>
  <c r="J605" i="1"/>
  <c r="J602" i="1"/>
  <c r="J599" i="1"/>
  <c r="J613" i="1"/>
  <c r="J604" i="1"/>
  <c r="J595" i="1"/>
  <c r="J618" i="1"/>
  <c r="J615" i="1"/>
  <c r="J609" i="1"/>
  <c r="J606" i="1"/>
  <c r="J603" i="1"/>
  <c r="J594" i="1"/>
  <c r="J587" i="1"/>
  <c r="J607" i="1"/>
  <c r="J592" i="1"/>
  <c r="J588" i="1"/>
  <c r="J583" i="1"/>
  <c r="J610" i="1"/>
  <c r="J584" i="1"/>
  <c r="J616" i="1"/>
  <c r="J591" i="1"/>
  <c r="J586" i="1"/>
  <c r="J582" i="1"/>
  <c r="J577" i="1"/>
  <c r="J573" i="1"/>
  <c r="J568" i="1"/>
  <c r="J564" i="1"/>
  <c r="J562" i="1"/>
  <c r="J559" i="1"/>
  <c r="J556" i="1"/>
  <c r="J553" i="1"/>
  <c r="J550" i="1"/>
  <c r="J547" i="1"/>
  <c r="J544" i="1"/>
  <c r="J541" i="1"/>
  <c r="J538" i="1"/>
  <c r="J535" i="1"/>
  <c r="J532" i="1"/>
  <c r="J529" i="1"/>
  <c r="J526" i="1"/>
  <c r="J523" i="1"/>
  <c r="J520" i="1"/>
  <c r="J517" i="1"/>
  <c r="J514" i="1"/>
  <c r="J511" i="1"/>
  <c r="J600" i="1"/>
  <c r="J593" i="1"/>
  <c r="J580" i="1"/>
  <c r="J570" i="1"/>
  <c r="J567" i="1"/>
  <c r="J596" i="1"/>
  <c r="J590" i="1"/>
  <c r="J581" i="1"/>
  <c r="J597" i="1"/>
  <c r="J612" i="1"/>
  <c r="J598" i="1"/>
  <c r="J589" i="1"/>
  <c r="J579" i="1"/>
  <c r="J574" i="1"/>
  <c r="J560" i="1"/>
  <c r="J554" i="1"/>
  <c r="J585" i="1"/>
  <c r="J575" i="1"/>
  <c r="J566" i="1"/>
  <c r="J565" i="1"/>
  <c r="J551" i="1"/>
  <c r="J542" i="1"/>
  <c r="J533" i="1"/>
  <c r="J524" i="1"/>
  <c r="J572" i="1"/>
  <c r="J548" i="1"/>
  <c r="J545" i="1"/>
  <c r="J513" i="1"/>
  <c r="J509" i="1"/>
  <c r="J506" i="1"/>
  <c r="J571" i="1"/>
  <c r="J558" i="1"/>
  <c r="J552" i="1"/>
  <c r="J534" i="1"/>
  <c r="J531" i="1"/>
  <c r="J528" i="1"/>
  <c r="J519" i="1"/>
  <c r="J508" i="1"/>
  <c r="J505" i="1"/>
  <c r="J540" i="1"/>
  <c r="J515" i="1"/>
  <c r="J563" i="1"/>
  <c r="J561" i="1"/>
  <c r="J555" i="1"/>
  <c r="J543" i="1"/>
  <c r="J536" i="1"/>
  <c r="J521" i="1"/>
  <c r="J601" i="1"/>
  <c r="J576" i="1"/>
  <c r="J530" i="1"/>
  <c r="J518" i="1"/>
  <c r="J510" i="1"/>
  <c r="J503" i="1"/>
  <c r="J500" i="1"/>
  <c r="J497" i="1"/>
  <c r="J494" i="1"/>
  <c r="J491" i="1"/>
  <c r="J488" i="1"/>
  <c r="J485" i="1"/>
  <c r="J482" i="1"/>
  <c r="J479" i="1"/>
  <c r="J476" i="1"/>
  <c r="J473" i="1"/>
  <c r="J470" i="1"/>
  <c r="J467" i="1"/>
  <c r="J557" i="1"/>
  <c r="J546" i="1"/>
  <c r="J522" i="1"/>
  <c r="J502" i="1"/>
  <c r="J499" i="1"/>
  <c r="J496" i="1"/>
  <c r="J493" i="1"/>
  <c r="J569" i="1"/>
  <c r="J549" i="1"/>
  <c r="J516" i="1"/>
  <c r="J501" i="1"/>
  <c r="J492" i="1"/>
  <c r="J483" i="1"/>
  <c r="J474" i="1"/>
  <c r="J465" i="1"/>
  <c r="J462" i="1"/>
  <c r="J459" i="1"/>
  <c r="J539" i="1"/>
  <c r="J537" i="1"/>
  <c r="J484" i="1"/>
  <c r="J475" i="1"/>
  <c r="J490" i="1"/>
  <c r="J481" i="1"/>
  <c r="J472" i="1"/>
  <c r="J477" i="1"/>
  <c r="J458" i="1"/>
  <c r="J449" i="1"/>
  <c r="J440" i="1"/>
  <c r="J431" i="1"/>
  <c r="J427" i="1"/>
  <c r="J424" i="1"/>
  <c r="J578" i="1"/>
  <c r="J527" i="1"/>
  <c r="J507" i="1"/>
  <c r="J498" i="1"/>
  <c r="J486" i="1"/>
  <c r="J468" i="1"/>
  <c r="J466" i="1"/>
  <c r="J463" i="1"/>
  <c r="J460" i="1"/>
  <c r="J456" i="1"/>
  <c r="J451" i="1"/>
  <c r="J447" i="1"/>
  <c r="J442" i="1"/>
  <c r="J438" i="1"/>
  <c r="J433" i="1"/>
  <c r="J429" i="1"/>
  <c r="J525" i="1"/>
  <c r="J504" i="1"/>
  <c r="J495" i="1"/>
  <c r="J480" i="1"/>
  <c r="J464" i="1"/>
  <c r="J461" i="1"/>
  <c r="J454" i="1"/>
  <c r="J450" i="1"/>
  <c r="J445" i="1"/>
  <c r="J441" i="1"/>
  <c r="J436" i="1"/>
  <c r="J432" i="1"/>
  <c r="J471" i="1"/>
  <c r="J452" i="1"/>
  <c r="J443" i="1"/>
  <c r="J434" i="1"/>
  <c r="J416" i="1"/>
  <c r="J407" i="1"/>
  <c r="J398" i="1"/>
  <c r="J390" i="1"/>
  <c r="J387" i="1"/>
  <c r="J384" i="1"/>
  <c r="J381" i="1"/>
  <c r="J378" i="1"/>
  <c r="J375" i="1"/>
  <c r="J512" i="1"/>
  <c r="J478" i="1"/>
  <c r="J469" i="1"/>
  <c r="J489" i="1"/>
  <c r="J426" i="1"/>
  <c r="J423" i="1"/>
  <c r="J418" i="1"/>
  <c r="J414" i="1"/>
  <c r="J409" i="1"/>
  <c r="J405" i="1"/>
  <c r="J400" i="1"/>
  <c r="J396" i="1"/>
  <c r="J487" i="1"/>
  <c r="J453" i="1"/>
  <c r="J444" i="1"/>
  <c r="J435" i="1"/>
  <c r="J421" i="1"/>
  <c r="J417" i="1"/>
  <c r="J412" i="1"/>
  <c r="J408" i="1"/>
  <c r="J403" i="1"/>
  <c r="J399" i="1"/>
  <c r="J394" i="1"/>
  <c r="J428" i="1"/>
  <c r="J422" i="1"/>
  <c r="J420" i="1"/>
  <c r="J411" i="1"/>
  <c r="J402" i="1"/>
  <c r="J393" i="1"/>
  <c r="J371" i="1"/>
  <c r="J366" i="1"/>
  <c r="J362" i="1"/>
  <c r="J357" i="1"/>
  <c r="J353" i="1"/>
  <c r="J348" i="1"/>
  <c r="J344" i="1"/>
  <c r="J339" i="1"/>
  <c r="J335" i="1"/>
  <c r="J419" i="1"/>
  <c r="J410" i="1"/>
  <c r="J401" i="1"/>
  <c r="J392" i="1"/>
  <c r="J389" i="1"/>
  <c r="J386" i="1"/>
  <c r="J383" i="1"/>
  <c r="J380" i="1"/>
  <c r="J377" i="1"/>
  <c r="J370" i="1"/>
  <c r="J361" i="1"/>
  <c r="J352" i="1"/>
  <c r="J374" i="1"/>
  <c r="J369" i="1"/>
  <c r="J365" i="1"/>
  <c r="J360" i="1"/>
  <c r="J356" i="1"/>
  <c r="J425" i="1"/>
  <c r="J415" i="1"/>
  <c r="J406" i="1"/>
  <c r="J397" i="1"/>
  <c r="J373" i="1"/>
  <c r="J364" i="1"/>
  <c r="J355" i="1"/>
  <c r="J346" i="1"/>
  <c r="J337" i="1"/>
  <c r="J333" i="1"/>
  <c r="J330" i="1"/>
  <c r="J327" i="1"/>
  <c r="J324" i="1"/>
  <c r="J321" i="1"/>
  <c r="J455" i="1"/>
  <c r="J446" i="1"/>
  <c r="J437" i="1"/>
  <c r="J413" i="1"/>
  <c r="J404" i="1"/>
  <c r="J395" i="1"/>
  <c r="J391" i="1"/>
  <c r="J388" i="1"/>
  <c r="J385" i="1"/>
  <c r="J382" i="1"/>
  <c r="J379" i="1"/>
  <c r="J376" i="1"/>
  <c r="J367" i="1"/>
  <c r="J358" i="1"/>
  <c r="J349" i="1"/>
  <c r="J340" i="1"/>
  <c r="J332" i="1"/>
  <c r="J329" i="1"/>
  <c r="J326" i="1"/>
  <c r="J323" i="1"/>
  <c r="J320" i="1"/>
  <c r="J457" i="1"/>
  <c r="J351" i="1"/>
  <c r="J342" i="1"/>
  <c r="J334" i="1"/>
  <c r="J363" i="1"/>
  <c r="J350" i="1"/>
  <c r="J341" i="1"/>
  <c r="J368" i="1"/>
  <c r="J430" i="1"/>
  <c r="J354" i="1"/>
  <c r="J347" i="1"/>
  <c r="J338" i="1"/>
  <c r="J439" i="1"/>
  <c r="J359" i="1"/>
  <c r="J345" i="1"/>
  <c r="J336" i="1"/>
  <c r="J448" i="1"/>
  <c r="J372" i="1"/>
  <c r="J343" i="1"/>
  <c r="J331" i="1"/>
  <c r="J328" i="1"/>
  <c r="J325" i="1"/>
  <c r="J322" i="1"/>
  <c r="J319" i="1"/>
  <c r="I617" i="1"/>
  <c r="I612" i="1"/>
  <c r="I608" i="1"/>
  <c r="I603" i="1"/>
  <c r="I599" i="1"/>
  <c r="I616" i="1"/>
  <c r="I600" i="1"/>
  <c r="I597" i="1"/>
  <c r="I593" i="1"/>
  <c r="I592" i="1"/>
  <c r="I589" i="1"/>
  <c r="I586" i="1"/>
  <c r="I583" i="1"/>
  <c r="I580" i="1"/>
  <c r="I577" i="1"/>
  <c r="I574" i="1"/>
  <c r="I571" i="1"/>
  <c r="I568" i="1"/>
  <c r="I565" i="1"/>
  <c r="I605" i="1"/>
  <c r="I604" i="1"/>
  <c r="I595" i="1"/>
  <c r="I591" i="1"/>
  <c r="I606" i="1"/>
  <c r="I587" i="1"/>
  <c r="I615" i="1"/>
  <c r="I609" i="1"/>
  <c r="I607" i="1"/>
  <c r="I594" i="1"/>
  <c r="I588" i="1"/>
  <c r="I614" i="1"/>
  <c r="I602" i="1"/>
  <c r="I601" i="1"/>
  <c r="I596" i="1"/>
  <c r="I590" i="1"/>
  <c r="I581" i="1"/>
  <c r="I572" i="1"/>
  <c r="I563" i="1"/>
  <c r="I618" i="1"/>
  <c r="I564" i="1"/>
  <c r="I562" i="1"/>
  <c r="I613" i="1"/>
  <c r="I578" i="1"/>
  <c r="I575" i="1"/>
  <c r="I611" i="1"/>
  <c r="I585" i="1"/>
  <c r="I582" i="1"/>
  <c r="I610" i="1"/>
  <c r="I584" i="1"/>
  <c r="I558" i="1"/>
  <c r="I559" i="1"/>
  <c r="I555" i="1"/>
  <c r="I546" i="1"/>
  <c r="I537" i="1"/>
  <c r="I528" i="1"/>
  <c r="I556" i="1"/>
  <c r="I542" i="1"/>
  <c r="I539" i="1"/>
  <c r="I536" i="1"/>
  <c r="I529" i="1"/>
  <c r="I526" i="1"/>
  <c r="I523" i="1"/>
  <c r="I517" i="1"/>
  <c r="I512" i="1"/>
  <c r="I598" i="1"/>
  <c r="I579" i="1"/>
  <c r="I576" i="1"/>
  <c r="I567" i="1"/>
  <c r="I557" i="1"/>
  <c r="I551" i="1"/>
  <c r="I547" i="1"/>
  <c r="I544" i="1"/>
  <c r="I541" i="1"/>
  <c r="I525" i="1"/>
  <c r="I522" i="1"/>
  <c r="I518" i="1"/>
  <c r="I514" i="1"/>
  <c r="I552" i="1"/>
  <c r="I533" i="1"/>
  <c r="I531" i="1"/>
  <c r="I520" i="1"/>
  <c r="I570" i="1"/>
  <c r="I569" i="1"/>
  <c r="I549" i="1"/>
  <c r="I534" i="1"/>
  <c r="I527" i="1"/>
  <c r="I561" i="1"/>
  <c r="I560" i="1"/>
  <c r="I545" i="1"/>
  <c r="I543" i="1"/>
  <c r="I532" i="1"/>
  <c r="I521" i="1"/>
  <c r="I511" i="1"/>
  <c r="I506" i="1"/>
  <c r="I573" i="1"/>
  <c r="I566" i="1"/>
  <c r="I553" i="1"/>
  <c r="I548" i="1"/>
  <c r="I535" i="1"/>
  <c r="I524" i="1"/>
  <c r="I513" i="1"/>
  <c r="I509" i="1"/>
  <c r="I540" i="1"/>
  <c r="I538" i="1"/>
  <c r="I554" i="1"/>
  <c r="I515" i="1"/>
  <c r="I497" i="1"/>
  <c r="I487" i="1"/>
  <c r="I478" i="1"/>
  <c r="I469" i="1"/>
  <c r="I516" i="1"/>
  <c r="I508" i="1"/>
  <c r="I501" i="1"/>
  <c r="I496" i="1"/>
  <c r="I492" i="1"/>
  <c r="I488" i="1"/>
  <c r="I483" i="1"/>
  <c r="I479" i="1"/>
  <c r="I474" i="1"/>
  <c r="I470" i="1"/>
  <c r="I465" i="1"/>
  <c r="I462" i="1"/>
  <c r="I459" i="1"/>
  <c r="I456" i="1"/>
  <c r="I453" i="1"/>
  <c r="I450" i="1"/>
  <c r="I447" i="1"/>
  <c r="I444" i="1"/>
  <c r="I441" i="1"/>
  <c r="I438" i="1"/>
  <c r="I435" i="1"/>
  <c r="I432" i="1"/>
  <c r="I550" i="1"/>
  <c r="I519" i="1"/>
  <c r="I504" i="1"/>
  <c r="I499" i="1"/>
  <c r="I495" i="1"/>
  <c r="I489" i="1"/>
  <c r="I485" i="1"/>
  <c r="I480" i="1"/>
  <c r="I476" i="1"/>
  <c r="I471" i="1"/>
  <c r="I467" i="1"/>
  <c r="I464" i="1"/>
  <c r="I461" i="1"/>
  <c r="I458" i="1"/>
  <c r="I455" i="1"/>
  <c r="I452" i="1"/>
  <c r="I449" i="1"/>
  <c r="I446" i="1"/>
  <c r="I443" i="1"/>
  <c r="I440" i="1"/>
  <c r="I437" i="1"/>
  <c r="I434" i="1"/>
  <c r="I431" i="1"/>
  <c r="I505" i="1"/>
  <c r="I503" i="1"/>
  <c r="I494" i="1"/>
  <c r="I490" i="1"/>
  <c r="I472" i="1"/>
  <c r="I454" i="1"/>
  <c r="I445" i="1"/>
  <c r="I436" i="1"/>
  <c r="I481" i="1"/>
  <c r="I426" i="1"/>
  <c r="I423" i="1"/>
  <c r="I420" i="1"/>
  <c r="I417" i="1"/>
  <c r="I414" i="1"/>
  <c r="I411" i="1"/>
  <c r="I408" i="1"/>
  <c r="I405" i="1"/>
  <c r="I402" i="1"/>
  <c r="I399" i="1"/>
  <c r="I396" i="1"/>
  <c r="I393" i="1"/>
  <c r="I475" i="1"/>
  <c r="I428" i="1"/>
  <c r="I425" i="1"/>
  <c r="I422" i="1"/>
  <c r="I419" i="1"/>
  <c r="I416" i="1"/>
  <c r="I413" i="1"/>
  <c r="I410" i="1"/>
  <c r="I407" i="1"/>
  <c r="I404" i="1"/>
  <c r="I401" i="1"/>
  <c r="I398" i="1"/>
  <c r="I395" i="1"/>
  <c r="I500" i="1"/>
  <c r="I484" i="1"/>
  <c r="I421" i="1"/>
  <c r="I412" i="1"/>
  <c r="I403" i="1"/>
  <c r="I394" i="1"/>
  <c r="I498" i="1"/>
  <c r="I491" i="1"/>
  <c r="I468" i="1"/>
  <c r="I463" i="1"/>
  <c r="I482" i="1"/>
  <c r="I457" i="1"/>
  <c r="I448" i="1"/>
  <c r="I439" i="1"/>
  <c r="I430" i="1"/>
  <c r="I392" i="1"/>
  <c r="I389" i="1"/>
  <c r="I386" i="1"/>
  <c r="I383" i="1"/>
  <c r="I380" i="1"/>
  <c r="I377" i="1"/>
  <c r="I374" i="1"/>
  <c r="I371" i="1"/>
  <c r="I368" i="1"/>
  <c r="I365" i="1"/>
  <c r="I362" i="1"/>
  <c r="I359" i="1"/>
  <c r="I356" i="1"/>
  <c r="I353" i="1"/>
  <c r="I350" i="1"/>
  <c r="I347" i="1"/>
  <c r="I344" i="1"/>
  <c r="I341" i="1"/>
  <c r="I338" i="1"/>
  <c r="I335" i="1"/>
  <c r="I502" i="1"/>
  <c r="I493" i="1"/>
  <c r="I477" i="1"/>
  <c r="I427" i="1"/>
  <c r="I424" i="1"/>
  <c r="I391" i="1"/>
  <c r="I388" i="1"/>
  <c r="I385" i="1"/>
  <c r="I382" i="1"/>
  <c r="I379" i="1"/>
  <c r="I376" i="1"/>
  <c r="I373" i="1"/>
  <c r="I370" i="1"/>
  <c r="I367" i="1"/>
  <c r="I364" i="1"/>
  <c r="I361" i="1"/>
  <c r="I358" i="1"/>
  <c r="I355" i="1"/>
  <c r="I352" i="1"/>
  <c r="I349" i="1"/>
  <c r="I346" i="1"/>
  <c r="I343" i="1"/>
  <c r="I340" i="1"/>
  <c r="I337" i="1"/>
  <c r="I334" i="1"/>
  <c r="I530" i="1"/>
  <c r="I466" i="1"/>
  <c r="I451" i="1"/>
  <c r="I442" i="1"/>
  <c r="I433" i="1"/>
  <c r="I332" i="1"/>
  <c r="I329" i="1"/>
  <c r="I326" i="1"/>
  <c r="I323" i="1"/>
  <c r="I320" i="1"/>
  <c r="I473" i="1"/>
  <c r="I366" i="1"/>
  <c r="I357" i="1"/>
  <c r="I429" i="1"/>
  <c r="I418" i="1"/>
  <c r="I409" i="1"/>
  <c r="I400" i="1"/>
  <c r="I510" i="1"/>
  <c r="I390" i="1"/>
  <c r="I387" i="1"/>
  <c r="I384" i="1"/>
  <c r="I381" i="1"/>
  <c r="I378" i="1"/>
  <c r="I375" i="1"/>
  <c r="I369" i="1"/>
  <c r="I360" i="1"/>
  <c r="I351" i="1"/>
  <c r="I342" i="1"/>
  <c r="I460" i="1"/>
  <c r="I372" i="1"/>
  <c r="I363" i="1"/>
  <c r="I354" i="1"/>
  <c r="I345" i="1"/>
  <c r="I336" i="1"/>
  <c r="I507" i="1"/>
  <c r="I328" i="1"/>
  <c r="I325" i="1"/>
  <c r="I319" i="1"/>
  <c r="I397" i="1"/>
  <c r="I486" i="1"/>
  <c r="I348" i="1"/>
  <c r="I339" i="1"/>
  <c r="I406" i="1"/>
  <c r="I333" i="1"/>
  <c r="I330" i="1"/>
  <c r="I327" i="1"/>
  <c r="I324" i="1"/>
  <c r="I321" i="1"/>
  <c r="I415" i="1"/>
  <c r="I331" i="1"/>
  <c r="I322" i="1"/>
  <c r="Q617" i="1"/>
  <c r="Q613" i="1"/>
  <c r="Q608" i="1"/>
  <c r="Q604" i="1"/>
  <c r="Q599" i="1"/>
  <c r="Q616" i="1"/>
  <c r="Q600" i="1"/>
  <c r="Q597" i="1"/>
  <c r="Q594" i="1"/>
  <c r="Q591" i="1"/>
  <c r="Q588" i="1"/>
  <c r="Q585" i="1"/>
  <c r="Q582" i="1"/>
  <c r="Q579" i="1"/>
  <c r="Q576" i="1"/>
  <c r="Q573" i="1"/>
  <c r="Q570" i="1"/>
  <c r="Q567" i="1"/>
  <c r="Q564" i="1"/>
  <c r="Q618" i="1"/>
  <c r="Q601" i="1"/>
  <c r="Q587" i="1"/>
  <c r="Q603" i="1"/>
  <c r="Q602" i="1"/>
  <c r="Q595" i="1"/>
  <c r="Q592" i="1"/>
  <c r="Q583" i="1"/>
  <c r="Q614" i="1"/>
  <c r="Q606" i="1"/>
  <c r="Q605" i="1"/>
  <c r="Q584" i="1"/>
  <c r="Q612" i="1"/>
  <c r="Q611" i="1"/>
  <c r="Q598" i="1"/>
  <c r="Q596" i="1"/>
  <c r="Q593" i="1"/>
  <c r="Q586" i="1"/>
  <c r="Q577" i="1"/>
  <c r="Q568" i="1"/>
  <c r="Q574" i="1"/>
  <c r="Q571" i="1"/>
  <c r="Q562" i="1"/>
  <c r="Q578" i="1"/>
  <c r="Q575" i="1"/>
  <c r="Q581" i="1"/>
  <c r="Q607" i="1"/>
  <c r="Q580" i="1"/>
  <c r="Q554" i="1"/>
  <c r="Q551" i="1"/>
  <c r="Q542" i="1"/>
  <c r="Q533" i="1"/>
  <c r="Q524" i="1"/>
  <c r="Q563" i="1"/>
  <c r="Q561" i="1"/>
  <c r="Q559" i="1"/>
  <c r="Q553" i="1"/>
  <c r="Q539" i="1"/>
  <c r="Q536" i="1"/>
  <c r="Q520" i="1"/>
  <c r="Q517" i="1"/>
  <c r="Q513" i="1"/>
  <c r="Q590" i="1"/>
  <c r="Q569" i="1"/>
  <c r="Q556" i="1"/>
  <c r="Q538" i="1"/>
  <c r="Q535" i="1"/>
  <c r="Q532" i="1"/>
  <c r="Q525" i="1"/>
  <c r="Q522" i="1"/>
  <c r="Q519" i="1"/>
  <c r="Q514" i="1"/>
  <c r="Q560" i="1"/>
  <c r="Q541" i="1"/>
  <c r="Q530" i="1"/>
  <c r="Q528" i="1"/>
  <c r="Q512" i="1"/>
  <c r="Q509" i="1"/>
  <c r="Q609" i="1"/>
  <c r="Q589" i="1"/>
  <c r="Q572" i="1"/>
  <c r="Q565" i="1"/>
  <c r="Q557" i="1"/>
  <c r="Q546" i="1"/>
  <c r="Q544" i="1"/>
  <c r="Q531" i="1"/>
  <c r="Q615" i="1"/>
  <c r="Q566" i="1"/>
  <c r="Q552" i="1"/>
  <c r="Q540" i="1"/>
  <c r="Q529" i="1"/>
  <c r="Q516" i="1"/>
  <c r="Q555" i="1"/>
  <c r="Q545" i="1"/>
  <c r="Q543" i="1"/>
  <c r="Q523" i="1"/>
  <c r="Q521" i="1"/>
  <c r="Q518" i="1"/>
  <c r="Q511" i="1"/>
  <c r="Q505" i="1"/>
  <c r="Q549" i="1"/>
  <c r="Q547" i="1"/>
  <c r="Q610" i="1"/>
  <c r="Q558" i="1"/>
  <c r="Q537" i="1"/>
  <c r="Q502" i="1"/>
  <c r="Q493" i="1"/>
  <c r="Q483" i="1"/>
  <c r="Q474" i="1"/>
  <c r="Q527" i="1"/>
  <c r="Q507" i="1"/>
  <c r="Q501" i="1"/>
  <c r="Q497" i="1"/>
  <c r="Q492" i="1"/>
  <c r="Q488" i="1"/>
  <c r="Q484" i="1"/>
  <c r="Q479" i="1"/>
  <c r="Q475" i="1"/>
  <c r="Q470" i="1"/>
  <c r="Q464" i="1"/>
  <c r="Q461" i="1"/>
  <c r="Q458" i="1"/>
  <c r="Q455" i="1"/>
  <c r="Q452" i="1"/>
  <c r="Q449" i="1"/>
  <c r="Q446" i="1"/>
  <c r="Q443" i="1"/>
  <c r="Q440" i="1"/>
  <c r="Q437" i="1"/>
  <c r="Q434" i="1"/>
  <c r="Q431" i="1"/>
  <c r="Q534" i="1"/>
  <c r="Q504" i="1"/>
  <c r="Q500" i="1"/>
  <c r="Q495" i="1"/>
  <c r="Q490" i="1"/>
  <c r="Q485" i="1"/>
  <c r="Q481" i="1"/>
  <c r="Q476" i="1"/>
  <c r="Q472" i="1"/>
  <c r="Q467" i="1"/>
  <c r="Q466" i="1"/>
  <c r="Q463" i="1"/>
  <c r="Q460" i="1"/>
  <c r="Q457" i="1"/>
  <c r="Q454" i="1"/>
  <c r="Q451" i="1"/>
  <c r="Q448" i="1"/>
  <c r="Q445" i="1"/>
  <c r="Q442" i="1"/>
  <c r="Q439" i="1"/>
  <c r="Q436" i="1"/>
  <c r="Q433" i="1"/>
  <c r="Q430" i="1"/>
  <c r="Q548" i="1"/>
  <c r="Q515" i="1"/>
  <c r="Q506" i="1"/>
  <c r="Q499" i="1"/>
  <c r="Q486" i="1"/>
  <c r="Q468" i="1"/>
  <c r="Q450" i="1"/>
  <c r="Q441" i="1"/>
  <c r="Q432" i="1"/>
  <c r="Q526" i="1"/>
  <c r="Q508" i="1"/>
  <c r="Q477" i="1"/>
  <c r="Q428" i="1"/>
  <c r="Q425" i="1"/>
  <c r="Q422" i="1"/>
  <c r="Q419" i="1"/>
  <c r="Q416" i="1"/>
  <c r="Q413" i="1"/>
  <c r="Q410" i="1"/>
  <c r="Q407" i="1"/>
  <c r="Q404" i="1"/>
  <c r="Q401" i="1"/>
  <c r="Q398" i="1"/>
  <c r="Q395" i="1"/>
  <c r="Q392" i="1"/>
  <c r="Q550" i="1"/>
  <c r="Q489" i="1"/>
  <c r="Q471" i="1"/>
  <c r="Q427" i="1"/>
  <c r="Q424" i="1"/>
  <c r="Q421" i="1"/>
  <c r="Q418" i="1"/>
  <c r="Q415" i="1"/>
  <c r="Q412" i="1"/>
  <c r="Q409" i="1"/>
  <c r="Q406" i="1"/>
  <c r="Q403" i="1"/>
  <c r="Q400" i="1"/>
  <c r="Q397" i="1"/>
  <c r="Q394" i="1"/>
  <c r="Q496" i="1"/>
  <c r="Q417" i="1"/>
  <c r="Q408" i="1"/>
  <c r="Q399" i="1"/>
  <c r="Q503" i="1"/>
  <c r="Q494" i="1"/>
  <c r="Q482" i="1"/>
  <c r="Q469" i="1"/>
  <c r="Q465" i="1"/>
  <c r="Q459" i="1"/>
  <c r="Q473" i="1"/>
  <c r="Q510" i="1"/>
  <c r="Q480" i="1"/>
  <c r="Q453" i="1"/>
  <c r="Q444" i="1"/>
  <c r="Q435" i="1"/>
  <c r="Q391" i="1"/>
  <c r="Q388" i="1"/>
  <c r="Q385" i="1"/>
  <c r="Q382" i="1"/>
  <c r="Q379" i="1"/>
  <c r="Q376" i="1"/>
  <c r="Q373" i="1"/>
  <c r="Q370" i="1"/>
  <c r="Q367" i="1"/>
  <c r="Q364" i="1"/>
  <c r="Q361" i="1"/>
  <c r="Q358" i="1"/>
  <c r="Q355" i="1"/>
  <c r="Q352" i="1"/>
  <c r="Q349" i="1"/>
  <c r="Q346" i="1"/>
  <c r="Q343" i="1"/>
  <c r="Q340" i="1"/>
  <c r="Q337" i="1"/>
  <c r="Q334" i="1"/>
  <c r="Q498" i="1"/>
  <c r="Q491" i="1"/>
  <c r="Q478" i="1"/>
  <c r="Q426" i="1"/>
  <c r="Q423" i="1"/>
  <c r="Q390" i="1"/>
  <c r="Q387" i="1"/>
  <c r="Q384" i="1"/>
  <c r="Q381" i="1"/>
  <c r="Q378" i="1"/>
  <c r="Q375" i="1"/>
  <c r="Q372" i="1"/>
  <c r="Q369" i="1"/>
  <c r="Q366" i="1"/>
  <c r="Q363" i="1"/>
  <c r="Q360" i="1"/>
  <c r="Q357" i="1"/>
  <c r="Q354" i="1"/>
  <c r="Q351" i="1"/>
  <c r="Q348" i="1"/>
  <c r="Q345" i="1"/>
  <c r="Q342" i="1"/>
  <c r="Q339" i="1"/>
  <c r="Q336" i="1"/>
  <c r="Q456" i="1"/>
  <c r="Q447" i="1"/>
  <c r="Q438" i="1"/>
  <c r="Q429" i="1"/>
  <c r="Q331" i="1"/>
  <c r="Q328" i="1"/>
  <c r="Q325" i="1"/>
  <c r="Q322" i="1"/>
  <c r="Q319" i="1"/>
  <c r="Q371" i="1"/>
  <c r="Q362" i="1"/>
  <c r="Q353" i="1"/>
  <c r="Q414" i="1"/>
  <c r="Q405" i="1"/>
  <c r="Q396" i="1"/>
  <c r="Q487" i="1"/>
  <c r="Q462" i="1"/>
  <c r="Q389" i="1"/>
  <c r="Q386" i="1"/>
  <c r="Q383" i="1"/>
  <c r="Q380" i="1"/>
  <c r="Q377" i="1"/>
  <c r="Q374" i="1"/>
  <c r="Q365" i="1"/>
  <c r="Q356" i="1"/>
  <c r="Q347" i="1"/>
  <c r="Q338" i="1"/>
  <c r="Q368" i="1"/>
  <c r="Q359" i="1"/>
  <c r="Q350" i="1"/>
  <c r="Q341" i="1"/>
  <c r="Q333" i="1"/>
  <c r="Q330" i="1"/>
  <c r="Q327" i="1"/>
  <c r="Q324" i="1"/>
  <c r="Q321" i="1"/>
  <c r="Q402" i="1"/>
  <c r="Q344" i="1"/>
  <c r="Q335" i="1"/>
  <c r="Q411" i="1"/>
  <c r="Q332" i="1"/>
  <c r="Q329" i="1"/>
  <c r="Q326" i="1"/>
  <c r="Q323" i="1"/>
  <c r="Q320" i="1"/>
  <c r="Q420" i="1"/>
  <c r="Q393" i="1"/>
  <c r="U612" i="1"/>
  <c r="U603" i="1"/>
  <c r="U613" i="1"/>
  <c r="U617" i="1"/>
  <c r="U614" i="1"/>
  <c r="U611" i="1"/>
  <c r="U604" i="1"/>
  <c r="U601" i="1"/>
  <c r="U598" i="1"/>
  <c r="U593" i="1"/>
  <c r="U591" i="1"/>
  <c r="U588" i="1"/>
  <c r="U585" i="1"/>
  <c r="U582" i="1"/>
  <c r="U579" i="1"/>
  <c r="U576" i="1"/>
  <c r="U573" i="1"/>
  <c r="U570" i="1"/>
  <c r="U567" i="1"/>
  <c r="U564" i="1"/>
  <c r="U610" i="1"/>
  <c r="U609" i="1"/>
  <c r="U608" i="1"/>
  <c r="U586" i="1"/>
  <c r="U597" i="1"/>
  <c r="U596" i="1"/>
  <c r="U587" i="1"/>
  <c r="U615" i="1"/>
  <c r="U600" i="1"/>
  <c r="U599" i="1"/>
  <c r="U583" i="1"/>
  <c r="U607" i="1"/>
  <c r="U606" i="1"/>
  <c r="U605" i="1"/>
  <c r="U590" i="1"/>
  <c r="U581" i="1"/>
  <c r="U572" i="1"/>
  <c r="U563" i="1"/>
  <c r="U589" i="1"/>
  <c r="U578" i="1"/>
  <c r="U575" i="1"/>
  <c r="U618" i="1"/>
  <c r="U616" i="1"/>
  <c r="U594" i="1"/>
  <c r="U565" i="1"/>
  <c r="U558" i="1"/>
  <c r="U553" i="1"/>
  <c r="U569" i="1"/>
  <c r="U555" i="1"/>
  <c r="U550" i="1"/>
  <c r="U546" i="1"/>
  <c r="U541" i="1"/>
  <c r="U537" i="1"/>
  <c r="U532" i="1"/>
  <c r="U528" i="1"/>
  <c r="U523" i="1"/>
  <c r="U519" i="1"/>
  <c r="U584" i="1"/>
  <c r="U580" i="1"/>
  <c r="U562" i="1"/>
  <c r="U560" i="1"/>
  <c r="U557" i="1"/>
  <c r="U551" i="1"/>
  <c r="U543" i="1"/>
  <c r="U540" i="1"/>
  <c r="U524" i="1"/>
  <c r="U521" i="1"/>
  <c r="U512" i="1"/>
  <c r="U602" i="1"/>
  <c r="U571" i="1"/>
  <c r="U542" i="1"/>
  <c r="U539" i="1"/>
  <c r="U536" i="1"/>
  <c r="U520" i="1"/>
  <c r="U518" i="1"/>
  <c r="U544" i="1"/>
  <c r="U531" i="1"/>
  <c r="U529" i="1"/>
  <c r="U516" i="1"/>
  <c r="U510" i="1"/>
  <c r="U595" i="1"/>
  <c r="U577" i="1"/>
  <c r="U566" i="1"/>
  <c r="U556" i="1"/>
  <c r="U547" i="1"/>
  <c r="U545" i="1"/>
  <c r="U534" i="1"/>
  <c r="U574" i="1"/>
  <c r="U568" i="1"/>
  <c r="U530" i="1"/>
  <c r="U513" i="1"/>
  <c r="U508" i="1"/>
  <c r="U559" i="1"/>
  <c r="U535" i="1"/>
  <c r="U533" i="1"/>
  <c r="U522" i="1"/>
  <c r="U515" i="1"/>
  <c r="U549" i="1"/>
  <c r="U592" i="1"/>
  <c r="U561" i="1"/>
  <c r="U527" i="1"/>
  <c r="U525" i="1"/>
  <c r="U499" i="1"/>
  <c r="U491" i="1"/>
  <c r="U487" i="1"/>
  <c r="U482" i="1"/>
  <c r="U478" i="1"/>
  <c r="U473" i="1"/>
  <c r="U469" i="1"/>
  <c r="U548" i="1"/>
  <c r="U511" i="1"/>
  <c r="U509" i="1"/>
  <c r="U506" i="1"/>
  <c r="U504" i="1"/>
  <c r="U503" i="1"/>
  <c r="U498" i="1"/>
  <c r="U494" i="1"/>
  <c r="U483" i="1"/>
  <c r="U474" i="1"/>
  <c r="U464" i="1"/>
  <c r="U461" i="1"/>
  <c r="U458" i="1"/>
  <c r="U455" i="1"/>
  <c r="U452" i="1"/>
  <c r="U449" i="1"/>
  <c r="U446" i="1"/>
  <c r="U443" i="1"/>
  <c r="U440" i="1"/>
  <c r="U437" i="1"/>
  <c r="U434" i="1"/>
  <c r="U431" i="1"/>
  <c r="U554" i="1"/>
  <c r="U526" i="1"/>
  <c r="U517" i="1"/>
  <c r="U501" i="1"/>
  <c r="U497" i="1"/>
  <c r="U492" i="1"/>
  <c r="U489" i="1"/>
  <c r="U480" i="1"/>
  <c r="U471" i="1"/>
  <c r="U466" i="1"/>
  <c r="U463" i="1"/>
  <c r="U460" i="1"/>
  <c r="U457" i="1"/>
  <c r="U454" i="1"/>
  <c r="U451" i="1"/>
  <c r="U448" i="1"/>
  <c r="U445" i="1"/>
  <c r="U442" i="1"/>
  <c r="U439" i="1"/>
  <c r="U436" i="1"/>
  <c r="U433" i="1"/>
  <c r="U430" i="1"/>
  <c r="U507" i="1"/>
  <c r="U496" i="1"/>
  <c r="U490" i="1"/>
  <c r="U485" i="1"/>
  <c r="U472" i="1"/>
  <c r="U467" i="1"/>
  <c r="U456" i="1"/>
  <c r="U447" i="1"/>
  <c r="U438" i="1"/>
  <c r="U429" i="1"/>
  <c r="U505" i="1"/>
  <c r="U481" i="1"/>
  <c r="U476" i="1"/>
  <c r="U428" i="1"/>
  <c r="U425" i="1"/>
  <c r="U422" i="1"/>
  <c r="U419" i="1"/>
  <c r="U416" i="1"/>
  <c r="U413" i="1"/>
  <c r="U410" i="1"/>
  <c r="U407" i="1"/>
  <c r="U404" i="1"/>
  <c r="U401" i="1"/>
  <c r="U398" i="1"/>
  <c r="U395" i="1"/>
  <c r="U392" i="1"/>
  <c r="U538" i="1"/>
  <c r="U488" i="1"/>
  <c r="U475" i="1"/>
  <c r="U470" i="1"/>
  <c r="U427" i="1"/>
  <c r="U424" i="1"/>
  <c r="U421" i="1"/>
  <c r="U418" i="1"/>
  <c r="U415" i="1"/>
  <c r="U412" i="1"/>
  <c r="U409" i="1"/>
  <c r="U406" i="1"/>
  <c r="U403" i="1"/>
  <c r="U400" i="1"/>
  <c r="U397" i="1"/>
  <c r="U394" i="1"/>
  <c r="U479" i="1"/>
  <c r="U414" i="1"/>
  <c r="U405" i="1"/>
  <c r="U396" i="1"/>
  <c r="U552" i="1"/>
  <c r="U486" i="1"/>
  <c r="U495" i="1"/>
  <c r="U477" i="1"/>
  <c r="U462" i="1"/>
  <c r="U514" i="1"/>
  <c r="U502" i="1"/>
  <c r="U493" i="1"/>
  <c r="U484" i="1"/>
  <c r="U450" i="1"/>
  <c r="U441" i="1"/>
  <c r="U432" i="1"/>
  <c r="U391" i="1"/>
  <c r="U388" i="1"/>
  <c r="U385" i="1"/>
  <c r="U382" i="1"/>
  <c r="U379" i="1"/>
  <c r="U376" i="1"/>
  <c r="U373" i="1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465" i="1"/>
  <c r="U459" i="1"/>
  <c r="U390" i="1"/>
  <c r="U387" i="1"/>
  <c r="U384" i="1"/>
  <c r="U381" i="1"/>
  <c r="U378" i="1"/>
  <c r="U375" i="1"/>
  <c r="U372" i="1"/>
  <c r="U369" i="1"/>
  <c r="U366" i="1"/>
  <c r="U363" i="1"/>
  <c r="U360" i="1"/>
  <c r="U357" i="1"/>
  <c r="U354" i="1"/>
  <c r="U351" i="1"/>
  <c r="U348" i="1"/>
  <c r="U345" i="1"/>
  <c r="U342" i="1"/>
  <c r="U339" i="1"/>
  <c r="U336" i="1"/>
  <c r="U389" i="1"/>
  <c r="U386" i="1"/>
  <c r="U383" i="1"/>
  <c r="U380" i="1"/>
  <c r="U377" i="1"/>
  <c r="U374" i="1"/>
  <c r="U331" i="1"/>
  <c r="U328" i="1"/>
  <c r="U325" i="1"/>
  <c r="U322" i="1"/>
  <c r="U319" i="1"/>
  <c r="U500" i="1"/>
  <c r="U426" i="1"/>
  <c r="U368" i="1"/>
  <c r="U359" i="1"/>
  <c r="U420" i="1"/>
  <c r="U411" i="1"/>
  <c r="U402" i="1"/>
  <c r="U393" i="1"/>
  <c r="U453" i="1"/>
  <c r="U444" i="1"/>
  <c r="U435" i="1"/>
  <c r="U371" i="1"/>
  <c r="U362" i="1"/>
  <c r="U353" i="1"/>
  <c r="U344" i="1"/>
  <c r="U335" i="1"/>
  <c r="U365" i="1"/>
  <c r="U356" i="1"/>
  <c r="U347" i="1"/>
  <c r="U338" i="1"/>
  <c r="U408" i="1"/>
  <c r="U332" i="1"/>
  <c r="U329" i="1"/>
  <c r="U326" i="1"/>
  <c r="U323" i="1"/>
  <c r="U320" i="1"/>
  <c r="U423" i="1"/>
  <c r="U417" i="1"/>
  <c r="U350" i="1"/>
  <c r="U341" i="1"/>
  <c r="U333" i="1"/>
  <c r="U330" i="1"/>
  <c r="U327" i="1"/>
  <c r="U324" i="1"/>
  <c r="U321" i="1"/>
  <c r="U468" i="1"/>
  <c r="U399" i="1"/>
  <c r="K618" i="1"/>
  <c r="K609" i="1"/>
  <c r="K600" i="1"/>
  <c r="K615" i="1"/>
  <c r="K612" i="1"/>
  <c r="K591" i="1"/>
  <c r="K588" i="1"/>
  <c r="K585" i="1"/>
  <c r="K582" i="1"/>
  <c r="K579" i="1"/>
  <c r="K576" i="1"/>
  <c r="K573" i="1"/>
  <c r="K570" i="1"/>
  <c r="K567" i="1"/>
  <c r="K564" i="1"/>
  <c r="K607" i="1"/>
  <c r="K606" i="1"/>
  <c r="K592" i="1"/>
  <c r="K583" i="1"/>
  <c r="K617" i="1"/>
  <c r="K610" i="1"/>
  <c r="K608" i="1"/>
  <c r="K594" i="1"/>
  <c r="K584" i="1"/>
  <c r="K611" i="1"/>
  <c r="K598" i="1"/>
  <c r="K597" i="1"/>
  <c r="K589" i="1"/>
  <c r="K605" i="1"/>
  <c r="K604" i="1"/>
  <c r="K603" i="1"/>
  <c r="K595" i="1"/>
  <c r="K587" i="1"/>
  <c r="K578" i="1"/>
  <c r="K569" i="1"/>
  <c r="K616" i="1"/>
  <c r="K614" i="1"/>
  <c r="K602" i="1"/>
  <c r="K593" i="1"/>
  <c r="K580" i="1"/>
  <c r="K596" i="1"/>
  <c r="K581" i="1"/>
  <c r="K563" i="1"/>
  <c r="K555" i="1"/>
  <c r="K590" i="1"/>
  <c r="K562" i="1"/>
  <c r="K556" i="1"/>
  <c r="K552" i="1"/>
  <c r="K547" i="1"/>
  <c r="K543" i="1"/>
  <c r="K538" i="1"/>
  <c r="K534" i="1"/>
  <c r="K529" i="1"/>
  <c r="K525" i="1"/>
  <c r="K520" i="1"/>
  <c r="K613" i="1"/>
  <c r="K599" i="1"/>
  <c r="K568" i="1"/>
  <c r="K560" i="1"/>
  <c r="K557" i="1"/>
  <c r="K535" i="1"/>
  <c r="K532" i="1"/>
  <c r="K522" i="1"/>
  <c r="K518" i="1"/>
  <c r="K574" i="1"/>
  <c r="K561" i="1"/>
  <c r="K550" i="1"/>
  <c r="K540" i="1"/>
  <c r="K537" i="1"/>
  <c r="K521" i="1"/>
  <c r="K515" i="1"/>
  <c r="K549" i="1"/>
  <c r="K542" i="1"/>
  <c r="K527" i="1"/>
  <c r="K516" i="1"/>
  <c r="K601" i="1"/>
  <c r="K559" i="1"/>
  <c r="K545" i="1"/>
  <c r="K530" i="1"/>
  <c r="K523" i="1"/>
  <c r="K571" i="1"/>
  <c r="K558" i="1"/>
  <c r="K554" i="1"/>
  <c r="K541" i="1"/>
  <c r="K539" i="1"/>
  <c r="K528" i="1"/>
  <c r="K519" i="1"/>
  <c r="K512" i="1"/>
  <c r="K505" i="1"/>
  <c r="K577" i="1"/>
  <c r="K544" i="1"/>
  <c r="K533" i="1"/>
  <c r="K531" i="1"/>
  <c r="K514" i="1"/>
  <c r="K508" i="1"/>
  <c r="K536" i="1"/>
  <c r="K572" i="1"/>
  <c r="K565" i="1"/>
  <c r="K575" i="1"/>
  <c r="K551" i="1"/>
  <c r="K496" i="1"/>
  <c r="K488" i="1"/>
  <c r="K484" i="1"/>
  <c r="K479" i="1"/>
  <c r="K475" i="1"/>
  <c r="K470" i="1"/>
  <c r="K553" i="1"/>
  <c r="K517" i="1"/>
  <c r="K506" i="1"/>
  <c r="K504" i="1"/>
  <c r="K500" i="1"/>
  <c r="K495" i="1"/>
  <c r="K489" i="1"/>
  <c r="K480" i="1"/>
  <c r="K471" i="1"/>
  <c r="K464" i="1"/>
  <c r="K461" i="1"/>
  <c r="K458" i="1"/>
  <c r="K455" i="1"/>
  <c r="K452" i="1"/>
  <c r="K449" i="1"/>
  <c r="K446" i="1"/>
  <c r="K443" i="1"/>
  <c r="K440" i="1"/>
  <c r="K437" i="1"/>
  <c r="K434" i="1"/>
  <c r="K431" i="1"/>
  <c r="K566" i="1"/>
  <c r="K548" i="1"/>
  <c r="K546" i="1"/>
  <c r="K507" i="1"/>
  <c r="K503" i="1"/>
  <c r="K498" i="1"/>
  <c r="K494" i="1"/>
  <c r="K486" i="1"/>
  <c r="K477" i="1"/>
  <c r="K468" i="1"/>
  <c r="K466" i="1"/>
  <c r="K463" i="1"/>
  <c r="K460" i="1"/>
  <c r="K457" i="1"/>
  <c r="K454" i="1"/>
  <c r="K451" i="1"/>
  <c r="K448" i="1"/>
  <c r="K445" i="1"/>
  <c r="K442" i="1"/>
  <c r="K439" i="1"/>
  <c r="K436" i="1"/>
  <c r="K433" i="1"/>
  <c r="K430" i="1"/>
  <c r="K511" i="1"/>
  <c r="K502" i="1"/>
  <c r="K493" i="1"/>
  <c r="K487" i="1"/>
  <c r="K482" i="1"/>
  <c r="K469" i="1"/>
  <c r="K453" i="1"/>
  <c r="K444" i="1"/>
  <c r="K435" i="1"/>
  <c r="K586" i="1"/>
  <c r="K524" i="1"/>
  <c r="K510" i="1"/>
  <c r="K491" i="1"/>
  <c r="K478" i="1"/>
  <c r="K473" i="1"/>
  <c r="K428" i="1"/>
  <c r="K425" i="1"/>
  <c r="K422" i="1"/>
  <c r="K419" i="1"/>
  <c r="K416" i="1"/>
  <c r="K413" i="1"/>
  <c r="K410" i="1"/>
  <c r="K407" i="1"/>
  <c r="K404" i="1"/>
  <c r="K401" i="1"/>
  <c r="K398" i="1"/>
  <c r="K395" i="1"/>
  <c r="K392" i="1"/>
  <c r="K490" i="1"/>
  <c r="K485" i="1"/>
  <c r="K472" i="1"/>
  <c r="K467" i="1"/>
  <c r="K427" i="1"/>
  <c r="K424" i="1"/>
  <c r="K421" i="1"/>
  <c r="K418" i="1"/>
  <c r="K415" i="1"/>
  <c r="K412" i="1"/>
  <c r="K409" i="1"/>
  <c r="K406" i="1"/>
  <c r="K403" i="1"/>
  <c r="K400" i="1"/>
  <c r="K397" i="1"/>
  <c r="K394" i="1"/>
  <c r="K481" i="1"/>
  <c r="K420" i="1"/>
  <c r="K411" i="1"/>
  <c r="K402" i="1"/>
  <c r="K393" i="1"/>
  <c r="K501" i="1"/>
  <c r="K492" i="1"/>
  <c r="K465" i="1"/>
  <c r="K459" i="1"/>
  <c r="K499" i="1"/>
  <c r="K476" i="1"/>
  <c r="K456" i="1"/>
  <c r="K447" i="1"/>
  <c r="K438" i="1"/>
  <c r="K429" i="1"/>
  <c r="K391" i="1"/>
  <c r="K388" i="1"/>
  <c r="K385" i="1"/>
  <c r="K382" i="1"/>
  <c r="K379" i="1"/>
  <c r="K376" i="1"/>
  <c r="K373" i="1"/>
  <c r="K370" i="1"/>
  <c r="K367" i="1"/>
  <c r="K364" i="1"/>
  <c r="K361" i="1"/>
  <c r="K358" i="1"/>
  <c r="K355" i="1"/>
  <c r="K352" i="1"/>
  <c r="K349" i="1"/>
  <c r="K346" i="1"/>
  <c r="K343" i="1"/>
  <c r="K340" i="1"/>
  <c r="K337" i="1"/>
  <c r="K526" i="1"/>
  <c r="K513" i="1"/>
  <c r="K509" i="1"/>
  <c r="K474" i="1"/>
  <c r="K462" i="1"/>
  <c r="K390" i="1"/>
  <c r="K387" i="1"/>
  <c r="K384" i="1"/>
  <c r="K381" i="1"/>
  <c r="K378" i="1"/>
  <c r="K375" i="1"/>
  <c r="K372" i="1"/>
  <c r="K369" i="1"/>
  <c r="K366" i="1"/>
  <c r="K363" i="1"/>
  <c r="K360" i="1"/>
  <c r="K357" i="1"/>
  <c r="K354" i="1"/>
  <c r="K351" i="1"/>
  <c r="K348" i="1"/>
  <c r="K345" i="1"/>
  <c r="K342" i="1"/>
  <c r="K339" i="1"/>
  <c r="K336" i="1"/>
  <c r="K483" i="1"/>
  <c r="K389" i="1"/>
  <c r="K386" i="1"/>
  <c r="K383" i="1"/>
  <c r="K380" i="1"/>
  <c r="K377" i="1"/>
  <c r="K331" i="1"/>
  <c r="K328" i="1"/>
  <c r="K325" i="1"/>
  <c r="K322" i="1"/>
  <c r="K319" i="1"/>
  <c r="K423" i="1"/>
  <c r="K374" i="1"/>
  <c r="K365" i="1"/>
  <c r="K356" i="1"/>
  <c r="K417" i="1"/>
  <c r="K408" i="1"/>
  <c r="K399" i="1"/>
  <c r="K497" i="1"/>
  <c r="K450" i="1"/>
  <c r="K441" i="1"/>
  <c r="K432" i="1"/>
  <c r="K368" i="1"/>
  <c r="K359" i="1"/>
  <c r="K350" i="1"/>
  <c r="K341" i="1"/>
  <c r="K371" i="1"/>
  <c r="K362" i="1"/>
  <c r="K353" i="1"/>
  <c r="K344" i="1"/>
  <c r="K335" i="1"/>
  <c r="K426" i="1"/>
  <c r="K414" i="1"/>
  <c r="K332" i="1"/>
  <c r="K329" i="1"/>
  <c r="K326" i="1"/>
  <c r="K323" i="1"/>
  <c r="K320" i="1"/>
  <c r="K396" i="1"/>
  <c r="K347" i="1"/>
  <c r="K338" i="1"/>
  <c r="K333" i="1"/>
  <c r="K330" i="1"/>
  <c r="K327" i="1"/>
  <c r="K324" i="1"/>
  <c r="K321" i="1"/>
  <c r="K405" i="1"/>
  <c r="K334" i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8" i="1" l="1"/>
  <c r="E617" i="1"/>
</calcChain>
</file>

<file path=xl/sharedStrings.xml><?xml version="1.0" encoding="utf-8"?>
<sst xmlns="http://schemas.openxmlformats.org/spreadsheetml/2006/main" count="1558" uniqueCount="776">
  <si>
    <t>ИСПЫТАТЕЛЬНЫЙ ЛАБОРАТОРНЫЙ ЦЕНТР</t>
  </si>
  <si>
    <t>Соответствие диапазонам области акредитации</t>
  </si>
  <si>
    <t xml:space="preserve">ТЕХНИЧЕКСОЕ ЗАДАНИЕ № </t>
  </si>
  <si>
    <t>(Подготовил:</t>
  </si>
  <si>
    <t>Объект исследования:</t>
  </si>
  <si>
    <t>Дата составления ТЗ</t>
  </si>
  <si>
    <t>Дата выдачи результата</t>
  </si>
  <si>
    <t>№ п.п.</t>
  </si>
  <si>
    <t>Код образца</t>
  </si>
  <si>
    <t>элемент</t>
  </si>
  <si>
    <t>границы</t>
  </si>
  <si>
    <t>границы текст</t>
  </si>
  <si>
    <t>Химическое потребление кислорода (ХПК), мгО/дм3 1</t>
  </si>
  <si>
    <t>10</t>
  </si>
  <si>
    <t>Химическое потребление кислорода (ХПК), мгО/дм3 2</t>
  </si>
  <si>
    <t>80</t>
  </si>
  <si>
    <t>Биохимическое потребление кислорода (БПК5), мг О2/дм3 1</t>
  </si>
  <si>
    <t>0,5</t>
  </si>
  <si>
    <t>Биохимическое потребление кислорода (БПК5), мг О2/дм3 2</t>
  </si>
  <si>
    <t>1000</t>
  </si>
  <si>
    <t>Перманганатная окисляемость, мг/дм3 1</t>
  </si>
  <si>
    <t>0,25</t>
  </si>
  <si>
    <t>Перманганатная окисляемость, мг/дм3 2</t>
  </si>
  <si>
    <t>100</t>
  </si>
  <si>
    <t>Свободный остаточный хлор, мг/дм3 1</t>
  </si>
  <si>
    <t>0,05</t>
  </si>
  <si>
    <t>Свободный остаточный хлор, мг/дм3 2</t>
  </si>
  <si>
    <t>Остаточный активный хлор, мг/дм3 1</t>
  </si>
  <si>
    <t>Остаточный активный хлор, мг/дм3 2</t>
  </si>
  <si>
    <t>Бор, мг/дм3 1</t>
  </si>
  <si>
    <t>Бор, мг/дм3 2</t>
  </si>
  <si>
    <t>5,0</t>
  </si>
  <si>
    <t>Алюминий, мг/дм3 1</t>
  </si>
  <si>
    <t>0,01</t>
  </si>
  <si>
    <t>Алюминий, мг/дм3 2</t>
  </si>
  <si>
    <t>Поверхностно-активные синтетические вещества (неионогенные) (СПАВ), мг/дм3 1</t>
  </si>
  <si>
    <t>1,0</t>
  </si>
  <si>
    <t>Поверхностно-активные синтетические вещества (неионогенные) (СПАВ), мг/дм3 2</t>
  </si>
  <si>
    <t>25,0</t>
  </si>
  <si>
    <t>Растворенный кислород мг/дм3 1</t>
  </si>
  <si>
    <t>Растворенный кислород мг/дм3 2</t>
  </si>
  <si>
    <t>15,0</t>
  </si>
  <si>
    <t>Жесткость, °Ж 1</t>
  </si>
  <si>
    <t>0,1</t>
  </si>
  <si>
    <t>Жесткость, °Ж 2</t>
  </si>
  <si>
    <t>8,0</t>
  </si>
  <si>
    <t>Массовая концентрация фенолов (общих и летучих), мг/дм3 1</t>
  </si>
  <si>
    <t>0,0005</t>
  </si>
  <si>
    <t>Массовая концентрация фенолов (общих и летучих), мг/дм3 2</t>
  </si>
  <si>
    <t>25</t>
  </si>
  <si>
    <t>Поверхностно-активные вещества, анионноактивные (АПАВ), мг/дм3  1</t>
  </si>
  <si>
    <t>0,025</t>
  </si>
  <si>
    <t>Поверхностно-активные вещества, анионноактивные (АПАВ), мг/дм3  2</t>
  </si>
  <si>
    <t>Массовая концентрация формальдегида, мг/дм3 1</t>
  </si>
  <si>
    <t>0,02</t>
  </si>
  <si>
    <t>Массовая концентрация формальдегида, мг/дм3 2</t>
  </si>
  <si>
    <t>Биохимическое потребление кислорода полное (БПКполн.),мг О2/дм3 1</t>
  </si>
  <si>
    <t>Биохимическое потребление кислорода полное (БПКполн.),мг О2/дм3 2</t>
  </si>
  <si>
    <t>Прозрачность, см высоты слоя воды 1</t>
  </si>
  <si>
    <t>Прозрачность, см высоты слоя воды 2</t>
  </si>
  <si>
    <t>20</t>
  </si>
  <si>
    <t>рН (водородный показатель), ед. рН 1</t>
  </si>
  <si>
    <t>1,00</t>
  </si>
  <si>
    <t>рН (водородный показатель), ед. рН 2</t>
  </si>
  <si>
    <t>14,00</t>
  </si>
  <si>
    <t>Массовая концентрация аммонийного азота, мг/дм3 1</t>
  </si>
  <si>
    <t>0,3</t>
  </si>
  <si>
    <t>Массовая концентрация аммонийного азота, мг/дм3 2</t>
  </si>
  <si>
    <t>14,0</t>
  </si>
  <si>
    <t>Цветность, 0Ц 1</t>
  </si>
  <si>
    <t>0</t>
  </si>
  <si>
    <t>Цветность, 0Ц 2</t>
  </si>
  <si>
    <t>70</t>
  </si>
  <si>
    <t>Окраска 1</t>
  </si>
  <si>
    <t>Окраска 2</t>
  </si>
  <si>
    <t>Плавающие примеси 1</t>
  </si>
  <si>
    <t>Плавающие примеси 2</t>
  </si>
  <si>
    <t>Привкус, баллы 1</t>
  </si>
  <si>
    <t>Привкус, баллы 2</t>
  </si>
  <si>
    <t>5</t>
  </si>
  <si>
    <t>Мутность (по формазину), ЕМФ 1</t>
  </si>
  <si>
    <t>1</t>
  </si>
  <si>
    <t>Мутность (по формазину), ЕМФ 2</t>
  </si>
  <si>
    <t>Запах, баллы 1</t>
  </si>
  <si>
    <t>Запах, баллы 2</t>
  </si>
  <si>
    <t>Щелочность (общая), ммоль/дм3 1</t>
  </si>
  <si>
    <t>Щелочность (общая), ммоль/дм3 2</t>
  </si>
  <si>
    <t>240</t>
  </si>
  <si>
    <t>Щелочность (свободная), ммоль/дм3 1</t>
  </si>
  <si>
    <t>Щелочность (свободная), ммоль/дм3 2</t>
  </si>
  <si>
    <t>Массовая концентрация  карбонат-иона, мг/дм3 1</t>
  </si>
  <si>
    <t>6</t>
  </si>
  <si>
    <t>Массовая концентрация  карбонат-иона, мг/дм3 2</t>
  </si>
  <si>
    <t>6000</t>
  </si>
  <si>
    <t>Массовая концентрация  гидрокарбонат-иона, мг/дм3 1</t>
  </si>
  <si>
    <t>6,1</t>
  </si>
  <si>
    <t>Массовая концентрация  гидрокарбонат-иона, мг/дм3 2</t>
  </si>
  <si>
    <t>6100</t>
  </si>
  <si>
    <t>Массовая концентрация нефтепродуктов, мг/л 1</t>
  </si>
  <si>
    <t>0,005</t>
  </si>
  <si>
    <t>Массовая концентрация нефтепродуктов, мг/л 2</t>
  </si>
  <si>
    <t>50</t>
  </si>
  <si>
    <t>Бенз(а)пирен, нг/дм3 1</t>
  </si>
  <si>
    <t>Бенз(а)пирен, нг/дм3 2</t>
  </si>
  <si>
    <t>500</t>
  </si>
  <si>
    <t>Общая минерализация (сухой остаток), мг/дм3 1</t>
  </si>
  <si>
    <t>Общая минерализация (сухой остаток), мг/дм3 2</t>
  </si>
  <si>
    <t>25000</t>
  </si>
  <si>
    <t>Массовая концентрация нитрат-ионов, мг/л 1</t>
  </si>
  <si>
    <t>0,2</t>
  </si>
  <si>
    <t>Массовая концентрация нитрат-ионов, мг/л 2</t>
  </si>
  <si>
    <t>Массовая концентрация сульфат-ионов, мг/л 1</t>
  </si>
  <si>
    <t>Массовая концентрация сульфат-ионов, мг/л 2</t>
  </si>
  <si>
    <t>200</t>
  </si>
  <si>
    <t>Массовая концентрация хлорид-ионов, мг/л 1</t>
  </si>
  <si>
    <t>Массовая концентрация хлорид-ионов, мг/л 2</t>
  </si>
  <si>
    <t>Массовая концентрация фторид-ионов, мг/л 1</t>
  </si>
  <si>
    <t>Массовая концентрация фторид-ионов, мг/л 2</t>
  </si>
  <si>
    <t>Массовая концентрация нитрит-ионов, мг/л 1</t>
  </si>
  <si>
    <t>Массовая концентрация нитрит-ионов, мг/л 2</t>
  </si>
  <si>
    <t>Массовая концентрация фосфат-ионов, , мг/л 1</t>
  </si>
  <si>
    <t>Массовая концентрация фосфат-ионов, , мг/л 2</t>
  </si>
  <si>
    <t>Сероводород, гидросульфиды и сульфиды, мг/дм3 1</t>
  </si>
  <si>
    <t>0,002</t>
  </si>
  <si>
    <t>Сероводород, гидросульфиды и сульфиды, мг/дм3 2</t>
  </si>
  <si>
    <t>10,0</t>
  </si>
  <si>
    <t>Взвешенные вещества, мг/дм3 1</t>
  </si>
  <si>
    <t>Взвешенные вещества, мг/дм3 2</t>
  </si>
  <si>
    <t>Массовая концентрация кадмия, мг/дм3 1</t>
  </si>
  <si>
    <t>Массовая концентрация кадмия, мг/дм3 2</t>
  </si>
  <si>
    <t>Массовая концентрация кобальта, мг/дм3 1</t>
  </si>
  <si>
    <t>Массовая концентрация кобальта, мг/дм3 2</t>
  </si>
  <si>
    <t>Массовая концентрация магния, мг/дм3 1</t>
  </si>
  <si>
    <t>0,04</t>
  </si>
  <si>
    <t>Массовая концентрация магния, мг/дм3 2</t>
  </si>
  <si>
    <t>Массовая концентрация марганца, мг/дм3 1</t>
  </si>
  <si>
    <t>Массовая концентрация марганца, мг/дм3 2</t>
  </si>
  <si>
    <t>Массовая концентрация меди, мг/дм3 1</t>
  </si>
  <si>
    <t>Массовая концентрация меди, мг/дм3 2</t>
  </si>
  <si>
    <t>Мышьяк, мкг/дм3 1</t>
  </si>
  <si>
    <t>2,0</t>
  </si>
  <si>
    <t>Мышьяк, мкг/дм3 2</t>
  </si>
  <si>
    <t>20,0</t>
  </si>
  <si>
    <t>Массовая концентрация натрия мг/дм3 1</t>
  </si>
  <si>
    <t>Массовая концентрация натрия мг/дм3 2</t>
  </si>
  <si>
    <t>Массовая концентрация никеля, мг/дм3 1</t>
  </si>
  <si>
    <t>0,015</t>
  </si>
  <si>
    <t>Массовая концентрация никеля, мг/дм3 2</t>
  </si>
  <si>
    <t>Ртуть, мкг/дм3 1</t>
  </si>
  <si>
    <t>0,010</t>
  </si>
  <si>
    <t>Ртуть, мкг/дм3 2</t>
  </si>
  <si>
    <t>2,00</t>
  </si>
  <si>
    <t>Массовая концентрация свинца, мг/дм3 1</t>
  </si>
  <si>
    <t>Массовая концентрация свинца, мг/дм3 2</t>
  </si>
  <si>
    <t>Массовая концентрация стронция, мг/дм3 1</t>
  </si>
  <si>
    <t>Массовая концентрация стронция, мг/дм3 2</t>
  </si>
  <si>
    <t>Массовая концентрация хрома, мг/дм3 1</t>
  </si>
  <si>
    <t>Массовая концентрация хрома, мг/дм3 2</t>
  </si>
  <si>
    <t>Массовая концентрация цинка, мг/дм3 1</t>
  </si>
  <si>
    <t>Массовая концентрация цинка, мг/дм3 2</t>
  </si>
  <si>
    <t>Массовая концентрация железа, мг/дм3 1</t>
  </si>
  <si>
    <t>Массовая концентрация железа, мг/дм3 2</t>
  </si>
  <si>
    <t>Цианиды, мг/ дм3 1</t>
  </si>
  <si>
    <t>Цианиды, мг/ дм3 2</t>
  </si>
  <si>
    <t>0,4</t>
  </si>
  <si>
    <t>Общий азот, мг/дм3 1</t>
  </si>
  <si>
    <t>Общий азот, мг/дм3 2</t>
  </si>
  <si>
    <t>Массовая концентрация  хлоридов, мг/дм3 1</t>
  </si>
  <si>
    <t>Массовая концентрация  хлоридов, мг/дм3 2</t>
  </si>
  <si>
    <t>5000</t>
  </si>
  <si>
    <t>Массовая концентрация сульфатов, мг/дм3 1</t>
  </si>
  <si>
    <t>Массовая концентрация сульфатов, мг/дм3 2</t>
  </si>
  <si>
    <t>2500</t>
  </si>
  <si>
    <t>Неионогенные поверхностно-активные вещества (НПАВ), мг/дм3 1</t>
  </si>
  <si>
    <t>Неионогенные поверхностно-активные вещества (НПАВ), мг/дм3 2</t>
  </si>
  <si>
    <t>Массовая концентрация кальция, мг/дм3 1</t>
  </si>
  <si>
    <t>Массовая концентрация кальция, мг/дм3 2</t>
  </si>
  <si>
    <t>Массовая концентрация калия, мг/дм3 1</t>
  </si>
  <si>
    <t>Массовая концентрация калия, мг/дм3 2</t>
  </si>
  <si>
    <t>Гидролитическая кислотность по Каппену, ммоль/100 г 1</t>
  </si>
  <si>
    <t>Гидролитическая кислотность по Каппену, ммоль/100 г 2</t>
  </si>
  <si>
    <t>145</t>
  </si>
  <si>
    <t>Обменный аммоний (массовая доля азота аммония), млн-1 1</t>
  </si>
  <si>
    <t>Обменный аммоний (массовая доля азота аммония), млн-1 2</t>
  </si>
  <si>
    <t>30</t>
  </si>
  <si>
    <t>Сумма поглощенных оснований по Каппену, ммоль/100 г 1</t>
  </si>
  <si>
    <t>Сумма поглощенных оснований по Каппену, ммоль/100 г 2</t>
  </si>
  <si>
    <t>рН солевой вытяжки, ед. рН 1</t>
  </si>
  <si>
    <t>рН солевой вытяжки, ед. рН 2</t>
  </si>
  <si>
    <t>рН водной вытяжки, ед. рН 1</t>
  </si>
  <si>
    <t>рН водной вытяжки, ед. рН 2</t>
  </si>
  <si>
    <t>Сера подвижная, млн-1 1</t>
  </si>
  <si>
    <t>Сера подвижная, млн-1 2</t>
  </si>
  <si>
    <t>24,0</t>
  </si>
  <si>
    <t>Массовая доля азота нитратов, млн-1 1</t>
  </si>
  <si>
    <t>0,23</t>
  </si>
  <si>
    <t>Массовая доля азота нитратов, млн-1 2</t>
  </si>
  <si>
    <t>23,0</t>
  </si>
  <si>
    <t>Фосфор (подвижная форма), мг/кг 1</t>
  </si>
  <si>
    <t>Фосфор (подвижная форма), мг/кг 2</t>
  </si>
  <si>
    <t>Емкость катионного обмена, мг-экв/100 г 1</t>
  </si>
  <si>
    <t>Емкость катионного обмена, мг-экв/100 г 2</t>
  </si>
  <si>
    <t>250</t>
  </si>
  <si>
    <t>Массовая доля общего содержания карбонатов (по Козловскому), % 1</t>
  </si>
  <si>
    <t>Массовая доля общего содержания карбонатов (по Козловскому), % 2</t>
  </si>
  <si>
    <t>Удельная электрическая проводимость, мСм/см 1</t>
  </si>
  <si>
    <t>Удельная электрическая проводимость, мСм/см 2</t>
  </si>
  <si>
    <t>Обменный (подвижный) алюминий, ммоль/100 г 1</t>
  </si>
  <si>
    <t>Обменный (подвижный) алюминий, ммоль/100 г 2</t>
  </si>
  <si>
    <t>0,6</t>
  </si>
  <si>
    <t>Массовая доля органического вещества, % 1</t>
  </si>
  <si>
    <t>Массовая доля органического вещества, % 2</t>
  </si>
  <si>
    <t>15</t>
  </si>
  <si>
    <t>Массовая доля органического вещества, % (По Тюрину) 1</t>
  </si>
  <si>
    <t>Массовая доля органического вещества, % (По Тюрину) 2</t>
  </si>
  <si>
    <t>Карбонат и бикарбонат-ионы, ммоль/100 г 1</t>
  </si>
  <si>
    <t>Карбонат и бикарбонат-ионы, ммоль/100 г 2</t>
  </si>
  <si>
    <t>Массовая доля иона хлорида, ммоль/100 г 1</t>
  </si>
  <si>
    <t>Массовая доля иона хлорида, ммоль/100 г 2</t>
  </si>
  <si>
    <t>60</t>
  </si>
  <si>
    <t>Массовая доля иона сульфата, ммоль/100 г 1</t>
  </si>
  <si>
    <t>Массовая доля иона сульфата, ммоль/100 г 2</t>
  </si>
  <si>
    <t>Массовая доля магния (водорастворимая форма), ммоль/100 г почвы 1</t>
  </si>
  <si>
    <t>Массовая доля магния (водорастворимая форма), ммоль/100 г почвы 2</t>
  </si>
  <si>
    <t>Массовая доля кальция (водорастворимая форма), ммоль/100 г почвы 1</t>
  </si>
  <si>
    <t>Массовая доля кальция (водорастворимая форма), ммоль/100 г почвы 2</t>
  </si>
  <si>
    <t>Массовая доля натрия (водорастворимая форма), мг•экв на 100 г почвы 1</t>
  </si>
  <si>
    <t>Массовая доля натрия (водорастворимая форма), мг•экв на 100 г почвы 2</t>
  </si>
  <si>
    <t>Массовая доля калия (водорастворимая форма), мг•экв на 100 г почвы 1</t>
  </si>
  <si>
    <t>Массовая доля калия (водорастворимая форма), мг•экв на 100 г почвы 2</t>
  </si>
  <si>
    <t>Сумма токсичных солей, % 1</t>
  </si>
  <si>
    <t>Сумма токсичных солей, % 2</t>
  </si>
  <si>
    <t>2</t>
  </si>
  <si>
    <t>Общий азот, % 1</t>
  </si>
  <si>
    <t>Общий азот, % 2</t>
  </si>
  <si>
    <t>Бенз(а)пирен, мг/кг 1</t>
  </si>
  <si>
    <t>Бенз(а)пирен, мг/кг 2</t>
  </si>
  <si>
    <t>Нефтепродукты, мг/г 1</t>
  </si>
  <si>
    <t>Нефтепродукты, мг/г 2</t>
  </si>
  <si>
    <t>Массовая доля плотного остатка водной вытяжки, % 1</t>
  </si>
  <si>
    <t>Массовая доля плотного остатка водной вытяжки, % 2</t>
  </si>
  <si>
    <t>Массовая доля зольности, % 1</t>
  </si>
  <si>
    <t>Массовая доля зольности, % 2</t>
  </si>
  <si>
    <t>Гранулометрический (зерновой) состав, % 1</t>
  </si>
  <si>
    <t>Гранулометрический (зерновой) состав, % 2</t>
  </si>
  <si>
    <t>Гигроскопическая влажность, % 1</t>
  </si>
  <si>
    <t>Гигроскопическая влажность, % 2</t>
  </si>
  <si>
    <t>99</t>
  </si>
  <si>
    <t>Обменный кальций, ммоль/100г 1</t>
  </si>
  <si>
    <t>Обменный кальций, ммоль/100г 2</t>
  </si>
  <si>
    <t>Обменный магний, ммоль/100г 1</t>
  </si>
  <si>
    <t>Обменный магний, ммоль/100г 2</t>
  </si>
  <si>
    <t>Обменный натрий, мг/кг 1</t>
  </si>
  <si>
    <t>Обменный натрий, мг/кг 2</t>
  </si>
  <si>
    <t>Обменный калий, мг/кг 1</t>
  </si>
  <si>
    <t>Обменный калий, мг/кг 2</t>
  </si>
  <si>
    <t>400</t>
  </si>
  <si>
    <t>Калий (подвижная форма), млн-1 1</t>
  </si>
  <si>
    <t>Калий (подвижная форма), млн-1 2</t>
  </si>
  <si>
    <t>Цианиды, млн-1  1</t>
  </si>
  <si>
    <t>Цианиды, млн-1  2</t>
  </si>
  <si>
    <t>13</t>
  </si>
  <si>
    <t>Массовая доля кадмия, млн-1 (подвижная форма) 1</t>
  </si>
  <si>
    <t>Массовая доля кадмия, млн-1 (подвижная форма) 2</t>
  </si>
  <si>
    <t>Массовая доля кальция, млн-1 (подвижная форма) 1</t>
  </si>
  <si>
    <t>Массовая доля кальция, млн-1 (подвижная форма) 2</t>
  </si>
  <si>
    <t>Массовая доля калия, млн-1 (подвижная форма) 1</t>
  </si>
  <si>
    <t>Массовая доля калия, млн-1 (подвижная форма) 2</t>
  </si>
  <si>
    <t>500000</t>
  </si>
  <si>
    <t>Массовая доля кобальта, млн-1 (подвижная форма) 1</t>
  </si>
  <si>
    <t>Массовая доля кобальта, млн-1 (подвижная форма) 2</t>
  </si>
  <si>
    <t>Массовая доля магния, млн-1 (подвижная форма) 1</t>
  </si>
  <si>
    <t>Массовая доля магния, млн-1 (подвижная форма) 2</t>
  </si>
  <si>
    <t>Массовая доля марганца, млн-1 (подвижная форма) 1</t>
  </si>
  <si>
    <t>Массовая доля марганца, млн-1 (подвижная форма) 2</t>
  </si>
  <si>
    <t>Массовая доля меди, млн-1 (подвижная форма) 1</t>
  </si>
  <si>
    <t>Массовая доля меди, млн-1 (подвижная форма) 2</t>
  </si>
  <si>
    <t>Массовая доля мышьяка, млн-1 (подвижная форма) 1</t>
  </si>
  <si>
    <t>Массовая доля мышьяка, млн-1 (подвижная форма) 2</t>
  </si>
  <si>
    <t>Массовая доля натрия, млн-1 (подвижная форма) 1</t>
  </si>
  <si>
    <t>Массовая доля натрия, млн-1 (подвижная форма) 2</t>
  </si>
  <si>
    <t>Массовая доля никеля, млн-1 (подвижная форма) 1</t>
  </si>
  <si>
    <t>Массовая доля никеля, млн-1 (подвижная форма) 2</t>
  </si>
  <si>
    <t>Массовая доля ртути, млн-1 1</t>
  </si>
  <si>
    <t>Массовая доля ртути, млн-1 2</t>
  </si>
  <si>
    <t>Массовая доля свинца, млн-1 (подвижная форма) 1</t>
  </si>
  <si>
    <t>Массовая доля свинца, млн-1 (подвижная форма) 2</t>
  </si>
  <si>
    <t>Массовая доля хрома, млн-1 (подвижная форма) 1</t>
  </si>
  <si>
    <t>Массовая доля хрома, млн-1 (подвижная форма) 2</t>
  </si>
  <si>
    <t>Массовая доля цинка, млн-1 (подвижная форма) 1</t>
  </si>
  <si>
    <t>Массовая доля цинка, млн-1 (подвижная форма) 2</t>
  </si>
  <si>
    <t>Массовая доля железа, млн-1 (подвижная форма) 1</t>
  </si>
  <si>
    <t>Массовая доля железа, млн-1 (подвижная форма) 2</t>
  </si>
  <si>
    <t>Массовая доля стронция, млн-1 (подвижная форма) 1</t>
  </si>
  <si>
    <t>Массовая доля стронция, млн-1 (подвижная форма) 2</t>
  </si>
  <si>
    <t>Массовая доля серебра, млн-1 (подвижная форма) 1</t>
  </si>
  <si>
    <t>Массовая доля серебра, млн-1 (подвижная форма) 2</t>
  </si>
  <si>
    <t>Массовая доля молибдена, млн-1 (подвижная форма) 1</t>
  </si>
  <si>
    <t>Массовая доля молибдена, млн-1 (подвижная форма) 2</t>
  </si>
  <si>
    <t>Массовая доля ванадия, млн-1 (подвижная форма) 1</t>
  </si>
  <si>
    <t>Массовая доля ванадия, млн-1 (подвижная форма) 2</t>
  </si>
  <si>
    <t>Массовая доля олова, млн-1 (подвижная форма) 1</t>
  </si>
  <si>
    <t>Массовая доля олова, млн-1 (подвижная форма) 2</t>
  </si>
  <si>
    <t>Массовая доля кадмия, млн-1 (валовая форма) 1</t>
  </si>
  <si>
    <t>Массовая доля кадмия, млн-1 (валовая форма) 2</t>
  </si>
  <si>
    <t>Массовая доля кальция, млн-1 (валовая форма) 1</t>
  </si>
  <si>
    <t>Массовая доля кальция, млн-1 (валовая форма) 2</t>
  </si>
  <si>
    <t>Массовая доля калия, млн-1 (валовая форма) 1</t>
  </si>
  <si>
    <t>Массовая доля калия, млн-1 (валовая форма) 2</t>
  </si>
  <si>
    <t>Массовая доля кобальта, млн-1 (валовая форма) 1</t>
  </si>
  <si>
    <t>Массовая доля кобальта, млн-1 (валовая форма) 2</t>
  </si>
  <si>
    <t>Массовая доля магния, млн-1 (валовая форма) 1</t>
  </si>
  <si>
    <t>Массовая доля магния, млн-1 (валовая форма) 2</t>
  </si>
  <si>
    <t>Массовая доля марганца, млн-1 (валовая форма) 1</t>
  </si>
  <si>
    <t>Массовая доля марганца, млн-1 (валовая форма) 2</t>
  </si>
  <si>
    <t>Массовая доля меди, млн-1 (валовая форма) 1</t>
  </si>
  <si>
    <t>Массовая доля меди, млн-1 (валовая форма) 2</t>
  </si>
  <si>
    <t>Массовая доля мышьяка, млн-1 (валовая форма) 1</t>
  </si>
  <si>
    <t>Массовая доля мышьяка, млн-1 (валовая форма) 2</t>
  </si>
  <si>
    <t>Массовая доля натрия, млн-1 (валовая форма) 1</t>
  </si>
  <si>
    <t>Массовая доля натрия, млн-1 (валовая форма) 2</t>
  </si>
  <si>
    <t>Массовая доля никеля, млн-1 (валовая форма) 1</t>
  </si>
  <si>
    <t>Массовая доля никеля, млн-1 (валовая форма) 2</t>
  </si>
  <si>
    <t>Массовая доля свинца, млн-1 (валовая форма) 1</t>
  </si>
  <si>
    <t>Массовая доля свинца, млн-1 (валовая форма) 2</t>
  </si>
  <si>
    <t>Массовая доля хрома, млн-1 (валовая форма) 1</t>
  </si>
  <si>
    <t>Массовая доля хрома, млн-1 (валовая форма) 2</t>
  </si>
  <si>
    <t>Массовая доля цинка, млн-1 (валовая форма) 1</t>
  </si>
  <si>
    <t>Массовая доля цинка, млн-1 (валовая форма) 2</t>
  </si>
  <si>
    <t>Массовая доля железа, млн-1 (валовая форма) 1</t>
  </si>
  <si>
    <t>Массовая доля железа, млн-1 (валовая форма) 2</t>
  </si>
  <si>
    <t>Массовая доля стронция, млн-1 (валовая форма) 1</t>
  </si>
  <si>
    <t>Массовая доля стронция, млн-1 (валовая форма) 2</t>
  </si>
  <si>
    <t>Массовая доля серебра, млн-1 (валовая форма) 1</t>
  </si>
  <si>
    <t>Массовая доля серебра, млн-1 (валовая форма) 2</t>
  </si>
  <si>
    <t>Массовая доля молибдена, млн-1 (валовая форма) 1</t>
  </si>
  <si>
    <t>Массовая доля молибдена, млн-1 (валовая форма) 2</t>
  </si>
  <si>
    <t>Массовая доля ванадия, млн-1 (валовая форма) 1</t>
  </si>
  <si>
    <t>Массовая доля ванадия, млн-1 (валовая форма) 2</t>
  </si>
  <si>
    <t>Массовая доля олова, млн-1 (валовая форма) 1</t>
  </si>
  <si>
    <t>Массовая доля олова, млн-1 (валовая форма) 2</t>
  </si>
  <si>
    <t>Массовая доля кадмия, млн-1 (кислоторастворимая форма) 1</t>
  </si>
  <si>
    <t>Массовая доля кадмия, млн-1 (кислоторастворимая форма) 2</t>
  </si>
  <si>
    <t>Массовая доля кальция, млн-1 (кислоторастворимая форма) 1</t>
  </si>
  <si>
    <t>Массовая доля кальция, млн-1 (кислоторастворимая форма) 2</t>
  </si>
  <si>
    <t>Массовая доля калия, млн-1 (кислоторастворимая форма) 1</t>
  </si>
  <si>
    <t>Массовая доля калия, млн-1 (кислоторастворимая форма) 2</t>
  </si>
  <si>
    <t>Массовая доля кобальта, млн-1 (кислоторастворимая форма) 1</t>
  </si>
  <si>
    <t>Массовая доля кобальта, млн-1 (кислоторастворимая форма) 2</t>
  </si>
  <si>
    <t>Массовая доля магния, млн-1 (кислоторастворимая форма) 1</t>
  </si>
  <si>
    <t>Массовая доля магния, млн-1 (кислоторастворимая форма) 2</t>
  </si>
  <si>
    <t>Массовая доля марганца, млн-1 (кислоторастворимая форма) 1</t>
  </si>
  <si>
    <t>Массовая доля марганца, млн-1 (кислоторастворимая форма) 2</t>
  </si>
  <si>
    <t>Массовая доля меди, млн-1 (кислоторастворимая форма) 1</t>
  </si>
  <si>
    <t>Массовая доля меди, млн-1 (кислоторастворимая форма) 2</t>
  </si>
  <si>
    <t>Массовая доля мышьяка, млн-1 (кислоторастворимая форма) 1</t>
  </si>
  <si>
    <t>Массовая доля мышьяка, млн-1 (кислоторастворимая форма) 2</t>
  </si>
  <si>
    <t>Массовая доля натрия, млн-1 (кислоторастворимая форма) 1</t>
  </si>
  <si>
    <t>Массовая доля натрия, млн-1 (кислоторастворимая форма) 2</t>
  </si>
  <si>
    <t>Массовая доля никеля, млн-1 (кислоторастворимая форма) 1</t>
  </si>
  <si>
    <t>Массовая доля никеля, млн-1 (кислоторастворимая форма) 2</t>
  </si>
  <si>
    <t>Массовая доля свинца, млн-1 (кислоторастворимая форма) 1</t>
  </si>
  <si>
    <t>Массовая доля свинца, млн-1 (кислоторастворимая форма) 2</t>
  </si>
  <si>
    <t>Массовая доля хрома, млн-1 (кислоторастворимая форма) 1</t>
  </si>
  <si>
    <t>Массовая доля хрома, млн-1 (кислоторастворимая форма) 2</t>
  </si>
  <si>
    <t>Массовая доля цинка, млн-1 (кислоторастворимая форма) 1</t>
  </si>
  <si>
    <t>Массовая доля цинка, млн-1 (кислоторастворимая форма) 2</t>
  </si>
  <si>
    <t>Массовая доля железа, млн-1 (кислоторастворимая форма) 1</t>
  </si>
  <si>
    <t>Массовая доля железа, млн-1 (кислоторастворимая форма) 2</t>
  </si>
  <si>
    <t>Массовая доля стронция, млн-1 (кислоторастворимая форма) 1</t>
  </si>
  <si>
    <t>Массовая доля стронция, млн-1 (кислоторастворимая форма) 2</t>
  </si>
  <si>
    <t>Массовая доля серебра, млн-1 (кислоторастворимая форма) 1</t>
  </si>
  <si>
    <t>Массовая доля серебра, млн-1 (кислоторастворимая форма) 2</t>
  </si>
  <si>
    <t>Массовая доля молибдена, млн-1 (кислоторастворимая форма) 1</t>
  </si>
  <si>
    <t>Массовая доля молибдена, млн-1 (кислоторастворимая форма) 2</t>
  </si>
  <si>
    <t>ОА</t>
  </si>
  <si>
    <t>Массовая доля ванадия, млн-1 (кислоторастворимая форма) 1</t>
  </si>
  <si>
    <t>Массовая доля ванадия, млн-1 (кислоторастворимая форма) 2</t>
  </si>
  <si>
    <t>Массовая доля олова, млн-1 (кислоторастворимая форма) 1</t>
  </si>
  <si>
    <t>Массовая доля олова, млн-1 (кислоторастворимая форма) 2</t>
  </si>
  <si>
    <t>Массовая доля кадмия, млн-1 (водорастворимая форма) 1</t>
  </si>
  <si>
    <t>Массовая доля кадмия, млн-1 (водорастворимая форма) 2</t>
  </si>
  <si>
    <t>Массовая доля кальция, млн-1 (водорастворимая форма) 1</t>
  </si>
  <si>
    <t>Массовая доля кальция, млн-1 (водорастворимая форма) 2</t>
  </si>
  <si>
    <t>Массовая доля калия, млн-1 (водорастворимая форма) 1</t>
  </si>
  <si>
    <t>Массовая доля калия, млн-1 (водорастворимая форма) 2</t>
  </si>
  <si>
    <t>Массовая доля кобальта, млн-1 (водорастворимая форма) 1</t>
  </si>
  <si>
    <t>Массовая доля кобальта, млн-1 (водорастворимая форма) 2</t>
  </si>
  <si>
    <t>Массовая доля магния, млн-1 (водорастворимая форма) 1</t>
  </si>
  <si>
    <t>Массовая доля магния, млн-1 (водорастворимая форма) 2</t>
  </si>
  <si>
    <t>Массовая доля марганца, млн-1 (водорастворимая форма) 1</t>
  </si>
  <si>
    <t>Массовая доля марганца, млн-1 (водорастворимая форма) 2</t>
  </si>
  <si>
    <t>Массовая доля меди, млн-1 (водорастворимая форма) 1</t>
  </si>
  <si>
    <t>Массовая доля меди, млн-1 (водорастворимая форма) 2</t>
  </si>
  <si>
    <t>Массовая доля мышьяка, млн-1 (водорастворимая форма) 1</t>
  </si>
  <si>
    <t>Массовая доля мышьяка, млн-1 (водорастворимая форма) 2</t>
  </si>
  <si>
    <t>Массовая доля натрия, млн-1 (водорастворимая форма) 1</t>
  </si>
  <si>
    <t>Массовая доля натрия, млн-1 (водорастворимая форма) 2</t>
  </si>
  <si>
    <t>Массовая доля никеля, млн-1 (водорастворимая форма) 1</t>
  </si>
  <si>
    <t>Массовая доля никеля, млн-1 (водорастворимая форма) 2</t>
  </si>
  <si>
    <t>Массовая доля свинца, млн-1 (водорастворимая форма) 1</t>
  </si>
  <si>
    <t>Массовая доля свинца, млн-1 (водорастворимая форма) 2</t>
  </si>
  <si>
    <t>Массовая доля хрома, млн-1 (водорастворимая форма) 1</t>
  </si>
  <si>
    <t>Массовая доля хрома, млн-1 (водорастворимая форма) 2</t>
  </si>
  <si>
    <t>Массовая доля цинка, млн-1 (водорастворимая форма) 1</t>
  </si>
  <si>
    <t>Массовая доля цинка, млн-1 (водорастворимая форма) 2</t>
  </si>
  <si>
    <t>Массовая доля железа, млн-1 (водорастворимая форма) 1</t>
  </si>
  <si>
    <t>Массовая доля железа, млн-1 (водорастворимая форма) 2</t>
  </si>
  <si>
    <t>Массовая доля стронция, млн-1 (водорастворимая форма) 1</t>
  </si>
  <si>
    <t>Массовая доля стронция, млн-1 (водорастворимая форма) 2</t>
  </si>
  <si>
    <t>Массовая доля серебра, млн-1 (водорастворимая форма) 1</t>
  </si>
  <si>
    <t>Массовая доля серебра, млн-1 (водорастворимая форма) 2</t>
  </si>
  <si>
    <t>Массовая доля молибдена, млн-1 (водорастворимая форма) 1</t>
  </si>
  <si>
    <t>Массовая доля молибдена, млн-1 (водорастворимая форма) 2</t>
  </si>
  <si>
    <t>Массовая доля ванадия, млн-1 (водорастворимая форма) 1</t>
  </si>
  <si>
    <t>Массовая доля ванадия, млн-1 (водорастворимая форма) 2</t>
  </si>
  <si>
    <t>Массовая доля олова, млн-1 (водорастворимая форма) 1</t>
  </si>
  <si>
    <t>Массовая доля олова, млн-1 (водорастворимая форма) 2</t>
  </si>
  <si>
    <t>Температура, 0С 1</t>
  </si>
  <si>
    <t>Температура, 0С 2</t>
  </si>
  <si>
    <t>Общий хлор (хлор и хлорамины), мг/дм3 1</t>
  </si>
  <si>
    <t>Общий хлор (хлор и хлорамины), мг/дм3 2</t>
  </si>
  <si>
    <t>Фенолы летучие, мг/кг 1</t>
  </si>
  <si>
    <t>Фенолы летучие, мг/кг 2</t>
  </si>
  <si>
    <t>4,0</t>
  </si>
  <si>
    <t>Плотность, г/см3 1</t>
  </si>
  <si>
    <t>0,03</t>
  </si>
  <si>
    <t>Плотность, г/см3 2</t>
  </si>
  <si>
    <t>3,5</t>
  </si>
  <si>
    <t>Плотность частиц, г/см3 1</t>
  </si>
  <si>
    <t>Плотность частиц, г/см3 2</t>
  </si>
  <si>
    <t>3,0</t>
  </si>
  <si>
    <t>Обменный марганец, млн-1 1</t>
  </si>
  <si>
    <t>Обменный марганец, млн-1 2</t>
  </si>
  <si>
    <t>132</t>
  </si>
  <si>
    <t>Обменный натрий, ммоль/100 г 1</t>
  </si>
  <si>
    <t>Обменный натрий, ммоль/100 г 2</t>
  </si>
  <si>
    <t>Обменная кислотность, ммоль/100 г 1</t>
  </si>
  <si>
    <t>Обменная кислотность, ммоль/100 г 2</t>
  </si>
  <si>
    <t>М.д. содержания  гипса (по Хитрову), % 1</t>
  </si>
  <si>
    <t>М.д. содержания  гипса (по Хитрову), % 2</t>
  </si>
  <si>
    <t>Обменный кальций, ммоль/100 г 1</t>
  </si>
  <si>
    <t>Обменный кальций, ммоль/100 г 2</t>
  </si>
  <si>
    <t>Обменный магний, ммоль/100 г 1</t>
  </si>
  <si>
    <t>Обменный магний, ммоль/100 г 2</t>
  </si>
  <si>
    <t>нижний предел</t>
  </si>
  <si>
    <t>верхний предел</t>
  </si>
  <si>
    <t>471П</t>
  </si>
  <si>
    <t>Виноградов И.А.)</t>
  </si>
  <si>
    <t>Почва (грунт)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</si>
  <si>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</si>
  <si>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</si>
  <si>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</si>
  <si>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</si>
  <si>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</si>
  <si>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</si>
  <si>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</si>
  <si>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</si>
  <si>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</si>
  <si>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</si>
  <si>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</si>
  <si>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</si>
  <si>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</si>
  <si>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</si>
  <si>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17</t>
  </si>
  <si>
    <t xml:space="preserve"> 18</t>
  </si>
  <si>
    <t>рН солевой вытяжки, ед. рН</t>
  </si>
  <si>
    <t>рН водной вытяжки, ед. рН</t>
  </si>
  <si>
    <t>Фосфор (подвижная форма), мг/кг</t>
  </si>
  <si>
    <t>Калий (подвижная форма), млн-1</t>
  </si>
  <si>
    <t>М.д. содержания  гипса (по Хитрову), %</t>
  </si>
  <si>
    <t>Массовая доля иона хлорида, ммоль/100 г</t>
  </si>
  <si>
    <t>Массовая доля иона сульфата, ммоль/100 г</t>
  </si>
  <si>
    <t>Массовая доля магния (водорастворимая форма), ммоль/100 г почвы</t>
  </si>
  <si>
    <t>Массовая доля кальция (водорастворимая форма), ммоль/100 г почвы</t>
  </si>
  <si>
    <t>Массовая доля натрия (водорастворимая форма), мг•экв на 100 г почвы</t>
  </si>
  <si>
    <t>Массовая доля калия (водорастворимая форма), мг•экв на 100 г почвы</t>
  </si>
  <si>
    <t>Сумма поглощенных оснований по Каппену, ммоль/100 г</t>
  </si>
  <si>
    <t>Массовая доля плотного остатка водной вытяжки, %</t>
  </si>
  <si>
    <t>Карбонат и бикарбонат-ионы, ммоль/100 г</t>
  </si>
  <si>
    <t>Массовая доля общего содержания карбонатов (по Козловскому), % (CO2)</t>
  </si>
  <si>
    <t>Массовая доля общего содержания карбонатов (по Козловскому), %(CaCO3)</t>
  </si>
  <si>
    <t>ГОСТ 26483</t>
  </si>
  <si>
    <t>ГОСТ 26423</t>
  </si>
  <si>
    <t>ГОСТ 26205-91 - метод Мачигина</t>
  </si>
  <si>
    <t>ГОСТ 26205 - метод Мачигина</t>
  </si>
  <si>
    <t>Руководство по лабораторным методам исследования ионно-солевого состава нейтральных и щелочных минеральных почв. М.:ВАСХНИЛ, Почвенный ин-т им.В.В.Докучаева,1990 г.</t>
  </si>
  <si>
    <t>ГОСТ 26425-85</t>
  </si>
  <si>
    <t>ГОСТ 26426-85</t>
  </si>
  <si>
    <t>ГОСТ 26428-85</t>
  </si>
  <si>
    <t>ГОСТ 26427-85</t>
  </si>
  <si>
    <t>ГОСТ 27821</t>
  </si>
  <si>
    <t>ГОСТ 26423-85</t>
  </si>
  <si>
    <t>ГОСТ 26424-85</t>
  </si>
  <si>
    <t>471П.21.1</t>
  </si>
  <si>
    <t>471П.21.2</t>
  </si>
  <si>
    <t>471П.21.3</t>
  </si>
  <si>
    <t>471П.21.4</t>
  </si>
  <si>
    <t>471П.21.5</t>
  </si>
  <si>
    <t>471П.21.6</t>
  </si>
  <si>
    <t>471П.21.7</t>
  </si>
  <si>
    <t>471П.21.8</t>
  </si>
  <si>
    <t>471П.21.9</t>
  </si>
  <si>
    <t>471П.21.10</t>
  </si>
  <si>
    <t>471П.21.11</t>
  </si>
  <si>
    <t>471П.21.12</t>
  </si>
  <si>
    <t>471П.21.13</t>
  </si>
  <si>
    <t>471П.21.14</t>
  </si>
  <si>
    <t>471П.21.15</t>
  </si>
  <si>
    <t>471П.21.16</t>
  </si>
  <si>
    <t>471П.21.17</t>
  </si>
  <si>
    <t>471П.21.18</t>
  </si>
  <si>
    <t>471П.21.19</t>
  </si>
  <si>
    <t>471П.21.20</t>
  </si>
  <si>
    <t>471П.21.21</t>
  </si>
  <si>
    <t>471П.21.22</t>
  </si>
  <si>
    <t>471П.21.23</t>
  </si>
  <si>
    <t>471П.21.24</t>
  </si>
  <si>
    <t>471П.21.25</t>
  </si>
  <si>
    <t>471П.21.26</t>
  </si>
  <si>
    <t>471П.21.27</t>
  </si>
  <si>
    <t>471П.21.28</t>
  </si>
  <si>
    <t>471П.21.29</t>
  </si>
  <si>
    <t>471П.21.30</t>
  </si>
  <si>
    <t>471П.21.31</t>
  </si>
  <si>
    <t>471П.21.32</t>
  </si>
  <si>
    <t>471П.21.33</t>
  </si>
  <si>
    <t>471П.21.34</t>
  </si>
  <si>
    <t>471П.21.35</t>
  </si>
  <si>
    <t>471П.21.36</t>
  </si>
  <si>
    <t>471П.21.37</t>
  </si>
  <si>
    <t>471П.21.38</t>
  </si>
  <si>
    <t>471П.21.39</t>
  </si>
  <si>
    <t>471П.21.40</t>
  </si>
  <si>
    <t>471П.21.41</t>
  </si>
  <si>
    <t>471П.21.42</t>
  </si>
  <si>
    <t>471П.21.43</t>
  </si>
  <si>
    <t>471П.21.44</t>
  </si>
  <si>
    <t>471П.21.45</t>
  </si>
  <si>
    <t>471П.21.46</t>
  </si>
  <si>
    <t>471П.21.47</t>
  </si>
  <si>
    <t>471П.21.48</t>
  </si>
  <si>
    <t>471П.21.49</t>
  </si>
  <si>
    <t>471П.21.50</t>
  </si>
  <si>
    <t>471П.21.51</t>
  </si>
  <si>
    <t>471П.21.52</t>
  </si>
  <si>
    <t>471П.21.53</t>
  </si>
  <si>
    <t>471П.21.54</t>
  </si>
  <si>
    <t>471П.21.55</t>
  </si>
  <si>
    <t>471П.21.56</t>
  </si>
  <si>
    <t>471П.21.57</t>
  </si>
  <si>
    <t>471П.21.58</t>
  </si>
  <si>
    <t>471П.21.59</t>
  </si>
  <si>
    <t>471П.21.60</t>
  </si>
  <si>
    <t>471П.21.61</t>
  </si>
  <si>
    <t>471П.21.62</t>
  </si>
  <si>
    <t>471П.21.63</t>
  </si>
  <si>
    <t>471П.21.64</t>
  </si>
  <si>
    <t>471П.21.65</t>
  </si>
  <si>
    <t>471П.21.66</t>
  </si>
  <si>
    <t>471П.21.67</t>
  </si>
  <si>
    <t>471П.21.68</t>
  </si>
  <si>
    <t>471П.21.69</t>
  </si>
  <si>
    <t>471П.21.70</t>
  </si>
  <si>
    <t>471П.21.71</t>
  </si>
  <si>
    <t>471П.21.72</t>
  </si>
  <si>
    <t>471П.21.73</t>
  </si>
  <si>
    <t>471П.21.74</t>
  </si>
  <si>
    <t>471П.21.75</t>
  </si>
  <si>
    <t>471П.21.76</t>
  </si>
  <si>
    <t>471П.21.77</t>
  </si>
  <si>
    <t>471П.21.78</t>
  </si>
  <si>
    <t>471П.21.79</t>
  </si>
  <si>
    <t>471П.21.80</t>
  </si>
  <si>
    <t>471П.21.81</t>
  </si>
  <si>
    <t>471П.21.82</t>
  </si>
  <si>
    <t>471П.21.83</t>
  </si>
  <si>
    <t>-</t>
  </si>
  <si>
    <t>1,0-14,0</t>
  </si>
  <si>
    <t>1-14</t>
  </si>
  <si>
    <t>0,01-1000</t>
  </si>
  <si>
    <t>0-15</t>
  </si>
  <si>
    <t>0,2-60</t>
  </si>
  <si>
    <t>0,5-30</t>
  </si>
  <si>
    <t>0-500</t>
  </si>
  <si>
    <t>0,5-50</t>
  </si>
  <si>
    <t>0,1-1</t>
  </si>
  <si>
    <t>0,1-100</t>
  </si>
  <si>
    <t>0-10</t>
  </si>
  <si>
    <t xml:space="preserve"> </t>
  </si>
  <si>
    <t>Арх 584 0-10</t>
  </si>
  <si>
    <t>Арх 584 10-20</t>
  </si>
  <si>
    <t>Арх 584 20-30</t>
  </si>
  <si>
    <t>Арх 584 30-40</t>
  </si>
  <si>
    <t>Арх 584 40-50</t>
  </si>
  <si>
    <t>Арх 584 50-70</t>
  </si>
  <si>
    <t>Арх 584 70-90</t>
  </si>
  <si>
    <t>Арх 584 90-110</t>
  </si>
  <si>
    <t>Арх 584 110-130</t>
  </si>
  <si>
    <t>Арх 584 130-150</t>
  </si>
  <si>
    <t>Арх 584 150-170</t>
  </si>
  <si>
    <t>Арх 584 170-190</t>
  </si>
  <si>
    <t>Арх 584 0-10 [1]</t>
  </si>
  <si>
    <t>Арх 584 10-20 [1]</t>
  </si>
  <si>
    <t>Арх 584 20-30 [1]</t>
  </si>
  <si>
    <t>Арх 584 0-10 [2]</t>
  </si>
  <si>
    <t>Арх 584 10-20 [2]</t>
  </si>
  <si>
    <t>Арх 584 20-30 [2]</t>
  </si>
  <si>
    <t>Арх 584 0-10 [3]</t>
  </si>
  <si>
    <t>Арх 584 10-20 [3]</t>
  </si>
  <si>
    <t>Арх 584 20-30 [3]</t>
  </si>
  <si>
    <t>Арх 584 0-10 [4]</t>
  </si>
  <si>
    <t>Арх 584 10-20 [4]</t>
  </si>
  <si>
    <t>Арх 584 20-30 [4]</t>
  </si>
  <si>
    <t>Арх 585 0-10</t>
  </si>
  <si>
    <t>Арх 585 10-20</t>
  </si>
  <si>
    <t>Арх 585 20-30</t>
  </si>
  <si>
    <t>Арх 585 30-40</t>
  </si>
  <si>
    <t>Арх 585 40-50</t>
  </si>
  <si>
    <t>Арх 585 50-70</t>
  </si>
  <si>
    <t>Арх 585 70-90</t>
  </si>
  <si>
    <t>Арх 585 90-110</t>
  </si>
  <si>
    <t>Арх 585 110-130</t>
  </si>
  <si>
    <t>Арх 585 130-150</t>
  </si>
  <si>
    <t>Арх 585 150-170</t>
  </si>
  <si>
    <t>Арх 585 170-190</t>
  </si>
  <si>
    <t>Арх 585 0-10 [1]</t>
  </si>
  <si>
    <t>Арх 585 10-20 [1]</t>
  </si>
  <si>
    <t>Арх 585 20-30 [1]</t>
  </si>
  <si>
    <t>Арх 585 0-10 [2]</t>
  </si>
  <si>
    <t>Арх 585 10-20 [2]</t>
  </si>
  <si>
    <t>Арх 585 20-30 [2]</t>
  </si>
  <si>
    <t>Арх 585 0-10 [3]</t>
  </si>
  <si>
    <t>Арх 585 10-20 [3]</t>
  </si>
  <si>
    <t>Арх 585 20-30 [3]</t>
  </si>
  <si>
    <t>Арх 585 0-10 [4]</t>
  </si>
  <si>
    <t>Арх 585 10-20 [4]</t>
  </si>
  <si>
    <t>Арх 585 20-30 [4]</t>
  </si>
  <si>
    <t>Арх 586 0-10</t>
  </si>
  <si>
    <t>Арх 586 10-20</t>
  </si>
  <si>
    <t>Арх 586 20-30</t>
  </si>
  <si>
    <t>Арх 586 30-40</t>
  </si>
  <si>
    <t>Арх 586 40-50</t>
  </si>
  <si>
    <t>Арх 586 50-70</t>
  </si>
  <si>
    <t>Арх 586 70-90</t>
  </si>
  <si>
    <t>Арх 586 90-110</t>
  </si>
  <si>
    <t>Арх 586 110-130</t>
  </si>
  <si>
    <t>Арх 586 130-150</t>
  </si>
  <si>
    <t>Арх 586 150-170</t>
  </si>
  <si>
    <t>Арх 586 170-190</t>
  </si>
  <si>
    <t>Арх 586 0-10 [1]</t>
  </si>
  <si>
    <t>Арх 586 10-20 [1]</t>
  </si>
  <si>
    <t>Арх 586 20-30 [1]</t>
  </si>
  <si>
    <t>Арх 586 0-10 [2]</t>
  </si>
  <si>
    <t>Арх 586 10-20 [2]</t>
  </si>
  <si>
    <t>Арх 586 20-30 [2]</t>
  </si>
  <si>
    <t>Арх 586 0-10 [3]</t>
  </si>
  <si>
    <t>Арх 586 10-20 [3]</t>
  </si>
  <si>
    <t>Арх 586 20-30 [3]</t>
  </si>
  <si>
    <t>Арх 586 0-10 [4]</t>
  </si>
  <si>
    <t>Арх 586 10-20 [4]</t>
  </si>
  <si>
    <t>Арх 586 20-30 [4]</t>
  </si>
  <si>
    <t>Арх 589 10-20</t>
  </si>
  <si>
    <t>Арх 588 10-20</t>
  </si>
  <si>
    <t>Арх 588 40-50</t>
  </si>
  <si>
    <t>Арх 525 гран состав</t>
  </si>
  <si>
    <t>Арх 526 гран состав</t>
  </si>
  <si>
    <t>Арх 527 гран состав</t>
  </si>
  <si>
    <t>Арх 528 гран состав</t>
  </si>
  <si>
    <t>Арх 529 гран состав</t>
  </si>
  <si>
    <t>Арх 584 гран состав</t>
  </si>
  <si>
    <t>Арх 585 гран состав</t>
  </si>
  <si>
    <t xml:space="preserve">Арх 586 гран состав </t>
  </si>
  <si>
    <t>Маркировка закзчика</t>
  </si>
  <si>
    <t>Ведомость грансостав  471П.21</t>
  </si>
  <si>
    <t>Номер по порядку</t>
  </si>
  <si>
    <t xml:space="preserve">Код образца </t>
  </si>
  <si>
    <t>гигроскопич.         влажность          % г.в.</t>
  </si>
  <si>
    <t>1,0-0,25 мм/г</t>
  </si>
  <si>
    <t>0,25-0,05   мм/г</t>
  </si>
  <si>
    <t>0,05-0,01           мм/г</t>
  </si>
  <si>
    <t>0,01-0,005    мм/г</t>
  </si>
  <si>
    <t>0,005-0,001   мм/г</t>
  </si>
  <si>
    <t>&lt;0,001 мм/г</t>
  </si>
  <si>
    <t xml:space="preserve">физический песок % мм &gt;0,01 мм </t>
  </si>
  <si>
    <t>физическая глина % мм &lt; 0,01мм</t>
  </si>
  <si>
    <t>Маркировка заказчика</t>
  </si>
  <si>
    <t>0.13</t>
  </si>
  <si>
    <t>1.6971</t>
  </si>
  <si>
    <t>1.6696</t>
  </si>
  <si>
    <t>0.10</t>
  </si>
  <si>
    <t>1.5180</t>
  </si>
  <si>
    <t>0.09</t>
  </si>
  <si>
    <t>1.4815</t>
  </si>
  <si>
    <t>0.08</t>
  </si>
  <si>
    <t>1.4257</t>
  </si>
  <si>
    <t>0.06</t>
  </si>
  <si>
    <t>1.3916</t>
  </si>
  <si>
    <t>1.0273</t>
  </si>
  <si>
    <t>0.07</t>
  </si>
  <si>
    <t>0.7109</t>
  </si>
  <si>
    <t>0.3286</t>
  </si>
  <si>
    <t>0.1966</t>
  </si>
  <si>
    <t>0.3039</t>
  </si>
  <si>
    <t>0.2413</t>
  </si>
  <si>
    <t>1.3921</t>
  </si>
  <si>
    <t>1.4282</t>
  </si>
  <si>
    <t>0.12</t>
  </si>
  <si>
    <t>1.3800</t>
  </si>
  <si>
    <t>0.11</t>
  </si>
  <si>
    <t>1.5871</t>
  </si>
  <si>
    <t>1.7053</t>
  </si>
  <si>
    <t>1.7359</t>
  </si>
  <si>
    <t>1.5447</t>
  </si>
  <si>
    <t>1.6960</t>
  </si>
  <si>
    <t>1.6580</t>
  </si>
  <si>
    <t>0.15</t>
  </si>
  <si>
    <t>1.5607</t>
  </si>
  <si>
    <t>1.2664</t>
  </si>
  <si>
    <t>1.1295</t>
  </si>
  <si>
    <t>1.4779</t>
  </si>
  <si>
    <t>0.16</t>
  </si>
  <si>
    <t>1.4757</t>
  </si>
  <si>
    <t>0.17</t>
  </si>
  <si>
    <t>1.5485</t>
  </si>
  <si>
    <t>0.14</t>
  </si>
  <si>
    <t>1.6446</t>
  </si>
  <si>
    <t>1.7463</t>
  </si>
  <si>
    <t>1.5966</t>
  </si>
  <si>
    <t>1.6320</t>
  </si>
  <si>
    <t>1.6653</t>
  </si>
  <si>
    <t>1.5149</t>
  </si>
  <si>
    <t>0.04</t>
  </si>
  <si>
    <t>1.2139</t>
  </si>
  <si>
    <t>1.1534</t>
  </si>
  <si>
    <t>0.05</t>
  </si>
  <si>
    <t>1.0799</t>
  </si>
  <si>
    <t>1.3374</t>
  </si>
  <si>
    <t>1.4004</t>
  </si>
  <si>
    <t>1.5710</t>
  </si>
  <si>
    <t>1.4592</t>
  </si>
  <si>
    <t>1.5442</t>
  </si>
  <si>
    <t>1.5223</t>
  </si>
  <si>
    <t>1.5589</t>
  </si>
  <si>
    <t>1.5628</t>
  </si>
  <si>
    <t>1.5046</t>
  </si>
  <si>
    <t>1.5519</t>
  </si>
  <si>
    <t>1.5610</t>
  </si>
  <si>
    <t>1.6093</t>
  </si>
  <si>
    <t>0.20</t>
  </si>
  <si>
    <t>1.9424</t>
  </si>
  <si>
    <t>1.3536</t>
  </si>
  <si>
    <t>1.4224</t>
  </si>
  <si>
    <t>1.2882</t>
  </si>
  <si>
    <t>1.1902</t>
  </si>
  <si>
    <t>1.4522</t>
  </si>
  <si>
    <t>1.4825</t>
  </si>
  <si>
    <t>1.7029</t>
  </si>
  <si>
    <t>1.5112</t>
  </si>
  <si>
    <t>1.5331</t>
  </si>
  <si>
    <t>1.6106</t>
  </si>
  <si>
    <t>1.5715</t>
  </si>
  <si>
    <t>1.4650</t>
  </si>
  <si>
    <t>1.3316</t>
  </si>
  <si>
    <t>0.19</t>
  </si>
  <si>
    <t>1.9102</t>
  </si>
  <si>
    <t>1.3641</t>
  </si>
  <si>
    <t>1.2467</t>
  </si>
  <si>
    <t>2.0082</t>
  </si>
  <si>
    <t>1.3836</t>
  </si>
  <si>
    <t>1.4229</t>
  </si>
  <si>
    <t>0.23</t>
  </si>
  <si>
    <t>2.1606</t>
  </si>
  <si>
    <t>1.4990</t>
  </si>
  <si>
    <t>0.22</t>
  </si>
  <si>
    <t>2.0990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</si>
</sst>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11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9" fillId="0" borderId="0" xfId="0" applyFont="1" applyBorder="1"/>
    <xf numFmtId="1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textRotation="90" wrapText="1"/>
    </xf>
    <xf numFmtId="0" fontId="0" fillId="0" borderId="0" xfId="0" applyBorder="1" applyAlignment="1">
      <alignment horizontal="center"/>
    </xf>
    <xf numFmtId="0" fontId="12" fillId="3" borderId="2" xfId="0" applyFont="1" applyFill="1" applyBorder="1" applyAlignment="1">
      <alignment horizontal="center" textRotation="90" wrapText="1"/>
    </xf>
    <xf numFmtId="0" fontId="8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0" xfId="0" applyNumberFormat="1"/>
    <xf numFmtId="0" fontId="15" fillId="0" borderId="2" xfId="0" applyFont="1" applyBorder="1"/>
    <xf numFmtId="0" fontId="0" fillId="4" borderId="0" xfId="0" applyFill="1"/>
    <xf numFmtId="49" fontId="0" fillId="4" borderId="0" xfId="0" applyNumberFormat="1" applyFill="1"/>
    <xf numFmtId="0" fontId="15" fillId="0" borderId="9" xfId="0" applyFont="1" applyBorder="1"/>
    <xf numFmtId="0" fontId="16" fillId="0" borderId="1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2" fontId="19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2" xfId="0" applyFill="1" applyBorder="1"/>
    <xf numFmtId="0" fontId="0" fillId="0" borderId="2" xfId="0" applyFill="1" applyBorder="1" applyAlignment="1"/>
    <xf numFmtId="0" fontId="8" fillId="0" borderId="9" xfId="0" applyFont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5" fillId="6" borderId="2" xfId="0" applyFont="1" applyFill="1" applyBorder="1"/>
    <xf numFmtId="0" fontId="15" fillId="6" borderId="2" xfId="0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/>
    <xf numFmtId="0" fontId="15" fillId="7" borderId="2" xfId="0" applyFont="1" applyFill="1" applyBorder="1" applyAlignment="1">
      <alignment horizontal="center" vertical="center"/>
    </xf>
    <xf numFmtId="0" fontId="15" fillId="7" borderId="2" xfId="0" applyFont="1" applyFill="1" applyBorder="1"/>
    <xf numFmtId="0" fontId="7" fillId="0" borderId="9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2" fillId="0" borderId="11" xfId="0" applyFont="1" applyBorder="1" applyAlignment="1">
      <alignment horizontal="center" vertical="center" wrapText="1"/>
    </xf>
    <xf numFmtId="11" fontId="3" fillId="0" borderId="0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6" fillId="2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14" fontId="5" fillId="0" borderId="3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72;&#1089;&#1090;&#1072;&#1089;&#1080;&#1103;\Desktop\&#1055;&#1077;&#1095;&#1072;&#1090;&#1100;\!&#1090;&#1079;%20&#1076;&#1077;&#1083;&#1072;&#1090;&#1100;\&#1048;&#1051;&#1062;\&#1053;&#1072;&#1087;&#1088;&#1072;&#1074;&#1083;&#1077;&#1085;&#1080;&#1103;%202021\&#1055;&#1086;&#1095;&#1074;&#1072;\471&#108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е показатели почва"/>
      <sheetName val="Все показатели"/>
      <sheetName val="Лист1"/>
      <sheetName val="Лист2"/>
      <sheetName val="Настройки"/>
      <sheetName val="ТЗ"/>
      <sheetName val="Направление ВОДА"/>
      <sheetName val="МУТНОСТЬ"/>
      <sheetName val="Направление ВОДА new"/>
      <sheetName val="Направление ПОЧВА new "/>
      <sheetName val="Графики ПОЧВА"/>
      <sheetName val="Направление ПОЧВА"/>
      <sheetName val="Маркировка на самоклейке "/>
      <sheetName val="Лист растирки"/>
    </sheetNames>
    <sheetDataSet>
      <sheetData sheetId="0"/>
      <sheetData sheetId="1"/>
      <sheetData sheetId="2"/>
      <sheetData sheetId="3"/>
      <sheetData sheetId="4">
        <row r="6">
          <cell r="U6">
            <v>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W622"/>
  <sheetViews>
    <sheetView tabSelected="1" topLeftCell="D59" zoomScale="93" zoomScaleNormal="93" workbookViewId="0">
      <selection activeCell="E84" sqref="E84"/>
    </sheetView>
  </sheetViews>
  <sheetFormatPr defaultRowHeight="15" x14ac:dyDescent="0.25"/>
  <cols>
    <col min="1" max="3" width="9.140625" hidden="1" customWidth="1"/>
    <col min="5" max="5" width="10.85546875" bestFit="1" customWidth="1"/>
    <col min="6" max="6" width="15" customWidth="1"/>
    <col min="21" max="22" width="24.42578125" bestFit="1" customWidth="1"/>
    <col min="26" max="26" width="11.140625" bestFit="1" customWidth="1"/>
    <col min="27" max="27" width="21.28515625" customWidth="1"/>
    <col min="72" max="101" width="9.140625" customWidth="1"/>
  </cols>
  <sheetData>
    <row r="1" spans="1:101" x14ac:dyDescent="0.25"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101" ht="15.75" thickBot="1" x14ac:dyDescent="0.3"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101" ht="19.5" thickTop="1" x14ac:dyDescent="0.25">
      <c r="D3" s="1"/>
      <c r="E3" s="1"/>
      <c r="F3" s="4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BC3" s="56" t="s">
        <v>1</v>
      </c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</row>
    <row r="4" spans="1:101" ht="18.75" x14ac:dyDescent="0.25">
      <c r="D4" s="1"/>
      <c r="E4" s="1"/>
      <c r="F4" s="49"/>
      <c r="G4" s="57" t="s">
        <v>2</v>
      </c>
      <c r="H4" s="57"/>
      <c r="I4" s="57"/>
      <c r="J4" s="57"/>
      <c r="K4" s="57"/>
      <c r="L4" s="57"/>
      <c r="M4" s="57"/>
      <c r="N4" s="57"/>
      <c r="O4" s="58" t="s">
        <v>447</v>
      </c>
      <c r="P4" s="58"/>
      <c r="Q4" s="59" t="s">
        <v>3</v>
      </c>
      <c r="R4" s="59"/>
      <c r="S4" s="2" t="s">
        <v>448</v>
      </c>
      <c r="T4" s="3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</row>
    <row r="5" spans="1:101" ht="15.75" x14ac:dyDescent="0.25">
      <c r="D5" s="4"/>
      <c r="E5" s="4"/>
      <c r="F5" s="4"/>
      <c r="G5" s="4"/>
      <c r="H5" s="4"/>
      <c r="I5" s="5"/>
      <c r="J5" s="5"/>
      <c r="K5" s="5"/>
      <c r="L5" s="5"/>
      <c r="M5" s="5"/>
      <c r="N5" s="4"/>
      <c r="O5" s="4"/>
      <c r="P5" s="4"/>
      <c r="R5" s="6"/>
      <c r="S5" s="6"/>
      <c r="T5" s="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</row>
    <row r="6" spans="1:101" ht="15.75" x14ac:dyDescent="0.25">
      <c r="D6" s="53" t="s">
        <v>4</v>
      </c>
      <c r="E6" s="53"/>
      <c r="F6" s="53"/>
      <c r="G6" s="53"/>
      <c r="H6" s="53"/>
      <c r="I6" s="5"/>
      <c r="J6" s="53" t="s">
        <v>5</v>
      </c>
      <c r="K6" s="53"/>
      <c r="L6" s="53"/>
      <c r="M6" s="53"/>
      <c r="N6" s="53"/>
      <c r="O6" s="53"/>
      <c r="P6" s="7"/>
      <c r="Q6" s="53" t="s">
        <v>6</v>
      </c>
      <c r="R6" s="53"/>
      <c r="S6" s="53"/>
      <c r="T6" s="53"/>
      <c r="X6" s="8"/>
    </row>
    <row r="7" spans="1:101" ht="15.75" x14ac:dyDescent="0.25">
      <c r="D7" s="60" t="s">
        <v>449</v>
      </c>
      <c r="E7" s="61"/>
      <c r="F7" s="61"/>
      <c r="G7" s="61"/>
      <c r="H7" s="62"/>
      <c r="I7" s="6"/>
      <c r="J7" s="68">
        <v>44489</v>
      </c>
      <c r="K7" s="69"/>
      <c r="L7" s="69"/>
      <c r="M7" s="69"/>
      <c r="N7" s="69"/>
      <c r="O7" s="70"/>
      <c r="P7" s="7"/>
      <c r="Q7" s="68">
        <v>44496</v>
      </c>
      <c r="R7" s="69"/>
      <c r="S7" s="69"/>
      <c r="T7" s="69"/>
    </row>
    <row r="8" spans="1:101" ht="16.5" customHeight="1" x14ac:dyDescent="0.25">
      <c r="D8" s="63"/>
      <c r="E8" s="64"/>
      <c r="F8" s="64"/>
      <c r="G8" s="64"/>
      <c r="H8" s="65"/>
      <c r="I8" s="6"/>
      <c r="J8" s="71"/>
      <c r="K8" s="72"/>
      <c r="L8" s="72"/>
      <c r="M8" s="72"/>
      <c r="N8" s="72"/>
      <c r="O8" s="73"/>
      <c r="P8" s="6"/>
      <c r="Q8" s="71"/>
      <c r="R8" s="72"/>
      <c r="S8" s="72"/>
      <c r="T8" s="72"/>
    </row>
    <row r="10" spans="1:101" hidden="1" x14ac:dyDescent="0.25">
      <c r="G10" t="s">
        <v>450</v>
      </c>
      <c r="H10" t="s">
        <v>451</v>
      </c>
      <c r="I10" t="s">
        <v>452</v>
      </c>
      <c r="J10" t="s">
        <v>453</v>
      </c>
      <c r="K10" t="s">
        <v>454</v>
      </c>
      <c r="L10" t="s">
        <v>455</v>
      </c>
      <c r="M10" t="s">
        <v>456</v>
      </c>
      <c r="N10" t="s">
        <v>457</v>
      </c>
      <c r="O10" t="s">
        <v>458</v>
      </c>
      <c r="P10" t="s">
        <v>459</v>
      </c>
      <c r="Q10" t="s">
        <v>460</v>
      </c>
      <c r="R10" t="s">
        <v>461</v>
      </c>
      <c r="S10" t="s">
        <v>462</v>
      </c>
      <c r="T10" t="s">
        <v>463</v>
      </c>
      <c r="U10" t="s">
        <v>464</v>
      </c>
      <c r="V10" t="s">
        <v>465</v>
      </c>
      <c r="W10" t="str">
        <f>[1]Настройки!$D$6&amp;" 19"</f>
        <v xml:space="preserve"> 19</v>
      </c>
      <c r="X10" t="str">
        <f>[1]Настройки!$D$6&amp;" 20"</f>
        <v xml:space="preserve"> 20</v>
      </c>
      <c r="Y10" t="str">
        <f>[1]Настройки!$D$6&amp;" 21"</f>
        <v xml:space="preserve"> 21</v>
      </c>
      <c r="Z10" t="str">
        <f>[1]Настройки!$D$6&amp;" 22"</f>
        <v xml:space="preserve"> 22</v>
      </c>
      <c r="AB10" t="str">
        <f>[1]Настройки!$D$6&amp;" 23"</f>
        <v xml:space="preserve"> 23</v>
      </c>
      <c r="AC10" t="str">
        <f>[1]Настройки!$D$6&amp;" 24"</f>
        <v xml:space="preserve"> 24</v>
      </c>
      <c r="AD10" t="str">
        <f>[1]Настройки!$D$6&amp;" 25"</f>
        <v xml:space="preserve"> 25</v>
      </c>
      <c r="AE10" t="str">
        <f>[1]Настройки!$D$6&amp;" 26"</f>
        <v xml:space="preserve"> 26</v>
      </c>
      <c r="AF10" t="str">
        <f>[1]Настройки!$D$6&amp;" 27"</f>
        <v xml:space="preserve"> 27</v>
      </c>
      <c r="AG10" t="str">
        <f>[1]Настройки!$D$6&amp;" 28"</f>
        <v xml:space="preserve"> 28</v>
      </c>
      <c r="AH10" t="str">
        <f>[1]Настройки!$D$6&amp;" 29"</f>
        <v xml:space="preserve"> 29</v>
      </c>
      <c r="AI10" t="str">
        <f>[1]Настройки!$D$6&amp;" 30"</f>
        <v xml:space="preserve"> 30</v>
      </c>
      <c r="AJ10" t="str">
        <f>[1]Настройки!$D$6&amp;" 31"</f>
        <v xml:space="preserve"> 31</v>
      </c>
      <c r="AK10" t="str">
        <f>[1]Настройки!$D$6&amp;" 32"</f>
        <v xml:space="preserve"> 32</v>
      </c>
      <c r="AL10" t="str">
        <f>[1]Настройки!$D$6&amp;" 33"</f>
        <v xml:space="preserve"> 33</v>
      </c>
      <c r="AM10" t="str">
        <f>[1]Настройки!$D$6&amp;" 34"</f>
        <v xml:space="preserve"> 34</v>
      </c>
      <c r="AN10" t="str">
        <f>[1]Настройки!$D$6&amp;" 35"</f>
        <v xml:space="preserve"> 35</v>
      </c>
      <c r="AO10" t="str">
        <f>[1]Настройки!$D$6&amp;" 36"</f>
        <v xml:space="preserve"> 36</v>
      </c>
      <c r="AP10" t="str">
        <f>[1]Настройки!$D$6&amp;" 37"</f>
        <v xml:space="preserve"> 37</v>
      </c>
      <c r="AQ10" t="str">
        <f>[1]Настройки!$D$6&amp;" 38"</f>
        <v xml:space="preserve"> 38</v>
      </c>
      <c r="AR10" t="str">
        <f>[1]Настройки!$D$6&amp;" 39"</f>
        <v xml:space="preserve"> 39</v>
      </c>
      <c r="AS10" t="str">
        <f>[1]Настройки!$D$6&amp;" 40"</f>
        <v xml:space="preserve"> 40</v>
      </c>
      <c r="AT10" t="str">
        <f>[1]Настройки!$D$6&amp;" 41"</f>
        <v xml:space="preserve"> 41</v>
      </c>
      <c r="AU10" t="str">
        <f>[1]Настройки!$D$6&amp;" 42"</f>
        <v xml:space="preserve"> 42</v>
      </c>
      <c r="AV10" t="str">
        <f>[1]Настройки!$D$6&amp;" 43"</f>
        <v xml:space="preserve"> 43</v>
      </c>
      <c r="AW10" t="str">
        <f>[1]Настройки!$D$6&amp;" 44"</f>
        <v xml:space="preserve"> 44</v>
      </c>
      <c r="AX10" t="str">
        <f>[1]Настройки!$D$6&amp;" 45"</f>
        <v xml:space="preserve"> 45</v>
      </c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101" s="10" customFormat="1" ht="145.5" customHeight="1" x14ac:dyDescent="0.25">
      <c r="D11" s="74" t="s">
        <v>7</v>
      </c>
      <c r="E11" s="66" t="s">
        <v>8</v>
      </c>
      <c r="F11" s="66" t="s">
        <v>673</v>
      </c>
      <c r="G11" s="11" t="s">
        <v>466</v>
      </c>
      <c r="H11" s="11" t="s">
        <v>467</v>
      </c>
      <c r="I11" s="11" t="s">
        <v>468</v>
      </c>
      <c r="J11" s="11" t="s">
        <v>469</v>
      </c>
      <c r="K11" s="11" t="s">
        <v>470</v>
      </c>
      <c r="L11" s="11" t="s">
        <v>471</v>
      </c>
      <c r="M11" s="11" t="s">
        <v>472</v>
      </c>
      <c r="N11" s="11" t="s">
        <v>473</v>
      </c>
      <c r="O11" s="11" t="s">
        <v>474</v>
      </c>
      <c r="P11" s="11" t="s">
        <v>475</v>
      </c>
      <c r="Q11" s="11" t="s">
        <v>476</v>
      </c>
      <c r="R11" s="11" t="s">
        <v>477</v>
      </c>
      <c r="S11" s="11" t="s">
        <v>478</v>
      </c>
      <c r="T11" s="11" t="s">
        <v>479</v>
      </c>
      <c r="U11" s="11" t="s">
        <v>480</v>
      </c>
      <c r="V11" s="11" t="s">
        <v>481</v>
      </c>
      <c r="W11" s="12"/>
      <c r="X11" s="12"/>
      <c r="Y11" s="76" t="s">
        <v>674</v>
      </c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8"/>
    </row>
    <row r="12" spans="1:101" s="10" customFormat="1" ht="89.25" customHeight="1" x14ac:dyDescent="0.25">
      <c r="D12" s="75"/>
      <c r="E12" s="67"/>
      <c r="F12" s="67"/>
      <c r="G12" s="13" t="s">
        <v>482</v>
      </c>
      <c r="H12" s="13" t="s">
        <v>483</v>
      </c>
      <c r="I12" s="13" t="s">
        <v>484</v>
      </c>
      <c r="J12" s="13" t="s">
        <v>485</v>
      </c>
      <c r="K12" s="13" t="s">
        <v>486</v>
      </c>
      <c r="L12" s="13" t="s">
        <v>487</v>
      </c>
      <c r="M12" s="13" t="s">
        <v>488</v>
      </c>
      <c r="N12" s="13" t="s">
        <v>489</v>
      </c>
      <c r="O12" s="13" t="s">
        <v>489</v>
      </c>
      <c r="P12" s="13" t="s">
        <v>490</v>
      </c>
      <c r="Q12" s="13" t="s">
        <v>490</v>
      </c>
      <c r="R12" s="13" t="s">
        <v>491</v>
      </c>
      <c r="S12" s="13" t="s">
        <v>492</v>
      </c>
      <c r="T12" s="13" t="s">
        <v>493</v>
      </c>
      <c r="U12" s="13" t="s">
        <v>486</v>
      </c>
      <c r="V12" s="13" t="s">
        <v>486</v>
      </c>
      <c r="W12" s="12"/>
      <c r="X12" s="12"/>
      <c r="Y12" s="79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1"/>
    </row>
    <row r="13" spans="1:101" ht="75" x14ac:dyDescent="0.25">
      <c r="A13" t="s">
        <v>9</v>
      </c>
      <c r="B13" t="s">
        <v>10</v>
      </c>
      <c r="C13" t="s">
        <v>11</v>
      </c>
      <c r="D13" s="14">
        <v>1</v>
      </c>
      <c r="E13" s="15" t="s">
        <v>494</v>
      </c>
      <c r="F13" s="15" t="s">
        <v>590</v>
      </c>
      <c r="G13" s="16">
        <v>6.69</v>
      </c>
      <c r="H13" s="17">
        <v>8.73</v>
      </c>
      <c r="I13" s="18">
        <v>23.4</v>
      </c>
      <c r="J13" s="17">
        <v>366.27365599999996</v>
      </c>
      <c r="K13" s="18">
        <v>0.65733333333333333</v>
      </c>
      <c r="L13" s="17">
        <v>0.17341040462427801</v>
      </c>
      <c r="M13" s="17">
        <v>0.19444444444444448</v>
      </c>
      <c r="N13" s="17">
        <v>9.3070833333333325E-2</v>
      </c>
      <c r="O13" s="17">
        <v>0.36894749999999998</v>
      </c>
      <c r="P13" s="17">
        <v>3.1078750000000015E-5</v>
      </c>
      <c r="Q13" s="19">
        <v>5.5181099999999992E-4</v>
      </c>
      <c r="R13" s="19">
        <v>24.700000000000003</v>
      </c>
      <c r="S13" s="19">
        <v>9.0000000000003411E-2</v>
      </c>
      <c r="T13" s="19">
        <v>3.3550000000000003E-2</v>
      </c>
      <c r="U13" s="41">
        <v>1.3089999999999999</v>
      </c>
      <c r="V13" s="42">
        <v>2.9766659999999998</v>
      </c>
      <c r="W13" s="22" t="s">
        <v>687</v>
      </c>
      <c r="X13" s="22" t="s">
        <v>688</v>
      </c>
      <c r="Y13" s="51" t="s">
        <v>675</v>
      </c>
      <c r="Z13" s="51" t="s">
        <v>676</v>
      </c>
      <c r="AA13" s="51" t="s">
        <v>686</v>
      </c>
      <c r="AB13" s="51" t="s">
        <v>677</v>
      </c>
      <c r="AC13" s="51" t="s">
        <v>678</v>
      </c>
      <c r="AD13" s="51" t="s">
        <v>679</v>
      </c>
      <c r="AE13" s="51" t="s">
        <v>680</v>
      </c>
      <c r="AF13" s="51" t="s">
        <v>681</v>
      </c>
      <c r="AG13" s="51" t="s">
        <v>682</v>
      </c>
      <c r="AH13" s="51" t="s">
        <v>683</v>
      </c>
      <c r="AI13" s="51" t="s">
        <v>684</v>
      </c>
      <c r="AJ13" s="51" t="s">
        <v>685</v>
      </c>
    </row>
    <row r="14" spans="1:101" ht="15.75" x14ac:dyDescent="0.25">
      <c r="A14" t="s">
        <v>12</v>
      </c>
      <c r="B14">
        <v>10</v>
      </c>
      <c r="C14" s="22" t="s">
        <v>13</v>
      </c>
      <c r="D14" s="14">
        <v>2</v>
      </c>
      <c r="E14" s="15" t="s">
        <v>495</v>
      </c>
      <c r="F14" s="15" t="s">
        <v>591</v>
      </c>
      <c r="G14" s="20">
        <v>6.73</v>
      </c>
      <c r="H14" s="20">
        <v>8.7100000000000009</v>
      </c>
      <c r="I14" s="20">
        <v>21</v>
      </c>
      <c r="J14" s="20">
        <v>332.80245600000001</v>
      </c>
      <c r="K14" s="41">
        <v>1.1933333333333336</v>
      </c>
      <c r="L14" s="20">
        <v>0.21676300578034691</v>
      </c>
      <c r="M14" s="20">
        <v>0.1388888888888889</v>
      </c>
      <c r="N14" s="20">
        <v>9.2504166666666665E-2</v>
      </c>
      <c r="O14" s="20">
        <v>0.33399749999999995</v>
      </c>
      <c r="P14" s="20">
        <v>2.9152500000000006E-5</v>
      </c>
      <c r="Q14" s="20">
        <v>5.1909000000000005E-4</v>
      </c>
      <c r="R14" s="20">
        <v>24.55</v>
      </c>
      <c r="S14" s="20">
        <v>6.7999999999983629E-2</v>
      </c>
      <c r="T14" s="20">
        <v>3.0499999999999999E-2</v>
      </c>
      <c r="U14" s="41">
        <v>1.54</v>
      </c>
      <c r="V14" s="42">
        <v>3.50196</v>
      </c>
      <c r="W14" s="22" t="s">
        <v>687</v>
      </c>
      <c r="X14" s="22" t="s">
        <v>689</v>
      </c>
      <c r="Y14" s="52">
        <v>1</v>
      </c>
      <c r="Z14" s="52" t="s">
        <v>569</v>
      </c>
      <c r="AA14" s="52" t="s">
        <v>665</v>
      </c>
      <c r="AB14" s="52">
        <v>5.17</v>
      </c>
      <c r="AC14" s="52">
        <v>0.59</v>
      </c>
      <c r="AD14" s="52">
        <v>29.69</v>
      </c>
      <c r="AE14" s="52">
        <v>31.75</v>
      </c>
      <c r="AF14" s="52">
        <v>10.5</v>
      </c>
      <c r="AG14" s="52">
        <v>14.74</v>
      </c>
      <c r="AH14" s="52">
        <v>12.73</v>
      </c>
      <c r="AI14" s="52">
        <v>62.03</v>
      </c>
      <c r="AJ14" s="52">
        <v>37.97</v>
      </c>
    </row>
    <row r="15" spans="1:101" ht="15.75" x14ac:dyDescent="0.25">
      <c r="A15" t="s">
        <v>14</v>
      </c>
      <c r="B15">
        <v>80</v>
      </c>
      <c r="C15" s="22" t="s">
        <v>15</v>
      </c>
      <c r="D15" s="14">
        <v>3</v>
      </c>
      <c r="E15" s="15" t="s">
        <v>496</v>
      </c>
      <c r="F15" s="15" t="s">
        <v>592</v>
      </c>
      <c r="G15" s="20">
        <v>6.81</v>
      </c>
      <c r="H15" s="20">
        <v>8.91</v>
      </c>
      <c r="I15" s="20">
        <v>12.6</v>
      </c>
      <c r="J15" s="20">
        <v>283.75149599999997</v>
      </c>
      <c r="K15" s="41">
        <v>1.1957333333333338</v>
      </c>
      <c r="L15" s="20">
        <v>0.17341040462427748</v>
      </c>
      <c r="M15" s="20">
        <v>8.8888888888888906E-2</v>
      </c>
      <c r="N15" s="20">
        <v>9.8583333333333328E-2</v>
      </c>
      <c r="O15" s="20">
        <v>0.39242250000000001</v>
      </c>
      <c r="P15" s="20">
        <v>3.6593000000000007E-5</v>
      </c>
      <c r="Q15" s="20">
        <v>3.0242549999999995E-4</v>
      </c>
      <c r="R15" s="20">
        <v>24.6</v>
      </c>
      <c r="S15" s="20">
        <v>0.11399999999994748</v>
      </c>
      <c r="T15" s="20">
        <v>2.7450000000000002E-2</v>
      </c>
      <c r="U15" s="41">
        <v>1.8039999999999998</v>
      </c>
      <c r="V15" s="42">
        <v>4.1022959999999999</v>
      </c>
      <c r="W15" s="22" t="s">
        <v>690</v>
      </c>
      <c r="X15" s="22" t="s">
        <v>691</v>
      </c>
      <c r="Y15" s="52">
        <v>2</v>
      </c>
      <c r="Z15" s="52" t="s">
        <v>570</v>
      </c>
      <c r="AA15" s="52" t="s">
        <v>666</v>
      </c>
      <c r="AB15" s="52">
        <v>6.6</v>
      </c>
      <c r="AC15" s="52">
        <v>0.37</v>
      </c>
      <c r="AD15" s="52">
        <v>27.6</v>
      </c>
      <c r="AE15" s="52">
        <v>35.35</v>
      </c>
      <c r="AF15" s="52">
        <v>11.56</v>
      </c>
      <c r="AG15" s="52">
        <v>13.52</v>
      </c>
      <c r="AH15" s="52">
        <v>11.6</v>
      </c>
      <c r="AI15" s="52">
        <v>63.32</v>
      </c>
      <c r="AJ15" s="52">
        <v>36.68</v>
      </c>
    </row>
    <row r="16" spans="1:101" ht="15.75" x14ac:dyDescent="0.25">
      <c r="A16" t="s">
        <v>16</v>
      </c>
      <c r="B16">
        <v>0.45</v>
      </c>
      <c r="C16" s="22" t="s">
        <v>17</v>
      </c>
      <c r="D16" s="14">
        <v>4</v>
      </c>
      <c r="E16" s="15" t="s">
        <v>497</v>
      </c>
      <c r="F16" s="15" t="s">
        <v>593</v>
      </c>
      <c r="G16" s="20">
        <v>6.87</v>
      </c>
      <c r="H16" s="20">
        <v>8.66</v>
      </c>
      <c r="I16" s="20">
        <v>8.3999999999999986</v>
      </c>
      <c r="J16" s="20">
        <v>214.48537599999997</v>
      </c>
      <c r="K16" s="41">
        <v>1.0586666666666669</v>
      </c>
      <c r="L16" s="20">
        <v>0.30346820809248543</v>
      </c>
      <c r="M16" s="20">
        <v>0.16666666666666669</v>
      </c>
      <c r="N16" s="20">
        <v>0.11645833333333332</v>
      </c>
      <c r="O16" s="20">
        <v>0.34159750000000005</v>
      </c>
      <c r="P16" s="20">
        <v>1.0900850000000002E-4</v>
      </c>
      <c r="Q16" s="20">
        <v>1.919775E-4</v>
      </c>
      <c r="R16" s="20">
        <v>24.55</v>
      </c>
      <c r="S16" s="20">
        <v>5.8000000000077989E-2</v>
      </c>
      <c r="T16" s="20">
        <v>3.3550000000000003E-2</v>
      </c>
      <c r="U16" s="41">
        <v>2.992</v>
      </c>
      <c r="V16" s="42">
        <v>6.8038080000000001</v>
      </c>
      <c r="W16" s="22" t="s">
        <v>692</v>
      </c>
      <c r="X16" s="22" t="s">
        <v>693</v>
      </c>
      <c r="Y16" s="52">
        <v>3</v>
      </c>
      <c r="Z16" s="52" t="s">
        <v>571</v>
      </c>
      <c r="AA16" s="52" t="s">
        <v>667</v>
      </c>
      <c r="AB16" s="52">
        <v>3.3</v>
      </c>
      <c r="AC16" s="52">
        <v>0.45</v>
      </c>
      <c r="AD16" s="52">
        <v>16.079999999999998</v>
      </c>
      <c r="AE16" s="52">
        <v>41.78</v>
      </c>
      <c r="AF16" s="52">
        <v>14.04</v>
      </c>
      <c r="AG16" s="52">
        <v>15.91</v>
      </c>
      <c r="AH16" s="52">
        <v>11.74</v>
      </c>
      <c r="AI16" s="52">
        <v>58.31</v>
      </c>
      <c r="AJ16" s="52">
        <v>41.69</v>
      </c>
    </row>
    <row r="17" spans="1:36" ht="15.75" x14ac:dyDescent="0.25">
      <c r="A17" t="s">
        <v>18</v>
      </c>
      <c r="B17">
        <v>1000</v>
      </c>
      <c r="C17" s="22" t="s">
        <v>19</v>
      </c>
      <c r="D17" s="14">
        <v>5</v>
      </c>
      <c r="E17" s="15" t="s">
        <v>498</v>
      </c>
      <c r="F17" s="15" t="s">
        <v>594</v>
      </c>
      <c r="G17" s="20">
        <v>6.87</v>
      </c>
      <c r="H17" s="20">
        <v>8.77</v>
      </c>
      <c r="I17" s="20">
        <v>7.3999999999999995</v>
      </c>
      <c r="J17" s="20">
        <v>200.28299199999995</v>
      </c>
      <c r="K17" s="41">
        <v>1.0613333333333335</v>
      </c>
      <c r="L17" s="20">
        <v>0.17341040462427737</v>
      </c>
      <c r="M17" s="20">
        <v>0.11111111111111112</v>
      </c>
      <c r="N17" s="20">
        <v>0.10429583333333332</v>
      </c>
      <c r="O17" s="20">
        <v>0.31607249999999998</v>
      </c>
      <c r="P17" s="20">
        <v>9.553050000000001E-5</v>
      </c>
      <c r="Q17" s="20">
        <v>1.49877E-4</v>
      </c>
      <c r="R17" s="20">
        <v>24.65</v>
      </c>
      <c r="S17" s="20">
        <v>7.0000000000050022E-2</v>
      </c>
      <c r="T17" s="20">
        <v>2.7450000000000002E-2</v>
      </c>
      <c r="U17" s="41">
        <v>2.3979999999999997</v>
      </c>
      <c r="V17" s="42">
        <v>5.4530519999999996</v>
      </c>
      <c r="W17" s="22" t="s">
        <v>694</v>
      </c>
      <c r="X17" s="22" t="s">
        <v>695</v>
      </c>
      <c r="Y17" s="52">
        <v>4</v>
      </c>
      <c r="Z17" s="52" t="s">
        <v>572</v>
      </c>
      <c r="AA17" s="52" t="s">
        <v>668</v>
      </c>
      <c r="AB17" s="52">
        <v>3.42</v>
      </c>
      <c r="AC17" s="52">
        <v>0.3</v>
      </c>
      <c r="AD17" s="52">
        <v>24.06</v>
      </c>
      <c r="AE17" s="52">
        <v>36.01</v>
      </c>
      <c r="AF17" s="52">
        <v>11.9</v>
      </c>
      <c r="AG17" s="52">
        <v>15.12</v>
      </c>
      <c r="AH17" s="52">
        <v>12.61</v>
      </c>
      <c r="AI17" s="52">
        <v>60.37</v>
      </c>
      <c r="AJ17" s="52">
        <v>39.630000000000003</v>
      </c>
    </row>
    <row r="18" spans="1:36" ht="15.75" x14ac:dyDescent="0.25">
      <c r="A18" t="s">
        <v>20</v>
      </c>
      <c r="B18">
        <v>0.245</v>
      </c>
      <c r="C18" s="22" t="s">
        <v>21</v>
      </c>
      <c r="D18" s="14">
        <v>6</v>
      </c>
      <c r="E18" s="15" t="s">
        <v>499</v>
      </c>
      <c r="F18" s="15" t="s">
        <v>595</v>
      </c>
      <c r="G18" s="20">
        <v>7.15</v>
      </c>
      <c r="H18" s="20">
        <v>8.7899999999999991</v>
      </c>
      <c r="I18" s="20">
        <v>8.3999999999999986</v>
      </c>
      <c r="J18" s="20">
        <v>198.65277600000002</v>
      </c>
      <c r="K18" s="41">
        <v>0.92666666666666675</v>
      </c>
      <c r="L18" s="20">
        <v>0.2167630057803468</v>
      </c>
      <c r="M18" s="20">
        <v>0.1388888888888889</v>
      </c>
      <c r="N18" s="20">
        <v>0.14180416666666665</v>
      </c>
      <c r="O18" s="20">
        <v>0.56129750000000012</v>
      </c>
      <c r="P18" s="20">
        <v>1.4480800000000004E-4</v>
      </c>
      <c r="Q18" s="20">
        <v>1.640535E-4</v>
      </c>
      <c r="R18" s="20">
        <v>24.700000000000003</v>
      </c>
      <c r="S18" s="20">
        <v>7.5999999999964984E-2</v>
      </c>
      <c r="T18" s="20">
        <v>3.0499999999999999E-2</v>
      </c>
      <c r="U18" s="41">
        <v>2.3979999999999997</v>
      </c>
      <c r="V18" s="42">
        <v>5.4530519999999996</v>
      </c>
      <c r="W18" s="22" t="s">
        <v>696</v>
      </c>
      <c r="X18" s="22" t="s">
        <v>697</v>
      </c>
      <c r="Y18" s="52">
        <v>5</v>
      </c>
      <c r="Z18" s="52" t="s">
        <v>573</v>
      </c>
      <c r="AA18" s="52" t="s">
        <v>669</v>
      </c>
      <c r="AB18" s="52">
        <v>6.16</v>
      </c>
      <c r="AC18" s="52">
        <v>0.11</v>
      </c>
      <c r="AD18" s="52">
        <v>7.57</v>
      </c>
      <c r="AE18" s="52">
        <v>40.15</v>
      </c>
      <c r="AF18" s="52">
        <v>13.22</v>
      </c>
      <c r="AG18" s="52">
        <v>17.89</v>
      </c>
      <c r="AH18" s="52">
        <v>21.06</v>
      </c>
      <c r="AI18" s="52">
        <v>47.83</v>
      </c>
      <c r="AJ18" s="52">
        <v>52.17</v>
      </c>
    </row>
    <row r="19" spans="1:36" ht="15.75" x14ac:dyDescent="0.25">
      <c r="A19" t="s">
        <v>22</v>
      </c>
      <c r="B19">
        <v>100</v>
      </c>
      <c r="C19" s="22" t="s">
        <v>23</v>
      </c>
      <c r="D19" s="14">
        <v>7</v>
      </c>
      <c r="E19" s="15" t="s">
        <v>500</v>
      </c>
      <c r="F19" s="15" t="s">
        <v>596</v>
      </c>
      <c r="G19" s="20">
        <v>7.2</v>
      </c>
      <c r="H19" s="20">
        <v>8.74</v>
      </c>
      <c r="I19" s="20">
        <v>8.1999999999999993</v>
      </c>
      <c r="J19" s="20">
        <v>194.93000800000002</v>
      </c>
      <c r="K19" s="41">
        <v>1.0613333333333335</v>
      </c>
      <c r="L19" s="20">
        <v>0.2167630057803468</v>
      </c>
      <c r="M19" s="20">
        <v>0.11111111111111112</v>
      </c>
      <c r="N19" s="20">
        <v>0.1343125</v>
      </c>
      <c r="O19" s="20">
        <v>0.26219749999999997</v>
      </c>
      <c r="P19" s="20">
        <v>1.6469149999999999E-4</v>
      </c>
      <c r="Q19" s="20">
        <v>1.9628699999999999E-4</v>
      </c>
      <c r="R19" s="20">
        <v>24.75</v>
      </c>
      <c r="S19" s="20">
        <v>6.8166666666667666E-2</v>
      </c>
      <c r="T19" s="20">
        <v>3.3550000000000003E-2</v>
      </c>
      <c r="U19" s="41">
        <v>1.7379999999999998</v>
      </c>
      <c r="V19" s="42">
        <v>3.9522119999999994</v>
      </c>
      <c r="W19" s="22" t="s">
        <v>696</v>
      </c>
      <c r="X19" s="22" t="s">
        <v>698</v>
      </c>
      <c r="Y19" s="52">
        <v>6</v>
      </c>
      <c r="Z19" s="52" t="s">
        <v>574</v>
      </c>
      <c r="AA19" s="52" t="s">
        <v>670</v>
      </c>
      <c r="AB19" s="52">
        <v>3.26</v>
      </c>
      <c r="AC19" s="52">
        <v>0.08</v>
      </c>
      <c r="AD19" s="52">
        <v>20.61</v>
      </c>
      <c r="AE19" s="52">
        <v>33.29</v>
      </c>
      <c r="AF19" s="52">
        <v>9.06</v>
      </c>
      <c r="AG19" s="52">
        <v>15.91</v>
      </c>
      <c r="AH19" s="52">
        <v>21.05</v>
      </c>
      <c r="AI19" s="52">
        <v>53.98</v>
      </c>
      <c r="AJ19" s="52">
        <v>46.02</v>
      </c>
    </row>
    <row r="20" spans="1:36" ht="15.75" x14ac:dyDescent="0.25">
      <c r="A20" t="s">
        <v>24</v>
      </c>
      <c r="B20">
        <v>4.4999999999999998E-2</v>
      </c>
      <c r="C20" s="22" t="s">
        <v>25</v>
      </c>
      <c r="D20" s="14">
        <v>8</v>
      </c>
      <c r="E20" s="15" t="s">
        <v>501</v>
      </c>
      <c r="F20" s="15" t="s">
        <v>597</v>
      </c>
      <c r="G20" s="20">
        <v>7.09</v>
      </c>
      <c r="H20" s="20">
        <v>8.56</v>
      </c>
      <c r="I20" s="20">
        <v>13.4</v>
      </c>
      <c r="J20" s="20">
        <v>205.93697600000002</v>
      </c>
      <c r="K20" s="41">
        <v>1.1920000000000004</v>
      </c>
      <c r="L20" s="20">
        <v>0.17341040462427737</v>
      </c>
      <c r="M20" s="20">
        <v>0.16666666666666669</v>
      </c>
      <c r="N20" s="20">
        <v>0.16397499999999998</v>
      </c>
      <c r="O20" s="20">
        <v>0.28154749999999995</v>
      </c>
      <c r="P20" s="20">
        <v>1.8779500000000001E-4</v>
      </c>
      <c r="Q20" s="20">
        <v>2.4690900000000002E-4</v>
      </c>
      <c r="R20" s="20">
        <v>24.85</v>
      </c>
      <c r="S20" s="20">
        <v>5.6250000000002132E-2</v>
      </c>
      <c r="T20" s="20">
        <v>2.7450000000000002E-2</v>
      </c>
      <c r="U20" s="41">
        <v>1.3419999999999999</v>
      </c>
      <c r="V20" s="42">
        <v>3.0517079999999996</v>
      </c>
      <c r="W20" s="22" t="s">
        <v>699</v>
      </c>
      <c r="X20" s="22" t="s">
        <v>700</v>
      </c>
      <c r="Y20" s="52">
        <v>7</v>
      </c>
      <c r="Z20" s="52" t="s">
        <v>575</v>
      </c>
      <c r="AA20" s="52" t="s">
        <v>671</v>
      </c>
      <c r="AB20" s="52">
        <v>3.51</v>
      </c>
      <c r="AC20" s="52">
        <v>0.39</v>
      </c>
      <c r="AD20" s="52">
        <v>24.02</v>
      </c>
      <c r="AE20" s="52">
        <v>35.82</v>
      </c>
      <c r="AF20" s="52">
        <v>9.65</v>
      </c>
      <c r="AG20" s="52">
        <v>14.23</v>
      </c>
      <c r="AH20" s="52">
        <v>15.89</v>
      </c>
      <c r="AI20" s="52">
        <v>60.23</v>
      </c>
      <c r="AJ20" s="52">
        <v>39.770000000000003</v>
      </c>
    </row>
    <row r="21" spans="1:36" ht="15.75" x14ac:dyDescent="0.25">
      <c r="A21" t="s">
        <v>26</v>
      </c>
      <c r="B21">
        <v>1E+16</v>
      </c>
      <c r="C21">
        <v>1E+16</v>
      </c>
      <c r="D21" s="14">
        <v>9</v>
      </c>
      <c r="E21" s="15" t="s">
        <v>502</v>
      </c>
      <c r="F21" s="15" t="s">
        <v>598</v>
      </c>
      <c r="G21" s="20">
        <v>7.1</v>
      </c>
      <c r="H21" s="20">
        <v>8.7799999999999994</v>
      </c>
      <c r="I21" s="20">
        <v>14.799999999999999</v>
      </c>
      <c r="J21" s="20">
        <v>178.30999199999997</v>
      </c>
      <c r="K21" s="41">
        <v>1.0586666666666669</v>
      </c>
      <c r="L21" s="20">
        <v>0.2167630057803468</v>
      </c>
      <c r="M21" s="20">
        <v>0.16666666666666669</v>
      </c>
      <c r="N21" s="20">
        <v>0.14198333333333335</v>
      </c>
      <c r="O21" s="20">
        <v>0.23564499999999999</v>
      </c>
      <c r="P21" s="20">
        <v>1.2829399999999999E-4</v>
      </c>
      <c r="Q21" s="20">
        <v>1.8593250000000002E-4</v>
      </c>
      <c r="R21" s="20">
        <v>24.4</v>
      </c>
      <c r="S21" s="20">
        <v>6.0600000000007981E-2</v>
      </c>
      <c r="T21" s="20">
        <v>2.4400000000000002E-2</v>
      </c>
      <c r="U21" s="41">
        <v>0.7260000000000002</v>
      </c>
      <c r="V21" s="42">
        <v>1.6509240000000005</v>
      </c>
      <c r="W21" s="22" t="s">
        <v>696</v>
      </c>
      <c r="X21" s="22" t="s">
        <v>701</v>
      </c>
      <c r="Y21" s="52">
        <v>8</v>
      </c>
      <c r="Z21" s="52" t="s">
        <v>576</v>
      </c>
      <c r="AA21" s="52" t="s">
        <v>672</v>
      </c>
      <c r="AB21" s="52">
        <v>3.55</v>
      </c>
      <c r="AC21" s="52">
        <v>1.45</v>
      </c>
      <c r="AD21" s="52">
        <v>9.82</v>
      </c>
      <c r="AE21" s="52">
        <v>36.299999999999997</v>
      </c>
      <c r="AF21" s="52">
        <v>16.39</v>
      </c>
      <c r="AG21" s="52">
        <v>18.34</v>
      </c>
      <c r="AH21" s="52">
        <v>17.72</v>
      </c>
      <c r="AI21" s="52">
        <v>47.57</v>
      </c>
      <c r="AJ21" s="52">
        <v>52.45</v>
      </c>
    </row>
    <row r="22" spans="1:36" ht="15.75" x14ac:dyDescent="0.25">
      <c r="A22" t="s">
        <v>27</v>
      </c>
      <c r="B22">
        <v>4.4999999999999998E-2</v>
      </c>
      <c r="C22" s="22" t="s">
        <v>25</v>
      </c>
      <c r="D22" s="14">
        <v>10</v>
      </c>
      <c r="E22" s="15" t="s">
        <v>503</v>
      </c>
      <c r="F22" s="15" t="s">
        <v>599</v>
      </c>
      <c r="G22" s="20">
        <v>7.16</v>
      </c>
      <c r="H22" s="20">
        <v>8.75</v>
      </c>
      <c r="I22" s="20">
        <v>19</v>
      </c>
      <c r="J22" s="20">
        <v>165.25863200000001</v>
      </c>
      <c r="K22" s="41">
        <v>0.92733333333333345</v>
      </c>
      <c r="L22" s="20">
        <v>0.23843930635838156</v>
      </c>
      <c r="M22" s="20">
        <v>0.125</v>
      </c>
      <c r="N22" s="20">
        <v>0.14411041666666663</v>
      </c>
      <c r="O22" s="20">
        <v>0.21900749999999997</v>
      </c>
      <c r="P22" s="20">
        <v>1.0797924999999999E-4</v>
      </c>
      <c r="Q22" s="20">
        <v>1.7085899999999998E-4</v>
      </c>
      <c r="R22" s="20">
        <v>24.71</v>
      </c>
      <c r="S22" s="20">
        <v>7.0333333333323367E-2</v>
      </c>
      <c r="T22" s="20">
        <v>2.4400000000000002E-2</v>
      </c>
      <c r="U22" s="41">
        <v>0.67100000000000015</v>
      </c>
      <c r="V22" s="42">
        <v>1.5258540000000003</v>
      </c>
      <c r="W22" s="22" t="s">
        <v>699</v>
      </c>
      <c r="X22" s="22" t="s">
        <v>702</v>
      </c>
    </row>
    <row r="23" spans="1:36" ht="15.75" x14ac:dyDescent="0.25">
      <c r="A23" t="s">
        <v>28</v>
      </c>
      <c r="B23">
        <v>1E+16</v>
      </c>
      <c r="C23">
        <v>1E+16</v>
      </c>
      <c r="D23" s="14">
        <v>11</v>
      </c>
      <c r="E23" s="15" t="s">
        <v>504</v>
      </c>
      <c r="F23" s="15" t="s">
        <v>600</v>
      </c>
      <c r="G23" s="20">
        <v>7.23</v>
      </c>
      <c r="H23" s="20">
        <v>8.9700000000000006</v>
      </c>
      <c r="I23" s="20">
        <v>16.399999999999999</v>
      </c>
      <c r="J23" s="20">
        <v>164.93114399999999</v>
      </c>
      <c r="K23" s="41">
        <v>0.66</v>
      </c>
      <c r="L23" s="20">
        <v>0.30346820809248543</v>
      </c>
      <c r="M23" s="20">
        <v>0.1388888888888889</v>
      </c>
      <c r="N23" s="20">
        <v>0.12330416666666667</v>
      </c>
      <c r="O23" s="20">
        <v>0.21421999999999999</v>
      </c>
      <c r="P23" s="20">
        <v>1.0083200000000001E-4</v>
      </c>
      <c r="Q23" s="20">
        <v>2.6305499999999999E-4</v>
      </c>
      <c r="R23" s="20">
        <v>23.95</v>
      </c>
      <c r="S23" s="20">
        <v>5.5499999999994998E-2</v>
      </c>
      <c r="T23" s="20">
        <v>2.4400000000000002E-2</v>
      </c>
      <c r="U23" s="41">
        <v>0.70399999999999985</v>
      </c>
      <c r="V23" s="42">
        <v>1.6008959999999997</v>
      </c>
      <c r="W23" s="22" t="s">
        <v>696</v>
      </c>
      <c r="X23" s="22" t="s">
        <v>703</v>
      </c>
    </row>
    <row r="24" spans="1:36" ht="15.75" x14ac:dyDescent="0.25">
      <c r="A24" t="s">
        <v>29</v>
      </c>
      <c r="B24">
        <v>4.4999999999999998E-2</v>
      </c>
      <c r="C24" s="22" t="s">
        <v>25</v>
      </c>
      <c r="D24" s="14">
        <v>12</v>
      </c>
      <c r="E24" s="15" t="s">
        <v>505</v>
      </c>
      <c r="F24" s="15" t="s">
        <v>601</v>
      </c>
      <c r="G24" s="20">
        <v>7.25</v>
      </c>
      <c r="H24" s="20">
        <v>8.89</v>
      </c>
      <c r="I24" s="20">
        <v>22.2</v>
      </c>
      <c r="J24" s="20">
        <v>164.548272</v>
      </c>
      <c r="K24" s="41">
        <v>0.92533333333333334</v>
      </c>
      <c r="L24" s="20">
        <v>0.2167630057803468</v>
      </c>
      <c r="M24" s="20">
        <v>0.16666666666666669</v>
      </c>
      <c r="N24" s="20">
        <v>0.13974166666666665</v>
      </c>
      <c r="O24" s="20">
        <v>0.21733499999999997</v>
      </c>
      <c r="P24" s="20">
        <v>1.5167350000000002E-4</v>
      </c>
      <c r="Q24" s="20">
        <v>2.1867299999999998E-4</v>
      </c>
      <c r="R24" s="20">
        <v>22.75</v>
      </c>
      <c r="S24" s="20">
        <v>9.0333333333324134E-2</v>
      </c>
      <c r="T24" s="20">
        <v>2.4400000000000002E-2</v>
      </c>
      <c r="U24" s="41">
        <v>0.59399999999999986</v>
      </c>
      <c r="V24" s="42">
        <v>1.3507559999999996</v>
      </c>
      <c r="W24" s="22" t="s">
        <v>696</v>
      </c>
      <c r="X24" s="22" t="s">
        <v>704</v>
      </c>
    </row>
    <row r="25" spans="1:36" ht="15.75" x14ac:dyDescent="0.25">
      <c r="A25" t="s">
        <v>30</v>
      </c>
      <c r="B25">
        <v>5</v>
      </c>
      <c r="C25" s="22" t="s">
        <v>31</v>
      </c>
      <c r="D25" s="14">
        <v>13</v>
      </c>
      <c r="E25" s="15" t="s">
        <v>506</v>
      </c>
      <c r="F25" s="15" t="s">
        <v>602</v>
      </c>
      <c r="G25" s="21">
        <v>7.18</v>
      </c>
      <c r="H25" s="21">
        <v>8.5500000000000007</v>
      </c>
      <c r="I25" s="21">
        <v>23.599999999999998</v>
      </c>
      <c r="J25" s="21">
        <v>339.88197600000001</v>
      </c>
      <c r="K25" s="42">
        <v>0.52800000000000014</v>
      </c>
      <c r="L25" s="21">
        <v>0.26011560693641611</v>
      </c>
      <c r="M25" s="21">
        <v>0.11111111111111112</v>
      </c>
      <c r="N25" s="21">
        <v>9.8416666666666666E-2</v>
      </c>
      <c r="O25" s="21">
        <v>0.38447249999999999</v>
      </c>
      <c r="P25" s="21">
        <v>8.1592499999999995E-5</v>
      </c>
      <c r="Q25" s="21">
        <v>5.1782249999999998E-4</v>
      </c>
      <c r="R25" s="21">
        <v>24.700000000000003</v>
      </c>
      <c r="S25" s="21">
        <v>6.8166666666667666E-2</v>
      </c>
      <c r="T25" s="21">
        <v>3.3550000000000003E-2</v>
      </c>
      <c r="U25" s="42">
        <v>1.1879999999999997</v>
      </c>
      <c r="V25" s="42">
        <v>2.7015119999999992</v>
      </c>
      <c r="W25" s="22" t="s">
        <v>687</v>
      </c>
      <c r="X25" s="22" t="s">
        <v>705</v>
      </c>
    </row>
    <row r="26" spans="1:36" ht="15.75" x14ac:dyDescent="0.25">
      <c r="A26" t="s">
        <v>32</v>
      </c>
      <c r="B26">
        <v>5.0000000000000001E-3</v>
      </c>
      <c r="C26" s="22" t="s">
        <v>33</v>
      </c>
      <c r="D26" s="14">
        <v>14</v>
      </c>
      <c r="E26" s="15" t="s">
        <v>507</v>
      </c>
      <c r="F26" s="15" t="s">
        <v>603</v>
      </c>
      <c r="G26" s="21">
        <v>7.2</v>
      </c>
      <c r="H26" s="21">
        <v>8.58</v>
      </c>
      <c r="I26" s="21">
        <v>15.4</v>
      </c>
      <c r="J26" s="21">
        <v>324.32629599999996</v>
      </c>
      <c r="K26" s="42">
        <v>0.92666666666666675</v>
      </c>
      <c r="L26" s="21">
        <v>0.17341040462427737</v>
      </c>
      <c r="M26" s="21">
        <v>0.1388888888888889</v>
      </c>
      <c r="N26" s="21">
        <v>9.6937499999999982E-2</v>
      </c>
      <c r="O26" s="21">
        <v>0.35809750000000001</v>
      </c>
      <c r="P26" s="21">
        <v>8.9435500000000008E-5</v>
      </c>
      <c r="Q26" s="21">
        <v>4.5503249999999997E-4</v>
      </c>
      <c r="R26" s="21">
        <v>24.65</v>
      </c>
      <c r="S26" s="21">
        <v>6.8166666666667666E-2</v>
      </c>
      <c r="T26" s="21">
        <v>3.3550000000000003E-2</v>
      </c>
      <c r="U26" s="42">
        <v>1.1439999999999999</v>
      </c>
      <c r="V26" s="42">
        <v>2.6014559999999998</v>
      </c>
      <c r="W26" s="22" t="s">
        <v>687</v>
      </c>
      <c r="X26" s="22" t="s">
        <v>706</v>
      </c>
    </row>
    <row r="27" spans="1:36" ht="15.75" x14ac:dyDescent="0.25">
      <c r="A27" t="s">
        <v>34</v>
      </c>
      <c r="B27">
        <v>5</v>
      </c>
      <c r="C27" s="22" t="s">
        <v>31</v>
      </c>
      <c r="D27" s="14">
        <v>15</v>
      </c>
      <c r="E27" s="15" t="s">
        <v>508</v>
      </c>
      <c r="F27" s="15" t="s">
        <v>604</v>
      </c>
      <c r="G27" s="21">
        <v>7.24</v>
      </c>
      <c r="H27" s="21">
        <v>8.6300000000000008</v>
      </c>
      <c r="I27" s="21">
        <v>11.799999999999999</v>
      </c>
      <c r="J27" s="21">
        <v>267.11221599999999</v>
      </c>
      <c r="K27" s="42">
        <v>0.52800000000000014</v>
      </c>
      <c r="L27" s="21">
        <v>0.17341040462427737</v>
      </c>
      <c r="M27" s="21">
        <v>0.11111111111111112</v>
      </c>
      <c r="N27" s="21">
        <v>8.9087499999999986E-2</v>
      </c>
      <c r="O27" s="21">
        <v>0.27942250000000002</v>
      </c>
      <c r="P27" s="21">
        <v>1.0440850000000002E-4</v>
      </c>
      <c r="Q27" s="21">
        <v>3.0893850000000004E-4</v>
      </c>
      <c r="R27" s="21">
        <v>24.700000000000003</v>
      </c>
      <c r="S27" s="21">
        <v>5.6250000000002132E-2</v>
      </c>
      <c r="T27" s="21">
        <v>3.0499999999999999E-2</v>
      </c>
      <c r="U27" s="42">
        <v>1.3639999999999999</v>
      </c>
      <c r="V27" s="42">
        <v>3.1017359999999998</v>
      </c>
      <c r="W27" s="22" t="s">
        <v>707</v>
      </c>
      <c r="X27" s="22" t="s">
        <v>708</v>
      </c>
    </row>
    <row r="28" spans="1:36" ht="15.75" x14ac:dyDescent="0.25">
      <c r="A28" t="s">
        <v>35</v>
      </c>
      <c r="B28">
        <v>1</v>
      </c>
      <c r="C28" s="22" t="s">
        <v>36</v>
      </c>
      <c r="D28" s="14">
        <v>16</v>
      </c>
      <c r="E28" s="15" t="s">
        <v>509</v>
      </c>
      <c r="F28" s="15" t="s">
        <v>605</v>
      </c>
      <c r="G28" s="21">
        <v>7.32</v>
      </c>
      <c r="H28" s="21">
        <v>8.68</v>
      </c>
      <c r="I28" s="21">
        <v>13</v>
      </c>
      <c r="J28" s="21">
        <v>242.47837599999997</v>
      </c>
      <c r="K28" s="42">
        <v>0.26133333333333342</v>
      </c>
      <c r="L28" s="21">
        <v>0.13005780346820806</v>
      </c>
      <c r="M28" s="21">
        <v>0.11111111111111112</v>
      </c>
      <c r="N28" s="21">
        <v>0.11402083333333332</v>
      </c>
      <c r="O28" s="21">
        <v>0.39367249999999993</v>
      </c>
      <c r="P28" s="21">
        <v>1.0763999999999998E-4</v>
      </c>
      <c r="Q28" s="21">
        <v>2.80683E-4</v>
      </c>
      <c r="R28" s="21">
        <v>24.55</v>
      </c>
      <c r="S28" s="21">
        <v>6.0600000000007981E-2</v>
      </c>
      <c r="T28" s="21">
        <v>3.3550000000000003E-2</v>
      </c>
      <c r="U28" s="42">
        <v>2.3099999999999996</v>
      </c>
      <c r="V28" s="42">
        <v>5.2529399999999988</v>
      </c>
      <c r="W28" s="22" t="s">
        <v>709</v>
      </c>
      <c r="X28" s="22" t="s">
        <v>710</v>
      </c>
    </row>
    <row r="29" spans="1:36" ht="15.75" x14ac:dyDescent="0.25">
      <c r="A29" t="s">
        <v>37</v>
      </c>
      <c r="B29">
        <v>25</v>
      </c>
      <c r="C29" s="22" t="s">
        <v>38</v>
      </c>
      <c r="D29" s="14">
        <v>17</v>
      </c>
      <c r="E29" s="15" t="s">
        <v>510</v>
      </c>
      <c r="F29" s="15" t="s">
        <v>606</v>
      </c>
      <c r="G29" s="21">
        <v>7.34</v>
      </c>
      <c r="H29" s="21">
        <v>8.7899999999999991</v>
      </c>
      <c r="I29" s="21">
        <v>8.6</v>
      </c>
      <c r="J29" s="21">
        <v>167.567904</v>
      </c>
      <c r="K29" s="42">
        <v>1.1880000000000004</v>
      </c>
      <c r="L29" s="21">
        <v>0.26011560693641611</v>
      </c>
      <c r="M29" s="21">
        <v>0.25000000000000006</v>
      </c>
      <c r="N29" s="21">
        <v>0.12676666666666667</v>
      </c>
      <c r="O29" s="21">
        <v>0.3395225</v>
      </c>
      <c r="P29" s="21">
        <v>1.2301550000000001E-4</v>
      </c>
      <c r="Q29" s="21">
        <v>1.6233749999999998E-4</v>
      </c>
      <c r="R29" s="21">
        <v>24.6</v>
      </c>
      <c r="S29" s="21">
        <v>0.14066666666664673</v>
      </c>
      <c r="T29" s="21">
        <v>3.0499999999999999E-2</v>
      </c>
      <c r="U29" s="42">
        <v>2.794</v>
      </c>
      <c r="V29" s="42">
        <v>6.3535560000000002</v>
      </c>
      <c r="W29" s="22" t="s">
        <v>699</v>
      </c>
      <c r="X29" s="22" t="s">
        <v>711</v>
      </c>
    </row>
    <row r="30" spans="1:36" ht="15.75" x14ac:dyDescent="0.25">
      <c r="A30" t="s">
        <v>39</v>
      </c>
      <c r="B30">
        <v>1</v>
      </c>
      <c r="C30" s="22" t="s">
        <v>36</v>
      </c>
      <c r="D30" s="14">
        <v>18</v>
      </c>
      <c r="E30" s="15" t="s">
        <v>511</v>
      </c>
      <c r="F30" s="15" t="s">
        <v>607</v>
      </c>
      <c r="G30" s="21">
        <v>7.5</v>
      </c>
      <c r="H30" s="21">
        <v>8.73</v>
      </c>
      <c r="I30" s="21">
        <v>8</v>
      </c>
      <c r="J30" s="21">
        <v>156.91009600000001</v>
      </c>
      <c r="K30" s="42">
        <v>0.92666666666666675</v>
      </c>
      <c r="L30" s="21">
        <v>0.21676300578034677</v>
      </c>
      <c r="M30" s="21">
        <v>0.1388888888888889</v>
      </c>
      <c r="N30" s="21">
        <v>0.13158333333333333</v>
      </c>
      <c r="O30" s="21">
        <v>0.33879750000000003</v>
      </c>
      <c r="P30" s="21">
        <v>1.3297450000000001E-4</v>
      </c>
      <c r="Q30" s="21">
        <v>2.2446449999999999E-4</v>
      </c>
      <c r="R30" s="21">
        <v>24.300000000000004</v>
      </c>
      <c r="S30" s="21">
        <v>5.5499999999994998E-2</v>
      </c>
      <c r="T30" s="21">
        <v>3.9650000000000005E-2</v>
      </c>
      <c r="U30" s="42">
        <v>2.64</v>
      </c>
      <c r="V30" s="42">
        <v>6.0033600000000007</v>
      </c>
      <c r="W30" s="22" t="s">
        <v>699</v>
      </c>
      <c r="X30" s="22" t="s">
        <v>712</v>
      </c>
    </row>
    <row r="31" spans="1:36" ht="15.75" x14ac:dyDescent="0.25">
      <c r="A31" t="s">
        <v>40</v>
      </c>
      <c r="B31">
        <v>15</v>
      </c>
      <c r="C31" s="22" t="s">
        <v>41</v>
      </c>
      <c r="D31" s="14">
        <v>19</v>
      </c>
      <c r="E31" s="15" t="s">
        <v>512</v>
      </c>
      <c r="F31" s="15" t="s">
        <v>608</v>
      </c>
      <c r="G31" s="21">
        <v>7.43</v>
      </c>
      <c r="H31" s="21">
        <v>8.36</v>
      </c>
      <c r="I31" s="21">
        <v>19.2</v>
      </c>
      <c r="J31" s="21">
        <v>290.277176</v>
      </c>
      <c r="K31" s="42">
        <v>0.92666666666666675</v>
      </c>
      <c r="L31" s="21">
        <v>0.26011560693641617</v>
      </c>
      <c r="M31" s="21">
        <v>0.1388888888888889</v>
      </c>
      <c r="N31" s="21">
        <v>0.11115833333333332</v>
      </c>
      <c r="O31" s="21">
        <v>0.4267725</v>
      </c>
      <c r="P31" s="21">
        <v>1.1405700000000002E-4</v>
      </c>
      <c r="Q31" s="21">
        <v>4.6404150000000006E-4</v>
      </c>
      <c r="R31" s="21">
        <v>24.55</v>
      </c>
      <c r="S31" s="21">
        <v>0.18066666666664827</v>
      </c>
      <c r="T31" s="21">
        <v>4.5749999999999999E-2</v>
      </c>
      <c r="U31" s="42">
        <v>2.2439999999999998</v>
      </c>
      <c r="V31" s="42">
        <v>5.1028559999999992</v>
      </c>
      <c r="W31" s="22" t="s">
        <v>690</v>
      </c>
      <c r="X31" s="22" t="s">
        <v>713</v>
      </c>
    </row>
    <row r="32" spans="1:36" ht="15.75" x14ac:dyDescent="0.25">
      <c r="A32" t="s">
        <v>42</v>
      </c>
      <c r="B32">
        <v>0.05</v>
      </c>
      <c r="C32" s="22" t="s">
        <v>43</v>
      </c>
      <c r="D32" s="14">
        <v>20</v>
      </c>
      <c r="E32" s="15" t="s">
        <v>513</v>
      </c>
      <c r="F32" s="15" t="s">
        <v>609</v>
      </c>
      <c r="G32" s="21">
        <v>7.36</v>
      </c>
      <c r="H32" s="21">
        <v>8.9</v>
      </c>
      <c r="I32" s="21">
        <v>8.3999999999999986</v>
      </c>
      <c r="J32" s="21">
        <v>195.73187199999995</v>
      </c>
      <c r="K32" s="42">
        <v>1.7926666666666671</v>
      </c>
      <c r="L32" s="21">
        <v>0.32514450867052025</v>
      </c>
      <c r="M32" s="21">
        <v>0.15277777777777779</v>
      </c>
      <c r="N32" s="21">
        <v>0.12609791666666664</v>
      </c>
      <c r="O32" s="21">
        <v>0.34193499999999999</v>
      </c>
      <c r="P32" s="21">
        <v>1.4839600000000002E-4</v>
      </c>
      <c r="Q32" s="21">
        <v>2.1308624999999995E-4</v>
      </c>
      <c r="R32" s="21">
        <v>24.55</v>
      </c>
      <c r="S32" s="21">
        <v>0.13633333333333533</v>
      </c>
      <c r="T32" s="21">
        <v>3.2787499999999997E-2</v>
      </c>
      <c r="U32" s="42">
        <v>2.2549999999999999</v>
      </c>
      <c r="V32" s="42">
        <v>5.1278699999999997</v>
      </c>
      <c r="W32" s="22" t="s">
        <v>692</v>
      </c>
      <c r="X32" s="22" t="s">
        <v>714</v>
      </c>
    </row>
    <row r="33" spans="1:24" ht="15.75" x14ac:dyDescent="0.25">
      <c r="A33" t="s">
        <v>44</v>
      </c>
      <c r="B33">
        <v>8</v>
      </c>
      <c r="C33" s="22" t="s">
        <v>45</v>
      </c>
      <c r="D33" s="14">
        <v>21</v>
      </c>
      <c r="E33" s="15" t="s">
        <v>514</v>
      </c>
      <c r="F33" s="15" t="s">
        <v>610</v>
      </c>
      <c r="G33" s="21">
        <v>7.45</v>
      </c>
      <c r="H33" s="21">
        <v>8.35</v>
      </c>
      <c r="I33" s="21">
        <v>10.200000000000001</v>
      </c>
      <c r="J33" s="21">
        <v>193.82955200000001</v>
      </c>
      <c r="K33" s="42">
        <v>0.89896969696969709</v>
      </c>
      <c r="L33" s="21">
        <v>9.7543352601156069E-2</v>
      </c>
      <c r="M33" s="21">
        <v>0.71590909090909094</v>
      </c>
      <c r="N33" s="21">
        <v>0.14450833333333332</v>
      </c>
      <c r="O33" s="21">
        <v>0.46362500000000001</v>
      </c>
      <c r="P33" s="21">
        <v>2.0275650000000004E-4</v>
      </c>
      <c r="Q33" s="21">
        <v>2.3835825000000001E-4</v>
      </c>
      <c r="R33" s="21">
        <v>24.500000000000004</v>
      </c>
      <c r="S33" s="21">
        <v>0.27266666666667067</v>
      </c>
      <c r="T33" s="21">
        <v>2.8975000000000001E-2</v>
      </c>
      <c r="U33" s="42">
        <v>2.4199999999999995</v>
      </c>
      <c r="V33" s="42">
        <v>5.5030799999999989</v>
      </c>
      <c r="W33" s="22" t="s">
        <v>692</v>
      </c>
      <c r="X33" s="22" t="s">
        <v>715</v>
      </c>
    </row>
    <row r="34" spans="1:24" ht="15.75" x14ac:dyDescent="0.25">
      <c r="A34" t="s">
        <v>46</v>
      </c>
      <c r="B34">
        <v>4.4999999999999999E-4</v>
      </c>
      <c r="C34" s="22" t="s">
        <v>47</v>
      </c>
      <c r="D34" s="14">
        <v>22</v>
      </c>
      <c r="E34" s="15" t="s">
        <v>515</v>
      </c>
      <c r="F34" s="15" t="s">
        <v>611</v>
      </c>
      <c r="G34" s="21">
        <v>7.38</v>
      </c>
      <c r="H34" s="21">
        <v>8.1999999999999993</v>
      </c>
      <c r="I34" s="21">
        <v>25.6</v>
      </c>
      <c r="J34" s="21">
        <v>421.24829599999993</v>
      </c>
      <c r="K34" s="42">
        <v>0.90387878787878806</v>
      </c>
      <c r="L34" s="21">
        <v>0.15173410404624271</v>
      </c>
      <c r="M34" s="21">
        <v>0.61363636363636365</v>
      </c>
      <c r="N34" s="21">
        <v>0.10006666666666668</v>
      </c>
      <c r="O34" s="21">
        <v>0.59168750000000003</v>
      </c>
      <c r="P34" s="21">
        <v>1.5437600000000001E-4</v>
      </c>
      <c r="Q34" s="21">
        <v>8.2847699999999999E-4</v>
      </c>
      <c r="R34" s="21">
        <v>24.75</v>
      </c>
      <c r="S34" s="21">
        <v>0.22500000000000853</v>
      </c>
      <c r="T34" s="21">
        <v>3.0499999999999999E-2</v>
      </c>
      <c r="U34" s="42">
        <v>1.2099999999999995</v>
      </c>
      <c r="V34" s="42">
        <v>2.751539999999999</v>
      </c>
      <c r="W34" s="22" t="s">
        <v>716</v>
      </c>
      <c r="X34" s="22" t="s">
        <v>717</v>
      </c>
    </row>
    <row r="35" spans="1:24" ht="15.75" x14ac:dyDescent="0.25">
      <c r="A35" t="s">
        <v>48</v>
      </c>
      <c r="B35">
        <v>25</v>
      </c>
      <c r="C35" s="22" t="s">
        <v>49</v>
      </c>
      <c r="D35" s="14">
        <v>23</v>
      </c>
      <c r="E35" s="15" t="s">
        <v>516</v>
      </c>
      <c r="F35" s="15" t="s">
        <v>612</v>
      </c>
      <c r="G35" s="21">
        <v>7.36</v>
      </c>
      <c r="H35" s="21">
        <v>8.39</v>
      </c>
      <c r="I35" s="21">
        <v>16.799999999999997</v>
      </c>
      <c r="J35" s="21">
        <v>317.51165600000002</v>
      </c>
      <c r="K35" s="42">
        <v>1.0372121212121215</v>
      </c>
      <c r="L35" s="21">
        <v>0.13005780346820803</v>
      </c>
      <c r="M35" s="21">
        <v>0.61363636363636365</v>
      </c>
      <c r="N35" s="21">
        <v>8.8024999999999978E-2</v>
      </c>
      <c r="O35" s="21">
        <v>0.4201375</v>
      </c>
      <c r="P35" s="21">
        <v>1.296395E-4</v>
      </c>
      <c r="Q35" s="21">
        <v>3.9372449999999998E-4</v>
      </c>
      <c r="R35" s="21">
        <v>24.500000000000004</v>
      </c>
      <c r="S35" s="21">
        <v>0.18180000000002394</v>
      </c>
      <c r="T35" s="21">
        <v>2.7450000000000002E-2</v>
      </c>
      <c r="U35" s="42">
        <v>1.2759999999999998</v>
      </c>
      <c r="V35" s="42">
        <v>2.9016239999999995</v>
      </c>
      <c r="W35" s="22" t="s">
        <v>707</v>
      </c>
      <c r="X35" s="22" t="s">
        <v>718</v>
      </c>
    </row>
    <row r="36" spans="1:24" ht="15.75" x14ac:dyDescent="0.25">
      <c r="A36" t="s">
        <v>50</v>
      </c>
      <c r="B36">
        <v>2.4500000000000001E-2</v>
      </c>
      <c r="C36" s="22" t="s">
        <v>51</v>
      </c>
      <c r="D36" s="14">
        <v>24</v>
      </c>
      <c r="E36" s="15" t="s">
        <v>517</v>
      </c>
      <c r="F36" s="15" t="s">
        <v>613</v>
      </c>
      <c r="G36" s="21">
        <v>7.24</v>
      </c>
      <c r="H36" s="21">
        <v>8.58</v>
      </c>
      <c r="I36" s="21">
        <v>9.1999999999999993</v>
      </c>
      <c r="J36" s="21">
        <v>233.97813600000001</v>
      </c>
      <c r="K36" s="42">
        <v>1.170545454545455</v>
      </c>
      <c r="L36" s="21">
        <v>8.6705202312138727E-2</v>
      </c>
      <c r="M36" s="21">
        <v>0.61363636363636398</v>
      </c>
      <c r="N36" s="21">
        <v>8.6495833333333341E-2</v>
      </c>
      <c r="O36" s="21">
        <v>0.38691249999999999</v>
      </c>
      <c r="P36" s="21">
        <v>1.4700450000000001E-4</v>
      </c>
      <c r="Q36" s="21">
        <v>2.2976849999999999E-4</v>
      </c>
      <c r="R36" s="21">
        <v>24.1</v>
      </c>
      <c r="S36" s="21">
        <v>0.2109999999999701</v>
      </c>
      <c r="T36" s="21">
        <v>3.0499999999999999E-2</v>
      </c>
      <c r="U36" s="42">
        <v>1.9799999999999995</v>
      </c>
      <c r="V36" s="42">
        <v>4.5025199999999987</v>
      </c>
      <c r="W36" s="22" t="s">
        <v>692</v>
      </c>
      <c r="X36" s="22" t="s">
        <v>719</v>
      </c>
    </row>
    <row r="37" spans="1:24" ht="15.75" x14ac:dyDescent="0.25">
      <c r="A37" t="s">
        <v>52</v>
      </c>
      <c r="B37">
        <f>IF($D$7="Вода питьевая",10,IF($D$7="Вода ЦВС",10,100))</f>
        <v>100</v>
      </c>
      <c r="C37">
        <f>IF($D$7="Вода питьевая",10,IF($D$7="Вода ЦВС",10,100))</f>
        <v>100</v>
      </c>
      <c r="D37" s="14">
        <v>25</v>
      </c>
      <c r="E37" s="15" t="s">
        <v>518</v>
      </c>
      <c r="F37" s="15" t="s">
        <v>614</v>
      </c>
      <c r="G37" s="21">
        <v>7.24</v>
      </c>
      <c r="H37" s="40"/>
      <c r="I37" s="21">
        <v>24.8</v>
      </c>
      <c r="J37" s="21">
        <v>387.9215759999999</v>
      </c>
      <c r="K37" s="42">
        <v>1.8372121212121213</v>
      </c>
      <c r="L37" s="21">
        <v>0.13005780346820808</v>
      </c>
      <c r="M37" s="21">
        <v>0.61363636363636398</v>
      </c>
      <c r="N37" s="21">
        <v>9.5133333333333348E-2</v>
      </c>
      <c r="O37" s="21">
        <v>0.46866250000000004</v>
      </c>
      <c r="P37" s="21">
        <v>2.2085750000000001E-4</v>
      </c>
      <c r="Q37" s="21">
        <v>8.1104400000000002E-4</v>
      </c>
      <c r="R37" s="21">
        <v>24.900000000000002</v>
      </c>
      <c r="S37" s="21">
        <v>0.16649999999998499</v>
      </c>
      <c r="T37" s="21">
        <v>3.0499999999999999E-2</v>
      </c>
      <c r="U37" s="42">
        <v>0.98999999999999966</v>
      </c>
      <c r="V37" s="42">
        <v>2.2512599999999994</v>
      </c>
      <c r="W37" s="22" t="s">
        <v>716</v>
      </c>
      <c r="X37" s="22" t="s">
        <v>720</v>
      </c>
    </row>
    <row r="38" spans="1:24" ht="15.75" x14ac:dyDescent="0.25">
      <c r="A38" t="s">
        <v>53</v>
      </c>
      <c r="B38">
        <v>1.4999999999999999E-2</v>
      </c>
      <c r="C38" s="22" t="s">
        <v>54</v>
      </c>
      <c r="D38" s="14">
        <v>26</v>
      </c>
      <c r="E38" s="15" t="s">
        <v>519</v>
      </c>
      <c r="F38" s="15" t="s">
        <v>615</v>
      </c>
      <c r="G38" s="21">
        <v>7.23</v>
      </c>
      <c r="H38" s="21">
        <v>8.26</v>
      </c>
      <c r="I38" s="21">
        <v>17.399999999999999</v>
      </c>
      <c r="J38" s="21">
        <v>355.05237599999998</v>
      </c>
      <c r="K38" s="42">
        <v>0.77054545454545442</v>
      </c>
      <c r="L38" s="21">
        <v>8.6705202312138671E-2</v>
      </c>
      <c r="M38" s="21">
        <v>0.61363636363636398</v>
      </c>
      <c r="N38" s="21">
        <v>9.7608333333333325E-2</v>
      </c>
      <c r="O38" s="21">
        <v>0.44573749999999995</v>
      </c>
      <c r="P38" s="21">
        <v>2.2937900000000001E-4</v>
      </c>
      <c r="Q38" s="21">
        <v>6.1694099999999997E-4</v>
      </c>
      <c r="R38" s="21">
        <v>24.800000000000004</v>
      </c>
      <c r="S38" s="21">
        <v>0.27099999999997237</v>
      </c>
      <c r="T38" s="21">
        <v>3.0499999999999999E-2</v>
      </c>
      <c r="U38" s="42">
        <v>0.76999999999999957</v>
      </c>
      <c r="V38" s="42">
        <v>1.7509799999999991</v>
      </c>
      <c r="W38" s="22" t="s">
        <v>721</v>
      </c>
      <c r="X38" s="22" t="s">
        <v>722</v>
      </c>
    </row>
    <row r="39" spans="1:24" ht="15.75" x14ac:dyDescent="0.25">
      <c r="A39" t="s">
        <v>55</v>
      </c>
      <c r="B39">
        <v>0.45</v>
      </c>
      <c r="C39" s="22" t="s">
        <v>17</v>
      </c>
      <c r="D39" s="14">
        <v>27</v>
      </c>
      <c r="E39" s="15" t="s">
        <v>520</v>
      </c>
      <c r="F39" s="15" t="s">
        <v>616</v>
      </c>
      <c r="G39" s="21">
        <v>7.28</v>
      </c>
      <c r="H39" s="21">
        <v>8.01</v>
      </c>
      <c r="I39" s="21">
        <v>20.799999999999997</v>
      </c>
      <c r="J39" s="21">
        <v>330.70749599999999</v>
      </c>
      <c r="K39" s="42">
        <v>0.50387878787878793</v>
      </c>
      <c r="L39" s="21">
        <v>0.10838150289017337</v>
      </c>
      <c r="M39" s="21">
        <v>0.61363636363636398</v>
      </c>
      <c r="N39" s="21">
        <v>9.9537499999999987E-2</v>
      </c>
      <c r="O39" s="21">
        <v>0.49496249999999997</v>
      </c>
      <c r="P39" s="21">
        <v>5.3829199999999989E-4</v>
      </c>
      <c r="Q39" s="21">
        <v>7.5929099999999994E-4</v>
      </c>
      <c r="R39" s="21">
        <v>24.800000000000004</v>
      </c>
      <c r="S39" s="21">
        <v>0.20450000000000298</v>
      </c>
      <c r="T39" s="21">
        <v>3.0499999999999999E-2</v>
      </c>
      <c r="U39" s="42">
        <v>0.92399999999999982</v>
      </c>
      <c r="V39" s="42">
        <v>2.1011759999999997</v>
      </c>
      <c r="W39" s="22" t="s">
        <v>723</v>
      </c>
      <c r="X39" s="22" t="s">
        <v>724</v>
      </c>
    </row>
    <row r="40" spans="1:24" ht="15.75" x14ac:dyDescent="0.25">
      <c r="A40" t="s">
        <v>56</v>
      </c>
      <c r="B40">
        <v>0.45</v>
      </c>
      <c r="C40" s="22" t="s">
        <v>17</v>
      </c>
      <c r="D40" s="14">
        <v>28</v>
      </c>
      <c r="E40" s="15" t="s">
        <v>521</v>
      </c>
      <c r="F40" s="15" t="s">
        <v>617</v>
      </c>
      <c r="G40" s="21">
        <v>7.33</v>
      </c>
      <c r="H40" s="21">
        <v>8.24</v>
      </c>
      <c r="I40" s="21">
        <v>9.6</v>
      </c>
      <c r="J40" s="21">
        <v>196.507248</v>
      </c>
      <c r="K40" s="42">
        <v>0.77054545454545442</v>
      </c>
      <c r="L40" s="21">
        <v>8.6705202312138671E-2</v>
      </c>
      <c r="M40" s="21">
        <v>0.61363636363636398</v>
      </c>
      <c r="N40" s="21">
        <v>9.2045833333333341E-2</v>
      </c>
      <c r="O40" s="21">
        <v>0.5411125</v>
      </c>
      <c r="P40" s="21">
        <v>2.1124349999999996E-4</v>
      </c>
      <c r="Q40" s="21">
        <v>2.2056449999999998E-4</v>
      </c>
      <c r="R40" s="21">
        <v>24.55</v>
      </c>
      <c r="S40" s="21">
        <v>0.20450000000000298</v>
      </c>
      <c r="T40" s="21">
        <v>3.0499999999999999E-2</v>
      </c>
      <c r="U40" s="42">
        <v>1.8919999999999995</v>
      </c>
      <c r="V40" s="42">
        <v>4.3024079999999989</v>
      </c>
      <c r="W40" s="22" t="s">
        <v>725</v>
      </c>
      <c r="X40" s="22" t="s">
        <v>726</v>
      </c>
    </row>
    <row r="41" spans="1:24" ht="15.75" x14ac:dyDescent="0.25">
      <c r="A41" t="s">
        <v>57</v>
      </c>
      <c r="B41">
        <v>1000</v>
      </c>
      <c r="C41" s="22" t="s">
        <v>19</v>
      </c>
      <c r="D41" s="14">
        <v>29</v>
      </c>
      <c r="E41" s="15" t="s">
        <v>522</v>
      </c>
      <c r="F41" s="15" t="s">
        <v>618</v>
      </c>
      <c r="G41" s="21">
        <v>7.41</v>
      </c>
      <c r="H41" s="21">
        <v>8.25</v>
      </c>
      <c r="I41" s="21">
        <v>9.4</v>
      </c>
      <c r="J41" s="21">
        <v>158.97375199999999</v>
      </c>
      <c r="K41" s="42">
        <v>0.90387878787878806</v>
      </c>
      <c r="L41" s="21">
        <v>0.11921965317919075</v>
      </c>
      <c r="M41" s="21">
        <v>0.61363636363636398</v>
      </c>
      <c r="N41" s="21">
        <v>0.11306250000000001</v>
      </c>
      <c r="O41" s="21">
        <v>0.58101250000000004</v>
      </c>
      <c r="P41" s="21">
        <v>2.3999349999999996E-4</v>
      </c>
      <c r="Q41" s="21">
        <v>2.7582749999999998E-4</v>
      </c>
      <c r="R41" s="21">
        <v>24.450000000000003</v>
      </c>
      <c r="S41" s="21">
        <v>0.16875000000000639</v>
      </c>
      <c r="T41" s="21">
        <v>2.2875E-2</v>
      </c>
      <c r="U41" s="42">
        <v>1.9799999999999995</v>
      </c>
      <c r="V41" s="42">
        <v>4.5025199999999987</v>
      </c>
      <c r="W41" s="22" t="s">
        <v>707</v>
      </c>
      <c r="X41" s="22" t="s">
        <v>727</v>
      </c>
    </row>
    <row r="42" spans="1:24" ht="15.75" x14ac:dyDescent="0.25">
      <c r="A42" t="s">
        <v>58</v>
      </c>
      <c r="B42">
        <v>0.45</v>
      </c>
      <c r="C42" s="22" t="s">
        <v>17</v>
      </c>
      <c r="D42" s="14">
        <v>30</v>
      </c>
      <c r="E42" s="15" t="s">
        <v>523</v>
      </c>
      <c r="F42" s="15" t="s">
        <v>619</v>
      </c>
      <c r="G42" s="21">
        <v>7.47</v>
      </c>
      <c r="H42" s="21">
        <v>8.41</v>
      </c>
      <c r="I42" s="21">
        <v>8.7999999999999989</v>
      </c>
      <c r="J42" s="21">
        <v>143.69499199999998</v>
      </c>
      <c r="K42" s="42">
        <v>0.76618181818181808</v>
      </c>
      <c r="L42" s="21">
        <v>0.24927745664739873</v>
      </c>
      <c r="M42" s="21">
        <v>0.70454545454545459</v>
      </c>
      <c r="N42" s="21">
        <v>0.12931666666666666</v>
      </c>
      <c r="O42" s="21">
        <v>0.44651250000000003</v>
      </c>
      <c r="P42" s="21">
        <v>2.5373025E-4</v>
      </c>
      <c r="Q42" s="21">
        <v>1.5220724999999999E-4</v>
      </c>
      <c r="R42" s="21">
        <v>24.450000000000003</v>
      </c>
      <c r="S42" s="21">
        <v>0.24240000000003192</v>
      </c>
      <c r="T42" s="21">
        <v>2.7450000000000002E-2</v>
      </c>
      <c r="U42" s="42">
        <v>2.2439999999999998</v>
      </c>
      <c r="V42" s="42">
        <v>5.1028559999999992</v>
      </c>
      <c r="W42" s="22" t="s">
        <v>687</v>
      </c>
      <c r="X42" s="22" t="s">
        <v>728</v>
      </c>
    </row>
    <row r="43" spans="1:24" ht="15.75" x14ac:dyDescent="0.25">
      <c r="A43" t="s">
        <v>59</v>
      </c>
      <c r="B43">
        <v>20</v>
      </c>
      <c r="C43" s="22" t="s">
        <v>60</v>
      </c>
      <c r="D43" s="14">
        <v>31</v>
      </c>
      <c r="E43" s="15" t="s">
        <v>524</v>
      </c>
      <c r="F43" s="15" t="s">
        <v>620</v>
      </c>
      <c r="G43" s="21">
        <v>7.5</v>
      </c>
      <c r="H43" s="21">
        <v>7.69</v>
      </c>
      <c r="I43" s="21">
        <v>9</v>
      </c>
      <c r="J43" s="21">
        <v>152.19764000000001</v>
      </c>
      <c r="K43" s="42">
        <v>1.3038787878787879</v>
      </c>
      <c r="L43" s="21">
        <v>6.5028901734104028E-2</v>
      </c>
      <c r="M43" s="21">
        <v>0.61363636363636365</v>
      </c>
      <c r="N43" s="21">
        <v>0.16378749999999997</v>
      </c>
      <c r="O43" s="21">
        <v>0.43178749999999994</v>
      </c>
      <c r="P43" s="21">
        <v>3.02956E-4</v>
      </c>
      <c r="Q43" s="21">
        <v>1.813695E-4</v>
      </c>
      <c r="R43" s="21">
        <v>24.65</v>
      </c>
      <c r="S43" s="21">
        <v>0.2109999999999701</v>
      </c>
      <c r="T43" s="21">
        <v>2.7450000000000002E-2</v>
      </c>
      <c r="U43" s="42">
        <v>2.2439999999999998</v>
      </c>
      <c r="V43" s="42">
        <v>5.1028559999999992</v>
      </c>
      <c r="W43" s="22" t="s">
        <v>707</v>
      </c>
      <c r="X43" s="22" t="s">
        <v>729</v>
      </c>
    </row>
    <row r="44" spans="1:24" ht="15.75" x14ac:dyDescent="0.25">
      <c r="A44" t="s">
        <v>61</v>
      </c>
      <c r="B44">
        <v>1</v>
      </c>
      <c r="C44" s="22" t="s">
        <v>62</v>
      </c>
      <c r="D44" s="14">
        <v>32</v>
      </c>
      <c r="E44" s="15" t="s">
        <v>525</v>
      </c>
      <c r="F44" s="15" t="s">
        <v>621</v>
      </c>
      <c r="G44" s="21">
        <v>7.45</v>
      </c>
      <c r="H44" s="21">
        <v>8.0299999999999994</v>
      </c>
      <c r="I44" s="21">
        <v>6.2</v>
      </c>
      <c r="J44" s="21">
        <v>133.769216</v>
      </c>
      <c r="K44" s="42">
        <v>1.170545454545455</v>
      </c>
      <c r="L44" s="21">
        <v>0.13005780346820803</v>
      </c>
      <c r="M44" s="21">
        <v>0.61363636363636365</v>
      </c>
      <c r="N44" s="21">
        <v>0.20148749999999999</v>
      </c>
      <c r="O44" s="21">
        <v>0.36286250000000003</v>
      </c>
      <c r="P44" s="21">
        <v>4.4743050000000008E-4</v>
      </c>
      <c r="Q44" s="21">
        <v>2.1972599999999998E-4</v>
      </c>
      <c r="R44" s="21">
        <v>24.450000000000003</v>
      </c>
      <c r="S44" s="21">
        <v>0.16649999999998499</v>
      </c>
      <c r="T44" s="21">
        <v>2.7450000000000002E-2</v>
      </c>
      <c r="U44" s="42">
        <v>2.8159999999999998</v>
      </c>
      <c r="V44" s="42">
        <v>6.4035839999999995</v>
      </c>
      <c r="W44" s="22" t="s">
        <v>709</v>
      </c>
      <c r="X44" s="22" t="s">
        <v>730</v>
      </c>
    </row>
    <row r="45" spans="1:24" ht="15.75" x14ac:dyDescent="0.25">
      <c r="A45" t="s">
        <v>63</v>
      </c>
      <c r="B45">
        <v>14</v>
      </c>
      <c r="C45" s="22" t="s">
        <v>64</v>
      </c>
      <c r="D45" s="14">
        <v>33</v>
      </c>
      <c r="E45" s="15" t="s">
        <v>526</v>
      </c>
      <c r="F45" s="15" t="s">
        <v>622</v>
      </c>
      <c r="G45" s="21">
        <v>7.68</v>
      </c>
      <c r="H45" s="21">
        <v>8.2899999999999991</v>
      </c>
      <c r="I45" s="21">
        <v>6.8000000000000007</v>
      </c>
      <c r="J45" s="21">
        <v>124.137216</v>
      </c>
      <c r="K45" s="42">
        <v>1.5705454545454545</v>
      </c>
      <c r="L45" s="21">
        <v>8.6705202312138727E-2</v>
      </c>
      <c r="M45" s="21">
        <v>0.61363636363636398</v>
      </c>
      <c r="N45" s="21">
        <v>0.24680833333333335</v>
      </c>
      <c r="O45" s="21">
        <v>0.31598750000000003</v>
      </c>
      <c r="P45" s="21">
        <v>4.9072800000000017E-4</v>
      </c>
      <c r="Q45" s="21">
        <v>2.1272549999999999E-4</v>
      </c>
      <c r="R45" s="21">
        <v>24.65</v>
      </c>
      <c r="S45" s="21">
        <v>0.18066666666664827</v>
      </c>
      <c r="T45" s="21">
        <v>3.0499999999999999E-2</v>
      </c>
      <c r="U45" s="42">
        <v>2.6839999999999997</v>
      </c>
      <c r="V45" s="42">
        <v>6.1034159999999993</v>
      </c>
      <c r="W45" s="22" t="s">
        <v>696</v>
      </c>
      <c r="X45" s="22" t="s">
        <v>731</v>
      </c>
    </row>
    <row r="46" spans="1:24" ht="15.75" x14ac:dyDescent="0.25">
      <c r="A46" t="s">
        <v>65</v>
      </c>
      <c r="B46">
        <v>0.3</v>
      </c>
      <c r="C46" s="22" t="s">
        <v>66</v>
      </c>
      <c r="D46" s="14">
        <v>34</v>
      </c>
      <c r="E46" s="15" t="s">
        <v>527</v>
      </c>
      <c r="F46" s="15" t="s">
        <v>623</v>
      </c>
      <c r="G46" s="21">
        <v>7.97</v>
      </c>
      <c r="H46" s="21">
        <v>8.6</v>
      </c>
      <c r="I46" s="21">
        <v>6.8000000000000007</v>
      </c>
      <c r="J46" s="21">
        <v>115.95964799999999</v>
      </c>
      <c r="K46" s="42">
        <v>2.1038787878787879</v>
      </c>
      <c r="L46" s="21">
        <v>6.5028901734104069E-2</v>
      </c>
      <c r="M46" s="21">
        <v>0.61363636363636398</v>
      </c>
      <c r="N46" s="21">
        <v>0.24398333333333336</v>
      </c>
      <c r="O46" s="21">
        <v>0.22673750000000004</v>
      </c>
      <c r="P46" s="21">
        <v>4.1825499999999997E-4</v>
      </c>
      <c r="Q46" s="21">
        <v>1.7828850000000001E-4</v>
      </c>
      <c r="R46" s="21">
        <v>24.300000000000004</v>
      </c>
      <c r="S46" s="21">
        <v>0.13633333333333533</v>
      </c>
      <c r="T46" s="21">
        <v>2.7400000000000001E-2</v>
      </c>
      <c r="U46" s="42">
        <v>2.6179999999999999</v>
      </c>
      <c r="V46" s="42">
        <v>5.9533319999999996</v>
      </c>
      <c r="W46" s="22" t="s">
        <v>732</v>
      </c>
      <c r="X46" s="22" t="s">
        <v>733</v>
      </c>
    </row>
    <row r="47" spans="1:24" ht="15.75" x14ac:dyDescent="0.25">
      <c r="A47" t="s">
        <v>67</v>
      </c>
      <c r="B47">
        <v>14</v>
      </c>
      <c r="C47" s="22" t="s">
        <v>68</v>
      </c>
      <c r="D47" s="14">
        <v>35</v>
      </c>
      <c r="E47" s="15" t="s">
        <v>528</v>
      </c>
      <c r="F47" s="15" t="s">
        <v>624</v>
      </c>
      <c r="G47" s="21">
        <v>8.01</v>
      </c>
      <c r="H47" s="21">
        <v>8.75</v>
      </c>
      <c r="I47" s="21">
        <v>8</v>
      </c>
      <c r="J47" s="21">
        <v>112.819616</v>
      </c>
      <c r="K47" s="42">
        <v>1.5705454545454545</v>
      </c>
      <c r="L47" s="21">
        <v>4.3352601156069336E-2</v>
      </c>
      <c r="M47" s="21">
        <v>0.61363636363636398</v>
      </c>
      <c r="N47" s="21">
        <v>0.25741249999999999</v>
      </c>
      <c r="O47" s="21">
        <v>0.19764000000000001</v>
      </c>
      <c r="P47" s="21">
        <v>6.4387350000000006E-4</v>
      </c>
      <c r="Q47" s="21">
        <v>2.1077550000000002E-4</v>
      </c>
      <c r="R47" s="21">
        <v>24.6</v>
      </c>
      <c r="S47" s="21">
        <v>0.13633333333333533</v>
      </c>
      <c r="T47" s="21">
        <v>2.7400000000000001E-2</v>
      </c>
      <c r="U47" s="42">
        <v>2.4419999999999997</v>
      </c>
      <c r="V47" s="42">
        <v>5.553107999999999</v>
      </c>
      <c r="W47" s="22" t="s">
        <v>732</v>
      </c>
      <c r="X47" s="22" t="s">
        <v>734</v>
      </c>
    </row>
    <row r="48" spans="1:24" ht="15.75" x14ac:dyDescent="0.25">
      <c r="A48" t="s">
        <v>69</v>
      </c>
      <c r="B48">
        <v>0</v>
      </c>
      <c r="C48" s="22" t="s">
        <v>70</v>
      </c>
      <c r="D48" s="14">
        <v>36</v>
      </c>
      <c r="E48" s="15" t="s">
        <v>529</v>
      </c>
      <c r="F48" s="15" t="s">
        <v>625</v>
      </c>
      <c r="G48" s="21">
        <v>7.95</v>
      </c>
      <c r="H48" s="21">
        <v>8.73</v>
      </c>
      <c r="I48" s="21">
        <v>9</v>
      </c>
      <c r="J48" s="21">
        <v>107.76281599999999</v>
      </c>
      <c r="K48" s="42">
        <v>1.3038787878787879</v>
      </c>
      <c r="L48" s="21">
        <v>8.6705202312138671E-2</v>
      </c>
      <c r="M48" s="21">
        <v>0.61363636363636398</v>
      </c>
      <c r="N48" s="21">
        <v>0.23310833333333333</v>
      </c>
      <c r="O48" s="21">
        <v>0.21239749999999996</v>
      </c>
      <c r="P48" s="21">
        <v>7.0513400000000016E-4</v>
      </c>
      <c r="Q48" s="21">
        <v>2.5894049999999999E-4</v>
      </c>
      <c r="R48" s="21">
        <v>24.700000000000003</v>
      </c>
      <c r="S48" s="21">
        <v>0.11250000000000426</v>
      </c>
      <c r="T48" s="21">
        <v>3.0450000000000001E-2</v>
      </c>
      <c r="U48" s="42">
        <v>3.9159999999999995</v>
      </c>
      <c r="V48" s="42">
        <v>8.9049839999999989</v>
      </c>
      <c r="W48" s="22" t="s">
        <v>735</v>
      </c>
      <c r="X48" s="22" t="s">
        <v>736</v>
      </c>
    </row>
    <row r="49" spans="1:24" ht="15.75" x14ac:dyDescent="0.25">
      <c r="A49" t="s">
        <v>71</v>
      </c>
      <c r="B49">
        <v>70</v>
      </c>
      <c r="C49" s="22" t="s">
        <v>72</v>
      </c>
      <c r="D49" s="14">
        <v>37</v>
      </c>
      <c r="E49" s="15" t="s">
        <v>530</v>
      </c>
      <c r="F49" s="15" t="s">
        <v>626</v>
      </c>
      <c r="G49" s="21">
        <v>6.87</v>
      </c>
      <c r="H49" s="21">
        <v>8.0299999999999994</v>
      </c>
      <c r="I49" s="21">
        <v>16</v>
      </c>
      <c r="J49" s="21">
        <v>319.58253599999995</v>
      </c>
      <c r="K49" s="42">
        <v>1.5705454545454545</v>
      </c>
      <c r="L49" s="21">
        <v>0.2384393063583814</v>
      </c>
      <c r="M49" s="21">
        <v>0.61363636363636398</v>
      </c>
      <c r="N49" s="21">
        <v>0.10439583333333333</v>
      </c>
      <c r="O49" s="21">
        <v>0.58153750000000015</v>
      </c>
      <c r="P49" s="21">
        <v>3.0293299999999997E-4</v>
      </c>
      <c r="Q49" s="21">
        <v>7.576140000000001E-4</v>
      </c>
      <c r="R49" s="21">
        <v>24.95</v>
      </c>
      <c r="S49" s="21">
        <v>0.24240000000003192</v>
      </c>
      <c r="T49" s="21">
        <v>2.7450000000000002E-2</v>
      </c>
      <c r="U49" s="42">
        <v>1.3199999999999996</v>
      </c>
      <c r="V49" s="42">
        <v>3.001679999999999</v>
      </c>
      <c r="W49" s="22" t="s">
        <v>725</v>
      </c>
      <c r="X49" s="22" t="s">
        <v>737</v>
      </c>
    </row>
    <row r="50" spans="1:24" ht="15.75" x14ac:dyDescent="0.25">
      <c r="A50" t="s">
        <v>73</v>
      </c>
      <c r="C50" s="22"/>
      <c r="D50" s="14">
        <v>38</v>
      </c>
      <c r="E50" s="15" t="s">
        <v>531</v>
      </c>
      <c r="F50" s="15" t="s">
        <v>627</v>
      </c>
      <c r="G50" s="21">
        <v>6.96</v>
      </c>
      <c r="H50" s="21">
        <v>8.16</v>
      </c>
      <c r="I50" s="21">
        <v>12.2</v>
      </c>
      <c r="J50" s="21">
        <v>231.218568</v>
      </c>
      <c r="K50" s="42">
        <v>1.4372121212121214</v>
      </c>
      <c r="L50" s="21">
        <v>0.1734104046242774</v>
      </c>
      <c r="M50" s="21">
        <v>0.61363636363636398</v>
      </c>
      <c r="N50" s="21">
        <v>9.0220833333333333E-2</v>
      </c>
      <c r="O50" s="21">
        <v>0.45023749999999996</v>
      </c>
      <c r="P50" s="21">
        <v>1.9134849999999999E-4</v>
      </c>
      <c r="Q50" s="21">
        <v>3.0550650000000005E-4</v>
      </c>
      <c r="R50" s="21">
        <v>24.95</v>
      </c>
      <c r="S50" s="21">
        <v>0.2109999999999701</v>
      </c>
      <c r="T50" s="21">
        <v>2.7450000000000002E-2</v>
      </c>
      <c r="U50" s="42">
        <v>1.3859999999999997</v>
      </c>
      <c r="V50" s="42">
        <v>3.1517639999999991</v>
      </c>
      <c r="W50" s="22" t="s">
        <v>725</v>
      </c>
      <c r="X50" s="22" t="s">
        <v>738</v>
      </c>
    </row>
    <row r="51" spans="1:24" ht="15.75" x14ac:dyDescent="0.25">
      <c r="A51" t="s">
        <v>74</v>
      </c>
      <c r="D51" s="14">
        <v>39</v>
      </c>
      <c r="E51" s="15" t="s">
        <v>532</v>
      </c>
      <c r="F51" s="15" t="s">
        <v>628</v>
      </c>
      <c r="G51" s="21">
        <v>7.07</v>
      </c>
      <c r="H51" s="21">
        <v>7.95</v>
      </c>
      <c r="I51" s="21">
        <v>11.399999999999999</v>
      </c>
      <c r="J51" s="21">
        <v>177.59481600000001</v>
      </c>
      <c r="K51" s="42">
        <v>1.3038787878787879</v>
      </c>
      <c r="L51" s="21">
        <v>0.13005780346820803</v>
      </c>
      <c r="M51" s="21">
        <v>0.61363636363636398</v>
      </c>
      <c r="N51" s="21">
        <v>9.1095833333333334E-2</v>
      </c>
      <c r="O51" s="21">
        <v>0.44991250000000005</v>
      </c>
      <c r="P51" s="21">
        <v>1.4118550000000001E-4</v>
      </c>
      <c r="Q51" s="21">
        <v>1.7856150000000005E-4</v>
      </c>
      <c r="R51" s="21">
        <v>24.95</v>
      </c>
      <c r="S51" s="21">
        <v>0.16649999999998499</v>
      </c>
      <c r="T51" s="21">
        <v>3.0499999999999999E-2</v>
      </c>
      <c r="U51" s="42">
        <v>2.7719999999999994</v>
      </c>
      <c r="V51" s="42">
        <v>6.3035279999999982</v>
      </c>
      <c r="W51" s="22" t="s">
        <v>687</v>
      </c>
      <c r="X51" s="22" t="s">
        <v>739</v>
      </c>
    </row>
    <row r="52" spans="1:24" ht="15.75" x14ac:dyDescent="0.25">
      <c r="A52" t="s">
        <v>75</v>
      </c>
      <c r="C52" s="22"/>
      <c r="D52" s="14">
        <v>40</v>
      </c>
      <c r="E52" s="15" t="s">
        <v>533</v>
      </c>
      <c r="F52" s="15" t="s">
        <v>629</v>
      </c>
      <c r="G52" s="40"/>
      <c r="H52" s="40"/>
      <c r="I52" s="21">
        <v>27.400000000000002</v>
      </c>
      <c r="J52" s="21">
        <v>409.400936</v>
      </c>
      <c r="K52" s="42">
        <v>1.6787878787878792</v>
      </c>
      <c r="L52" s="21">
        <v>0.11921965317919075</v>
      </c>
      <c r="M52" s="21">
        <v>1.1363636363636365</v>
      </c>
      <c r="N52" s="21">
        <v>0.10208958333333336</v>
      </c>
      <c r="O52" s="21">
        <v>0.50993750000000004</v>
      </c>
      <c r="P52" s="21">
        <v>1.8132625000000002E-4</v>
      </c>
      <c r="Q52" s="21">
        <v>8.2836975000000006E-4</v>
      </c>
      <c r="R52" s="44"/>
      <c r="S52" s="21">
        <v>0.54199999999994475</v>
      </c>
      <c r="T52" s="21">
        <v>2.8975000000000001E-2</v>
      </c>
      <c r="U52" s="42">
        <v>1.3969999999999996</v>
      </c>
      <c r="V52" s="42">
        <v>3.1767779999999992</v>
      </c>
      <c r="W52" s="22" t="s">
        <v>721</v>
      </c>
      <c r="X52" s="22" t="s">
        <v>740</v>
      </c>
    </row>
    <row r="53" spans="1:24" ht="15.75" x14ac:dyDescent="0.25">
      <c r="A53" t="s">
        <v>76</v>
      </c>
      <c r="C53" s="22"/>
      <c r="D53" s="14">
        <v>41</v>
      </c>
      <c r="E53" s="15" t="s">
        <v>534</v>
      </c>
      <c r="F53" s="15" t="s">
        <v>630</v>
      </c>
      <c r="G53" s="21">
        <v>7.12</v>
      </c>
      <c r="H53" s="21">
        <v>7.96</v>
      </c>
      <c r="I53" s="21">
        <v>7.8</v>
      </c>
      <c r="J53" s="21">
        <v>267.06405599999999</v>
      </c>
      <c r="K53" s="42">
        <v>1.3180000000000001</v>
      </c>
      <c r="L53" s="21">
        <v>0.10838150289017343</v>
      </c>
      <c r="M53" s="21">
        <v>0.31944444444444448</v>
      </c>
      <c r="N53" s="21">
        <v>9.2943750000000019E-2</v>
      </c>
      <c r="O53" s="21">
        <v>0.46156249999999999</v>
      </c>
      <c r="P53" s="21">
        <v>1.4001250000000002E-4</v>
      </c>
      <c r="Q53" s="21">
        <v>3.5036624999999999E-4</v>
      </c>
      <c r="R53" s="21">
        <v>24.95</v>
      </c>
      <c r="S53" s="21">
        <v>0.13633333333333533</v>
      </c>
      <c r="T53" s="21">
        <v>2.5925000000000004E-2</v>
      </c>
      <c r="U53" s="42">
        <v>1.7819999999999996</v>
      </c>
      <c r="V53" s="42">
        <v>4.0522679999999989</v>
      </c>
      <c r="W53" s="22" t="s">
        <v>725</v>
      </c>
      <c r="X53" s="22" t="s">
        <v>741</v>
      </c>
    </row>
    <row r="54" spans="1:24" ht="15.75" x14ac:dyDescent="0.25">
      <c r="A54" t="s">
        <v>77</v>
      </c>
      <c r="B54">
        <v>0</v>
      </c>
      <c r="C54" s="22" t="s">
        <v>70</v>
      </c>
      <c r="D54" s="14">
        <v>42</v>
      </c>
      <c r="E54" s="15" t="s">
        <v>535</v>
      </c>
      <c r="F54" s="15" t="s">
        <v>631</v>
      </c>
      <c r="G54" s="21">
        <v>7.14</v>
      </c>
      <c r="H54" s="21">
        <v>8</v>
      </c>
      <c r="I54" s="21">
        <v>9.6</v>
      </c>
      <c r="J54" s="21">
        <v>244.45293599999999</v>
      </c>
      <c r="K54" s="42">
        <v>1.4533333333333334</v>
      </c>
      <c r="L54" s="21">
        <v>6.5028901734104028E-2</v>
      </c>
      <c r="M54" s="21">
        <v>0.27777777777777779</v>
      </c>
      <c r="N54" s="21">
        <v>0.10146666666666668</v>
      </c>
      <c r="O54" s="21">
        <v>0.48186249999999997</v>
      </c>
      <c r="P54" s="21">
        <v>1.6210400000000002E-4</v>
      </c>
      <c r="Q54" s="21">
        <v>3.2352450000000006E-4</v>
      </c>
      <c r="R54" s="21">
        <v>24.900000000000002</v>
      </c>
      <c r="S54" s="21">
        <v>0.13633333333333533</v>
      </c>
      <c r="T54" s="21">
        <v>2.7450000000000002E-2</v>
      </c>
      <c r="U54" s="42">
        <v>2.2879999999999998</v>
      </c>
      <c r="V54" s="42">
        <v>5.2029119999999995</v>
      </c>
      <c r="W54" s="22" t="s">
        <v>716</v>
      </c>
      <c r="X54" s="22" t="s">
        <v>742</v>
      </c>
    </row>
    <row r="55" spans="1:24" ht="15.75" x14ac:dyDescent="0.25">
      <c r="A55" t="s">
        <v>78</v>
      </c>
      <c r="B55">
        <v>5</v>
      </c>
      <c r="C55" s="22" t="s">
        <v>79</v>
      </c>
      <c r="D55" s="14">
        <v>43</v>
      </c>
      <c r="E55" s="15" t="s">
        <v>536</v>
      </c>
      <c r="F55" s="15" t="s">
        <v>632</v>
      </c>
      <c r="G55" s="21">
        <v>7.2</v>
      </c>
      <c r="H55" s="21">
        <v>7.94</v>
      </c>
      <c r="I55" s="21">
        <v>21.2</v>
      </c>
      <c r="J55" s="21">
        <v>402.63445599999989</v>
      </c>
      <c r="K55" s="42">
        <v>1.3240000000000001</v>
      </c>
      <c r="L55" s="21">
        <v>6.5028901734104028E-2</v>
      </c>
      <c r="M55" s="21">
        <v>0.19444444444444448</v>
      </c>
      <c r="N55" s="21">
        <v>9.0520833333333342E-2</v>
      </c>
      <c r="O55" s="21">
        <v>0.42036249999999997</v>
      </c>
      <c r="P55" s="21">
        <v>1.378505E-4</v>
      </c>
      <c r="Q55" s="21">
        <v>6.7269150000000006E-4</v>
      </c>
      <c r="R55" s="21">
        <v>24.95</v>
      </c>
      <c r="S55" s="21">
        <v>5.6250000000002132E-2</v>
      </c>
      <c r="T55" s="21">
        <v>2.7450000000000002E-2</v>
      </c>
      <c r="U55" s="42">
        <v>1.3199999999999996</v>
      </c>
      <c r="V55" s="42">
        <v>3.001679999999999</v>
      </c>
      <c r="W55" s="22" t="s">
        <v>716</v>
      </c>
      <c r="X55" s="22" t="s">
        <v>743</v>
      </c>
    </row>
    <row r="56" spans="1:24" ht="15.75" x14ac:dyDescent="0.25">
      <c r="A56" t="s">
        <v>80</v>
      </c>
      <c r="B56">
        <v>0.5</v>
      </c>
      <c r="C56" s="22" t="s">
        <v>81</v>
      </c>
      <c r="D56" s="14">
        <v>44</v>
      </c>
      <c r="E56" s="15" t="s">
        <v>537</v>
      </c>
      <c r="F56" s="15" t="s">
        <v>633</v>
      </c>
      <c r="G56" s="21">
        <v>7.16</v>
      </c>
      <c r="H56" s="21">
        <v>7.92</v>
      </c>
      <c r="I56" s="21">
        <v>17.399999999999999</v>
      </c>
      <c r="J56" s="21">
        <v>376.89293599999996</v>
      </c>
      <c r="K56" s="42">
        <v>1.4546666666666668</v>
      </c>
      <c r="L56" s="21">
        <v>8.6705202312138727E-2</v>
      </c>
      <c r="M56" s="21">
        <v>0.25000000000000006</v>
      </c>
      <c r="N56" s="21">
        <v>8.2704166666666648E-2</v>
      </c>
      <c r="O56" s="21">
        <v>0.33806250000000004</v>
      </c>
      <c r="P56" s="21">
        <v>1.162765E-4</v>
      </c>
      <c r="Q56" s="21">
        <v>5.7166200000000002E-4</v>
      </c>
      <c r="R56" s="21">
        <v>24.95</v>
      </c>
      <c r="S56" s="21">
        <v>6.0600000000007981E-2</v>
      </c>
      <c r="T56" s="21">
        <v>2.4400000000000002E-2</v>
      </c>
      <c r="U56" s="42">
        <v>1.4079999999999997</v>
      </c>
      <c r="V56" s="42">
        <v>3.2017919999999993</v>
      </c>
      <c r="W56" s="22" t="s">
        <v>721</v>
      </c>
      <c r="X56" s="22" t="s">
        <v>744</v>
      </c>
    </row>
    <row r="57" spans="1:24" ht="15.75" x14ac:dyDescent="0.25">
      <c r="A57" t="s">
        <v>82</v>
      </c>
      <c r="B57">
        <v>100</v>
      </c>
      <c r="C57" s="22" t="s">
        <v>23</v>
      </c>
      <c r="D57" s="14">
        <v>45</v>
      </c>
      <c r="E57" s="15" t="s">
        <v>538</v>
      </c>
      <c r="F57" s="15" t="s">
        <v>634</v>
      </c>
      <c r="G57" s="21">
        <v>7.11</v>
      </c>
      <c r="H57" s="21">
        <v>7.97</v>
      </c>
      <c r="I57" s="21">
        <v>11.799999999999999</v>
      </c>
      <c r="J57" s="21">
        <v>340.09869599999996</v>
      </c>
      <c r="K57" s="42">
        <v>1.7186666666666668</v>
      </c>
      <c r="L57" s="21">
        <v>0.10838150289017343</v>
      </c>
      <c r="M57" s="21">
        <v>0.30555555555555558</v>
      </c>
      <c r="N57" s="21">
        <v>9.202500000000001E-2</v>
      </c>
      <c r="O57" s="21">
        <v>0.34896250000000001</v>
      </c>
      <c r="P57" s="21">
        <v>1.5035100000000001E-4</v>
      </c>
      <c r="Q57" s="21">
        <v>5.5670549999999996E-4</v>
      </c>
      <c r="R57" s="21">
        <v>24.85</v>
      </c>
      <c r="S57" s="21">
        <v>0.14066666666664673</v>
      </c>
      <c r="T57" s="21">
        <v>2.4400000000000002E-2</v>
      </c>
      <c r="U57" s="42">
        <v>1.3859999999999997</v>
      </c>
      <c r="V57" s="42">
        <v>3.1517639999999991</v>
      </c>
      <c r="W57" s="22" t="s">
        <v>716</v>
      </c>
      <c r="X57" s="22" t="s">
        <v>745</v>
      </c>
    </row>
    <row r="58" spans="1:24" ht="15.75" x14ac:dyDescent="0.25">
      <c r="A58" t="s">
        <v>83</v>
      </c>
      <c r="B58">
        <v>0</v>
      </c>
      <c r="C58" s="22" t="s">
        <v>70</v>
      </c>
      <c r="D58" s="14">
        <v>46</v>
      </c>
      <c r="E58" s="15" t="s">
        <v>539</v>
      </c>
      <c r="F58" s="15" t="s">
        <v>635</v>
      </c>
      <c r="G58" s="21">
        <v>7.24</v>
      </c>
      <c r="H58" s="40"/>
      <c r="I58" s="21">
        <v>19.599999999999998</v>
      </c>
      <c r="J58" s="21">
        <v>383.63533600000005</v>
      </c>
      <c r="K58" s="42">
        <v>1.5853333333333335</v>
      </c>
      <c r="L58" s="21">
        <v>0.13005780346820819</v>
      </c>
      <c r="M58" s="21">
        <v>0.30555555555555558</v>
      </c>
      <c r="N58" s="21">
        <v>0.10476666666666667</v>
      </c>
      <c r="O58" s="21">
        <v>0.4932375</v>
      </c>
      <c r="P58" s="21">
        <v>2.7665550000000006E-4</v>
      </c>
      <c r="Q58" s="21">
        <v>7.2738900000000005E-4</v>
      </c>
      <c r="R58" s="21">
        <v>24.95</v>
      </c>
      <c r="S58" s="21">
        <v>0.11099999999999</v>
      </c>
      <c r="T58" s="21">
        <v>3.3550000000000003E-2</v>
      </c>
      <c r="U58" s="42">
        <v>1.2979999999999996</v>
      </c>
      <c r="V58" s="42">
        <v>2.9516519999999993</v>
      </c>
      <c r="W58" s="22" t="s">
        <v>721</v>
      </c>
      <c r="X58" s="22" t="s">
        <v>746</v>
      </c>
    </row>
    <row r="59" spans="1:24" ht="15.75" x14ac:dyDescent="0.25">
      <c r="A59" t="s">
        <v>84</v>
      </c>
      <c r="B59">
        <v>5</v>
      </c>
      <c r="C59" s="22" t="s">
        <v>79</v>
      </c>
      <c r="D59" s="14">
        <v>47</v>
      </c>
      <c r="E59" s="15" t="s">
        <v>540</v>
      </c>
      <c r="F59" s="15" t="s">
        <v>636</v>
      </c>
      <c r="G59" s="21">
        <v>7.17</v>
      </c>
      <c r="H59" s="21">
        <v>8.02</v>
      </c>
      <c r="I59" s="21">
        <v>12.2</v>
      </c>
      <c r="J59" s="21">
        <v>328.20317599999998</v>
      </c>
      <c r="K59" s="42">
        <v>1.7213333333333336</v>
      </c>
      <c r="L59" s="21">
        <v>0.30346820809248615</v>
      </c>
      <c r="M59" s="21">
        <v>0.25000000000000006</v>
      </c>
      <c r="N59" s="21">
        <v>8.3250000000000005E-2</v>
      </c>
      <c r="O59" s="21">
        <v>0.39451249999999999</v>
      </c>
      <c r="P59" s="21">
        <v>1.2950150000000003E-4</v>
      </c>
      <c r="Q59" s="21">
        <v>3.9844350000000001E-4</v>
      </c>
      <c r="R59" s="21">
        <v>24.85</v>
      </c>
      <c r="S59" s="21">
        <v>0.18066666666664827</v>
      </c>
      <c r="T59" s="21">
        <v>2.7450000000000002E-2</v>
      </c>
      <c r="U59" s="42">
        <v>1.4739999999999998</v>
      </c>
      <c r="V59" s="42">
        <v>3.3518759999999994</v>
      </c>
      <c r="W59" s="22" t="s">
        <v>716</v>
      </c>
      <c r="X59" s="22" t="s">
        <v>747</v>
      </c>
    </row>
    <row r="60" spans="1:24" ht="15.75" x14ac:dyDescent="0.25">
      <c r="A60" t="s">
        <v>85</v>
      </c>
      <c r="B60">
        <v>1</v>
      </c>
      <c r="C60" s="22" t="s">
        <v>36</v>
      </c>
      <c r="D60" s="14">
        <v>48</v>
      </c>
      <c r="E60" s="15" t="s">
        <v>541</v>
      </c>
      <c r="F60" s="15" t="s">
        <v>637</v>
      </c>
      <c r="G60" s="21">
        <v>7.3</v>
      </c>
      <c r="H60" s="21">
        <v>7.97</v>
      </c>
      <c r="I60" s="21">
        <v>9.4</v>
      </c>
      <c r="J60" s="21">
        <v>223.23845599999999</v>
      </c>
      <c r="K60" s="42">
        <v>1.5866666666666667</v>
      </c>
      <c r="L60" s="21">
        <v>0.13005780346820833</v>
      </c>
      <c r="M60" s="21">
        <v>0.27777777777777779</v>
      </c>
      <c r="N60" s="21">
        <v>0.107025</v>
      </c>
      <c r="O60" s="21">
        <v>0.53088749999999996</v>
      </c>
      <c r="P60" s="21">
        <v>1.9042850000000001E-4</v>
      </c>
      <c r="Q60" s="21">
        <v>2.441985E-4</v>
      </c>
      <c r="R60" s="21">
        <v>24.900000000000002</v>
      </c>
      <c r="S60" s="21">
        <v>0.13633333333333533</v>
      </c>
      <c r="T60" s="21">
        <v>3.0499999999999999E-2</v>
      </c>
      <c r="U60" s="42">
        <v>1.9139999999999999</v>
      </c>
      <c r="V60" s="42">
        <v>4.352436</v>
      </c>
      <c r="W60" s="22" t="s">
        <v>716</v>
      </c>
      <c r="X60" s="22" t="s">
        <v>748</v>
      </c>
    </row>
    <row r="61" spans="1:24" ht="15.75" x14ac:dyDescent="0.25">
      <c r="A61" t="s">
        <v>86</v>
      </c>
      <c r="B61">
        <v>240</v>
      </c>
      <c r="C61" s="22" t="s">
        <v>87</v>
      </c>
      <c r="D61" s="14">
        <v>49</v>
      </c>
      <c r="E61" s="15" t="s">
        <v>542</v>
      </c>
      <c r="F61" s="15" t="s">
        <v>638</v>
      </c>
      <c r="G61" s="21">
        <v>7.18</v>
      </c>
      <c r="H61" s="21">
        <v>7.83</v>
      </c>
      <c r="I61" s="21">
        <v>28.200000000000003</v>
      </c>
      <c r="J61" s="21">
        <v>688.80117599999994</v>
      </c>
      <c r="K61" s="42">
        <v>1.0506666666666669</v>
      </c>
      <c r="L61">
        <v>0.21676300578034752</v>
      </c>
      <c r="M61" s="21">
        <v>0.33333333333333337</v>
      </c>
      <c r="N61" s="21">
        <v>0.10070833333333334</v>
      </c>
      <c r="O61" s="21">
        <v>0.4110125</v>
      </c>
      <c r="P61" s="21">
        <v>2.0469999999999996E-4</v>
      </c>
      <c r="Q61" s="21">
        <v>1.6944525000000003E-3</v>
      </c>
      <c r="R61" s="21">
        <v>24.95</v>
      </c>
      <c r="S61" s="21">
        <v>0.13633333333333533</v>
      </c>
      <c r="T61" s="21">
        <v>3.0499999999999999E-2</v>
      </c>
      <c r="U61" s="42">
        <v>1.8039999999999998</v>
      </c>
      <c r="V61" s="42">
        <v>4.1022959999999999</v>
      </c>
      <c r="W61" s="22" t="s">
        <v>749</v>
      </c>
      <c r="X61" s="22" t="s">
        <v>750</v>
      </c>
    </row>
    <row r="62" spans="1:24" ht="15.75" x14ac:dyDescent="0.25">
      <c r="A62" t="s">
        <v>88</v>
      </c>
      <c r="B62">
        <v>1</v>
      </c>
      <c r="C62" s="22" t="s">
        <v>36</v>
      </c>
      <c r="D62" s="14">
        <v>50</v>
      </c>
      <c r="E62" s="15" t="s">
        <v>543</v>
      </c>
      <c r="F62" s="15" t="s">
        <v>639</v>
      </c>
      <c r="G62" s="21">
        <v>7.16</v>
      </c>
      <c r="H62" s="21">
        <v>8.34</v>
      </c>
      <c r="I62" s="21">
        <v>14.6</v>
      </c>
      <c r="J62" s="21">
        <v>598.95869599999992</v>
      </c>
      <c r="K62" s="42">
        <v>1.5546666666666669</v>
      </c>
      <c r="L62" s="21">
        <v>0.40949999999999998</v>
      </c>
      <c r="M62" s="21">
        <v>0.94444444444444464</v>
      </c>
      <c r="N62" s="21">
        <v>0.10178333333333334</v>
      </c>
      <c r="O62" s="21">
        <v>0.23137000000000002</v>
      </c>
      <c r="P62" s="21">
        <v>1.90187E-4</v>
      </c>
      <c r="Q62" s="21">
        <v>1.0500165000000001E-3</v>
      </c>
      <c r="R62" s="21">
        <v>24.87</v>
      </c>
      <c r="S62" s="21">
        <v>0.33750000000001279</v>
      </c>
      <c r="T62" s="21">
        <v>1.2200000000000001E-2</v>
      </c>
      <c r="U62" s="42">
        <v>1.5179999999999998</v>
      </c>
      <c r="V62" s="42">
        <v>3.4519319999999998</v>
      </c>
      <c r="W62" s="22" t="s">
        <v>687</v>
      </c>
      <c r="X62" s="22" t="s">
        <v>751</v>
      </c>
    </row>
    <row r="63" spans="1:24" ht="15.75" x14ac:dyDescent="0.25">
      <c r="A63" t="s">
        <v>89</v>
      </c>
      <c r="B63">
        <v>240</v>
      </c>
      <c r="C63" s="22" t="s">
        <v>87</v>
      </c>
      <c r="D63" s="14">
        <v>51</v>
      </c>
      <c r="E63" s="15" t="s">
        <v>544</v>
      </c>
      <c r="F63" s="15" t="s">
        <v>640</v>
      </c>
      <c r="G63" s="23">
        <v>7.2</v>
      </c>
      <c r="H63" s="23">
        <v>8.19</v>
      </c>
      <c r="I63" s="23">
        <v>19.799999999999997</v>
      </c>
      <c r="J63" s="23">
        <v>600.909176</v>
      </c>
      <c r="K63" s="43">
        <v>1.5733333333333335</v>
      </c>
      <c r="L63" s="21">
        <v>0.18199999999999997</v>
      </c>
      <c r="M63" s="23">
        <v>0.55555555555555558</v>
      </c>
      <c r="N63" s="23">
        <v>0.10637916666666666</v>
      </c>
      <c r="O63" s="23">
        <v>0.24963250000000001</v>
      </c>
      <c r="P63" s="23">
        <v>1.3121500000000001E-4</v>
      </c>
      <c r="Q63" s="23">
        <v>8.8364250000000019E-4</v>
      </c>
      <c r="R63" s="23">
        <v>24.900000000000002</v>
      </c>
      <c r="S63" s="23">
        <v>0.18180000000002394</v>
      </c>
      <c r="T63" s="23">
        <v>1.525E-2</v>
      </c>
      <c r="U63" s="43">
        <v>1.5399999999999996</v>
      </c>
      <c r="V63" s="43">
        <v>3.5019599999999991</v>
      </c>
      <c r="W63" s="22" t="s">
        <v>725</v>
      </c>
      <c r="X63" s="22" t="s">
        <v>752</v>
      </c>
    </row>
    <row r="64" spans="1:24" ht="15.75" x14ac:dyDescent="0.25">
      <c r="A64" t="s">
        <v>90</v>
      </c>
      <c r="B64">
        <v>6</v>
      </c>
      <c r="C64" s="22" t="s">
        <v>91</v>
      </c>
      <c r="D64" s="14">
        <v>52</v>
      </c>
      <c r="E64" s="15" t="s">
        <v>545</v>
      </c>
      <c r="F64" s="15" t="s">
        <v>641</v>
      </c>
      <c r="G64" s="23">
        <v>7.28</v>
      </c>
      <c r="H64" s="23">
        <v>8.2899999999999991</v>
      </c>
      <c r="I64" s="23">
        <v>13.600000000000001</v>
      </c>
      <c r="J64" s="23">
        <v>451.54093599999999</v>
      </c>
      <c r="K64" s="43">
        <v>1.686666666666667</v>
      </c>
      <c r="L64" s="23">
        <v>0.13650000000000004</v>
      </c>
      <c r="M64" s="23">
        <v>0.97222222222222243</v>
      </c>
      <c r="N64" s="23">
        <v>0.10024166666666666</v>
      </c>
      <c r="O64" s="23">
        <v>0.22129499999999999</v>
      </c>
      <c r="P64" s="23">
        <v>1.08859E-4</v>
      </c>
      <c r="Q64" s="23">
        <v>6.6471599999999998E-4</v>
      </c>
      <c r="R64" s="23">
        <v>24.900000000000002</v>
      </c>
      <c r="S64" s="23">
        <v>0.35166666666661683</v>
      </c>
      <c r="T64" s="23">
        <v>1.525E-2</v>
      </c>
      <c r="U64" s="43">
        <v>1.4299999999999997</v>
      </c>
      <c r="V64" s="43">
        <v>3.2518199999999995</v>
      </c>
      <c r="W64" s="22" t="s">
        <v>687</v>
      </c>
      <c r="X64" s="22" t="s">
        <v>753</v>
      </c>
    </row>
    <row r="65" spans="1:24" ht="15.75" x14ac:dyDescent="0.25">
      <c r="A65" t="s">
        <v>92</v>
      </c>
      <c r="B65">
        <v>6000</v>
      </c>
      <c r="C65" s="22" t="s">
        <v>93</v>
      </c>
      <c r="D65" s="14">
        <v>53</v>
      </c>
      <c r="E65" s="15" t="s">
        <v>546</v>
      </c>
      <c r="F65" s="15" t="s">
        <v>642</v>
      </c>
      <c r="G65" s="39"/>
      <c r="H65" s="23">
        <v>8.0500000000000007</v>
      </c>
      <c r="I65" s="23">
        <v>13.200000000000001</v>
      </c>
      <c r="J65" s="23">
        <v>388.37909599999995</v>
      </c>
      <c r="K65" s="43">
        <v>1.4880000000000002</v>
      </c>
      <c r="L65" s="23">
        <v>0.36399999999999999</v>
      </c>
      <c r="M65" s="23">
        <v>2.3333333333333335</v>
      </c>
      <c r="N65" s="23">
        <v>0.11696250000000001</v>
      </c>
      <c r="O65" s="23">
        <v>0.26619499999999996</v>
      </c>
      <c r="P65" s="23">
        <v>1.3238799999999999E-4</v>
      </c>
      <c r="Q65" s="23">
        <v>6.39873E-4</v>
      </c>
      <c r="R65" s="23">
        <v>24.900000000000002</v>
      </c>
      <c r="S65" s="23">
        <v>0.66599999999993997</v>
      </c>
      <c r="T65" s="23">
        <v>1.2200000000000001E-2</v>
      </c>
      <c r="U65" s="43">
        <v>1.2539999999999998</v>
      </c>
      <c r="V65" s="43">
        <v>2.8515959999999994</v>
      </c>
      <c r="W65" s="22" t="s">
        <v>687</v>
      </c>
      <c r="X65" s="22" t="s">
        <v>754</v>
      </c>
    </row>
    <row r="66" spans="1:24" ht="15.75" x14ac:dyDescent="0.25">
      <c r="A66" t="s">
        <v>94</v>
      </c>
      <c r="B66">
        <v>6.05</v>
      </c>
      <c r="C66" s="22" t="s">
        <v>95</v>
      </c>
      <c r="D66" s="14">
        <v>54</v>
      </c>
      <c r="E66" s="15" t="s">
        <v>547</v>
      </c>
      <c r="F66" s="15" t="s">
        <v>643</v>
      </c>
      <c r="G66" s="23">
        <v>7.19</v>
      </c>
      <c r="H66" s="23">
        <v>8.17</v>
      </c>
      <c r="I66" s="23">
        <v>14.399999999999999</v>
      </c>
      <c r="J66" s="23">
        <v>323.89285599999999</v>
      </c>
      <c r="K66" s="43">
        <v>1.5413333333333334</v>
      </c>
      <c r="L66" s="23">
        <v>0.22750000000000001</v>
      </c>
      <c r="M66" s="23">
        <v>1.2222222222222225</v>
      </c>
      <c r="N66" s="23">
        <v>0.13209166666666666</v>
      </c>
      <c r="O66" s="23">
        <v>0.25980750000000002</v>
      </c>
      <c r="P66" s="23">
        <v>1.2219899999999997E-4</v>
      </c>
      <c r="Q66" s="23">
        <v>2.6023725000000005E-4</v>
      </c>
      <c r="R66" s="23">
        <v>24.900000000000002</v>
      </c>
      <c r="S66" s="23">
        <v>0.54199999999994475</v>
      </c>
      <c r="T66" s="23">
        <v>1.2200000000000001E-2</v>
      </c>
      <c r="U66" s="43">
        <v>1.2539999999999998</v>
      </c>
      <c r="V66" s="43">
        <v>2.8515959999999994</v>
      </c>
      <c r="W66" s="22" t="s">
        <v>716</v>
      </c>
      <c r="X66" s="22" t="s">
        <v>755</v>
      </c>
    </row>
    <row r="67" spans="1:24" ht="15.75" x14ac:dyDescent="0.25">
      <c r="A67" t="s">
        <v>96</v>
      </c>
      <c r="B67">
        <v>6100</v>
      </c>
      <c r="C67" s="22" t="s">
        <v>97</v>
      </c>
      <c r="D67" s="14">
        <v>55</v>
      </c>
      <c r="E67" s="15" t="s">
        <v>548</v>
      </c>
      <c r="F67" s="15" t="s">
        <v>644</v>
      </c>
      <c r="G67" s="23">
        <v>7.08</v>
      </c>
      <c r="H67" s="23">
        <v>8.43</v>
      </c>
      <c r="I67" s="23">
        <v>12.6</v>
      </c>
      <c r="J67" s="23">
        <v>357.41221600000006</v>
      </c>
      <c r="K67" s="43">
        <v>1.5466666666666666</v>
      </c>
      <c r="L67" s="23">
        <v>0.40950000000000003</v>
      </c>
      <c r="M67" s="23">
        <v>1.1111111111111112</v>
      </c>
      <c r="N67" s="23">
        <v>0.14495625000000001</v>
      </c>
      <c r="O67" s="23">
        <v>0.28609499999999999</v>
      </c>
      <c r="P67" s="23">
        <v>1.55802E-4</v>
      </c>
      <c r="Q67" s="23">
        <v>2.3902125000000005E-4</v>
      </c>
      <c r="R67" s="23">
        <v>24.95</v>
      </c>
      <c r="S67" s="23">
        <v>0.40900000000000597</v>
      </c>
      <c r="T67" s="23">
        <v>9.1500000000000019E-3</v>
      </c>
      <c r="U67" s="43">
        <v>0.96799999999999964</v>
      </c>
      <c r="V67" s="43">
        <v>2.2012319999999992</v>
      </c>
      <c r="W67" s="22" t="s">
        <v>721</v>
      </c>
      <c r="X67" s="22" t="s">
        <v>756</v>
      </c>
    </row>
    <row r="68" spans="1:24" ht="15.75" x14ac:dyDescent="0.25">
      <c r="A68" t="s">
        <v>98</v>
      </c>
      <c r="B68">
        <v>4.4999999999999997E-3</v>
      </c>
      <c r="C68" s="22" t="s">
        <v>99</v>
      </c>
      <c r="D68" s="14">
        <v>56</v>
      </c>
      <c r="E68" s="15" t="s">
        <v>549</v>
      </c>
      <c r="F68" s="15" t="s">
        <v>645</v>
      </c>
      <c r="G68" s="23">
        <v>7.22</v>
      </c>
      <c r="H68" s="23">
        <v>7.99</v>
      </c>
      <c r="I68" s="23">
        <v>10.600000000000001</v>
      </c>
      <c r="J68" s="23">
        <v>334.00645599999996</v>
      </c>
      <c r="K68" s="43">
        <v>1.7133333333333336</v>
      </c>
      <c r="L68" s="23">
        <v>0.13650000000000004</v>
      </c>
      <c r="M68" s="23">
        <v>0.41666666666666669</v>
      </c>
      <c r="N68" s="23">
        <v>0.14233750000000001</v>
      </c>
      <c r="O68" s="23">
        <v>0.29975749999999995</v>
      </c>
      <c r="P68" s="23">
        <v>1.6683049999999998E-4</v>
      </c>
      <c r="Q68" s="23">
        <v>3.418155000000001E-4</v>
      </c>
      <c r="R68" s="23">
        <v>24.900000000000002</v>
      </c>
      <c r="S68" s="23">
        <v>0.13633333333333533</v>
      </c>
      <c r="T68" s="23">
        <v>9.1500000000000019E-3</v>
      </c>
      <c r="U68" s="43">
        <v>1.9139999999999999</v>
      </c>
      <c r="V68" s="43">
        <v>4.352436</v>
      </c>
      <c r="W68" s="22" t="s">
        <v>721</v>
      </c>
      <c r="X68" s="22" t="s">
        <v>757</v>
      </c>
    </row>
    <row r="69" spans="1:24" ht="15.75" x14ac:dyDescent="0.25">
      <c r="A69" t="s">
        <v>100</v>
      </c>
      <c r="B69">
        <v>50</v>
      </c>
      <c r="C69" s="22" t="s">
        <v>101</v>
      </c>
      <c r="D69" s="14">
        <v>57</v>
      </c>
      <c r="E69" s="15" t="s">
        <v>550</v>
      </c>
      <c r="F69" s="15" t="s">
        <v>646</v>
      </c>
      <c r="G69" s="23">
        <v>7.32</v>
      </c>
      <c r="H69" s="23">
        <v>8.3699999999999992</v>
      </c>
      <c r="I69" s="23">
        <v>9.8000000000000007</v>
      </c>
      <c r="J69" s="23">
        <v>288.30261599999994</v>
      </c>
      <c r="K69" s="43">
        <v>1.5813333333333337</v>
      </c>
      <c r="L69" s="23">
        <v>0.18199999999999997</v>
      </c>
      <c r="M69" s="23">
        <v>0.3888888888888889</v>
      </c>
      <c r="N69" s="23">
        <v>0.13157499999999997</v>
      </c>
      <c r="O69" s="23">
        <v>0.303595</v>
      </c>
      <c r="P69" s="23">
        <v>1.4172600000000003E-4</v>
      </c>
      <c r="Q69" s="23">
        <v>2.3096775000000001E-4</v>
      </c>
      <c r="R69" s="23">
        <v>24.85</v>
      </c>
      <c r="S69" s="23">
        <v>0.11250000000000426</v>
      </c>
      <c r="T69" s="23">
        <v>1.2200000000000001E-2</v>
      </c>
      <c r="U69" s="43">
        <v>2.6619999999999995</v>
      </c>
      <c r="V69" s="43">
        <v>6.0533879999999991</v>
      </c>
      <c r="W69" s="22" t="s">
        <v>687</v>
      </c>
      <c r="X69" s="22" t="s">
        <v>758</v>
      </c>
    </row>
    <row r="70" spans="1:24" ht="15.75" x14ac:dyDescent="0.25">
      <c r="A70" t="s">
        <v>102</v>
      </c>
      <c r="B70">
        <f>IF($D$7="Вода питьевая",0.45,IF($D$7="Вода природная",0.45,2))</f>
        <v>2</v>
      </c>
      <c r="C70">
        <f>IF($D$7="Вода питьевая",0.5,IF($D$7="Вода природная",0.5,500))</f>
        <v>500</v>
      </c>
      <c r="D70" s="14">
        <v>58</v>
      </c>
      <c r="E70" s="15" t="s">
        <v>551</v>
      </c>
      <c r="F70" s="15" t="s">
        <v>647</v>
      </c>
      <c r="G70" s="23">
        <v>7.32</v>
      </c>
      <c r="H70" s="23">
        <v>8.43</v>
      </c>
      <c r="I70" s="23">
        <v>8.1999999999999993</v>
      </c>
      <c r="J70" s="23">
        <v>214.93085600000001</v>
      </c>
      <c r="K70" s="43">
        <v>1.9080000000000004</v>
      </c>
      <c r="L70" s="23">
        <v>0.18199999999999997</v>
      </c>
      <c r="M70" s="23">
        <v>1.916666666666667</v>
      </c>
      <c r="N70" s="23">
        <v>0.1383125</v>
      </c>
      <c r="O70" s="23">
        <v>0.26618249999999999</v>
      </c>
      <c r="P70" s="23">
        <v>2.1634949999999999E-4</v>
      </c>
      <c r="Q70" s="23">
        <v>1.7048850000000001E-4</v>
      </c>
      <c r="R70" s="23">
        <v>24.900000000000002</v>
      </c>
      <c r="S70" s="23">
        <v>0.60600000000007981</v>
      </c>
      <c r="T70" s="23">
        <v>1.525E-2</v>
      </c>
      <c r="U70" s="43">
        <v>3.4099999999999997</v>
      </c>
      <c r="V70" s="43">
        <v>7.7543399999999991</v>
      </c>
      <c r="W70" s="22" t="s">
        <v>690</v>
      </c>
      <c r="X70" s="22" t="s">
        <v>759</v>
      </c>
    </row>
    <row r="71" spans="1:24" ht="15.75" x14ac:dyDescent="0.25">
      <c r="A71" t="s">
        <v>103</v>
      </c>
      <c r="B71">
        <v>500</v>
      </c>
      <c r="C71" s="22" t="s">
        <v>104</v>
      </c>
      <c r="D71" s="14">
        <v>59</v>
      </c>
      <c r="E71" s="15" t="s">
        <v>552</v>
      </c>
      <c r="F71" s="15" t="s">
        <v>648</v>
      </c>
      <c r="G71" s="23">
        <v>7.36</v>
      </c>
      <c r="H71" s="23">
        <v>8.34</v>
      </c>
      <c r="I71" s="23">
        <v>7.6</v>
      </c>
      <c r="J71" s="23">
        <v>227.34891199999998</v>
      </c>
      <c r="K71" s="43">
        <v>1.9640000000000002</v>
      </c>
      <c r="L71" s="23">
        <v>0.18199999999999997</v>
      </c>
      <c r="M71" s="23">
        <v>0.75</v>
      </c>
      <c r="N71" s="23">
        <v>0.13677083333333334</v>
      </c>
      <c r="O71" s="23">
        <v>0.2797075</v>
      </c>
      <c r="P71" s="23">
        <v>1.7505299999999999E-4</v>
      </c>
      <c r="Q71" s="23">
        <v>1.7586075E-4</v>
      </c>
      <c r="R71" s="23">
        <v>24.85</v>
      </c>
      <c r="S71" s="23">
        <v>0.28133333333329347</v>
      </c>
      <c r="T71" s="23">
        <v>1.525E-2</v>
      </c>
      <c r="U71" s="43">
        <v>3.4979999999999998</v>
      </c>
      <c r="V71" s="43">
        <v>7.9544519999999999</v>
      </c>
      <c r="W71" s="22" t="s">
        <v>699</v>
      </c>
      <c r="X71" s="22" t="s">
        <v>760</v>
      </c>
    </row>
    <row r="72" spans="1:24" ht="15.75" x14ac:dyDescent="0.25">
      <c r="A72" t="s">
        <v>105</v>
      </c>
      <c r="B72">
        <v>50</v>
      </c>
      <c r="C72" s="22" t="s">
        <v>101</v>
      </c>
      <c r="D72" s="14">
        <v>60</v>
      </c>
      <c r="E72" s="15" t="s">
        <v>553</v>
      </c>
      <c r="F72" s="15" t="s">
        <v>649</v>
      </c>
      <c r="G72" s="23">
        <v>7.34</v>
      </c>
      <c r="H72" s="23">
        <v>7.9</v>
      </c>
      <c r="I72" s="23">
        <v>7.3999999999999995</v>
      </c>
      <c r="J72" s="23">
        <v>203.65178399999996</v>
      </c>
      <c r="K72" s="43">
        <v>1.9733333333333336</v>
      </c>
      <c r="L72" s="23">
        <v>0.27299999999999996</v>
      </c>
      <c r="M72" s="23">
        <v>0.55555555555555558</v>
      </c>
      <c r="N72" s="23">
        <v>0.14606041666666669</v>
      </c>
      <c r="O72" s="23">
        <v>0.25134500000000004</v>
      </c>
      <c r="P72" s="23">
        <v>2.14544E-4</v>
      </c>
      <c r="Q72" s="23">
        <v>1.6771949999999999E-4</v>
      </c>
      <c r="R72" s="23">
        <v>24.95</v>
      </c>
      <c r="S72" s="23">
        <v>0.16649999999998499</v>
      </c>
      <c r="T72" s="23">
        <v>1.2200000000000001E-2</v>
      </c>
      <c r="U72" s="43">
        <v>4.5759999999999996</v>
      </c>
      <c r="V72" s="43">
        <v>10.405823999999999</v>
      </c>
      <c r="W72" s="22" t="s">
        <v>699</v>
      </c>
      <c r="X72" s="22" t="s">
        <v>761</v>
      </c>
    </row>
    <row r="73" spans="1:24" ht="15.75" x14ac:dyDescent="0.25">
      <c r="A73" t="s">
        <v>106</v>
      </c>
      <c r="B73">
        <v>25000</v>
      </c>
      <c r="C73" s="22" t="s">
        <v>107</v>
      </c>
      <c r="D73" s="14">
        <v>61</v>
      </c>
      <c r="E73" s="15" t="s">
        <v>554</v>
      </c>
      <c r="F73" s="15" t="s">
        <v>650</v>
      </c>
      <c r="G73" s="23">
        <v>7.25</v>
      </c>
      <c r="H73" s="23">
        <v>7.99</v>
      </c>
      <c r="I73" s="23">
        <v>19.2</v>
      </c>
      <c r="J73" s="23">
        <v>560.96045599999991</v>
      </c>
      <c r="K73" s="43">
        <v>2.6320000000000001</v>
      </c>
      <c r="L73" s="23">
        <v>0.36399999999999999</v>
      </c>
      <c r="M73" s="23">
        <v>0.72222222222222232</v>
      </c>
      <c r="N73" s="23">
        <v>9.4712500000000005E-2</v>
      </c>
      <c r="O73" s="23">
        <v>0.22630749999999997</v>
      </c>
      <c r="P73" s="23">
        <v>1.8465549999999994E-4</v>
      </c>
      <c r="Q73" s="23">
        <v>9.807427500000002E-4</v>
      </c>
      <c r="R73" s="23">
        <v>24.900000000000002</v>
      </c>
      <c r="S73" s="23">
        <v>0.36133333333329654</v>
      </c>
      <c r="T73" s="23">
        <v>1.525E-2</v>
      </c>
      <c r="U73" s="43">
        <v>1.2979999999999996</v>
      </c>
      <c r="V73" s="43">
        <v>2.9516519999999993</v>
      </c>
      <c r="W73" s="22" t="s">
        <v>716</v>
      </c>
      <c r="X73" s="22" t="s">
        <v>762</v>
      </c>
    </row>
    <row r="74" spans="1:24" ht="15.75" x14ac:dyDescent="0.25">
      <c r="A74" t="s">
        <v>108</v>
      </c>
      <c r="B74">
        <v>0.15</v>
      </c>
      <c r="C74" s="22" t="s">
        <v>109</v>
      </c>
      <c r="D74" s="14">
        <v>62</v>
      </c>
      <c r="E74" s="15" t="s">
        <v>555</v>
      </c>
      <c r="F74" s="15" t="s">
        <v>651</v>
      </c>
      <c r="G74" s="23">
        <v>7.12</v>
      </c>
      <c r="H74" s="23">
        <v>7.91</v>
      </c>
      <c r="I74" s="23">
        <v>16.399999999999999</v>
      </c>
      <c r="J74" s="23">
        <v>573.55429600000002</v>
      </c>
      <c r="K74" s="43">
        <v>1.0413333333333334</v>
      </c>
      <c r="L74" s="23">
        <v>0.22750000000000001</v>
      </c>
      <c r="M74" s="23">
        <v>0.52777777777777779</v>
      </c>
      <c r="N74" s="39"/>
      <c r="O74" s="39"/>
      <c r="P74" s="39"/>
      <c r="Q74" s="39"/>
      <c r="R74" s="45"/>
      <c r="S74" s="45"/>
      <c r="T74" s="23">
        <v>1.83E-2</v>
      </c>
      <c r="U74" s="43">
        <v>1.4519999999999995</v>
      </c>
      <c r="V74" s="43">
        <v>3.3018479999999988</v>
      </c>
      <c r="W74" s="22" t="s">
        <v>716</v>
      </c>
      <c r="X74" s="22" t="s">
        <v>756</v>
      </c>
    </row>
    <row r="75" spans="1:24" ht="15.75" x14ac:dyDescent="0.25">
      <c r="A75" t="s">
        <v>110</v>
      </c>
      <c r="B75">
        <v>50</v>
      </c>
      <c r="C75" s="22" t="s">
        <v>101</v>
      </c>
      <c r="D75" s="14">
        <v>63</v>
      </c>
      <c r="E75" s="15" t="s">
        <v>556</v>
      </c>
      <c r="F75" s="15" t="s">
        <v>652</v>
      </c>
      <c r="G75" s="23">
        <v>7.26</v>
      </c>
      <c r="H75" s="23">
        <v>8.2100000000000009</v>
      </c>
      <c r="I75" s="23">
        <v>16.399999999999999</v>
      </c>
      <c r="J75" s="23">
        <v>512.77637600000003</v>
      </c>
      <c r="K75" s="43">
        <v>1.1719999999999997</v>
      </c>
      <c r="L75" s="23">
        <v>0.27299999999999996</v>
      </c>
      <c r="M75" s="23">
        <v>0.58333333333333337</v>
      </c>
      <c r="N75" s="23">
        <v>9.4754166666666653E-2</v>
      </c>
      <c r="O75" s="23">
        <v>0.22515750000000001</v>
      </c>
      <c r="P75" s="23">
        <v>8.1649999999999992E-5</v>
      </c>
      <c r="Q75" s="23">
        <v>8.1536324999999992E-4</v>
      </c>
      <c r="R75" s="23">
        <v>24.900000000000002</v>
      </c>
      <c r="S75" s="23">
        <v>0.20450000000000298</v>
      </c>
      <c r="T75" s="23">
        <v>1.2200000000000001E-2</v>
      </c>
      <c r="U75" s="43">
        <v>1.3419999999999996</v>
      </c>
      <c r="V75" s="43">
        <v>3.0517079999999992</v>
      </c>
      <c r="W75" s="22" t="s">
        <v>687</v>
      </c>
      <c r="X75" s="22" t="s">
        <v>763</v>
      </c>
    </row>
    <row r="76" spans="1:24" ht="15.75" x14ac:dyDescent="0.25">
      <c r="A76" t="s">
        <v>111</v>
      </c>
      <c r="B76">
        <v>0.45</v>
      </c>
      <c r="C76" s="22" t="s">
        <v>17</v>
      </c>
      <c r="D76" s="14">
        <v>64</v>
      </c>
      <c r="E76" s="15" t="s">
        <v>557</v>
      </c>
      <c r="F76" s="15" t="s">
        <v>653</v>
      </c>
      <c r="G76" s="23">
        <v>7.09</v>
      </c>
      <c r="H76" s="23">
        <v>8.02</v>
      </c>
      <c r="I76" s="23">
        <v>24.599999999999998</v>
      </c>
      <c r="J76" s="23">
        <v>762.41373599999997</v>
      </c>
      <c r="K76" s="43">
        <v>0.9813333333333335</v>
      </c>
      <c r="L76" s="23">
        <v>9.0999999999999984E-2</v>
      </c>
      <c r="M76" s="23">
        <v>1.7777777777777779</v>
      </c>
      <c r="N76" s="23">
        <v>0.10762083333333333</v>
      </c>
      <c r="O76" s="23">
        <v>0.2474075</v>
      </c>
      <c r="P76" s="23">
        <v>1.5611250000000001E-4</v>
      </c>
      <c r="Q76" s="23">
        <v>1.5177727500000004E-3</v>
      </c>
      <c r="R76" s="45" t="s">
        <v>589</v>
      </c>
      <c r="S76" s="23">
        <v>0.45000000000001705</v>
      </c>
      <c r="T76" s="23">
        <v>1.525E-2</v>
      </c>
      <c r="U76" s="43">
        <v>1.4959999999999998</v>
      </c>
      <c r="V76" s="43">
        <v>3.4019039999999996</v>
      </c>
      <c r="W76" s="22" t="s">
        <v>764</v>
      </c>
      <c r="X76" s="22" t="s">
        <v>765</v>
      </c>
    </row>
    <row r="77" spans="1:24" ht="15.75" x14ac:dyDescent="0.25">
      <c r="A77" t="s">
        <v>112</v>
      </c>
      <c r="B77">
        <v>200</v>
      </c>
      <c r="C77" s="22" t="s">
        <v>113</v>
      </c>
      <c r="D77" s="14">
        <v>65</v>
      </c>
      <c r="E77" s="15" t="s">
        <v>558</v>
      </c>
      <c r="F77" s="15" t="s">
        <v>654</v>
      </c>
      <c r="G77" s="23">
        <v>7.2</v>
      </c>
      <c r="H77" s="23">
        <v>8.2799999999999994</v>
      </c>
      <c r="I77" s="23">
        <v>16.2</v>
      </c>
      <c r="J77" s="23">
        <v>549.64285599999994</v>
      </c>
      <c r="K77" s="43">
        <v>1.3093333333333332</v>
      </c>
      <c r="L77" s="23">
        <v>0.40950000000000003</v>
      </c>
      <c r="M77" s="23">
        <v>0.5</v>
      </c>
      <c r="N77" s="23">
        <v>0.1320291666666667</v>
      </c>
      <c r="O77" s="23">
        <v>0.23157</v>
      </c>
      <c r="P77" s="23">
        <v>1.5548E-4</v>
      </c>
      <c r="Q77" s="23">
        <v>1.041451125E-3</v>
      </c>
      <c r="R77" s="23">
        <v>24.87</v>
      </c>
      <c r="S77" s="23">
        <v>0.18180000000002394</v>
      </c>
      <c r="T77" s="23">
        <v>1.2200000000000001E-2</v>
      </c>
      <c r="U77" s="43">
        <v>1.5399999999999996</v>
      </c>
      <c r="V77" s="43">
        <v>3.5019599999999991</v>
      </c>
      <c r="W77" s="22" t="s">
        <v>725</v>
      </c>
      <c r="X77" s="22" t="s">
        <v>766</v>
      </c>
    </row>
    <row r="78" spans="1:24" ht="15.75" x14ac:dyDescent="0.25">
      <c r="A78" t="s">
        <v>114</v>
      </c>
      <c r="B78">
        <v>0.45</v>
      </c>
      <c r="C78" s="22" t="s">
        <v>17</v>
      </c>
      <c r="D78" s="14">
        <v>66</v>
      </c>
      <c r="E78" s="15" t="s">
        <v>559</v>
      </c>
      <c r="F78" s="15" t="s">
        <v>655</v>
      </c>
      <c r="G78" s="23">
        <v>7.22</v>
      </c>
      <c r="H78" s="23">
        <v>8</v>
      </c>
      <c r="I78" s="23">
        <v>13.999999999999998</v>
      </c>
      <c r="J78" s="23">
        <v>456.01981599999993</v>
      </c>
      <c r="K78" s="43">
        <v>1.048</v>
      </c>
      <c r="L78" s="23">
        <v>0.22750000000000001</v>
      </c>
      <c r="M78" s="23">
        <v>0.3888888888888889</v>
      </c>
      <c r="N78" s="23">
        <v>0.134075</v>
      </c>
      <c r="O78" s="23">
        <v>0.28445749999999997</v>
      </c>
      <c r="P78" s="23">
        <v>4.602300000000001E-5</v>
      </c>
      <c r="Q78" s="23">
        <v>7.6319099999999987E-4</v>
      </c>
      <c r="R78" s="45"/>
      <c r="S78" s="23">
        <v>0.14066666666664673</v>
      </c>
      <c r="T78" s="23">
        <v>1.525E-2</v>
      </c>
      <c r="U78" s="43">
        <v>1.4299999999999997</v>
      </c>
      <c r="V78" s="43">
        <v>3.2518199999999995</v>
      </c>
      <c r="W78" s="22" t="s">
        <v>687</v>
      </c>
      <c r="X78" s="22" t="s">
        <v>767</v>
      </c>
    </row>
    <row r="79" spans="1:24" ht="15.75" x14ac:dyDescent="0.25">
      <c r="A79" t="s">
        <v>115</v>
      </c>
      <c r="B79">
        <v>200</v>
      </c>
      <c r="C79" s="22" t="s">
        <v>113</v>
      </c>
      <c r="D79" s="14">
        <v>67</v>
      </c>
      <c r="E79" s="15" t="s">
        <v>560</v>
      </c>
      <c r="F79" s="15" t="s">
        <v>656</v>
      </c>
      <c r="G79" s="23">
        <v>7.2</v>
      </c>
      <c r="H79" s="23">
        <v>8.02</v>
      </c>
      <c r="I79" s="23">
        <v>35.200000000000003</v>
      </c>
      <c r="J79" s="23">
        <v>780.73861599999998</v>
      </c>
      <c r="K79" s="43">
        <v>1.5826666666666667</v>
      </c>
      <c r="L79" s="23">
        <v>0.31850000000000001</v>
      </c>
      <c r="M79" s="23">
        <v>0.36111111111111116</v>
      </c>
      <c r="N79" s="23">
        <v>9.4858333333333336E-2</v>
      </c>
      <c r="O79" s="23">
        <v>0.21133250000000001</v>
      </c>
      <c r="P79" s="23">
        <v>1.2311899999999996E-4</v>
      </c>
      <c r="Q79" s="23">
        <v>1.4424052500000002E-3</v>
      </c>
      <c r="R79" s="23">
        <v>24.984999999999999</v>
      </c>
      <c r="S79" s="23">
        <v>0.11099999999999</v>
      </c>
      <c r="T79" s="23">
        <v>1.525E-2</v>
      </c>
      <c r="U79" s="43">
        <v>1.3859999999999997</v>
      </c>
      <c r="V79" s="43">
        <v>3.1517639999999991</v>
      </c>
      <c r="W79" s="22" t="s">
        <v>749</v>
      </c>
      <c r="X79" s="22" t="s">
        <v>768</v>
      </c>
    </row>
    <row r="80" spans="1:24" ht="15.75" x14ac:dyDescent="0.25">
      <c r="A80" t="s">
        <v>116</v>
      </c>
      <c r="B80">
        <v>0.05</v>
      </c>
      <c r="C80" s="22" t="s">
        <v>43</v>
      </c>
      <c r="D80" s="14">
        <v>68</v>
      </c>
      <c r="E80" s="15" t="s">
        <v>561</v>
      </c>
      <c r="F80" s="15" t="s">
        <v>657</v>
      </c>
      <c r="G80" s="23">
        <v>7.19</v>
      </c>
      <c r="H80" s="23">
        <v>8.31</v>
      </c>
      <c r="I80" s="23">
        <v>17.399999999999999</v>
      </c>
      <c r="J80" s="23">
        <v>568.015896</v>
      </c>
      <c r="K80" s="43">
        <v>1.3039999999999998</v>
      </c>
      <c r="L80" s="23">
        <v>0.22750000000000001</v>
      </c>
      <c r="M80" s="23">
        <v>0.61111111111111116</v>
      </c>
      <c r="N80" s="23">
        <v>0.13497083333333335</v>
      </c>
      <c r="O80" s="23">
        <v>0.2156575</v>
      </c>
      <c r="P80" s="23">
        <v>5.0346999999999984E-5</v>
      </c>
      <c r="Q80" s="23">
        <v>1.02159525E-3</v>
      </c>
      <c r="R80" s="23">
        <v>24.900000000000002</v>
      </c>
      <c r="S80" s="23">
        <v>0.27099999999997237</v>
      </c>
      <c r="T80" s="23">
        <v>1.525E-2</v>
      </c>
      <c r="U80" s="43">
        <v>1.4739999999999998</v>
      </c>
      <c r="V80" s="43">
        <v>3.3518759999999994</v>
      </c>
      <c r="W80" s="22" t="s">
        <v>716</v>
      </c>
      <c r="X80" s="22" t="s">
        <v>769</v>
      </c>
    </row>
    <row r="81" spans="1:24" ht="15.75" x14ac:dyDescent="0.25">
      <c r="A81" t="s">
        <v>117</v>
      </c>
      <c r="B81">
        <v>10</v>
      </c>
      <c r="C81" s="22" t="s">
        <v>13</v>
      </c>
      <c r="D81" s="14">
        <v>69</v>
      </c>
      <c r="E81" s="15" t="s">
        <v>562</v>
      </c>
      <c r="F81" s="15" t="s">
        <v>658</v>
      </c>
      <c r="G81" s="23">
        <v>7.19</v>
      </c>
      <c r="H81" s="23">
        <v>8.17</v>
      </c>
      <c r="I81" s="23">
        <v>17.399999999999999</v>
      </c>
      <c r="J81" s="23">
        <v>517.08669599999996</v>
      </c>
      <c r="K81" s="43">
        <v>1.048</v>
      </c>
      <c r="L81" s="23">
        <v>0.22750000000000001</v>
      </c>
      <c r="M81" s="23">
        <v>0.3888888888888889</v>
      </c>
      <c r="N81" s="23">
        <v>9.0329166666666669E-2</v>
      </c>
      <c r="O81" s="23">
        <v>0.21174499999999999</v>
      </c>
      <c r="P81" s="23">
        <v>1.1411449999999998E-4</v>
      </c>
      <c r="Q81" s="23">
        <v>8.7489675000000005E-4</v>
      </c>
      <c r="R81" s="23">
        <v>24.85</v>
      </c>
      <c r="S81" s="23">
        <v>0.13633333333333533</v>
      </c>
      <c r="T81" s="23">
        <v>1.2200000000000001E-2</v>
      </c>
      <c r="U81" s="43">
        <v>1.5179999999999998</v>
      </c>
      <c r="V81" s="43">
        <v>3.4519319999999998</v>
      </c>
      <c r="W81" s="22" t="s">
        <v>725</v>
      </c>
      <c r="X81" s="22" t="s">
        <v>770</v>
      </c>
    </row>
    <row r="82" spans="1:24" ht="15.75" x14ac:dyDescent="0.25">
      <c r="A82" t="s">
        <v>118</v>
      </c>
      <c r="B82">
        <v>0.15</v>
      </c>
      <c r="C82" s="22" t="s">
        <v>109</v>
      </c>
      <c r="D82" s="14">
        <v>70</v>
      </c>
      <c r="E82" s="15" t="s">
        <v>563</v>
      </c>
      <c r="F82" s="15" t="s">
        <v>659</v>
      </c>
      <c r="G82" s="23">
        <v>7.04</v>
      </c>
      <c r="H82" s="23">
        <v>7.78</v>
      </c>
      <c r="I82" s="23">
        <v>22.999999999999996</v>
      </c>
      <c r="J82" s="23">
        <v>761.40237599999989</v>
      </c>
      <c r="K82" s="43">
        <v>1.2966666666666666</v>
      </c>
      <c r="L82" s="23">
        <v>0.25024999999999997</v>
      </c>
      <c r="M82" s="23">
        <v>0.76388888888888895</v>
      </c>
      <c r="N82" s="23">
        <v>0.11635208333333333</v>
      </c>
      <c r="O82" s="23">
        <v>0.23001374999999996</v>
      </c>
      <c r="P82" s="23">
        <v>1.4053575000000002E-4</v>
      </c>
      <c r="Q82" s="23">
        <v>1.3292565000000002E-3</v>
      </c>
      <c r="R82" s="23">
        <v>24.900000000000002</v>
      </c>
      <c r="S82" s="23">
        <v>0.27266666666667067</v>
      </c>
      <c r="T82" s="23">
        <v>1.83E-2</v>
      </c>
      <c r="U82" s="43">
        <v>1.4850000000000001</v>
      </c>
      <c r="V82" s="43">
        <v>3.3768900000000004</v>
      </c>
      <c r="W82" s="22" t="s">
        <v>771</v>
      </c>
      <c r="X82" s="22" t="s">
        <v>772</v>
      </c>
    </row>
    <row r="83" spans="1:24" ht="15.75" x14ac:dyDescent="0.25">
      <c r="A83" t="s">
        <v>119</v>
      </c>
      <c r="B83">
        <v>50</v>
      </c>
      <c r="C83" s="22" t="s">
        <v>101</v>
      </c>
      <c r="D83" s="14">
        <v>71</v>
      </c>
      <c r="E83" s="15" t="s">
        <v>564</v>
      </c>
      <c r="F83" s="15" t="s">
        <v>660</v>
      </c>
      <c r="G83" s="23">
        <v>7.25</v>
      </c>
      <c r="H83" s="23">
        <v>8.24</v>
      </c>
      <c r="I83" s="23">
        <v>12.2</v>
      </c>
      <c r="J83" s="23">
        <v>543.76733599999989</v>
      </c>
      <c r="K83" s="43">
        <v>1.0133333333333334</v>
      </c>
      <c r="L83" s="23">
        <v>0.36399999999999999</v>
      </c>
      <c r="M83" s="23">
        <v>1.1111111111111112</v>
      </c>
      <c r="N83" s="23">
        <v>0.10271666666666666</v>
      </c>
      <c r="O83" s="23">
        <v>0.23355749999999997</v>
      </c>
      <c r="P83" s="23">
        <v>9.7715500000000003E-5</v>
      </c>
      <c r="Q83" s="23">
        <v>9.6153524999999999E-4</v>
      </c>
      <c r="R83" s="23">
        <v>24.85</v>
      </c>
      <c r="S83" s="23">
        <v>0.33750000000001279</v>
      </c>
      <c r="T83" s="23">
        <v>1.525E-2</v>
      </c>
      <c r="U83" s="43">
        <v>1.5839999999999999</v>
      </c>
      <c r="V83" s="43">
        <v>3.6020159999999999</v>
      </c>
      <c r="W83" s="22" t="s">
        <v>716</v>
      </c>
      <c r="X83" s="22" t="s">
        <v>773</v>
      </c>
    </row>
    <row r="84" spans="1:24" ht="15.75" x14ac:dyDescent="0.25">
      <c r="A84" t="s">
        <v>120</v>
      </c>
      <c r="B84">
        <v>0.245</v>
      </c>
      <c r="C84" s="22" t="s">
        <v>21</v>
      </c>
      <c r="D84" s="14">
        <v>72</v>
      </c>
      <c r="E84" s="15" t="s">
        <v>565</v>
      </c>
      <c r="F84" s="15" t="s">
        <v>661</v>
      </c>
      <c r="G84" s="23">
        <v>7.2</v>
      </c>
      <c r="H84" s="23">
        <v>8.31</v>
      </c>
      <c r="I84" s="23">
        <v>16</v>
      </c>
      <c r="J84" s="23">
        <v>577.74421599999994</v>
      </c>
      <c r="K84" s="43">
        <v>1.0466666666666669</v>
      </c>
      <c r="L84" s="23">
        <v>0.18199999999999997</v>
      </c>
      <c r="M84" s="23">
        <v>0.41666666666666669</v>
      </c>
      <c r="N84" s="23">
        <v>0.10335833333333333</v>
      </c>
      <c r="O84" s="23">
        <v>0.25327</v>
      </c>
      <c r="P84" s="23">
        <v>4.4344000000000008E-5</v>
      </c>
      <c r="Q84" s="23">
        <v>1.0253002500000001E-3</v>
      </c>
      <c r="R84" s="45"/>
      <c r="S84" s="23">
        <v>0.12120000000001596</v>
      </c>
      <c r="T84" s="23">
        <v>1.525E-2</v>
      </c>
      <c r="U84" s="43">
        <v>1.3639999999999999</v>
      </c>
      <c r="V84" s="43">
        <v>3.1017359999999998</v>
      </c>
      <c r="W84" s="22" t="s">
        <v>774</v>
      </c>
      <c r="X84" s="22" t="s">
        <v>775</v>
      </c>
    </row>
    <row r="85" spans="1:24" ht="15.75" x14ac:dyDescent="0.25">
      <c r="A85" t="s">
        <v>121</v>
      </c>
      <c r="B85">
        <v>25</v>
      </c>
      <c r="C85" s="22" t="s">
        <v>49</v>
      </c>
      <c r="D85" s="14">
        <v>73</v>
      </c>
      <c r="E85" s="15" t="s">
        <v>566</v>
      </c>
      <c r="F85" s="15" t="s">
        <v>662</v>
      </c>
      <c r="G85" s="23">
        <v>7.18</v>
      </c>
      <c r="H85" s="23">
        <v>8.23</v>
      </c>
      <c r="I85" s="23">
        <v>16.2</v>
      </c>
      <c r="J85" s="23">
        <v>321.99053600000002</v>
      </c>
      <c r="K85" s="43">
        <v>1.1506666666666663</v>
      </c>
      <c r="L85" s="23">
        <v>0.31850000000000001</v>
      </c>
      <c r="M85" s="23">
        <v>1.0277777777777779</v>
      </c>
      <c r="N85" s="23">
        <v>0.14487499999999998</v>
      </c>
      <c r="O85" s="23">
        <v>0.21564500000000003</v>
      </c>
      <c r="P85" s="23">
        <v>7.4244000000000016E-5</v>
      </c>
      <c r="Q85" s="23">
        <v>2.6929499999999996E-4</v>
      </c>
      <c r="R85" s="23">
        <v>24.95</v>
      </c>
      <c r="S85" s="23">
        <v>0.4219999999999402</v>
      </c>
      <c r="T85" s="23">
        <v>1.525E-2</v>
      </c>
      <c r="U85" s="43">
        <v>2.5519999999999996</v>
      </c>
      <c r="V85" s="43">
        <v>5.8032479999999991</v>
      </c>
    </row>
    <row r="86" spans="1:24" ht="15.75" x14ac:dyDescent="0.25">
      <c r="A86" t="s">
        <v>122</v>
      </c>
      <c r="B86">
        <v>1.5E-3</v>
      </c>
      <c r="C86" s="22" t="s">
        <v>123</v>
      </c>
      <c r="D86" s="14">
        <v>74</v>
      </c>
      <c r="E86" s="15" t="s">
        <v>567</v>
      </c>
      <c r="F86" s="15" t="s">
        <v>663</v>
      </c>
      <c r="G86" s="23">
        <v>7.21</v>
      </c>
      <c r="H86" s="23">
        <v>8.24</v>
      </c>
      <c r="I86" s="23">
        <v>14.399999999999999</v>
      </c>
      <c r="J86" s="23">
        <v>344.98693600000001</v>
      </c>
      <c r="K86" s="43">
        <v>1.4159999999999999</v>
      </c>
      <c r="L86" s="23">
        <v>0.40950000000000003</v>
      </c>
      <c r="M86" s="23">
        <v>1.0555555555555558</v>
      </c>
      <c r="N86" s="23">
        <v>0.15185833333333332</v>
      </c>
      <c r="O86" s="23">
        <v>0.23115749999999996</v>
      </c>
      <c r="P86" s="23">
        <v>5.3616450000000006E-4</v>
      </c>
      <c r="Q86" s="23">
        <v>5.4613649999999997E-4</v>
      </c>
      <c r="R86" s="23">
        <v>24.900000000000002</v>
      </c>
      <c r="S86" s="23">
        <v>0.33299999999996999</v>
      </c>
      <c r="T86" s="23">
        <v>1.525E-2</v>
      </c>
      <c r="U86" s="43">
        <v>1.1439999999999999</v>
      </c>
      <c r="V86" s="43">
        <v>2.6014559999999998</v>
      </c>
    </row>
    <row r="87" spans="1:24" ht="15.75" x14ac:dyDescent="0.25">
      <c r="A87" t="s">
        <v>124</v>
      </c>
      <c r="B87">
        <v>10</v>
      </c>
      <c r="C87" s="22" t="s">
        <v>125</v>
      </c>
      <c r="D87" s="14">
        <v>75</v>
      </c>
      <c r="E87" s="15" t="s">
        <v>568</v>
      </c>
      <c r="F87" s="15" t="s">
        <v>664</v>
      </c>
      <c r="G87" s="23">
        <v>7.26</v>
      </c>
      <c r="H87" s="23">
        <v>8.1199999999999992</v>
      </c>
      <c r="I87" s="23">
        <v>13.200000000000001</v>
      </c>
      <c r="J87" s="23">
        <v>368.32045600000004</v>
      </c>
      <c r="K87" s="43">
        <v>0.91066666666666685</v>
      </c>
      <c r="L87" s="23">
        <v>0.27299999999999996</v>
      </c>
      <c r="M87" s="23">
        <v>0.47222222222222227</v>
      </c>
      <c r="N87" s="23">
        <v>0.12488333333333332</v>
      </c>
      <c r="O87" s="23">
        <v>0.25978875000000001</v>
      </c>
      <c r="P87" s="23">
        <v>5.7344749999999997E-5</v>
      </c>
      <c r="Q87" s="23">
        <v>5.4033037499999991E-4</v>
      </c>
      <c r="R87" s="23">
        <v>24.900000000000002</v>
      </c>
      <c r="S87" s="23">
        <v>0.27099999999997237</v>
      </c>
      <c r="T87" s="23">
        <v>1.525E-2</v>
      </c>
      <c r="U87" s="43">
        <v>1.2979999999999996</v>
      </c>
      <c r="V87" s="43">
        <v>2.9516519999999993</v>
      </c>
    </row>
    <row r="88" spans="1:24" ht="15.75" hidden="1" x14ac:dyDescent="0.25">
      <c r="A88" t="s">
        <v>126</v>
      </c>
      <c r="B88">
        <v>0.45</v>
      </c>
      <c r="C88" s="22" t="s">
        <v>17</v>
      </c>
      <c r="D88" s="14">
        <v>76</v>
      </c>
      <c r="E88" s="15" t="s">
        <v>569</v>
      </c>
      <c r="F88" s="15" t="s">
        <v>665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4" ht="15.75" hidden="1" x14ac:dyDescent="0.25">
      <c r="A89" t="s">
        <v>127</v>
      </c>
      <c r="B89">
        <f>IF($D$7="Вода сточная",50000,5000)</f>
        <v>5000</v>
      </c>
      <c r="C89">
        <f>IF($D$7="Вода сточная",50000,5000)</f>
        <v>5000</v>
      </c>
      <c r="D89" s="14">
        <v>77</v>
      </c>
      <c r="E89" s="15" t="s">
        <v>570</v>
      </c>
      <c r="F89" s="15" t="s">
        <v>666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4" ht="15.75" hidden="1" x14ac:dyDescent="0.25">
      <c r="A90" t="s">
        <v>128</v>
      </c>
      <c r="B90">
        <f>IF($D$7="Вода сточная",0.045,0.0045)</f>
        <v>4.4999999999999997E-3</v>
      </c>
      <c r="C90">
        <f>IF($D$7="Вода сточная",0.05,0.005)</f>
        <v>5.0000000000000001E-3</v>
      </c>
      <c r="D90" s="14">
        <v>78</v>
      </c>
      <c r="E90" s="15" t="s">
        <v>571</v>
      </c>
      <c r="F90" s="15" t="s">
        <v>667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4" ht="15.75" hidden="1" x14ac:dyDescent="0.25">
      <c r="A91" t="s">
        <v>129</v>
      </c>
      <c r="B91">
        <f>IF($D$7="Вода сточная",0.45,5)</f>
        <v>5</v>
      </c>
      <c r="C91" t="str">
        <f>IF($D$7="Вода сточная",0.5,"5,0")</f>
        <v>5,0</v>
      </c>
      <c r="D91" s="14">
        <v>79</v>
      </c>
      <c r="E91" s="15" t="s">
        <v>572</v>
      </c>
      <c r="F91" s="15" t="s">
        <v>668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4" ht="15.75" hidden="1" x14ac:dyDescent="0.25">
      <c r="A92" t="s">
        <v>130</v>
      </c>
      <c r="B92">
        <f>IF($D$7="Вода сточная",0.145,0.0145)</f>
        <v>1.4500000000000001E-2</v>
      </c>
      <c r="C92">
        <f>IF($D$7="Вода сточная",0.15,0.015)</f>
        <v>1.4999999999999999E-2</v>
      </c>
      <c r="D92" s="14">
        <v>80</v>
      </c>
      <c r="E92" s="15" t="s">
        <v>573</v>
      </c>
      <c r="F92" s="15" t="s">
        <v>669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4" ht="15.75" hidden="1" x14ac:dyDescent="0.25">
      <c r="A93" t="s">
        <v>131</v>
      </c>
      <c r="B93">
        <f>IF($D$7="Вода сточная",20,0.45)</f>
        <v>0.45</v>
      </c>
      <c r="C93">
        <f>IF($D$7="Вода сточная",20,0.5)</f>
        <v>0.5</v>
      </c>
      <c r="D93" s="14">
        <v>81</v>
      </c>
      <c r="E93" s="15" t="s">
        <v>574</v>
      </c>
      <c r="F93" s="15" t="s">
        <v>670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4" ht="15.75" hidden="1" x14ac:dyDescent="0.25">
      <c r="A94" t="s">
        <v>132</v>
      </c>
      <c r="B94">
        <v>3.5000000000000003E-2</v>
      </c>
      <c r="C94" s="22" t="s">
        <v>133</v>
      </c>
      <c r="D94" s="14">
        <v>82</v>
      </c>
      <c r="E94" s="15" t="s">
        <v>575</v>
      </c>
      <c r="F94" s="15" t="s">
        <v>671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4" ht="15.75" hidden="1" x14ac:dyDescent="0.25">
      <c r="A95" t="s">
        <v>134</v>
      </c>
      <c r="B95">
        <v>200</v>
      </c>
      <c r="C95" s="22" t="s">
        <v>113</v>
      </c>
      <c r="D95" s="14">
        <v>83</v>
      </c>
      <c r="E95" s="15" t="s">
        <v>576</v>
      </c>
      <c r="F95" s="15" t="s">
        <v>672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4" ht="16.5" hidden="1" thickBot="1" x14ac:dyDescent="0.3">
      <c r="A96" t="s">
        <v>135</v>
      </c>
      <c r="B96">
        <f>IF($D$7="Вода сточная",0.05,0.005)</f>
        <v>5.0000000000000001E-3</v>
      </c>
      <c r="C96">
        <f>IF($D$7="Вода сточная",0.1,0.01)</f>
        <v>0.01</v>
      </c>
      <c r="D96" s="14" t="s">
        <v>577</v>
      </c>
      <c r="E96" s="15" t="s">
        <v>577</v>
      </c>
      <c r="F96" s="15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 spans="1:22" ht="16.5" hidden="1" thickBot="1" x14ac:dyDescent="0.3">
      <c r="A97" t="s">
        <v>136</v>
      </c>
      <c r="B97">
        <f>IF($D$7="Вода сточная",20,5)</f>
        <v>5</v>
      </c>
      <c r="C97">
        <f>IF($D$7="Вода сточная",20,5)</f>
        <v>5</v>
      </c>
      <c r="D97" s="14" t="s">
        <v>577</v>
      </c>
      <c r="E97" s="15" t="s">
        <v>577</v>
      </c>
      <c r="F97" s="15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 spans="1:22" ht="16.5" hidden="1" thickBot="1" x14ac:dyDescent="0.3">
      <c r="A98" t="s">
        <v>137</v>
      </c>
      <c r="B98">
        <f>IF($D$7="Вода сточная",0.05,0.005)</f>
        <v>5.0000000000000001E-3</v>
      </c>
      <c r="C98">
        <f>IF($D$7="Вода сточная",0.1,0.01)</f>
        <v>0.01</v>
      </c>
      <c r="D98" s="14" t="s">
        <v>577</v>
      </c>
      <c r="E98" s="15" t="s">
        <v>577</v>
      </c>
      <c r="F98" s="15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 spans="1:22" ht="16.5" hidden="1" thickBot="1" x14ac:dyDescent="0.3">
      <c r="A99" t="s">
        <v>138</v>
      </c>
      <c r="B99">
        <f>IF($D$7="Вода сточная",100,10)</f>
        <v>10</v>
      </c>
      <c r="C99">
        <f>IF($D$7="Вода сточная",100,10)</f>
        <v>10</v>
      </c>
      <c r="D99" s="14" t="s">
        <v>577</v>
      </c>
      <c r="E99" s="15" t="s">
        <v>577</v>
      </c>
      <c r="F99" s="15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 spans="1:22" ht="16.5" hidden="1" thickBot="1" x14ac:dyDescent="0.3">
      <c r="A100" t="s">
        <v>139</v>
      </c>
      <c r="B100">
        <v>2</v>
      </c>
      <c r="C100" s="22" t="s">
        <v>140</v>
      </c>
      <c r="D100" s="14" t="s">
        <v>577</v>
      </c>
      <c r="E100" s="15" t="s">
        <v>577</v>
      </c>
      <c r="F100" s="15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 spans="1:22" ht="16.5" hidden="1" thickBot="1" x14ac:dyDescent="0.3">
      <c r="A101" t="s">
        <v>141</v>
      </c>
      <c r="B101">
        <v>20</v>
      </c>
      <c r="C101" s="22" t="s">
        <v>142</v>
      </c>
      <c r="D101" s="14" t="s">
        <v>577</v>
      </c>
      <c r="E101" s="15" t="s">
        <v>577</v>
      </c>
      <c r="F101" s="15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spans="1:22" ht="16.5" hidden="1" thickBot="1" x14ac:dyDescent="0.3">
      <c r="A102" t="s">
        <v>143</v>
      </c>
      <c r="B102">
        <v>1</v>
      </c>
      <c r="C102" s="22" t="s">
        <v>81</v>
      </c>
      <c r="D102" s="14" t="s">
        <v>577</v>
      </c>
      <c r="E102" s="15" t="s">
        <v>577</v>
      </c>
      <c r="F102" s="15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spans="1:22" ht="16.5" hidden="1" thickBot="1" x14ac:dyDescent="0.3">
      <c r="A103" t="s">
        <v>144</v>
      </c>
      <c r="B103">
        <f>IF($D$7="Вода сточная",1000,200)</f>
        <v>200</v>
      </c>
      <c r="C103">
        <f>IF($D$7="Вода сточная",1000,200)</f>
        <v>200</v>
      </c>
      <c r="D103" s="14" t="s">
        <v>577</v>
      </c>
      <c r="E103" s="15" t="s">
        <v>577</v>
      </c>
      <c r="F103" s="15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spans="1:22" ht="16.5" hidden="1" thickBot="1" x14ac:dyDescent="0.3">
      <c r="A104" t="s">
        <v>145</v>
      </c>
      <c r="B104">
        <v>1.4500000000000001E-2</v>
      </c>
      <c r="C104" s="22" t="s">
        <v>146</v>
      </c>
      <c r="D104" s="14" t="s">
        <v>577</v>
      </c>
      <c r="E104" s="15" t="s">
        <v>577</v>
      </c>
      <c r="F104" s="15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spans="1:22" ht="16.5" hidden="1" thickBot="1" x14ac:dyDescent="0.3">
      <c r="A105" t="s">
        <v>147</v>
      </c>
      <c r="B105">
        <v>1</v>
      </c>
      <c r="C105" s="22" t="s">
        <v>36</v>
      </c>
      <c r="D105" s="14" t="s">
        <v>577</v>
      </c>
      <c r="E105" s="15" t="s">
        <v>577</v>
      </c>
      <c r="F105" s="15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spans="1:22" ht="16.5" hidden="1" thickBot="1" x14ac:dyDescent="0.3">
      <c r="A106" t="s">
        <v>148</v>
      </c>
      <c r="B106">
        <v>5.0000000000000001E-3</v>
      </c>
      <c r="C106" s="22" t="s">
        <v>149</v>
      </c>
      <c r="D106" s="14" t="s">
        <v>577</v>
      </c>
      <c r="E106" s="15" t="s">
        <v>577</v>
      </c>
      <c r="F106" s="15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spans="1:22" ht="16.5" hidden="1" thickBot="1" x14ac:dyDescent="0.3">
      <c r="A107" t="s">
        <v>150</v>
      </c>
      <c r="B107">
        <v>2</v>
      </c>
      <c r="C107" s="22" t="s">
        <v>151</v>
      </c>
      <c r="D107" s="14" t="s">
        <v>577</v>
      </c>
      <c r="E107" s="15" t="s">
        <v>577</v>
      </c>
      <c r="F107" s="15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pans="1:22" ht="16.5" hidden="1" thickBot="1" x14ac:dyDescent="0.3">
      <c r="A108" t="s">
        <v>152</v>
      </c>
      <c r="B108">
        <f>IF($D$7="Вода сточная",0.05,0.015)</f>
        <v>1.4999999999999999E-2</v>
      </c>
      <c r="C108">
        <f>IF($D$7="Вода сточная",0.1,0.02)</f>
        <v>0.02</v>
      </c>
      <c r="D108" s="14" t="s">
        <v>577</v>
      </c>
      <c r="E108" s="15" t="s">
        <v>577</v>
      </c>
      <c r="F108" s="15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:22" ht="16.5" hidden="1" thickBot="1" x14ac:dyDescent="0.3">
      <c r="A109" t="s">
        <v>153</v>
      </c>
      <c r="B109">
        <f>IF($D$7="Вода сточная",5,0.45)</f>
        <v>0.45</v>
      </c>
      <c r="C109">
        <f>IF($D$7="Вода сточная","5,0",0.5)</f>
        <v>0.5</v>
      </c>
      <c r="D109" s="14" t="s">
        <v>577</v>
      </c>
      <c r="E109" s="15" t="s">
        <v>577</v>
      </c>
      <c r="F109" s="15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:22" ht="16.5" hidden="1" thickBot="1" x14ac:dyDescent="0.3">
      <c r="A110" t="s">
        <v>154</v>
      </c>
      <c r="B110">
        <v>1</v>
      </c>
      <c r="C110" s="22" t="s">
        <v>36</v>
      </c>
      <c r="D110" s="14" t="s">
        <v>577</v>
      </c>
      <c r="E110" s="15" t="s">
        <v>577</v>
      </c>
      <c r="F110" s="15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:22" ht="16.5" hidden="1" thickBot="1" x14ac:dyDescent="0.3">
      <c r="A111" t="s">
        <v>155</v>
      </c>
      <c r="B111">
        <v>20</v>
      </c>
      <c r="C111" s="22" t="s">
        <v>60</v>
      </c>
      <c r="D111" s="14" t="s">
        <v>577</v>
      </c>
      <c r="E111" s="15" t="s">
        <v>577</v>
      </c>
      <c r="F111" s="15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:22" ht="16.5" hidden="1" thickBot="1" x14ac:dyDescent="0.3">
      <c r="A112" t="s">
        <v>156</v>
      </c>
      <c r="B112">
        <f>IF($D$7="Вода сточная",0.15,0.015)</f>
        <v>1.4999999999999999E-2</v>
      </c>
      <c r="C112">
        <f>IF($D$7="Вода сточная",0.2,0.02)</f>
        <v>0.02</v>
      </c>
      <c r="D112" s="14" t="s">
        <v>577</v>
      </c>
      <c r="E112" s="15" t="s">
        <v>577</v>
      </c>
      <c r="F112" s="15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:22" ht="16.5" hidden="1" thickBot="1" x14ac:dyDescent="0.3">
      <c r="A113" t="s">
        <v>157</v>
      </c>
      <c r="B113">
        <f>IF($D$7="Вода сточная",500,10)</f>
        <v>10</v>
      </c>
      <c r="C113">
        <f>IF($D$7="Вода сточная",500,10)</f>
        <v>10</v>
      </c>
      <c r="D113" s="14" t="s">
        <v>577</v>
      </c>
      <c r="E113" s="15" t="s">
        <v>577</v>
      </c>
      <c r="F113" s="15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:22" ht="16.5" hidden="1" thickBot="1" x14ac:dyDescent="0.3">
      <c r="A114" t="s">
        <v>158</v>
      </c>
      <c r="B114">
        <f>IF($D$7="Вода сточная",0.035,0.0035)</f>
        <v>3.5000000000000001E-3</v>
      </c>
      <c r="C114">
        <f>IF($D$7="Вода сточная",0.04,0.004)</f>
        <v>4.0000000000000001E-3</v>
      </c>
      <c r="D114" s="14" t="s">
        <v>577</v>
      </c>
      <c r="E114" s="15" t="s">
        <v>577</v>
      </c>
      <c r="F114" s="15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:22" ht="16.5" hidden="1" thickBot="1" x14ac:dyDescent="0.3">
      <c r="A115" t="s">
        <v>159</v>
      </c>
      <c r="B115">
        <f>IF($D$7="Вода сточная",500,0.15)</f>
        <v>0.15</v>
      </c>
      <c r="C115">
        <f>IF($D$7="Вода сточная",500,0.2)</f>
        <v>0.2</v>
      </c>
      <c r="D115" s="14" t="s">
        <v>577</v>
      </c>
      <c r="E115" s="15" t="s">
        <v>577</v>
      </c>
      <c r="F115" s="1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:22" ht="16.5" hidden="1" thickBot="1" x14ac:dyDescent="0.3">
      <c r="A116" t="s">
        <v>160</v>
      </c>
      <c r="B116">
        <f>IF($D$7="Вода сточная",0.05,0.005)</f>
        <v>5.0000000000000001E-3</v>
      </c>
      <c r="C116">
        <f>IF($D$7="Вода сточная",0.1,0.01)</f>
        <v>0.01</v>
      </c>
      <c r="D116" s="14" t="s">
        <v>577</v>
      </c>
      <c r="E116" s="15" t="s">
        <v>577</v>
      </c>
      <c r="F116" s="15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:22" ht="16.5" hidden="1" thickBot="1" x14ac:dyDescent="0.3">
      <c r="A117" t="s">
        <v>161</v>
      </c>
      <c r="B117">
        <f>IF($D$7="Вода сточная",500,15)</f>
        <v>15</v>
      </c>
      <c r="C117">
        <f>IF($D$7="Вода сточная",500,15)</f>
        <v>15</v>
      </c>
      <c r="D117" s="14" t="s">
        <v>577</v>
      </c>
      <c r="E117" s="15" t="s">
        <v>577</v>
      </c>
      <c r="F117" s="15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:22" ht="16.5" hidden="1" thickBot="1" x14ac:dyDescent="0.3">
      <c r="A118" t="s">
        <v>162</v>
      </c>
      <c r="B118">
        <v>5.0000000000000001E-3</v>
      </c>
      <c r="C118" s="22" t="s">
        <v>33</v>
      </c>
      <c r="D118" s="14" t="s">
        <v>577</v>
      </c>
      <c r="E118" s="15" t="s">
        <v>577</v>
      </c>
      <c r="F118" s="15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:22" ht="16.5" hidden="1" thickBot="1" x14ac:dyDescent="0.3">
      <c r="A119" t="s">
        <v>163</v>
      </c>
      <c r="B119">
        <v>0.35</v>
      </c>
      <c r="C119" s="22" t="s">
        <v>164</v>
      </c>
      <c r="D119" s="14" t="s">
        <v>577</v>
      </c>
      <c r="E119" s="15" t="s">
        <v>577</v>
      </c>
      <c r="F119" s="15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:22" ht="16.5" hidden="1" thickBot="1" x14ac:dyDescent="0.3">
      <c r="A120" t="s">
        <v>165</v>
      </c>
      <c r="B120">
        <v>1</v>
      </c>
      <c r="C120" s="22" t="s">
        <v>36</v>
      </c>
      <c r="D120" s="14" t="s">
        <v>577</v>
      </c>
      <c r="E120" s="15" t="s">
        <v>577</v>
      </c>
      <c r="F120" s="15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:22" ht="16.5" hidden="1" thickBot="1" x14ac:dyDescent="0.3">
      <c r="A121" t="s">
        <v>166</v>
      </c>
      <c r="B121">
        <v>200</v>
      </c>
      <c r="C121" s="22" t="s">
        <v>113</v>
      </c>
      <c r="D121" s="14" t="s">
        <v>577</v>
      </c>
      <c r="E121" s="15" t="s">
        <v>577</v>
      </c>
      <c r="F121" s="15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:22" ht="16.5" hidden="1" thickBot="1" x14ac:dyDescent="0.3">
      <c r="A122" t="s">
        <v>167</v>
      </c>
      <c r="B122">
        <v>10</v>
      </c>
      <c r="C122" s="22" t="s">
        <v>125</v>
      </c>
      <c r="D122" s="14" t="s">
        <v>577</v>
      </c>
      <c r="E122" s="15" t="s">
        <v>577</v>
      </c>
      <c r="F122" s="15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:22" ht="16.5" hidden="1" thickBot="1" x14ac:dyDescent="0.3">
      <c r="A123" t="s">
        <v>168</v>
      </c>
      <c r="B123">
        <v>5000</v>
      </c>
      <c r="C123" s="22" t="s">
        <v>169</v>
      </c>
      <c r="D123" s="14" t="s">
        <v>577</v>
      </c>
      <c r="E123" s="15" t="s">
        <v>577</v>
      </c>
      <c r="F123" s="15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:22" ht="16.5" hidden="1" thickBot="1" x14ac:dyDescent="0.3">
      <c r="A124" t="s">
        <v>170</v>
      </c>
      <c r="B124">
        <v>10</v>
      </c>
      <c r="C124" s="22" t="s">
        <v>13</v>
      </c>
      <c r="D124" s="14" t="s">
        <v>577</v>
      </c>
      <c r="E124" s="15" t="s">
        <v>577</v>
      </c>
      <c r="F124" s="15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:22" ht="16.5" hidden="1" thickBot="1" x14ac:dyDescent="0.3">
      <c r="A125" t="s">
        <v>171</v>
      </c>
      <c r="B125">
        <v>2500</v>
      </c>
      <c r="C125" s="22" t="s">
        <v>172</v>
      </c>
      <c r="D125" s="14" t="s">
        <v>577</v>
      </c>
      <c r="E125" s="15" t="s">
        <v>577</v>
      </c>
      <c r="F125" s="15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:22" ht="16.5" hidden="1" thickBot="1" x14ac:dyDescent="0.3">
      <c r="A126" t="s">
        <v>173</v>
      </c>
      <c r="B126">
        <v>0.45</v>
      </c>
      <c r="C126" s="22" t="s">
        <v>17</v>
      </c>
      <c r="D126" s="14" t="s">
        <v>577</v>
      </c>
      <c r="E126" s="15" t="s">
        <v>577</v>
      </c>
      <c r="F126" s="15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ht="16.5" hidden="1" thickBot="1" x14ac:dyDescent="0.3">
      <c r="A127" t="s">
        <v>174</v>
      </c>
      <c r="B127">
        <f>IF($D$7="Вода сточная",100,IF($D$7="Вода природная",100,10))</f>
        <v>10</v>
      </c>
      <c r="C127" s="22">
        <f>IF($D$7="Вода сточная",100,IF($D$7="Вода природная",100,10))</f>
        <v>10</v>
      </c>
      <c r="D127" s="14" t="s">
        <v>577</v>
      </c>
      <c r="E127" s="15" t="s">
        <v>577</v>
      </c>
      <c r="F127" s="15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:22" ht="16.5" hidden="1" thickBot="1" x14ac:dyDescent="0.3">
      <c r="A128" t="s">
        <v>175</v>
      </c>
      <c r="B128">
        <f>IF($D$7="Вода сточная",1,0.15)</f>
        <v>0.15</v>
      </c>
      <c r="C128" s="22">
        <f>IF($D$7="Вода сточная",1,0.2)</f>
        <v>0.2</v>
      </c>
      <c r="D128" s="14" t="s">
        <v>577</v>
      </c>
      <c r="E128" s="15" t="s">
        <v>577</v>
      </c>
      <c r="F128" s="15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:22" ht="16.5" hidden="1" thickBot="1" x14ac:dyDescent="0.3">
      <c r="A129" t="s">
        <v>176</v>
      </c>
      <c r="B129">
        <f>IF($D$7="Вода сточная",500,100)</f>
        <v>100</v>
      </c>
      <c r="C129" s="22">
        <f>IF($D$7="Вода сточная",500,100)</f>
        <v>100</v>
      </c>
      <c r="D129" s="14" t="s">
        <v>577</v>
      </c>
      <c r="E129" s="15" t="s">
        <v>577</v>
      </c>
      <c r="F129" s="15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:22" ht="16.5" hidden="1" thickBot="1" x14ac:dyDescent="0.3">
      <c r="A130" t="s">
        <v>177</v>
      </c>
      <c r="B130">
        <v>1</v>
      </c>
      <c r="C130" s="22" t="s">
        <v>81</v>
      </c>
      <c r="D130" s="14" t="s">
        <v>577</v>
      </c>
      <c r="E130" s="15" t="s">
        <v>577</v>
      </c>
      <c r="F130" s="15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:22" ht="16.5" hidden="1" thickBot="1" x14ac:dyDescent="0.3">
      <c r="A131" t="s">
        <v>178</v>
      </c>
      <c r="B131">
        <f>IF($D$7="Вода сточная",100,20)</f>
        <v>20</v>
      </c>
      <c r="C131" s="22">
        <f>IF($D$7="Вода сточная",100,20)</f>
        <v>20</v>
      </c>
      <c r="D131" s="14" t="s">
        <v>577</v>
      </c>
      <c r="E131" s="15" t="s">
        <v>577</v>
      </c>
      <c r="F131" s="15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:22" ht="16.5" hidden="1" thickBot="1" x14ac:dyDescent="0.3">
      <c r="A132" s="24" t="s">
        <v>179</v>
      </c>
      <c r="B132" s="24">
        <v>0.15</v>
      </c>
      <c r="C132" s="25" t="s">
        <v>109</v>
      </c>
      <c r="D132" s="14" t="s">
        <v>577</v>
      </c>
      <c r="E132" s="15" t="s">
        <v>577</v>
      </c>
      <c r="F132" s="15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ht="16.5" hidden="1" thickBot="1" x14ac:dyDescent="0.3">
      <c r="A133" s="24" t="s">
        <v>180</v>
      </c>
      <c r="B133" s="24">
        <v>145</v>
      </c>
      <c r="C133" s="25" t="s">
        <v>181</v>
      </c>
      <c r="D133" s="14" t="s">
        <v>577</v>
      </c>
      <c r="E133" s="15" t="s">
        <v>577</v>
      </c>
      <c r="F133" s="15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ht="16.5" hidden="1" thickBot="1" x14ac:dyDescent="0.3">
      <c r="A134" t="s">
        <v>182</v>
      </c>
      <c r="B134">
        <v>10</v>
      </c>
      <c r="C134" s="22" t="s">
        <v>13</v>
      </c>
      <c r="D134" s="14" t="s">
        <v>577</v>
      </c>
      <c r="E134" s="15" t="s">
        <v>577</v>
      </c>
      <c r="F134" s="15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ht="16.5" hidden="1" thickBot="1" x14ac:dyDescent="0.3">
      <c r="A135" t="s">
        <v>183</v>
      </c>
      <c r="B135">
        <v>30</v>
      </c>
      <c r="C135" s="22" t="s">
        <v>184</v>
      </c>
      <c r="D135" s="14" t="s">
        <v>577</v>
      </c>
      <c r="E135" s="15" t="s">
        <v>577</v>
      </c>
      <c r="F135" s="15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ht="16.5" hidden="1" thickBot="1" x14ac:dyDescent="0.3">
      <c r="A136" t="s">
        <v>185</v>
      </c>
      <c r="B136">
        <v>0.45</v>
      </c>
      <c r="C136" s="22" t="s">
        <v>17</v>
      </c>
      <c r="D136" s="14" t="s">
        <v>577</v>
      </c>
      <c r="E136" s="15" t="s">
        <v>577</v>
      </c>
      <c r="F136" s="15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2" ht="16.5" hidden="1" thickBot="1" x14ac:dyDescent="0.3">
      <c r="A137" t="s">
        <v>186</v>
      </c>
      <c r="B137">
        <v>50</v>
      </c>
      <c r="C137" s="22" t="s">
        <v>101</v>
      </c>
      <c r="D137" s="14" t="s">
        <v>577</v>
      </c>
      <c r="E137" s="15" t="s">
        <v>577</v>
      </c>
      <c r="F137" s="15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2" ht="16.5" hidden="1" thickBot="1" x14ac:dyDescent="0.3">
      <c r="A138" t="s">
        <v>187</v>
      </c>
      <c r="B138">
        <v>1</v>
      </c>
      <c r="C138" s="22" t="s">
        <v>62</v>
      </c>
      <c r="D138" s="14" t="s">
        <v>577</v>
      </c>
      <c r="E138" s="15" t="s">
        <v>577</v>
      </c>
      <c r="F138" s="15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2" ht="16.5" hidden="1" thickBot="1" x14ac:dyDescent="0.3">
      <c r="A139" t="s">
        <v>188</v>
      </c>
      <c r="B139">
        <v>14</v>
      </c>
      <c r="C139" s="22" t="s">
        <v>64</v>
      </c>
      <c r="D139" s="14" t="s">
        <v>577</v>
      </c>
      <c r="E139" s="15" t="s">
        <v>577</v>
      </c>
      <c r="F139" s="15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2" ht="16.5" hidden="1" thickBot="1" x14ac:dyDescent="0.3">
      <c r="A140" t="s">
        <v>189</v>
      </c>
      <c r="B140">
        <v>1</v>
      </c>
      <c r="C140" s="22" t="s">
        <v>62</v>
      </c>
      <c r="D140" s="14" t="s">
        <v>577</v>
      </c>
      <c r="E140" s="15" t="s">
        <v>577</v>
      </c>
      <c r="F140" s="15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2" ht="16.5" hidden="1" thickBot="1" x14ac:dyDescent="0.3">
      <c r="A141" t="s">
        <v>190</v>
      </c>
      <c r="B141">
        <v>14</v>
      </c>
      <c r="C141" s="22" t="s">
        <v>64</v>
      </c>
      <c r="D141" s="14" t="s">
        <v>577</v>
      </c>
      <c r="E141" s="15" t="s">
        <v>577</v>
      </c>
      <c r="F141" s="15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2" ht="16.5" hidden="1" thickBot="1" x14ac:dyDescent="0.3">
      <c r="A142" t="s">
        <v>191</v>
      </c>
      <c r="B142">
        <v>1</v>
      </c>
      <c r="C142" s="22" t="s">
        <v>36</v>
      </c>
      <c r="D142" s="14" t="s">
        <v>577</v>
      </c>
      <c r="E142" s="15" t="s">
        <v>577</v>
      </c>
      <c r="F142" s="15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2" ht="16.5" hidden="1" thickBot="1" x14ac:dyDescent="0.3">
      <c r="A143" t="s">
        <v>192</v>
      </c>
      <c r="B143">
        <v>24</v>
      </c>
      <c r="C143" s="22" t="s">
        <v>193</v>
      </c>
      <c r="D143" s="14" t="s">
        <v>577</v>
      </c>
      <c r="E143" s="15" t="s">
        <v>577</v>
      </c>
      <c r="F143" s="15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2" ht="16.5" hidden="1" thickBot="1" x14ac:dyDescent="0.3">
      <c r="A144" t="s">
        <v>194</v>
      </c>
      <c r="B144">
        <v>0.22500000000000001</v>
      </c>
      <c r="C144" s="22" t="s">
        <v>195</v>
      </c>
      <c r="D144" s="14" t="s">
        <v>577</v>
      </c>
      <c r="E144" s="15" t="s">
        <v>577</v>
      </c>
      <c r="F144" s="15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ht="16.5" hidden="1" thickBot="1" x14ac:dyDescent="0.3">
      <c r="A145" t="s">
        <v>196</v>
      </c>
      <c r="B145">
        <v>23</v>
      </c>
      <c r="C145" s="22" t="s">
        <v>197</v>
      </c>
      <c r="D145" s="14" t="s">
        <v>577</v>
      </c>
      <c r="E145" s="15" t="s">
        <v>577</v>
      </c>
      <c r="F145" s="15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ht="16.5" hidden="1" thickBot="1" x14ac:dyDescent="0.3">
      <c r="A146" t="s">
        <v>198</v>
      </c>
      <c r="B146">
        <v>5.0000000000000001E-3</v>
      </c>
      <c r="C146" s="22" t="s">
        <v>33</v>
      </c>
      <c r="D146" s="14" t="s">
        <v>577</v>
      </c>
      <c r="E146" s="15" t="s">
        <v>577</v>
      </c>
      <c r="F146" s="15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ht="16.5" hidden="1" thickBot="1" x14ac:dyDescent="0.3">
      <c r="A147" t="s">
        <v>199</v>
      </c>
      <c r="B147">
        <v>1000</v>
      </c>
      <c r="C147" s="22" t="s">
        <v>19</v>
      </c>
      <c r="D147" s="14" t="s">
        <v>577</v>
      </c>
      <c r="E147" s="15" t="s">
        <v>577</v>
      </c>
      <c r="F147" s="15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ht="16.5" hidden="1" thickBot="1" x14ac:dyDescent="0.3">
      <c r="A148" t="s">
        <v>200</v>
      </c>
      <c r="B148">
        <v>1</v>
      </c>
      <c r="C148" s="22" t="s">
        <v>36</v>
      </c>
      <c r="D148" s="14" t="s">
        <v>577</v>
      </c>
      <c r="E148" s="15" t="s">
        <v>577</v>
      </c>
      <c r="F148" s="15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ht="16.5" hidden="1" thickBot="1" x14ac:dyDescent="0.3">
      <c r="A149" t="s">
        <v>201</v>
      </c>
      <c r="B149">
        <v>250</v>
      </c>
      <c r="C149" s="22" t="s">
        <v>202</v>
      </c>
      <c r="D149" s="14" t="s">
        <v>577</v>
      </c>
      <c r="E149" s="15" t="s">
        <v>577</v>
      </c>
      <c r="F149" s="15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ht="16.5" hidden="1" thickBot="1" x14ac:dyDescent="0.3">
      <c r="A150" t="s">
        <v>203</v>
      </c>
      <c r="B150">
        <v>0</v>
      </c>
      <c r="C150" s="22" t="s">
        <v>70</v>
      </c>
      <c r="D150" s="14" t="s">
        <v>577</v>
      </c>
      <c r="E150" s="15" t="s">
        <v>577</v>
      </c>
      <c r="F150" s="15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ht="16.5" hidden="1" thickBot="1" x14ac:dyDescent="0.3">
      <c r="A151" t="s">
        <v>204</v>
      </c>
      <c r="B151">
        <v>10</v>
      </c>
      <c r="C151" s="22" t="s">
        <v>13</v>
      </c>
      <c r="D151" s="14" t="s">
        <v>577</v>
      </c>
      <c r="E151" s="15" t="s">
        <v>577</v>
      </c>
      <c r="F151" s="15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ht="16.5" hidden="1" thickBot="1" x14ac:dyDescent="0.3">
      <c r="A152" t="s">
        <v>205</v>
      </c>
      <c r="B152">
        <v>5.0000000000000001E-3</v>
      </c>
      <c r="C152" s="22" t="s">
        <v>33</v>
      </c>
      <c r="D152" s="14" t="s">
        <v>577</v>
      </c>
      <c r="E152" s="15" t="s">
        <v>577</v>
      </c>
      <c r="F152" s="15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ht="16.5" hidden="1" thickBot="1" x14ac:dyDescent="0.3">
      <c r="A153" t="s">
        <v>206</v>
      </c>
      <c r="B153">
        <v>100</v>
      </c>
      <c r="C153" s="22" t="s">
        <v>23</v>
      </c>
      <c r="D153" s="14" t="s">
        <v>577</v>
      </c>
      <c r="E153" s="15" t="s">
        <v>577</v>
      </c>
      <c r="F153" s="15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ht="16.5" hidden="1" thickBot="1" x14ac:dyDescent="0.3">
      <c r="A154" t="s">
        <v>207</v>
      </c>
      <c r="B154">
        <v>4.4999999999999998E-2</v>
      </c>
      <c r="C154" s="22" t="s">
        <v>25</v>
      </c>
      <c r="D154" s="14" t="s">
        <v>577</v>
      </c>
      <c r="E154" s="15" t="s">
        <v>577</v>
      </c>
      <c r="F154" s="15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spans="1:22" ht="16.5" hidden="1" thickBot="1" x14ac:dyDescent="0.3">
      <c r="A155" t="s">
        <v>208</v>
      </c>
      <c r="B155">
        <v>0.55000000000000004</v>
      </c>
      <c r="C155" s="22" t="s">
        <v>209</v>
      </c>
      <c r="D155" s="14" t="s">
        <v>577</v>
      </c>
      <c r="E155" s="15" t="s">
        <v>577</v>
      </c>
      <c r="F155" s="15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spans="1:22" ht="16.5" hidden="1" thickBot="1" x14ac:dyDescent="0.3">
      <c r="A156" t="s">
        <v>210</v>
      </c>
      <c r="B156">
        <v>0.05</v>
      </c>
      <c r="C156" s="22" t="s">
        <v>43</v>
      </c>
      <c r="D156" s="14" t="s">
        <v>577</v>
      </c>
      <c r="E156" s="15" t="s">
        <v>577</v>
      </c>
      <c r="F156" s="15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spans="1:22" ht="16.5" hidden="1" thickBot="1" x14ac:dyDescent="0.3">
      <c r="A157" t="s">
        <v>211</v>
      </c>
      <c r="B157">
        <v>15</v>
      </c>
      <c r="C157" s="22" t="s">
        <v>212</v>
      </c>
      <c r="D157" s="14" t="s">
        <v>577</v>
      </c>
      <c r="E157" s="15" t="s">
        <v>577</v>
      </c>
      <c r="F157" s="15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spans="1:22" ht="16.5" hidden="1" thickBot="1" x14ac:dyDescent="0.3">
      <c r="A158" t="s">
        <v>213</v>
      </c>
      <c r="B158">
        <v>0</v>
      </c>
      <c r="C158" s="22" t="s">
        <v>70</v>
      </c>
      <c r="D158" s="14" t="s">
        <v>577</v>
      </c>
      <c r="E158" s="15" t="s">
        <v>577</v>
      </c>
      <c r="F158" s="15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spans="1:22" ht="16.5" hidden="1" thickBot="1" x14ac:dyDescent="0.3">
      <c r="A159" t="s">
        <v>214</v>
      </c>
      <c r="B159">
        <v>10000000000000</v>
      </c>
      <c r="C159">
        <v>10000000000000</v>
      </c>
      <c r="D159" s="14" t="s">
        <v>577</v>
      </c>
      <c r="E159" s="15" t="s">
        <v>577</v>
      </c>
      <c r="F159" s="15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spans="1:22" ht="16.5" hidden="1" thickBot="1" x14ac:dyDescent="0.3">
      <c r="A160" t="s">
        <v>215</v>
      </c>
      <c r="B160">
        <v>0.05</v>
      </c>
      <c r="C160" s="22" t="s">
        <v>43</v>
      </c>
      <c r="D160" s="14" t="s">
        <v>577</v>
      </c>
      <c r="E160" s="15" t="s">
        <v>577</v>
      </c>
      <c r="F160" s="15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spans="1:22" ht="16.5" hidden="1" thickBot="1" x14ac:dyDescent="0.3">
      <c r="A161" t="s">
        <v>216</v>
      </c>
      <c r="B161">
        <v>100</v>
      </c>
      <c r="C161" s="22" t="s">
        <v>23</v>
      </c>
      <c r="D161" s="14" t="s">
        <v>577</v>
      </c>
      <c r="E161" s="15" t="s">
        <v>577</v>
      </c>
      <c r="F161" s="15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spans="1:22" ht="16.5" hidden="1" thickBot="1" x14ac:dyDescent="0.3">
      <c r="A162" t="s">
        <v>217</v>
      </c>
      <c r="B162">
        <v>0.15</v>
      </c>
      <c r="C162" s="22" t="s">
        <v>109</v>
      </c>
      <c r="D162" s="14" t="s">
        <v>577</v>
      </c>
      <c r="E162" s="15" t="s">
        <v>577</v>
      </c>
      <c r="F162" s="15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spans="1:22" ht="16.5" hidden="1" thickBot="1" x14ac:dyDescent="0.3">
      <c r="A163" t="s">
        <v>218</v>
      </c>
      <c r="B163">
        <v>60</v>
      </c>
      <c r="C163" s="22" t="s">
        <v>219</v>
      </c>
      <c r="D163" s="14" t="s">
        <v>577</v>
      </c>
      <c r="E163" s="15" t="s">
        <v>577</v>
      </c>
      <c r="F163" s="15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spans="1:22" ht="16.5" hidden="1" thickBot="1" x14ac:dyDescent="0.3">
      <c r="A164" t="s">
        <v>220</v>
      </c>
      <c r="B164">
        <v>0.45</v>
      </c>
      <c r="C164" s="22" t="s">
        <v>17</v>
      </c>
      <c r="D164" s="14" t="s">
        <v>577</v>
      </c>
      <c r="E164" s="15" t="s">
        <v>577</v>
      </c>
      <c r="F164" s="15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spans="1:22" ht="16.5" hidden="1" thickBot="1" x14ac:dyDescent="0.3">
      <c r="A165" t="s">
        <v>221</v>
      </c>
      <c r="B165">
        <v>30</v>
      </c>
      <c r="C165" s="22" t="s">
        <v>184</v>
      </c>
      <c r="D165" s="14" t="s">
        <v>577</v>
      </c>
      <c r="E165" s="15" t="s">
        <v>577</v>
      </c>
      <c r="F165" s="15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spans="1:22" ht="16.5" hidden="1" thickBot="1" x14ac:dyDescent="0.3">
      <c r="A166" t="s">
        <v>222</v>
      </c>
      <c r="B166">
        <v>0</v>
      </c>
      <c r="C166" s="22" t="s">
        <v>70</v>
      </c>
      <c r="D166" s="14" t="s">
        <v>577</v>
      </c>
      <c r="E166" s="15" t="s">
        <v>577</v>
      </c>
      <c r="F166" s="15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spans="1:22" ht="16.5" hidden="1" thickBot="1" x14ac:dyDescent="0.3">
      <c r="A167" t="s">
        <v>223</v>
      </c>
      <c r="B167">
        <v>500</v>
      </c>
      <c r="C167" s="22" t="s">
        <v>104</v>
      </c>
      <c r="D167" s="14" t="s">
        <v>577</v>
      </c>
      <c r="E167" s="15" t="s">
        <v>577</v>
      </c>
      <c r="F167" s="15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spans="1:22" ht="16.5" hidden="1" thickBot="1" x14ac:dyDescent="0.3">
      <c r="A168" t="s">
        <v>224</v>
      </c>
      <c r="B168">
        <v>0</v>
      </c>
      <c r="C168" s="22" t="s">
        <v>70</v>
      </c>
      <c r="D168" s="14" t="s">
        <v>577</v>
      </c>
      <c r="E168" s="15" t="s">
        <v>577</v>
      </c>
      <c r="F168" s="15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spans="1:22" ht="16.5" hidden="1" thickBot="1" x14ac:dyDescent="0.3">
      <c r="A169" t="s">
        <v>225</v>
      </c>
      <c r="B169">
        <v>500</v>
      </c>
      <c r="C169" s="22" t="s">
        <v>104</v>
      </c>
      <c r="D169" s="14" t="s">
        <v>577</v>
      </c>
      <c r="E169" s="15" t="s">
        <v>577</v>
      </c>
      <c r="F169" s="15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spans="1:22" ht="16.5" hidden="1" thickBot="1" x14ac:dyDescent="0.3">
      <c r="A170" t="s">
        <v>226</v>
      </c>
      <c r="B170">
        <v>0</v>
      </c>
      <c r="C170" s="22" t="s">
        <v>70</v>
      </c>
      <c r="D170" s="14" t="s">
        <v>577</v>
      </c>
      <c r="E170" s="15" t="s">
        <v>577</v>
      </c>
      <c r="F170" s="15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spans="1:22" ht="16.5" hidden="1" thickBot="1" x14ac:dyDescent="0.3">
      <c r="A171" t="s">
        <v>227</v>
      </c>
      <c r="B171">
        <v>500</v>
      </c>
      <c r="C171" s="22" t="s">
        <v>104</v>
      </c>
      <c r="D171" s="14" t="s">
        <v>577</v>
      </c>
      <c r="E171" s="15" t="s">
        <v>577</v>
      </c>
      <c r="F171" s="15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spans="1:22" ht="16.5" hidden="1" thickBot="1" x14ac:dyDescent="0.3">
      <c r="A172" t="s">
        <v>228</v>
      </c>
      <c r="B172">
        <v>0</v>
      </c>
      <c r="C172" s="22" t="s">
        <v>70</v>
      </c>
      <c r="D172" s="14" t="s">
        <v>577</v>
      </c>
      <c r="E172" s="15" t="s">
        <v>577</v>
      </c>
      <c r="F172" s="15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pans="1:22" ht="16.5" hidden="1" thickBot="1" x14ac:dyDescent="0.3">
      <c r="A173" t="s">
        <v>229</v>
      </c>
      <c r="B173">
        <v>500</v>
      </c>
      <c r="C173" s="22" t="s">
        <v>104</v>
      </c>
      <c r="D173" s="14" t="s">
        <v>577</v>
      </c>
      <c r="E173" s="15" t="s">
        <v>577</v>
      </c>
      <c r="F173" s="15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spans="1:22" ht="16.5" hidden="1" thickBot="1" x14ac:dyDescent="0.3">
      <c r="A174" t="s">
        <v>230</v>
      </c>
      <c r="B174">
        <v>0.05</v>
      </c>
      <c r="C174" s="22" t="s">
        <v>43</v>
      </c>
      <c r="D174" s="14" t="s">
        <v>577</v>
      </c>
      <c r="E174" s="15" t="s">
        <v>577</v>
      </c>
      <c r="F174" s="15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spans="1:22" ht="16.5" hidden="1" thickBot="1" x14ac:dyDescent="0.3">
      <c r="A175" t="s">
        <v>231</v>
      </c>
      <c r="B175">
        <v>2</v>
      </c>
      <c r="C175" s="22" t="s">
        <v>232</v>
      </c>
      <c r="D175" s="14" t="s">
        <v>577</v>
      </c>
      <c r="E175" s="15" t="s">
        <v>577</v>
      </c>
      <c r="F175" s="15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spans="1:22" ht="16.5" hidden="1" thickBot="1" x14ac:dyDescent="0.3">
      <c r="A176" t="s">
        <v>233</v>
      </c>
      <c r="B176">
        <v>5.0000000000000001E-3</v>
      </c>
      <c r="C176" s="22" t="s">
        <v>33</v>
      </c>
      <c r="D176" s="14" t="s">
        <v>577</v>
      </c>
      <c r="E176" s="15" t="s">
        <v>577</v>
      </c>
      <c r="F176" s="15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spans="1:22" ht="16.5" hidden="1" thickBot="1" x14ac:dyDescent="0.3">
      <c r="A177" t="s">
        <v>234</v>
      </c>
      <c r="B177">
        <v>15</v>
      </c>
      <c r="C177" s="22" t="s">
        <v>212</v>
      </c>
      <c r="D177" s="14" t="s">
        <v>577</v>
      </c>
      <c r="E177" s="15" t="s">
        <v>577</v>
      </c>
      <c r="F177" s="15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spans="1:22" ht="16.5" hidden="1" thickBot="1" x14ac:dyDescent="0.3">
      <c r="A178" t="s">
        <v>235</v>
      </c>
      <c r="B178">
        <v>4.4999999999999997E-3</v>
      </c>
      <c r="C178" s="22" t="s">
        <v>99</v>
      </c>
      <c r="D178" s="14" t="s">
        <v>577</v>
      </c>
      <c r="E178" s="15" t="s">
        <v>577</v>
      </c>
      <c r="F178" s="15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spans="1:22" ht="16.5" hidden="1" thickBot="1" x14ac:dyDescent="0.3">
      <c r="A179" t="s">
        <v>236</v>
      </c>
      <c r="B179">
        <v>2</v>
      </c>
      <c r="C179" s="22" t="s">
        <v>140</v>
      </c>
      <c r="D179" s="14" t="s">
        <v>577</v>
      </c>
      <c r="E179" s="15" t="s">
        <v>577</v>
      </c>
      <c r="F179" s="15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spans="1:22" ht="16.5" hidden="1" thickBot="1" x14ac:dyDescent="0.3">
      <c r="A180" t="s">
        <v>237</v>
      </c>
      <c r="B180">
        <v>4.4999999999999997E-3</v>
      </c>
      <c r="C180" s="22" t="s">
        <v>99</v>
      </c>
      <c r="D180" s="14" t="s">
        <v>577</v>
      </c>
      <c r="E180" s="15" t="s">
        <v>577</v>
      </c>
      <c r="F180" s="15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pans="1:22" ht="16.5" hidden="1" thickBot="1" x14ac:dyDescent="0.3">
      <c r="A181" t="s">
        <v>238</v>
      </c>
      <c r="B181">
        <v>20</v>
      </c>
      <c r="C181" s="22" t="s">
        <v>60</v>
      </c>
      <c r="D181" s="14" t="s">
        <v>577</v>
      </c>
      <c r="E181" s="15" t="s">
        <v>577</v>
      </c>
      <c r="F181" s="15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pans="1:22" ht="16.5" hidden="1" thickBot="1" x14ac:dyDescent="0.3">
      <c r="A182" t="s">
        <v>239</v>
      </c>
      <c r="B182">
        <v>0.05</v>
      </c>
      <c r="C182" s="22" t="s">
        <v>43</v>
      </c>
      <c r="D182" s="14" t="s">
        <v>577</v>
      </c>
      <c r="E182" s="15" t="s">
        <v>577</v>
      </c>
      <c r="F182" s="15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pans="1:22" ht="16.5" hidden="1" thickBot="1" x14ac:dyDescent="0.3">
      <c r="A183" t="s">
        <v>240</v>
      </c>
      <c r="B183">
        <v>1</v>
      </c>
      <c r="C183" s="22" t="s">
        <v>81</v>
      </c>
      <c r="D183" s="14" t="s">
        <v>577</v>
      </c>
      <c r="E183" s="15" t="s">
        <v>577</v>
      </c>
      <c r="F183" s="15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spans="1:22" ht="16.5" hidden="1" thickBot="1" x14ac:dyDescent="0.3">
      <c r="A184" t="s">
        <v>241</v>
      </c>
      <c r="B184">
        <v>1</v>
      </c>
      <c r="C184" s="22" t="s">
        <v>81</v>
      </c>
      <c r="D184" s="14" t="s">
        <v>577</v>
      </c>
      <c r="E184" s="15" t="s">
        <v>577</v>
      </c>
      <c r="F184" s="15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spans="1:22" ht="16.5" hidden="1" thickBot="1" x14ac:dyDescent="0.3">
      <c r="A185" t="s">
        <v>242</v>
      </c>
      <c r="B185">
        <v>100</v>
      </c>
      <c r="C185" s="22" t="s">
        <v>23</v>
      </c>
      <c r="D185" s="14" t="s">
        <v>577</v>
      </c>
      <c r="E185" s="15" t="s">
        <v>577</v>
      </c>
      <c r="F185" s="15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spans="1:22" ht="16.5" hidden="1" thickBot="1" x14ac:dyDescent="0.3">
      <c r="A186" t="s">
        <v>243</v>
      </c>
      <c r="B186">
        <v>0.05</v>
      </c>
      <c r="C186" s="22" t="s">
        <v>43</v>
      </c>
      <c r="D186" s="14" t="s">
        <v>577</v>
      </c>
      <c r="E186" s="15" t="s">
        <v>577</v>
      </c>
      <c r="F186" s="15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spans="1:22" ht="16.5" hidden="1" thickBot="1" x14ac:dyDescent="0.3">
      <c r="A187" t="s">
        <v>244</v>
      </c>
      <c r="B187">
        <v>100</v>
      </c>
      <c r="C187" s="22" t="s">
        <v>23</v>
      </c>
      <c r="D187" s="14" t="s">
        <v>577</v>
      </c>
      <c r="E187" s="15" t="s">
        <v>577</v>
      </c>
      <c r="F187" s="15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spans="1:22" ht="16.5" hidden="1" thickBot="1" x14ac:dyDescent="0.3">
      <c r="A188" t="s">
        <v>245</v>
      </c>
      <c r="B188">
        <v>4.4999999999999998E-2</v>
      </c>
      <c r="C188" s="22" t="s">
        <v>25</v>
      </c>
      <c r="D188" s="14" t="s">
        <v>577</v>
      </c>
      <c r="E188" s="15" t="s">
        <v>577</v>
      </c>
      <c r="F188" s="15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spans="1:22" ht="16.5" hidden="1" thickBot="1" x14ac:dyDescent="0.3">
      <c r="A189" t="s">
        <v>246</v>
      </c>
      <c r="B189">
        <v>99</v>
      </c>
      <c r="C189" s="22" t="s">
        <v>247</v>
      </c>
      <c r="D189" s="14" t="s">
        <v>577</v>
      </c>
      <c r="E189" s="15" t="s">
        <v>577</v>
      </c>
      <c r="F189" s="15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spans="1:22" ht="16.5" hidden="1" thickBot="1" x14ac:dyDescent="0.3">
      <c r="A190" t="s">
        <v>248</v>
      </c>
      <c r="B190">
        <v>0.05</v>
      </c>
      <c r="C190" s="22" t="s">
        <v>43</v>
      </c>
      <c r="D190" s="14" t="s">
        <v>577</v>
      </c>
      <c r="E190" s="15" t="s">
        <v>577</v>
      </c>
      <c r="F190" s="15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spans="1:22" ht="16.5" hidden="1" thickBot="1" x14ac:dyDescent="0.3">
      <c r="A191" t="s">
        <v>249</v>
      </c>
      <c r="B191">
        <v>5</v>
      </c>
      <c r="C191" s="22" t="s">
        <v>79</v>
      </c>
      <c r="D191" s="14" t="s">
        <v>577</v>
      </c>
      <c r="E191" s="15" t="s">
        <v>577</v>
      </c>
      <c r="F191" s="15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spans="1:22" ht="16.5" hidden="1" thickBot="1" x14ac:dyDescent="0.3">
      <c r="A192" t="s">
        <v>250</v>
      </c>
      <c r="B192">
        <v>0.05</v>
      </c>
      <c r="C192" s="22" t="s">
        <v>43</v>
      </c>
      <c r="D192" s="14" t="s">
        <v>577</v>
      </c>
      <c r="E192" s="15" t="s">
        <v>577</v>
      </c>
      <c r="F192" s="15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spans="1:22" ht="16.5" hidden="1" thickBot="1" x14ac:dyDescent="0.3">
      <c r="A193" t="s">
        <v>251</v>
      </c>
      <c r="B193">
        <v>2</v>
      </c>
      <c r="C193" s="22" t="s">
        <v>232</v>
      </c>
      <c r="D193" s="14" t="s">
        <v>577</v>
      </c>
      <c r="E193" s="15" t="s">
        <v>577</v>
      </c>
      <c r="F193" s="15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spans="1:22" ht="16.5" hidden="1" thickBot="1" x14ac:dyDescent="0.3">
      <c r="A194" t="s">
        <v>252</v>
      </c>
      <c r="B194">
        <v>1</v>
      </c>
      <c r="C194" s="22" t="s">
        <v>81</v>
      </c>
      <c r="D194" s="14" t="s">
        <v>577</v>
      </c>
      <c r="E194" s="15" t="s">
        <v>577</v>
      </c>
      <c r="F194" s="15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spans="1:22" ht="16.5" hidden="1" thickBot="1" x14ac:dyDescent="0.3">
      <c r="A195" t="s">
        <v>253</v>
      </c>
      <c r="B195">
        <v>500</v>
      </c>
      <c r="C195" s="22" t="s">
        <v>104</v>
      </c>
      <c r="D195" s="14" t="s">
        <v>577</v>
      </c>
      <c r="E195" s="15" t="s">
        <v>577</v>
      </c>
      <c r="F195" s="15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spans="1:22" ht="16.5" hidden="1" thickBot="1" x14ac:dyDescent="0.3">
      <c r="A196" t="s">
        <v>254</v>
      </c>
      <c r="B196">
        <v>1</v>
      </c>
      <c r="C196" s="22" t="s">
        <v>81</v>
      </c>
      <c r="D196" s="14" t="s">
        <v>577</v>
      </c>
      <c r="E196" s="15" t="s">
        <v>577</v>
      </c>
      <c r="F196" s="15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spans="1:22" ht="16.5" hidden="1" thickBot="1" x14ac:dyDescent="0.3">
      <c r="A197" t="s">
        <v>255</v>
      </c>
      <c r="B197">
        <v>400</v>
      </c>
      <c r="C197" s="22" t="s">
        <v>256</v>
      </c>
      <c r="D197" s="14" t="s">
        <v>577</v>
      </c>
      <c r="E197" s="15" t="s">
        <v>577</v>
      </c>
      <c r="F197" s="15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spans="1:22" ht="16.5" hidden="1" thickBot="1" x14ac:dyDescent="0.3">
      <c r="A198" t="s">
        <v>257</v>
      </c>
      <c r="B198">
        <v>0</v>
      </c>
      <c r="C198" s="22" t="s">
        <v>70</v>
      </c>
      <c r="D198" s="14" t="s">
        <v>577</v>
      </c>
      <c r="E198" s="15" t="s">
        <v>577</v>
      </c>
      <c r="F198" s="15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spans="1:22" ht="16.5" hidden="1" thickBot="1" x14ac:dyDescent="0.3">
      <c r="A199" t="s">
        <v>258</v>
      </c>
      <c r="B199">
        <v>100000000000</v>
      </c>
      <c r="C199">
        <v>100000000000</v>
      </c>
      <c r="D199" s="14" t="s">
        <v>577</v>
      </c>
      <c r="E199" s="15" t="s">
        <v>577</v>
      </c>
      <c r="F199" s="15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spans="1:22" ht="16.5" hidden="1" thickBot="1" x14ac:dyDescent="0.3">
      <c r="A200" t="s">
        <v>259</v>
      </c>
      <c r="B200">
        <v>0.45</v>
      </c>
      <c r="C200" s="22" t="s">
        <v>17</v>
      </c>
      <c r="D200" s="14" t="s">
        <v>577</v>
      </c>
      <c r="E200" s="15" t="s">
        <v>577</v>
      </c>
      <c r="F200" s="15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spans="1:22" ht="16.5" hidden="1" thickBot="1" x14ac:dyDescent="0.3">
      <c r="A201" t="s">
        <v>260</v>
      </c>
      <c r="B201">
        <v>13</v>
      </c>
      <c r="C201" s="22" t="s">
        <v>261</v>
      </c>
      <c r="D201" s="14" t="s">
        <v>577</v>
      </c>
      <c r="E201" s="15" t="s">
        <v>577</v>
      </c>
      <c r="F201" s="15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spans="1:22" ht="16.5" hidden="1" thickBot="1" x14ac:dyDescent="0.3">
      <c r="A202" t="s">
        <v>262</v>
      </c>
      <c r="B202">
        <v>1</v>
      </c>
      <c r="C202" s="22" t="s">
        <v>36</v>
      </c>
      <c r="D202" s="14" t="s">
        <v>577</v>
      </c>
      <c r="E202" s="15" t="s">
        <v>577</v>
      </c>
      <c r="F202" s="15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spans="1:22" ht="16.5" hidden="1" thickBot="1" x14ac:dyDescent="0.3">
      <c r="A203" t="s">
        <v>263</v>
      </c>
      <c r="B203">
        <v>5000</v>
      </c>
      <c r="C203" s="22" t="s">
        <v>169</v>
      </c>
      <c r="D203" s="14" t="s">
        <v>577</v>
      </c>
      <c r="E203" s="15" t="s">
        <v>577</v>
      </c>
      <c r="F203" s="15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spans="1:22" ht="16.5" hidden="1" thickBot="1" x14ac:dyDescent="0.3">
      <c r="A204" t="s">
        <v>264</v>
      </c>
      <c r="B204">
        <v>5</v>
      </c>
      <c r="C204" s="22" t="s">
        <v>31</v>
      </c>
      <c r="D204" s="14" t="s">
        <v>577</v>
      </c>
      <c r="E204" s="15" t="s">
        <v>577</v>
      </c>
      <c r="F204" s="15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spans="1:22" ht="16.5" hidden="1" thickBot="1" x14ac:dyDescent="0.3">
      <c r="A205" t="s">
        <v>265</v>
      </c>
      <c r="B205">
        <v>5000</v>
      </c>
      <c r="C205" s="22" t="s">
        <v>169</v>
      </c>
      <c r="D205" s="14" t="s">
        <v>577</v>
      </c>
      <c r="E205" s="15" t="s">
        <v>577</v>
      </c>
      <c r="F205" s="15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spans="1:22" ht="16.5" hidden="1" thickBot="1" x14ac:dyDescent="0.3">
      <c r="A206" t="s">
        <v>266</v>
      </c>
      <c r="B206">
        <v>5</v>
      </c>
      <c r="C206" s="22" t="s">
        <v>31</v>
      </c>
      <c r="D206" s="14" t="s">
        <v>577</v>
      </c>
      <c r="E206" s="15" t="s">
        <v>577</v>
      </c>
      <c r="F206" s="15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spans="1:22" ht="16.5" hidden="1" thickBot="1" x14ac:dyDescent="0.3">
      <c r="A207" t="s">
        <v>267</v>
      </c>
      <c r="B207">
        <v>500000</v>
      </c>
      <c r="C207" s="22" t="s">
        <v>268</v>
      </c>
      <c r="D207" s="14" t="s">
        <v>577</v>
      </c>
      <c r="E207" s="15" t="s">
        <v>577</v>
      </c>
      <c r="F207" s="15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spans="1:22" ht="16.5" hidden="1" thickBot="1" x14ac:dyDescent="0.3">
      <c r="A208" t="s">
        <v>269</v>
      </c>
      <c r="B208">
        <v>0.45</v>
      </c>
      <c r="C208" s="22" t="s">
        <v>17</v>
      </c>
      <c r="D208" s="14" t="s">
        <v>577</v>
      </c>
      <c r="E208" s="15" t="s">
        <v>577</v>
      </c>
      <c r="F208" s="15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spans="1:22" ht="16.5" hidden="1" thickBot="1" x14ac:dyDescent="0.3">
      <c r="A209" t="s">
        <v>270</v>
      </c>
      <c r="B209">
        <v>1000</v>
      </c>
      <c r="C209" s="22" t="s">
        <v>19</v>
      </c>
      <c r="D209" s="14" t="s">
        <v>577</v>
      </c>
      <c r="E209" s="15" t="s">
        <v>577</v>
      </c>
      <c r="F209" s="15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:22" ht="16.5" hidden="1" thickBot="1" x14ac:dyDescent="0.3">
      <c r="A210" t="s">
        <v>271</v>
      </c>
      <c r="B210">
        <v>5</v>
      </c>
      <c r="C210" s="22" t="s">
        <v>31</v>
      </c>
      <c r="D210" s="14" t="s">
        <v>577</v>
      </c>
      <c r="E210" s="15" t="s">
        <v>577</v>
      </c>
      <c r="F210" s="15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spans="1:22" ht="16.5" hidden="1" thickBot="1" x14ac:dyDescent="0.3">
      <c r="A211" t="s">
        <v>272</v>
      </c>
      <c r="B211">
        <v>500000</v>
      </c>
      <c r="C211" s="22" t="s">
        <v>268</v>
      </c>
      <c r="D211" s="14" t="s">
        <v>577</v>
      </c>
      <c r="E211" s="15" t="s">
        <v>577</v>
      </c>
      <c r="F211" s="15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spans="1:22" ht="16.5" hidden="1" thickBot="1" x14ac:dyDescent="0.3">
      <c r="A212" t="s">
        <v>273</v>
      </c>
      <c r="B212">
        <v>1</v>
      </c>
      <c r="C212" s="22" t="s">
        <v>36</v>
      </c>
      <c r="D212" s="14" t="s">
        <v>577</v>
      </c>
      <c r="E212" s="15" t="s">
        <v>577</v>
      </c>
      <c r="F212" s="15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spans="1:22" ht="16.5" hidden="1" thickBot="1" x14ac:dyDescent="0.3">
      <c r="A213" t="s">
        <v>274</v>
      </c>
      <c r="B213">
        <v>5000</v>
      </c>
      <c r="C213" s="22" t="s">
        <v>169</v>
      </c>
      <c r="D213" s="14" t="s">
        <v>577</v>
      </c>
      <c r="E213" s="15" t="s">
        <v>577</v>
      </c>
      <c r="F213" s="15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spans="1:22" ht="16.5" hidden="1" thickBot="1" x14ac:dyDescent="0.3">
      <c r="A214" t="s">
        <v>275</v>
      </c>
      <c r="B214">
        <v>1</v>
      </c>
      <c r="C214" s="22" t="s">
        <v>36</v>
      </c>
      <c r="D214" s="14" t="s">
        <v>577</v>
      </c>
      <c r="E214" s="15" t="s">
        <v>577</v>
      </c>
      <c r="F214" s="15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spans="1:22" ht="16.5" hidden="1" thickBot="1" x14ac:dyDescent="0.3">
      <c r="A215" t="s">
        <v>276</v>
      </c>
      <c r="B215">
        <v>5000</v>
      </c>
      <c r="C215" s="22" t="s">
        <v>169</v>
      </c>
      <c r="D215" s="14" t="s">
        <v>577</v>
      </c>
      <c r="E215" s="15" t="s">
        <v>577</v>
      </c>
      <c r="F215" s="15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spans="1:22" ht="16.5" hidden="1" thickBot="1" x14ac:dyDescent="0.3">
      <c r="A216" t="s">
        <v>277</v>
      </c>
      <c r="B216">
        <v>1</v>
      </c>
      <c r="C216" s="22" t="s">
        <v>36</v>
      </c>
      <c r="D216" s="14" t="s">
        <v>577</v>
      </c>
      <c r="E216" s="15" t="s">
        <v>577</v>
      </c>
      <c r="F216" s="15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spans="1:22" ht="16.5" hidden="1" thickBot="1" x14ac:dyDescent="0.3">
      <c r="A217" t="s">
        <v>278</v>
      </c>
      <c r="B217">
        <v>5000</v>
      </c>
      <c r="C217" s="22" t="s">
        <v>169</v>
      </c>
      <c r="D217" s="14" t="s">
        <v>577</v>
      </c>
      <c r="E217" s="15" t="s">
        <v>577</v>
      </c>
      <c r="F217" s="15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spans="1:22" ht="16.5" hidden="1" thickBot="1" x14ac:dyDescent="0.3">
      <c r="A218" t="s">
        <v>279</v>
      </c>
      <c r="B218">
        <v>5</v>
      </c>
      <c r="C218" s="22" t="s">
        <v>31</v>
      </c>
      <c r="D218" s="14" t="s">
        <v>577</v>
      </c>
      <c r="E218" s="15" t="s">
        <v>577</v>
      </c>
      <c r="F218" s="15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spans="1:22" ht="16.5" hidden="1" thickBot="1" x14ac:dyDescent="0.3">
      <c r="A219" t="s">
        <v>280</v>
      </c>
      <c r="B219">
        <v>500000</v>
      </c>
      <c r="C219" s="22" t="s">
        <v>268</v>
      </c>
      <c r="D219" s="14" t="s">
        <v>577</v>
      </c>
      <c r="E219" s="15" t="s">
        <v>577</v>
      </c>
      <c r="F219" s="15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spans="1:22" ht="16.5" hidden="1" thickBot="1" x14ac:dyDescent="0.3">
      <c r="A220" t="s">
        <v>281</v>
      </c>
      <c r="B220">
        <v>1</v>
      </c>
      <c r="C220" s="22" t="s">
        <v>36</v>
      </c>
      <c r="D220" s="14" t="s">
        <v>577</v>
      </c>
      <c r="E220" s="15" t="s">
        <v>577</v>
      </c>
      <c r="F220" s="15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spans="1:22" ht="16.5" hidden="1" thickBot="1" x14ac:dyDescent="0.3">
      <c r="A221" t="s">
        <v>282</v>
      </c>
      <c r="B221">
        <v>5000</v>
      </c>
      <c r="C221" s="22" t="s">
        <v>169</v>
      </c>
      <c r="D221" s="14" t="s">
        <v>577</v>
      </c>
      <c r="E221" s="15" t="s">
        <v>577</v>
      </c>
      <c r="F221" s="15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spans="1:22" ht="16.5" hidden="1" thickBot="1" x14ac:dyDescent="0.3">
      <c r="A222" t="s">
        <v>283</v>
      </c>
      <c r="B222">
        <v>4.4999999999999997E-3</v>
      </c>
      <c r="C222" s="22" t="s">
        <v>99</v>
      </c>
      <c r="D222" s="14" t="s">
        <v>577</v>
      </c>
      <c r="E222" s="15" t="s">
        <v>577</v>
      </c>
      <c r="F222" s="15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spans="1:22" ht="16.5" hidden="1" thickBot="1" x14ac:dyDescent="0.3">
      <c r="A223" t="s">
        <v>284</v>
      </c>
      <c r="B223">
        <v>1</v>
      </c>
      <c r="C223" s="22" t="s">
        <v>36</v>
      </c>
      <c r="D223" s="14" t="s">
        <v>577</v>
      </c>
      <c r="E223" s="15" t="s">
        <v>577</v>
      </c>
      <c r="F223" s="15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spans="1:22" ht="16.5" hidden="1" thickBot="1" x14ac:dyDescent="0.3">
      <c r="A224" t="s">
        <v>285</v>
      </c>
      <c r="B224">
        <v>1</v>
      </c>
      <c r="C224" s="22" t="s">
        <v>36</v>
      </c>
      <c r="D224" s="14" t="s">
        <v>577</v>
      </c>
      <c r="E224" s="15" t="s">
        <v>577</v>
      </c>
      <c r="F224" s="15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spans="1:22" ht="16.5" hidden="1" thickBot="1" x14ac:dyDescent="0.3">
      <c r="A225" t="s">
        <v>286</v>
      </c>
      <c r="B225">
        <v>5000</v>
      </c>
      <c r="C225" s="22" t="s">
        <v>169</v>
      </c>
      <c r="D225" s="14" t="s">
        <v>577</v>
      </c>
      <c r="E225" s="15" t="s">
        <v>577</v>
      </c>
      <c r="F225" s="15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spans="1:22" ht="16.5" hidden="1" thickBot="1" x14ac:dyDescent="0.3">
      <c r="A226" t="s">
        <v>287</v>
      </c>
      <c r="B226">
        <v>1</v>
      </c>
      <c r="C226" s="22" t="s">
        <v>36</v>
      </c>
      <c r="D226" s="14" t="s">
        <v>577</v>
      </c>
      <c r="E226" s="15" t="s">
        <v>577</v>
      </c>
      <c r="F226" s="15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spans="1:22" ht="16.5" hidden="1" thickBot="1" x14ac:dyDescent="0.3">
      <c r="A227" t="s">
        <v>288</v>
      </c>
      <c r="B227">
        <v>5000</v>
      </c>
      <c r="C227" s="22" t="s">
        <v>169</v>
      </c>
      <c r="D227" s="14" t="s">
        <v>577</v>
      </c>
      <c r="E227" s="15" t="s">
        <v>577</v>
      </c>
      <c r="F227" s="15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spans="1:22" ht="16.5" hidden="1" thickBot="1" x14ac:dyDescent="0.3">
      <c r="A228" t="s">
        <v>289</v>
      </c>
      <c r="B228">
        <v>1</v>
      </c>
      <c r="C228" s="22" t="s">
        <v>36</v>
      </c>
      <c r="D228" s="14" t="s">
        <v>577</v>
      </c>
      <c r="E228" s="15" t="s">
        <v>577</v>
      </c>
      <c r="F228" s="15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spans="1:22" ht="16.5" hidden="1" thickBot="1" x14ac:dyDescent="0.3">
      <c r="A229" t="s">
        <v>290</v>
      </c>
      <c r="B229">
        <v>5000</v>
      </c>
      <c r="C229" s="22" t="s">
        <v>169</v>
      </c>
      <c r="D229" s="14" t="s">
        <v>577</v>
      </c>
      <c r="E229" s="15" t="s">
        <v>577</v>
      </c>
      <c r="F229" s="15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spans="1:22" ht="16.5" hidden="1" thickBot="1" x14ac:dyDescent="0.3">
      <c r="A230" t="s">
        <v>291</v>
      </c>
      <c r="B230">
        <v>5</v>
      </c>
      <c r="C230" s="22" t="s">
        <v>31</v>
      </c>
      <c r="D230" s="14" t="s">
        <v>577</v>
      </c>
      <c r="E230" s="15" t="s">
        <v>577</v>
      </c>
      <c r="F230" s="15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spans="1:22" ht="16.5" hidden="1" thickBot="1" x14ac:dyDescent="0.3">
      <c r="A231" t="s">
        <v>292</v>
      </c>
      <c r="B231">
        <v>5000</v>
      </c>
      <c r="C231" s="22" t="s">
        <v>169</v>
      </c>
      <c r="D231" s="14" t="s">
        <v>577</v>
      </c>
      <c r="E231" s="15" t="s">
        <v>577</v>
      </c>
      <c r="F231" s="15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spans="1:22" ht="16.5" hidden="1" thickBot="1" x14ac:dyDescent="0.3">
      <c r="A232" t="s">
        <v>293</v>
      </c>
      <c r="B232">
        <v>5</v>
      </c>
      <c r="C232" s="22" t="s">
        <v>31</v>
      </c>
      <c r="D232" s="14" t="s">
        <v>577</v>
      </c>
      <c r="E232" s="15" t="s">
        <v>577</v>
      </c>
      <c r="F232" s="15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spans="1:22" ht="16.5" hidden="1" thickBot="1" x14ac:dyDescent="0.3">
      <c r="A233" t="s">
        <v>294</v>
      </c>
      <c r="B233">
        <v>5000</v>
      </c>
      <c r="C233" s="22" t="s">
        <v>169</v>
      </c>
      <c r="D233" s="14" t="s">
        <v>577</v>
      </c>
      <c r="E233" s="15" t="s">
        <v>577</v>
      </c>
      <c r="F233" s="15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spans="1:22" ht="16.5" hidden="1" thickBot="1" x14ac:dyDescent="0.3">
      <c r="A234" t="s">
        <v>295</v>
      </c>
      <c r="B234">
        <v>5</v>
      </c>
      <c r="C234" s="22" t="s">
        <v>31</v>
      </c>
      <c r="D234" s="14" t="s">
        <v>577</v>
      </c>
      <c r="E234" s="15" t="s">
        <v>577</v>
      </c>
      <c r="F234" s="15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spans="1:22" ht="16.5" hidden="1" thickBot="1" x14ac:dyDescent="0.3">
      <c r="A235" t="s">
        <v>296</v>
      </c>
      <c r="B235">
        <v>5000</v>
      </c>
      <c r="C235" s="22" t="s">
        <v>169</v>
      </c>
      <c r="D235" s="14" t="s">
        <v>577</v>
      </c>
      <c r="E235" s="15" t="s">
        <v>577</v>
      </c>
      <c r="F235" s="15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spans="1:22" ht="16.5" hidden="1" thickBot="1" x14ac:dyDescent="0.3">
      <c r="A236" t="s">
        <v>297</v>
      </c>
      <c r="B236">
        <v>5</v>
      </c>
      <c r="C236" s="22" t="s">
        <v>31</v>
      </c>
      <c r="D236" s="14" t="s">
        <v>577</v>
      </c>
      <c r="E236" s="15" t="s">
        <v>577</v>
      </c>
      <c r="F236" s="15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spans="1:22" ht="16.5" hidden="1" thickBot="1" x14ac:dyDescent="0.3">
      <c r="A237" t="s">
        <v>298</v>
      </c>
      <c r="B237">
        <v>5000</v>
      </c>
      <c r="C237" s="22" t="s">
        <v>169</v>
      </c>
      <c r="D237" s="14" t="s">
        <v>577</v>
      </c>
      <c r="E237" s="15" t="s">
        <v>577</v>
      </c>
      <c r="F237" s="15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spans="1:22" ht="16.5" hidden="1" thickBot="1" x14ac:dyDescent="0.3">
      <c r="A238" t="s">
        <v>299</v>
      </c>
      <c r="B238">
        <v>5</v>
      </c>
      <c r="C238" s="22" t="s">
        <v>31</v>
      </c>
      <c r="D238" s="14" t="s">
        <v>577</v>
      </c>
      <c r="E238" s="15" t="s">
        <v>577</v>
      </c>
      <c r="F238" s="15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spans="1:22" ht="16.5" hidden="1" thickBot="1" x14ac:dyDescent="0.3">
      <c r="A239" t="s">
        <v>300</v>
      </c>
      <c r="B239">
        <v>5000</v>
      </c>
      <c r="C239" s="22" t="s">
        <v>169</v>
      </c>
      <c r="D239" s="14" t="s">
        <v>577</v>
      </c>
      <c r="E239" s="15" t="s">
        <v>577</v>
      </c>
      <c r="F239" s="15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spans="1:22" ht="16.5" hidden="1" thickBot="1" x14ac:dyDescent="0.3">
      <c r="A240" t="s">
        <v>301</v>
      </c>
      <c r="B240">
        <v>5</v>
      </c>
      <c r="C240" s="22" t="s">
        <v>31</v>
      </c>
      <c r="D240" s="14" t="s">
        <v>577</v>
      </c>
      <c r="E240" s="15" t="s">
        <v>577</v>
      </c>
      <c r="F240" s="15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spans="1:22" ht="16.5" hidden="1" thickBot="1" x14ac:dyDescent="0.3">
      <c r="A241" t="s">
        <v>302</v>
      </c>
      <c r="B241">
        <v>5000</v>
      </c>
      <c r="C241" s="22" t="s">
        <v>169</v>
      </c>
      <c r="D241" s="14" t="s">
        <v>577</v>
      </c>
      <c r="E241" s="15" t="s">
        <v>577</v>
      </c>
      <c r="F241" s="15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spans="1:22" ht="16.5" hidden="1" thickBot="1" x14ac:dyDescent="0.3">
      <c r="A242" t="s">
        <v>303</v>
      </c>
      <c r="B242">
        <v>1</v>
      </c>
      <c r="C242" s="22" t="s">
        <v>36</v>
      </c>
      <c r="D242" s="14" t="s">
        <v>577</v>
      </c>
      <c r="E242" s="15" t="s">
        <v>577</v>
      </c>
      <c r="F242" s="15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spans="1:22" ht="16.5" hidden="1" thickBot="1" x14ac:dyDescent="0.3">
      <c r="A243" t="s">
        <v>304</v>
      </c>
      <c r="B243">
        <v>5000</v>
      </c>
      <c r="C243" s="22" t="s">
        <v>169</v>
      </c>
      <c r="D243" s="14" t="s">
        <v>577</v>
      </c>
      <c r="E243" s="15" t="s">
        <v>577</v>
      </c>
      <c r="F243" s="15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spans="1:22" ht="16.5" hidden="1" thickBot="1" x14ac:dyDescent="0.3">
      <c r="A244" t="s">
        <v>305</v>
      </c>
      <c r="B244">
        <v>5</v>
      </c>
      <c r="C244" s="22" t="s">
        <v>31</v>
      </c>
      <c r="D244" s="14" t="s">
        <v>577</v>
      </c>
      <c r="E244" s="15" t="s">
        <v>577</v>
      </c>
      <c r="F244" s="15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spans="1:22" ht="16.5" hidden="1" thickBot="1" x14ac:dyDescent="0.3">
      <c r="A245" t="s">
        <v>306</v>
      </c>
      <c r="B245">
        <v>5000</v>
      </c>
      <c r="C245" s="22" t="s">
        <v>169</v>
      </c>
      <c r="D245" s="14" t="s">
        <v>577</v>
      </c>
      <c r="E245" s="15" t="s">
        <v>577</v>
      </c>
      <c r="F245" s="15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spans="1:22" ht="16.5" hidden="1" thickBot="1" x14ac:dyDescent="0.3">
      <c r="A246" t="s">
        <v>307</v>
      </c>
      <c r="B246">
        <v>5</v>
      </c>
      <c r="C246" s="22" t="s">
        <v>31</v>
      </c>
      <c r="D246" s="14" t="s">
        <v>577</v>
      </c>
      <c r="E246" s="15" t="s">
        <v>577</v>
      </c>
      <c r="F246" s="15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spans="1:22" ht="16.5" hidden="1" thickBot="1" x14ac:dyDescent="0.3">
      <c r="A247" t="s">
        <v>308</v>
      </c>
      <c r="B247">
        <v>500000</v>
      </c>
      <c r="C247" s="22" t="s">
        <v>268</v>
      </c>
      <c r="D247" s="14" t="s">
        <v>577</v>
      </c>
      <c r="E247" s="15" t="s">
        <v>577</v>
      </c>
      <c r="F247" s="15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 spans="1:22" ht="16.5" hidden="1" thickBot="1" x14ac:dyDescent="0.3">
      <c r="A248" t="s">
        <v>309</v>
      </c>
      <c r="B248">
        <v>0.45</v>
      </c>
      <c r="C248" s="22" t="s">
        <v>17</v>
      </c>
      <c r="D248" s="14" t="s">
        <v>577</v>
      </c>
      <c r="E248" s="15" t="s">
        <v>577</v>
      </c>
      <c r="F248" s="15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 spans="1:22" ht="16.5" hidden="1" thickBot="1" x14ac:dyDescent="0.3">
      <c r="A249" t="s">
        <v>310</v>
      </c>
      <c r="B249">
        <v>1000</v>
      </c>
      <c r="C249" s="22" t="s">
        <v>19</v>
      </c>
      <c r="D249" s="14" t="s">
        <v>577</v>
      </c>
      <c r="E249" s="15" t="s">
        <v>577</v>
      </c>
      <c r="F249" s="15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 spans="1:22" ht="16.5" hidden="1" thickBot="1" x14ac:dyDescent="0.3">
      <c r="A250" t="s">
        <v>311</v>
      </c>
      <c r="B250">
        <v>5</v>
      </c>
      <c r="C250" s="22" t="s">
        <v>31</v>
      </c>
      <c r="D250" s="14" t="s">
        <v>577</v>
      </c>
      <c r="E250" s="15" t="s">
        <v>577</v>
      </c>
      <c r="F250" s="15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 spans="1:22" ht="16.5" hidden="1" thickBot="1" x14ac:dyDescent="0.3">
      <c r="A251" t="s">
        <v>312</v>
      </c>
      <c r="B251">
        <v>500000</v>
      </c>
      <c r="C251" s="22" t="s">
        <v>268</v>
      </c>
      <c r="D251" s="14" t="s">
        <v>577</v>
      </c>
      <c r="E251" s="15" t="s">
        <v>577</v>
      </c>
      <c r="F251" s="15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 spans="1:22" ht="16.5" hidden="1" thickBot="1" x14ac:dyDescent="0.3">
      <c r="A252" t="s">
        <v>313</v>
      </c>
      <c r="B252">
        <v>1</v>
      </c>
      <c r="C252" s="22" t="s">
        <v>36</v>
      </c>
      <c r="D252" s="14" t="s">
        <v>577</v>
      </c>
      <c r="E252" s="15" t="s">
        <v>577</v>
      </c>
      <c r="F252" s="15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 spans="1:22" ht="16.5" hidden="1" thickBot="1" x14ac:dyDescent="0.3">
      <c r="A253" t="s">
        <v>314</v>
      </c>
      <c r="B253">
        <v>5000</v>
      </c>
      <c r="C253" s="22" t="s">
        <v>169</v>
      </c>
      <c r="D253" s="14" t="s">
        <v>577</v>
      </c>
      <c r="E253" s="15" t="s">
        <v>577</v>
      </c>
      <c r="F253" s="15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 spans="1:22" ht="16.5" hidden="1" thickBot="1" x14ac:dyDescent="0.3">
      <c r="A254" t="s">
        <v>315</v>
      </c>
      <c r="B254">
        <v>1</v>
      </c>
      <c r="C254" s="22" t="s">
        <v>36</v>
      </c>
      <c r="D254" s="14" t="s">
        <v>577</v>
      </c>
      <c r="E254" s="15" t="s">
        <v>577</v>
      </c>
      <c r="F254" s="15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 spans="1:22" ht="16.5" hidden="1" thickBot="1" x14ac:dyDescent="0.3">
      <c r="A255" t="s">
        <v>316</v>
      </c>
      <c r="B255">
        <v>5000</v>
      </c>
      <c r="C255" s="22" t="s">
        <v>169</v>
      </c>
      <c r="D255" s="14" t="s">
        <v>577</v>
      </c>
      <c r="E255" s="15" t="s">
        <v>577</v>
      </c>
      <c r="F255" s="15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 spans="1:22" ht="16.5" hidden="1" thickBot="1" x14ac:dyDescent="0.3">
      <c r="A256" t="s">
        <v>317</v>
      </c>
      <c r="B256">
        <v>1</v>
      </c>
      <c r="C256" s="22" t="s">
        <v>36</v>
      </c>
      <c r="D256" s="14" t="s">
        <v>577</v>
      </c>
      <c r="E256" s="15" t="s">
        <v>577</v>
      </c>
      <c r="F256" s="15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 spans="1:22" ht="16.5" hidden="1" thickBot="1" x14ac:dyDescent="0.3">
      <c r="A257" t="s">
        <v>318</v>
      </c>
      <c r="B257">
        <v>5000</v>
      </c>
      <c r="C257" s="22" t="s">
        <v>169</v>
      </c>
      <c r="D257" s="14" t="s">
        <v>577</v>
      </c>
      <c r="E257" s="15" t="s">
        <v>577</v>
      </c>
      <c r="F257" s="15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 spans="1:22" ht="16.5" hidden="1" thickBot="1" x14ac:dyDescent="0.3">
      <c r="A258" t="s">
        <v>319</v>
      </c>
      <c r="B258">
        <v>5</v>
      </c>
      <c r="C258" s="22" t="s">
        <v>31</v>
      </c>
      <c r="D258" s="14" t="s">
        <v>577</v>
      </c>
      <c r="E258" s="15" t="s">
        <v>577</v>
      </c>
      <c r="F258" s="15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 spans="1:22" ht="16.5" hidden="1" thickBot="1" x14ac:dyDescent="0.3">
      <c r="A259" t="s">
        <v>320</v>
      </c>
      <c r="B259">
        <v>500000</v>
      </c>
      <c r="C259" s="22" t="s">
        <v>268</v>
      </c>
      <c r="D259" s="14" t="s">
        <v>577</v>
      </c>
      <c r="E259" s="15" t="s">
        <v>577</v>
      </c>
      <c r="F259" s="15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 spans="1:22" ht="16.5" hidden="1" thickBot="1" x14ac:dyDescent="0.3">
      <c r="A260" t="s">
        <v>321</v>
      </c>
      <c r="B260">
        <v>1</v>
      </c>
      <c r="C260" s="22" t="s">
        <v>36</v>
      </c>
      <c r="D260" s="14" t="s">
        <v>577</v>
      </c>
      <c r="E260" s="15" t="s">
        <v>577</v>
      </c>
      <c r="F260" s="15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 spans="1:22" ht="16.5" hidden="1" thickBot="1" x14ac:dyDescent="0.3">
      <c r="A261" t="s">
        <v>322</v>
      </c>
      <c r="B261">
        <v>5000</v>
      </c>
      <c r="C261" s="22" t="s">
        <v>169</v>
      </c>
      <c r="D261" s="14" t="s">
        <v>577</v>
      </c>
      <c r="E261" s="15" t="s">
        <v>577</v>
      </c>
      <c r="F261" s="15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 spans="1:22" ht="16.5" hidden="1" thickBot="1" x14ac:dyDescent="0.3">
      <c r="A262" t="s">
        <v>323</v>
      </c>
      <c r="B262">
        <v>1</v>
      </c>
      <c r="C262" s="22" t="s">
        <v>36</v>
      </c>
      <c r="D262" s="14" t="s">
        <v>577</v>
      </c>
      <c r="E262" s="15" t="s">
        <v>577</v>
      </c>
      <c r="F262" s="15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 spans="1:22" ht="16.5" hidden="1" thickBot="1" x14ac:dyDescent="0.3">
      <c r="A263" t="s">
        <v>324</v>
      </c>
      <c r="B263">
        <v>5000</v>
      </c>
      <c r="C263" s="22" t="s">
        <v>169</v>
      </c>
      <c r="D263" s="14" t="s">
        <v>577</v>
      </c>
      <c r="E263" s="15" t="s">
        <v>577</v>
      </c>
      <c r="F263" s="15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 spans="1:22" ht="16.5" hidden="1" thickBot="1" x14ac:dyDescent="0.3">
      <c r="A264" t="s">
        <v>325</v>
      </c>
      <c r="B264">
        <v>1</v>
      </c>
      <c r="C264" s="22" t="s">
        <v>36</v>
      </c>
      <c r="D264" s="14" t="s">
        <v>577</v>
      </c>
      <c r="E264" s="15" t="s">
        <v>577</v>
      </c>
      <c r="F264" s="15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 spans="1:22" ht="16.5" hidden="1" thickBot="1" x14ac:dyDescent="0.3">
      <c r="A265" t="s">
        <v>326</v>
      </c>
      <c r="B265">
        <v>5000</v>
      </c>
      <c r="C265" s="22" t="s">
        <v>169</v>
      </c>
      <c r="D265" s="14" t="s">
        <v>577</v>
      </c>
      <c r="E265" s="15" t="s">
        <v>577</v>
      </c>
      <c r="F265" s="15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 spans="1:22" ht="16.5" hidden="1" thickBot="1" x14ac:dyDescent="0.3">
      <c r="A266" t="s">
        <v>327</v>
      </c>
      <c r="B266">
        <v>1</v>
      </c>
      <c r="C266" s="22" t="s">
        <v>36</v>
      </c>
      <c r="D266" s="14" t="s">
        <v>577</v>
      </c>
      <c r="E266" s="15" t="s">
        <v>577</v>
      </c>
      <c r="F266" s="15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 spans="1:22" ht="16.5" hidden="1" thickBot="1" x14ac:dyDescent="0.3">
      <c r="A267" t="s">
        <v>328</v>
      </c>
      <c r="B267">
        <v>5000</v>
      </c>
      <c r="C267" s="22" t="s">
        <v>169</v>
      </c>
      <c r="D267" s="14" t="s">
        <v>577</v>
      </c>
      <c r="E267" s="15" t="s">
        <v>577</v>
      </c>
      <c r="F267" s="15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 spans="1:22" ht="16.5" hidden="1" thickBot="1" x14ac:dyDescent="0.3">
      <c r="A268" t="s">
        <v>329</v>
      </c>
      <c r="B268">
        <v>5</v>
      </c>
      <c r="C268" s="22" t="s">
        <v>31</v>
      </c>
      <c r="D268" s="14" t="s">
        <v>577</v>
      </c>
      <c r="E268" s="15" t="s">
        <v>577</v>
      </c>
      <c r="F268" s="15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 spans="1:22" ht="16.5" hidden="1" thickBot="1" x14ac:dyDescent="0.3">
      <c r="A269" t="s">
        <v>330</v>
      </c>
      <c r="B269">
        <v>5000</v>
      </c>
      <c r="C269" s="22" t="s">
        <v>169</v>
      </c>
      <c r="D269" s="14" t="s">
        <v>577</v>
      </c>
      <c r="E269" s="15" t="s">
        <v>577</v>
      </c>
      <c r="F269" s="15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 spans="1:22" ht="16.5" hidden="1" thickBot="1" x14ac:dyDescent="0.3">
      <c r="A270" t="s">
        <v>331</v>
      </c>
      <c r="B270">
        <v>5</v>
      </c>
      <c r="C270" s="22" t="s">
        <v>31</v>
      </c>
      <c r="D270" s="14" t="s">
        <v>577</v>
      </c>
      <c r="E270" s="15" t="s">
        <v>577</v>
      </c>
      <c r="F270" s="15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 spans="1:22" ht="16.5" hidden="1" thickBot="1" x14ac:dyDescent="0.3">
      <c r="A271" t="s">
        <v>332</v>
      </c>
      <c r="B271">
        <v>5000</v>
      </c>
      <c r="C271" s="22" t="s">
        <v>169</v>
      </c>
      <c r="D271" s="14" t="s">
        <v>577</v>
      </c>
      <c r="E271" s="15" t="s">
        <v>577</v>
      </c>
      <c r="F271" s="15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 spans="1:22" ht="16.5" hidden="1" thickBot="1" x14ac:dyDescent="0.3">
      <c r="A272" t="s">
        <v>333</v>
      </c>
      <c r="B272">
        <v>5</v>
      </c>
      <c r="C272" s="22" t="s">
        <v>31</v>
      </c>
      <c r="D272" s="14" t="s">
        <v>577</v>
      </c>
      <c r="E272" s="15" t="s">
        <v>577</v>
      </c>
      <c r="F272" s="15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 spans="1:22" ht="16.5" hidden="1" thickBot="1" x14ac:dyDescent="0.3">
      <c r="A273" t="s">
        <v>334</v>
      </c>
      <c r="B273">
        <v>5000</v>
      </c>
      <c r="C273" s="22" t="s">
        <v>169</v>
      </c>
      <c r="D273" s="14" t="s">
        <v>577</v>
      </c>
      <c r="E273" s="15" t="s">
        <v>577</v>
      </c>
      <c r="F273" s="15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 spans="1:22" ht="16.5" hidden="1" thickBot="1" x14ac:dyDescent="0.3">
      <c r="A274" t="s">
        <v>335</v>
      </c>
      <c r="B274">
        <v>5</v>
      </c>
      <c r="C274" s="22" t="s">
        <v>31</v>
      </c>
      <c r="D274" s="14" t="s">
        <v>577</v>
      </c>
      <c r="E274" s="15" t="s">
        <v>577</v>
      </c>
      <c r="F274" s="15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 spans="1:22" ht="16.5" hidden="1" thickBot="1" x14ac:dyDescent="0.3">
      <c r="A275" t="s">
        <v>336</v>
      </c>
      <c r="B275">
        <v>5000</v>
      </c>
      <c r="C275" s="22" t="s">
        <v>169</v>
      </c>
      <c r="D275" s="14" t="s">
        <v>577</v>
      </c>
      <c r="E275" s="15" t="s">
        <v>577</v>
      </c>
      <c r="F275" s="15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 spans="1:22" ht="16.5" hidden="1" thickBot="1" x14ac:dyDescent="0.3">
      <c r="A276" t="s">
        <v>337</v>
      </c>
      <c r="B276">
        <v>5</v>
      </c>
      <c r="C276" s="22" t="s">
        <v>31</v>
      </c>
      <c r="D276" s="14" t="s">
        <v>577</v>
      </c>
      <c r="E276" s="15" t="s">
        <v>577</v>
      </c>
      <c r="F276" s="15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 spans="1:22" ht="16.5" hidden="1" thickBot="1" x14ac:dyDescent="0.3">
      <c r="A277" t="s">
        <v>338</v>
      </c>
      <c r="B277">
        <v>5000</v>
      </c>
      <c r="C277" s="22" t="s">
        <v>169</v>
      </c>
      <c r="D277" s="14" t="s">
        <v>577</v>
      </c>
      <c r="E277" s="15" t="s">
        <v>577</v>
      </c>
      <c r="F277" s="15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 spans="1:22" ht="16.5" hidden="1" thickBot="1" x14ac:dyDescent="0.3">
      <c r="A278" t="s">
        <v>339</v>
      </c>
      <c r="B278">
        <v>5</v>
      </c>
      <c r="C278" s="22" t="s">
        <v>31</v>
      </c>
      <c r="D278" s="14" t="s">
        <v>577</v>
      </c>
      <c r="E278" s="15" t="s">
        <v>577</v>
      </c>
      <c r="F278" s="15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 spans="1:22" ht="16.5" hidden="1" thickBot="1" x14ac:dyDescent="0.3">
      <c r="A279" t="s">
        <v>340</v>
      </c>
      <c r="B279">
        <v>5000</v>
      </c>
      <c r="C279" s="22" t="s">
        <v>169</v>
      </c>
      <c r="D279" s="14" t="s">
        <v>577</v>
      </c>
      <c r="E279" s="15" t="s">
        <v>577</v>
      </c>
      <c r="F279" s="15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 spans="1:22" ht="16.5" hidden="1" thickBot="1" x14ac:dyDescent="0.3">
      <c r="A280" t="s">
        <v>341</v>
      </c>
      <c r="B280">
        <v>1</v>
      </c>
      <c r="C280" s="22" t="s">
        <v>36</v>
      </c>
      <c r="D280" s="14" t="s">
        <v>577</v>
      </c>
      <c r="E280" s="15" t="s">
        <v>577</v>
      </c>
      <c r="F280" s="15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 spans="1:22" ht="16.5" hidden="1" thickBot="1" x14ac:dyDescent="0.3">
      <c r="A281" t="s">
        <v>342</v>
      </c>
      <c r="B281">
        <v>5000</v>
      </c>
      <c r="C281" s="22" t="s">
        <v>169</v>
      </c>
      <c r="D281" s="14" t="s">
        <v>577</v>
      </c>
      <c r="E281" s="15" t="s">
        <v>577</v>
      </c>
      <c r="F281" s="15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 spans="1:22" ht="16.5" hidden="1" thickBot="1" x14ac:dyDescent="0.3">
      <c r="A282" t="s">
        <v>343</v>
      </c>
      <c r="B282">
        <v>5</v>
      </c>
      <c r="C282" s="22" t="s">
        <v>31</v>
      </c>
      <c r="D282" s="14" t="s">
        <v>577</v>
      </c>
      <c r="E282" s="15" t="s">
        <v>577</v>
      </c>
      <c r="F282" s="15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 spans="1:22" ht="16.5" hidden="1" thickBot="1" x14ac:dyDescent="0.3">
      <c r="A283" t="s">
        <v>344</v>
      </c>
      <c r="B283">
        <v>5000</v>
      </c>
      <c r="C283" s="22" t="s">
        <v>169</v>
      </c>
      <c r="D283" s="14" t="s">
        <v>577</v>
      </c>
      <c r="E283" s="15" t="s">
        <v>577</v>
      </c>
      <c r="F283" s="15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 spans="1:22" ht="16.5" hidden="1" thickBot="1" x14ac:dyDescent="0.3">
      <c r="A284" t="s">
        <v>345</v>
      </c>
      <c r="B284">
        <v>5</v>
      </c>
      <c r="C284" s="22" t="s">
        <v>31</v>
      </c>
      <c r="D284" s="14" t="s">
        <v>577</v>
      </c>
      <c r="E284" s="15" t="s">
        <v>577</v>
      </c>
      <c r="F284" s="15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 spans="1:22" ht="16.5" hidden="1" thickBot="1" x14ac:dyDescent="0.3">
      <c r="A285" t="s">
        <v>346</v>
      </c>
      <c r="B285">
        <v>500000</v>
      </c>
      <c r="C285" s="22" t="s">
        <v>268</v>
      </c>
      <c r="D285" s="14" t="s">
        <v>577</v>
      </c>
      <c r="E285" s="15" t="s">
        <v>577</v>
      </c>
      <c r="F285" s="15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 spans="1:22" ht="16.5" hidden="1" thickBot="1" x14ac:dyDescent="0.3">
      <c r="A286" t="s">
        <v>347</v>
      </c>
      <c r="B286">
        <v>0.45</v>
      </c>
      <c r="C286" s="22" t="s">
        <v>17</v>
      </c>
      <c r="D286" s="14" t="s">
        <v>577</v>
      </c>
      <c r="E286" s="15" t="s">
        <v>577</v>
      </c>
      <c r="F286" s="15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 spans="1:22" ht="16.5" hidden="1" thickBot="1" x14ac:dyDescent="0.3">
      <c r="A287" t="s">
        <v>348</v>
      </c>
      <c r="B287">
        <v>1000</v>
      </c>
      <c r="C287" s="22" t="s">
        <v>19</v>
      </c>
      <c r="D287" s="14" t="s">
        <v>577</v>
      </c>
      <c r="E287" s="15" t="s">
        <v>577</v>
      </c>
      <c r="F287" s="15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 spans="1:22" ht="16.5" hidden="1" thickBot="1" x14ac:dyDescent="0.3">
      <c r="A288" t="s">
        <v>349</v>
      </c>
      <c r="B288">
        <v>5</v>
      </c>
      <c r="C288" s="22" t="s">
        <v>31</v>
      </c>
      <c r="D288" s="14" t="s">
        <v>577</v>
      </c>
      <c r="E288" s="15" t="s">
        <v>577</v>
      </c>
      <c r="F288" s="15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 spans="1:22" ht="16.5" hidden="1" thickBot="1" x14ac:dyDescent="0.3">
      <c r="A289" t="s">
        <v>350</v>
      </c>
      <c r="B289">
        <v>500000</v>
      </c>
      <c r="C289" s="22" t="s">
        <v>268</v>
      </c>
      <c r="D289" s="14" t="s">
        <v>577</v>
      </c>
      <c r="E289" s="15" t="s">
        <v>577</v>
      </c>
      <c r="F289" s="15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 spans="1:22" ht="16.5" hidden="1" thickBot="1" x14ac:dyDescent="0.3">
      <c r="A290" t="s">
        <v>351</v>
      </c>
      <c r="B290">
        <v>1</v>
      </c>
      <c r="C290" s="22" t="s">
        <v>36</v>
      </c>
      <c r="D290" s="14" t="s">
        <v>577</v>
      </c>
      <c r="E290" s="15" t="s">
        <v>577</v>
      </c>
      <c r="F290" s="15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 spans="1:22" ht="16.5" hidden="1" thickBot="1" x14ac:dyDescent="0.3">
      <c r="A291" t="s">
        <v>352</v>
      </c>
      <c r="B291">
        <v>5000</v>
      </c>
      <c r="C291" s="22" t="s">
        <v>169</v>
      </c>
      <c r="D291" s="14" t="s">
        <v>577</v>
      </c>
      <c r="E291" s="15" t="s">
        <v>577</v>
      </c>
      <c r="F291" s="15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 spans="1:22" ht="16.5" hidden="1" thickBot="1" x14ac:dyDescent="0.3">
      <c r="A292" t="s">
        <v>353</v>
      </c>
      <c r="B292">
        <v>1</v>
      </c>
      <c r="C292" s="22" t="s">
        <v>36</v>
      </c>
      <c r="D292" s="14" t="s">
        <v>577</v>
      </c>
      <c r="E292" s="15" t="s">
        <v>577</v>
      </c>
      <c r="F292" s="15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 spans="1:22" ht="16.5" hidden="1" thickBot="1" x14ac:dyDescent="0.3">
      <c r="A293" t="s">
        <v>354</v>
      </c>
      <c r="B293">
        <v>5000</v>
      </c>
      <c r="C293" s="22" t="s">
        <v>169</v>
      </c>
      <c r="D293" s="14" t="s">
        <v>577</v>
      </c>
      <c r="E293" s="15" t="s">
        <v>577</v>
      </c>
      <c r="F293" s="15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 spans="1:22" ht="16.5" hidden="1" thickBot="1" x14ac:dyDescent="0.3">
      <c r="A294" t="s">
        <v>355</v>
      </c>
      <c r="B294">
        <v>1</v>
      </c>
      <c r="C294" s="22" t="s">
        <v>36</v>
      </c>
      <c r="D294" s="14" t="s">
        <v>577</v>
      </c>
      <c r="E294" s="15" t="s">
        <v>577</v>
      </c>
      <c r="F294" s="15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 spans="1:22" ht="16.5" hidden="1" thickBot="1" x14ac:dyDescent="0.3">
      <c r="A295" t="s">
        <v>356</v>
      </c>
      <c r="B295">
        <v>5000</v>
      </c>
      <c r="C295" s="22" t="s">
        <v>169</v>
      </c>
      <c r="D295" s="14" t="s">
        <v>577</v>
      </c>
      <c r="E295" s="15" t="s">
        <v>577</v>
      </c>
      <c r="F295" s="15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 spans="1:22" ht="16.5" hidden="1" thickBot="1" x14ac:dyDescent="0.3">
      <c r="A296" t="s">
        <v>357</v>
      </c>
      <c r="B296">
        <v>5</v>
      </c>
      <c r="C296" s="22" t="s">
        <v>31</v>
      </c>
      <c r="D296" s="14" t="s">
        <v>577</v>
      </c>
      <c r="E296" s="15" t="s">
        <v>577</v>
      </c>
      <c r="F296" s="15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 spans="1:22" ht="16.5" hidden="1" thickBot="1" x14ac:dyDescent="0.3">
      <c r="A297" t="s">
        <v>358</v>
      </c>
      <c r="B297">
        <v>500000</v>
      </c>
      <c r="C297" s="22" t="s">
        <v>268</v>
      </c>
      <c r="D297" s="14" t="s">
        <v>577</v>
      </c>
      <c r="E297" s="15" t="s">
        <v>577</v>
      </c>
      <c r="F297" s="15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 spans="1:22" ht="16.5" hidden="1" thickBot="1" x14ac:dyDescent="0.3">
      <c r="A298" t="s">
        <v>359</v>
      </c>
      <c r="B298">
        <v>1</v>
      </c>
      <c r="C298" s="22" t="s">
        <v>36</v>
      </c>
      <c r="D298" s="14" t="s">
        <v>577</v>
      </c>
      <c r="E298" s="15" t="s">
        <v>577</v>
      </c>
      <c r="F298" s="15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 spans="1:22" ht="16.5" hidden="1" thickBot="1" x14ac:dyDescent="0.3">
      <c r="A299" t="s">
        <v>360</v>
      </c>
      <c r="B299">
        <v>5000</v>
      </c>
      <c r="C299" s="22" t="s">
        <v>169</v>
      </c>
      <c r="D299" s="14" t="s">
        <v>577</v>
      </c>
      <c r="E299" s="15" t="s">
        <v>577</v>
      </c>
      <c r="F299" s="15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 spans="1:22" ht="16.5" hidden="1" thickBot="1" x14ac:dyDescent="0.3">
      <c r="A300" t="s">
        <v>361</v>
      </c>
      <c r="B300">
        <v>1</v>
      </c>
      <c r="C300" s="22" t="s">
        <v>36</v>
      </c>
      <c r="D300" s="14" t="s">
        <v>577</v>
      </c>
      <c r="E300" s="15" t="s">
        <v>577</v>
      </c>
      <c r="F300" s="15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 spans="1:22" ht="16.5" hidden="1" thickBot="1" x14ac:dyDescent="0.3">
      <c r="A301" t="s">
        <v>362</v>
      </c>
      <c r="B301">
        <v>5000</v>
      </c>
      <c r="C301" s="22" t="s">
        <v>169</v>
      </c>
      <c r="D301" s="14" t="s">
        <v>577</v>
      </c>
      <c r="E301" s="15" t="s">
        <v>577</v>
      </c>
      <c r="F301" s="15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 spans="1:22" ht="16.5" hidden="1" thickBot="1" x14ac:dyDescent="0.3">
      <c r="A302" t="s">
        <v>363</v>
      </c>
      <c r="B302">
        <v>1</v>
      </c>
      <c r="C302" s="22" t="s">
        <v>36</v>
      </c>
      <c r="D302" s="14" t="s">
        <v>577</v>
      </c>
      <c r="E302" s="15" t="s">
        <v>577</v>
      </c>
      <c r="F302" s="15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 spans="1:22" ht="16.5" hidden="1" thickBot="1" x14ac:dyDescent="0.3">
      <c r="A303" t="s">
        <v>364</v>
      </c>
      <c r="B303">
        <v>5000</v>
      </c>
      <c r="C303" s="22" t="s">
        <v>169</v>
      </c>
      <c r="D303" s="14" t="s">
        <v>577</v>
      </c>
      <c r="E303" s="15" t="s">
        <v>577</v>
      </c>
      <c r="F303" s="15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 spans="1:22" ht="16.5" hidden="1" thickBot="1" x14ac:dyDescent="0.3">
      <c r="A304" t="s">
        <v>365</v>
      </c>
      <c r="B304">
        <v>1</v>
      </c>
      <c r="C304" s="22" t="s">
        <v>36</v>
      </c>
      <c r="D304" s="14" t="s">
        <v>577</v>
      </c>
      <c r="E304" s="15" t="s">
        <v>577</v>
      </c>
      <c r="F304" s="15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 spans="1:27" ht="16.5" hidden="1" thickBot="1" x14ac:dyDescent="0.3">
      <c r="A305" t="s">
        <v>366</v>
      </c>
      <c r="B305">
        <v>5000</v>
      </c>
      <c r="C305" s="22" t="s">
        <v>169</v>
      </c>
      <c r="D305" s="14" t="s">
        <v>577</v>
      </c>
      <c r="E305" s="15" t="s">
        <v>577</v>
      </c>
      <c r="F305" s="15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 spans="1:27" ht="16.5" hidden="1" thickBot="1" x14ac:dyDescent="0.3">
      <c r="A306" t="s">
        <v>367</v>
      </c>
      <c r="B306">
        <v>5</v>
      </c>
      <c r="C306" s="22" t="s">
        <v>31</v>
      </c>
      <c r="D306" s="14" t="s">
        <v>577</v>
      </c>
      <c r="E306" s="15" t="s">
        <v>577</v>
      </c>
      <c r="F306" s="15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 spans="1:27" ht="16.5" hidden="1" thickBot="1" x14ac:dyDescent="0.3">
      <c r="A307" t="s">
        <v>368</v>
      </c>
      <c r="B307">
        <v>5000</v>
      </c>
      <c r="C307" s="22" t="s">
        <v>169</v>
      </c>
      <c r="D307" s="14" t="s">
        <v>577</v>
      </c>
      <c r="E307" s="15" t="s">
        <v>577</v>
      </c>
      <c r="F307" s="15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 spans="1:27" ht="16.5" hidden="1" thickBot="1" x14ac:dyDescent="0.3">
      <c r="A308" t="s">
        <v>369</v>
      </c>
      <c r="B308">
        <v>5</v>
      </c>
      <c r="C308" s="22" t="s">
        <v>31</v>
      </c>
      <c r="D308" s="14" t="s">
        <v>577</v>
      </c>
      <c r="E308" s="15" t="s">
        <v>577</v>
      </c>
      <c r="F308" s="15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 spans="1:27" ht="16.5" hidden="1" thickBot="1" x14ac:dyDescent="0.3">
      <c r="A309" t="s">
        <v>370</v>
      </c>
      <c r="B309">
        <v>5000</v>
      </c>
      <c r="C309" s="22" t="s">
        <v>169</v>
      </c>
      <c r="D309" s="14" t="s">
        <v>577</v>
      </c>
      <c r="E309" s="15" t="s">
        <v>577</v>
      </c>
      <c r="F309" s="15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 spans="1:27" ht="16.5" hidden="1" thickBot="1" x14ac:dyDescent="0.3">
      <c r="A310" t="s">
        <v>371</v>
      </c>
      <c r="B310">
        <v>5</v>
      </c>
      <c r="C310" s="22" t="s">
        <v>31</v>
      </c>
      <c r="D310" s="14" t="s">
        <v>577</v>
      </c>
      <c r="E310" s="15" t="s">
        <v>577</v>
      </c>
      <c r="F310" s="15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 spans="1:27" ht="16.5" hidden="1" thickBot="1" x14ac:dyDescent="0.3">
      <c r="A311" t="s">
        <v>372</v>
      </c>
      <c r="B311">
        <v>5000</v>
      </c>
      <c r="C311" s="22" t="s">
        <v>169</v>
      </c>
      <c r="D311" s="14" t="s">
        <v>577</v>
      </c>
      <c r="E311" s="15" t="s">
        <v>577</v>
      </c>
      <c r="F311" s="15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 spans="1:27" ht="16.5" hidden="1" thickBot="1" x14ac:dyDescent="0.3">
      <c r="A312" t="s">
        <v>373</v>
      </c>
      <c r="B312">
        <v>5</v>
      </c>
      <c r="C312" s="22" t="s">
        <v>31</v>
      </c>
      <c r="D312" s="14" t="s">
        <v>577</v>
      </c>
      <c r="E312" s="15" t="s">
        <v>577</v>
      </c>
      <c r="F312" s="50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7" s="28" customFormat="1" ht="16.5" hidden="1" thickTop="1" thickBot="1" x14ac:dyDescent="0.3">
      <c r="A313" t="s">
        <v>374</v>
      </c>
      <c r="B313">
        <v>5000</v>
      </c>
      <c r="C313" s="22" t="s">
        <v>169</v>
      </c>
      <c r="D313" s="86" t="s">
        <v>375</v>
      </c>
      <c r="E313" s="86"/>
      <c r="F313" s="48"/>
      <c r="G313" s="27" t="s">
        <v>578</v>
      </c>
      <c r="H313" s="27" t="s">
        <v>579</v>
      </c>
      <c r="I313" s="27" t="s">
        <v>580</v>
      </c>
      <c r="J313" s="27" t="s">
        <v>577</v>
      </c>
      <c r="K313" s="27" t="s">
        <v>581</v>
      </c>
      <c r="L313" s="27" t="s">
        <v>582</v>
      </c>
      <c r="M313" s="27" t="s">
        <v>583</v>
      </c>
      <c r="N313" s="27" t="s">
        <v>584</v>
      </c>
      <c r="O313" s="27" t="s">
        <v>584</v>
      </c>
      <c r="P313" s="27" t="s">
        <v>584</v>
      </c>
      <c r="Q313" s="27" t="s">
        <v>584</v>
      </c>
      <c r="R313" s="27" t="s">
        <v>585</v>
      </c>
      <c r="S313" s="27" t="s">
        <v>586</v>
      </c>
      <c r="T313" s="27" t="s">
        <v>587</v>
      </c>
      <c r="U313" s="27" t="s">
        <v>588</v>
      </c>
      <c r="V313" s="27" t="s">
        <v>588</v>
      </c>
    </row>
    <row r="314" spans="1:27" x14ac:dyDescent="0.25">
      <c r="A314" t="s">
        <v>376</v>
      </c>
      <c r="B314">
        <v>5</v>
      </c>
      <c r="C314" s="22" t="s">
        <v>31</v>
      </c>
    </row>
    <row r="315" spans="1:27" ht="22.5" hidden="1" x14ac:dyDescent="0.25">
      <c r="A315" t="s">
        <v>377</v>
      </c>
      <c r="B315">
        <v>5000</v>
      </c>
      <c r="C315" s="22" t="s">
        <v>169</v>
      </c>
      <c r="K315" s="29" t="s">
        <v>1</v>
      </c>
    </row>
    <row r="316" spans="1:27" hidden="1" x14ac:dyDescent="0.25">
      <c r="A316" t="s">
        <v>378</v>
      </c>
      <c r="B316">
        <v>5</v>
      </c>
      <c r="C316" s="22" t="s">
        <v>31</v>
      </c>
    </row>
    <row r="317" spans="1:27" s="10" customFormat="1" ht="145.5" hidden="1" customHeight="1" x14ac:dyDescent="0.25">
      <c r="A317" s="10" t="s">
        <v>379</v>
      </c>
      <c r="B317" s="10">
        <v>5000</v>
      </c>
      <c r="C317" s="10" t="s">
        <v>169</v>
      </c>
      <c r="D317" s="74" t="s">
        <v>7</v>
      </c>
      <c r="E317" s="66" t="s">
        <v>8</v>
      </c>
      <c r="F317" s="46"/>
      <c r="G317" s="11" t="str">
        <f t="shared" ref="G317:V318" si="0">G11</f>
        <v>рН солевой вытяжки, ед. рН</v>
      </c>
      <c r="H317" s="11" t="str">
        <f t="shared" si="0"/>
        <v>рН водной вытяжки, ед. рН</v>
      </c>
      <c r="I317" s="11" t="str">
        <f t="shared" si="0"/>
        <v>Фосфор (подвижная форма), мг/кг</v>
      </c>
      <c r="J317" s="11" t="str">
        <f t="shared" si="0"/>
        <v>Калий (подвижная форма), млн-1</v>
      </c>
      <c r="K317" s="11" t="str">
        <f t="shared" si="0"/>
        <v>М.д. содержания  гипса (по Хитрову), %</v>
      </c>
      <c r="L317" s="11" t="str">
        <f t="shared" si="0"/>
        <v>Массовая доля иона хлорида, ммоль/100 г</v>
      </c>
      <c r="M317" s="11" t="str">
        <f t="shared" si="0"/>
        <v>Массовая доля иона сульфата, ммоль/100 г</v>
      </c>
      <c r="N317" s="11" t="str">
        <f t="shared" si="0"/>
        <v>Массовая доля магния (водорастворимая форма), ммоль/100 г почвы</v>
      </c>
      <c r="O317" s="11" t="str">
        <f t="shared" si="0"/>
        <v>Массовая доля кальция (водорастворимая форма), ммоль/100 г почвы</v>
      </c>
      <c r="P317" s="11" t="str">
        <f t="shared" si="0"/>
        <v>Массовая доля натрия (водорастворимая форма), мг•экв на 100 г почвы</v>
      </c>
      <c r="Q317" s="11" t="str">
        <f t="shared" si="0"/>
        <v>Массовая доля калия (водорастворимая форма), мг•экв на 100 г почвы</v>
      </c>
      <c r="R317" s="11" t="str">
        <f t="shared" si="0"/>
        <v>Сумма поглощенных оснований по Каппену, ммоль/100 г</v>
      </c>
      <c r="S317" s="11" t="str">
        <f t="shared" si="0"/>
        <v>Массовая доля плотного остатка водной вытяжки, %</v>
      </c>
      <c r="T317" s="11" t="str">
        <f t="shared" si="0"/>
        <v>Карбонат и бикарбонат-ионы, ммоль/100 г</v>
      </c>
      <c r="U317" s="11" t="str">
        <f t="shared" si="0"/>
        <v>Массовая доля общего содержания карбонатов (по Козловскому), % (CO2)</v>
      </c>
      <c r="V317" s="11" t="str">
        <f t="shared" si="0"/>
        <v>Массовая доля общего содержания карбонатов (по Козловскому), %(CaCO3)</v>
      </c>
      <c r="W317" s="12"/>
      <c r="X317" s="12"/>
      <c r="Y317" s="12"/>
      <c r="Z317" s="12"/>
      <c r="AA317" s="12"/>
    </row>
    <row r="318" spans="1:27" s="10" customFormat="1" ht="89.25" hidden="1" customHeight="1" x14ac:dyDescent="0.25">
      <c r="A318" s="10" t="s">
        <v>380</v>
      </c>
      <c r="B318" s="10">
        <v>1</v>
      </c>
      <c r="C318" s="10" t="s">
        <v>36</v>
      </c>
      <c r="D318" s="75"/>
      <c r="E318" s="67"/>
      <c r="F318" s="47"/>
      <c r="G318" s="13" t="str">
        <f t="shared" si="0"/>
        <v>ГОСТ 26483</v>
      </c>
      <c r="H318" s="13" t="str">
        <f t="shared" si="0"/>
        <v>ГОСТ 26423</v>
      </c>
      <c r="I318" s="13" t="str">
        <f t="shared" si="0"/>
        <v>ГОСТ 26205-91 - метод Мачигина</v>
      </c>
      <c r="J318" s="13" t="str">
        <f t="shared" si="0"/>
        <v>ГОСТ 26205 - метод Мачигина</v>
      </c>
      <c r="K318" s="13" t="str">
        <f t="shared" si="0"/>
        <v>Руководство по лабораторным методам исследования ионно-солевого состава нейтральных и щелочных минеральных почв. М.:ВАСХНИЛ, Почвенный ин-т им.В.В.Докучаева,1990 г.</v>
      </c>
      <c r="L318" s="13" t="str">
        <f t="shared" si="0"/>
        <v>ГОСТ 26425-85</v>
      </c>
      <c r="M318" s="13" t="str">
        <f t="shared" si="0"/>
        <v>ГОСТ 26426-85</v>
      </c>
      <c r="N318" s="13" t="str">
        <f t="shared" si="0"/>
        <v>ГОСТ 26428-85</v>
      </c>
      <c r="O318" s="13" t="str">
        <f t="shared" si="0"/>
        <v>ГОСТ 26428-85</v>
      </c>
      <c r="P318" s="13" t="str">
        <f t="shared" si="0"/>
        <v>ГОСТ 26427-85</v>
      </c>
      <c r="Q318" s="13" t="str">
        <f t="shared" si="0"/>
        <v>ГОСТ 26427-85</v>
      </c>
      <c r="R318" s="13" t="str">
        <f t="shared" si="0"/>
        <v>ГОСТ 27821</v>
      </c>
      <c r="S318" s="13" t="str">
        <f t="shared" si="0"/>
        <v>ГОСТ 26423-85</v>
      </c>
      <c r="T318" s="13" t="str">
        <f t="shared" si="0"/>
        <v>ГОСТ 26424-85</v>
      </c>
      <c r="U318" s="13" t="str">
        <f t="shared" si="0"/>
        <v>Руководство по лабораторным методам исследования ионно-солевого состава нейтральных и щелочных минеральных почв. М.:ВАСХНИЛ, Почвенный ин-т им.В.В.Докучаева,1990 г.</v>
      </c>
      <c r="V318" s="13" t="str">
        <f t="shared" si="0"/>
        <v>Руководство по лабораторным методам исследования ионно-солевого состава нейтральных и щелочных минеральных почв. М.:ВАСХНИЛ, Почвенный ин-т им.В.В.Докучаева,1990 г.</v>
      </c>
      <c r="W318" s="12"/>
      <c r="X318" s="12"/>
      <c r="Y318" s="12"/>
      <c r="Z318" s="12"/>
      <c r="AA318" s="12"/>
    </row>
    <row r="319" spans="1:27" hidden="1" x14ac:dyDescent="0.25">
      <c r="A319" t="s">
        <v>381</v>
      </c>
      <c r="B319">
        <v>5000</v>
      </c>
      <c r="C319" s="22" t="s">
        <v>169</v>
      </c>
      <c r="D319" s="14">
        <v>1</v>
      </c>
      <c r="E319" s="15" t="str">
        <f t="shared" ref="E319:E382" si="1">E13</f>
        <v>471П.21.1</v>
      </c>
      <c r="F319" s="15"/>
      <c r="G319" s="30">
        <f>IF(G13&lt;G$619,CONCATENATE("&lt;",VLOOKUP(CONCATENATE(G$317," 1"),ТЗ!$A:$C,3,0)),IF(ТЗ!G13&gt;ТЗ!G$620,CONCATENATE("&gt;",VLOOKUP(CONCATENATE(G$317," 2"),ТЗ!$A:$C,3,0)),ТЗ!G13))</f>
        <v>6.69</v>
      </c>
      <c r="H319" s="30">
        <f>IF(H13&lt;H$619,CONCATENATE("&lt;",VLOOKUP(CONCATENATE(H$317," 1"),ТЗ!$A:$C,3,0)),IF(ТЗ!H13&gt;ТЗ!H$620,CONCATENATE("&gt;",VLOOKUP(CONCATENATE(H$317," 2"),ТЗ!$A:$C,3,0)),ТЗ!H13))</f>
        <v>8.73</v>
      </c>
      <c r="I319" s="30">
        <f>IF(I13&lt;I$619,CONCATENATE("&lt;",VLOOKUP(CONCATENATE(I$317," 1"),ТЗ!$A:$C,3,0)),IF(ТЗ!I13&gt;ТЗ!I$620,CONCATENATE("&gt;",VLOOKUP(CONCATENATE(I$317," 2"),ТЗ!$A:$C,3,0)),ТЗ!I13))</f>
        <v>23.4</v>
      </c>
      <c r="J319" s="30">
        <f>IF(J13&lt;J$619,CONCATENATE("&lt;",VLOOKUP(CONCATENATE(J$317," 1"),ТЗ!$A:$C,3,0)),IF(ТЗ!J13&gt;ТЗ!J$620,CONCATENATE("&gt;",VLOOKUP(CONCATENATE(J$317," 2"),ТЗ!$A:$C,3,0)),ТЗ!J13))</f>
        <v>366.27365599999996</v>
      </c>
      <c r="K319" s="30">
        <f>IF(K13&lt;K$619,CONCATENATE("&lt;",VLOOKUP(CONCATENATE(K$317," 1"),ТЗ!$A:$C,3,0)),IF(ТЗ!K13&gt;ТЗ!K$620,CONCATENATE("&gt;",VLOOKUP(CONCATENATE(K$317," 2"),ТЗ!$A:$C,3,0)),ТЗ!K13))</f>
        <v>0.65733333333333333</v>
      </c>
      <c r="L319" s="30">
        <f>IF(L13&lt;L$619,CONCATENATE("&lt;",VLOOKUP(CONCATENATE(L$317," 1"),ТЗ!$A:$C,3,0)),IF(ТЗ!L13&gt;ТЗ!L$620,CONCATENATE("&gt;",VLOOKUP(CONCATENATE(L$317," 2"),ТЗ!$A:$C,3,0)),ТЗ!L13))</f>
        <v>0.17341040462427801</v>
      </c>
      <c r="M319" s="30" t="str">
        <f>IF(M13&lt;M$619,CONCATENATE("&lt;",VLOOKUP(CONCATENATE(M$317," 1"),ТЗ!$A:$C,3,0)),IF(ТЗ!M13&gt;ТЗ!M$620,CONCATENATE("&gt;",VLOOKUP(CONCATENATE(M$317," 2"),ТЗ!$A:$C,3,0)),ТЗ!M13))</f>
        <v>&lt;0,5</v>
      </c>
      <c r="N319" s="30">
        <f>IF(N13&lt;N$619,CONCATENATE("&lt;",VLOOKUP(CONCATENATE(N$317," 1"),ТЗ!$A:$C,3,0)),IF(ТЗ!N13&gt;ТЗ!N$620,CONCATENATE("&gt;",VLOOKUP(CONCATENATE(N$317," 2"),ТЗ!$A:$C,3,0)),ТЗ!N13))</f>
        <v>9.3070833333333325E-2</v>
      </c>
      <c r="O319" s="30">
        <f>IF(O13&lt;O$619,CONCATENATE("&lt;",VLOOKUP(CONCATENATE(O$317," 1"),ТЗ!$A:$C,3,0)),IF(ТЗ!O13&gt;ТЗ!O$620,CONCATENATE("&gt;",VLOOKUP(CONCATENATE(O$317," 2"),ТЗ!$A:$C,3,0)),ТЗ!O13))</f>
        <v>0.36894749999999998</v>
      </c>
      <c r="P319" s="30">
        <f>IF(P13&lt;P$619,CONCATENATE("&lt;",VLOOKUP(CONCATENATE(P$317," 1"),ТЗ!$A:$C,3,0)),IF(ТЗ!P13&gt;ТЗ!P$620,CONCATENATE("&gt;",VLOOKUP(CONCATENATE(P$317," 2"),ТЗ!$A:$C,3,0)),ТЗ!P13))</f>
        <v>3.1078750000000015E-5</v>
      </c>
      <c r="Q319" s="30">
        <f>IF(Q13&lt;Q$619,CONCATENATE("&lt;",VLOOKUP(CONCATENATE(Q$317," 1"),ТЗ!$A:$C,3,0)),IF(ТЗ!Q13&gt;ТЗ!Q$620,CONCATENATE("&gt;",VLOOKUP(CONCATENATE(Q$317," 2"),ТЗ!$A:$C,3,0)),ТЗ!Q13))</f>
        <v>5.5181099999999992E-4</v>
      </c>
      <c r="R319" s="30">
        <f>IF(R13&lt;R$619,CONCATENATE("&lt;",VLOOKUP(CONCATENATE(R$317," 1"),ТЗ!$A:$C,3,0)),IF(ТЗ!R13&gt;ТЗ!R$620,CONCATENATE("&gt;",VLOOKUP(CONCATENATE(R$317," 2"),ТЗ!$A:$C,3,0)),ТЗ!R13))</f>
        <v>24.700000000000003</v>
      </c>
      <c r="S319" s="30">
        <f>IF(S13&lt;S$619,CONCATENATE("&lt;",VLOOKUP(CONCATENATE(S$317," 1"),ТЗ!$A:$C,3,0)),IF(ТЗ!S13&gt;ТЗ!S$620,CONCATENATE("&gt;",VLOOKUP(CONCATENATE(S$317," 2"),ТЗ!$A:$C,3,0)),ТЗ!S13))</f>
        <v>9.0000000000003411E-2</v>
      </c>
      <c r="T319" s="30" t="str">
        <f>IF(T13&lt;T$619,CONCATENATE("&lt;",VLOOKUP(CONCATENATE(T$317," 1"),ТЗ!$A:$C,3,0)),IF(ТЗ!T13&gt;ТЗ!T$620,CONCATENATE("&gt;",VLOOKUP(CONCATENATE(T$317," 2"),ТЗ!$A:$C,3,0)),ТЗ!T13))</f>
        <v>&lt;0,1</v>
      </c>
      <c r="U319" s="30" t="e">
        <f>IF(U13&lt;U$619,CONCATENATE("&lt;",VLOOKUP(CONCATENATE(U$317," 1"),ТЗ!$A:$C,3,0)),IF(ТЗ!U13&gt;ТЗ!U$620,CONCATENATE("&gt;",VLOOKUP(CONCATENATE(U$317," 2"),ТЗ!$A:$C,3,0)),ТЗ!U13))</f>
        <v>#N/A</v>
      </c>
      <c r="V319" s="30" t="e">
        <f>IF(V13&lt;V$619,CONCATENATE("&lt;",VLOOKUP(CONCATENATE(V$317," 1"),ТЗ!$A:$C,3,0)),IF(ТЗ!V13&gt;ТЗ!V$620,CONCATENATE("&gt;",VLOOKUP(CONCATENATE(V$317," 2"),ТЗ!$A:$C,3,0)),ТЗ!V13))</f>
        <v>#N/A</v>
      </c>
    </row>
    <row r="320" spans="1:27" hidden="1" x14ac:dyDescent="0.25">
      <c r="A320" t="s">
        <v>382</v>
      </c>
      <c r="B320">
        <v>5</v>
      </c>
      <c r="C320" s="22" t="s">
        <v>31</v>
      </c>
      <c r="D320" s="14">
        <f>IF(OR(D319=[1]Настройки!$U$6,D319="-"),"-",D319+1)</f>
        <v>2</v>
      </c>
      <c r="E320" s="15" t="str">
        <f t="shared" si="1"/>
        <v>471П.21.2</v>
      </c>
      <c r="F320" s="15"/>
      <c r="G320" s="30">
        <f>IF(G14&lt;G$619,CONCATENATE("&lt;",VLOOKUP(CONCATENATE(G$317," 1"),ТЗ!$A:$C,3,0)),IF(ТЗ!G14&gt;ТЗ!G$620,CONCATENATE("&gt;",VLOOKUP(CONCATENATE(G$317," 2"),ТЗ!$A:$C,3,0)),ТЗ!G14))</f>
        <v>6.73</v>
      </c>
      <c r="H320" s="30">
        <f>IF(H14&lt;H$619,CONCATENATE("&lt;",VLOOKUP(CONCATENATE(H$317," 1"),ТЗ!$A:$C,3,0)),IF(ТЗ!H14&gt;ТЗ!H$620,CONCATENATE("&gt;",VLOOKUP(CONCATENATE(H$317," 2"),ТЗ!$A:$C,3,0)),ТЗ!H14))</f>
        <v>8.7100000000000009</v>
      </c>
      <c r="I320" s="30">
        <f>IF(I14&lt;I$619,CONCATENATE("&lt;",VLOOKUP(CONCATENATE(I$317," 1"),ТЗ!$A:$C,3,0)),IF(ТЗ!I14&gt;ТЗ!I$620,CONCATENATE("&gt;",VLOOKUP(CONCATENATE(I$317," 2"),ТЗ!$A:$C,3,0)),ТЗ!I14))</f>
        <v>21</v>
      </c>
      <c r="J320" s="30">
        <f>IF(J14&lt;J$619,CONCATENATE("&lt;",VLOOKUP(CONCATENATE(J$317," 1"),ТЗ!$A:$C,3,0)),IF(ТЗ!J14&gt;ТЗ!J$620,CONCATENATE("&gt;",VLOOKUP(CONCATENATE(J$317," 2"),ТЗ!$A:$C,3,0)),ТЗ!J14))</f>
        <v>332.80245600000001</v>
      </c>
      <c r="K320" s="30">
        <f>IF(K14&lt;K$619,CONCATENATE("&lt;",VLOOKUP(CONCATENATE(K$317," 1"),ТЗ!$A:$C,3,0)),IF(ТЗ!K14&gt;ТЗ!K$620,CONCATENATE("&gt;",VLOOKUP(CONCATENATE(K$317," 2"),ТЗ!$A:$C,3,0)),ТЗ!K14))</f>
        <v>1.1933333333333336</v>
      </c>
      <c r="L320" s="30">
        <f>IF(L14&lt;L$619,CONCATENATE("&lt;",VLOOKUP(CONCATENATE(L$317," 1"),ТЗ!$A:$C,3,0)),IF(ТЗ!L14&gt;ТЗ!L$620,CONCATENATE("&gt;",VLOOKUP(CONCATENATE(L$317," 2"),ТЗ!$A:$C,3,0)),ТЗ!L14))</f>
        <v>0.21676300578034691</v>
      </c>
      <c r="M320" s="30" t="str">
        <f>IF(M14&lt;M$619,CONCATENATE("&lt;",VLOOKUP(CONCATENATE(M$317," 1"),ТЗ!$A:$C,3,0)),IF(ТЗ!M14&gt;ТЗ!M$620,CONCATENATE("&gt;",VLOOKUP(CONCATENATE(M$317," 2"),ТЗ!$A:$C,3,0)),ТЗ!M14))</f>
        <v>&lt;0,5</v>
      </c>
      <c r="N320" s="30">
        <f>IF(N14&lt;N$619,CONCATENATE("&lt;",VLOOKUP(CONCATENATE(N$317," 1"),ТЗ!$A:$C,3,0)),IF(ТЗ!N14&gt;ТЗ!N$620,CONCATENATE("&gt;",VLOOKUP(CONCATENATE(N$317," 2"),ТЗ!$A:$C,3,0)),ТЗ!N14))</f>
        <v>9.2504166666666665E-2</v>
      </c>
      <c r="O320" s="30">
        <f>IF(O14&lt;O$619,CONCATENATE("&lt;",VLOOKUP(CONCATENATE(O$317," 1"),ТЗ!$A:$C,3,0)),IF(ТЗ!O14&gt;ТЗ!O$620,CONCATENATE("&gt;",VLOOKUP(CONCATENATE(O$317," 2"),ТЗ!$A:$C,3,0)),ТЗ!O14))</f>
        <v>0.33399749999999995</v>
      </c>
      <c r="P320" s="30">
        <f>IF(P14&lt;P$619,CONCATENATE("&lt;",VLOOKUP(CONCATENATE(P$317," 1"),ТЗ!$A:$C,3,0)),IF(ТЗ!P14&gt;ТЗ!P$620,CONCATENATE("&gt;",VLOOKUP(CONCATENATE(P$317," 2"),ТЗ!$A:$C,3,0)),ТЗ!P14))</f>
        <v>2.9152500000000006E-5</v>
      </c>
      <c r="Q320" s="30">
        <f>IF(Q14&lt;Q$619,CONCATENATE("&lt;",VLOOKUP(CONCATENATE(Q$317," 1"),ТЗ!$A:$C,3,0)),IF(ТЗ!Q14&gt;ТЗ!Q$620,CONCATENATE("&gt;",VLOOKUP(CONCATENATE(Q$317," 2"),ТЗ!$A:$C,3,0)),ТЗ!Q14))</f>
        <v>5.1909000000000005E-4</v>
      </c>
      <c r="R320" s="30">
        <f>IF(R14&lt;R$619,CONCATENATE("&lt;",VLOOKUP(CONCATENATE(R$317," 1"),ТЗ!$A:$C,3,0)),IF(ТЗ!R14&gt;ТЗ!R$620,CONCATENATE("&gt;",VLOOKUP(CONCATENATE(R$317," 2"),ТЗ!$A:$C,3,0)),ТЗ!R14))</f>
        <v>24.55</v>
      </c>
      <c r="S320" s="30">
        <f>IF(S14&lt;S$619,CONCATENATE("&lt;",VLOOKUP(CONCATENATE(S$317," 1"),ТЗ!$A:$C,3,0)),IF(ТЗ!S14&gt;ТЗ!S$620,CONCATENATE("&gt;",VLOOKUP(CONCATENATE(S$317," 2"),ТЗ!$A:$C,3,0)),ТЗ!S14))</f>
        <v>6.7999999999983629E-2</v>
      </c>
      <c r="T320" s="30" t="str">
        <f>IF(T14&lt;T$619,CONCATENATE("&lt;",VLOOKUP(CONCATENATE(T$317," 1"),ТЗ!$A:$C,3,0)),IF(ТЗ!T14&gt;ТЗ!T$620,CONCATENATE("&gt;",VLOOKUP(CONCATENATE(T$317," 2"),ТЗ!$A:$C,3,0)),ТЗ!T14))</f>
        <v>&lt;0,1</v>
      </c>
      <c r="U320" s="30" t="e">
        <f>IF(U14&lt;U$619,CONCATENATE("&lt;",VLOOKUP(CONCATENATE(U$317," 1"),ТЗ!$A:$C,3,0)),IF(ТЗ!U14&gt;ТЗ!U$620,CONCATENATE("&gt;",VLOOKUP(CONCATENATE(U$317," 2"),ТЗ!$A:$C,3,0)),ТЗ!U14))</f>
        <v>#N/A</v>
      </c>
      <c r="V320" s="30" t="e">
        <f>IF(V14&lt;V$619,CONCATENATE("&lt;",VLOOKUP(CONCATENATE(V$317," 1"),ТЗ!$A:$C,3,0)),IF(ТЗ!V14&gt;ТЗ!V$620,CONCATENATE("&gt;",VLOOKUP(CONCATENATE(V$317," 2"),ТЗ!$A:$C,3,0)),ТЗ!V14))</f>
        <v>#N/A</v>
      </c>
    </row>
    <row r="321" spans="1:22" hidden="1" x14ac:dyDescent="0.25">
      <c r="A321" t="s">
        <v>383</v>
      </c>
      <c r="B321">
        <v>5000</v>
      </c>
      <c r="C321" s="22" t="s">
        <v>169</v>
      </c>
      <c r="D321" s="14">
        <f>IF(OR(D320=[1]Настройки!$U$6,D320="-"),"-",D320+1)</f>
        <v>3</v>
      </c>
      <c r="E321" s="15" t="str">
        <f t="shared" si="1"/>
        <v>471П.21.3</v>
      </c>
      <c r="F321" s="15"/>
      <c r="G321" s="30">
        <f>IF(G15&lt;G$619,CONCATENATE("&lt;",VLOOKUP(CONCATENATE(G$317," 1"),ТЗ!$A:$C,3,0)),IF(ТЗ!G15&gt;ТЗ!G$620,CONCATENATE("&gt;",VLOOKUP(CONCATENATE(G$317," 2"),ТЗ!$A:$C,3,0)),ТЗ!G15))</f>
        <v>6.81</v>
      </c>
      <c r="H321" s="30">
        <f>IF(H15&lt;H$619,CONCATENATE("&lt;",VLOOKUP(CONCATENATE(H$317," 1"),ТЗ!$A:$C,3,0)),IF(ТЗ!H15&gt;ТЗ!H$620,CONCATENATE("&gt;",VLOOKUP(CONCATENATE(H$317," 2"),ТЗ!$A:$C,3,0)),ТЗ!H15))</f>
        <v>8.91</v>
      </c>
      <c r="I321" s="30">
        <f>IF(I15&lt;I$619,CONCATENATE("&lt;",VLOOKUP(CONCATENATE(I$317," 1"),ТЗ!$A:$C,3,0)),IF(ТЗ!I15&gt;ТЗ!I$620,CONCATENATE("&gt;",VLOOKUP(CONCATENATE(I$317," 2"),ТЗ!$A:$C,3,0)),ТЗ!I15))</f>
        <v>12.6</v>
      </c>
      <c r="J321" s="30">
        <f>IF(J15&lt;J$619,CONCATENATE("&lt;",VLOOKUP(CONCATENATE(J$317," 1"),ТЗ!$A:$C,3,0)),IF(ТЗ!J15&gt;ТЗ!J$620,CONCATENATE("&gt;",VLOOKUP(CONCATENATE(J$317," 2"),ТЗ!$A:$C,3,0)),ТЗ!J15))</f>
        <v>283.75149599999997</v>
      </c>
      <c r="K321" s="30">
        <f>IF(K15&lt;K$619,CONCATENATE("&lt;",VLOOKUP(CONCATENATE(K$317," 1"),ТЗ!$A:$C,3,0)),IF(ТЗ!K15&gt;ТЗ!K$620,CONCATENATE("&gt;",VLOOKUP(CONCATENATE(K$317," 2"),ТЗ!$A:$C,3,0)),ТЗ!K15))</f>
        <v>1.1957333333333338</v>
      </c>
      <c r="L321" s="30">
        <f>IF(L15&lt;L$619,CONCATENATE("&lt;",VLOOKUP(CONCATENATE(L$317," 1"),ТЗ!$A:$C,3,0)),IF(ТЗ!L15&gt;ТЗ!L$620,CONCATENATE("&gt;",VLOOKUP(CONCATENATE(L$317," 2"),ТЗ!$A:$C,3,0)),ТЗ!L15))</f>
        <v>0.17341040462427748</v>
      </c>
      <c r="M321" s="30" t="str">
        <f>IF(M15&lt;M$619,CONCATENATE("&lt;",VLOOKUP(CONCATENATE(M$317," 1"),ТЗ!$A:$C,3,0)),IF(ТЗ!M15&gt;ТЗ!M$620,CONCATENATE("&gt;",VLOOKUP(CONCATENATE(M$317," 2"),ТЗ!$A:$C,3,0)),ТЗ!M15))</f>
        <v>&lt;0,5</v>
      </c>
      <c r="N321" s="30">
        <f>IF(N15&lt;N$619,CONCATENATE("&lt;",VLOOKUP(CONCATENATE(N$317," 1"),ТЗ!$A:$C,3,0)),IF(ТЗ!N15&gt;ТЗ!N$620,CONCATENATE("&gt;",VLOOKUP(CONCATENATE(N$317," 2"),ТЗ!$A:$C,3,0)),ТЗ!N15))</f>
        <v>9.8583333333333328E-2</v>
      </c>
      <c r="O321" s="30">
        <f>IF(O15&lt;O$619,CONCATENATE("&lt;",VLOOKUP(CONCATENATE(O$317," 1"),ТЗ!$A:$C,3,0)),IF(ТЗ!O15&gt;ТЗ!O$620,CONCATENATE("&gt;",VLOOKUP(CONCATENATE(O$317," 2"),ТЗ!$A:$C,3,0)),ТЗ!O15))</f>
        <v>0.39242250000000001</v>
      </c>
      <c r="P321" s="30">
        <f>IF(P15&lt;P$619,CONCATENATE("&lt;",VLOOKUP(CONCATENATE(P$317," 1"),ТЗ!$A:$C,3,0)),IF(ТЗ!P15&gt;ТЗ!P$620,CONCATENATE("&gt;",VLOOKUP(CONCATENATE(P$317," 2"),ТЗ!$A:$C,3,0)),ТЗ!P15))</f>
        <v>3.6593000000000007E-5</v>
      </c>
      <c r="Q321" s="30">
        <f>IF(Q15&lt;Q$619,CONCATENATE("&lt;",VLOOKUP(CONCATENATE(Q$317," 1"),ТЗ!$A:$C,3,0)),IF(ТЗ!Q15&gt;ТЗ!Q$620,CONCATENATE("&gt;",VLOOKUP(CONCATENATE(Q$317," 2"),ТЗ!$A:$C,3,0)),ТЗ!Q15))</f>
        <v>3.0242549999999995E-4</v>
      </c>
      <c r="R321" s="30">
        <f>IF(R15&lt;R$619,CONCATENATE("&lt;",VLOOKUP(CONCATENATE(R$317," 1"),ТЗ!$A:$C,3,0)),IF(ТЗ!R15&gt;ТЗ!R$620,CONCATENATE("&gt;",VLOOKUP(CONCATENATE(R$317," 2"),ТЗ!$A:$C,3,0)),ТЗ!R15))</f>
        <v>24.6</v>
      </c>
      <c r="S321" s="30">
        <f>IF(S15&lt;S$619,CONCATENATE("&lt;",VLOOKUP(CONCATENATE(S$317," 1"),ТЗ!$A:$C,3,0)),IF(ТЗ!S15&gt;ТЗ!S$620,CONCATENATE("&gt;",VLOOKUP(CONCATENATE(S$317," 2"),ТЗ!$A:$C,3,0)),ТЗ!S15))</f>
        <v>0.11399999999994748</v>
      </c>
      <c r="T321" s="30" t="str">
        <f>IF(T15&lt;T$619,CONCATENATE("&lt;",VLOOKUP(CONCATENATE(T$317," 1"),ТЗ!$A:$C,3,0)),IF(ТЗ!T15&gt;ТЗ!T$620,CONCATENATE("&gt;",VLOOKUP(CONCATENATE(T$317," 2"),ТЗ!$A:$C,3,0)),ТЗ!T15))</f>
        <v>&lt;0,1</v>
      </c>
      <c r="U321" s="30" t="e">
        <f>IF(U15&lt;U$619,CONCATENATE("&lt;",VLOOKUP(CONCATENATE(U$317," 1"),ТЗ!$A:$C,3,0)),IF(ТЗ!U15&gt;ТЗ!U$620,CONCATENATE("&gt;",VLOOKUP(CONCATENATE(U$317," 2"),ТЗ!$A:$C,3,0)),ТЗ!U15))</f>
        <v>#N/A</v>
      </c>
      <c r="V321" s="30" t="e">
        <f>IF(V15&lt;V$619,CONCATENATE("&lt;",VLOOKUP(CONCATENATE(V$317," 1"),ТЗ!$A:$C,3,0)),IF(ТЗ!V15&gt;ТЗ!V$620,CONCATENATE("&gt;",VLOOKUP(CONCATENATE(V$317," 2"),ТЗ!$A:$C,3,0)),ТЗ!V15))</f>
        <v>#N/A</v>
      </c>
    </row>
    <row r="322" spans="1:22" hidden="1" x14ac:dyDescent="0.25">
      <c r="A322" t="s">
        <v>384</v>
      </c>
      <c r="B322">
        <v>5</v>
      </c>
      <c r="C322" s="22" t="s">
        <v>31</v>
      </c>
      <c r="D322" s="14">
        <f>IF(OR(D321=[1]Настройки!$U$6,D321="-"),"-",D321+1)</f>
        <v>4</v>
      </c>
      <c r="E322" s="15" t="str">
        <f t="shared" si="1"/>
        <v>471П.21.4</v>
      </c>
      <c r="F322" s="15"/>
      <c r="G322" s="30">
        <f>IF(G16&lt;G$619,CONCATENATE("&lt;",VLOOKUP(CONCATENATE(G$317," 1"),ТЗ!$A:$C,3,0)),IF(ТЗ!G16&gt;ТЗ!G$620,CONCATENATE("&gt;",VLOOKUP(CONCATENATE(G$317," 2"),ТЗ!$A:$C,3,0)),ТЗ!G16))</f>
        <v>6.87</v>
      </c>
      <c r="H322" s="30">
        <f>IF(H16&lt;H$619,CONCATENATE("&lt;",VLOOKUP(CONCATENATE(H$317," 1"),ТЗ!$A:$C,3,0)),IF(ТЗ!H16&gt;ТЗ!H$620,CONCATENATE("&gt;",VLOOKUP(CONCATENATE(H$317," 2"),ТЗ!$A:$C,3,0)),ТЗ!H16))</f>
        <v>8.66</v>
      </c>
      <c r="I322" s="30">
        <f>IF(I16&lt;I$619,CONCATENATE("&lt;",VLOOKUP(CONCATENATE(I$317," 1"),ТЗ!$A:$C,3,0)),IF(ТЗ!I16&gt;ТЗ!I$620,CONCATENATE("&gt;",VLOOKUP(CONCATENATE(I$317," 2"),ТЗ!$A:$C,3,0)),ТЗ!I16))</f>
        <v>8.3999999999999986</v>
      </c>
      <c r="J322" s="30">
        <f>IF(J16&lt;J$619,CONCATENATE("&lt;",VLOOKUP(CONCATENATE(J$317," 1"),ТЗ!$A:$C,3,0)),IF(ТЗ!J16&gt;ТЗ!J$620,CONCATENATE("&gt;",VLOOKUP(CONCATENATE(J$317," 2"),ТЗ!$A:$C,3,0)),ТЗ!J16))</f>
        <v>214.48537599999997</v>
      </c>
      <c r="K322" s="30">
        <f>IF(K16&lt;K$619,CONCATENATE("&lt;",VLOOKUP(CONCATENATE(K$317," 1"),ТЗ!$A:$C,3,0)),IF(ТЗ!K16&gt;ТЗ!K$620,CONCATENATE("&gt;",VLOOKUP(CONCATENATE(K$317," 2"),ТЗ!$A:$C,3,0)),ТЗ!K16))</f>
        <v>1.0586666666666669</v>
      </c>
      <c r="L322" s="30">
        <f>IF(L16&lt;L$619,CONCATENATE("&lt;",VLOOKUP(CONCATENATE(L$317," 1"),ТЗ!$A:$C,3,0)),IF(ТЗ!L16&gt;ТЗ!L$620,CONCATENATE("&gt;",VLOOKUP(CONCATENATE(L$317," 2"),ТЗ!$A:$C,3,0)),ТЗ!L16))</f>
        <v>0.30346820809248543</v>
      </c>
      <c r="M322" s="30" t="str">
        <f>IF(M16&lt;M$619,CONCATENATE("&lt;",VLOOKUP(CONCATENATE(M$317," 1"),ТЗ!$A:$C,3,0)),IF(ТЗ!M16&gt;ТЗ!M$620,CONCATENATE("&gt;",VLOOKUP(CONCATENATE(M$317," 2"),ТЗ!$A:$C,3,0)),ТЗ!M16))</f>
        <v>&lt;0,5</v>
      </c>
      <c r="N322" s="30">
        <f>IF(N16&lt;N$619,CONCATENATE("&lt;",VLOOKUP(CONCATENATE(N$317," 1"),ТЗ!$A:$C,3,0)),IF(ТЗ!N16&gt;ТЗ!N$620,CONCATENATE("&gt;",VLOOKUP(CONCATENATE(N$317," 2"),ТЗ!$A:$C,3,0)),ТЗ!N16))</f>
        <v>0.11645833333333332</v>
      </c>
      <c r="O322" s="30">
        <f>IF(O16&lt;O$619,CONCATENATE("&lt;",VLOOKUP(CONCATENATE(O$317," 1"),ТЗ!$A:$C,3,0)),IF(ТЗ!O16&gt;ТЗ!O$620,CONCATENATE("&gt;",VLOOKUP(CONCATENATE(O$317," 2"),ТЗ!$A:$C,3,0)),ТЗ!O16))</f>
        <v>0.34159750000000005</v>
      </c>
      <c r="P322" s="30">
        <f>IF(P16&lt;P$619,CONCATENATE("&lt;",VLOOKUP(CONCATENATE(P$317," 1"),ТЗ!$A:$C,3,0)),IF(ТЗ!P16&gt;ТЗ!P$620,CONCATENATE("&gt;",VLOOKUP(CONCATENATE(P$317," 2"),ТЗ!$A:$C,3,0)),ТЗ!P16))</f>
        <v>1.0900850000000002E-4</v>
      </c>
      <c r="Q322" s="30">
        <f>IF(Q16&lt;Q$619,CONCATENATE("&lt;",VLOOKUP(CONCATENATE(Q$317," 1"),ТЗ!$A:$C,3,0)),IF(ТЗ!Q16&gt;ТЗ!Q$620,CONCATENATE("&gt;",VLOOKUP(CONCATENATE(Q$317," 2"),ТЗ!$A:$C,3,0)),ТЗ!Q16))</f>
        <v>1.919775E-4</v>
      </c>
      <c r="R322" s="30">
        <f>IF(R16&lt;R$619,CONCATENATE("&lt;",VLOOKUP(CONCATENATE(R$317," 1"),ТЗ!$A:$C,3,0)),IF(ТЗ!R16&gt;ТЗ!R$620,CONCATENATE("&gt;",VLOOKUP(CONCATENATE(R$317," 2"),ТЗ!$A:$C,3,0)),ТЗ!R16))</f>
        <v>24.55</v>
      </c>
      <c r="S322" s="30">
        <f>IF(S16&lt;S$619,CONCATENATE("&lt;",VLOOKUP(CONCATENATE(S$317," 1"),ТЗ!$A:$C,3,0)),IF(ТЗ!S16&gt;ТЗ!S$620,CONCATENATE("&gt;",VLOOKUP(CONCATENATE(S$317," 2"),ТЗ!$A:$C,3,0)),ТЗ!S16))</f>
        <v>5.8000000000077989E-2</v>
      </c>
      <c r="T322" s="30" t="str">
        <f>IF(T16&lt;T$619,CONCATENATE("&lt;",VLOOKUP(CONCATENATE(T$317," 1"),ТЗ!$A:$C,3,0)),IF(ТЗ!T16&gt;ТЗ!T$620,CONCATENATE("&gt;",VLOOKUP(CONCATENATE(T$317," 2"),ТЗ!$A:$C,3,0)),ТЗ!T16))</f>
        <v>&lt;0,1</v>
      </c>
      <c r="U322" s="30" t="e">
        <f>IF(U16&lt;U$619,CONCATENATE("&lt;",VLOOKUP(CONCATENATE(U$317," 1"),ТЗ!$A:$C,3,0)),IF(ТЗ!U16&gt;ТЗ!U$620,CONCATENATE("&gt;",VLOOKUP(CONCATENATE(U$317," 2"),ТЗ!$A:$C,3,0)),ТЗ!U16))</f>
        <v>#N/A</v>
      </c>
      <c r="V322" s="30" t="e">
        <f>IF(V16&lt;V$619,CONCATENATE("&lt;",VLOOKUP(CONCATENATE(V$317," 1"),ТЗ!$A:$C,3,0)),IF(ТЗ!V16&gt;ТЗ!V$620,CONCATENATE("&gt;",VLOOKUP(CONCATENATE(V$317," 2"),ТЗ!$A:$C,3,0)),ТЗ!V16))</f>
        <v>#N/A</v>
      </c>
    </row>
    <row r="323" spans="1:22" hidden="1" x14ac:dyDescent="0.25">
      <c r="A323" t="s">
        <v>385</v>
      </c>
      <c r="B323">
        <v>500000</v>
      </c>
      <c r="C323" s="22" t="s">
        <v>268</v>
      </c>
      <c r="D323" s="14">
        <f>IF(OR(D322=[1]Настройки!$U$6,D322="-"),"-",D322+1)</f>
        <v>5</v>
      </c>
      <c r="E323" s="15" t="str">
        <f t="shared" si="1"/>
        <v>471П.21.5</v>
      </c>
      <c r="F323" s="15"/>
      <c r="G323" s="30">
        <f>IF(G17&lt;G$619,CONCATENATE("&lt;",VLOOKUP(CONCATENATE(G$317," 1"),ТЗ!$A:$C,3,0)),IF(ТЗ!G17&gt;ТЗ!G$620,CONCATENATE("&gt;",VLOOKUP(CONCATENATE(G$317," 2"),ТЗ!$A:$C,3,0)),ТЗ!G17))</f>
        <v>6.87</v>
      </c>
      <c r="H323" s="30">
        <f>IF(H17&lt;H$619,CONCATENATE("&lt;",VLOOKUP(CONCATENATE(H$317," 1"),ТЗ!$A:$C,3,0)),IF(ТЗ!H17&gt;ТЗ!H$620,CONCATENATE("&gt;",VLOOKUP(CONCATENATE(H$317," 2"),ТЗ!$A:$C,3,0)),ТЗ!H17))</f>
        <v>8.77</v>
      </c>
      <c r="I323" s="30">
        <f>IF(I17&lt;I$619,CONCATENATE("&lt;",VLOOKUP(CONCATENATE(I$317," 1"),ТЗ!$A:$C,3,0)),IF(ТЗ!I17&gt;ТЗ!I$620,CONCATENATE("&gt;",VLOOKUP(CONCATENATE(I$317," 2"),ТЗ!$A:$C,3,0)),ТЗ!I17))</f>
        <v>7.3999999999999995</v>
      </c>
      <c r="J323" s="30">
        <f>IF(J17&lt;J$619,CONCATENATE("&lt;",VLOOKUP(CONCATENATE(J$317," 1"),ТЗ!$A:$C,3,0)),IF(ТЗ!J17&gt;ТЗ!J$620,CONCATENATE("&gt;",VLOOKUP(CONCATENATE(J$317," 2"),ТЗ!$A:$C,3,0)),ТЗ!J17))</f>
        <v>200.28299199999995</v>
      </c>
      <c r="K323" s="30">
        <f>IF(K17&lt;K$619,CONCATENATE("&lt;",VLOOKUP(CONCATENATE(K$317," 1"),ТЗ!$A:$C,3,0)),IF(ТЗ!K17&gt;ТЗ!K$620,CONCATENATE("&gt;",VLOOKUP(CONCATENATE(K$317," 2"),ТЗ!$A:$C,3,0)),ТЗ!K17))</f>
        <v>1.0613333333333335</v>
      </c>
      <c r="L323" s="30">
        <f>IF(L17&lt;L$619,CONCATENATE("&lt;",VLOOKUP(CONCATENATE(L$317," 1"),ТЗ!$A:$C,3,0)),IF(ТЗ!L17&gt;ТЗ!L$620,CONCATENATE("&gt;",VLOOKUP(CONCATENATE(L$317," 2"),ТЗ!$A:$C,3,0)),ТЗ!L17))</f>
        <v>0.17341040462427737</v>
      </c>
      <c r="M323" s="30" t="str">
        <f>IF(M17&lt;M$619,CONCATENATE("&lt;",VLOOKUP(CONCATENATE(M$317," 1"),ТЗ!$A:$C,3,0)),IF(ТЗ!M17&gt;ТЗ!M$620,CONCATENATE("&gt;",VLOOKUP(CONCATENATE(M$317," 2"),ТЗ!$A:$C,3,0)),ТЗ!M17))</f>
        <v>&lt;0,5</v>
      </c>
      <c r="N323" s="30">
        <f>IF(N17&lt;N$619,CONCATENATE("&lt;",VLOOKUP(CONCATENATE(N$317," 1"),ТЗ!$A:$C,3,0)),IF(ТЗ!N17&gt;ТЗ!N$620,CONCATENATE("&gt;",VLOOKUP(CONCATENATE(N$317," 2"),ТЗ!$A:$C,3,0)),ТЗ!N17))</f>
        <v>0.10429583333333332</v>
      </c>
      <c r="O323" s="30">
        <f>IF(O17&lt;O$619,CONCATENATE("&lt;",VLOOKUP(CONCATENATE(O$317," 1"),ТЗ!$A:$C,3,0)),IF(ТЗ!O17&gt;ТЗ!O$620,CONCATENATE("&gt;",VLOOKUP(CONCATENATE(O$317," 2"),ТЗ!$A:$C,3,0)),ТЗ!O17))</f>
        <v>0.31607249999999998</v>
      </c>
      <c r="P323" s="30">
        <f>IF(P17&lt;P$619,CONCATENATE("&lt;",VLOOKUP(CONCATENATE(P$317," 1"),ТЗ!$A:$C,3,0)),IF(ТЗ!P17&gt;ТЗ!P$620,CONCATENATE("&gt;",VLOOKUP(CONCATENATE(P$317," 2"),ТЗ!$A:$C,3,0)),ТЗ!P17))</f>
        <v>9.553050000000001E-5</v>
      </c>
      <c r="Q323" s="30">
        <f>IF(Q17&lt;Q$619,CONCATENATE("&lt;",VLOOKUP(CONCATENATE(Q$317," 1"),ТЗ!$A:$C,3,0)),IF(ТЗ!Q17&gt;ТЗ!Q$620,CONCATENATE("&gt;",VLOOKUP(CONCATENATE(Q$317," 2"),ТЗ!$A:$C,3,0)),ТЗ!Q17))</f>
        <v>1.49877E-4</v>
      </c>
      <c r="R323" s="30">
        <f>IF(R17&lt;R$619,CONCATENATE("&lt;",VLOOKUP(CONCATENATE(R$317," 1"),ТЗ!$A:$C,3,0)),IF(ТЗ!R17&gt;ТЗ!R$620,CONCATENATE("&gt;",VLOOKUP(CONCATENATE(R$317," 2"),ТЗ!$A:$C,3,0)),ТЗ!R17))</f>
        <v>24.65</v>
      </c>
      <c r="S323" s="30">
        <f>IF(S17&lt;S$619,CONCATENATE("&lt;",VLOOKUP(CONCATENATE(S$317," 1"),ТЗ!$A:$C,3,0)),IF(ТЗ!S17&gt;ТЗ!S$620,CONCATENATE("&gt;",VLOOKUP(CONCATENATE(S$317," 2"),ТЗ!$A:$C,3,0)),ТЗ!S17))</f>
        <v>7.0000000000050022E-2</v>
      </c>
      <c r="T323" s="30" t="str">
        <f>IF(T17&lt;T$619,CONCATENATE("&lt;",VLOOKUP(CONCATENATE(T$317," 1"),ТЗ!$A:$C,3,0)),IF(ТЗ!T17&gt;ТЗ!T$620,CONCATENATE("&gt;",VLOOKUP(CONCATENATE(T$317," 2"),ТЗ!$A:$C,3,0)),ТЗ!T17))</f>
        <v>&lt;0,1</v>
      </c>
      <c r="U323" s="30" t="e">
        <f>IF(U17&lt;U$619,CONCATENATE("&lt;",VLOOKUP(CONCATENATE(U$317," 1"),ТЗ!$A:$C,3,0)),IF(ТЗ!U17&gt;ТЗ!U$620,CONCATENATE("&gt;",VLOOKUP(CONCATENATE(U$317," 2"),ТЗ!$A:$C,3,0)),ТЗ!U17))</f>
        <v>#N/A</v>
      </c>
      <c r="V323" s="30" t="e">
        <f>IF(V17&lt;V$619,CONCATENATE("&lt;",VLOOKUP(CONCATENATE(V$317," 1"),ТЗ!$A:$C,3,0)),IF(ТЗ!V17&gt;ТЗ!V$620,CONCATENATE("&gt;",VLOOKUP(CONCATENATE(V$317," 2"),ТЗ!$A:$C,3,0)),ТЗ!V17))</f>
        <v>#N/A</v>
      </c>
    </row>
    <row r="324" spans="1:22" hidden="1" x14ac:dyDescent="0.25">
      <c r="A324" t="s">
        <v>386</v>
      </c>
      <c r="B324">
        <v>0.45</v>
      </c>
      <c r="C324" s="22" t="s">
        <v>17</v>
      </c>
      <c r="D324" s="14">
        <f>IF(OR(D323=[1]Настройки!$U$6,D323="-"),"-",D323+1)</f>
        <v>6</v>
      </c>
      <c r="E324" s="15" t="str">
        <f t="shared" si="1"/>
        <v>471П.21.6</v>
      </c>
      <c r="F324" s="15"/>
      <c r="G324" s="30">
        <f>IF(G18&lt;G$619,CONCATENATE("&lt;",VLOOKUP(CONCATENATE(G$317," 1"),ТЗ!$A:$C,3,0)),IF(ТЗ!G18&gt;ТЗ!G$620,CONCATENATE("&gt;",VLOOKUP(CONCATENATE(G$317," 2"),ТЗ!$A:$C,3,0)),ТЗ!G18))</f>
        <v>7.15</v>
      </c>
      <c r="H324" s="30">
        <f>IF(H18&lt;H$619,CONCATENATE("&lt;",VLOOKUP(CONCATENATE(H$317," 1"),ТЗ!$A:$C,3,0)),IF(ТЗ!H18&gt;ТЗ!H$620,CONCATENATE("&gt;",VLOOKUP(CONCATENATE(H$317," 2"),ТЗ!$A:$C,3,0)),ТЗ!H18))</f>
        <v>8.7899999999999991</v>
      </c>
      <c r="I324" s="30">
        <f>IF(I18&lt;I$619,CONCATENATE("&lt;",VLOOKUP(CONCATENATE(I$317," 1"),ТЗ!$A:$C,3,0)),IF(ТЗ!I18&gt;ТЗ!I$620,CONCATENATE("&gt;",VLOOKUP(CONCATENATE(I$317," 2"),ТЗ!$A:$C,3,0)),ТЗ!I18))</f>
        <v>8.3999999999999986</v>
      </c>
      <c r="J324" s="30">
        <f>IF(J18&lt;J$619,CONCATENATE("&lt;",VLOOKUP(CONCATENATE(J$317," 1"),ТЗ!$A:$C,3,0)),IF(ТЗ!J18&gt;ТЗ!J$620,CONCATENATE("&gt;",VLOOKUP(CONCATENATE(J$317," 2"),ТЗ!$A:$C,3,0)),ТЗ!J18))</f>
        <v>198.65277600000002</v>
      </c>
      <c r="K324" s="30">
        <f>IF(K18&lt;K$619,CONCATENATE("&lt;",VLOOKUP(CONCATENATE(K$317," 1"),ТЗ!$A:$C,3,0)),IF(ТЗ!K18&gt;ТЗ!K$620,CONCATENATE("&gt;",VLOOKUP(CONCATENATE(K$317," 2"),ТЗ!$A:$C,3,0)),ТЗ!K18))</f>
        <v>0.92666666666666675</v>
      </c>
      <c r="L324" s="30">
        <f>IF(L18&lt;L$619,CONCATENATE("&lt;",VLOOKUP(CONCATENATE(L$317," 1"),ТЗ!$A:$C,3,0)),IF(ТЗ!L18&gt;ТЗ!L$620,CONCATENATE("&gt;",VLOOKUP(CONCATENATE(L$317," 2"),ТЗ!$A:$C,3,0)),ТЗ!L18))</f>
        <v>0.2167630057803468</v>
      </c>
      <c r="M324" s="30" t="str">
        <f>IF(M18&lt;M$619,CONCATENATE("&lt;",VLOOKUP(CONCATENATE(M$317," 1"),ТЗ!$A:$C,3,0)),IF(ТЗ!M18&gt;ТЗ!M$620,CONCATENATE("&gt;",VLOOKUP(CONCATENATE(M$317," 2"),ТЗ!$A:$C,3,0)),ТЗ!M18))</f>
        <v>&lt;0,5</v>
      </c>
      <c r="N324" s="30">
        <f>IF(N18&lt;N$619,CONCATENATE("&lt;",VLOOKUP(CONCATENATE(N$317," 1"),ТЗ!$A:$C,3,0)),IF(ТЗ!N18&gt;ТЗ!N$620,CONCATENATE("&gt;",VLOOKUP(CONCATENATE(N$317," 2"),ТЗ!$A:$C,3,0)),ТЗ!N18))</f>
        <v>0.14180416666666665</v>
      </c>
      <c r="O324" s="30">
        <f>IF(O18&lt;O$619,CONCATENATE("&lt;",VLOOKUP(CONCATENATE(O$317," 1"),ТЗ!$A:$C,3,0)),IF(ТЗ!O18&gt;ТЗ!O$620,CONCATENATE("&gt;",VLOOKUP(CONCATENATE(O$317," 2"),ТЗ!$A:$C,3,0)),ТЗ!O18))</f>
        <v>0.56129750000000012</v>
      </c>
      <c r="P324" s="30">
        <f>IF(P18&lt;P$619,CONCATENATE("&lt;",VLOOKUP(CONCATENATE(P$317," 1"),ТЗ!$A:$C,3,0)),IF(ТЗ!P18&gt;ТЗ!P$620,CONCATENATE("&gt;",VLOOKUP(CONCATENATE(P$317," 2"),ТЗ!$A:$C,3,0)),ТЗ!P18))</f>
        <v>1.4480800000000004E-4</v>
      </c>
      <c r="Q324" s="30">
        <f>IF(Q18&lt;Q$619,CONCATENATE("&lt;",VLOOKUP(CONCATENATE(Q$317," 1"),ТЗ!$A:$C,3,0)),IF(ТЗ!Q18&gt;ТЗ!Q$620,CONCATENATE("&gt;",VLOOKUP(CONCATENATE(Q$317," 2"),ТЗ!$A:$C,3,0)),ТЗ!Q18))</f>
        <v>1.640535E-4</v>
      </c>
      <c r="R324" s="30">
        <f>IF(R18&lt;R$619,CONCATENATE("&lt;",VLOOKUP(CONCATENATE(R$317," 1"),ТЗ!$A:$C,3,0)),IF(ТЗ!R18&gt;ТЗ!R$620,CONCATENATE("&gt;",VLOOKUP(CONCATENATE(R$317," 2"),ТЗ!$A:$C,3,0)),ТЗ!R18))</f>
        <v>24.700000000000003</v>
      </c>
      <c r="S324" s="30">
        <f>IF(S18&lt;S$619,CONCATENATE("&lt;",VLOOKUP(CONCATENATE(S$317," 1"),ТЗ!$A:$C,3,0)),IF(ТЗ!S18&gt;ТЗ!S$620,CONCATENATE("&gt;",VLOOKUP(CONCATENATE(S$317," 2"),ТЗ!$A:$C,3,0)),ТЗ!S18))</f>
        <v>7.5999999999964984E-2</v>
      </c>
      <c r="T324" s="30" t="str">
        <f>IF(T18&lt;T$619,CONCATENATE("&lt;",VLOOKUP(CONCATENATE(T$317," 1"),ТЗ!$A:$C,3,0)),IF(ТЗ!T18&gt;ТЗ!T$620,CONCATENATE("&gt;",VLOOKUP(CONCATENATE(T$317," 2"),ТЗ!$A:$C,3,0)),ТЗ!T18))</f>
        <v>&lt;0,1</v>
      </c>
      <c r="U324" s="30" t="e">
        <f>IF(U18&lt;U$619,CONCATENATE("&lt;",VLOOKUP(CONCATENATE(U$317," 1"),ТЗ!$A:$C,3,0)),IF(ТЗ!U18&gt;ТЗ!U$620,CONCATENATE("&gt;",VLOOKUP(CONCATENATE(U$317," 2"),ТЗ!$A:$C,3,0)),ТЗ!U18))</f>
        <v>#N/A</v>
      </c>
      <c r="V324" s="30" t="e">
        <f>IF(V18&lt;V$619,CONCATENATE("&lt;",VLOOKUP(CONCATENATE(V$317," 1"),ТЗ!$A:$C,3,0)),IF(ТЗ!V18&gt;ТЗ!V$620,CONCATENATE("&gt;",VLOOKUP(CONCATENATE(V$317," 2"),ТЗ!$A:$C,3,0)),ТЗ!V18))</f>
        <v>#N/A</v>
      </c>
    </row>
    <row r="325" spans="1:22" hidden="1" x14ac:dyDescent="0.25">
      <c r="A325" t="s">
        <v>387</v>
      </c>
      <c r="B325">
        <v>1000</v>
      </c>
      <c r="C325" s="22" t="s">
        <v>19</v>
      </c>
      <c r="D325" s="14">
        <f>IF(OR(D324=[1]Настройки!$U$6,D324="-"),"-",D324+1)</f>
        <v>7</v>
      </c>
      <c r="E325" s="15" t="str">
        <f t="shared" si="1"/>
        <v>471П.21.7</v>
      </c>
      <c r="F325" s="15"/>
      <c r="G325" s="30">
        <f>IF(G19&lt;G$619,CONCATENATE("&lt;",VLOOKUP(CONCATENATE(G$317," 1"),ТЗ!$A:$C,3,0)),IF(ТЗ!G19&gt;ТЗ!G$620,CONCATENATE("&gt;",VLOOKUP(CONCATENATE(G$317," 2"),ТЗ!$A:$C,3,0)),ТЗ!G19))</f>
        <v>7.2</v>
      </c>
      <c r="H325" s="30">
        <f>IF(H19&lt;H$619,CONCATENATE("&lt;",VLOOKUP(CONCATENATE(H$317," 1"),ТЗ!$A:$C,3,0)),IF(ТЗ!H19&gt;ТЗ!H$620,CONCATENATE("&gt;",VLOOKUP(CONCATENATE(H$317," 2"),ТЗ!$A:$C,3,0)),ТЗ!H19))</f>
        <v>8.74</v>
      </c>
      <c r="I325" s="30">
        <f>IF(I19&lt;I$619,CONCATENATE("&lt;",VLOOKUP(CONCATENATE(I$317," 1"),ТЗ!$A:$C,3,0)),IF(ТЗ!I19&gt;ТЗ!I$620,CONCATENATE("&gt;",VLOOKUP(CONCATENATE(I$317," 2"),ТЗ!$A:$C,3,0)),ТЗ!I19))</f>
        <v>8.1999999999999993</v>
      </c>
      <c r="J325" s="30">
        <f>IF(J19&lt;J$619,CONCATENATE("&lt;",VLOOKUP(CONCATENATE(J$317," 1"),ТЗ!$A:$C,3,0)),IF(ТЗ!J19&gt;ТЗ!J$620,CONCATENATE("&gt;",VLOOKUP(CONCATENATE(J$317," 2"),ТЗ!$A:$C,3,0)),ТЗ!J19))</f>
        <v>194.93000800000002</v>
      </c>
      <c r="K325" s="30">
        <f>IF(K19&lt;K$619,CONCATENATE("&lt;",VLOOKUP(CONCATENATE(K$317," 1"),ТЗ!$A:$C,3,0)),IF(ТЗ!K19&gt;ТЗ!K$620,CONCATENATE("&gt;",VLOOKUP(CONCATENATE(K$317," 2"),ТЗ!$A:$C,3,0)),ТЗ!K19))</f>
        <v>1.0613333333333335</v>
      </c>
      <c r="L325" s="30">
        <f>IF(L19&lt;L$619,CONCATENATE("&lt;",VLOOKUP(CONCATENATE(L$317," 1"),ТЗ!$A:$C,3,0)),IF(ТЗ!L19&gt;ТЗ!L$620,CONCATENATE("&gt;",VLOOKUP(CONCATENATE(L$317," 2"),ТЗ!$A:$C,3,0)),ТЗ!L19))</f>
        <v>0.2167630057803468</v>
      </c>
      <c r="M325" s="30" t="str">
        <f>IF(M19&lt;M$619,CONCATENATE("&lt;",VLOOKUP(CONCATENATE(M$317," 1"),ТЗ!$A:$C,3,0)),IF(ТЗ!M19&gt;ТЗ!M$620,CONCATENATE("&gt;",VLOOKUP(CONCATENATE(M$317," 2"),ТЗ!$A:$C,3,0)),ТЗ!M19))</f>
        <v>&lt;0,5</v>
      </c>
      <c r="N325" s="30">
        <f>IF(N19&lt;N$619,CONCATENATE("&lt;",VLOOKUP(CONCATENATE(N$317," 1"),ТЗ!$A:$C,3,0)),IF(ТЗ!N19&gt;ТЗ!N$620,CONCATENATE("&gt;",VLOOKUP(CONCATENATE(N$317," 2"),ТЗ!$A:$C,3,0)),ТЗ!N19))</f>
        <v>0.1343125</v>
      </c>
      <c r="O325" s="30">
        <f>IF(O19&lt;O$619,CONCATENATE("&lt;",VLOOKUP(CONCATENATE(O$317," 1"),ТЗ!$A:$C,3,0)),IF(ТЗ!O19&gt;ТЗ!O$620,CONCATENATE("&gt;",VLOOKUP(CONCATENATE(O$317," 2"),ТЗ!$A:$C,3,0)),ТЗ!O19))</f>
        <v>0.26219749999999997</v>
      </c>
      <c r="P325" s="30">
        <f>IF(P19&lt;P$619,CONCATENATE("&lt;",VLOOKUP(CONCATENATE(P$317," 1"),ТЗ!$A:$C,3,0)),IF(ТЗ!P19&gt;ТЗ!P$620,CONCATENATE("&gt;",VLOOKUP(CONCATENATE(P$317," 2"),ТЗ!$A:$C,3,0)),ТЗ!P19))</f>
        <v>1.6469149999999999E-4</v>
      </c>
      <c r="Q325" s="30">
        <f>IF(Q19&lt;Q$619,CONCATENATE("&lt;",VLOOKUP(CONCATENATE(Q$317," 1"),ТЗ!$A:$C,3,0)),IF(ТЗ!Q19&gt;ТЗ!Q$620,CONCATENATE("&gt;",VLOOKUP(CONCATENATE(Q$317," 2"),ТЗ!$A:$C,3,0)),ТЗ!Q19))</f>
        <v>1.9628699999999999E-4</v>
      </c>
      <c r="R325" s="30">
        <f>IF(R19&lt;R$619,CONCATENATE("&lt;",VLOOKUP(CONCATENATE(R$317," 1"),ТЗ!$A:$C,3,0)),IF(ТЗ!R19&gt;ТЗ!R$620,CONCATENATE("&gt;",VLOOKUP(CONCATENATE(R$317," 2"),ТЗ!$A:$C,3,0)),ТЗ!R19))</f>
        <v>24.75</v>
      </c>
      <c r="S325" s="30">
        <f>IF(S19&lt;S$619,CONCATENATE("&lt;",VLOOKUP(CONCATENATE(S$317," 1"),ТЗ!$A:$C,3,0)),IF(ТЗ!S19&gt;ТЗ!S$620,CONCATENATE("&gt;",VLOOKUP(CONCATENATE(S$317," 2"),ТЗ!$A:$C,3,0)),ТЗ!S19))</f>
        <v>6.8166666666667666E-2</v>
      </c>
      <c r="T325" s="30" t="str">
        <f>IF(T19&lt;T$619,CONCATENATE("&lt;",VLOOKUP(CONCATENATE(T$317," 1"),ТЗ!$A:$C,3,0)),IF(ТЗ!T19&gt;ТЗ!T$620,CONCATENATE("&gt;",VLOOKUP(CONCATENATE(T$317," 2"),ТЗ!$A:$C,3,0)),ТЗ!T19))</f>
        <v>&lt;0,1</v>
      </c>
      <c r="U325" s="30" t="e">
        <f>IF(U19&lt;U$619,CONCATENATE("&lt;",VLOOKUP(CONCATENATE(U$317," 1"),ТЗ!$A:$C,3,0)),IF(ТЗ!U19&gt;ТЗ!U$620,CONCATENATE("&gt;",VLOOKUP(CONCATENATE(U$317," 2"),ТЗ!$A:$C,3,0)),ТЗ!U19))</f>
        <v>#N/A</v>
      </c>
      <c r="V325" s="30" t="e">
        <f>IF(V19&lt;V$619,CONCATENATE("&lt;",VLOOKUP(CONCATENATE(V$317," 1"),ТЗ!$A:$C,3,0)),IF(ТЗ!V19&gt;ТЗ!V$620,CONCATENATE("&gt;",VLOOKUP(CONCATENATE(V$317," 2"),ТЗ!$A:$C,3,0)),ТЗ!V19))</f>
        <v>#N/A</v>
      </c>
    </row>
    <row r="326" spans="1:22" hidden="1" x14ac:dyDescent="0.25">
      <c r="A326" t="s">
        <v>388</v>
      </c>
      <c r="B326">
        <v>5</v>
      </c>
      <c r="C326" s="22" t="s">
        <v>31</v>
      </c>
      <c r="D326" s="14">
        <f>IF(OR(D325=[1]Настройки!$U$6,D325="-"),"-",D325+1)</f>
        <v>8</v>
      </c>
      <c r="E326" s="15" t="str">
        <f t="shared" si="1"/>
        <v>471П.21.8</v>
      </c>
      <c r="F326" s="15"/>
      <c r="G326" s="30">
        <f>IF(G20&lt;G$619,CONCATENATE("&lt;",VLOOKUP(CONCATENATE(G$317," 1"),ТЗ!$A:$C,3,0)),IF(ТЗ!G20&gt;ТЗ!G$620,CONCATENATE("&gt;",VLOOKUP(CONCATENATE(G$317," 2"),ТЗ!$A:$C,3,0)),ТЗ!G20))</f>
        <v>7.09</v>
      </c>
      <c r="H326" s="30">
        <f>IF(H20&lt;H$619,CONCATENATE("&lt;",VLOOKUP(CONCATENATE(H$317," 1"),ТЗ!$A:$C,3,0)),IF(ТЗ!H20&gt;ТЗ!H$620,CONCATENATE("&gt;",VLOOKUP(CONCATENATE(H$317," 2"),ТЗ!$A:$C,3,0)),ТЗ!H20))</f>
        <v>8.56</v>
      </c>
      <c r="I326" s="30">
        <f>IF(I20&lt;I$619,CONCATENATE("&lt;",VLOOKUP(CONCATENATE(I$317," 1"),ТЗ!$A:$C,3,0)),IF(ТЗ!I20&gt;ТЗ!I$620,CONCATENATE("&gt;",VLOOKUP(CONCATENATE(I$317," 2"),ТЗ!$A:$C,3,0)),ТЗ!I20))</f>
        <v>13.4</v>
      </c>
      <c r="J326" s="30">
        <f>IF(J20&lt;J$619,CONCATENATE("&lt;",VLOOKUP(CONCATENATE(J$317," 1"),ТЗ!$A:$C,3,0)),IF(ТЗ!J20&gt;ТЗ!J$620,CONCATENATE("&gt;",VLOOKUP(CONCATENATE(J$317," 2"),ТЗ!$A:$C,3,0)),ТЗ!J20))</f>
        <v>205.93697600000002</v>
      </c>
      <c r="K326" s="30">
        <f>IF(K20&lt;K$619,CONCATENATE("&lt;",VLOOKUP(CONCATENATE(K$317," 1"),ТЗ!$A:$C,3,0)),IF(ТЗ!K20&gt;ТЗ!K$620,CONCATENATE("&gt;",VLOOKUP(CONCATENATE(K$317," 2"),ТЗ!$A:$C,3,0)),ТЗ!K20))</f>
        <v>1.1920000000000004</v>
      </c>
      <c r="L326" s="30">
        <f>IF(L20&lt;L$619,CONCATENATE("&lt;",VLOOKUP(CONCATENATE(L$317," 1"),ТЗ!$A:$C,3,0)),IF(ТЗ!L20&gt;ТЗ!L$620,CONCATENATE("&gt;",VLOOKUP(CONCATENATE(L$317," 2"),ТЗ!$A:$C,3,0)),ТЗ!L20))</f>
        <v>0.17341040462427737</v>
      </c>
      <c r="M326" s="30" t="str">
        <f>IF(M20&lt;M$619,CONCATENATE("&lt;",VLOOKUP(CONCATENATE(M$317," 1"),ТЗ!$A:$C,3,0)),IF(ТЗ!M20&gt;ТЗ!M$620,CONCATENATE("&gt;",VLOOKUP(CONCATENATE(M$317," 2"),ТЗ!$A:$C,3,0)),ТЗ!M20))</f>
        <v>&lt;0,5</v>
      </c>
      <c r="N326" s="30">
        <f>IF(N20&lt;N$619,CONCATENATE("&lt;",VLOOKUP(CONCATENATE(N$317," 1"),ТЗ!$A:$C,3,0)),IF(ТЗ!N20&gt;ТЗ!N$620,CONCATENATE("&gt;",VLOOKUP(CONCATENATE(N$317," 2"),ТЗ!$A:$C,3,0)),ТЗ!N20))</f>
        <v>0.16397499999999998</v>
      </c>
      <c r="O326" s="30">
        <f>IF(O20&lt;O$619,CONCATENATE("&lt;",VLOOKUP(CONCATENATE(O$317," 1"),ТЗ!$A:$C,3,0)),IF(ТЗ!O20&gt;ТЗ!O$620,CONCATENATE("&gt;",VLOOKUP(CONCATENATE(O$317," 2"),ТЗ!$A:$C,3,0)),ТЗ!O20))</f>
        <v>0.28154749999999995</v>
      </c>
      <c r="P326" s="30">
        <f>IF(P20&lt;P$619,CONCATENATE("&lt;",VLOOKUP(CONCATENATE(P$317," 1"),ТЗ!$A:$C,3,0)),IF(ТЗ!P20&gt;ТЗ!P$620,CONCATENATE("&gt;",VLOOKUP(CONCATENATE(P$317," 2"),ТЗ!$A:$C,3,0)),ТЗ!P20))</f>
        <v>1.8779500000000001E-4</v>
      </c>
      <c r="Q326" s="30">
        <f>IF(Q20&lt;Q$619,CONCATENATE("&lt;",VLOOKUP(CONCATENATE(Q$317," 1"),ТЗ!$A:$C,3,0)),IF(ТЗ!Q20&gt;ТЗ!Q$620,CONCATENATE("&gt;",VLOOKUP(CONCATENATE(Q$317," 2"),ТЗ!$A:$C,3,0)),ТЗ!Q20))</f>
        <v>2.4690900000000002E-4</v>
      </c>
      <c r="R326" s="30">
        <f>IF(R20&lt;R$619,CONCATENATE("&lt;",VLOOKUP(CONCATENATE(R$317," 1"),ТЗ!$A:$C,3,0)),IF(ТЗ!R20&gt;ТЗ!R$620,CONCATENATE("&gt;",VLOOKUP(CONCATENATE(R$317," 2"),ТЗ!$A:$C,3,0)),ТЗ!R20))</f>
        <v>24.85</v>
      </c>
      <c r="S326" s="30">
        <f>IF(S20&lt;S$619,CONCATENATE("&lt;",VLOOKUP(CONCATENATE(S$317," 1"),ТЗ!$A:$C,3,0)),IF(ТЗ!S20&gt;ТЗ!S$620,CONCATENATE("&gt;",VLOOKUP(CONCATENATE(S$317," 2"),ТЗ!$A:$C,3,0)),ТЗ!S20))</f>
        <v>5.6250000000002132E-2</v>
      </c>
      <c r="T326" s="30" t="str">
        <f>IF(T20&lt;T$619,CONCATENATE("&lt;",VLOOKUP(CONCATENATE(T$317," 1"),ТЗ!$A:$C,3,0)),IF(ТЗ!T20&gt;ТЗ!T$620,CONCATENATE("&gt;",VLOOKUP(CONCATENATE(T$317," 2"),ТЗ!$A:$C,3,0)),ТЗ!T20))</f>
        <v>&lt;0,1</v>
      </c>
      <c r="U326" s="30" t="e">
        <f>IF(U20&lt;U$619,CONCATENATE("&lt;",VLOOKUP(CONCATENATE(U$317," 1"),ТЗ!$A:$C,3,0)),IF(ТЗ!U20&gt;ТЗ!U$620,CONCATENATE("&gt;",VLOOKUP(CONCATENATE(U$317," 2"),ТЗ!$A:$C,3,0)),ТЗ!U20))</f>
        <v>#N/A</v>
      </c>
      <c r="V326" s="30" t="e">
        <f>IF(V20&lt;V$619,CONCATENATE("&lt;",VLOOKUP(CONCATENATE(V$317," 1"),ТЗ!$A:$C,3,0)),IF(ТЗ!V20&gt;ТЗ!V$620,CONCATENATE("&gt;",VLOOKUP(CONCATENATE(V$317," 2"),ТЗ!$A:$C,3,0)),ТЗ!V20))</f>
        <v>#N/A</v>
      </c>
    </row>
    <row r="327" spans="1:22" hidden="1" x14ac:dyDescent="0.25">
      <c r="A327" t="s">
        <v>389</v>
      </c>
      <c r="B327">
        <v>500000</v>
      </c>
      <c r="C327" s="22" t="s">
        <v>268</v>
      </c>
      <c r="D327" s="14">
        <f>IF(OR(D326=[1]Настройки!$U$6,D326="-"),"-",D326+1)</f>
        <v>9</v>
      </c>
      <c r="E327" s="15" t="str">
        <f t="shared" si="1"/>
        <v>471П.21.9</v>
      </c>
      <c r="F327" s="15"/>
      <c r="G327" s="30">
        <f>IF(G21&lt;G$619,CONCATENATE("&lt;",VLOOKUP(CONCATENATE(G$317," 1"),ТЗ!$A:$C,3,0)),IF(ТЗ!G21&gt;ТЗ!G$620,CONCATENATE("&gt;",VLOOKUP(CONCATENATE(G$317," 2"),ТЗ!$A:$C,3,0)),ТЗ!G21))</f>
        <v>7.1</v>
      </c>
      <c r="H327" s="30">
        <f>IF(H21&lt;H$619,CONCATENATE("&lt;",VLOOKUP(CONCATENATE(H$317," 1"),ТЗ!$A:$C,3,0)),IF(ТЗ!H21&gt;ТЗ!H$620,CONCATENATE("&gt;",VLOOKUP(CONCATENATE(H$317," 2"),ТЗ!$A:$C,3,0)),ТЗ!H21))</f>
        <v>8.7799999999999994</v>
      </c>
      <c r="I327" s="30">
        <f>IF(I21&lt;I$619,CONCATENATE("&lt;",VLOOKUP(CONCATENATE(I$317," 1"),ТЗ!$A:$C,3,0)),IF(ТЗ!I21&gt;ТЗ!I$620,CONCATENATE("&gt;",VLOOKUP(CONCATENATE(I$317," 2"),ТЗ!$A:$C,3,0)),ТЗ!I21))</f>
        <v>14.799999999999999</v>
      </c>
      <c r="J327" s="30">
        <f>IF(J21&lt;J$619,CONCATENATE("&lt;",VLOOKUP(CONCATENATE(J$317," 1"),ТЗ!$A:$C,3,0)),IF(ТЗ!J21&gt;ТЗ!J$620,CONCATENATE("&gt;",VLOOKUP(CONCATENATE(J$317," 2"),ТЗ!$A:$C,3,0)),ТЗ!J21))</f>
        <v>178.30999199999997</v>
      </c>
      <c r="K327" s="30">
        <f>IF(K21&lt;K$619,CONCATENATE("&lt;",VLOOKUP(CONCATENATE(K$317," 1"),ТЗ!$A:$C,3,0)),IF(ТЗ!K21&gt;ТЗ!K$620,CONCATENATE("&gt;",VLOOKUP(CONCATENATE(K$317," 2"),ТЗ!$A:$C,3,0)),ТЗ!K21))</f>
        <v>1.0586666666666669</v>
      </c>
      <c r="L327" s="30">
        <f>IF(L21&lt;L$619,CONCATENATE("&lt;",VLOOKUP(CONCATENATE(L$317," 1"),ТЗ!$A:$C,3,0)),IF(ТЗ!L21&gt;ТЗ!L$620,CONCATENATE("&gt;",VLOOKUP(CONCATENATE(L$317," 2"),ТЗ!$A:$C,3,0)),ТЗ!L21))</f>
        <v>0.2167630057803468</v>
      </c>
      <c r="M327" s="30" t="str">
        <f>IF(M21&lt;M$619,CONCATENATE("&lt;",VLOOKUP(CONCATENATE(M$317," 1"),ТЗ!$A:$C,3,0)),IF(ТЗ!M21&gt;ТЗ!M$620,CONCATENATE("&gt;",VLOOKUP(CONCATENATE(M$317," 2"),ТЗ!$A:$C,3,0)),ТЗ!M21))</f>
        <v>&lt;0,5</v>
      </c>
      <c r="N327" s="30">
        <f>IF(N21&lt;N$619,CONCATENATE("&lt;",VLOOKUP(CONCATENATE(N$317," 1"),ТЗ!$A:$C,3,0)),IF(ТЗ!N21&gt;ТЗ!N$620,CONCATENATE("&gt;",VLOOKUP(CONCATENATE(N$317," 2"),ТЗ!$A:$C,3,0)),ТЗ!N21))</f>
        <v>0.14198333333333335</v>
      </c>
      <c r="O327" s="30">
        <f>IF(O21&lt;O$619,CONCATENATE("&lt;",VLOOKUP(CONCATENATE(O$317," 1"),ТЗ!$A:$C,3,0)),IF(ТЗ!O21&gt;ТЗ!O$620,CONCATENATE("&gt;",VLOOKUP(CONCATENATE(O$317," 2"),ТЗ!$A:$C,3,0)),ТЗ!O21))</f>
        <v>0.23564499999999999</v>
      </c>
      <c r="P327" s="30">
        <f>IF(P21&lt;P$619,CONCATENATE("&lt;",VLOOKUP(CONCATENATE(P$317," 1"),ТЗ!$A:$C,3,0)),IF(ТЗ!P21&gt;ТЗ!P$620,CONCATENATE("&gt;",VLOOKUP(CONCATENATE(P$317," 2"),ТЗ!$A:$C,3,0)),ТЗ!P21))</f>
        <v>1.2829399999999999E-4</v>
      </c>
      <c r="Q327" s="30">
        <f>IF(Q21&lt;Q$619,CONCATENATE("&lt;",VLOOKUP(CONCATENATE(Q$317," 1"),ТЗ!$A:$C,3,0)),IF(ТЗ!Q21&gt;ТЗ!Q$620,CONCATENATE("&gt;",VLOOKUP(CONCATENATE(Q$317," 2"),ТЗ!$A:$C,3,0)),ТЗ!Q21))</f>
        <v>1.8593250000000002E-4</v>
      </c>
      <c r="R327" s="30">
        <f>IF(R21&lt;R$619,CONCATENATE("&lt;",VLOOKUP(CONCATENATE(R$317," 1"),ТЗ!$A:$C,3,0)),IF(ТЗ!R21&gt;ТЗ!R$620,CONCATENATE("&gt;",VLOOKUP(CONCATENATE(R$317," 2"),ТЗ!$A:$C,3,0)),ТЗ!R21))</f>
        <v>24.4</v>
      </c>
      <c r="S327" s="30">
        <f>IF(S21&lt;S$619,CONCATENATE("&lt;",VLOOKUP(CONCATENATE(S$317," 1"),ТЗ!$A:$C,3,0)),IF(ТЗ!S21&gt;ТЗ!S$620,CONCATENATE("&gt;",VLOOKUP(CONCATENATE(S$317," 2"),ТЗ!$A:$C,3,0)),ТЗ!S21))</f>
        <v>6.0600000000007981E-2</v>
      </c>
      <c r="T327" s="30" t="str">
        <f>IF(T21&lt;T$619,CONCATENATE("&lt;",VLOOKUP(CONCATENATE(T$317," 1"),ТЗ!$A:$C,3,0)),IF(ТЗ!T21&gt;ТЗ!T$620,CONCATENATE("&gt;",VLOOKUP(CONCATENATE(T$317," 2"),ТЗ!$A:$C,3,0)),ТЗ!T21))</f>
        <v>&lt;0,1</v>
      </c>
      <c r="U327" s="30" t="e">
        <f>IF(U21&lt;U$619,CONCATENATE("&lt;",VLOOKUP(CONCATENATE(U$317," 1"),ТЗ!$A:$C,3,0)),IF(ТЗ!U21&gt;ТЗ!U$620,CONCATENATE("&gt;",VLOOKUP(CONCATENATE(U$317," 2"),ТЗ!$A:$C,3,0)),ТЗ!U21))</f>
        <v>#N/A</v>
      </c>
      <c r="V327" s="30" t="e">
        <f>IF(V21&lt;V$619,CONCATENATE("&lt;",VLOOKUP(CONCATENATE(V$317," 1"),ТЗ!$A:$C,3,0)),IF(ТЗ!V21&gt;ТЗ!V$620,CONCATENATE("&gt;",VLOOKUP(CONCATENATE(V$317," 2"),ТЗ!$A:$C,3,0)),ТЗ!V21))</f>
        <v>#N/A</v>
      </c>
    </row>
    <row r="328" spans="1:22" hidden="1" x14ac:dyDescent="0.25">
      <c r="A328" t="s">
        <v>390</v>
      </c>
      <c r="B328">
        <v>1</v>
      </c>
      <c r="C328" s="22" t="s">
        <v>36</v>
      </c>
      <c r="D328" s="14">
        <f>IF(OR(D327=[1]Настройки!$U$6,D327="-"),"-",D327+1)</f>
        <v>10</v>
      </c>
      <c r="E328" s="15" t="str">
        <f t="shared" si="1"/>
        <v>471П.21.10</v>
      </c>
      <c r="F328" s="15"/>
      <c r="G328" s="30">
        <f>IF(G22&lt;G$619,CONCATENATE("&lt;",VLOOKUP(CONCATENATE(G$317," 1"),ТЗ!$A:$C,3,0)),IF(ТЗ!G22&gt;ТЗ!G$620,CONCATENATE("&gt;",VLOOKUP(CONCATENATE(G$317," 2"),ТЗ!$A:$C,3,0)),ТЗ!G22))</f>
        <v>7.16</v>
      </c>
      <c r="H328" s="30">
        <f>IF(H22&lt;H$619,CONCATENATE("&lt;",VLOOKUP(CONCATENATE(H$317," 1"),ТЗ!$A:$C,3,0)),IF(ТЗ!H22&gt;ТЗ!H$620,CONCATENATE("&gt;",VLOOKUP(CONCATENATE(H$317," 2"),ТЗ!$A:$C,3,0)),ТЗ!H22))</f>
        <v>8.75</v>
      </c>
      <c r="I328" s="30">
        <f>IF(I22&lt;I$619,CONCATENATE("&lt;",VLOOKUP(CONCATENATE(I$317," 1"),ТЗ!$A:$C,3,0)),IF(ТЗ!I22&gt;ТЗ!I$620,CONCATENATE("&gt;",VLOOKUP(CONCATENATE(I$317," 2"),ТЗ!$A:$C,3,0)),ТЗ!I22))</f>
        <v>19</v>
      </c>
      <c r="J328" s="30">
        <f>IF(J22&lt;J$619,CONCATENATE("&lt;",VLOOKUP(CONCATENATE(J$317," 1"),ТЗ!$A:$C,3,0)),IF(ТЗ!J22&gt;ТЗ!J$620,CONCATENATE("&gt;",VLOOKUP(CONCATENATE(J$317," 2"),ТЗ!$A:$C,3,0)),ТЗ!J22))</f>
        <v>165.25863200000001</v>
      </c>
      <c r="K328" s="30">
        <f>IF(K22&lt;K$619,CONCATENATE("&lt;",VLOOKUP(CONCATENATE(K$317," 1"),ТЗ!$A:$C,3,0)),IF(ТЗ!K22&gt;ТЗ!K$620,CONCATENATE("&gt;",VLOOKUP(CONCATENATE(K$317," 2"),ТЗ!$A:$C,3,0)),ТЗ!K22))</f>
        <v>0.92733333333333345</v>
      </c>
      <c r="L328" s="30">
        <f>IF(L22&lt;L$619,CONCATENATE("&lt;",VLOOKUP(CONCATENATE(L$317," 1"),ТЗ!$A:$C,3,0)),IF(ТЗ!L22&gt;ТЗ!L$620,CONCATENATE("&gt;",VLOOKUP(CONCATENATE(L$317," 2"),ТЗ!$A:$C,3,0)),ТЗ!L22))</f>
        <v>0.23843930635838156</v>
      </c>
      <c r="M328" s="30" t="str">
        <f>IF(M22&lt;M$619,CONCATENATE("&lt;",VLOOKUP(CONCATENATE(M$317," 1"),ТЗ!$A:$C,3,0)),IF(ТЗ!M22&gt;ТЗ!M$620,CONCATENATE("&gt;",VLOOKUP(CONCATENATE(M$317," 2"),ТЗ!$A:$C,3,0)),ТЗ!M22))</f>
        <v>&lt;0,5</v>
      </c>
      <c r="N328" s="30">
        <f>IF(N22&lt;N$619,CONCATENATE("&lt;",VLOOKUP(CONCATENATE(N$317," 1"),ТЗ!$A:$C,3,0)),IF(ТЗ!N22&gt;ТЗ!N$620,CONCATENATE("&gt;",VLOOKUP(CONCATENATE(N$317," 2"),ТЗ!$A:$C,3,0)),ТЗ!N22))</f>
        <v>0.14411041666666663</v>
      </c>
      <c r="O328" s="30">
        <f>IF(O22&lt;O$619,CONCATENATE("&lt;",VLOOKUP(CONCATENATE(O$317," 1"),ТЗ!$A:$C,3,0)),IF(ТЗ!O22&gt;ТЗ!O$620,CONCATENATE("&gt;",VLOOKUP(CONCATENATE(O$317," 2"),ТЗ!$A:$C,3,0)),ТЗ!O22))</f>
        <v>0.21900749999999997</v>
      </c>
      <c r="P328" s="30">
        <f>IF(P22&lt;P$619,CONCATENATE("&lt;",VLOOKUP(CONCATENATE(P$317," 1"),ТЗ!$A:$C,3,0)),IF(ТЗ!P22&gt;ТЗ!P$620,CONCATENATE("&gt;",VLOOKUP(CONCATENATE(P$317," 2"),ТЗ!$A:$C,3,0)),ТЗ!P22))</f>
        <v>1.0797924999999999E-4</v>
      </c>
      <c r="Q328" s="30">
        <f>IF(Q22&lt;Q$619,CONCATENATE("&lt;",VLOOKUP(CONCATENATE(Q$317," 1"),ТЗ!$A:$C,3,0)),IF(ТЗ!Q22&gt;ТЗ!Q$620,CONCATENATE("&gt;",VLOOKUP(CONCATENATE(Q$317," 2"),ТЗ!$A:$C,3,0)),ТЗ!Q22))</f>
        <v>1.7085899999999998E-4</v>
      </c>
      <c r="R328" s="30">
        <f>IF(R22&lt;R$619,CONCATENATE("&lt;",VLOOKUP(CONCATENATE(R$317," 1"),ТЗ!$A:$C,3,0)),IF(ТЗ!R22&gt;ТЗ!R$620,CONCATENATE("&gt;",VLOOKUP(CONCATENATE(R$317," 2"),ТЗ!$A:$C,3,0)),ТЗ!R22))</f>
        <v>24.71</v>
      </c>
      <c r="S328" s="30">
        <f>IF(S22&lt;S$619,CONCATENATE("&lt;",VLOOKUP(CONCATENATE(S$317," 1"),ТЗ!$A:$C,3,0)),IF(ТЗ!S22&gt;ТЗ!S$620,CONCATENATE("&gt;",VLOOKUP(CONCATENATE(S$317," 2"),ТЗ!$A:$C,3,0)),ТЗ!S22))</f>
        <v>7.0333333333323367E-2</v>
      </c>
      <c r="T328" s="30" t="str">
        <f>IF(T22&lt;T$619,CONCATENATE("&lt;",VLOOKUP(CONCATENATE(T$317," 1"),ТЗ!$A:$C,3,0)),IF(ТЗ!T22&gt;ТЗ!T$620,CONCATENATE("&gt;",VLOOKUP(CONCATENATE(T$317," 2"),ТЗ!$A:$C,3,0)),ТЗ!T22))</f>
        <v>&lt;0,1</v>
      </c>
      <c r="U328" s="30" t="e">
        <f>IF(U22&lt;U$619,CONCATENATE("&lt;",VLOOKUP(CONCATENATE(U$317," 1"),ТЗ!$A:$C,3,0)),IF(ТЗ!U22&gt;ТЗ!U$620,CONCATENATE("&gt;",VLOOKUP(CONCATENATE(U$317," 2"),ТЗ!$A:$C,3,0)),ТЗ!U22))</f>
        <v>#N/A</v>
      </c>
      <c r="V328" s="30" t="e">
        <f>IF(V22&lt;V$619,CONCATENATE("&lt;",VLOOKUP(CONCATENATE(V$317," 1"),ТЗ!$A:$C,3,0)),IF(ТЗ!V22&gt;ТЗ!V$620,CONCATENATE("&gt;",VLOOKUP(CONCATENATE(V$317," 2"),ТЗ!$A:$C,3,0)),ТЗ!V22))</f>
        <v>#N/A</v>
      </c>
    </row>
    <row r="329" spans="1:22" hidden="1" x14ac:dyDescent="0.25">
      <c r="A329" t="s">
        <v>391</v>
      </c>
      <c r="B329">
        <v>5000</v>
      </c>
      <c r="C329" s="22" t="s">
        <v>169</v>
      </c>
      <c r="D329" s="14">
        <f>IF(OR(D328=[1]Настройки!$U$6,D328="-"),"-",D328+1)</f>
        <v>11</v>
      </c>
      <c r="E329" s="15" t="str">
        <f t="shared" si="1"/>
        <v>471П.21.11</v>
      </c>
      <c r="F329" s="15"/>
      <c r="G329" s="30">
        <f>IF(G23&lt;G$619,CONCATENATE("&lt;",VLOOKUP(CONCATENATE(G$317," 1"),ТЗ!$A:$C,3,0)),IF(ТЗ!G23&gt;ТЗ!G$620,CONCATENATE("&gt;",VLOOKUP(CONCATENATE(G$317," 2"),ТЗ!$A:$C,3,0)),ТЗ!G23))</f>
        <v>7.23</v>
      </c>
      <c r="H329" s="30">
        <f>IF(H23&lt;H$619,CONCATENATE("&lt;",VLOOKUP(CONCATENATE(H$317," 1"),ТЗ!$A:$C,3,0)),IF(ТЗ!H23&gt;ТЗ!H$620,CONCATENATE("&gt;",VLOOKUP(CONCATENATE(H$317," 2"),ТЗ!$A:$C,3,0)),ТЗ!H23))</f>
        <v>8.9700000000000006</v>
      </c>
      <c r="I329" s="30">
        <f>IF(I23&lt;I$619,CONCATENATE("&lt;",VLOOKUP(CONCATENATE(I$317," 1"),ТЗ!$A:$C,3,0)),IF(ТЗ!I23&gt;ТЗ!I$620,CONCATENATE("&gt;",VLOOKUP(CONCATENATE(I$317," 2"),ТЗ!$A:$C,3,0)),ТЗ!I23))</f>
        <v>16.399999999999999</v>
      </c>
      <c r="J329" s="30">
        <f>IF(J23&lt;J$619,CONCATENATE("&lt;",VLOOKUP(CONCATENATE(J$317," 1"),ТЗ!$A:$C,3,0)),IF(ТЗ!J23&gt;ТЗ!J$620,CONCATENATE("&gt;",VLOOKUP(CONCATENATE(J$317," 2"),ТЗ!$A:$C,3,0)),ТЗ!J23))</f>
        <v>164.93114399999999</v>
      </c>
      <c r="K329" s="30">
        <f>IF(K23&lt;K$619,CONCATENATE("&lt;",VLOOKUP(CONCATENATE(K$317," 1"),ТЗ!$A:$C,3,0)),IF(ТЗ!K23&gt;ТЗ!K$620,CONCATENATE("&gt;",VLOOKUP(CONCATENATE(K$317," 2"),ТЗ!$A:$C,3,0)),ТЗ!K23))</f>
        <v>0.66</v>
      </c>
      <c r="L329" s="30">
        <f>IF(L23&lt;L$619,CONCATENATE("&lt;",VLOOKUP(CONCATENATE(L$317," 1"),ТЗ!$A:$C,3,0)),IF(ТЗ!L23&gt;ТЗ!L$620,CONCATENATE("&gt;",VLOOKUP(CONCATENATE(L$317," 2"),ТЗ!$A:$C,3,0)),ТЗ!L23))</f>
        <v>0.30346820809248543</v>
      </c>
      <c r="M329" s="30" t="str">
        <f>IF(M23&lt;M$619,CONCATENATE("&lt;",VLOOKUP(CONCATENATE(M$317," 1"),ТЗ!$A:$C,3,0)),IF(ТЗ!M23&gt;ТЗ!M$620,CONCATENATE("&gt;",VLOOKUP(CONCATENATE(M$317," 2"),ТЗ!$A:$C,3,0)),ТЗ!M23))</f>
        <v>&lt;0,5</v>
      </c>
      <c r="N329" s="30">
        <f>IF(N23&lt;N$619,CONCATENATE("&lt;",VLOOKUP(CONCATENATE(N$317," 1"),ТЗ!$A:$C,3,0)),IF(ТЗ!N23&gt;ТЗ!N$620,CONCATENATE("&gt;",VLOOKUP(CONCATENATE(N$317," 2"),ТЗ!$A:$C,3,0)),ТЗ!N23))</f>
        <v>0.12330416666666667</v>
      </c>
      <c r="O329" s="30">
        <f>IF(O23&lt;O$619,CONCATENATE("&lt;",VLOOKUP(CONCATENATE(O$317," 1"),ТЗ!$A:$C,3,0)),IF(ТЗ!O23&gt;ТЗ!O$620,CONCATENATE("&gt;",VLOOKUP(CONCATENATE(O$317," 2"),ТЗ!$A:$C,3,0)),ТЗ!O23))</f>
        <v>0.21421999999999999</v>
      </c>
      <c r="P329" s="30">
        <f>IF(P23&lt;P$619,CONCATENATE("&lt;",VLOOKUP(CONCATENATE(P$317," 1"),ТЗ!$A:$C,3,0)),IF(ТЗ!P23&gt;ТЗ!P$620,CONCATENATE("&gt;",VLOOKUP(CONCATENATE(P$317," 2"),ТЗ!$A:$C,3,0)),ТЗ!P23))</f>
        <v>1.0083200000000001E-4</v>
      </c>
      <c r="Q329" s="30">
        <f>IF(Q23&lt;Q$619,CONCATENATE("&lt;",VLOOKUP(CONCATENATE(Q$317," 1"),ТЗ!$A:$C,3,0)),IF(ТЗ!Q23&gt;ТЗ!Q$620,CONCATENATE("&gt;",VLOOKUP(CONCATENATE(Q$317," 2"),ТЗ!$A:$C,3,0)),ТЗ!Q23))</f>
        <v>2.6305499999999999E-4</v>
      </c>
      <c r="R329" s="30">
        <f>IF(R23&lt;R$619,CONCATENATE("&lt;",VLOOKUP(CONCATENATE(R$317," 1"),ТЗ!$A:$C,3,0)),IF(ТЗ!R23&gt;ТЗ!R$620,CONCATENATE("&gt;",VLOOKUP(CONCATENATE(R$317," 2"),ТЗ!$A:$C,3,0)),ТЗ!R23))</f>
        <v>23.95</v>
      </c>
      <c r="S329" s="30">
        <f>IF(S23&lt;S$619,CONCATENATE("&lt;",VLOOKUP(CONCATENATE(S$317," 1"),ТЗ!$A:$C,3,0)),IF(ТЗ!S23&gt;ТЗ!S$620,CONCATENATE("&gt;",VLOOKUP(CONCATENATE(S$317," 2"),ТЗ!$A:$C,3,0)),ТЗ!S23))</f>
        <v>5.5499999999994998E-2</v>
      </c>
      <c r="T329" s="30" t="str">
        <f>IF(T23&lt;T$619,CONCATENATE("&lt;",VLOOKUP(CONCATENATE(T$317," 1"),ТЗ!$A:$C,3,0)),IF(ТЗ!T23&gt;ТЗ!T$620,CONCATENATE("&gt;",VLOOKUP(CONCATENATE(T$317," 2"),ТЗ!$A:$C,3,0)),ТЗ!T23))</f>
        <v>&lt;0,1</v>
      </c>
      <c r="U329" s="30" t="e">
        <f>IF(U23&lt;U$619,CONCATENATE("&lt;",VLOOKUP(CONCATENATE(U$317," 1"),ТЗ!$A:$C,3,0)),IF(ТЗ!U23&gt;ТЗ!U$620,CONCATENATE("&gt;",VLOOKUP(CONCATENATE(U$317," 2"),ТЗ!$A:$C,3,0)),ТЗ!U23))</f>
        <v>#N/A</v>
      </c>
      <c r="V329" s="30" t="e">
        <f>IF(V23&lt;V$619,CONCATENATE("&lt;",VLOOKUP(CONCATENATE(V$317," 1"),ТЗ!$A:$C,3,0)),IF(ТЗ!V23&gt;ТЗ!V$620,CONCATENATE("&gt;",VLOOKUP(CONCATENATE(V$317," 2"),ТЗ!$A:$C,3,0)),ТЗ!V23))</f>
        <v>#N/A</v>
      </c>
    </row>
    <row r="330" spans="1:22" hidden="1" x14ac:dyDescent="0.25">
      <c r="A330" t="s">
        <v>392</v>
      </c>
      <c r="B330">
        <v>1</v>
      </c>
      <c r="C330" s="22" t="s">
        <v>36</v>
      </c>
      <c r="D330" s="14">
        <f>IF(OR(D329=[1]Настройки!$U$6,D329="-"),"-",D329+1)</f>
        <v>12</v>
      </c>
      <c r="E330" s="15" t="str">
        <f t="shared" si="1"/>
        <v>471П.21.12</v>
      </c>
      <c r="F330" s="15"/>
      <c r="G330" s="30">
        <f>IF(G24&lt;G$619,CONCATENATE("&lt;",VLOOKUP(CONCATENATE(G$317," 1"),ТЗ!$A:$C,3,0)),IF(ТЗ!G24&gt;ТЗ!G$620,CONCATENATE("&gt;",VLOOKUP(CONCATENATE(G$317," 2"),ТЗ!$A:$C,3,0)),ТЗ!G24))</f>
        <v>7.25</v>
      </c>
      <c r="H330" s="30">
        <f>IF(H24&lt;H$619,CONCATENATE("&lt;",VLOOKUP(CONCATENATE(H$317," 1"),ТЗ!$A:$C,3,0)),IF(ТЗ!H24&gt;ТЗ!H$620,CONCATENATE("&gt;",VLOOKUP(CONCATENATE(H$317," 2"),ТЗ!$A:$C,3,0)),ТЗ!H24))</f>
        <v>8.89</v>
      </c>
      <c r="I330" s="30">
        <f>IF(I24&lt;I$619,CONCATENATE("&lt;",VLOOKUP(CONCATENATE(I$317," 1"),ТЗ!$A:$C,3,0)),IF(ТЗ!I24&gt;ТЗ!I$620,CONCATENATE("&gt;",VLOOKUP(CONCATENATE(I$317," 2"),ТЗ!$A:$C,3,0)),ТЗ!I24))</f>
        <v>22.2</v>
      </c>
      <c r="J330" s="30">
        <f>IF(J24&lt;J$619,CONCATENATE("&lt;",VLOOKUP(CONCATENATE(J$317," 1"),ТЗ!$A:$C,3,0)),IF(ТЗ!J24&gt;ТЗ!J$620,CONCATENATE("&gt;",VLOOKUP(CONCATENATE(J$317," 2"),ТЗ!$A:$C,3,0)),ТЗ!J24))</f>
        <v>164.548272</v>
      </c>
      <c r="K330" s="30">
        <f>IF(K24&lt;K$619,CONCATENATE("&lt;",VLOOKUP(CONCATENATE(K$317," 1"),ТЗ!$A:$C,3,0)),IF(ТЗ!K24&gt;ТЗ!K$620,CONCATENATE("&gt;",VLOOKUP(CONCATENATE(K$317," 2"),ТЗ!$A:$C,3,0)),ТЗ!K24))</f>
        <v>0.92533333333333334</v>
      </c>
      <c r="L330" s="30">
        <f>IF(L24&lt;L$619,CONCATENATE("&lt;",VLOOKUP(CONCATENATE(L$317," 1"),ТЗ!$A:$C,3,0)),IF(ТЗ!L24&gt;ТЗ!L$620,CONCATENATE("&gt;",VLOOKUP(CONCATENATE(L$317," 2"),ТЗ!$A:$C,3,0)),ТЗ!L24))</f>
        <v>0.2167630057803468</v>
      </c>
      <c r="M330" s="30" t="str">
        <f>IF(M24&lt;M$619,CONCATENATE("&lt;",VLOOKUP(CONCATENATE(M$317," 1"),ТЗ!$A:$C,3,0)),IF(ТЗ!M24&gt;ТЗ!M$620,CONCATENATE("&gt;",VLOOKUP(CONCATENATE(M$317," 2"),ТЗ!$A:$C,3,0)),ТЗ!M24))</f>
        <v>&lt;0,5</v>
      </c>
      <c r="N330" s="30">
        <f>IF(N24&lt;N$619,CONCATENATE("&lt;",VLOOKUP(CONCATENATE(N$317," 1"),ТЗ!$A:$C,3,0)),IF(ТЗ!N24&gt;ТЗ!N$620,CONCATENATE("&gt;",VLOOKUP(CONCATENATE(N$317," 2"),ТЗ!$A:$C,3,0)),ТЗ!N24))</f>
        <v>0.13974166666666665</v>
      </c>
      <c r="O330" s="30">
        <f>IF(O24&lt;O$619,CONCATENATE("&lt;",VLOOKUP(CONCATENATE(O$317," 1"),ТЗ!$A:$C,3,0)),IF(ТЗ!O24&gt;ТЗ!O$620,CONCATENATE("&gt;",VLOOKUP(CONCATENATE(O$317," 2"),ТЗ!$A:$C,3,0)),ТЗ!O24))</f>
        <v>0.21733499999999997</v>
      </c>
      <c r="P330" s="30">
        <f>IF(P24&lt;P$619,CONCATENATE("&lt;",VLOOKUP(CONCATENATE(P$317," 1"),ТЗ!$A:$C,3,0)),IF(ТЗ!P24&gt;ТЗ!P$620,CONCATENATE("&gt;",VLOOKUP(CONCATENATE(P$317," 2"),ТЗ!$A:$C,3,0)),ТЗ!P24))</f>
        <v>1.5167350000000002E-4</v>
      </c>
      <c r="Q330" s="30">
        <f>IF(Q24&lt;Q$619,CONCATENATE("&lt;",VLOOKUP(CONCATENATE(Q$317," 1"),ТЗ!$A:$C,3,0)),IF(ТЗ!Q24&gt;ТЗ!Q$620,CONCATENATE("&gt;",VLOOKUP(CONCATENATE(Q$317," 2"),ТЗ!$A:$C,3,0)),ТЗ!Q24))</f>
        <v>2.1867299999999998E-4</v>
      </c>
      <c r="R330" s="30">
        <f>IF(R24&lt;R$619,CONCATENATE("&lt;",VLOOKUP(CONCATENATE(R$317," 1"),ТЗ!$A:$C,3,0)),IF(ТЗ!R24&gt;ТЗ!R$620,CONCATENATE("&gt;",VLOOKUP(CONCATENATE(R$317," 2"),ТЗ!$A:$C,3,0)),ТЗ!R24))</f>
        <v>22.75</v>
      </c>
      <c r="S330" s="30">
        <f>IF(S24&lt;S$619,CONCATENATE("&lt;",VLOOKUP(CONCATENATE(S$317," 1"),ТЗ!$A:$C,3,0)),IF(ТЗ!S24&gt;ТЗ!S$620,CONCATENATE("&gt;",VLOOKUP(CONCATENATE(S$317," 2"),ТЗ!$A:$C,3,0)),ТЗ!S24))</f>
        <v>9.0333333333324134E-2</v>
      </c>
      <c r="T330" s="30" t="str">
        <f>IF(T24&lt;T$619,CONCATENATE("&lt;",VLOOKUP(CONCATENATE(T$317," 1"),ТЗ!$A:$C,3,0)),IF(ТЗ!T24&gt;ТЗ!T$620,CONCATENATE("&gt;",VLOOKUP(CONCATENATE(T$317," 2"),ТЗ!$A:$C,3,0)),ТЗ!T24))</f>
        <v>&lt;0,1</v>
      </c>
      <c r="U330" s="30" t="e">
        <f>IF(U24&lt;U$619,CONCATENATE("&lt;",VLOOKUP(CONCATENATE(U$317," 1"),ТЗ!$A:$C,3,0)),IF(ТЗ!U24&gt;ТЗ!U$620,CONCATENATE("&gt;",VLOOKUP(CONCATENATE(U$317," 2"),ТЗ!$A:$C,3,0)),ТЗ!U24))</f>
        <v>#N/A</v>
      </c>
      <c r="V330" s="30" t="e">
        <f>IF(V24&lt;V$619,CONCATENATE("&lt;",VLOOKUP(CONCATENATE(V$317," 1"),ТЗ!$A:$C,3,0)),IF(ТЗ!V24&gt;ТЗ!V$620,CONCATENATE("&gt;",VLOOKUP(CONCATENATE(V$317," 2"),ТЗ!$A:$C,3,0)),ТЗ!V24))</f>
        <v>#N/A</v>
      </c>
    </row>
    <row r="331" spans="1:22" hidden="1" x14ac:dyDescent="0.25">
      <c r="A331" t="s">
        <v>393</v>
      </c>
      <c r="B331">
        <v>5000</v>
      </c>
      <c r="C331" s="22" t="s">
        <v>169</v>
      </c>
      <c r="D331" s="14">
        <f>IF(OR(D330=[1]Настройки!$U$6,D330="-"),"-",D330+1)</f>
        <v>13</v>
      </c>
      <c r="E331" s="15" t="str">
        <f t="shared" si="1"/>
        <v>471П.21.13</v>
      </c>
      <c r="F331" s="15"/>
      <c r="G331" s="30">
        <f>IF(G25&lt;G$619,CONCATENATE("&lt;",VLOOKUP(CONCATENATE(G$317," 1"),ТЗ!$A:$C,3,0)),IF(ТЗ!G25&gt;ТЗ!G$620,CONCATENATE("&gt;",VLOOKUP(CONCATENATE(G$317," 2"),ТЗ!$A:$C,3,0)),ТЗ!G25))</f>
        <v>7.18</v>
      </c>
      <c r="H331" s="30">
        <f>IF(H25&lt;H$619,CONCATENATE("&lt;",VLOOKUP(CONCATENATE(H$317," 1"),ТЗ!$A:$C,3,0)),IF(ТЗ!H25&gt;ТЗ!H$620,CONCATENATE("&gt;",VLOOKUP(CONCATENATE(H$317," 2"),ТЗ!$A:$C,3,0)),ТЗ!H25))</f>
        <v>8.5500000000000007</v>
      </c>
      <c r="I331" s="30">
        <f>IF(I25&lt;I$619,CONCATENATE("&lt;",VLOOKUP(CONCATENATE(I$317," 1"),ТЗ!$A:$C,3,0)),IF(ТЗ!I25&gt;ТЗ!I$620,CONCATENATE("&gt;",VLOOKUP(CONCATENATE(I$317," 2"),ТЗ!$A:$C,3,0)),ТЗ!I25))</f>
        <v>23.599999999999998</v>
      </c>
      <c r="J331" s="30">
        <f>IF(J25&lt;J$619,CONCATENATE("&lt;",VLOOKUP(CONCATENATE(J$317," 1"),ТЗ!$A:$C,3,0)),IF(ТЗ!J25&gt;ТЗ!J$620,CONCATENATE("&gt;",VLOOKUP(CONCATENATE(J$317," 2"),ТЗ!$A:$C,3,0)),ТЗ!J25))</f>
        <v>339.88197600000001</v>
      </c>
      <c r="K331" s="30">
        <f>IF(K25&lt;K$619,CONCATENATE("&lt;",VLOOKUP(CONCATENATE(K$317," 1"),ТЗ!$A:$C,3,0)),IF(ТЗ!K25&gt;ТЗ!K$620,CONCATENATE("&gt;",VLOOKUP(CONCATENATE(K$317," 2"),ТЗ!$A:$C,3,0)),ТЗ!K25))</f>
        <v>0.52800000000000014</v>
      </c>
      <c r="L331" s="30">
        <f>IF(L25&lt;L$619,CONCATENATE("&lt;",VLOOKUP(CONCATENATE(L$317," 1"),ТЗ!$A:$C,3,0)),IF(ТЗ!L25&gt;ТЗ!L$620,CONCATENATE("&gt;",VLOOKUP(CONCATENATE(L$317," 2"),ТЗ!$A:$C,3,0)),ТЗ!L25))</f>
        <v>0.26011560693641611</v>
      </c>
      <c r="M331" s="30" t="str">
        <f>IF(M25&lt;M$619,CONCATENATE("&lt;",VLOOKUP(CONCATENATE(M$317," 1"),ТЗ!$A:$C,3,0)),IF(ТЗ!M25&gt;ТЗ!M$620,CONCATENATE("&gt;",VLOOKUP(CONCATENATE(M$317," 2"),ТЗ!$A:$C,3,0)),ТЗ!M25))</f>
        <v>&lt;0,5</v>
      </c>
      <c r="N331" s="30">
        <f>IF(N25&lt;N$619,CONCATENATE("&lt;",VLOOKUP(CONCATENATE(N$317," 1"),ТЗ!$A:$C,3,0)),IF(ТЗ!N25&gt;ТЗ!N$620,CONCATENATE("&gt;",VLOOKUP(CONCATENATE(N$317," 2"),ТЗ!$A:$C,3,0)),ТЗ!N25))</f>
        <v>9.8416666666666666E-2</v>
      </c>
      <c r="O331" s="30">
        <f>IF(O25&lt;O$619,CONCATENATE("&lt;",VLOOKUP(CONCATENATE(O$317," 1"),ТЗ!$A:$C,3,0)),IF(ТЗ!O25&gt;ТЗ!O$620,CONCATENATE("&gt;",VLOOKUP(CONCATENATE(O$317," 2"),ТЗ!$A:$C,3,0)),ТЗ!O25))</f>
        <v>0.38447249999999999</v>
      </c>
      <c r="P331" s="30">
        <f>IF(P25&lt;P$619,CONCATENATE("&lt;",VLOOKUP(CONCATENATE(P$317," 1"),ТЗ!$A:$C,3,0)),IF(ТЗ!P25&gt;ТЗ!P$620,CONCATENATE("&gt;",VLOOKUP(CONCATENATE(P$317," 2"),ТЗ!$A:$C,3,0)),ТЗ!P25))</f>
        <v>8.1592499999999995E-5</v>
      </c>
      <c r="Q331" s="30">
        <f>IF(Q25&lt;Q$619,CONCATENATE("&lt;",VLOOKUP(CONCATENATE(Q$317," 1"),ТЗ!$A:$C,3,0)),IF(ТЗ!Q25&gt;ТЗ!Q$620,CONCATENATE("&gt;",VLOOKUP(CONCATENATE(Q$317," 2"),ТЗ!$A:$C,3,0)),ТЗ!Q25))</f>
        <v>5.1782249999999998E-4</v>
      </c>
      <c r="R331" s="30">
        <f>IF(R25&lt;R$619,CONCATENATE("&lt;",VLOOKUP(CONCATENATE(R$317," 1"),ТЗ!$A:$C,3,0)),IF(ТЗ!R25&gt;ТЗ!R$620,CONCATENATE("&gt;",VLOOKUP(CONCATENATE(R$317," 2"),ТЗ!$A:$C,3,0)),ТЗ!R25))</f>
        <v>24.700000000000003</v>
      </c>
      <c r="S331" s="30">
        <f>IF(S25&lt;S$619,CONCATENATE("&lt;",VLOOKUP(CONCATENATE(S$317," 1"),ТЗ!$A:$C,3,0)),IF(ТЗ!S25&gt;ТЗ!S$620,CONCATENATE("&gt;",VLOOKUP(CONCATENATE(S$317," 2"),ТЗ!$A:$C,3,0)),ТЗ!S25))</f>
        <v>6.8166666666667666E-2</v>
      </c>
      <c r="T331" s="30" t="str">
        <f>IF(T25&lt;T$619,CONCATENATE("&lt;",VLOOKUP(CONCATENATE(T$317," 1"),ТЗ!$A:$C,3,0)),IF(ТЗ!T25&gt;ТЗ!T$620,CONCATENATE("&gt;",VLOOKUP(CONCATENATE(T$317," 2"),ТЗ!$A:$C,3,0)),ТЗ!T25))</f>
        <v>&lt;0,1</v>
      </c>
      <c r="U331" s="30" t="e">
        <f>IF(U25&lt;U$619,CONCATENATE("&lt;",VLOOKUP(CONCATENATE(U$317," 1"),ТЗ!$A:$C,3,0)),IF(ТЗ!U25&gt;ТЗ!U$620,CONCATENATE("&gt;",VLOOKUP(CONCATENATE(U$317," 2"),ТЗ!$A:$C,3,0)),ТЗ!U25))</f>
        <v>#N/A</v>
      </c>
      <c r="V331" s="30" t="e">
        <f>IF(V25&lt;V$619,CONCATENATE("&lt;",VLOOKUP(CONCATENATE(V$317," 1"),ТЗ!$A:$C,3,0)),IF(ТЗ!V25&gt;ТЗ!V$620,CONCATENATE("&gt;",VLOOKUP(CONCATENATE(V$317," 2"),ТЗ!$A:$C,3,0)),ТЗ!V25))</f>
        <v>#N/A</v>
      </c>
    </row>
    <row r="332" spans="1:22" hidden="1" x14ac:dyDescent="0.25">
      <c r="A332" t="s">
        <v>394</v>
      </c>
      <c r="B332">
        <v>1</v>
      </c>
      <c r="C332" s="22" t="s">
        <v>36</v>
      </c>
      <c r="D332" s="14">
        <f>IF(OR(D331=[1]Настройки!$U$6,D331="-"),"-",D331+1)</f>
        <v>14</v>
      </c>
      <c r="E332" s="15" t="str">
        <f t="shared" si="1"/>
        <v>471П.21.14</v>
      </c>
      <c r="F332" s="15"/>
      <c r="G332" s="30">
        <f>IF(G26&lt;G$619,CONCATENATE("&lt;",VLOOKUP(CONCATENATE(G$317," 1"),ТЗ!$A:$C,3,0)),IF(ТЗ!G26&gt;ТЗ!G$620,CONCATENATE("&gt;",VLOOKUP(CONCATENATE(G$317," 2"),ТЗ!$A:$C,3,0)),ТЗ!G26))</f>
        <v>7.2</v>
      </c>
      <c r="H332" s="30">
        <f>IF(H26&lt;H$619,CONCATENATE("&lt;",VLOOKUP(CONCATENATE(H$317," 1"),ТЗ!$A:$C,3,0)),IF(ТЗ!H26&gt;ТЗ!H$620,CONCATENATE("&gt;",VLOOKUP(CONCATENATE(H$317," 2"),ТЗ!$A:$C,3,0)),ТЗ!H26))</f>
        <v>8.58</v>
      </c>
      <c r="I332" s="30">
        <f>IF(I26&lt;I$619,CONCATENATE("&lt;",VLOOKUP(CONCATENATE(I$317," 1"),ТЗ!$A:$C,3,0)),IF(ТЗ!I26&gt;ТЗ!I$620,CONCATENATE("&gt;",VLOOKUP(CONCATENATE(I$317," 2"),ТЗ!$A:$C,3,0)),ТЗ!I26))</f>
        <v>15.4</v>
      </c>
      <c r="J332" s="30">
        <f>IF(J26&lt;J$619,CONCATENATE("&lt;",VLOOKUP(CONCATENATE(J$317," 1"),ТЗ!$A:$C,3,0)),IF(ТЗ!J26&gt;ТЗ!J$620,CONCATENATE("&gt;",VLOOKUP(CONCATENATE(J$317," 2"),ТЗ!$A:$C,3,0)),ТЗ!J26))</f>
        <v>324.32629599999996</v>
      </c>
      <c r="K332" s="30">
        <f>IF(K26&lt;K$619,CONCATENATE("&lt;",VLOOKUP(CONCATENATE(K$317," 1"),ТЗ!$A:$C,3,0)),IF(ТЗ!K26&gt;ТЗ!K$620,CONCATENATE("&gt;",VLOOKUP(CONCATENATE(K$317," 2"),ТЗ!$A:$C,3,0)),ТЗ!K26))</f>
        <v>0.92666666666666675</v>
      </c>
      <c r="L332" s="30">
        <f>IF(L26&lt;L$619,CONCATENATE("&lt;",VLOOKUP(CONCATENATE(L$317," 1"),ТЗ!$A:$C,3,0)),IF(ТЗ!L26&gt;ТЗ!L$620,CONCATENATE("&gt;",VLOOKUP(CONCATENATE(L$317," 2"),ТЗ!$A:$C,3,0)),ТЗ!L26))</f>
        <v>0.17341040462427737</v>
      </c>
      <c r="M332" s="30" t="str">
        <f>IF(M26&lt;M$619,CONCATENATE("&lt;",VLOOKUP(CONCATENATE(M$317," 1"),ТЗ!$A:$C,3,0)),IF(ТЗ!M26&gt;ТЗ!M$620,CONCATENATE("&gt;",VLOOKUP(CONCATENATE(M$317," 2"),ТЗ!$A:$C,3,0)),ТЗ!M26))</f>
        <v>&lt;0,5</v>
      </c>
      <c r="N332" s="30">
        <f>IF(N26&lt;N$619,CONCATENATE("&lt;",VLOOKUP(CONCATENATE(N$317," 1"),ТЗ!$A:$C,3,0)),IF(ТЗ!N26&gt;ТЗ!N$620,CONCATENATE("&gt;",VLOOKUP(CONCATENATE(N$317," 2"),ТЗ!$A:$C,3,0)),ТЗ!N26))</f>
        <v>9.6937499999999982E-2</v>
      </c>
      <c r="O332" s="30">
        <f>IF(O26&lt;O$619,CONCATENATE("&lt;",VLOOKUP(CONCATENATE(O$317," 1"),ТЗ!$A:$C,3,0)),IF(ТЗ!O26&gt;ТЗ!O$620,CONCATENATE("&gt;",VLOOKUP(CONCATENATE(O$317," 2"),ТЗ!$A:$C,3,0)),ТЗ!O26))</f>
        <v>0.35809750000000001</v>
      </c>
      <c r="P332" s="30">
        <f>IF(P26&lt;P$619,CONCATENATE("&lt;",VLOOKUP(CONCATENATE(P$317," 1"),ТЗ!$A:$C,3,0)),IF(ТЗ!P26&gt;ТЗ!P$620,CONCATENATE("&gt;",VLOOKUP(CONCATENATE(P$317," 2"),ТЗ!$A:$C,3,0)),ТЗ!P26))</f>
        <v>8.9435500000000008E-5</v>
      </c>
      <c r="Q332" s="30">
        <f>IF(Q26&lt;Q$619,CONCATENATE("&lt;",VLOOKUP(CONCATENATE(Q$317," 1"),ТЗ!$A:$C,3,0)),IF(ТЗ!Q26&gt;ТЗ!Q$620,CONCATENATE("&gt;",VLOOKUP(CONCATENATE(Q$317," 2"),ТЗ!$A:$C,3,0)),ТЗ!Q26))</f>
        <v>4.5503249999999997E-4</v>
      </c>
      <c r="R332" s="30">
        <f>IF(R26&lt;R$619,CONCATENATE("&lt;",VLOOKUP(CONCATENATE(R$317," 1"),ТЗ!$A:$C,3,0)),IF(ТЗ!R26&gt;ТЗ!R$620,CONCATENATE("&gt;",VLOOKUP(CONCATENATE(R$317," 2"),ТЗ!$A:$C,3,0)),ТЗ!R26))</f>
        <v>24.65</v>
      </c>
      <c r="S332" s="30">
        <f>IF(S26&lt;S$619,CONCATENATE("&lt;",VLOOKUP(CONCATENATE(S$317," 1"),ТЗ!$A:$C,3,0)),IF(ТЗ!S26&gt;ТЗ!S$620,CONCATENATE("&gt;",VLOOKUP(CONCATENATE(S$317," 2"),ТЗ!$A:$C,3,0)),ТЗ!S26))</f>
        <v>6.8166666666667666E-2</v>
      </c>
      <c r="T332" s="30" t="str">
        <f>IF(T26&lt;T$619,CONCATENATE("&lt;",VLOOKUP(CONCATENATE(T$317," 1"),ТЗ!$A:$C,3,0)),IF(ТЗ!T26&gt;ТЗ!T$620,CONCATENATE("&gt;",VLOOKUP(CONCATENATE(T$317," 2"),ТЗ!$A:$C,3,0)),ТЗ!T26))</f>
        <v>&lt;0,1</v>
      </c>
      <c r="U332" s="30" t="e">
        <f>IF(U26&lt;U$619,CONCATENATE("&lt;",VLOOKUP(CONCATENATE(U$317," 1"),ТЗ!$A:$C,3,0)),IF(ТЗ!U26&gt;ТЗ!U$620,CONCATENATE("&gt;",VLOOKUP(CONCATENATE(U$317," 2"),ТЗ!$A:$C,3,0)),ТЗ!U26))</f>
        <v>#N/A</v>
      </c>
      <c r="V332" s="30" t="e">
        <f>IF(V26&lt;V$619,CONCATENATE("&lt;",VLOOKUP(CONCATENATE(V$317," 1"),ТЗ!$A:$C,3,0)),IF(ТЗ!V26&gt;ТЗ!V$620,CONCATENATE("&gt;",VLOOKUP(CONCATENATE(V$317," 2"),ТЗ!$A:$C,3,0)),ТЗ!V26))</f>
        <v>#N/A</v>
      </c>
    </row>
    <row r="333" spans="1:22" hidden="1" x14ac:dyDescent="0.25">
      <c r="A333" t="s">
        <v>395</v>
      </c>
      <c r="B333">
        <v>5000</v>
      </c>
      <c r="C333" s="22" t="s">
        <v>169</v>
      </c>
      <c r="D333" s="14">
        <f>IF(OR(D332=[1]Настройки!$U$6,D332="-"),"-",D332+1)</f>
        <v>15</v>
      </c>
      <c r="E333" s="15" t="str">
        <f t="shared" si="1"/>
        <v>471П.21.15</v>
      </c>
      <c r="F333" s="15"/>
      <c r="G333" s="30">
        <f>IF(G27&lt;G$619,CONCATENATE("&lt;",VLOOKUP(CONCATENATE(G$317," 1"),ТЗ!$A:$C,3,0)),IF(ТЗ!G27&gt;ТЗ!G$620,CONCATENATE("&gt;",VLOOKUP(CONCATENATE(G$317," 2"),ТЗ!$A:$C,3,0)),ТЗ!G27))</f>
        <v>7.24</v>
      </c>
      <c r="H333" s="30">
        <f>IF(H27&lt;H$619,CONCATENATE("&lt;",VLOOKUP(CONCATENATE(H$317," 1"),ТЗ!$A:$C,3,0)),IF(ТЗ!H27&gt;ТЗ!H$620,CONCATENATE("&gt;",VLOOKUP(CONCATENATE(H$317," 2"),ТЗ!$A:$C,3,0)),ТЗ!H27))</f>
        <v>8.6300000000000008</v>
      </c>
      <c r="I333" s="30">
        <f>IF(I27&lt;I$619,CONCATENATE("&lt;",VLOOKUP(CONCATENATE(I$317," 1"),ТЗ!$A:$C,3,0)),IF(ТЗ!I27&gt;ТЗ!I$620,CONCATENATE("&gt;",VLOOKUP(CONCATENATE(I$317," 2"),ТЗ!$A:$C,3,0)),ТЗ!I27))</f>
        <v>11.799999999999999</v>
      </c>
      <c r="J333" s="30">
        <f>IF(J27&lt;J$619,CONCATENATE("&lt;",VLOOKUP(CONCATENATE(J$317," 1"),ТЗ!$A:$C,3,0)),IF(ТЗ!J27&gt;ТЗ!J$620,CONCATENATE("&gt;",VLOOKUP(CONCATENATE(J$317," 2"),ТЗ!$A:$C,3,0)),ТЗ!J27))</f>
        <v>267.11221599999999</v>
      </c>
      <c r="K333" s="30">
        <f>IF(K27&lt;K$619,CONCATENATE("&lt;",VLOOKUP(CONCATENATE(K$317," 1"),ТЗ!$A:$C,3,0)),IF(ТЗ!K27&gt;ТЗ!K$620,CONCATENATE("&gt;",VLOOKUP(CONCATENATE(K$317," 2"),ТЗ!$A:$C,3,0)),ТЗ!K27))</f>
        <v>0.52800000000000014</v>
      </c>
      <c r="L333" s="30">
        <f>IF(L27&lt;L$619,CONCATENATE("&lt;",VLOOKUP(CONCATENATE(L$317," 1"),ТЗ!$A:$C,3,0)),IF(ТЗ!L27&gt;ТЗ!L$620,CONCATENATE("&gt;",VLOOKUP(CONCATENATE(L$317," 2"),ТЗ!$A:$C,3,0)),ТЗ!L27))</f>
        <v>0.17341040462427737</v>
      </c>
      <c r="M333" s="30" t="str">
        <f>IF(M27&lt;M$619,CONCATENATE("&lt;",VLOOKUP(CONCATENATE(M$317," 1"),ТЗ!$A:$C,3,0)),IF(ТЗ!M27&gt;ТЗ!M$620,CONCATENATE("&gt;",VLOOKUP(CONCATENATE(M$317," 2"),ТЗ!$A:$C,3,0)),ТЗ!M27))</f>
        <v>&lt;0,5</v>
      </c>
      <c r="N333" s="30">
        <f>IF(N27&lt;N$619,CONCATENATE("&lt;",VLOOKUP(CONCATENATE(N$317," 1"),ТЗ!$A:$C,3,0)),IF(ТЗ!N27&gt;ТЗ!N$620,CONCATENATE("&gt;",VLOOKUP(CONCATENATE(N$317," 2"),ТЗ!$A:$C,3,0)),ТЗ!N27))</f>
        <v>8.9087499999999986E-2</v>
      </c>
      <c r="O333" s="30">
        <f>IF(O27&lt;O$619,CONCATENATE("&lt;",VLOOKUP(CONCATENATE(O$317," 1"),ТЗ!$A:$C,3,0)),IF(ТЗ!O27&gt;ТЗ!O$620,CONCATENATE("&gt;",VLOOKUP(CONCATENATE(O$317," 2"),ТЗ!$A:$C,3,0)),ТЗ!O27))</f>
        <v>0.27942250000000002</v>
      </c>
      <c r="P333" s="30">
        <f>IF(P27&lt;P$619,CONCATENATE("&lt;",VLOOKUP(CONCATENATE(P$317," 1"),ТЗ!$A:$C,3,0)),IF(ТЗ!P27&gt;ТЗ!P$620,CONCATENATE("&gt;",VLOOKUP(CONCATENATE(P$317," 2"),ТЗ!$A:$C,3,0)),ТЗ!P27))</f>
        <v>1.0440850000000002E-4</v>
      </c>
      <c r="Q333" s="30">
        <f>IF(Q27&lt;Q$619,CONCATENATE("&lt;",VLOOKUP(CONCATENATE(Q$317," 1"),ТЗ!$A:$C,3,0)),IF(ТЗ!Q27&gt;ТЗ!Q$620,CONCATENATE("&gt;",VLOOKUP(CONCATENATE(Q$317," 2"),ТЗ!$A:$C,3,0)),ТЗ!Q27))</f>
        <v>3.0893850000000004E-4</v>
      </c>
      <c r="R333" s="30">
        <f>IF(R27&lt;R$619,CONCATENATE("&lt;",VLOOKUP(CONCATENATE(R$317," 1"),ТЗ!$A:$C,3,0)),IF(ТЗ!R27&gt;ТЗ!R$620,CONCATENATE("&gt;",VLOOKUP(CONCATENATE(R$317," 2"),ТЗ!$A:$C,3,0)),ТЗ!R27))</f>
        <v>24.700000000000003</v>
      </c>
      <c r="S333" s="30">
        <f>IF(S27&lt;S$619,CONCATENATE("&lt;",VLOOKUP(CONCATENATE(S$317," 1"),ТЗ!$A:$C,3,0)),IF(ТЗ!S27&gt;ТЗ!S$620,CONCATENATE("&gt;",VLOOKUP(CONCATENATE(S$317," 2"),ТЗ!$A:$C,3,0)),ТЗ!S27))</f>
        <v>5.6250000000002132E-2</v>
      </c>
      <c r="T333" s="30" t="str">
        <f>IF(T27&lt;T$619,CONCATENATE("&lt;",VLOOKUP(CONCATENATE(T$317," 1"),ТЗ!$A:$C,3,0)),IF(ТЗ!T27&gt;ТЗ!T$620,CONCATENATE("&gt;",VLOOKUP(CONCATENATE(T$317," 2"),ТЗ!$A:$C,3,0)),ТЗ!T27))</f>
        <v>&lt;0,1</v>
      </c>
      <c r="U333" s="30" t="e">
        <f>IF(U27&lt;U$619,CONCATENATE("&lt;",VLOOKUP(CONCATENATE(U$317," 1"),ТЗ!$A:$C,3,0)),IF(ТЗ!U27&gt;ТЗ!U$620,CONCATENATE("&gt;",VLOOKUP(CONCATENATE(U$317," 2"),ТЗ!$A:$C,3,0)),ТЗ!U27))</f>
        <v>#N/A</v>
      </c>
      <c r="V333" s="30" t="e">
        <f>IF(V27&lt;V$619,CONCATENATE("&lt;",VLOOKUP(CONCATENATE(V$317," 1"),ТЗ!$A:$C,3,0)),IF(ТЗ!V27&gt;ТЗ!V$620,CONCATENATE("&gt;",VLOOKUP(CONCATENATE(V$317," 2"),ТЗ!$A:$C,3,0)),ТЗ!V27))</f>
        <v>#N/A</v>
      </c>
    </row>
    <row r="334" spans="1:22" hidden="1" x14ac:dyDescent="0.25">
      <c r="A334" t="s">
        <v>396</v>
      </c>
      <c r="B334">
        <v>5</v>
      </c>
      <c r="C334" s="22" t="s">
        <v>31</v>
      </c>
      <c r="D334" s="14">
        <f>IF(OR(D333=[1]Настройки!$U$6,D333="-"),"-",D333+1)</f>
        <v>16</v>
      </c>
      <c r="E334" s="15" t="str">
        <f t="shared" si="1"/>
        <v>471П.21.16</v>
      </c>
      <c r="F334" s="15"/>
      <c r="G334" s="30">
        <f>IF(G28&lt;G$619,CONCATENATE("&lt;",VLOOKUP(CONCATENATE(G$317," 1"),ТЗ!$A:$C,3,0)),IF(ТЗ!G28&gt;ТЗ!G$620,CONCATENATE("&gt;",VLOOKUP(CONCATENATE(G$317," 2"),ТЗ!$A:$C,3,0)),ТЗ!G28))</f>
        <v>7.32</v>
      </c>
      <c r="H334" s="30">
        <f>IF(H28&lt;H$619,CONCATENATE("&lt;",VLOOKUP(CONCATENATE(H$317," 1"),ТЗ!$A:$C,3,0)),IF(ТЗ!H28&gt;ТЗ!H$620,CONCATENATE("&gt;",VLOOKUP(CONCATENATE(H$317," 2"),ТЗ!$A:$C,3,0)),ТЗ!H28))</f>
        <v>8.68</v>
      </c>
      <c r="I334" s="30">
        <f>IF(I28&lt;I$619,CONCATENATE("&lt;",VLOOKUP(CONCATENATE(I$317," 1"),ТЗ!$A:$C,3,0)),IF(ТЗ!I28&gt;ТЗ!I$620,CONCATENATE("&gt;",VLOOKUP(CONCATENATE(I$317," 2"),ТЗ!$A:$C,3,0)),ТЗ!I28))</f>
        <v>13</v>
      </c>
      <c r="J334" s="30">
        <f>IF(J28&lt;J$619,CONCATENATE("&lt;",VLOOKUP(CONCATENATE(J$317," 1"),ТЗ!$A:$C,3,0)),IF(ТЗ!J28&gt;ТЗ!J$620,CONCATENATE("&gt;",VLOOKUP(CONCATENATE(J$317," 2"),ТЗ!$A:$C,3,0)),ТЗ!J28))</f>
        <v>242.47837599999997</v>
      </c>
      <c r="K334" s="30">
        <f>IF(K28&lt;K$619,CONCATENATE("&lt;",VLOOKUP(CONCATENATE(K$317," 1"),ТЗ!$A:$C,3,0)),IF(ТЗ!K28&gt;ТЗ!K$620,CONCATENATE("&gt;",VLOOKUP(CONCATENATE(K$317," 2"),ТЗ!$A:$C,3,0)),ТЗ!K28))</f>
        <v>0.26133333333333342</v>
      </c>
      <c r="L334" s="30" t="str">
        <f>IF(L28&lt;L$619,CONCATENATE("&lt;",VLOOKUP(CONCATENATE(L$317," 1"),ТЗ!$A:$C,3,0)),IF(ТЗ!L28&gt;ТЗ!L$620,CONCATENATE("&gt;",VLOOKUP(CONCATENATE(L$317," 2"),ТЗ!$A:$C,3,0)),ТЗ!L28))</f>
        <v>&lt;0,2</v>
      </c>
      <c r="M334" s="30" t="str">
        <f>IF(M28&lt;M$619,CONCATENATE("&lt;",VLOOKUP(CONCATENATE(M$317," 1"),ТЗ!$A:$C,3,0)),IF(ТЗ!M28&gt;ТЗ!M$620,CONCATENATE("&gt;",VLOOKUP(CONCATENATE(M$317," 2"),ТЗ!$A:$C,3,0)),ТЗ!M28))</f>
        <v>&lt;0,5</v>
      </c>
      <c r="N334" s="30">
        <f>IF(N28&lt;N$619,CONCATENATE("&lt;",VLOOKUP(CONCATENATE(N$317," 1"),ТЗ!$A:$C,3,0)),IF(ТЗ!N28&gt;ТЗ!N$620,CONCATENATE("&gt;",VLOOKUP(CONCATENATE(N$317," 2"),ТЗ!$A:$C,3,0)),ТЗ!N28))</f>
        <v>0.11402083333333332</v>
      </c>
      <c r="O334" s="30">
        <f>IF(O28&lt;O$619,CONCATENATE("&lt;",VLOOKUP(CONCATENATE(O$317," 1"),ТЗ!$A:$C,3,0)),IF(ТЗ!O28&gt;ТЗ!O$620,CONCATENATE("&gt;",VLOOKUP(CONCATENATE(O$317," 2"),ТЗ!$A:$C,3,0)),ТЗ!O28))</f>
        <v>0.39367249999999993</v>
      </c>
      <c r="P334" s="30">
        <f>IF(P28&lt;P$619,CONCATENATE("&lt;",VLOOKUP(CONCATENATE(P$317," 1"),ТЗ!$A:$C,3,0)),IF(ТЗ!P28&gt;ТЗ!P$620,CONCATENATE("&gt;",VLOOKUP(CONCATENATE(P$317," 2"),ТЗ!$A:$C,3,0)),ТЗ!P28))</f>
        <v>1.0763999999999998E-4</v>
      </c>
      <c r="Q334" s="30">
        <f>IF(Q28&lt;Q$619,CONCATENATE("&lt;",VLOOKUP(CONCATENATE(Q$317," 1"),ТЗ!$A:$C,3,0)),IF(ТЗ!Q28&gt;ТЗ!Q$620,CONCATENATE("&gt;",VLOOKUP(CONCATENATE(Q$317," 2"),ТЗ!$A:$C,3,0)),ТЗ!Q28))</f>
        <v>2.80683E-4</v>
      </c>
      <c r="R334" s="30">
        <f>IF(R28&lt;R$619,CONCATENATE("&lt;",VLOOKUP(CONCATENATE(R$317," 1"),ТЗ!$A:$C,3,0)),IF(ТЗ!R28&gt;ТЗ!R$620,CONCATENATE("&gt;",VLOOKUP(CONCATENATE(R$317," 2"),ТЗ!$A:$C,3,0)),ТЗ!R28))</f>
        <v>24.55</v>
      </c>
      <c r="S334" s="30">
        <f>IF(S28&lt;S$619,CONCATENATE("&lt;",VLOOKUP(CONCATENATE(S$317," 1"),ТЗ!$A:$C,3,0)),IF(ТЗ!S28&gt;ТЗ!S$620,CONCATENATE("&gt;",VLOOKUP(CONCATENATE(S$317," 2"),ТЗ!$A:$C,3,0)),ТЗ!S28))</f>
        <v>6.0600000000007981E-2</v>
      </c>
      <c r="T334" s="30" t="str">
        <f>IF(T28&lt;T$619,CONCATENATE("&lt;",VLOOKUP(CONCATENATE(T$317," 1"),ТЗ!$A:$C,3,0)),IF(ТЗ!T28&gt;ТЗ!T$620,CONCATENATE("&gt;",VLOOKUP(CONCATENATE(T$317," 2"),ТЗ!$A:$C,3,0)),ТЗ!T28))</f>
        <v>&lt;0,1</v>
      </c>
      <c r="U334" s="30" t="e">
        <f>IF(U28&lt;U$619,CONCATENATE("&lt;",VLOOKUP(CONCATENATE(U$317," 1"),ТЗ!$A:$C,3,0)),IF(ТЗ!U28&gt;ТЗ!U$620,CONCATENATE("&gt;",VLOOKUP(CONCATENATE(U$317," 2"),ТЗ!$A:$C,3,0)),ТЗ!U28))</f>
        <v>#N/A</v>
      </c>
      <c r="V334" s="30" t="e">
        <f>IF(V28&lt;V$619,CONCATENATE("&lt;",VLOOKUP(CONCATENATE(V$317," 1"),ТЗ!$A:$C,3,0)),IF(ТЗ!V28&gt;ТЗ!V$620,CONCATENATE("&gt;",VLOOKUP(CONCATENATE(V$317," 2"),ТЗ!$A:$C,3,0)),ТЗ!V28))</f>
        <v>#N/A</v>
      </c>
    </row>
    <row r="335" spans="1:22" hidden="1" x14ac:dyDescent="0.25">
      <c r="A335" t="s">
        <v>397</v>
      </c>
      <c r="B335">
        <v>500000</v>
      </c>
      <c r="C335" s="22" t="s">
        <v>268</v>
      </c>
      <c r="D335" s="14">
        <f>IF(OR(D334=[1]Настройки!$U$6,D334="-"),"-",D334+1)</f>
        <v>17</v>
      </c>
      <c r="E335" s="15" t="str">
        <f t="shared" si="1"/>
        <v>471П.21.17</v>
      </c>
      <c r="F335" s="15"/>
      <c r="G335" s="30">
        <f>IF(G29&lt;G$619,CONCATENATE("&lt;",VLOOKUP(CONCATENATE(G$317," 1"),ТЗ!$A:$C,3,0)),IF(ТЗ!G29&gt;ТЗ!G$620,CONCATENATE("&gt;",VLOOKUP(CONCATENATE(G$317," 2"),ТЗ!$A:$C,3,0)),ТЗ!G29))</f>
        <v>7.34</v>
      </c>
      <c r="H335" s="30">
        <f>IF(H29&lt;H$619,CONCATENATE("&lt;",VLOOKUP(CONCATENATE(H$317," 1"),ТЗ!$A:$C,3,0)),IF(ТЗ!H29&gt;ТЗ!H$620,CONCATENATE("&gt;",VLOOKUP(CONCATENATE(H$317," 2"),ТЗ!$A:$C,3,0)),ТЗ!H29))</f>
        <v>8.7899999999999991</v>
      </c>
      <c r="I335" s="30">
        <f>IF(I29&lt;I$619,CONCATENATE("&lt;",VLOOKUP(CONCATENATE(I$317," 1"),ТЗ!$A:$C,3,0)),IF(ТЗ!I29&gt;ТЗ!I$620,CONCATENATE("&gt;",VLOOKUP(CONCATENATE(I$317," 2"),ТЗ!$A:$C,3,0)),ТЗ!I29))</f>
        <v>8.6</v>
      </c>
      <c r="J335" s="30">
        <f>IF(J29&lt;J$619,CONCATENATE("&lt;",VLOOKUP(CONCATENATE(J$317," 1"),ТЗ!$A:$C,3,0)),IF(ТЗ!J29&gt;ТЗ!J$620,CONCATENATE("&gt;",VLOOKUP(CONCATENATE(J$317," 2"),ТЗ!$A:$C,3,0)),ТЗ!J29))</f>
        <v>167.567904</v>
      </c>
      <c r="K335" s="30">
        <f>IF(K29&lt;K$619,CONCATENATE("&lt;",VLOOKUP(CONCATENATE(K$317," 1"),ТЗ!$A:$C,3,0)),IF(ТЗ!K29&gt;ТЗ!K$620,CONCATENATE("&gt;",VLOOKUP(CONCATENATE(K$317," 2"),ТЗ!$A:$C,3,0)),ТЗ!K29))</f>
        <v>1.1880000000000004</v>
      </c>
      <c r="L335" s="30">
        <f>IF(L29&lt;L$619,CONCATENATE("&lt;",VLOOKUP(CONCATENATE(L$317," 1"),ТЗ!$A:$C,3,0)),IF(ТЗ!L29&gt;ТЗ!L$620,CONCATENATE("&gt;",VLOOKUP(CONCATENATE(L$317," 2"),ТЗ!$A:$C,3,0)),ТЗ!L29))</f>
        <v>0.26011560693641611</v>
      </c>
      <c r="M335" s="30" t="str">
        <f>IF(M29&lt;M$619,CONCATENATE("&lt;",VLOOKUP(CONCATENATE(M$317," 1"),ТЗ!$A:$C,3,0)),IF(ТЗ!M29&gt;ТЗ!M$620,CONCATENATE("&gt;",VLOOKUP(CONCATENATE(M$317," 2"),ТЗ!$A:$C,3,0)),ТЗ!M29))</f>
        <v>&lt;0,5</v>
      </c>
      <c r="N335" s="30">
        <f>IF(N29&lt;N$619,CONCATENATE("&lt;",VLOOKUP(CONCATENATE(N$317," 1"),ТЗ!$A:$C,3,0)),IF(ТЗ!N29&gt;ТЗ!N$620,CONCATENATE("&gt;",VLOOKUP(CONCATENATE(N$317," 2"),ТЗ!$A:$C,3,0)),ТЗ!N29))</f>
        <v>0.12676666666666667</v>
      </c>
      <c r="O335" s="30">
        <f>IF(O29&lt;O$619,CONCATENATE("&lt;",VLOOKUP(CONCATENATE(O$317," 1"),ТЗ!$A:$C,3,0)),IF(ТЗ!O29&gt;ТЗ!O$620,CONCATENATE("&gt;",VLOOKUP(CONCATENATE(O$317," 2"),ТЗ!$A:$C,3,0)),ТЗ!O29))</f>
        <v>0.3395225</v>
      </c>
      <c r="P335" s="30">
        <f>IF(P29&lt;P$619,CONCATENATE("&lt;",VLOOKUP(CONCATENATE(P$317," 1"),ТЗ!$A:$C,3,0)),IF(ТЗ!P29&gt;ТЗ!P$620,CONCATENATE("&gt;",VLOOKUP(CONCATENATE(P$317," 2"),ТЗ!$A:$C,3,0)),ТЗ!P29))</f>
        <v>1.2301550000000001E-4</v>
      </c>
      <c r="Q335" s="30">
        <f>IF(Q29&lt;Q$619,CONCATENATE("&lt;",VLOOKUP(CONCATENATE(Q$317," 1"),ТЗ!$A:$C,3,0)),IF(ТЗ!Q29&gt;ТЗ!Q$620,CONCATENATE("&gt;",VLOOKUP(CONCATENATE(Q$317," 2"),ТЗ!$A:$C,3,0)),ТЗ!Q29))</f>
        <v>1.6233749999999998E-4</v>
      </c>
      <c r="R335" s="30">
        <f>IF(R29&lt;R$619,CONCATENATE("&lt;",VLOOKUP(CONCATENATE(R$317," 1"),ТЗ!$A:$C,3,0)),IF(ТЗ!R29&gt;ТЗ!R$620,CONCATENATE("&gt;",VLOOKUP(CONCATENATE(R$317," 2"),ТЗ!$A:$C,3,0)),ТЗ!R29))</f>
        <v>24.6</v>
      </c>
      <c r="S335" s="30">
        <f>IF(S29&lt;S$619,CONCATENATE("&lt;",VLOOKUP(CONCATENATE(S$317," 1"),ТЗ!$A:$C,3,0)),IF(ТЗ!S29&gt;ТЗ!S$620,CONCATENATE("&gt;",VLOOKUP(CONCATENATE(S$317," 2"),ТЗ!$A:$C,3,0)),ТЗ!S29))</f>
        <v>0.14066666666664673</v>
      </c>
      <c r="T335" s="30" t="str">
        <f>IF(T29&lt;T$619,CONCATENATE("&lt;",VLOOKUP(CONCATENATE(T$317," 1"),ТЗ!$A:$C,3,0)),IF(ТЗ!T29&gt;ТЗ!T$620,CONCATENATE("&gt;",VLOOKUP(CONCATENATE(T$317," 2"),ТЗ!$A:$C,3,0)),ТЗ!T29))</f>
        <v>&lt;0,1</v>
      </c>
      <c r="U335" s="30" t="e">
        <f>IF(U29&lt;U$619,CONCATENATE("&lt;",VLOOKUP(CONCATENATE(U$317," 1"),ТЗ!$A:$C,3,0)),IF(ТЗ!U29&gt;ТЗ!U$620,CONCATENATE("&gt;",VLOOKUP(CONCATENATE(U$317," 2"),ТЗ!$A:$C,3,0)),ТЗ!U29))</f>
        <v>#N/A</v>
      </c>
      <c r="V335" s="30" t="e">
        <f>IF(V29&lt;V$619,CONCATENATE("&lt;",VLOOKUP(CONCATENATE(V$317," 1"),ТЗ!$A:$C,3,0)),IF(ТЗ!V29&gt;ТЗ!V$620,CONCATENATE("&gt;",VLOOKUP(CONCATENATE(V$317," 2"),ТЗ!$A:$C,3,0)),ТЗ!V29))</f>
        <v>#N/A</v>
      </c>
    </row>
    <row r="336" spans="1:22" hidden="1" x14ac:dyDescent="0.25">
      <c r="A336" t="s">
        <v>398</v>
      </c>
      <c r="B336">
        <v>1</v>
      </c>
      <c r="C336" s="22" t="s">
        <v>36</v>
      </c>
      <c r="D336" s="14">
        <f>IF(OR(D335=[1]Настройки!$U$6,D335="-"),"-",D335+1)</f>
        <v>18</v>
      </c>
      <c r="E336" s="15" t="str">
        <f t="shared" si="1"/>
        <v>471П.21.18</v>
      </c>
      <c r="F336" s="15"/>
      <c r="G336" s="30">
        <f>IF(G30&lt;G$619,CONCATENATE("&lt;",VLOOKUP(CONCATENATE(G$317," 1"),ТЗ!$A:$C,3,0)),IF(ТЗ!G30&gt;ТЗ!G$620,CONCATENATE("&gt;",VLOOKUP(CONCATENATE(G$317," 2"),ТЗ!$A:$C,3,0)),ТЗ!G30))</f>
        <v>7.5</v>
      </c>
      <c r="H336" s="30">
        <f>IF(H30&lt;H$619,CONCATENATE("&lt;",VLOOKUP(CONCATENATE(H$317," 1"),ТЗ!$A:$C,3,0)),IF(ТЗ!H30&gt;ТЗ!H$620,CONCATENATE("&gt;",VLOOKUP(CONCATENATE(H$317," 2"),ТЗ!$A:$C,3,0)),ТЗ!H30))</f>
        <v>8.73</v>
      </c>
      <c r="I336" s="30">
        <f>IF(I30&lt;I$619,CONCATENATE("&lt;",VLOOKUP(CONCATENATE(I$317," 1"),ТЗ!$A:$C,3,0)),IF(ТЗ!I30&gt;ТЗ!I$620,CONCATENATE("&gt;",VLOOKUP(CONCATENATE(I$317," 2"),ТЗ!$A:$C,3,0)),ТЗ!I30))</f>
        <v>8</v>
      </c>
      <c r="J336" s="30">
        <f>IF(J30&lt;J$619,CONCATENATE("&lt;",VLOOKUP(CONCATENATE(J$317," 1"),ТЗ!$A:$C,3,0)),IF(ТЗ!J30&gt;ТЗ!J$620,CONCATENATE("&gt;",VLOOKUP(CONCATENATE(J$317," 2"),ТЗ!$A:$C,3,0)),ТЗ!J30))</f>
        <v>156.91009600000001</v>
      </c>
      <c r="K336" s="30">
        <f>IF(K30&lt;K$619,CONCATENATE("&lt;",VLOOKUP(CONCATENATE(K$317," 1"),ТЗ!$A:$C,3,0)),IF(ТЗ!K30&gt;ТЗ!K$620,CONCATENATE("&gt;",VLOOKUP(CONCATENATE(K$317," 2"),ТЗ!$A:$C,3,0)),ТЗ!K30))</f>
        <v>0.92666666666666675</v>
      </c>
      <c r="L336" s="30">
        <f>IF(L30&lt;L$619,CONCATENATE("&lt;",VLOOKUP(CONCATENATE(L$317," 1"),ТЗ!$A:$C,3,0)),IF(ТЗ!L30&gt;ТЗ!L$620,CONCATENATE("&gt;",VLOOKUP(CONCATENATE(L$317," 2"),ТЗ!$A:$C,3,0)),ТЗ!L30))</f>
        <v>0.21676300578034677</v>
      </c>
      <c r="M336" s="30" t="str">
        <f>IF(M30&lt;M$619,CONCATENATE("&lt;",VLOOKUP(CONCATENATE(M$317," 1"),ТЗ!$A:$C,3,0)),IF(ТЗ!M30&gt;ТЗ!M$620,CONCATENATE("&gt;",VLOOKUP(CONCATENATE(M$317," 2"),ТЗ!$A:$C,3,0)),ТЗ!M30))</f>
        <v>&lt;0,5</v>
      </c>
      <c r="N336" s="30">
        <f>IF(N30&lt;N$619,CONCATENATE("&lt;",VLOOKUP(CONCATENATE(N$317," 1"),ТЗ!$A:$C,3,0)),IF(ТЗ!N30&gt;ТЗ!N$620,CONCATENATE("&gt;",VLOOKUP(CONCATENATE(N$317," 2"),ТЗ!$A:$C,3,0)),ТЗ!N30))</f>
        <v>0.13158333333333333</v>
      </c>
      <c r="O336" s="30">
        <f>IF(O30&lt;O$619,CONCATENATE("&lt;",VLOOKUP(CONCATENATE(O$317," 1"),ТЗ!$A:$C,3,0)),IF(ТЗ!O30&gt;ТЗ!O$620,CONCATENATE("&gt;",VLOOKUP(CONCATENATE(O$317," 2"),ТЗ!$A:$C,3,0)),ТЗ!O30))</f>
        <v>0.33879750000000003</v>
      </c>
      <c r="P336" s="30">
        <f>IF(P30&lt;P$619,CONCATENATE("&lt;",VLOOKUP(CONCATENATE(P$317," 1"),ТЗ!$A:$C,3,0)),IF(ТЗ!P30&gt;ТЗ!P$620,CONCATENATE("&gt;",VLOOKUP(CONCATENATE(P$317," 2"),ТЗ!$A:$C,3,0)),ТЗ!P30))</f>
        <v>1.3297450000000001E-4</v>
      </c>
      <c r="Q336" s="30">
        <f>IF(Q30&lt;Q$619,CONCATENATE("&lt;",VLOOKUP(CONCATENATE(Q$317," 1"),ТЗ!$A:$C,3,0)),IF(ТЗ!Q30&gt;ТЗ!Q$620,CONCATENATE("&gt;",VLOOKUP(CONCATENATE(Q$317," 2"),ТЗ!$A:$C,3,0)),ТЗ!Q30))</f>
        <v>2.2446449999999999E-4</v>
      </c>
      <c r="R336" s="30">
        <f>IF(R30&lt;R$619,CONCATENATE("&lt;",VLOOKUP(CONCATENATE(R$317," 1"),ТЗ!$A:$C,3,0)),IF(ТЗ!R30&gt;ТЗ!R$620,CONCATENATE("&gt;",VLOOKUP(CONCATENATE(R$317," 2"),ТЗ!$A:$C,3,0)),ТЗ!R30))</f>
        <v>24.300000000000004</v>
      </c>
      <c r="S336" s="30">
        <f>IF(S30&lt;S$619,CONCATENATE("&lt;",VLOOKUP(CONCATENATE(S$317," 1"),ТЗ!$A:$C,3,0)),IF(ТЗ!S30&gt;ТЗ!S$620,CONCATENATE("&gt;",VLOOKUP(CONCATENATE(S$317," 2"),ТЗ!$A:$C,3,0)),ТЗ!S30))</f>
        <v>5.5499999999994998E-2</v>
      </c>
      <c r="T336" s="30" t="str">
        <f>IF(T30&lt;T$619,CONCATENATE("&lt;",VLOOKUP(CONCATENATE(T$317," 1"),ТЗ!$A:$C,3,0)),IF(ТЗ!T30&gt;ТЗ!T$620,CONCATENATE("&gt;",VLOOKUP(CONCATENATE(T$317," 2"),ТЗ!$A:$C,3,0)),ТЗ!T30))</f>
        <v>&lt;0,1</v>
      </c>
      <c r="U336" s="30" t="e">
        <f>IF(U30&lt;U$619,CONCATENATE("&lt;",VLOOKUP(CONCATENATE(U$317," 1"),ТЗ!$A:$C,3,0)),IF(ТЗ!U30&gt;ТЗ!U$620,CONCATENATE("&gt;",VLOOKUP(CONCATENATE(U$317," 2"),ТЗ!$A:$C,3,0)),ТЗ!U30))</f>
        <v>#N/A</v>
      </c>
      <c r="V336" s="30" t="e">
        <f>IF(V30&lt;V$619,CONCATENATE("&lt;",VLOOKUP(CONCATENATE(V$317," 1"),ТЗ!$A:$C,3,0)),IF(ТЗ!V30&gt;ТЗ!V$620,CONCATENATE("&gt;",VLOOKUP(CONCATENATE(V$317," 2"),ТЗ!$A:$C,3,0)),ТЗ!V30))</f>
        <v>#N/A</v>
      </c>
    </row>
    <row r="337" spans="1:22" hidden="1" x14ac:dyDescent="0.25">
      <c r="A337" t="s">
        <v>399</v>
      </c>
      <c r="B337">
        <v>5000</v>
      </c>
      <c r="C337" s="22" t="s">
        <v>169</v>
      </c>
      <c r="D337" s="14">
        <f>IF(OR(D336=[1]Настройки!$U$6,D336="-"),"-",D336+1)</f>
        <v>19</v>
      </c>
      <c r="E337" s="15" t="str">
        <f t="shared" si="1"/>
        <v>471П.21.19</v>
      </c>
      <c r="F337" s="15"/>
      <c r="G337" s="30">
        <f>IF(G31&lt;G$619,CONCATENATE("&lt;",VLOOKUP(CONCATENATE(G$317," 1"),ТЗ!$A:$C,3,0)),IF(ТЗ!G31&gt;ТЗ!G$620,CONCATENATE("&gt;",VLOOKUP(CONCATENATE(G$317," 2"),ТЗ!$A:$C,3,0)),ТЗ!G31))</f>
        <v>7.43</v>
      </c>
      <c r="H337" s="30">
        <f>IF(H31&lt;H$619,CONCATENATE("&lt;",VLOOKUP(CONCATENATE(H$317," 1"),ТЗ!$A:$C,3,0)),IF(ТЗ!H31&gt;ТЗ!H$620,CONCATENATE("&gt;",VLOOKUP(CONCATENATE(H$317," 2"),ТЗ!$A:$C,3,0)),ТЗ!H31))</f>
        <v>8.36</v>
      </c>
      <c r="I337" s="30">
        <f>IF(I31&lt;I$619,CONCATENATE("&lt;",VLOOKUP(CONCATENATE(I$317," 1"),ТЗ!$A:$C,3,0)),IF(ТЗ!I31&gt;ТЗ!I$620,CONCATENATE("&gt;",VLOOKUP(CONCATENATE(I$317," 2"),ТЗ!$A:$C,3,0)),ТЗ!I31))</f>
        <v>19.2</v>
      </c>
      <c r="J337" s="30">
        <f>IF(J31&lt;J$619,CONCATENATE("&lt;",VLOOKUP(CONCATENATE(J$317," 1"),ТЗ!$A:$C,3,0)),IF(ТЗ!J31&gt;ТЗ!J$620,CONCATENATE("&gt;",VLOOKUP(CONCATENATE(J$317," 2"),ТЗ!$A:$C,3,0)),ТЗ!J31))</f>
        <v>290.277176</v>
      </c>
      <c r="K337" s="30">
        <f>IF(K31&lt;K$619,CONCATENATE("&lt;",VLOOKUP(CONCATENATE(K$317," 1"),ТЗ!$A:$C,3,0)),IF(ТЗ!K31&gt;ТЗ!K$620,CONCATENATE("&gt;",VLOOKUP(CONCATENATE(K$317," 2"),ТЗ!$A:$C,3,0)),ТЗ!K31))</f>
        <v>0.92666666666666675</v>
      </c>
      <c r="L337" s="30">
        <f>IF(L31&lt;L$619,CONCATENATE("&lt;",VLOOKUP(CONCATENATE(L$317," 1"),ТЗ!$A:$C,3,0)),IF(ТЗ!L31&gt;ТЗ!L$620,CONCATENATE("&gt;",VLOOKUP(CONCATENATE(L$317," 2"),ТЗ!$A:$C,3,0)),ТЗ!L31))</f>
        <v>0.26011560693641617</v>
      </c>
      <c r="M337" s="30" t="str">
        <f>IF(M31&lt;M$619,CONCATENATE("&lt;",VLOOKUP(CONCATENATE(M$317," 1"),ТЗ!$A:$C,3,0)),IF(ТЗ!M31&gt;ТЗ!M$620,CONCATENATE("&gt;",VLOOKUP(CONCATENATE(M$317," 2"),ТЗ!$A:$C,3,0)),ТЗ!M31))</f>
        <v>&lt;0,5</v>
      </c>
      <c r="N337" s="30">
        <f>IF(N31&lt;N$619,CONCATENATE("&lt;",VLOOKUP(CONCATENATE(N$317," 1"),ТЗ!$A:$C,3,0)),IF(ТЗ!N31&gt;ТЗ!N$620,CONCATENATE("&gt;",VLOOKUP(CONCATENATE(N$317," 2"),ТЗ!$A:$C,3,0)),ТЗ!N31))</f>
        <v>0.11115833333333332</v>
      </c>
      <c r="O337" s="30">
        <f>IF(O31&lt;O$619,CONCATENATE("&lt;",VLOOKUP(CONCATENATE(O$317," 1"),ТЗ!$A:$C,3,0)),IF(ТЗ!O31&gt;ТЗ!O$620,CONCATENATE("&gt;",VLOOKUP(CONCATENATE(O$317," 2"),ТЗ!$A:$C,3,0)),ТЗ!O31))</f>
        <v>0.4267725</v>
      </c>
      <c r="P337" s="30">
        <f>IF(P31&lt;P$619,CONCATENATE("&lt;",VLOOKUP(CONCATENATE(P$317," 1"),ТЗ!$A:$C,3,0)),IF(ТЗ!P31&gt;ТЗ!P$620,CONCATENATE("&gt;",VLOOKUP(CONCATENATE(P$317," 2"),ТЗ!$A:$C,3,0)),ТЗ!P31))</f>
        <v>1.1405700000000002E-4</v>
      </c>
      <c r="Q337" s="30">
        <f>IF(Q31&lt;Q$619,CONCATENATE("&lt;",VLOOKUP(CONCATENATE(Q$317," 1"),ТЗ!$A:$C,3,0)),IF(ТЗ!Q31&gt;ТЗ!Q$620,CONCATENATE("&gt;",VLOOKUP(CONCATENATE(Q$317," 2"),ТЗ!$A:$C,3,0)),ТЗ!Q31))</f>
        <v>4.6404150000000006E-4</v>
      </c>
      <c r="R337" s="30">
        <f>IF(R31&lt;R$619,CONCATENATE("&lt;",VLOOKUP(CONCATENATE(R$317," 1"),ТЗ!$A:$C,3,0)),IF(ТЗ!R31&gt;ТЗ!R$620,CONCATENATE("&gt;",VLOOKUP(CONCATENATE(R$317," 2"),ТЗ!$A:$C,3,0)),ТЗ!R31))</f>
        <v>24.55</v>
      </c>
      <c r="S337" s="30">
        <f>IF(S31&lt;S$619,CONCATENATE("&lt;",VLOOKUP(CONCATENATE(S$317," 1"),ТЗ!$A:$C,3,0)),IF(ТЗ!S31&gt;ТЗ!S$620,CONCATENATE("&gt;",VLOOKUP(CONCATENATE(S$317," 2"),ТЗ!$A:$C,3,0)),ТЗ!S31))</f>
        <v>0.18066666666664827</v>
      </c>
      <c r="T337" s="30" t="str">
        <f>IF(T31&lt;T$619,CONCATENATE("&lt;",VLOOKUP(CONCATENATE(T$317," 1"),ТЗ!$A:$C,3,0)),IF(ТЗ!T31&gt;ТЗ!T$620,CONCATENATE("&gt;",VLOOKUP(CONCATENATE(T$317," 2"),ТЗ!$A:$C,3,0)),ТЗ!T31))</f>
        <v>&lt;0,1</v>
      </c>
      <c r="U337" s="30" t="e">
        <f>IF(U31&lt;U$619,CONCATENATE("&lt;",VLOOKUP(CONCATENATE(U$317," 1"),ТЗ!$A:$C,3,0)),IF(ТЗ!U31&gt;ТЗ!U$620,CONCATENATE("&gt;",VLOOKUP(CONCATENATE(U$317," 2"),ТЗ!$A:$C,3,0)),ТЗ!U31))</f>
        <v>#N/A</v>
      </c>
      <c r="V337" s="30" t="e">
        <f>IF(V31&lt;V$619,CONCATENATE("&lt;",VLOOKUP(CONCATENATE(V$317," 1"),ТЗ!$A:$C,3,0)),IF(ТЗ!V31&gt;ТЗ!V$620,CONCATENATE("&gt;",VLOOKUP(CONCATENATE(V$317," 2"),ТЗ!$A:$C,3,0)),ТЗ!V31))</f>
        <v>#N/A</v>
      </c>
    </row>
    <row r="338" spans="1:22" hidden="1" x14ac:dyDescent="0.25">
      <c r="A338" t="s">
        <v>400</v>
      </c>
      <c r="B338">
        <v>1</v>
      </c>
      <c r="C338" s="22" t="s">
        <v>36</v>
      </c>
      <c r="D338" s="14">
        <f>IF(OR(D337=[1]Настройки!$U$6,D337="-"),"-",D337+1)</f>
        <v>20</v>
      </c>
      <c r="E338" s="15" t="str">
        <f t="shared" si="1"/>
        <v>471П.21.20</v>
      </c>
      <c r="F338" s="15"/>
      <c r="G338" s="30">
        <f>IF(G32&lt;G$619,CONCATENATE("&lt;",VLOOKUP(CONCATENATE(G$317," 1"),ТЗ!$A:$C,3,0)),IF(ТЗ!G32&gt;ТЗ!G$620,CONCATENATE("&gt;",VLOOKUP(CONCATENATE(G$317," 2"),ТЗ!$A:$C,3,0)),ТЗ!G32))</f>
        <v>7.36</v>
      </c>
      <c r="H338" s="30">
        <f>IF(H32&lt;H$619,CONCATENATE("&lt;",VLOOKUP(CONCATENATE(H$317," 1"),ТЗ!$A:$C,3,0)),IF(ТЗ!H32&gt;ТЗ!H$620,CONCATENATE("&gt;",VLOOKUP(CONCATENATE(H$317," 2"),ТЗ!$A:$C,3,0)),ТЗ!H32))</f>
        <v>8.9</v>
      </c>
      <c r="I338" s="30">
        <f>IF(I32&lt;I$619,CONCATENATE("&lt;",VLOOKUP(CONCATENATE(I$317," 1"),ТЗ!$A:$C,3,0)),IF(ТЗ!I32&gt;ТЗ!I$620,CONCATENATE("&gt;",VLOOKUP(CONCATENATE(I$317," 2"),ТЗ!$A:$C,3,0)),ТЗ!I32))</f>
        <v>8.3999999999999986</v>
      </c>
      <c r="J338" s="30">
        <f>IF(J32&lt;J$619,CONCATENATE("&lt;",VLOOKUP(CONCATENATE(J$317," 1"),ТЗ!$A:$C,3,0)),IF(ТЗ!J32&gt;ТЗ!J$620,CONCATENATE("&gt;",VLOOKUP(CONCATENATE(J$317," 2"),ТЗ!$A:$C,3,0)),ТЗ!J32))</f>
        <v>195.73187199999995</v>
      </c>
      <c r="K338" s="30">
        <f>IF(K32&lt;K$619,CONCATENATE("&lt;",VLOOKUP(CONCATENATE(K$317," 1"),ТЗ!$A:$C,3,0)),IF(ТЗ!K32&gt;ТЗ!K$620,CONCATENATE("&gt;",VLOOKUP(CONCATENATE(K$317," 2"),ТЗ!$A:$C,3,0)),ТЗ!K32))</f>
        <v>1.7926666666666671</v>
      </c>
      <c r="L338" s="30">
        <f>IF(L32&lt;L$619,CONCATENATE("&lt;",VLOOKUP(CONCATENATE(L$317," 1"),ТЗ!$A:$C,3,0)),IF(ТЗ!L32&gt;ТЗ!L$620,CONCATENATE("&gt;",VLOOKUP(CONCATENATE(L$317," 2"),ТЗ!$A:$C,3,0)),ТЗ!L32))</f>
        <v>0.32514450867052025</v>
      </c>
      <c r="M338" s="30" t="str">
        <f>IF(M32&lt;M$619,CONCATENATE("&lt;",VLOOKUP(CONCATENATE(M$317," 1"),ТЗ!$A:$C,3,0)),IF(ТЗ!M32&gt;ТЗ!M$620,CONCATENATE("&gt;",VLOOKUP(CONCATENATE(M$317," 2"),ТЗ!$A:$C,3,0)),ТЗ!M32))</f>
        <v>&lt;0,5</v>
      </c>
      <c r="N338" s="30">
        <f>IF(N32&lt;N$619,CONCATENATE("&lt;",VLOOKUP(CONCATENATE(N$317," 1"),ТЗ!$A:$C,3,0)),IF(ТЗ!N32&gt;ТЗ!N$620,CONCATENATE("&gt;",VLOOKUP(CONCATENATE(N$317," 2"),ТЗ!$A:$C,3,0)),ТЗ!N32))</f>
        <v>0.12609791666666664</v>
      </c>
      <c r="O338" s="30">
        <f>IF(O32&lt;O$619,CONCATENATE("&lt;",VLOOKUP(CONCATENATE(O$317," 1"),ТЗ!$A:$C,3,0)),IF(ТЗ!O32&gt;ТЗ!O$620,CONCATENATE("&gt;",VLOOKUP(CONCATENATE(O$317," 2"),ТЗ!$A:$C,3,0)),ТЗ!O32))</f>
        <v>0.34193499999999999</v>
      </c>
      <c r="P338" s="30">
        <f>IF(P32&lt;P$619,CONCATENATE("&lt;",VLOOKUP(CONCATENATE(P$317," 1"),ТЗ!$A:$C,3,0)),IF(ТЗ!P32&gt;ТЗ!P$620,CONCATENATE("&gt;",VLOOKUP(CONCATENATE(P$317," 2"),ТЗ!$A:$C,3,0)),ТЗ!P32))</f>
        <v>1.4839600000000002E-4</v>
      </c>
      <c r="Q338" s="30">
        <f>IF(Q32&lt;Q$619,CONCATENATE("&lt;",VLOOKUP(CONCATENATE(Q$317," 1"),ТЗ!$A:$C,3,0)),IF(ТЗ!Q32&gt;ТЗ!Q$620,CONCATENATE("&gt;",VLOOKUP(CONCATENATE(Q$317," 2"),ТЗ!$A:$C,3,0)),ТЗ!Q32))</f>
        <v>2.1308624999999995E-4</v>
      </c>
      <c r="R338" s="30">
        <f>IF(R32&lt;R$619,CONCATENATE("&lt;",VLOOKUP(CONCATENATE(R$317," 1"),ТЗ!$A:$C,3,0)),IF(ТЗ!R32&gt;ТЗ!R$620,CONCATENATE("&gt;",VLOOKUP(CONCATENATE(R$317," 2"),ТЗ!$A:$C,3,0)),ТЗ!R32))</f>
        <v>24.55</v>
      </c>
      <c r="S338" s="30">
        <f>IF(S32&lt;S$619,CONCATENATE("&lt;",VLOOKUP(CONCATENATE(S$317," 1"),ТЗ!$A:$C,3,0)),IF(ТЗ!S32&gt;ТЗ!S$620,CONCATENATE("&gt;",VLOOKUP(CONCATENATE(S$317," 2"),ТЗ!$A:$C,3,0)),ТЗ!S32))</f>
        <v>0.13633333333333533</v>
      </c>
      <c r="T338" s="30" t="str">
        <f>IF(T32&lt;T$619,CONCATENATE("&lt;",VLOOKUP(CONCATENATE(T$317," 1"),ТЗ!$A:$C,3,0)),IF(ТЗ!T32&gt;ТЗ!T$620,CONCATENATE("&gt;",VLOOKUP(CONCATENATE(T$317," 2"),ТЗ!$A:$C,3,0)),ТЗ!T32))</f>
        <v>&lt;0,1</v>
      </c>
      <c r="U338" s="30" t="e">
        <f>IF(U32&lt;U$619,CONCATENATE("&lt;",VLOOKUP(CONCATENATE(U$317," 1"),ТЗ!$A:$C,3,0)),IF(ТЗ!U32&gt;ТЗ!U$620,CONCATENATE("&gt;",VLOOKUP(CONCATENATE(U$317," 2"),ТЗ!$A:$C,3,0)),ТЗ!U32))</f>
        <v>#N/A</v>
      </c>
      <c r="V338" s="30" t="e">
        <f>IF(V32&lt;V$619,CONCATENATE("&lt;",VLOOKUP(CONCATENATE(V$317," 1"),ТЗ!$A:$C,3,0)),IF(ТЗ!V32&gt;ТЗ!V$620,CONCATENATE("&gt;",VLOOKUP(CONCATENATE(V$317," 2"),ТЗ!$A:$C,3,0)),ТЗ!V32))</f>
        <v>#N/A</v>
      </c>
    </row>
    <row r="339" spans="1:22" hidden="1" x14ac:dyDescent="0.25">
      <c r="A339" t="s">
        <v>401</v>
      </c>
      <c r="B339">
        <v>5000</v>
      </c>
      <c r="C339" s="22" t="s">
        <v>169</v>
      </c>
      <c r="D339" s="14">
        <f>IF(OR(D338=[1]Настройки!$U$6,D338="-"),"-",D338+1)</f>
        <v>21</v>
      </c>
      <c r="E339" s="15" t="str">
        <f t="shared" si="1"/>
        <v>471П.21.21</v>
      </c>
      <c r="F339" s="15"/>
      <c r="G339" s="30">
        <f>IF(G33&lt;G$619,CONCATENATE("&lt;",VLOOKUP(CONCATENATE(G$317," 1"),ТЗ!$A:$C,3,0)),IF(ТЗ!G33&gt;ТЗ!G$620,CONCATENATE("&gt;",VLOOKUP(CONCATENATE(G$317," 2"),ТЗ!$A:$C,3,0)),ТЗ!G33))</f>
        <v>7.45</v>
      </c>
      <c r="H339" s="30">
        <f>IF(H33&lt;H$619,CONCATENATE("&lt;",VLOOKUP(CONCATENATE(H$317," 1"),ТЗ!$A:$C,3,0)),IF(ТЗ!H33&gt;ТЗ!H$620,CONCATENATE("&gt;",VLOOKUP(CONCATENATE(H$317," 2"),ТЗ!$A:$C,3,0)),ТЗ!H33))</f>
        <v>8.35</v>
      </c>
      <c r="I339" s="30">
        <f>IF(I33&lt;I$619,CONCATENATE("&lt;",VLOOKUP(CONCATENATE(I$317," 1"),ТЗ!$A:$C,3,0)),IF(ТЗ!I33&gt;ТЗ!I$620,CONCATENATE("&gt;",VLOOKUP(CONCATENATE(I$317," 2"),ТЗ!$A:$C,3,0)),ТЗ!I33))</f>
        <v>10.200000000000001</v>
      </c>
      <c r="J339" s="30">
        <f>IF(J33&lt;J$619,CONCATENATE("&lt;",VLOOKUP(CONCATENATE(J$317," 1"),ТЗ!$A:$C,3,0)),IF(ТЗ!J33&gt;ТЗ!J$620,CONCATENATE("&gt;",VLOOKUP(CONCATENATE(J$317," 2"),ТЗ!$A:$C,3,0)),ТЗ!J33))</f>
        <v>193.82955200000001</v>
      </c>
      <c r="K339" s="30">
        <f>IF(K33&lt;K$619,CONCATENATE("&lt;",VLOOKUP(CONCATENATE(K$317," 1"),ТЗ!$A:$C,3,0)),IF(ТЗ!K33&gt;ТЗ!K$620,CONCATENATE("&gt;",VLOOKUP(CONCATENATE(K$317," 2"),ТЗ!$A:$C,3,0)),ТЗ!K33))</f>
        <v>0.89896969696969709</v>
      </c>
      <c r="L339" s="30" t="str">
        <f>IF(L33&lt;L$619,CONCATENATE("&lt;",VLOOKUP(CONCATENATE(L$317," 1"),ТЗ!$A:$C,3,0)),IF(ТЗ!L33&gt;ТЗ!L$620,CONCATENATE("&gt;",VLOOKUP(CONCATENATE(L$317," 2"),ТЗ!$A:$C,3,0)),ТЗ!L33))</f>
        <v>&lt;0,2</v>
      </c>
      <c r="M339" s="30">
        <f>IF(M33&lt;M$619,CONCATENATE("&lt;",VLOOKUP(CONCATENATE(M$317," 1"),ТЗ!$A:$C,3,0)),IF(ТЗ!M33&gt;ТЗ!M$620,CONCATENATE("&gt;",VLOOKUP(CONCATENATE(M$317," 2"),ТЗ!$A:$C,3,0)),ТЗ!M33))</f>
        <v>0.71590909090909094</v>
      </c>
      <c r="N339" s="30">
        <f>IF(N33&lt;N$619,CONCATENATE("&lt;",VLOOKUP(CONCATENATE(N$317," 1"),ТЗ!$A:$C,3,0)),IF(ТЗ!N33&gt;ТЗ!N$620,CONCATENATE("&gt;",VLOOKUP(CONCATENATE(N$317," 2"),ТЗ!$A:$C,3,0)),ТЗ!N33))</f>
        <v>0.14450833333333332</v>
      </c>
      <c r="O339" s="30">
        <f>IF(O33&lt;O$619,CONCATENATE("&lt;",VLOOKUP(CONCATENATE(O$317," 1"),ТЗ!$A:$C,3,0)),IF(ТЗ!O33&gt;ТЗ!O$620,CONCATENATE("&gt;",VLOOKUP(CONCATENATE(O$317," 2"),ТЗ!$A:$C,3,0)),ТЗ!O33))</f>
        <v>0.46362500000000001</v>
      </c>
      <c r="P339" s="30">
        <f>IF(P33&lt;P$619,CONCATENATE("&lt;",VLOOKUP(CONCATENATE(P$317," 1"),ТЗ!$A:$C,3,0)),IF(ТЗ!P33&gt;ТЗ!P$620,CONCATENATE("&gt;",VLOOKUP(CONCATENATE(P$317," 2"),ТЗ!$A:$C,3,0)),ТЗ!P33))</f>
        <v>2.0275650000000004E-4</v>
      </c>
      <c r="Q339" s="30">
        <f>IF(Q33&lt;Q$619,CONCATENATE("&lt;",VLOOKUP(CONCATENATE(Q$317," 1"),ТЗ!$A:$C,3,0)),IF(ТЗ!Q33&gt;ТЗ!Q$620,CONCATENATE("&gt;",VLOOKUP(CONCATENATE(Q$317," 2"),ТЗ!$A:$C,3,0)),ТЗ!Q33))</f>
        <v>2.3835825000000001E-4</v>
      </c>
      <c r="R339" s="30">
        <f>IF(R33&lt;R$619,CONCATENATE("&lt;",VLOOKUP(CONCATENATE(R$317," 1"),ТЗ!$A:$C,3,0)),IF(ТЗ!R33&gt;ТЗ!R$620,CONCATENATE("&gt;",VLOOKUP(CONCATENATE(R$317," 2"),ТЗ!$A:$C,3,0)),ТЗ!R33))</f>
        <v>24.500000000000004</v>
      </c>
      <c r="S339" s="30">
        <f>IF(S33&lt;S$619,CONCATENATE("&lt;",VLOOKUP(CONCATENATE(S$317," 1"),ТЗ!$A:$C,3,0)),IF(ТЗ!S33&gt;ТЗ!S$620,CONCATENATE("&gt;",VLOOKUP(CONCATENATE(S$317," 2"),ТЗ!$A:$C,3,0)),ТЗ!S33))</f>
        <v>0.27266666666667067</v>
      </c>
      <c r="T339" s="30" t="str">
        <f>IF(T33&lt;T$619,CONCATENATE("&lt;",VLOOKUP(CONCATENATE(T$317," 1"),ТЗ!$A:$C,3,0)),IF(ТЗ!T33&gt;ТЗ!T$620,CONCATENATE("&gt;",VLOOKUP(CONCATENATE(T$317," 2"),ТЗ!$A:$C,3,0)),ТЗ!T33))</f>
        <v>&lt;0,1</v>
      </c>
      <c r="U339" s="30" t="e">
        <f>IF(U33&lt;U$619,CONCATENATE("&lt;",VLOOKUP(CONCATENATE(U$317," 1"),ТЗ!$A:$C,3,0)),IF(ТЗ!U33&gt;ТЗ!U$620,CONCATENATE("&gt;",VLOOKUP(CONCATENATE(U$317," 2"),ТЗ!$A:$C,3,0)),ТЗ!U33))</f>
        <v>#N/A</v>
      </c>
      <c r="V339" s="30" t="e">
        <f>IF(V33&lt;V$619,CONCATENATE("&lt;",VLOOKUP(CONCATENATE(V$317," 1"),ТЗ!$A:$C,3,0)),IF(ТЗ!V33&gt;ТЗ!V$620,CONCATENATE("&gt;",VLOOKUP(CONCATENATE(V$317," 2"),ТЗ!$A:$C,3,0)),ТЗ!V33))</f>
        <v>#N/A</v>
      </c>
    </row>
    <row r="340" spans="1:22" hidden="1" x14ac:dyDescent="0.25">
      <c r="A340" t="s">
        <v>402</v>
      </c>
      <c r="B340">
        <v>1</v>
      </c>
      <c r="C340" s="22" t="s">
        <v>36</v>
      </c>
      <c r="D340" s="14">
        <f>IF(OR(D339=[1]Настройки!$U$6,D339="-"),"-",D339+1)</f>
        <v>22</v>
      </c>
      <c r="E340" s="15" t="str">
        <f t="shared" si="1"/>
        <v>471П.21.22</v>
      </c>
      <c r="F340" s="15"/>
      <c r="G340" s="30">
        <f>IF(G34&lt;G$619,CONCATENATE("&lt;",VLOOKUP(CONCATENATE(G$317," 1"),ТЗ!$A:$C,3,0)),IF(ТЗ!G34&gt;ТЗ!G$620,CONCATENATE("&gt;",VLOOKUP(CONCATENATE(G$317," 2"),ТЗ!$A:$C,3,0)),ТЗ!G34))</f>
        <v>7.38</v>
      </c>
      <c r="H340" s="30">
        <f>IF(H34&lt;H$619,CONCATENATE("&lt;",VLOOKUP(CONCATENATE(H$317," 1"),ТЗ!$A:$C,3,0)),IF(ТЗ!H34&gt;ТЗ!H$620,CONCATENATE("&gt;",VLOOKUP(CONCATENATE(H$317," 2"),ТЗ!$A:$C,3,0)),ТЗ!H34))</f>
        <v>8.1999999999999993</v>
      </c>
      <c r="I340" s="30">
        <f>IF(I34&lt;I$619,CONCATENATE("&lt;",VLOOKUP(CONCATENATE(I$317," 1"),ТЗ!$A:$C,3,0)),IF(ТЗ!I34&gt;ТЗ!I$620,CONCATENATE("&gt;",VLOOKUP(CONCATENATE(I$317," 2"),ТЗ!$A:$C,3,0)),ТЗ!I34))</f>
        <v>25.6</v>
      </c>
      <c r="J340" s="30">
        <f>IF(J34&lt;J$619,CONCATENATE("&lt;",VLOOKUP(CONCATENATE(J$317," 1"),ТЗ!$A:$C,3,0)),IF(ТЗ!J34&gt;ТЗ!J$620,CONCATENATE("&gt;",VLOOKUP(CONCATENATE(J$317," 2"),ТЗ!$A:$C,3,0)),ТЗ!J34))</f>
        <v>421.24829599999993</v>
      </c>
      <c r="K340" s="30">
        <f>IF(K34&lt;K$619,CONCATENATE("&lt;",VLOOKUP(CONCATENATE(K$317," 1"),ТЗ!$A:$C,3,0)),IF(ТЗ!K34&gt;ТЗ!K$620,CONCATENATE("&gt;",VLOOKUP(CONCATENATE(K$317," 2"),ТЗ!$A:$C,3,0)),ТЗ!K34))</f>
        <v>0.90387878787878806</v>
      </c>
      <c r="L340" s="30">
        <f>IF(L34&lt;L$619,CONCATENATE("&lt;",VLOOKUP(CONCATENATE(L$317," 1"),ТЗ!$A:$C,3,0)),IF(ТЗ!L34&gt;ТЗ!L$620,CONCATENATE("&gt;",VLOOKUP(CONCATENATE(L$317," 2"),ТЗ!$A:$C,3,0)),ТЗ!L34))</f>
        <v>0.15173410404624271</v>
      </c>
      <c r="M340" s="30">
        <f>IF(M34&lt;M$619,CONCATENATE("&lt;",VLOOKUP(CONCATENATE(M$317," 1"),ТЗ!$A:$C,3,0)),IF(ТЗ!M34&gt;ТЗ!M$620,CONCATENATE("&gt;",VLOOKUP(CONCATENATE(M$317," 2"),ТЗ!$A:$C,3,0)),ТЗ!M34))</f>
        <v>0.61363636363636365</v>
      </c>
      <c r="N340" s="30">
        <f>IF(N34&lt;N$619,CONCATENATE("&lt;",VLOOKUP(CONCATENATE(N$317," 1"),ТЗ!$A:$C,3,0)),IF(ТЗ!N34&gt;ТЗ!N$620,CONCATENATE("&gt;",VLOOKUP(CONCATENATE(N$317," 2"),ТЗ!$A:$C,3,0)),ТЗ!N34))</f>
        <v>0.10006666666666668</v>
      </c>
      <c r="O340" s="30">
        <f>IF(O34&lt;O$619,CONCATENATE("&lt;",VLOOKUP(CONCATENATE(O$317," 1"),ТЗ!$A:$C,3,0)),IF(ТЗ!O34&gt;ТЗ!O$620,CONCATENATE("&gt;",VLOOKUP(CONCATENATE(O$317," 2"),ТЗ!$A:$C,3,0)),ТЗ!O34))</f>
        <v>0.59168750000000003</v>
      </c>
      <c r="P340" s="30">
        <f>IF(P34&lt;P$619,CONCATENATE("&lt;",VLOOKUP(CONCATENATE(P$317," 1"),ТЗ!$A:$C,3,0)),IF(ТЗ!P34&gt;ТЗ!P$620,CONCATENATE("&gt;",VLOOKUP(CONCATENATE(P$317," 2"),ТЗ!$A:$C,3,0)),ТЗ!P34))</f>
        <v>1.5437600000000001E-4</v>
      </c>
      <c r="Q340" s="30">
        <f>IF(Q34&lt;Q$619,CONCATENATE("&lt;",VLOOKUP(CONCATENATE(Q$317," 1"),ТЗ!$A:$C,3,0)),IF(ТЗ!Q34&gt;ТЗ!Q$620,CONCATENATE("&gt;",VLOOKUP(CONCATENATE(Q$317," 2"),ТЗ!$A:$C,3,0)),ТЗ!Q34))</f>
        <v>8.2847699999999999E-4</v>
      </c>
      <c r="R340" s="30">
        <f>IF(R34&lt;R$619,CONCATENATE("&lt;",VLOOKUP(CONCATENATE(R$317," 1"),ТЗ!$A:$C,3,0)),IF(ТЗ!R34&gt;ТЗ!R$620,CONCATENATE("&gt;",VLOOKUP(CONCATENATE(R$317," 2"),ТЗ!$A:$C,3,0)),ТЗ!R34))</f>
        <v>24.75</v>
      </c>
      <c r="S340" s="30">
        <f>IF(S34&lt;S$619,CONCATENATE("&lt;",VLOOKUP(CONCATENATE(S$317," 1"),ТЗ!$A:$C,3,0)),IF(ТЗ!S34&gt;ТЗ!S$620,CONCATENATE("&gt;",VLOOKUP(CONCATENATE(S$317," 2"),ТЗ!$A:$C,3,0)),ТЗ!S34))</f>
        <v>0.22500000000000853</v>
      </c>
      <c r="T340" s="30" t="str">
        <f>IF(T34&lt;T$619,CONCATENATE("&lt;",VLOOKUP(CONCATENATE(T$317," 1"),ТЗ!$A:$C,3,0)),IF(ТЗ!T34&gt;ТЗ!T$620,CONCATENATE("&gt;",VLOOKUP(CONCATENATE(T$317," 2"),ТЗ!$A:$C,3,0)),ТЗ!T34))</f>
        <v>&lt;0,1</v>
      </c>
      <c r="U340" s="30" t="e">
        <f>IF(U34&lt;U$619,CONCATENATE("&lt;",VLOOKUP(CONCATENATE(U$317," 1"),ТЗ!$A:$C,3,0)),IF(ТЗ!U34&gt;ТЗ!U$620,CONCATENATE("&gt;",VLOOKUP(CONCATENATE(U$317," 2"),ТЗ!$A:$C,3,0)),ТЗ!U34))</f>
        <v>#N/A</v>
      </c>
      <c r="V340" s="30" t="e">
        <f>IF(V34&lt;V$619,CONCATENATE("&lt;",VLOOKUP(CONCATENATE(V$317," 1"),ТЗ!$A:$C,3,0)),IF(ТЗ!V34&gt;ТЗ!V$620,CONCATENATE("&gt;",VLOOKUP(CONCATENATE(V$317," 2"),ТЗ!$A:$C,3,0)),ТЗ!V34))</f>
        <v>#N/A</v>
      </c>
    </row>
    <row r="341" spans="1:22" hidden="1" x14ac:dyDescent="0.25">
      <c r="A341" t="s">
        <v>403</v>
      </c>
      <c r="B341">
        <v>5000</v>
      </c>
      <c r="C341" s="22" t="s">
        <v>169</v>
      </c>
      <c r="D341" s="14">
        <f>IF(OR(D340=[1]Настройки!$U$6,D340="-"),"-",D340+1)</f>
        <v>23</v>
      </c>
      <c r="E341" s="15" t="str">
        <f t="shared" si="1"/>
        <v>471П.21.23</v>
      </c>
      <c r="F341" s="15"/>
      <c r="G341" s="30">
        <f>IF(G35&lt;G$619,CONCATENATE("&lt;",VLOOKUP(CONCATENATE(G$317," 1"),ТЗ!$A:$C,3,0)),IF(ТЗ!G35&gt;ТЗ!G$620,CONCATENATE("&gt;",VLOOKUP(CONCATENATE(G$317," 2"),ТЗ!$A:$C,3,0)),ТЗ!G35))</f>
        <v>7.36</v>
      </c>
      <c r="H341" s="30">
        <f>IF(H35&lt;H$619,CONCATENATE("&lt;",VLOOKUP(CONCATENATE(H$317," 1"),ТЗ!$A:$C,3,0)),IF(ТЗ!H35&gt;ТЗ!H$620,CONCATENATE("&gt;",VLOOKUP(CONCATENATE(H$317," 2"),ТЗ!$A:$C,3,0)),ТЗ!H35))</f>
        <v>8.39</v>
      </c>
      <c r="I341" s="30">
        <f>IF(I35&lt;I$619,CONCATENATE("&lt;",VLOOKUP(CONCATENATE(I$317," 1"),ТЗ!$A:$C,3,0)),IF(ТЗ!I35&gt;ТЗ!I$620,CONCATENATE("&gt;",VLOOKUP(CONCATENATE(I$317," 2"),ТЗ!$A:$C,3,0)),ТЗ!I35))</f>
        <v>16.799999999999997</v>
      </c>
      <c r="J341" s="30">
        <f>IF(J35&lt;J$619,CONCATENATE("&lt;",VLOOKUP(CONCATENATE(J$317," 1"),ТЗ!$A:$C,3,0)),IF(ТЗ!J35&gt;ТЗ!J$620,CONCATENATE("&gt;",VLOOKUP(CONCATENATE(J$317," 2"),ТЗ!$A:$C,3,0)),ТЗ!J35))</f>
        <v>317.51165600000002</v>
      </c>
      <c r="K341" s="30">
        <f>IF(K35&lt;K$619,CONCATENATE("&lt;",VLOOKUP(CONCATENATE(K$317," 1"),ТЗ!$A:$C,3,0)),IF(ТЗ!K35&gt;ТЗ!K$620,CONCATENATE("&gt;",VLOOKUP(CONCATENATE(K$317," 2"),ТЗ!$A:$C,3,0)),ТЗ!K35))</f>
        <v>1.0372121212121215</v>
      </c>
      <c r="L341" s="30" t="str">
        <f>IF(L35&lt;L$619,CONCATENATE("&lt;",VLOOKUP(CONCATENATE(L$317," 1"),ТЗ!$A:$C,3,0)),IF(ТЗ!L35&gt;ТЗ!L$620,CONCATENATE("&gt;",VLOOKUP(CONCATENATE(L$317," 2"),ТЗ!$A:$C,3,0)),ТЗ!L35))</f>
        <v>&lt;0,2</v>
      </c>
      <c r="M341" s="30">
        <f>IF(M35&lt;M$619,CONCATENATE("&lt;",VLOOKUP(CONCATENATE(M$317," 1"),ТЗ!$A:$C,3,0)),IF(ТЗ!M35&gt;ТЗ!M$620,CONCATENATE("&gt;",VLOOKUP(CONCATENATE(M$317," 2"),ТЗ!$A:$C,3,0)),ТЗ!M35))</f>
        <v>0.61363636363636365</v>
      </c>
      <c r="N341" s="30">
        <f>IF(N35&lt;N$619,CONCATENATE("&lt;",VLOOKUP(CONCATENATE(N$317," 1"),ТЗ!$A:$C,3,0)),IF(ТЗ!N35&gt;ТЗ!N$620,CONCATENATE("&gt;",VLOOKUP(CONCATENATE(N$317," 2"),ТЗ!$A:$C,3,0)),ТЗ!N35))</f>
        <v>8.8024999999999978E-2</v>
      </c>
      <c r="O341" s="30">
        <f>IF(O35&lt;O$619,CONCATENATE("&lt;",VLOOKUP(CONCATENATE(O$317," 1"),ТЗ!$A:$C,3,0)),IF(ТЗ!O35&gt;ТЗ!O$620,CONCATENATE("&gt;",VLOOKUP(CONCATENATE(O$317," 2"),ТЗ!$A:$C,3,0)),ТЗ!O35))</f>
        <v>0.4201375</v>
      </c>
      <c r="P341" s="30">
        <f>IF(P35&lt;P$619,CONCATENATE("&lt;",VLOOKUP(CONCATENATE(P$317," 1"),ТЗ!$A:$C,3,0)),IF(ТЗ!P35&gt;ТЗ!P$620,CONCATENATE("&gt;",VLOOKUP(CONCATENATE(P$317," 2"),ТЗ!$A:$C,3,0)),ТЗ!P35))</f>
        <v>1.296395E-4</v>
      </c>
      <c r="Q341" s="30">
        <f>IF(Q35&lt;Q$619,CONCATENATE("&lt;",VLOOKUP(CONCATENATE(Q$317," 1"),ТЗ!$A:$C,3,0)),IF(ТЗ!Q35&gt;ТЗ!Q$620,CONCATENATE("&gt;",VLOOKUP(CONCATENATE(Q$317," 2"),ТЗ!$A:$C,3,0)),ТЗ!Q35))</f>
        <v>3.9372449999999998E-4</v>
      </c>
      <c r="R341" s="30">
        <f>IF(R35&lt;R$619,CONCATENATE("&lt;",VLOOKUP(CONCATENATE(R$317," 1"),ТЗ!$A:$C,3,0)),IF(ТЗ!R35&gt;ТЗ!R$620,CONCATENATE("&gt;",VLOOKUP(CONCATENATE(R$317," 2"),ТЗ!$A:$C,3,0)),ТЗ!R35))</f>
        <v>24.500000000000004</v>
      </c>
      <c r="S341" s="30">
        <f>IF(S35&lt;S$619,CONCATENATE("&lt;",VLOOKUP(CONCATENATE(S$317," 1"),ТЗ!$A:$C,3,0)),IF(ТЗ!S35&gt;ТЗ!S$620,CONCATENATE("&gt;",VLOOKUP(CONCATENATE(S$317," 2"),ТЗ!$A:$C,3,0)),ТЗ!S35))</f>
        <v>0.18180000000002394</v>
      </c>
      <c r="T341" s="30" t="str">
        <f>IF(T35&lt;T$619,CONCATENATE("&lt;",VLOOKUP(CONCATENATE(T$317," 1"),ТЗ!$A:$C,3,0)),IF(ТЗ!T35&gt;ТЗ!T$620,CONCATENATE("&gt;",VLOOKUP(CONCATENATE(T$317," 2"),ТЗ!$A:$C,3,0)),ТЗ!T35))</f>
        <v>&lt;0,1</v>
      </c>
      <c r="U341" s="30" t="e">
        <f>IF(U35&lt;U$619,CONCATENATE("&lt;",VLOOKUP(CONCATENATE(U$317," 1"),ТЗ!$A:$C,3,0)),IF(ТЗ!U35&gt;ТЗ!U$620,CONCATENATE("&gt;",VLOOKUP(CONCATENATE(U$317," 2"),ТЗ!$A:$C,3,0)),ТЗ!U35))</f>
        <v>#N/A</v>
      </c>
      <c r="V341" s="30" t="e">
        <f>IF(V35&lt;V$619,CONCATENATE("&lt;",VLOOKUP(CONCATENATE(V$317," 1"),ТЗ!$A:$C,3,0)),IF(ТЗ!V35&gt;ТЗ!V$620,CONCATENATE("&gt;",VLOOKUP(CONCATENATE(V$317," 2"),ТЗ!$A:$C,3,0)),ТЗ!V35))</f>
        <v>#N/A</v>
      </c>
    </row>
    <row r="342" spans="1:22" hidden="1" x14ac:dyDescent="0.25">
      <c r="A342" t="s">
        <v>404</v>
      </c>
      <c r="B342">
        <v>1</v>
      </c>
      <c r="C342" s="22" t="s">
        <v>36</v>
      </c>
      <c r="D342" s="14">
        <f>IF(OR(D341=[1]Настройки!$U$6,D341="-"),"-",D341+1)</f>
        <v>24</v>
      </c>
      <c r="E342" s="15" t="str">
        <f t="shared" si="1"/>
        <v>471П.21.24</v>
      </c>
      <c r="F342" s="15"/>
      <c r="G342" s="30">
        <f>IF(G36&lt;G$619,CONCATENATE("&lt;",VLOOKUP(CONCATENATE(G$317," 1"),ТЗ!$A:$C,3,0)),IF(ТЗ!G36&gt;ТЗ!G$620,CONCATENATE("&gt;",VLOOKUP(CONCATENATE(G$317," 2"),ТЗ!$A:$C,3,0)),ТЗ!G36))</f>
        <v>7.24</v>
      </c>
      <c r="H342" s="30">
        <f>IF(H36&lt;H$619,CONCATENATE("&lt;",VLOOKUP(CONCATENATE(H$317," 1"),ТЗ!$A:$C,3,0)),IF(ТЗ!H36&gt;ТЗ!H$620,CONCATENATE("&gt;",VLOOKUP(CONCATENATE(H$317," 2"),ТЗ!$A:$C,3,0)),ТЗ!H36))</f>
        <v>8.58</v>
      </c>
      <c r="I342" s="30">
        <f>IF(I36&lt;I$619,CONCATENATE("&lt;",VLOOKUP(CONCATENATE(I$317," 1"),ТЗ!$A:$C,3,0)),IF(ТЗ!I36&gt;ТЗ!I$620,CONCATENATE("&gt;",VLOOKUP(CONCATENATE(I$317," 2"),ТЗ!$A:$C,3,0)),ТЗ!I36))</f>
        <v>9.1999999999999993</v>
      </c>
      <c r="J342" s="30">
        <f>IF(J36&lt;J$619,CONCATENATE("&lt;",VLOOKUP(CONCATENATE(J$317," 1"),ТЗ!$A:$C,3,0)),IF(ТЗ!J36&gt;ТЗ!J$620,CONCATENATE("&gt;",VLOOKUP(CONCATENATE(J$317," 2"),ТЗ!$A:$C,3,0)),ТЗ!J36))</f>
        <v>233.97813600000001</v>
      </c>
      <c r="K342" s="30">
        <f>IF(K36&lt;K$619,CONCATENATE("&lt;",VLOOKUP(CONCATENATE(K$317," 1"),ТЗ!$A:$C,3,0)),IF(ТЗ!K36&gt;ТЗ!K$620,CONCATENATE("&gt;",VLOOKUP(CONCATENATE(K$317," 2"),ТЗ!$A:$C,3,0)),ТЗ!K36))</f>
        <v>1.170545454545455</v>
      </c>
      <c r="L342" s="30" t="str">
        <f>IF(L36&lt;L$619,CONCATENATE("&lt;",VLOOKUP(CONCATENATE(L$317," 1"),ТЗ!$A:$C,3,0)),IF(ТЗ!L36&gt;ТЗ!L$620,CONCATENATE("&gt;",VLOOKUP(CONCATENATE(L$317," 2"),ТЗ!$A:$C,3,0)),ТЗ!L36))</f>
        <v>&lt;0,2</v>
      </c>
      <c r="M342" s="30">
        <f>IF(M36&lt;M$619,CONCATENATE("&lt;",VLOOKUP(CONCATENATE(M$317," 1"),ТЗ!$A:$C,3,0)),IF(ТЗ!M36&gt;ТЗ!M$620,CONCATENATE("&gt;",VLOOKUP(CONCATENATE(M$317," 2"),ТЗ!$A:$C,3,0)),ТЗ!M36))</f>
        <v>0.61363636363636398</v>
      </c>
      <c r="N342" s="30">
        <f>IF(N36&lt;N$619,CONCATENATE("&lt;",VLOOKUP(CONCATENATE(N$317," 1"),ТЗ!$A:$C,3,0)),IF(ТЗ!N36&gt;ТЗ!N$620,CONCATENATE("&gt;",VLOOKUP(CONCATENATE(N$317," 2"),ТЗ!$A:$C,3,0)),ТЗ!N36))</f>
        <v>8.6495833333333341E-2</v>
      </c>
      <c r="O342" s="30">
        <f>IF(O36&lt;O$619,CONCATENATE("&lt;",VLOOKUP(CONCATENATE(O$317," 1"),ТЗ!$A:$C,3,0)),IF(ТЗ!O36&gt;ТЗ!O$620,CONCATENATE("&gt;",VLOOKUP(CONCATENATE(O$317," 2"),ТЗ!$A:$C,3,0)),ТЗ!O36))</f>
        <v>0.38691249999999999</v>
      </c>
      <c r="P342" s="30">
        <f>IF(P36&lt;P$619,CONCATENATE("&lt;",VLOOKUP(CONCATENATE(P$317," 1"),ТЗ!$A:$C,3,0)),IF(ТЗ!P36&gt;ТЗ!P$620,CONCATENATE("&gt;",VLOOKUP(CONCATENATE(P$317," 2"),ТЗ!$A:$C,3,0)),ТЗ!P36))</f>
        <v>1.4700450000000001E-4</v>
      </c>
      <c r="Q342" s="30">
        <f>IF(Q36&lt;Q$619,CONCATENATE("&lt;",VLOOKUP(CONCATENATE(Q$317," 1"),ТЗ!$A:$C,3,0)),IF(ТЗ!Q36&gt;ТЗ!Q$620,CONCATENATE("&gt;",VLOOKUP(CONCATENATE(Q$317," 2"),ТЗ!$A:$C,3,0)),ТЗ!Q36))</f>
        <v>2.2976849999999999E-4</v>
      </c>
      <c r="R342" s="30">
        <f>IF(R36&lt;R$619,CONCATENATE("&lt;",VLOOKUP(CONCATENATE(R$317," 1"),ТЗ!$A:$C,3,0)),IF(ТЗ!R36&gt;ТЗ!R$620,CONCATENATE("&gt;",VLOOKUP(CONCATENATE(R$317," 2"),ТЗ!$A:$C,3,0)),ТЗ!R36))</f>
        <v>24.1</v>
      </c>
      <c r="S342" s="30">
        <f>IF(S36&lt;S$619,CONCATENATE("&lt;",VLOOKUP(CONCATENATE(S$317," 1"),ТЗ!$A:$C,3,0)),IF(ТЗ!S36&gt;ТЗ!S$620,CONCATENATE("&gt;",VLOOKUP(CONCATENATE(S$317," 2"),ТЗ!$A:$C,3,0)),ТЗ!S36))</f>
        <v>0.2109999999999701</v>
      </c>
      <c r="T342" s="30" t="str">
        <f>IF(T36&lt;T$619,CONCATENATE("&lt;",VLOOKUP(CONCATENATE(T$317," 1"),ТЗ!$A:$C,3,0)),IF(ТЗ!T36&gt;ТЗ!T$620,CONCATENATE("&gt;",VLOOKUP(CONCATENATE(T$317," 2"),ТЗ!$A:$C,3,0)),ТЗ!T36))</f>
        <v>&lt;0,1</v>
      </c>
      <c r="U342" s="30" t="e">
        <f>IF(U36&lt;U$619,CONCATENATE("&lt;",VLOOKUP(CONCATENATE(U$317," 1"),ТЗ!$A:$C,3,0)),IF(ТЗ!U36&gt;ТЗ!U$620,CONCATENATE("&gt;",VLOOKUP(CONCATENATE(U$317," 2"),ТЗ!$A:$C,3,0)),ТЗ!U36))</f>
        <v>#N/A</v>
      </c>
      <c r="V342" s="30" t="e">
        <f>IF(V36&lt;V$619,CONCATENATE("&lt;",VLOOKUP(CONCATENATE(V$317," 1"),ТЗ!$A:$C,3,0)),IF(ТЗ!V36&gt;ТЗ!V$620,CONCATENATE("&gt;",VLOOKUP(CONCATENATE(V$317," 2"),ТЗ!$A:$C,3,0)),ТЗ!V36))</f>
        <v>#N/A</v>
      </c>
    </row>
    <row r="343" spans="1:22" hidden="1" x14ac:dyDescent="0.25">
      <c r="A343" t="s">
        <v>405</v>
      </c>
      <c r="B343">
        <v>5000</v>
      </c>
      <c r="C343" s="22" t="s">
        <v>169</v>
      </c>
      <c r="D343" s="14">
        <f>IF(OR(D342=[1]Настройки!$U$6,D342="-"),"-",D342+1)</f>
        <v>25</v>
      </c>
      <c r="E343" s="15" t="str">
        <f t="shared" si="1"/>
        <v>471П.21.25</v>
      </c>
      <c r="F343" s="15"/>
      <c r="G343" s="30">
        <f>IF(G37&lt;G$619,CONCATENATE("&lt;",VLOOKUP(CONCATENATE(G$317," 1"),ТЗ!$A:$C,3,0)),IF(ТЗ!G37&gt;ТЗ!G$620,CONCATENATE("&gt;",VLOOKUP(CONCATENATE(G$317," 2"),ТЗ!$A:$C,3,0)),ТЗ!G37))</f>
        <v>7.24</v>
      </c>
      <c r="H343" s="30" t="str">
        <f>IF(H37&lt;H$619,CONCATENATE("&lt;",VLOOKUP(CONCATENATE(H$317," 1"),ТЗ!$A:$C,3,0)),IF(ТЗ!H37&gt;ТЗ!H$620,CONCATENATE("&gt;",VLOOKUP(CONCATENATE(H$317," 2"),ТЗ!$A:$C,3,0)),ТЗ!H37))</f>
        <v>&lt;1,00</v>
      </c>
      <c r="I343" s="30">
        <f>IF(I37&lt;I$619,CONCATENATE("&lt;",VLOOKUP(CONCATENATE(I$317," 1"),ТЗ!$A:$C,3,0)),IF(ТЗ!I37&gt;ТЗ!I$620,CONCATENATE("&gt;",VLOOKUP(CONCATENATE(I$317," 2"),ТЗ!$A:$C,3,0)),ТЗ!I37))</f>
        <v>24.8</v>
      </c>
      <c r="J343" s="30">
        <f>IF(J37&lt;J$619,CONCATENATE("&lt;",VLOOKUP(CONCATENATE(J$317," 1"),ТЗ!$A:$C,3,0)),IF(ТЗ!J37&gt;ТЗ!J$620,CONCATENATE("&gt;",VLOOKUP(CONCATENATE(J$317," 2"),ТЗ!$A:$C,3,0)),ТЗ!J37))</f>
        <v>387.9215759999999</v>
      </c>
      <c r="K343" s="30">
        <f>IF(K37&lt;K$619,CONCATENATE("&lt;",VLOOKUP(CONCATENATE(K$317," 1"),ТЗ!$A:$C,3,0)),IF(ТЗ!K37&gt;ТЗ!K$620,CONCATENATE("&gt;",VLOOKUP(CONCATENATE(K$317," 2"),ТЗ!$A:$C,3,0)),ТЗ!K37))</f>
        <v>1.8372121212121213</v>
      </c>
      <c r="L343" s="30" t="str">
        <f>IF(L37&lt;L$619,CONCATENATE("&lt;",VLOOKUP(CONCATENATE(L$317," 1"),ТЗ!$A:$C,3,0)),IF(ТЗ!L37&gt;ТЗ!L$620,CONCATENATE("&gt;",VLOOKUP(CONCATENATE(L$317," 2"),ТЗ!$A:$C,3,0)),ТЗ!L37))</f>
        <v>&lt;0,2</v>
      </c>
      <c r="M343" s="30">
        <f>IF(M37&lt;M$619,CONCATENATE("&lt;",VLOOKUP(CONCATENATE(M$317," 1"),ТЗ!$A:$C,3,0)),IF(ТЗ!M37&gt;ТЗ!M$620,CONCATENATE("&gt;",VLOOKUP(CONCATENATE(M$317," 2"),ТЗ!$A:$C,3,0)),ТЗ!M37))</f>
        <v>0.61363636363636398</v>
      </c>
      <c r="N343" s="30">
        <f>IF(N37&lt;N$619,CONCATENATE("&lt;",VLOOKUP(CONCATENATE(N$317," 1"),ТЗ!$A:$C,3,0)),IF(ТЗ!N37&gt;ТЗ!N$620,CONCATENATE("&gt;",VLOOKUP(CONCATENATE(N$317," 2"),ТЗ!$A:$C,3,0)),ТЗ!N37))</f>
        <v>9.5133333333333348E-2</v>
      </c>
      <c r="O343" s="30">
        <f>IF(O37&lt;O$619,CONCATENATE("&lt;",VLOOKUP(CONCATENATE(O$317," 1"),ТЗ!$A:$C,3,0)),IF(ТЗ!O37&gt;ТЗ!O$620,CONCATENATE("&gt;",VLOOKUP(CONCATENATE(O$317," 2"),ТЗ!$A:$C,3,0)),ТЗ!O37))</f>
        <v>0.46866250000000004</v>
      </c>
      <c r="P343" s="30">
        <f>IF(P37&lt;P$619,CONCATENATE("&lt;",VLOOKUP(CONCATENATE(P$317," 1"),ТЗ!$A:$C,3,0)),IF(ТЗ!P37&gt;ТЗ!P$620,CONCATENATE("&gt;",VLOOKUP(CONCATENATE(P$317," 2"),ТЗ!$A:$C,3,0)),ТЗ!P37))</f>
        <v>2.2085750000000001E-4</v>
      </c>
      <c r="Q343" s="30">
        <f>IF(Q37&lt;Q$619,CONCATENATE("&lt;",VLOOKUP(CONCATENATE(Q$317," 1"),ТЗ!$A:$C,3,0)),IF(ТЗ!Q37&gt;ТЗ!Q$620,CONCATENATE("&gt;",VLOOKUP(CONCATENATE(Q$317," 2"),ТЗ!$A:$C,3,0)),ТЗ!Q37))</f>
        <v>8.1104400000000002E-4</v>
      </c>
      <c r="R343" s="30">
        <f>IF(R37&lt;R$619,CONCATENATE("&lt;",VLOOKUP(CONCATENATE(R$317," 1"),ТЗ!$A:$C,3,0)),IF(ТЗ!R37&gt;ТЗ!R$620,CONCATENATE("&gt;",VLOOKUP(CONCATENATE(R$317," 2"),ТЗ!$A:$C,3,0)),ТЗ!R37))</f>
        <v>24.900000000000002</v>
      </c>
      <c r="S343" s="30">
        <f>IF(S37&lt;S$619,CONCATENATE("&lt;",VLOOKUP(CONCATENATE(S$317," 1"),ТЗ!$A:$C,3,0)),IF(ТЗ!S37&gt;ТЗ!S$620,CONCATENATE("&gt;",VLOOKUP(CONCATENATE(S$317," 2"),ТЗ!$A:$C,3,0)),ТЗ!S37))</f>
        <v>0.16649999999998499</v>
      </c>
      <c r="T343" s="30" t="str">
        <f>IF(T37&lt;T$619,CONCATENATE("&lt;",VLOOKUP(CONCATENATE(T$317," 1"),ТЗ!$A:$C,3,0)),IF(ТЗ!T37&gt;ТЗ!T$620,CONCATENATE("&gt;",VLOOKUP(CONCATENATE(T$317," 2"),ТЗ!$A:$C,3,0)),ТЗ!T37))</f>
        <v>&lt;0,1</v>
      </c>
      <c r="U343" s="30" t="e">
        <f>IF(U37&lt;U$619,CONCATENATE("&lt;",VLOOKUP(CONCATENATE(U$317," 1"),ТЗ!$A:$C,3,0)),IF(ТЗ!U37&gt;ТЗ!U$620,CONCATENATE("&gt;",VLOOKUP(CONCATENATE(U$317," 2"),ТЗ!$A:$C,3,0)),ТЗ!U37))</f>
        <v>#N/A</v>
      </c>
      <c r="V343" s="30" t="e">
        <f>IF(V37&lt;V$619,CONCATENATE("&lt;",VLOOKUP(CONCATENATE(V$317," 1"),ТЗ!$A:$C,3,0)),IF(ТЗ!V37&gt;ТЗ!V$620,CONCATENATE("&gt;",VLOOKUP(CONCATENATE(V$317," 2"),ТЗ!$A:$C,3,0)),ТЗ!V37))</f>
        <v>#N/A</v>
      </c>
    </row>
    <row r="344" spans="1:22" hidden="1" x14ac:dyDescent="0.25">
      <c r="A344" t="s">
        <v>406</v>
      </c>
      <c r="B344">
        <v>5</v>
      </c>
      <c r="C344" s="22" t="s">
        <v>31</v>
      </c>
      <c r="D344" s="14">
        <f>IF(OR(D343=[1]Настройки!$U$6,D343="-"),"-",D343+1)</f>
        <v>26</v>
      </c>
      <c r="E344" s="15" t="str">
        <f t="shared" si="1"/>
        <v>471П.21.26</v>
      </c>
      <c r="F344" s="15"/>
      <c r="G344" s="30">
        <f>IF(G38&lt;G$619,CONCATENATE("&lt;",VLOOKUP(CONCATENATE(G$317," 1"),ТЗ!$A:$C,3,0)),IF(ТЗ!G38&gt;ТЗ!G$620,CONCATENATE("&gt;",VLOOKUP(CONCATENATE(G$317," 2"),ТЗ!$A:$C,3,0)),ТЗ!G38))</f>
        <v>7.23</v>
      </c>
      <c r="H344" s="30">
        <f>IF(H38&lt;H$619,CONCATENATE("&lt;",VLOOKUP(CONCATENATE(H$317," 1"),ТЗ!$A:$C,3,0)),IF(ТЗ!H38&gt;ТЗ!H$620,CONCATENATE("&gt;",VLOOKUP(CONCATENATE(H$317," 2"),ТЗ!$A:$C,3,0)),ТЗ!H38))</f>
        <v>8.26</v>
      </c>
      <c r="I344" s="30">
        <f>IF(I38&lt;I$619,CONCATENATE("&lt;",VLOOKUP(CONCATENATE(I$317," 1"),ТЗ!$A:$C,3,0)),IF(ТЗ!I38&gt;ТЗ!I$620,CONCATENATE("&gt;",VLOOKUP(CONCATENATE(I$317," 2"),ТЗ!$A:$C,3,0)),ТЗ!I38))</f>
        <v>17.399999999999999</v>
      </c>
      <c r="J344" s="30">
        <f>IF(J38&lt;J$619,CONCATENATE("&lt;",VLOOKUP(CONCATENATE(J$317," 1"),ТЗ!$A:$C,3,0)),IF(ТЗ!J38&gt;ТЗ!J$620,CONCATENATE("&gt;",VLOOKUP(CONCATENATE(J$317," 2"),ТЗ!$A:$C,3,0)),ТЗ!J38))</f>
        <v>355.05237599999998</v>
      </c>
      <c r="K344" s="30">
        <f>IF(K38&lt;K$619,CONCATENATE("&lt;",VLOOKUP(CONCATENATE(K$317," 1"),ТЗ!$A:$C,3,0)),IF(ТЗ!K38&gt;ТЗ!K$620,CONCATENATE("&gt;",VLOOKUP(CONCATENATE(K$317," 2"),ТЗ!$A:$C,3,0)),ТЗ!K38))</f>
        <v>0.77054545454545442</v>
      </c>
      <c r="L344" s="30" t="str">
        <f>IF(L38&lt;L$619,CONCATENATE("&lt;",VLOOKUP(CONCATENATE(L$317," 1"),ТЗ!$A:$C,3,0)),IF(ТЗ!L38&gt;ТЗ!L$620,CONCATENATE("&gt;",VLOOKUP(CONCATENATE(L$317," 2"),ТЗ!$A:$C,3,0)),ТЗ!L38))</f>
        <v>&lt;0,2</v>
      </c>
      <c r="M344" s="30">
        <f>IF(M38&lt;M$619,CONCATENATE("&lt;",VLOOKUP(CONCATENATE(M$317," 1"),ТЗ!$A:$C,3,0)),IF(ТЗ!M38&gt;ТЗ!M$620,CONCATENATE("&gt;",VLOOKUP(CONCATENATE(M$317," 2"),ТЗ!$A:$C,3,0)),ТЗ!M38))</f>
        <v>0.61363636363636398</v>
      </c>
      <c r="N344" s="30">
        <f>IF(N38&lt;N$619,CONCATENATE("&lt;",VLOOKUP(CONCATENATE(N$317," 1"),ТЗ!$A:$C,3,0)),IF(ТЗ!N38&gt;ТЗ!N$620,CONCATENATE("&gt;",VLOOKUP(CONCATENATE(N$317," 2"),ТЗ!$A:$C,3,0)),ТЗ!N38))</f>
        <v>9.7608333333333325E-2</v>
      </c>
      <c r="O344" s="30">
        <f>IF(O38&lt;O$619,CONCATENATE("&lt;",VLOOKUP(CONCATENATE(O$317," 1"),ТЗ!$A:$C,3,0)),IF(ТЗ!O38&gt;ТЗ!O$620,CONCATENATE("&gt;",VLOOKUP(CONCATENATE(O$317," 2"),ТЗ!$A:$C,3,0)),ТЗ!O38))</f>
        <v>0.44573749999999995</v>
      </c>
      <c r="P344" s="30">
        <f>IF(P38&lt;P$619,CONCATENATE("&lt;",VLOOKUP(CONCATENATE(P$317," 1"),ТЗ!$A:$C,3,0)),IF(ТЗ!P38&gt;ТЗ!P$620,CONCATENATE("&gt;",VLOOKUP(CONCATENATE(P$317," 2"),ТЗ!$A:$C,3,0)),ТЗ!P38))</f>
        <v>2.2937900000000001E-4</v>
      </c>
      <c r="Q344" s="30">
        <f>IF(Q38&lt;Q$619,CONCATENATE("&lt;",VLOOKUP(CONCATENATE(Q$317," 1"),ТЗ!$A:$C,3,0)),IF(ТЗ!Q38&gt;ТЗ!Q$620,CONCATENATE("&gt;",VLOOKUP(CONCATENATE(Q$317," 2"),ТЗ!$A:$C,3,0)),ТЗ!Q38))</f>
        <v>6.1694099999999997E-4</v>
      </c>
      <c r="R344" s="30">
        <f>IF(R38&lt;R$619,CONCATENATE("&lt;",VLOOKUP(CONCATENATE(R$317," 1"),ТЗ!$A:$C,3,0)),IF(ТЗ!R38&gt;ТЗ!R$620,CONCATENATE("&gt;",VLOOKUP(CONCATENATE(R$317," 2"),ТЗ!$A:$C,3,0)),ТЗ!R38))</f>
        <v>24.800000000000004</v>
      </c>
      <c r="S344" s="30">
        <f>IF(S38&lt;S$619,CONCATENATE("&lt;",VLOOKUP(CONCATENATE(S$317," 1"),ТЗ!$A:$C,3,0)),IF(ТЗ!S38&gt;ТЗ!S$620,CONCATENATE("&gt;",VLOOKUP(CONCATENATE(S$317," 2"),ТЗ!$A:$C,3,0)),ТЗ!S38))</f>
        <v>0.27099999999997237</v>
      </c>
      <c r="T344" s="30" t="str">
        <f>IF(T38&lt;T$619,CONCATENATE("&lt;",VLOOKUP(CONCATENATE(T$317," 1"),ТЗ!$A:$C,3,0)),IF(ТЗ!T38&gt;ТЗ!T$620,CONCATENATE("&gt;",VLOOKUP(CONCATENATE(T$317," 2"),ТЗ!$A:$C,3,0)),ТЗ!T38))</f>
        <v>&lt;0,1</v>
      </c>
      <c r="U344" s="30" t="e">
        <f>IF(U38&lt;U$619,CONCATENATE("&lt;",VLOOKUP(CONCATENATE(U$317," 1"),ТЗ!$A:$C,3,0)),IF(ТЗ!U38&gt;ТЗ!U$620,CONCATENATE("&gt;",VLOOKUP(CONCATENATE(U$317," 2"),ТЗ!$A:$C,3,0)),ТЗ!U38))</f>
        <v>#N/A</v>
      </c>
      <c r="V344" s="30" t="e">
        <f>IF(V38&lt;V$619,CONCATENATE("&lt;",VLOOKUP(CONCATENATE(V$317," 1"),ТЗ!$A:$C,3,0)),IF(ТЗ!V38&gt;ТЗ!V$620,CONCATENATE("&gt;",VLOOKUP(CONCATENATE(V$317," 2"),ТЗ!$A:$C,3,0)),ТЗ!V38))</f>
        <v>#N/A</v>
      </c>
    </row>
    <row r="345" spans="1:22" hidden="1" x14ac:dyDescent="0.25">
      <c r="A345" t="s">
        <v>407</v>
      </c>
      <c r="B345">
        <v>5000</v>
      </c>
      <c r="C345" s="22" t="s">
        <v>169</v>
      </c>
      <c r="D345" s="14">
        <f>IF(OR(D344=[1]Настройки!$U$6,D344="-"),"-",D344+1)</f>
        <v>27</v>
      </c>
      <c r="E345" s="15" t="str">
        <f t="shared" si="1"/>
        <v>471П.21.27</v>
      </c>
      <c r="F345" s="15"/>
      <c r="G345" s="30">
        <f>IF(G39&lt;G$619,CONCATENATE("&lt;",VLOOKUP(CONCATENATE(G$317," 1"),ТЗ!$A:$C,3,0)),IF(ТЗ!G39&gt;ТЗ!G$620,CONCATENATE("&gt;",VLOOKUP(CONCATENATE(G$317," 2"),ТЗ!$A:$C,3,0)),ТЗ!G39))</f>
        <v>7.28</v>
      </c>
      <c r="H345" s="30">
        <f>IF(H39&lt;H$619,CONCATENATE("&lt;",VLOOKUP(CONCATENATE(H$317," 1"),ТЗ!$A:$C,3,0)),IF(ТЗ!H39&gt;ТЗ!H$620,CONCATENATE("&gt;",VLOOKUP(CONCATENATE(H$317," 2"),ТЗ!$A:$C,3,0)),ТЗ!H39))</f>
        <v>8.01</v>
      </c>
      <c r="I345" s="30">
        <f>IF(I39&lt;I$619,CONCATENATE("&lt;",VLOOKUP(CONCATENATE(I$317," 1"),ТЗ!$A:$C,3,0)),IF(ТЗ!I39&gt;ТЗ!I$620,CONCATENATE("&gt;",VLOOKUP(CONCATENATE(I$317," 2"),ТЗ!$A:$C,3,0)),ТЗ!I39))</f>
        <v>20.799999999999997</v>
      </c>
      <c r="J345" s="30">
        <f>IF(J39&lt;J$619,CONCATENATE("&lt;",VLOOKUP(CONCATENATE(J$317," 1"),ТЗ!$A:$C,3,0)),IF(ТЗ!J39&gt;ТЗ!J$620,CONCATENATE("&gt;",VLOOKUP(CONCATENATE(J$317," 2"),ТЗ!$A:$C,3,0)),ТЗ!J39))</f>
        <v>330.70749599999999</v>
      </c>
      <c r="K345" s="30">
        <f>IF(K39&lt;K$619,CONCATENATE("&lt;",VLOOKUP(CONCATENATE(K$317," 1"),ТЗ!$A:$C,3,0)),IF(ТЗ!K39&gt;ТЗ!K$620,CONCATENATE("&gt;",VLOOKUP(CONCATENATE(K$317," 2"),ТЗ!$A:$C,3,0)),ТЗ!K39))</f>
        <v>0.50387878787878793</v>
      </c>
      <c r="L345" s="30" t="str">
        <f>IF(L39&lt;L$619,CONCATENATE("&lt;",VLOOKUP(CONCATENATE(L$317," 1"),ТЗ!$A:$C,3,0)),IF(ТЗ!L39&gt;ТЗ!L$620,CONCATENATE("&gt;",VLOOKUP(CONCATENATE(L$317," 2"),ТЗ!$A:$C,3,0)),ТЗ!L39))</f>
        <v>&lt;0,2</v>
      </c>
      <c r="M345" s="30">
        <f>IF(M39&lt;M$619,CONCATENATE("&lt;",VLOOKUP(CONCATENATE(M$317," 1"),ТЗ!$A:$C,3,0)),IF(ТЗ!M39&gt;ТЗ!M$620,CONCATENATE("&gt;",VLOOKUP(CONCATENATE(M$317," 2"),ТЗ!$A:$C,3,0)),ТЗ!M39))</f>
        <v>0.61363636363636398</v>
      </c>
      <c r="N345" s="30">
        <f>IF(N39&lt;N$619,CONCATENATE("&lt;",VLOOKUP(CONCATENATE(N$317," 1"),ТЗ!$A:$C,3,0)),IF(ТЗ!N39&gt;ТЗ!N$620,CONCATENATE("&gt;",VLOOKUP(CONCATENATE(N$317," 2"),ТЗ!$A:$C,3,0)),ТЗ!N39))</f>
        <v>9.9537499999999987E-2</v>
      </c>
      <c r="O345" s="30">
        <f>IF(O39&lt;O$619,CONCATENATE("&lt;",VLOOKUP(CONCATENATE(O$317," 1"),ТЗ!$A:$C,3,0)),IF(ТЗ!O39&gt;ТЗ!O$620,CONCATENATE("&gt;",VLOOKUP(CONCATENATE(O$317," 2"),ТЗ!$A:$C,3,0)),ТЗ!O39))</f>
        <v>0.49496249999999997</v>
      </c>
      <c r="P345" s="30">
        <f>IF(P39&lt;P$619,CONCATENATE("&lt;",VLOOKUP(CONCATENATE(P$317," 1"),ТЗ!$A:$C,3,0)),IF(ТЗ!P39&gt;ТЗ!P$620,CONCATENATE("&gt;",VLOOKUP(CONCATENATE(P$317," 2"),ТЗ!$A:$C,3,0)),ТЗ!P39))</f>
        <v>5.3829199999999989E-4</v>
      </c>
      <c r="Q345" s="30">
        <f>IF(Q39&lt;Q$619,CONCATENATE("&lt;",VLOOKUP(CONCATENATE(Q$317," 1"),ТЗ!$A:$C,3,0)),IF(ТЗ!Q39&gt;ТЗ!Q$620,CONCATENATE("&gt;",VLOOKUP(CONCATENATE(Q$317," 2"),ТЗ!$A:$C,3,0)),ТЗ!Q39))</f>
        <v>7.5929099999999994E-4</v>
      </c>
      <c r="R345" s="30">
        <f>IF(R39&lt;R$619,CONCATENATE("&lt;",VLOOKUP(CONCATENATE(R$317," 1"),ТЗ!$A:$C,3,0)),IF(ТЗ!R39&gt;ТЗ!R$620,CONCATENATE("&gt;",VLOOKUP(CONCATENATE(R$317," 2"),ТЗ!$A:$C,3,0)),ТЗ!R39))</f>
        <v>24.800000000000004</v>
      </c>
      <c r="S345" s="30">
        <f>IF(S39&lt;S$619,CONCATENATE("&lt;",VLOOKUP(CONCATENATE(S$317," 1"),ТЗ!$A:$C,3,0)),IF(ТЗ!S39&gt;ТЗ!S$620,CONCATENATE("&gt;",VLOOKUP(CONCATENATE(S$317," 2"),ТЗ!$A:$C,3,0)),ТЗ!S39))</f>
        <v>0.20450000000000298</v>
      </c>
      <c r="T345" s="30" t="str">
        <f>IF(T39&lt;T$619,CONCATENATE("&lt;",VLOOKUP(CONCATENATE(T$317," 1"),ТЗ!$A:$C,3,0)),IF(ТЗ!T39&gt;ТЗ!T$620,CONCATENATE("&gt;",VLOOKUP(CONCATENATE(T$317," 2"),ТЗ!$A:$C,3,0)),ТЗ!T39))</f>
        <v>&lt;0,1</v>
      </c>
      <c r="U345" s="30" t="e">
        <f>IF(U39&lt;U$619,CONCATENATE("&lt;",VLOOKUP(CONCATENATE(U$317," 1"),ТЗ!$A:$C,3,0)),IF(ТЗ!U39&gt;ТЗ!U$620,CONCATENATE("&gt;",VLOOKUP(CONCATENATE(U$317," 2"),ТЗ!$A:$C,3,0)),ТЗ!U39))</f>
        <v>#N/A</v>
      </c>
      <c r="V345" s="30" t="e">
        <f>IF(V39&lt;V$619,CONCATENATE("&lt;",VLOOKUP(CONCATENATE(V$317," 1"),ТЗ!$A:$C,3,0)),IF(ТЗ!V39&gt;ТЗ!V$620,CONCATENATE("&gt;",VLOOKUP(CONCATENATE(V$317," 2"),ТЗ!$A:$C,3,0)),ТЗ!V39))</f>
        <v>#N/A</v>
      </c>
    </row>
    <row r="346" spans="1:22" hidden="1" x14ac:dyDescent="0.25">
      <c r="A346" t="s">
        <v>408</v>
      </c>
      <c r="B346">
        <v>5</v>
      </c>
      <c r="C346" s="22" t="s">
        <v>31</v>
      </c>
      <c r="D346" s="14">
        <f>IF(OR(D345=[1]Настройки!$U$6,D345="-"),"-",D345+1)</f>
        <v>28</v>
      </c>
      <c r="E346" s="15" t="str">
        <f t="shared" si="1"/>
        <v>471П.21.28</v>
      </c>
      <c r="F346" s="15"/>
      <c r="G346" s="30">
        <f>IF(G40&lt;G$619,CONCATENATE("&lt;",VLOOKUP(CONCATENATE(G$317," 1"),ТЗ!$A:$C,3,0)),IF(ТЗ!G40&gt;ТЗ!G$620,CONCATENATE("&gt;",VLOOKUP(CONCATENATE(G$317," 2"),ТЗ!$A:$C,3,0)),ТЗ!G40))</f>
        <v>7.33</v>
      </c>
      <c r="H346" s="30">
        <f>IF(H40&lt;H$619,CONCATENATE("&lt;",VLOOKUP(CONCATENATE(H$317," 1"),ТЗ!$A:$C,3,0)),IF(ТЗ!H40&gt;ТЗ!H$620,CONCATENATE("&gt;",VLOOKUP(CONCATENATE(H$317," 2"),ТЗ!$A:$C,3,0)),ТЗ!H40))</f>
        <v>8.24</v>
      </c>
      <c r="I346" s="30">
        <f>IF(I40&lt;I$619,CONCATENATE("&lt;",VLOOKUP(CONCATENATE(I$317," 1"),ТЗ!$A:$C,3,0)),IF(ТЗ!I40&gt;ТЗ!I$620,CONCATENATE("&gt;",VLOOKUP(CONCATENATE(I$317," 2"),ТЗ!$A:$C,3,0)),ТЗ!I40))</f>
        <v>9.6</v>
      </c>
      <c r="J346" s="30">
        <f>IF(J40&lt;J$619,CONCATENATE("&lt;",VLOOKUP(CONCATENATE(J$317," 1"),ТЗ!$A:$C,3,0)),IF(ТЗ!J40&gt;ТЗ!J$620,CONCATENATE("&gt;",VLOOKUP(CONCATENATE(J$317," 2"),ТЗ!$A:$C,3,0)),ТЗ!J40))</f>
        <v>196.507248</v>
      </c>
      <c r="K346" s="30">
        <f>IF(K40&lt;K$619,CONCATENATE("&lt;",VLOOKUP(CONCATENATE(K$317," 1"),ТЗ!$A:$C,3,0)),IF(ТЗ!K40&gt;ТЗ!K$620,CONCATENATE("&gt;",VLOOKUP(CONCATENATE(K$317," 2"),ТЗ!$A:$C,3,0)),ТЗ!K40))</f>
        <v>0.77054545454545442</v>
      </c>
      <c r="L346" s="30" t="str">
        <f>IF(L40&lt;L$619,CONCATENATE("&lt;",VLOOKUP(CONCATENATE(L$317," 1"),ТЗ!$A:$C,3,0)),IF(ТЗ!L40&gt;ТЗ!L$620,CONCATENATE("&gt;",VLOOKUP(CONCATENATE(L$317," 2"),ТЗ!$A:$C,3,0)),ТЗ!L40))</f>
        <v>&lt;0,2</v>
      </c>
      <c r="M346" s="30">
        <f>IF(M40&lt;M$619,CONCATENATE("&lt;",VLOOKUP(CONCATENATE(M$317," 1"),ТЗ!$A:$C,3,0)),IF(ТЗ!M40&gt;ТЗ!M$620,CONCATENATE("&gt;",VLOOKUP(CONCATENATE(M$317," 2"),ТЗ!$A:$C,3,0)),ТЗ!M40))</f>
        <v>0.61363636363636398</v>
      </c>
      <c r="N346" s="30">
        <f>IF(N40&lt;N$619,CONCATENATE("&lt;",VLOOKUP(CONCATENATE(N$317," 1"),ТЗ!$A:$C,3,0)),IF(ТЗ!N40&gt;ТЗ!N$620,CONCATENATE("&gt;",VLOOKUP(CONCATENATE(N$317," 2"),ТЗ!$A:$C,3,0)),ТЗ!N40))</f>
        <v>9.2045833333333341E-2</v>
      </c>
      <c r="O346" s="30">
        <f>IF(O40&lt;O$619,CONCATENATE("&lt;",VLOOKUP(CONCATENATE(O$317," 1"),ТЗ!$A:$C,3,0)),IF(ТЗ!O40&gt;ТЗ!O$620,CONCATENATE("&gt;",VLOOKUP(CONCATENATE(O$317," 2"),ТЗ!$A:$C,3,0)),ТЗ!O40))</f>
        <v>0.5411125</v>
      </c>
      <c r="P346" s="30">
        <f>IF(P40&lt;P$619,CONCATENATE("&lt;",VLOOKUP(CONCATENATE(P$317," 1"),ТЗ!$A:$C,3,0)),IF(ТЗ!P40&gt;ТЗ!P$620,CONCATENATE("&gt;",VLOOKUP(CONCATENATE(P$317," 2"),ТЗ!$A:$C,3,0)),ТЗ!P40))</f>
        <v>2.1124349999999996E-4</v>
      </c>
      <c r="Q346" s="30">
        <f>IF(Q40&lt;Q$619,CONCATENATE("&lt;",VLOOKUP(CONCATENATE(Q$317," 1"),ТЗ!$A:$C,3,0)),IF(ТЗ!Q40&gt;ТЗ!Q$620,CONCATENATE("&gt;",VLOOKUP(CONCATENATE(Q$317," 2"),ТЗ!$A:$C,3,0)),ТЗ!Q40))</f>
        <v>2.2056449999999998E-4</v>
      </c>
      <c r="R346" s="30">
        <f>IF(R40&lt;R$619,CONCATENATE("&lt;",VLOOKUP(CONCATENATE(R$317," 1"),ТЗ!$A:$C,3,0)),IF(ТЗ!R40&gt;ТЗ!R$620,CONCATENATE("&gt;",VLOOKUP(CONCATENATE(R$317," 2"),ТЗ!$A:$C,3,0)),ТЗ!R40))</f>
        <v>24.55</v>
      </c>
      <c r="S346" s="30">
        <f>IF(S40&lt;S$619,CONCATENATE("&lt;",VLOOKUP(CONCATENATE(S$317," 1"),ТЗ!$A:$C,3,0)),IF(ТЗ!S40&gt;ТЗ!S$620,CONCATENATE("&gt;",VLOOKUP(CONCATENATE(S$317," 2"),ТЗ!$A:$C,3,0)),ТЗ!S40))</f>
        <v>0.20450000000000298</v>
      </c>
      <c r="T346" s="30" t="str">
        <f>IF(T40&lt;T$619,CONCATENATE("&lt;",VLOOKUP(CONCATENATE(T$317," 1"),ТЗ!$A:$C,3,0)),IF(ТЗ!T40&gt;ТЗ!T$620,CONCATENATE("&gt;",VLOOKUP(CONCATENATE(T$317," 2"),ТЗ!$A:$C,3,0)),ТЗ!T40))</f>
        <v>&lt;0,1</v>
      </c>
      <c r="U346" s="30" t="e">
        <f>IF(U40&lt;U$619,CONCATENATE("&lt;",VLOOKUP(CONCATENATE(U$317," 1"),ТЗ!$A:$C,3,0)),IF(ТЗ!U40&gt;ТЗ!U$620,CONCATENATE("&gt;",VLOOKUP(CONCATENATE(U$317," 2"),ТЗ!$A:$C,3,0)),ТЗ!U40))</f>
        <v>#N/A</v>
      </c>
      <c r="V346" s="30" t="e">
        <f>IF(V40&lt;V$619,CONCATENATE("&lt;",VLOOKUP(CONCATENATE(V$317," 1"),ТЗ!$A:$C,3,0)),IF(ТЗ!V40&gt;ТЗ!V$620,CONCATENATE("&gt;",VLOOKUP(CONCATENATE(V$317," 2"),ТЗ!$A:$C,3,0)),ТЗ!V40))</f>
        <v>#N/A</v>
      </c>
    </row>
    <row r="347" spans="1:22" hidden="1" x14ac:dyDescent="0.25">
      <c r="A347" t="s">
        <v>409</v>
      </c>
      <c r="B347">
        <v>5000</v>
      </c>
      <c r="C347" s="22" t="s">
        <v>169</v>
      </c>
      <c r="D347" s="14">
        <f>IF(OR(D346=[1]Настройки!$U$6,D346="-"),"-",D346+1)</f>
        <v>29</v>
      </c>
      <c r="E347" s="15" t="str">
        <f t="shared" si="1"/>
        <v>471П.21.29</v>
      </c>
      <c r="F347" s="15"/>
      <c r="G347" s="30">
        <f>IF(G41&lt;G$619,CONCATENATE("&lt;",VLOOKUP(CONCATENATE(G$317," 1"),ТЗ!$A:$C,3,0)),IF(ТЗ!G41&gt;ТЗ!G$620,CONCATENATE("&gt;",VLOOKUP(CONCATENATE(G$317," 2"),ТЗ!$A:$C,3,0)),ТЗ!G41))</f>
        <v>7.41</v>
      </c>
      <c r="H347" s="30">
        <f>IF(H41&lt;H$619,CONCATENATE("&lt;",VLOOKUP(CONCATENATE(H$317," 1"),ТЗ!$A:$C,3,0)),IF(ТЗ!H41&gt;ТЗ!H$620,CONCATENATE("&gt;",VLOOKUP(CONCATENATE(H$317," 2"),ТЗ!$A:$C,3,0)),ТЗ!H41))</f>
        <v>8.25</v>
      </c>
      <c r="I347" s="30">
        <f>IF(I41&lt;I$619,CONCATENATE("&lt;",VLOOKUP(CONCATENATE(I$317," 1"),ТЗ!$A:$C,3,0)),IF(ТЗ!I41&gt;ТЗ!I$620,CONCATENATE("&gt;",VLOOKUP(CONCATENATE(I$317," 2"),ТЗ!$A:$C,3,0)),ТЗ!I41))</f>
        <v>9.4</v>
      </c>
      <c r="J347" s="30">
        <f>IF(J41&lt;J$619,CONCATENATE("&lt;",VLOOKUP(CONCATENATE(J$317," 1"),ТЗ!$A:$C,3,0)),IF(ТЗ!J41&gt;ТЗ!J$620,CONCATENATE("&gt;",VLOOKUP(CONCATENATE(J$317," 2"),ТЗ!$A:$C,3,0)),ТЗ!J41))</f>
        <v>158.97375199999999</v>
      </c>
      <c r="K347" s="30">
        <f>IF(K41&lt;K$619,CONCATENATE("&lt;",VLOOKUP(CONCATENATE(K$317," 1"),ТЗ!$A:$C,3,0)),IF(ТЗ!K41&gt;ТЗ!K$620,CONCATENATE("&gt;",VLOOKUP(CONCATENATE(K$317," 2"),ТЗ!$A:$C,3,0)),ТЗ!K41))</f>
        <v>0.90387878787878806</v>
      </c>
      <c r="L347" s="30" t="str">
        <f>IF(L41&lt;L$619,CONCATENATE("&lt;",VLOOKUP(CONCATENATE(L$317," 1"),ТЗ!$A:$C,3,0)),IF(ТЗ!L41&gt;ТЗ!L$620,CONCATENATE("&gt;",VLOOKUP(CONCATENATE(L$317," 2"),ТЗ!$A:$C,3,0)),ТЗ!L41))</f>
        <v>&lt;0,2</v>
      </c>
      <c r="M347" s="30">
        <f>IF(M41&lt;M$619,CONCATENATE("&lt;",VLOOKUP(CONCATENATE(M$317," 1"),ТЗ!$A:$C,3,0)),IF(ТЗ!M41&gt;ТЗ!M$620,CONCATENATE("&gt;",VLOOKUP(CONCATENATE(M$317," 2"),ТЗ!$A:$C,3,0)),ТЗ!M41))</f>
        <v>0.61363636363636398</v>
      </c>
      <c r="N347" s="30">
        <f>IF(N41&lt;N$619,CONCATENATE("&lt;",VLOOKUP(CONCATENATE(N$317," 1"),ТЗ!$A:$C,3,0)),IF(ТЗ!N41&gt;ТЗ!N$620,CONCATENATE("&gt;",VLOOKUP(CONCATENATE(N$317," 2"),ТЗ!$A:$C,3,0)),ТЗ!N41))</f>
        <v>0.11306250000000001</v>
      </c>
      <c r="O347" s="30">
        <f>IF(O41&lt;O$619,CONCATENATE("&lt;",VLOOKUP(CONCATENATE(O$317," 1"),ТЗ!$A:$C,3,0)),IF(ТЗ!O41&gt;ТЗ!O$620,CONCATENATE("&gt;",VLOOKUP(CONCATENATE(O$317," 2"),ТЗ!$A:$C,3,0)),ТЗ!O41))</f>
        <v>0.58101250000000004</v>
      </c>
      <c r="P347" s="30">
        <f>IF(P41&lt;P$619,CONCATENATE("&lt;",VLOOKUP(CONCATENATE(P$317," 1"),ТЗ!$A:$C,3,0)),IF(ТЗ!P41&gt;ТЗ!P$620,CONCATENATE("&gt;",VLOOKUP(CONCATENATE(P$317," 2"),ТЗ!$A:$C,3,0)),ТЗ!P41))</f>
        <v>2.3999349999999996E-4</v>
      </c>
      <c r="Q347" s="30">
        <f>IF(Q41&lt;Q$619,CONCATENATE("&lt;",VLOOKUP(CONCATENATE(Q$317," 1"),ТЗ!$A:$C,3,0)),IF(ТЗ!Q41&gt;ТЗ!Q$620,CONCATENATE("&gt;",VLOOKUP(CONCATENATE(Q$317," 2"),ТЗ!$A:$C,3,0)),ТЗ!Q41))</f>
        <v>2.7582749999999998E-4</v>
      </c>
      <c r="R347" s="30">
        <f>IF(R41&lt;R$619,CONCATENATE("&lt;",VLOOKUP(CONCATENATE(R$317," 1"),ТЗ!$A:$C,3,0)),IF(ТЗ!R41&gt;ТЗ!R$620,CONCATENATE("&gt;",VLOOKUP(CONCATENATE(R$317," 2"),ТЗ!$A:$C,3,0)),ТЗ!R41))</f>
        <v>24.450000000000003</v>
      </c>
      <c r="S347" s="30">
        <f>IF(S41&lt;S$619,CONCATENATE("&lt;",VLOOKUP(CONCATENATE(S$317," 1"),ТЗ!$A:$C,3,0)),IF(ТЗ!S41&gt;ТЗ!S$620,CONCATENATE("&gt;",VLOOKUP(CONCATENATE(S$317," 2"),ТЗ!$A:$C,3,0)),ТЗ!S41))</f>
        <v>0.16875000000000639</v>
      </c>
      <c r="T347" s="30" t="str">
        <f>IF(T41&lt;T$619,CONCATENATE("&lt;",VLOOKUP(CONCATENATE(T$317," 1"),ТЗ!$A:$C,3,0)),IF(ТЗ!T41&gt;ТЗ!T$620,CONCATENATE("&gt;",VLOOKUP(CONCATENATE(T$317," 2"),ТЗ!$A:$C,3,0)),ТЗ!T41))</f>
        <v>&lt;0,1</v>
      </c>
      <c r="U347" s="30" t="e">
        <f>IF(U41&lt;U$619,CONCATENATE("&lt;",VLOOKUP(CONCATENATE(U$317," 1"),ТЗ!$A:$C,3,0)),IF(ТЗ!U41&gt;ТЗ!U$620,CONCATENATE("&gt;",VLOOKUP(CONCATENATE(U$317," 2"),ТЗ!$A:$C,3,0)),ТЗ!U41))</f>
        <v>#N/A</v>
      </c>
      <c r="V347" s="30" t="e">
        <f>IF(V41&lt;V$619,CONCATENATE("&lt;",VLOOKUP(CONCATENATE(V$317," 1"),ТЗ!$A:$C,3,0)),IF(ТЗ!V41&gt;ТЗ!V$620,CONCATENATE("&gt;",VLOOKUP(CONCATENATE(V$317," 2"),ТЗ!$A:$C,3,0)),ТЗ!V41))</f>
        <v>#N/A</v>
      </c>
    </row>
    <row r="348" spans="1:22" hidden="1" x14ac:dyDescent="0.25">
      <c r="A348" t="s">
        <v>410</v>
      </c>
      <c r="B348">
        <v>5</v>
      </c>
      <c r="C348" s="22" t="s">
        <v>31</v>
      </c>
      <c r="D348" s="14">
        <f>IF(OR(D347=[1]Настройки!$U$6,D347="-"),"-",D347+1)</f>
        <v>30</v>
      </c>
      <c r="E348" s="15" t="str">
        <f t="shared" si="1"/>
        <v>471П.21.30</v>
      </c>
      <c r="F348" s="15"/>
      <c r="G348" s="30">
        <f>IF(G42&lt;G$619,CONCATENATE("&lt;",VLOOKUP(CONCATENATE(G$317," 1"),ТЗ!$A:$C,3,0)),IF(ТЗ!G42&gt;ТЗ!G$620,CONCATENATE("&gt;",VLOOKUP(CONCATENATE(G$317," 2"),ТЗ!$A:$C,3,0)),ТЗ!G42))</f>
        <v>7.47</v>
      </c>
      <c r="H348" s="30">
        <f>IF(H42&lt;H$619,CONCATENATE("&lt;",VLOOKUP(CONCATENATE(H$317," 1"),ТЗ!$A:$C,3,0)),IF(ТЗ!H42&gt;ТЗ!H$620,CONCATENATE("&gt;",VLOOKUP(CONCATENATE(H$317," 2"),ТЗ!$A:$C,3,0)),ТЗ!H42))</f>
        <v>8.41</v>
      </c>
      <c r="I348" s="30">
        <f>IF(I42&lt;I$619,CONCATENATE("&lt;",VLOOKUP(CONCATENATE(I$317," 1"),ТЗ!$A:$C,3,0)),IF(ТЗ!I42&gt;ТЗ!I$620,CONCATENATE("&gt;",VLOOKUP(CONCATENATE(I$317," 2"),ТЗ!$A:$C,3,0)),ТЗ!I42))</f>
        <v>8.7999999999999989</v>
      </c>
      <c r="J348" s="30">
        <f>IF(J42&lt;J$619,CONCATENATE("&lt;",VLOOKUP(CONCATENATE(J$317," 1"),ТЗ!$A:$C,3,0)),IF(ТЗ!J42&gt;ТЗ!J$620,CONCATENATE("&gt;",VLOOKUP(CONCATENATE(J$317," 2"),ТЗ!$A:$C,3,0)),ТЗ!J42))</f>
        <v>143.69499199999998</v>
      </c>
      <c r="K348" s="30">
        <f>IF(K42&lt;K$619,CONCATENATE("&lt;",VLOOKUP(CONCATENATE(K$317," 1"),ТЗ!$A:$C,3,0)),IF(ТЗ!K42&gt;ТЗ!K$620,CONCATENATE("&gt;",VLOOKUP(CONCATENATE(K$317," 2"),ТЗ!$A:$C,3,0)),ТЗ!K42))</f>
        <v>0.76618181818181808</v>
      </c>
      <c r="L348" s="30">
        <f>IF(L42&lt;L$619,CONCATENATE("&lt;",VLOOKUP(CONCATENATE(L$317," 1"),ТЗ!$A:$C,3,0)),IF(ТЗ!L42&gt;ТЗ!L$620,CONCATENATE("&gt;",VLOOKUP(CONCATENATE(L$317," 2"),ТЗ!$A:$C,3,0)),ТЗ!L42))</f>
        <v>0.24927745664739873</v>
      </c>
      <c r="M348" s="30">
        <f>IF(M42&lt;M$619,CONCATENATE("&lt;",VLOOKUP(CONCATENATE(M$317," 1"),ТЗ!$A:$C,3,0)),IF(ТЗ!M42&gt;ТЗ!M$620,CONCATENATE("&gt;",VLOOKUP(CONCATENATE(M$317," 2"),ТЗ!$A:$C,3,0)),ТЗ!M42))</f>
        <v>0.70454545454545459</v>
      </c>
      <c r="N348" s="30">
        <f>IF(N42&lt;N$619,CONCATENATE("&lt;",VLOOKUP(CONCATENATE(N$317," 1"),ТЗ!$A:$C,3,0)),IF(ТЗ!N42&gt;ТЗ!N$620,CONCATENATE("&gt;",VLOOKUP(CONCATENATE(N$317," 2"),ТЗ!$A:$C,3,0)),ТЗ!N42))</f>
        <v>0.12931666666666666</v>
      </c>
      <c r="O348" s="30">
        <f>IF(O42&lt;O$619,CONCATENATE("&lt;",VLOOKUP(CONCATENATE(O$317," 1"),ТЗ!$A:$C,3,0)),IF(ТЗ!O42&gt;ТЗ!O$620,CONCATENATE("&gt;",VLOOKUP(CONCATENATE(O$317," 2"),ТЗ!$A:$C,3,0)),ТЗ!O42))</f>
        <v>0.44651250000000003</v>
      </c>
      <c r="P348" s="30">
        <f>IF(P42&lt;P$619,CONCATENATE("&lt;",VLOOKUP(CONCATENATE(P$317," 1"),ТЗ!$A:$C,3,0)),IF(ТЗ!P42&gt;ТЗ!P$620,CONCATENATE("&gt;",VLOOKUP(CONCATENATE(P$317," 2"),ТЗ!$A:$C,3,0)),ТЗ!P42))</f>
        <v>2.5373025E-4</v>
      </c>
      <c r="Q348" s="30">
        <f>IF(Q42&lt;Q$619,CONCATENATE("&lt;",VLOOKUP(CONCATENATE(Q$317," 1"),ТЗ!$A:$C,3,0)),IF(ТЗ!Q42&gt;ТЗ!Q$620,CONCATENATE("&gt;",VLOOKUP(CONCATENATE(Q$317," 2"),ТЗ!$A:$C,3,0)),ТЗ!Q42))</f>
        <v>1.5220724999999999E-4</v>
      </c>
      <c r="R348" s="30">
        <f>IF(R42&lt;R$619,CONCATENATE("&lt;",VLOOKUP(CONCATENATE(R$317," 1"),ТЗ!$A:$C,3,0)),IF(ТЗ!R42&gt;ТЗ!R$620,CONCATENATE("&gt;",VLOOKUP(CONCATENATE(R$317," 2"),ТЗ!$A:$C,3,0)),ТЗ!R42))</f>
        <v>24.450000000000003</v>
      </c>
      <c r="S348" s="30">
        <f>IF(S42&lt;S$619,CONCATENATE("&lt;",VLOOKUP(CONCATENATE(S$317," 1"),ТЗ!$A:$C,3,0)),IF(ТЗ!S42&gt;ТЗ!S$620,CONCATENATE("&gt;",VLOOKUP(CONCATENATE(S$317," 2"),ТЗ!$A:$C,3,0)),ТЗ!S42))</f>
        <v>0.24240000000003192</v>
      </c>
      <c r="T348" s="30" t="str">
        <f>IF(T42&lt;T$619,CONCATENATE("&lt;",VLOOKUP(CONCATENATE(T$317," 1"),ТЗ!$A:$C,3,0)),IF(ТЗ!T42&gt;ТЗ!T$620,CONCATENATE("&gt;",VLOOKUP(CONCATENATE(T$317," 2"),ТЗ!$A:$C,3,0)),ТЗ!T42))</f>
        <v>&lt;0,1</v>
      </c>
      <c r="U348" s="30" t="e">
        <f>IF(U42&lt;U$619,CONCATENATE("&lt;",VLOOKUP(CONCATENATE(U$317," 1"),ТЗ!$A:$C,3,0)),IF(ТЗ!U42&gt;ТЗ!U$620,CONCATENATE("&gt;",VLOOKUP(CONCATENATE(U$317," 2"),ТЗ!$A:$C,3,0)),ТЗ!U42))</f>
        <v>#N/A</v>
      </c>
      <c r="V348" s="30" t="e">
        <f>IF(V42&lt;V$619,CONCATENATE("&lt;",VLOOKUP(CONCATENATE(V$317," 1"),ТЗ!$A:$C,3,0)),IF(ТЗ!V42&gt;ТЗ!V$620,CONCATENATE("&gt;",VLOOKUP(CONCATENATE(V$317," 2"),ТЗ!$A:$C,3,0)),ТЗ!V42))</f>
        <v>#N/A</v>
      </c>
    </row>
    <row r="349" spans="1:22" hidden="1" x14ac:dyDescent="0.25">
      <c r="A349" t="s">
        <v>411</v>
      </c>
      <c r="B349">
        <v>5000</v>
      </c>
      <c r="C349" s="22" t="s">
        <v>169</v>
      </c>
      <c r="D349" s="14">
        <f>IF(OR(D348=[1]Настройки!$U$6,D348="-"),"-",D348+1)</f>
        <v>31</v>
      </c>
      <c r="E349" s="15" t="str">
        <f t="shared" si="1"/>
        <v>471П.21.31</v>
      </c>
      <c r="F349" s="15"/>
      <c r="G349" s="30">
        <f>IF(G43&lt;G$619,CONCATENATE("&lt;",VLOOKUP(CONCATENATE(G$317," 1"),ТЗ!$A:$C,3,0)),IF(ТЗ!G43&gt;ТЗ!G$620,CONCATENATE("&gt;",VLOOKUP(CONCATENATE(G$317," 2"),ТЗ!$A:$C,3,0)),ТЗ!G43))</f>
        <v>7.5</v>
      </c>
      <c r="H349" s="30">
        <f>IF(H43&lt;H$619,CONCATENATE("&lt;",VLOOKUP(CONCATENATE(H$317," 1"),ТЗ!$A:$C,3,0)),IF(ТЗ!H43&gt;ТЗ!H$620,CONCATENATE("&gt;",VLOOKUP(CONCATENATE(H$317," 2"),ТЗ!$A:$C,3,0)),ТЗ!H43))</f>
        <v>7.69</v>
      </c>
      <c r="I349" s="30">
        <f>IF(I43&lt;I$619,CONCATENATE("&lt;",VLOOKUP(CONCATENATE(I$317," 1"),ТЗ!$A:$C,3,0)),IF(ТЗ!I43&gt;ТЗ!I$620,CONCATENATE("&gt;",VLOOKUP(CONCATENATE(I$317," 2"),ТЗ!$A:$C,3,0)),ТЗ!I43))</f>
        <v>9</v>
      </c>
      <c r="J349" s="30">
        <f>IF(J43&lt;J$619,CONCATENATE("&lt;",VLOOKUP(CONCATENATE(J$317," 1"),ТЗ!$A:$C,3,0)),IF(ТЗ!J43&gt;ТЗ!J$620,CONCATENATE("&gt;",VLOOKUP(CONCATENATE(J$317," 2"),ТЗ!$A:$C,3,0)),ТЗ!J43))</f>
        <v>152.19764000000001</v>
      </c>
      <c r="K349" s="30">
        <f>IF(K43&lt;K$619,CONCATENATE("&lt;",VLOOKUP(CONCATENATE(K$317," 1"),ТЗ!$A:$C,3,0)),IF(ТЗ!K43&gt;ТЗ!K$620,CONCATENATE("&gt;",VLOOKUP(CONCATENATE(K$317," 2"),ТЗ!$A:$C,3,0)),ТЗ!K43))</f>
        <v>1.3038787878787879</v>
      </c>
      <c r="L349" s="30" t="str">
        <f>IF(L43&lt;L$619,CONCATENATE("&lt;",VLOOKUP(CONCATENATE(L$317," 1"),ТЗ!$A:$C,3,0)),IF(ТЗ!L43&gt;ТЗ!L$620,CONCATENATE("&gt;",VLOOKUP(CONCATENATE(L$317," 2"),ТЗ!$A:$C,3,0)),ТЗ!L43))</f>
        <v>&lt;0,2</v>
      </c>
      <c r="M349" s="30">
        <f>IF(M43&lt;M$619,CONCATENATE("&lt;",VLOOKUP(CONCATENATE(M$317," 1"),ТЗ!$A:$C,3,0)),IF(ТЗ!M43&gt;ТЗ!M$620,CONCATENATE("&gt;",VLOOKUP(CONCATENATE(M$317," 2"),ТЗ!$A:$C,3,0)),ТЗ!M43))</f>
        <v>0.61363636363636365</v>
      </c>
      <c r="N349" s="30">
        <f>IF(N43&lt;N$619,CONCATENATE("&lt;",VLOOKUP(CONCATENATE(N$317," 1"),ТЗ!$A:$C,3,0)),IF(ТЗ!N43&gt;ТЗ!N$620,CONCATENATE("&gt;",VLOOKUP(CONCATENATE(N$317," 2"),ТЗ!$A:$C,3,0)),ТЗ!N43))</f>
        <v>0.16378749999999997</v>
      </c>
      <c r="O349" s="30">
        <f>IF(O43&lt;O$619,CONCATENATE("&lt;",VLOOKUP(CONCATENATE(O$317," 1"),ТЗ!$A:$C,3,0)),IF(ТЗ!O43&gt;ТЗ!O$620,CONCATENATE("&gt;",VLOOKUP(CONCATENATE(O$317," 2"),ТЗ!$A:$C,3,0)),ТЗ!O43))</f>
        <v>0.43178749999999994</v>
      </c>
      <c r="P349" s="30">
        <f>IF(P43&lt;P$619,CONCATENATE("&lt;",VLOOKUP(CONCATENATE(P$317," 1"),ТЗ!$A:$C,3,0)),IF(ТЗ!P43&gt;ТЗ!P$620,CONCATENATE("&gt;",VLOOKUP(CONCATENATE(P$317," 2"),ТЗ!$A:$C,3,0)),ТЗ!P43))</f>
        <v>3.02956E-4</v>
      </c>
      <c r="Q349" s="30">
        <f>IF(Q43&lt;Q$619,CONCATENATE("&lt;",VLOOKUP(CONCATENATE(Q$317," 1"),ТЗ!$A:$C,3,0)),IF(ТЗ!Q43&gt;ТЗ!Q$620,CONCATENATE("&gt;",VLOOKUP(CONCATENATE(Q$317," 2"),ТЗ!$A:$C,3,0)),ТЗ!Q43))</f>
        <v>1.813695E-4</v>
      </c>
      <c r="R349" s="30">
        <f>IF(R43&lt;R$619,CONCATENATE("&lt;",VLOOKUP(CONCATENATE(R$317," 1"),ТЗ!$A:$C,3,0)),IF(ТЗ!R43&gt;ТЗ!R$620,CONCATENATE("&gt;",VLOOKUP(CONCATENATE(R$317," 2"),ТЗ!$A:$C,3,0)),ТЗ!R43))</f>
        <v>24.65</v>
      </c>
      <c r="S349" s="30">
        <f>IF(S43&lt;S$619,CONCATENATE("&lt;",VLOOKUP(CONCATENATE(S$317," 1"),ТЗ!$A:$C,3,0)),IF(ТЗ!S43&gt;ТЗ!S$620,CONCATENATE("&gt;",VLOOKUP(CONCATENATE(S$317," 2"),ТЗ!$A:$C,3,0)),ТЗ!S43))</f>
        <v>0.2109999999999701</v>
      </c>
      <c r="T349" s="30" t="str">
        <f>IF(T43&lt;T$619,CONCATENATE("&lt;",VLOOKUP(CONCATENATE(T$317," 1"),ТЗ!$A:$C,3,0)),IF(ТЗ!T43&gt;ТЗ!T$620,CONCATENATE("&gt;",VLOOKUP(CONCATENATE(T$317," 2"),ТЗ!$A:$C,3,0)),ТЗ!T43))</f>
        <v>&lt;0,1</v>
      </c>
      <c r="U349" s="30" t="e">
        <f>IF(U43&lt;U$619,CONCATENATE("&lt;",VLOOKUP(CONCATENATE(U$317," 1"),ТЗ!$A:$C,3,0)),IF(ТЗ!U43&gt;ТЗ!U$620,CONCATENATE("&gt;",VLOOKUP(CONCATENATE(U$317," 2"),ТЗ!$A:$C,3,0)),ТЗ!U43))</f>
        <v>#N/A</v>
      </c>
      <c r="V349" s="30" t="e">
        <f>IF(V43&lt;V$619,CONCATENATE("&lt;",VLOOKUP(CONCATENATE(V$317," 1"),ТЗ!$A:$C,3,0)),IF(ТЗ!V43&gt;ТЗ!V$620,CONCATENATE("&gt;",VLOOKUP(CONCATENATE(V$317," 2"),ТЗ!$A:$C,3,0)),ТЗ!V43))</f>
        <v>#N/A</v>
      </c>
    </row>
    <row r="350" spans="1:22" hidden="1" x14ac:dyDescent="0.25">
      <c r="A350" t="s">
        <v>412</v>
      </c>
      <c r="B350">
        <v>5</v>
      </c>
      <c r="C350" s="22" t="s">
        <v>31</v>
      </c>
      <c r="D350" s="14">
        <f>IF(OR(D349=[1]Настройки!$U$6,D349="-"),"-",D349+1)</f>
        <v>32</v>
      </c>
      <c r="E350" s="15" t="str">
        <f t="shared" si="1"/>
        <v>471П.21.32</v>
      </c>
      <c r="F350" s="15"/>
      <c r="G350" s="30">
        <f>IF(G44&lt;G$619,CONCATENATE("&lt;",VLOOKUP(CONCATENATE(G$317," 1"),ТЗ!$A:$C,3,0)),IF(ТЗ!G44&gt;ТЗ!G$620,CONCATENATE("&gt;",VLOOKUP(CONCATENATE(G$317," 2"),ТЗ!$A:$C,3,0)),ТЗ!G44))</f>
        <v>7.45</v>
      </c>
      <c r="H350" s="30">
        <f>IF(H44&lt;H$619,CONCATENATE("&lt;",VLOOKUP(CONCATENATE(H$317," 1"),ТЗ!$A:$C,3,0)),IF(ТЗ!H44&gt;ТЗ!H$620,CONCATENATE("&gt;",VLOOKUP(CONCATENATE(H$317," 2"),ТЗ!$A:$C,3,0)),ТЗ!H44))</f>
        <v>8.0299999999999994</v>
      </c>
      <c r="I350" s="30">
        <f>IF(I44&lt;I$619,CONCATENATE("&lt;",VLOOKUP(CONCATENATE(I$317," 1"),ТЗ!$A:$C,3,0)),IF(ТЗ!I44&gt;ТЗ!I$620,CONCATENATE("&gt;",VLOOKUP(CONCATENATE(I$317," 2"),ТЗ!$A:$C,3,0)),ТЗ!I44))</f>
        <v>6.2</v>
      </c>
      <c r="J350" s="30">
        <f>IF(J44&lt;J$619,CONCATENATE("&lt;",VLOOKUP(CONCATENATE(J$317," 1"),ТЗ!$A:$C,3,0)),IF(ТЗ!J44&gt;ТЗ!J$620,CONCATENATE("&gt;",VLOOKUP(CONCATENATE(J$317," 2"),ТЗ!$A:$C,3,0)),ТЗ!J44))</f>
        <v>133.769216</v>
      </c>
      <c r="K350" s="30">
        <f>IF(K44&lt;K$619,CONCATENATE("&lt;",VLOOKUP(CONCATENATE(K$317," 1"),ТЗ!$A:$C,3,0)),IF(ТЗ!K44&gt;ТЗ!K$620,CONCATENATE("&gt;",VLOOKUP(CONCATENATE(K$317," 2"),ТЗ!$A:$C,3,0)),ТЗ!K44))</f>
        <v>1.170545454545455</v>
      </c>
      <c r="L350" s="30" t="str">
        <f>IF(L44&lt;L$619,CONCATENATE("&lt;",VLOOKUP(CONCATENATE(L$317," 1"),ТЗ!$A:$C,3,0)),IF(ТЗ!L44&gt;ТЗ!L$620,CONCATENATE("&gt;",VLOOKUP(CONCATENATE(L$317," 2"),ТЗ!$A:$C,3,0)),ТЗ!L44))</f>
        <v>&lt;0,2</v>
      </c>
      <c r="M350" s="30">
        <f>IF(M44&lt;M$619,CONCATENATE("&lt;",VLOOKUP(CONCATENATE(M$317," 1"),ТЗ!$A:$C,3,0)),IF(ТЗ!M44&gt;ТЗ!M$620,CONCATENATE("&gt;",VLOOKUP(CONCATENATE(M$317," 2"),ТЗ!$A:$C,3,0)),ТЗ!M44))</f>
        <v>0.61363636363636365</v>
      </c>
      <c r="N350" s="30">
        <f>IF(N44&lt;N$619,CONCATENATE("&lt;",VLOOKUP(CONCATENATE(N$317," 1"),ТЗ!$A:$C,3,0)),IF(ТЗ!N44&gt;ТЗ!N$620,CONCATENATE("&gt;",VLOOKUP(CONCATENATE(N$317," 2"),ТЗ!$A:$C,3,0)),ТЗ!N44))</f>
        <v>0.20148749999999999</v>
      </c>
      <c r="O350" s="30">
        <f>IF(O44&lt;O$619,CONCATENATE("&lt;",VLOOKUP(CONCATENATE(O$317," 1"),ТЗ!$A:$C,3,0)),IF(ТЗ!O44&gt;ТЗ!O$620,CONCATENATE("&gt;",VLOOKUP(CONCATENATE(O$317," 2"),ТЗ!$A:$C,3,0)),ТЗ!O44))</f>
        <v>0.36286250000000003</v>
      </c>
      <c r="P350" s="30">
        <f>IF(P44&lt;P$619,CONCATENATE("&lt;",VLOOKUP(CONCATENATE(P$317," 1"),ТЗ!$A:$C,3,0)),IF(ТЗ!P44&gt;ТЗ!P$620,CONCATENATE("&gt;",VLOOKUP(CONCATENATE(P$317," 2"),ТЗ!$A:$C,3,0)),ТЗ!P44))</f>
        <v>4.4743050000000008E-4</v>
      </c>
      <c r="Q350" s="30">
        <f>IF(Q44&lt;Q$619,CONCATENATE("&lt;",VLOOKUP(CONCATENATE(Q$317," 1"),ТЗ!$A:$C,3,0)),IF(ТЗ!Q44&gt;ТЗ!Q$620,CONCATENATE("&gt;",VLOOKUP(CONCATENATE(Q$317," 2"),ТЗ!$A:$C,3,0)),ТЗ!Q44))</f>
        <v>2.1972599999999998E-4</v>
      </c>
      <c r="R350" s="30">
        <f>IF(R44&lt;R$619,CONCATENATE("&lt;",VLOOKUP(CONCATENATE(R$317," 1"),ТЗ!$A:$C,3,0)),IF(ТЗ!R44&gt;ТЗ!R$620,CONCATENATE("&gt;",VLOOKUP(CONCATENATE(R$317," 2"),ТЗ!$A:$C,3,0)),ТЗ!R44))</f>
        <v>24.450000000000003</v>
      </c>
      <c r="S350" s="30">
        <f>IF(S44&lt;S$619,CONCATENATE("&lt;",VLOOKUP(CONCATENATE(S$317," 1"),ТЗ!$A:$C,3,0)),IF(ТЗ!S44&gt;ТЗ!S$620,CONCATENATE("&gt;",VLOOKUP(CONCATENATE(S$317," 2"),ТЗ!$A:$C,3,0)),ТЗ!S44))</f>
        <v>0.16649999999998499</v>
      </c>
      <c r="T350" s="30" t="str">
        <f>IF(T44&lt;T$619,CONCATENATE("&lt;",VLOOKUP(CONCATENATE(T$317," 1"),ТЗ!$A:$C,3,0)),IF(ТЗ!T44&gt;ТЗ!T$620,CONCATENATE("&gt;",VLOOKUP(CONCATENATE(T$317," 2"),ТЗ!$A:$C,3,0)),ТЗ!T44))</f>
        <v>&lt;0,1</v>
      </c>
      <c r="U350" s="30" t="e">
        <f>IF(U44&lt;U$619,CONCATENATE("&lt;",VLOOKUP(CONCATENATE(U$317," 1"),ТЗ!$A:$C,3,0)),IF(ТЗ!U44&gt;ТЗ!U$620,CONCATENATE("&gt;",VLOOKUP(CONCATENATE(U$317," 2"),ТЗ!$A:$C,3,0)),ТЗ!U44))</f>
        <v>#N/A</v>
      </c>
      <c r="V350" s="30" t="e">
        <f>IF(V44&lt;V$619,CONCATENATE("&lt;",VLOOKUP(CONCATENATE(V$317," 1"),ТЗ!$A:$C,3,0)),IF(ТЗ!V44&gt;ТЗ!V$620,CONCATENATE("&gt;",VLOOKUP(CONCATENATE(V$317," 2"),ТЗ!$A:$C,3,0)),ТЗ!V44))</f>
        <v>#N/A</v>
      </c>
    </row>
    <row r="351" spans="1:22" hidden="1" x14ac:dyDescent="0.25">
      <c r="A351" t="s">
        <v>413</v>
      </c>
      <c r="B351">
        <v>5000</v>
      </c>
      <c r="C351" s="22" t="s">
        <v>169</v>
      </c>
      <c r="D351" s="14">
        <f>IF(OR(D350=[1]Настройки!$U$6,D350="-"),"-",D350+1)</f>
        <v>33</v>
      </c>
      <c r="E351" s="15" t="str">
        <f t="shared" si="1"/>
        <v>471П.21.33</v>
      </c>
      <c r="F351" s="15"/>
      <c r="G351" s="30">
        <f>IF(G45&lt;G$619,CONCATENATE("&lt;",VLOOKUP(CONCATENATE(G$317," 1"),ТЗ!$A:$C,3,0)),IF(ТЗ!G45&gt;ТЗ!G$620,CONCATENATE("&gt;",VLOOKUP(CONCATENATE(G$317," 2"),ТЗ!$A:$C,3,0)),ТЗ!G45))</f>
        <v>7.68</v>
      </c>
      <c r="H351" s="30">
        <f>IF(H45&lt;H$619,CONCATENATE("&lt;",VLOOKUP(CONCATENATE(H$317," 1"),ТЗ!$A:$C,3,0)),IF(ТЗ!H45&gt;ТЗ!H$620,CONCATENATE("&gt;",VLOOKUP(CONCATENATE(H$317," 2"),ТЗ!$A:$C,3,0)),ТЗ!H45))</f>
        <v>8.2899999999999991</v>
      </c>
      <c r="I351" s="30">
        <f>IF(I45&lt;I$619,CONCATENATE("&lt;",VLOOKUP(CONCATENATE(I$317," 1"),ТЗ!$A:$C,3,0)),IF(ТЗ!I45&gt;ТЗ!I$620,CONCATENATE("&gt;",VLOOKUP(CONCATENATE(I$317," 2"),ТЗ!$A:$C,3,0)),ТЗ!I45))</f>
        <v>6.8000000000000007</v>
      </c>
      <c r="J351" s="30">
        <f>IF(J45&lt;J$619,CONCATENATE("&lt;",VLOOKUP(CONCATENATE(J$317," 1"),ТЗ!$A:$C,3,0)),IF(ТЗ!J45&gt;ТЗ!J$620,CONCATENATE("&gt;",VLOOKUP(CONCATENATE(J$317," 2"),ТЗ!$A:$C,3,0)),ТЗ!J45))</f>
        <v>124.137216</v>
      </c>
      <c r="K351" s="30">
        <f>IF(K45&lt;K$619,CONCATENATE("&lt;",VLOOKUP(CONCATENATE(K$317," 1"),ТЗ!$A:$C,3,0)),IF(ТЗ!K45&gt;ТЗ!K$620,CONCATENATE("&gt;",VLOOKUP(CONCATENATE(K$317," 2"),ТЗ!$A:$C,3,0)),ТЗ!K45))</f>
        <v>1.5705454545454545</v>
      </c>
      <c r="L351" s="30" t="str">
        <f>IF(L45&lt;L$619,CONCATENATE("&lt;",VLOOKUP(CONCATENATE(L$317," 1"),ТЗ!$A:$C,3,0)),IF(ТЗ!L45&gt;ТЗ!L$620,CONCATENATE("&gt;",VLOOKUP(CONCATENATE(L$317," 2"),ТЗ!$A:$C,3,0)),ТЗ!L45))</f>
        <v>&lt;0,2</v>
      </c>
      <c r="M351" s="30">
        <f>IF(M45&lt;M$619,CONCATENATE("&lt;",VLOOKUP(CONCATENATE(M$317," 1"),ТЗ!$A:$C,3,0)),IF(ТЗ!M45&gt;ТЗ!M$620,CONCATENATE("&gt;",VLOOKUP(CONCATENATE(M$317," 2"),ТЗ!$A:$C,3,0)),ТЗ!M45))</f>
        <v>0.61363636363636398</v>
      </c>
      <c r="N351" s="30">
        <f>IF(N45&lt;N$619,CONCATENATE("&lt;",VLOOKUP(CONCATENATE(N$317," 1"),ТЗ!$A:$C,3,0)),IF(ТЗ!N45&gt;ТЗ!N$620,CONCATENATE("&gt;",VLOOKUP(CONCATENATE(N$317," 2"),ТЗ!$A:$C,3,0)),ТЗ!N45))</f>
        <v>0.24680833333333335</v>
      </c>
      <c r="O351" s="30">
        <f>IF(O45&lt;O$619,CONCATENATE("&lt;",VLOOKUP(CONCATENATE(O$317," 1"),ТЗ!$A:$C,3,0)),IF(ТЗ!O45&gt;ТЗ!O$620,CONCATENATE("&gt;",VLOOKUP(CONCATENATE(O$317," 2"),ТЗ!$A:$C,3,0)),ТЗ!O45))</f>
        <v>0.31598750000000003</v>
      </c>
      <c r="P351" s="30">
        <f>IF(P45&lt;P$619,CONCATENATE("&lt;",VLOOKUP(CONCATENATE(P$317," 1"),ТЗ!$A:$C,3,0)),IF(ТЗ!P45&gt;ТЗ!P$620,CONCATENATE("&gt;",VLOOKUP(CONCATENATE(P$317," 2"),ТЗ!$A:$C,3,0)),ТЗ!P45))</f>
        <v>4.9072800000000017E-4</v>
      </c>
      <c r="Q351" s="30">
        <f>IF(Q45&lt;Q$619,CONCATENATE("&lt;",VLOOKUP(CONCATENATE(Q$317," 1"),ТЗ!$A:$C,3,0)),IF(ТЗ!Q45&gt;ТЗ!Q$620,CONCATENATE("&gt;",VLOOKUP(CONCATENATE(Q$317," 2"),ТЗ!$A:$C,3,0)),ТЗ!Q45))</f>
        <v>2.1272549999999999E-4</v>
      </c>
      <c r="R351" s="30">
        <f>IF(R45&lt;R$619,CONCATENATE("&lt;",VLOOKUP(CONCATENATE(R$317," 1"),ТЗ!$A:$C,3,0)),IF(ТЗ!R45&gt;ТЗ!R$620,CONCATENATE("&gt;",VLOOKUP(CONCATENATE(R$317," 2"),ТЗ!$A:$C,3,0)),ТЗ!R45))</f>
        <v>24.65</v>
      </c>
      <c r="S351" s="30">
        <f>IF(S45&lt;S$619,CONCATENATE("&lt;",VLOOKUP(CONCATENATE(S$317," 1"),ТЗ!$A:$C,3,0)),IF(ТЗ!S45&gt;ТЗ!S$620,CONCATENATE("&gt;",VLOOKUP(CONCATENATE(S$317," 2"),ТЗ!$A:$C,3,0)),ТЗ!S45))</f>
        <v>0.18066666666664827</v>
      </c>
      <c r="T351" s="30" t="str">
        <f>IF(T45&lt;T$619,CONCATENATE("&lt;",VLOOKUP(CONCATENATE(T$317," 1"),ТЗ!$A:$C,3,0)),IF(ТЗ!T45&gt;ТЗ!T$620,CONCATENATE("&gt;",VLOOKUP(CONCATENATE(T$317," 2"),ТЗ!$A:$C,3,0)),ТЗ!T45))</f>
        <v>&lt;0,1</v>
      </c>
      <c r="U351" s="30" t="e">
        <f>IF(U45&lt;U$619,CONCATENATE("&lt;",VLOOKUP(CONCATENATE(U$317," 1"),ТЗ!$A:$C,3,0)),IF(ТЗ!U45&gt;ТЗ!U$620,CONCATENATE("&gt;",VLOOKUP(CONCATENATE(U$317," 2"),ТЗ!$A:$C,3,0)),ТЗ!U45))</f>
        <v>#N/A</v>
      </c>
      <c r="V351" s="30" t="e">
        <f>IF(V45&lt;V$619,CONCATENATE("&lt;",VLOOKUP(CONCATENATE(V$317," 1"),ТЗ!$A:$C,3,0)),IF(ТЗ!V45&gt;ТЗ!V$620,CONCATENATE("&gt;",VLOOKUP(CONCATENATE(V$317," 2"),ТЗ!$A:$C,3,0)),ТЗ!V45))</f>
        <v>#N/A</v>
      </c>
    </row>
    <row r="352" spans="1:22" hidden="1" x14ac:dyDescent="0.25">
      <c r="A352" t="s">
        <v>414</v>
      </c>
      <c r="B352">
        <v>5</v>
      </c>
      <c r="C352" s="22" t="s">
        <v>31</v>
      </c>
      <c r="D352" s="14">
        <f>IF(OR(D351=[1]Настройки!$U$6,D351="-"),"-",D351+1)</f>
        <v>34</v>
      </c>
      <c r="E352" s="15" t="str">
        <f t="shared" si="1"/>
        <v>471П.21.34</v>
      </c>
      <c r="F352" s="15"/>
      <c r="G352" s="30">
        <f>IF(G46&lt;G$619,CONCATENATE("&lt;",VLOOKUP(CONCATENATE(G$317," 1"),ТЗ!$A:$C,3,0)),IF(ТЗ!G46&gt;ТЗ!G$620,CONCATENATE("&gt;",VLOOKUP(CONCATENATE(G$317," 2"),ТЗ!$A:$C,3,0)),ТЗ!G46))</f>
        <v>7.97</v>
      </c>
      <c r="H352" s="30">
        <f>IF(H46&lt;H$619,CONCATENATE("&lt;",VLOOKUP(CONCATENATE(H$317," 1"),ТЗ!$A:$C,3,0)),IF(ТЗ!H46&gt;ТЗ!H$620,CONCATENATE("&gt;",VLOOKUP(CONCATENATE(H$317," 2"),ТЗ!$A:$C,3,0)),ТЗ!H46))</f>
        <v>8.6</v>
      </c>
      <c r="I352" s="30">
        <f>IF(I46&lt;I$619,CONCATENATE("&lt;",VLOOKUP(CONCATENATE(I$317," 1"),ТЗ!$A:$C,3,0)),IF(ТЗ!I46&gt;ТЗ!I$620,CONCATENATE("&gt;",VLOOKUP(CONCATENATE(I$317," 2"),ТЗ!$A:$C,3,0)),ТЗ!I46))</f>
        <v>6.8000000000000007</v>
      </c>
      <c r="J352" s="30">
        <f>IF(J46&lt;J$619,CONCATENATE("&lt;",VLOOKUP(CONCATENATE(J$317," 1"),ТЗ!$A:$C,3,0)),IF(ТЗ!J46&gt;ТЗ!J$620,CONCATENATE("&gt;",VLOOKUP(CONCATENATE(J$317," 2"),ТЗ!$A:$C,3,0)),ТЗ!J46))</f>
        <v>115.95964799999999</v>
      </c>
      <c r="K352" s="30">
        <f>IF(K46&lt;K$619,CONCATENATE("&lt;",VLOOKUP(CONCATENATE(K$317," 1"),ТЗ!$A:$C,3,0)),IF(ТЗ!K46&gt;ТЗ!K$620,CONCATENATE("&gt;",VLOOKUP(CONCATENATE(K$317," 2"),ТЗ!$A:$C,3,0)),ТЗ!K46))</f>
        <v>2.1038787878787879</v>
      </c>
      <c r="L352" s="30" t="str">
        <f>IF(L46&lt;L$619,CONCATENATE("&lt;",VLOOKUP(CONCATENATE(L$317," 1"),ТЗ!$A:$C,3,0)),IF(ТЗ!L46&gt;ТЗ!L$620,CONCATENATE("&gt;",VLOOKUP(CONCATENATE(L$317," 2"),ТЗ!$A:$C,3,0)),ТЗ!L46))</f>
        <v>&lt;0,2</v>
      </c>
      <c r="M352" s="30">
        <f>IF(M46&lt;M$619,CONCATENATE("&lt;",VLOOKUP(CONCATENATE(M$317," 1"),ТЗ!$A:$C,3,0)),IF(ТЗ!M46&gt;ТЗ!M$620,CONCATENATE("&gt;",VLOOKUP(CONCATENATE(M$317," 2"),ТЗ!$A:$C,3,0)),ТЗ!M46))</f>
        <v>0.61363636363636398</v>
      </c>
      <c r="N352" s="30">
        <f>IF(N46&lt;N$619,CONCATENATE("&lt;",VLOOKUP(CONCATENATE(N$317," 1"),ТЗ!$A:$C,3,0)),IF(ТЗ!N46&gt;ТЗ!N$620,CONCATENATE("&gt;",VLOOKUP(CONCATENATE(N$317," 2"),ТЗ!$A:$C,3,0)),ТЗ!N46))</f>
        <v>0.24398333333333336</v>
      </c>
      <c r="O352" s="30">
        <f>IF(O46&lt;O$619,CONCATENATE("&lt;",VLOOKUP(CONCATENATE(O$317," 1"),ТЗ!$A:$C,3,0)),IF(ТЗ!O46&gt;ТЗ!O$620,CONCATENATE("&gt;",VLOOKUP(CONCATENATE(O$317," 2"),ТЗ!$A:$C,3,0)),ТЗ!O46))</f>
        <v>0.22673750000000004</v>
      </c>
      <c r="P352" s="30">
        <f>IF(P46&lt;P$619,CONCATENATE("&lt;",VLOOKUP(CONCATENATE(P$317," 1"),ТЗ!$A:$C,3,0)),IF(ТЗ!P46&gt;ТЗ!P$620,CONCATENATE("&gt;",VLOOKUP(CONCATENATE(P$317," 2"),ТЗ!$A:$C,3,0)),ТЗ!P46))</f>
        <v>4.1825499999999997E-4</v>
      </c>
      <c r="Q352" s="30">
        <f>IF(Q46&lt;Q$619,CONCATENATE("&lt;",VLOOKUP(CONCATENATE(Q$317," 1"),ТЗ!$A:$C,3,0)),IF(ТЗ!Q46&gt;ТЗ!Q$620,CONCATENATE("&gt;",VLOOKUP(CONCATENATE(Q$317," 2"),ТЗ!$A:$C,3,0)),ТЗ!Q46))</f>
        <v>1.7828850000000001E-4</v>
      </c>
      <c r="R352" s="30">
        <f>IF(R46&lt;R$619,CONCATENATE("&lt;",VLOOKUP(CONCATENATE(R$317," 1"),ТЗ!$A:$C,3,0)),IF(ТЗ!R46&gt;ТЗ!R$620,CONCATENATE("&gt;",VLOOKUP(CONCATENATE(R$317," 2"),ТЗ!$A:$C,3,0)),ТЗ!R46))</f>
        <v>24.300000000000004</v>
      </c>
      <c r="S352" s="30">
        <f>IF(S46&lt;S$619,CONCATENATE("&lt;",VLOOKUP(CONCATENATE(S$317," 1"),ТЗ!$A:$C,3,0)),IF(ТЗ!S46&gt;ТЗ!S$620,CONCATENATE("&gt;",VLOOKUP(CONCATENATE(S$317," 2"),ТЗ!$A:$C,3,0)),ТЗ!S46))</f>
        <v>0.13633333333333533</v>
      </c>
      <c r="T352" s="30" t="str">
        <f>IF(T46&lt;T$619,CONCATENATE("&lt;",VLOOKUP(CONCATENATE(T$317," 1"),ТЗ!$A:$C,3,0)),IF(ТЗ!T46&gt;ТЗ!T$620,CONCATENATE("&gt;",VLOOKUP(CONCATENATE(T$317," 2"),ТЗ!$A:$C,3,0)),ТЗ!T46))</f>
        <v>&lt;0,1</v>
      </c>
      <c r="U352" s="30" t="e">
        <f>IF(U46&lt;U$619,CONCATENATE("&lt;",VLOOKUP(CONCATENATE(U$317," 1"),ТЗ!$A:$C,3,0)),IF(ТЗ!U46&gt;ТЗ!U$620,CONCATENATE("&gt;",VLOOKUP(CONCATENATE(U$317," 2"),ТЗ!$A:$C,3,0)),ТЗ!U46))</f>
        <v>#N/A</v>
      </c>
      <c r="V352" s="30" t="e">
        <f>IF(V46&lt;V$619,CONCATENATE("&lt;",VLOOKUP(CONCATENATE(V$317," 1"),ТЗ!$A:$C,3,0)),IF(ТЗ!V46&gt;ТЗ!V$620,CONCATENATE("&gt;",VLOOKUP(CONCATENATE(V$317," 2"),ТЗ!$A:$C,3,0)),ТЗ!V46))</f>
        <v>#N/A</v>
      </c>
    </row>
    <row r="353" spans="1:22" hidden="1" x14ac:dyDescent="0.25">
      <c r="A353" t="s">
        <v>415</v>
      </c>
      <c r="B353">
        <v>5000</v>
      </c>
      <c r="C353" s="22" t="s">
        <v>169</v>
      </c>
      <c r="D353" s="14">
        <f>IF(OR(D352=[1]Настройки!$U$6,D352="-"),"-",D352+1)</f>
        <v>35</v>
      </c>
      <c r="E353" s="15" t="str">
        <f t="shared" si="1"/>
        <v>471П.21.35</v>
      </c>
      <c r="F353" s="15"/>
      <c r="G353" s="30">
        <f>IF(G47&lt;G$619,CONCATENATE("&lt;",VLOOKUP(CONCATENATE(G$317," 1"),ТЗ!$A:$C,3,0)),IF(ТЗ!G47&gt;ТЗ!G$620,CONCATENATE("&gt;",VLOOKUP(CONCATENATE(G$317," 2"),ТЗ!$A:$C,3,0)),ТЗ!G47))</f>
        <v>8.01</v>
      </c>
      <c r="H353" s="30">
        <f>IF(H47&lt;H$619,CONCATENATE("&lt;",VLOOKUP(CONCATENATE(H$317," 1"),ТЗ!$A:$C,3,0)),IF(ТЗ!H47&gt;ТЗ!H$620,CONCATENATE("&gt;",VLOOKUP(CONCATENATE(H$317," 2"),ТЗ!$A:$C,3,0)),ТЗ!H47))</f>
        <v>8.75</v>
      </c>
      <c r="I353" s="30">
        <f>IF(I47&lt;I$619,CONCATENATE("&lt;",VLOOKUP(CONCATENATE(I$317," 1"),ТЗ!$A:$C,3,0)),IF(ТЗ!I47&gt;ТЗ!I$620,CONCATENATE("&gt;",VLOOKUP(CONCATENATE(I$317," 2"),ТЗ!$A:$C,3,0)),ТЗ!I47))</f>
        <v>8</v>
      </c>
      <c r="J353" s="30">
        <f>IF(J47&lt;J$619,CONCATENATE("&lt;",VLOOKUP(CONCATENATE(J$317," 1"),ТЗ!$A:$C,3,0)),IF(ТЗ!J47&gt;ТЗ!J$620,CONCATENATE("&gt;",VLOOKUP(CONCATENATE(J$317," 2"),ТЗ!$A:$C,3,0)),ТЗ!J47))</f>
        <v>112.819616</v>
      </c>
      <c r="K353" s="30">
        <f>IF(K47&lt;K$619,CONCATENATE("&lt;",VLOOKUP(CONCATENATE(K$317," 1"),ТЗ!$A:$C,3,0)),IF(ТЗ!K47&gt;ТЗ!K$620,CONCATENATE("&gt;",VLOOKUP(CONCATENATE(K$317," 2"),ТЗ!$A:$C,3,0)),ТЗ!K47))</f>
        <v>1.5705454545454545</v>
      </c>
      <c r="L353" s="30" t="str">
        <f>IF(L47&lt;L$619,CONCATENATE("&lt;",VLOOKUP(CONCATENATE(L$317," 1"),ТЗ!$A:$C,3,0)),IF(ТЗ!L47&gt;ТЗ!L$620,CONCATENATE("&gt;",VLOOKUP(CONCATENATE(L$317," 2"),ТЗ!$A:$C,3,0)),ТЗ!L47))</f>
        <v>&lt;0,2</v>
      </c>
      <c r="M353" s="30">
        <f>IF(M47&lt;M$619,CONCATENATE("&lt;",VLOOKUP(CONCATENATE(M$317," 1"),ТЗ!$A:$C,3,0)),IF(ТЗ!M47&gt;ТЗ!M$620,CONCATENATE("&gt;",VLOOKUP(CONCATENATE(M$317," 2"),ТЗ!$A:$C,3,0)),ТЗ!M47))</f>
        <v>0.61363636363636398</v>
      </c>
      <c r="N353" s="30">
        <f>IF(N47&lt;N$619,CONCATENATE("&lt;",VLOOKUP(CONCATENATE(N$317," 1"),ТЗ!$A:$C,3,0)),IF(ТЗ!N47&gt;ТЗ!N$620,CONCATENATE("&gt;",VLOOKUP(CONCATENATE(N$317," 2"),ТЗ!$A:$C,3,0)),ТЗ!N47))</f>
        <v>0.25741249999999999</v>
      </c>
      <c r="O353" s="30">
        <f>IF(O47&lt;O$619,CONCATENATE("&lt;",VLOOKUP(CONCATENATE(O$317," 1"),ТЗ!$A:$C,3,0)),IF(ТЗ!O47&gt;ТЗ!O$620,CONCATENATE("&gt;",VLOOKUP(CONCATENATE(O$317," 2"),ТЗ!$A:$C,3,0)),ТЗ!O47))</f>
        <v>0.19764000000000001</v>
      </c>
      <c r="P353" s="30">
        <f>IF(P47&lt;P$619,CONCATENATE("&lt;",VLOOKUP(CONCATENATE(P$317," 1"),ТЗ!$A:$C,3,0)),IF(ТЗ!P47&gt;ТЗ!P$620,CONCATENATE("&gt;",VLOOKUP(CONCATENATE(P$317," 2"),ТЗ!$A:$C,3,0)),ТЗ!P47))</f>
        <v>6.4387350000000006E-4</v>
      </c>
      <c r="Q353" s="30">
        <f>IF(Q47&lt;Q$619,CONCATENATE("&lt;",VLOOKUP(CONCATENATE(Q$317," 1"),ТЗ!$A:$C,3,0)),IF(ТЗ!Q47&gt;ТЗ!Q$620,CONCATENATE("&gt;",VLOOKUP(CONCATENATE(Q$317," 2"),ТЗ!$A:$C,3,0)),ТЗ!Q47))</f>
        <v>2.1077550000000002E-4</v>
      </c>
      <c r="R353" s="30">
        <f>IF(R47&lt;R$619,CONCATENATE("&lt;",VLOOKUP(CONCATENATE(R$317," 1"),ТЗ!$A:$C,3,0)),IF(ТЗ!R47&gt;ТЗ!R$620,CONCATENATE("&gt;",VLOOKUP(CONCATENATE(R$317," 2"),ТЗ!$A:$C,3,0)),ТЗ!R47))</f>
        <v>24.6</v>
      </c>
      <c r="S353" s="30">
        <f>IF(S47&lt;S$619,CONCATENATE("&lt;",VLOOKUP(CONCATENATE(S$317," 1"),ТЗ!$A:$C,3,0)),IF(ТЗ!S47&gt;ТЗ!S$620,CONCATENATE("&gt;",VLOOKUP(CONCATENATE(S$317," 2"),ТЗ!$A:$C,3,0)),ТЗ!S47))</f>
        <v>0.13633333333333533</v>
      </c>
      <c r="T353" s="30" t="str">
        <f>IF(T47&lt;T$619,CONCATENATE("&lt;",VLOOKUP(CONCATENATE(T$317," 1"),ТЗ!$A:$C,3,0)),IF(ТЗ!T47&gt;ТЗ!T$620,CONCATENATE("&gt;",VLOOKUP(CONCATENATE(T$317," 2"),ТЗ!$A:$C,3,0)),ТЗ!T47))</f>
        <v>&lt;0,1</v>
      </c>
      <c r="U353" s="30" t="e">
        <f>IF(U47&lt;U$619,CONCATENATE("&lt;",VLOOKUP(CONCATENATE(U$317," 1"),ТЗ!$A:$C,3,0)),IF(ТЗ!U47&gt;ТЗ!U$620,CONCATENATE("&gt;",VLOOKUP(CONCATENATE(U$317," 2"),ТЗ!$A:$C,3,0)),ТЗ!U47))</f>
        <v>#N/A</v>
      </c>
      <c r="V353" s="30" t="e">
        <f>IF(V47&lt;V$619,CONCATENATE("&lt;",VLOOKUP(CONCATENATE(V$317," 1"),ТЗ!$A:$C,3,0)),IF(ТЗ!V47&gt;ТЗ!V$620,CONCATENATE("&gt;",VLOOKUP(CONCATENATE(V$317," 2"),ТЗ!$A:$C,3,0)),ТЗ!V47))</f>
        <v>#N/A</v>
      </c>
    </row>
    <row r="354" spans="1:22" hidden="1" x14ac:dyDescent="0.25">
      <c r="A354" t="s">
        <v>416</v>
      </c>
      <c r="B354">
        <v>5</v>
      </c>
      <c r="C354" s="22" t="s">
        <v>31</v>
      </c>
      <c r="D354" s="14">
        <f>IF(OR(D353=[1]Настройки!$U$6,D353="-"),"-",D353+1)</f>
        <v>36</v>
      </c>
      <c r="E354" s="15" t="str">
        <f t="shared" si="1"/>
        <v>471П.21.36</v>
      </c>
      <c r="F354" s="15"/>
      <c r="G354" s="30">
        <f>IF(G48&lt;G$619,CONCATENATE("&lt;",VLOOKUP(CONCATENATE(G$317," 1"),ТЗ!$A:$C,3,0)),IF(ТЗ!G48&gt;ТЗ!G$620,CONCATENATE("&gt;",VLOOKUP(CONCATENATE(G$317," 2"),ТЗ!$A:$C,3,0)),ТЗ!G48))</f>
        <v>7.95</v>
      </c>
      <c r="H354" s="30">
        <f>IF(H48&lt;H$619,CONCATENATE("&lt;",VLOOKUP(CONCATENATE(H$317," 1"),ТЗ!$A:$C,3,0)),IF(ТЗ!H48&gt;ТЗ!H$620,CONCATENATE("&gt;",VLOOKUP(CONCATENATE(H$317," 2"),ТЗ!$A:$C,3,0)),ТЗ!H48))</f>
        <v>8.73</v>
      </c>
      <c r="I354" s="30">
        <f>IF(I48&lt;I$619,CONCATENATE("&lt;",VLOOKUP(CONCATENATE(I$317," 1"),ТЗ!$A:$C,3,0)),IF(ТЗ!I48&gt;ТЗ!I$620,CONCATENATE("&gt;",VLOOKUP(CONCATENATE(I$317," 2"),ТЗ!$A:$C,3,0)),ТЗ!I48))</f>
        <v>9</v>
      </c>
      <c r="J354" s="30">
        <f>IF(J48&lt;J$619,CONCATENATE("&lt;",VLOOKUP(CONCATENATE(J$317," 1"),ТЗ!$A:$C,3,0)),IF(ТЗ!J48&gt;ТЗ!J$620,CONCATENATE("&gt;",VLOOKUP(CONCATENATE(J$317," 2"),ТЗ!$A:$C,3,0)),ТЗ!J48))</f>
        <v>107.76281599999999</v>
      </c>
      <c r="K354" s="30">
        <f>IF(K48&lt;K$619,CONCATENATE("&lt;",VLOOKUP(CONCATENATE(K$317," 1"),ТЗ!$A:$C,3,0)),IF(ТЗ!K48&gt;ТЗ!K$620,CONCATENATE("&gt;",VLOOKUP(CONCATENATE(K$317," 2"),ТЗ!$A:$C,3,0)),ТЗ!K48))</f>
        <v>1.3038787878787879</v>
      </c>
      <c r="L354" s="30" t="str">
        <f>IF(L48&lt;L$619,CONCATENATE("&lt;",VLOOKUP(CONCATENATE(L$317," 1"),ТЗ!$A:$C,3,0)),IF(ТЗ!L48&gt;ТЗ!L$620,CONCATENATE("&gt;",VLOOKUP(CONCATENATE(L$317," 2"),ТЗ!$A:$C,3,0)),ТЗ!L48))</f>
        <v>&lt;0,2</v>
      </c>
      <c r="M354" s="30">
        <f>IF(M48&lt;M$619,CONCATENATE("&lt;",VLOOKUP(CONCATENATE(M$317," 1"),ТЗ!$A:$C,3,0)),IF(ТЗ!M48&gt;ТЗ!M$620,CONCATENATE("&gt;",VLOOKUP(CONCATENATE(M$317," 2"),ТЗ!$A:$C,3,0)),ТЗ!M48))</f>
        <v>0.61363636363636398</v>
      </c>
      <c r="N354" s="30">
        <f>IF(N48&lt;N$619,CONCATENATE("&lt;",VLOOKUP(CONCATENATE(N$317," 1"),ТЗ!$A:$C,3,0)),IF(ТЗ!N48&gt;ТЗ!N$620,CONCATENATE("&gt;",VLOOKUP(CONCATENATE(N$317," 2"),ТЗ!$A:$C,3,0)),ТЗ!N48))</f>
        <v>0.23310833333333333</v>
      </c>
      <c r="O354" s="30">
        <f>IF(O48&lt;O$619,CONCATENATE("&lt;",VLOOKUP(CONCATENATE(O$317," 1"),ТЗ!$A:$C,3,0)),IF(ТЗ!O48&gt;ТЗ!O$620,CONCATENATE("&gt;",VLOOKUP(CONCATENATE(O$317," 2"),ТЗ!$A:$C,3,0)),ТЗ!O48))</f>
        <v>0.21239749999999996</v>
      </c>
      <c r="P354" s="30">
        <f>IF(P48&lt;P$619,CONCATENATE("&lt;",VLOOKUP(CONCATENATE(P$317," 1"),ТЗ!$A:$C,3,0)),IF(ТЗ!P48&gt;ТЗ!P$620,CONCATENATE("&gt;",VLOOKUP(CONCATENATE(P$317," 2"),ТЗ!$A:$C,3,0)),ТЗ!P48))</f>
        <v>7.0513400000000016E-4</v>
      </c>
      <c r="Q354" s="30">
        <f>IF(Q48&lt;Q$619,CONCATENATE("&lt;",VLOOKUP(CONCATENATE(Q$317," 1"),ТЗ!$A:$C,3,0)),IF(ТЗ!Q48&gt;ТЗ!Q$620,CONCATENATE("&gt;",VLOOKUP(CONCATENATE(Q$317," 2"),ТЗ!$A:$C,3,0)),ТЗ!Q48))</f>
        <v>2.5894049999999999E-4</v>
      </c>
      <c r="R354" s="30">
        <f>IF(R48&lt;R$619,CONCATENATE("&lt;",VLOOKUP(CONCATENATE(R$317," 1"),ТЗ!$A:$C,3,0)),IF(ТЗ!R48&gt;ТЗ!R$620,CONCATENATE("&gt;",VLOOKUP(CONCATENATE(R$317," 2"),ТЗ!$A:$C,3,0)),ТЗ!R48))</f>
        <v>24.700000000000003</v>
      </c>
      <c r="S354" s="30">
        <f>IF(S48&lt;S$619,CONCATENATE("&lt;",VLOOKUP(CONCATENATE(S$317," 1"),ТЗ!$A:$C,3,0)),IF(ТЗ!S48&gt;ТЗ!S$620,CONCATENATE("&gt;",VLOOKUP(CONCATENATE(S$317," 2"),ТЗ!$A:$C,3,0)),ТЗ!S48))</f>
        <v>0.11250000000000426</v>
      </c>
      <c r="T354" s="30" t="str">
        <f>IF(T48&lt;T$619,CONCATENATE("&lt;",VLOOKUP(CONCATENATE(T$317," 1"),ТЗ!$A:$C,3,0)),IF(ТЗ!T48&gt;ТЗ!T$620,CONCATENATE("&gt;",VLOOKUP(CONCATENATE(T$317," 2"),ТЗ!$A:$C,3,0)),ТЗ!T48))</f>
        <v>&lt;0,1</v>
      </c>
      <c r="U354" s="30" t="e">
        <f>IF(U48&lt;U$619,CONCATENATE("&lt;",VLOOKUP(CONCATENATE(U$317," 1"),ТЗ!$A:$C,3,0)),IF(ТЗ!U48&gt;ТЗ!U$620,CONCATENATE("&gt;",VLOOKUP(CONCATENATE(U$317," 2"),ТЗ!$A:$C,3,0)),ТЗ!U48))</f>
        <v>#N/A</v>
      </c>
      <c r="V354" s="30" t="e">
        <f>IF(V48&lt;V$619,CONCATENATE("&lt;",VLOOKUP(CONCATENATE(V$317," 1"),ТЗ!$A:$C,3,0)),IF(ТЗ!V48&gt;ТЗ!V$620,CONCATENATE("&gt;",VLOOKUP(CONCATENATE(V$317," 2"),ТЗ!$A:$C,3,0)),ТЗ!V48))</f>
        <v>#N/A</v>
      </c>
    </row>
    <row r="355" spans="1:22" hidden="1" x14ac:dyDescent="0.25">
      <c r="A355" t="s">
        <v>417</v>
      </c>
      <c r="B355">
        <v>5000</v>
      </c>
      <c r="C355" s="22" t="s">
        <v>169</v>
      </c>
      <c r="D355" s="14">
        <f>IF(OR(D354=[1]Настройки!$U$6,D354="-"),"-",D354+1)</f>
        <v>37</v>
      </c>
      <c r="E355" s="15" t="str">
        <f t="shared" si="1"/>
        <v>471П.21.37</v>
      </c>
      <c r="F355" s="15"/>
      <c r="G355" s="30">
        <f>IF(G49&lt;G$619,CONCATENATE("&lt;",VLOOKUP(CONCATENATE(G$317," 1"),ТЗ!$A:$C,3,0)),IF(ТЗ!G49&gt;ТЗ!G$620,CONCATENATE("&gt;",VLOOKUP(CONCATENATE(G$317," 2"),ТЗ!$A:$C,3,0)),ТЗ!G49))</f>
        <v>6.87</v>
      </c>
      <c r="H355" s="30">
        <f>IF(H49&lt;H$619,CONCATENATE("&lt;",VLOOKUP(CONCATENATE(H$317," 1"),ТЗ!$A:$C,3,0)),IF(ТЗ!H49&gt;ТЗ!H$620,CONCATENATE("&gt;",VLOOKUP(CONCATENATE(H$317," 2"),ТЗ!$A:$C,3,0)),ТЗ!H49))</f>
        <v>8.0299999999999994</v>
      </c>
      <c r="I355" s="30">
        <f>IF(I49&lt;I$619,CONCATENATE("&lt;",VLOOKUP(CONCATENATE(I$317," 1"),ТЗ!$A:$C,3,0)),IF(ТЗ!I49&gt;ТЗ!I$620,CONCATENATE("&gt;",VLOOKUP(CONCATENATE(I$317," 2"),ТЗ!$A:$C,3,0)),ТЗ!I49))</f>
        <v>16</v>
      </c>
      <c r="J355" s="30">
        <f>IF(J49&lt;J$619,CONCATENATE("&lt;",VLOOKUP(CONCATENATE(J$317," 1"),ТЗ!$A:$C,3,0)),IF(ТЗ!J49&gt;ТЗ!J$620,CONCATENATE("&gt;",VLOOKUP(CONCATENATE(J$317," 2"),ТЗ!$A:$C,3,0)),ТЗ!J49))</f>
        <v>319.58253599999995</v>
      </c>
      <c r="K355" s="30">
        <f>IF(K49&lt;K$619,CONCATENATE("&lt;",VLOOKUP(CONCATENATE(K$317," 1"),ТЗ!$A:$C,3,0)),IF(ТЗ!K49&gt;ТЗ!K$620,CONCATENATE("&gt;",VLOOKUP(CONCATENATE(K$317," 2"),ТЗ!$A:$C,3,0)),ТЗ!K49))</f>
        <v>1.5705454545454545</v>
      </c>
      <c r="L355" s="30">
        <f>IF(L49&lt;L$619,CONCATENATE("&lt;",VLOOKUP(CONCATENATE(L$317," 1"),ТЗ!$A:$C,3,0)),IF(ТЗ!L49&gt;ТЗ!L$620,CONCATENATE("&gt;",VLOOKUP(CONCATENATE(L$317," 2"),ТЗ!$A:$C,3,0)),ТЗ!L49))</f>
        <v>0.2384393063583814</v>
      </c>
      <c r="M355" s="30">
        <f>IF(M49&lt;M$619,CONCATENATE("&lt;",VLOOKUP(CONCATENATE(M$317," 1"),ТЗ!$A:$C,3,0)),IF(ТЗ!M49&gt;ТЗ!M$620,CONCATENATE("&gt;",VLOOKUP(CONCATENATE(M$317," 2"),ТЗ!$A:$C,3,0)),ТЗ!M49))</f>
        <v>0.61363636363636398</v>
      </c>
      <c r="N355" s="30">
        <f>IF(N49&lt;N$619,CONCATENATE("&lt;",VLOOKUP(CONCATENATE(N$317," 1"),ТЗ!$A:$C,3,0)),IF(ТЗ!N49&gt;ТЗ!N$620,CONCATENATE("&gt;",VLOOKUP(CONCATENATE(N$317," 2"),ТЗ!$A:$C,3,0)),ТЗ!N49))</f>
        <v>0.10439583333333333</v>
      </c>
      <c r="O355" s="30">
        <f>IF(O49&lt;O$619,CONCATENATE("&lt;",VLOOKUP(CONCATENATE(O$317," 1"),ТЗ!$A:$C,3,0)),IF(ТЗ!O49&gt;ТЗ!O$620,CONCATENATE("&gt;",VLOOKUP(CONCATENATE(O$317," 2"),ТЗ!$A:$C,3,0)),ТЗ!O49))</f>
        <v>0.58153750000000015</v>
      </c>
      <c r="P355" s="30">
        <f>IF(P49&lt;P$619,CONCATENATE("&lt;",VLOOKUP(CONCATENATE(P$317," 1"),ТЗ!$A:$C,3,0)),IF(ТЗ!P49&gt;ТЗ!P$620,CONCATENATE("&gt;",VLOOKUP(CONCATENATE(P$317," 2"),ТЗ!$A:$C,3,0)),ТЗ!P49))</f>
        <v>3.0293299999999997E-4</v>
      </c>
      <c r="Q355" s="30">
        <f>IF(Q49&lt;Q$619,CONCATENATE("&lt;",VLOOKUP(CONCATENATE(Q$317," 1"),ТЗ!$A:$C,3,0)),IF(ТЗ!Q49&gt;ТЗ!Q$620,CONCATENATE("&gt;",VLOOKUP(CONCATENATE(Q$317," 2"),ТЗ!$A:$C,3,0)),ТЗ!Q49))</f>
        <v>7.576140000000001E-4</v>
      </c>
      <c r="R355" s="30">
        <f>IF(R49&lt;R$619,CONCATENATE("&lt;",VLOOKUP(CONCATENATE(R$317," 1"),ТЗ!$A:$C,3,0)),IF(ТЗ!R49&gt;ТЗ!R$620,CONCATENATE("&gt;",VLOOKUP(CONCATENATE(R$317," 2"),ТЗ!$A:$C,3,0)),ТЗ!R49))</f>
        <v>24.95</v>
      </c>
      <c r="S355" s="30">
        <f>IF(S49&lt;S$619,CONCATENATE("&lt;",VLOOKUP(CONCATENATE(S$317," 1"),ТЗ!$A:$C,3,0)),IF(ТЗ!S49&gt;ТЗ!S$620,CONCATENATE("&gt;",VLOOKUP(CONCATENATE(S$317," 2"),ТЗ!$A:$C,3,0)),ТЗ!S49))</f>
        <v>0.24240000000003192</v>
      </c>
      <c r="T355" s="30" t="str">
        <f>IF(T49&lt;T$619,CONCATENATE("&lt;",VLOOKUP(CONCATENATE(T$317," 1"),ТЗ!$A:$C,3,0)),IF(ТЗ!T49&gt;ТЗ!T$620,CONCATENATE("&gt;",VLOOKUP(CONCATENATE(T$317," 2"),ТЗ!$A:$C,3,0)),ТЗ!T49))</f>
        <v>&lt;0,1</v>
      </c>
      <c r="U355" s="30" t="e">
        <f>IF(U49&lt;U$619,CONCATENATE("&lt;",VLOOKUP(CONCATENATE(U$317," 1"),ТЗ!$A:$C,3,0)),IF(ТЗ!U49&gt;ТЗ!U$620,CONCATENATE("&gt;",VLOOKUP(CONCATENATE(U$317," 2"),ТЗ!$A:$C,3,0)),ТЗ!U49))</f>
        <v>#N/A</v>
      </c>
      <c r="V355" s="30" t="e">
        <f>IF(V49&lt;V$619,CONCATENATE("&lt;",VLOOKUP(CONCATENATE(V$317," 1"),ТЗ!$A:$C,3,0)),IF(ТЗ!V49&gt;ТЗ!V$620,CONCATENATE("&gt;",VLOOKUP(CONCATENATE(V$317," 2"),ТЗ!$A:$C,3,0)),ТЗ!V49))</f>
        <v>#N/A</v>
      </c>
    </row>
    <row r="356" spans="1:22" hidden="1" x14ac:dyDescent="0.25">
      <c r="A356" t="s">
        <v>418</v>
      </c>
      <c r="B356">
        <v>0.05</v>
      </c>
      <c r="C356">
        <v>0.1</v>
      </c>
      <c r="D356" s="14">
        <f>IF(OR(D355=[1]Настройки!$U$6,D355="-"),"-",D355+1)</f>
        <v>38</v>
      </c>
      <c r="E356" s="15" t="str">
        <f t="shared" si="1"/>
        <v>471П.21.38</v>
      </c>
      <c r="F356" s="15"/>
      <c r="G356" s="30">
        <f>IF(G50&lt;G$619,CONCATENATE("&lt;",VLOOKUP(CONCATENATE(G$317," 1"),ТЗ!$A:$C,3,0)),IF(ТЗ!G50&gt;ТЗ!G$620,CONCATENATE("&gt;",VLOOKUP(CONCATENATE(G$317," 2"),ТЗ!$A:$C,3,0)),ТЗ!G50))</f>
        <v>6.96</v>
      </c>
      <c r="H356" s="30">
        <f>IF(H50&lt;H$619,CONCATENATE("&lt;",VLOOKUP(CONCATENATE(H$317," 1"),ТЗ!$A:$C,3,0)),IF(ТЗ!H50&gt;ТЗ!H$620,CONCATENATE("&gt;",VLOOKUP(CONCATENATE(H$317," 2"),ТЗ!$A:$C,3,0)),ТЗ!H50))</f>
        <v>8.16</v>
      </c>
      <c r="I356" s="30">
        <f>IF(I50&lt;I$619,CONCATENATE("&lt;",VLOOKUP(CONCATENATE(I$317," 1"),ТЗ!$A:$C,3,0)),IF(ТЗ!I50&gt;ТЗ!I$620,CONCATENATE("&gt;",VLOOKUP(CONCATENATE(I$317," 2"),ТЗ!$A:$C,3,0)),ТЗ!I50))</f>
        <v>12.2</v>
      </c>
      <c r="J356" s="30">
        <f>IF(J50&lt;J$619,CONCATENATE("&lt;",VLOOKUP(CONCATENATE(J$317," 1"),ТЗ!$A:$C,3,0)),IF(ТЗ!J50&gt;ТЗ!J$620,CONCATENATE("&gt;",VLOOKUP(CONCATENATE(J$317," 2"),ТЗ!$A:$C,3,0)),ТЗ!J50))</f>
        <v>231.218568</v>
      </c>
      <c r="K356" s="30">
        <f>IF(K50&lt;K$619,CONCATENATE("&lt;",VLOOKUP(CONCATENATE(K$317," 1"),ТЗ!$A:$C,3,0)),IF(ТЗ!K50&gt;ТЗ!K$620,CONCATENATE("&gt;",VLOOKUP(CONCATENATE(K$317," 2"),ТЗ!$A:$C,3,0)),ТЗ!K50))</f>
        <v>1.4372121212121214</v>
      </c>
      <c r="L356" s="30">
        <f>IF(L50&lt;L$619,CONCATENATE("&lt;",VLOOKUP(CONCATENATE(L$317," 1"),ТЗ!$A:$C,3,0)),IF(ТЗ!L50&gt;ТЗ!L$620,CONCATENATE("&gt;",VLOOKUP(CONCATENATE(L$317," 2"),ТЗ!$A:$C,3,0)),ТЗ!L50))</f>
        <v>0.1734104046242774</v>
      </c>
      <c r="M356" s="30">
        <f>IF(M50&lt;M$619,CONCATENATE("&lt;",VLOOKUP(CONCATENATE(M$317," 1"),ТЗ!$A:$C,3,0)),IF(ТЗ!M50&gt;ТЗ!M$620,CONCATENATE("&gt;",VLOOKUP(CONCATENATE(M$317," 2"),ТЗ!$A:$C,3,0)),ТЗ!M50))</f>
        <v>0.61363636363636398</v>
      </c>
      <c r="N356" s="30">
        <f>IF(N50&lt;N$619,CONCATENATE("&lt;",VLOOKUP(CONCATENATE(N$317," 1"),ТЗ!$A:$C,3,0)),IF(ТЗ!N50&gt;ТЗ!N$620,CONCATENATE("&gt;",VLOOKUP(CONCATENATE(N$317," 2"),ТЗ!$A:$C,3,0)),ТЗ!N50))</f>
        <v>9.0220833333333333E-2</v>
      </c>
      <c r="O356" s="30">
        <f>IF(O50&lt;O$619,CONCATENATE("&lt;",VLOOKUP(CONCATENATE(O$317," 1"),ТЗ!$A:$C,3,0)),IF(ТЗ!O50&gt;ТЗ!O$620,CONCATENATE("&gt;",VLOOKUP(CONCATENATE(O$317," 2"),ТЗ!$A:$C,3,0)),ТЗ!O50))</f>
        <v>0.45023749999999996</v>
      </c>
      <c r="P356" s="30">
        <f>IF(P50&lt;P$619,CONCATENATE("&lt;",VLOOKUP(CONCATENATE(P$317," 1"),ТЗ!$A:$C,3,0)),IF(ТЗ!P50&gt;ТЗ!P$620,CONCATENATE("&gt;",VLOOKUP(CONCATENATE(P$317," 2"),ТЗ!$A:$C,3,0)),ТЗ!P50))</f>
        <v>1.9134849999999999E-4</v>
      </c>
      <c r="Q356" s="30">
        <f>IF(Q50&lt;Q$619,CONCATENATE("&lt;",VLOOKUP(CONCATENATE(Q$317," 1"),ТЗ!$A:$C,3,0)),IF(ТЗ!Q50&gt;ТЗ!Q$620,CONCATENATE("&gt;",VLOOKUP(CONCATENATE(Q$317," 2"),ТЗ!$A:$C,3,0)),ТЗ!Q50))</f>
        <v>3.0550650000000005E-4</v>
      </c>
      <c r="R356" s="30">
        <f>IF(R50&lt;R$619,CONCATENATE("&lt;",VLOOKUP(CONCATENATE(R$317," 1"),ТЗ!$A:$C,3,0)),IF(ТЗ!R50&gt;ТЗ!R$620,CONCATENATE("&gt;",VLOOKUP(CONCATENATE(R$317," 2"),ТЗ!$A:$C,3,0)),ТЗ!R50))</f>
        <v>24.95</v>
      </c>
      <c r="S356" s="30">
        <f>IF(S50&lt;S$619,CONCATENATE("&lt;",VLOOKUP(CONCATENATE(S$317," 1"),ТЗ!$A:$C,3,0)),IF(ТЗ!S50&gt;ТЗ!S$620,CONCATENATE("&gt;",VLOOKUP(CONCATENATE(S$317," 2"),ТЗ!$A:$C,3,0)),ТЗ!S50))</f>
        <v>0.2109999999999701</v>
      </c>
      <c r="T356" s="30" t="str">
        <f>IF(T50&lt;T$619,CONCATENATE("&lt;",VLOOKUP(CONCATENATE(T$317," 1"),ТЗ!$A:$C,3,0)),IF(ТЗ!T50&gt;ТЗ!T$620,CONCATENATE("&gt;",VLOOKUP(CONCATENATE(T$317," 2"),ТЗ!$A:$C,3,0)),ТЗ!T50))</f>
        <v>&lt;0,1</v>
      </c>
      <c r="U356" s="30" t="e">
        <f>IF(U50&lt;U$619,CONCATENATE("&lt;",VLOOKUP(CONCATENATE(U$317," 1"),ТЗ!$A:$C,3,0)),IF(ТЗ!U50&gt;ТЗ!U$620,CONCATENATE("&gt;",VLOOKUP(CONCATENATE(U$317," 2"),ТЗ!$A:$C,3,0)),ТЗ!U50))</f>
        <v>#N/A</v>
      </c>
      <c r="V356" s="30" t="e">
        <f>IF(V50&lt;V$619,CONCATENATE("&lt;",VLOOKUP(CONCATENATE(V$317," 1"),ТЗ!$A:$C,3,0)),IF(ТЗ!V50&gt;ТЗ!V$620,CONCATENATE("&gt;",VLOOKUP(CONCATENATE(V$317," 2"),ТЗ!$A:$C,3,0)),ТЗ!V50))</f>
        <v>#N/A</v>
      </c>
    </row>
    <row r="357" spans="1:22" hidden="1" x14ac:dyDescent="0.25">
      <c r="A357" t="s">
        <v>419</v>
      </c>
      <c r="B357">
        <v>100</v>
      </c>
      <c r="C357">
        <v>100</v>
      </c>
      <c r="D357" s="14">
        <f>IF(OR(D356=[1]Настройки!$U$6,D356="-"),"-",D356+1)</f>
        <v>39</v>
      </c>
      <c r="E357" s="15" t="str">
        <f t="shared" si="1"/>
        <v>471П.21.39</v>
      </c>
      <c r="F357" s="15"/>
      <c r="G357" s="30">
        <f>IF(G51&lt;G$619,CONCATENATE("&lt;",VLOOKUP(CONCATENATE(G$317," 1"),ТЗ!$A:$C,3,0)),IF(ТЗ!G51&gt;ТЗ!G$620,CONCATENATE("&gt;",VLOOKUP(CONCATENATE(G$317," 2"),ТЗ!$A:$C,3,0)),ТЗ!G51))</f>
        <v>7.07</v>
      </c>
      <c r="H357" s="30">
        <f>IF(H51&lt;H$619,CONCATENATE("&lt;",VLOOKUP(CONCATENATE(H$317," 1"),ТЗ!$A:$C,3,0)),IF(ТЗ!H51&gt;ТЗ!H$620,CONCATENATE("&gt;",VLOOKUP(CONCATENATE(H$317," 2"),ТЗ!$A:$C,3,0)),ТЗ!H51))</f>
        <v>7.95</v>
      </c>
      <c r="I357" s="30">
        <f>IF(I51&lt;I$619,CONCATENATE("&lt;",VLOOKUP(CONCATENATE(I$317," 1"),ТЗ!$A:$C,3,0)),IF(ТЗ!I51&gt;ТЗ!I$620,CONCATENATE("&gt;",VLOOKUP(CONCATENATE(I$317," 2"),ТЗ!$A:$C,3,0)),ТЗ!I51))</f>
        <v>11.399999999999999</v>
      </c>
      <c r="J357" s="30">
        <f>IF(J51&lt;J$619,CONCATENATE("&lt;",VLOOKUP(CONCATENATE(J$317," 1"),ТЗ!$A:$C,3,0)),IF(ТЗ!J51&gt;ТЗ!J$620,CONCATENATE("&gt;",VLOOKUP(CONCATENATE(J$317," 2"),ТЗ!$A:$C,3,0)),ТЗ!J51))</f>
        <v>177.59481600000001</v>
      </c>
      <c r="K357" s="30">
        <f>IF(K51&lt;K$619,CONCATENATE("&lt;",VLOOKUP(CONCATENATE(K$317," 1"),ТЗ!$A:$C,3,0)),IF(ТЗ!K51&gt;ТЗ!K$620,CONCATENATE("&gt;",VLOOKUP(CONCATENATE(K$317," 2"),ТЗ!$A:$C,3,0)),ТЗ!K51))</f>
        <v>1.3038787878787879</v>
      </c>
      <c r="L357" s="30" t="str">
        <f>IF(L51&lt;L$619,CONCATENATE("&lt;",VLOOKUP(CONCATENATE(L$317," 1"),ТЗ!$A:$C,3,0)),IF(ТЗ!L51&gt;ТЗ!L$620,CONCATENATE("&gt;",VLOOKUP(CONCATENATE(L$317," 2"),ТЗ!$A:$C,3,0)),ТЗ!L51))</f>
        <v>&lt;0,2</v>
      </c>
      <c r="M357" s="30">
        <f>IF(M51&lt;M$619,CONCATENATE("&lt;",VLOOKUP(CONCATENATE(M$317," 1"),ТЗ!$A:$C,3,0)),IF(ТЗ!M51&gt;ТЗ!M$620,CONCATENATE("&gt;",VLOOKUP(CONCATENATE(M$317," 2"),ТЗ!$A:$C,3,0)),ТЗ!M51))</f>
        <v>0.61363636363636398</v>
      </c>
      <c r="N357" s="30">
        <f>IF(N51&lt;N$619,CONCATENATE("&lt;",VLOOKUP(CONCATENATE(N$317," 1"),ТЗ!$A:$C,3,0)),IF(ТЗ!N51&gt;ТЗ!N$620,CONCATENATE("&gt;",VLOOKUP(CONCATENATE(N$317," 2"),ТЗ!$A:$C,3,0)),ТЗ!N51))</f>
        <v>9.1095833333333334E-2</v>
      </c>
      <c r="O357" s="30">
        <f>IF(O51&lt;O$619,CONCATENATE("&lt;",VLOOKUP(CONCATENATE(O$317," 1"),ТЗ!$A:$C,3,0)),IF(ТЗ!O51&gt;ТЗ!O$620,CONCATENATE("&gt;",VLOOKUP(CONCATENATE(O$317," 2"),ТЗ!$A:$C,3,0)),ТЗ!O51))</f>
        <v>0.44991250000000005</v>
      </c>
      <c r="P357" s="30">
        <f>IF(P51&lt;P$619,CONCATENATE("&lt;",VLOOKUP(CONCATENATE(P$317," 1"),ТЗ!$A:$C,3,0)),IF(ТЗ!P51&gt;ТЗ!P$620,CONCATENATE("&gt;",VLOOKUP(CONCATENATE(P$317," 2"),ТЗ!$A:$C,3,0)),ТЗ!P51))</f>
        <v>1.4118550000000001E-4</v>
      </c>
      <c r="Q357" s="30">
        <f>IF(Q51&lt;Q$619,CONCATENATE("&lt;",VLOOKUP(CONCATENATE(Q$317," 1"),ТЗ!$A:$C,3,0)),IF(ТЗ!Q51&gt;ТЗ!Q$620,CONCATENATE("&gt;",VLOOKUP(CONCATENATE(Q$317," 2"),ТЗ!$A:$C,3,0)),ТЗ!Q51))</f>
        <v>1.7856150000000005E-4</v>
      </c>
      <c r="R357" s="30">
        <f>IF(R51&lt;R$619,CONCATENATE("&lt;",VLOOKUP(CONCATENATE(R$317," 1"),ТЗ!$A:$C,3,0)),IF(ТЗ!R51&gt;ТЗ!R$620,CONCATENATE("&gt;",VLOOKUP(CONCATENATE(R$317," 2"),ТЗ!$A:$C,3,0)),ТЗ!R51))</f>
        <v>24.95</v>
      </c>
      <c r="S357" s="30">
        <f>IF(S51&lt;S$619,CONCATENATE("&lt;",VLOOKUP(CONCATENATE(S$317," 1"),ТЗ!$A:$C,3,0)),IF(ТЗ!S51&gt;ТЗ!S$620,CONCATENATE("&gt;",VLOOKUP(CONCATENATE(S$317," 2"),ТЗ!$A:$C,3,0)),ТЗ!S51))</f>
        <v>0.16649999999998499</v>
      </c>
      <c r="T357" s="30" t="str">
        <f>IF(T51&lt;T$619,CONCATENATE("&lt;",VLOOKUP(CONCATENATE(T$317," 1"),ТЗ!$A:$C,3,0)),IF(ТЗ!T51&gt;ТЗ!T$620,CONCATENATE("&gt;",VLOOKUP(CONCATENATE(T$317," 2"),ТЗ!$A:$C,3,0)),ТЗ!T51))</f>
        <v>&lt;0,1</v>
      </c>
      <c r="U357" s="30" t="e">
        <f>IF(U51&lt;U$619,CONCATENATE("&lt;",VLOOKUP(CONCATENATE(U$317," 1"),ТЗ!$A:$C,3,0)),IF(ТЗ!U51&gt;ТЗ!U$620,CONCATENATE("&gt;",VLOOKUP(CONCATENATE(U$317," 2"),ТЗ!$A:$C,3,0)),ТЗ!U51))</f>
        <v>#N/A</v>
      </c>
      <c r="V357" s="30" t="e">
        <f>IF(V51&lt;V$619,CONCATENATE("&lt;",VLOOKUP(CONCATENATE(V$317," 1"),ТЗ!$A:$C,3,0)),IF(ТЗ!V51&gt;ТЗ!V$620,CONCATENATE("&gt;",VLOOKUP(CONCATENATE(V$317," 2"),ТЗ!$A:$C,3,0)),ТЗ!V51))</f>
        <v>#N/A</v>
      </c>
    </row>
    <row r="358" spans="1:22" hidden="1" x14ac:dyDescent="0.25">
      <c r="A358" t="s">
        <v>420</v>
      </c>
      <c r="B358">
        <v>4.4999999999999998E-2</v>
      </c>
      <c r="C358" s="22" t="s">
        <v>25</v>
      </c>
      <c r="D358" s="14">
        <f>IF(OR(D357=[1]Настройки!$U$6,D357="-"),"-",D357+1)</f>
        <v>40</v>
      </c>
      <c r="E358" s="15" t="str">
        <f t="shared" si="1"/>
        <v>471П.21.40</v>
      </c>
      <c r="F358" s="15"/>
      <c r="G358" s="30" t="str">
        <f>IF(G52&lt;G$619,CONCATENATE("&lt;",VLOOKUP(CONCATENATE(G$317," 1"),ТЗ!$A:$C,3,0)),IF(ТЗ!G52&gt;ТЗ!G$620,CONCATENATE("&gt;",VLOOKUP(CONCATENATE(G$317," 2"),ТЗ!$A:$C,3,0)),ТЗ!G52))</f>
        <v>&lt;1,00</v>
      </c>
      <c r="H358" s="30" t="str">
        <f>IF(H52&lt;H$619,CONCATENATE("&lt;",VLOOKUP(CONCATENATE(H$317," 1"),ТЗ!$A:$C,3,0)),IF(ТЗ!H52&gt;ТЗ!H$620,CONCATENATE("&gt;",VLOOKUP(CONCATENATE(H$317," 2"),ТЗ!$A:$C,3,0)),ТЗ!H52))</f>
        <v>&lt;1,00</v>
      </c>
      <c r="I358" s="30">
        <f>IF(I52&lt;I$619,CONCATENATE("&lt;",VLOOKUP(CONCATENATE(I$317," 1"),ТЗ!$A:$C,3,0)),IF(ТЗ!I52&gt;ТЗ!I$620,CONCATENATE("&gt;",VLOOKUP(CONCATENATE(I$317," 2"),ТЗ!$A:$C,3,0)),ТЗ!I52))</f>
        <v>27.400000000000002</v>
      </c>
      <c r="J358" s="30">
        <f>IF(J52&lt;J$619,CONCATENATE("&lt;",VLOOKUP(CONCATENATE(J$317," 1"),ТЗ!$A:$C,3,0)),IF(ТЗ!J52&gt;ТЗ!J$620,CONCATENATE("&gt;",VLOOKUP(CONCATENATE(J$317," 2"),ТЗ!$A:$C,3,0)),ТЗ!J52))</f>
        <v>409.400936</v>
      </c>
      <c r="K358" s="30">
        <f>IF(K52&lt;K$619,CONCATENATE("&lt;",VLOOKUP(CONCATENATE(K$317," 1"),ТЗ!$A:$C,3,0)),IF(ТЗ!K52&gt;ТЗ!K$620,CONCATENATE("&gt;",VLOOKUP(CONCATENATE(K$317," 2"),ТЗ!$A:$C,3,0)),ТЗ!K52))</f>
        <v>1.6787878787878792</v>
      </c>
      <c r="L358" s="30" t="str">
        <f>IF(L52&lt;L$619,CONCATENATE("&lt;",VLOOKUP(CONCATENATE(L$317," 1"),ТЗ!$A:$C,3,0)),IF(ТЗ!L52&gt;ТЗ!L$620,CONCATENATE("&gt;",VLOOKUP(CONCATENATE(L$317," 2"),ТЗ!$A:$C,3,0)),ТЗ!L52))</f>
        <v>&lt;0,2</v>
      </c>
      <c r="M358" s="30">
        <f>IF(M52&lt;M$619,CONCATENATE("&lt;",VLOOKUP(CONCATENATE(M$317," 1"),ТЗ!$A:$C,3,0)),IF(ТЗ!M52&gt;ТЗ!M$620,CONCATENATE("&gt;",VLOOKUP(CONCATENATE(M$317," 2"),ТЗ!$A:$C,3,0)),ТЗ!M52))</f>
        <v>1.1363636363636365</v>
      </c>
      <c r="N358" s="30">
        <f>IF(N52&lt;N$619,CONCATENATE("&lt;",VLOOKUP(CONCATENATE(N$317," 1"),ТЗ!$A:$C,3,0)),IF(ТЗ!N52&gt;ТЗ!N$620,CONCATENATE("&gt;",VLOOKUP(CONCATENATE(N$317," 2"),ТЗ!$A:$C,3,0)),ТЗ!N52))</f>
        <v>0.10208958333333336</v>
      </c>
      <c r="O358" s="30">
        <f>IF(O52&lt;O$619,CONCATENATE("&lt;",VLOOKUP(CONCATENATE(O$317," 1"),ТЗ!$A:$C,3,0)),IF(ТЗ!O52&gt;ТЗ!O$620,CONCATENATE("&gt;",VLOOKUP(CONCATENATE(O$317," 2"),ТЗ!$A:$C,3,0)),ТЗ!O52))</f>
        <v>0.50993750000000004</v>
      </c>
      <c r="P358" s="30">
        <f>IF(P52&lt;P$619,CONCATENATE("&lt;",VLOOKUP(CONCATENATE(P$317," 1"),ТЗ!$A:$C,3,0)),IF(ТЗ!P52&gt;ТЗ!P$620,CONCATENATE("&gt;",VLOOKUP(CONCATENATE(P$317," 2"),ТЗ!$A:$C,3,0)),ТЗ!P52))</f>
        <v>1.8132625000000002E-4</v>
      </c>
      <c r="Q358" s="30">
        <f>IF(Q52&lt;Q$619,CONCATENATE("&lt;",VLOOKUP(CONCATENATE(Q$317," 1"),ТЗ!$A:$C,3,0)),IF(ТЗ!Q52&gt;ТЗ!Q$620,CONCATENATE("&gt;",VLOOKUP(CONCATENATE(Q$317," 2"),ТЗ!$A:$C,3,0)),ТЗ!Q52))</f>
        <v>8.2836975000000006E-4</v>
      </c>
      <c r="R358" s="30" t="str">
        <f>IF(R52&lt;R$619,CONCATENATE("&lt;",VLOOKUP(CONCATENATE(R$317," 1"),ТЗ!$A:$C,3,0)),IF(ТЗ!R52&gt;ТЗ!R$620,CONCATENATE("&gt;",VLOOKUP(CONCATENATE(R$317," 2"),ТЗ!$A:$C,3,0)),ТЗ!R52))</f>
        <v>&lt;0,5</v>
      </c>
      <c r="S358" s="30">
        <f>IF(S52&lt;S$619,CONCATENATE("&lt;",VLOOKUP(CONCATENATE(S$317," 1"),ТЗ!$A:$C,3,0)),IF(ТЗ!S52&gt;ТЗ!S$620,CONCATENATE("&gt;",VLOOKUP(CONCATENATE(S$317," 2"),ТЗ!$A:$C,3,0)),ТЗ!S52))</f>
        <v>0.54199999999994475</v>
      </c>
      <c r="T358" s="30" t="str">
        <f>IF(T52&lt;T$619,CONCATENATE("&lt;",VLOOKUP(CONCATENATE(T$317," 1"),ТЗ!$A:$C,3,0)),IF(ТЗ!T52&gt;ТЗ!T$620,CONCATENATE("&gt;",VLOOKUP(CONCATENATE(T$317," 2"),ТЗ!$A:$C,3,0)),ТЗ!T52))</f>
        <v>&lt;0,1</v>
      </c>
      <c r="U358" s="30" t="e">
        <f>IF(U52&lt;U$619,CONCATENATE("&lt;",VLOOKUP(CONCATENATE(U$317," 1"),ТЗ!$A:$C,3,0)),IF(ТЗ!U52&gt;ТЗ!U$620,CONCATENATE("&gt;",VLOOKUP(CONCATENATE(U$317," 2"),ТЗ!$A:$C,3,0)),ТЗ!U52))</f>
        <v>#N/A</v>
      </c>
      <c r="V358" s="30" t="e">
        <f>IF(V52&lt;V$619,CONCATENATE("&lt;",VLOOKUP(CONCATENATE(V$317," 1"),ТЗ!$A:$C,3,0)),IF(ТЗ!V52&gt;ТЗ!V$620,CONCATENATE("&gt;",VLOOKUP(CONCATENATE(V$317," 2"),ТЗ!$A:$C,3,0)),ТЗ!V52))</f>
        <v>#N/A</v>
      </c>
    </row>
    <row r="359" spans="1:22" hidden="1" x14ac:dyDescent="0.25">
      <c r="A359" t="s">
        <v>421</v>
      </c>
      <c r="B359" s="31">
        <v>1000</v>
      </c>
      <c r="C359" s="22" t="s">
        <v>19</v>
      </c>
      <c r="D359" s="14">
        <f>IF(OR(D358=[1]Настройки!$U$6,D358="-"),"-",D358+1)</f>
        <v>41</v>
      </c>
      <c r="E359" s="15" t="str">
        <f t="shared" si="1"/>
        <v>471П.21.41</v>
      </c>
      <c r="F359" s="15"/>
      <c r="G359" s="30">
        <f>IF(G53&lt;G$619,CONCATENATE("&lt;",VLOOKUP(CONCATENATE(G$317," 1"),ТЗ!$A:$C,3,0)),IF(ТЗ!G53&gt;ТЗ!G$620,CONCATENATE("&gt;",VLOOKUP(CONCATENATE(G$317," 2"),ТЗ!$A:$C,3,0)),ТЗ!G53))</f>
        <v>7.12</v>
      </c>
      <c r="H359" s="30">
        <f>IF(H53&lt;H$619,CONCATENATE("&lt;",VLOOKUP(CONCATENATE(H$317," 1"),ТЗ!$A:$C,3,0)),IF(ТЗ!H53&gt;ТЗ!H$620,CONCATENATE("&gt;",VLOOKUP(CONCATENATE(H$317," 2"),ТЗ!$A:$C,3,0)),ТЗ!H53))</f>
        <v>7.96</v>
      </c>
      <c r="I359" s="30">
        <f>IF(I53&lt;I$619,CONCATENATE("&lt;",VLOOKUP(CONCATENATE(I$317," 1"),ТЗ!$A:$C,3,0)),IF(ТЗ!I53&gt;ТЗ!I$620,CONCATENATE("&gt;",VLOOKUP(CONCATENATE(I$317," 2"),ТЗ!$A:$C,3,0)),ТЗ!I53))</f>
        <v>7.8</v>
      </c>
      <c r="J359" s="30">
        <f>IF(J53&lt;J$619,CONCATENATE("&lt;",VLOOKUP(CONCATENATE(J$317," 1"),ТЗ!$A:$C,3,0)),IF(ТЗ!J53&gt;ТЗ!J$620,CONCATENATE("&gt;",VLOOKUP(CONCATENATE(J$317," 2"),ТЗ!$A:$C,3,0)),ТЗ!J53))</f>
        <v>267.06405599999999</v>
      </c>
      <c r="K359" s="30">
        <f>IF(K53&lt;K$619,CONCATENATE("&lt;",VLOOKUP(CONCATENATE(K$317," 1"),ТЗ!$A:$C,3,0)),IF(ТЗ!K53&gt;ТЗ!K$620,CONCATENATE("&gt;",VLOOKUP(CONCATENATE(K$317," 2"),ТЗ!$A:$C,3,0)),ТЗ!K53))</f>
        <v>1.3180000000000001</v>
      </c>
      <c r="L359" s="30" t="str">
        <f>IF(L53&lt;L$619,CONCATENATE("&lt;",VLOOKUP(CONCATENATE(L$317," 1"),ТЗ!$A:$C,3,0)),IF(ТЗ!L53&gt;ТЗ!L$620,CONCATENATE("&gt;",VLOOKUP(CONCATENATE(L$317," 2"),ТЗ!$A:$C,3,0)),ТЗ!L53))</f>
        <v>&lt;0,2</v>
      </c>
      <c r="M359" s="30" t="str">
        <f>IF(M53&lt;M$619,CONCATENATE("&lt;",VLOOKUP(CONCATENATE(M$317," 1"),ТЗ!$A:$C,3,0)),IF(ТЗ!M53&gt;ТЗ!M$620,CONCATENATE("&gt;",VLOOKUP(CONCATENATE(M$317," 2"),ТЗ!$A:$C,3,0)),ТЗ!M53))</f>
        <v>&lt;0,5</v>
      </c>
      <c r="N359" s="30">
        <f>IF(N53&lt;N$619,CONCATENATE("&lt;",VLOOKUP(CONCATENATE(N$317," 1"),ТЗ!$A:$C,3,0)),IF(ТЗ!N53&gt;ТЗ!N$620,CONCATENATE("&gt;",VLOOKUP(CONCATENATE(N$317," 2"),ТЗ!$A:$C,3,0)),ТЗ!N53))</f>
        <v>9.2943750000000019E-2</v>
      </c>
      <c r="O359" s="30">
        <f>IF(O53&lt;O$619,CONCATENATE("&lt;",VLOOKUP(CONCATENATE(O$317," 1"),ТЗ!$A:$C,3,0)),IF(ТЗ!O53&gt;ТЗ!O$620,CONCATENATE("&gt;",VLOOKUP(CONCATENATE(O$317," 2"),ТЗ!$A:$C,3,0)),ТЗ!O53))</f>
        <v>0.46156249999999999</v>
      </c>
      <c r="P359" s="30">
        <f>IF(P53&lt;P$619,CONCATENATE("&lt;",VLOOKUP(CONCATENATE(P$317," 1"),ТЗ!$A:$C,3,0)),IF(ТЗ!P53&gt;ТЗ!P$620,CONCATENATE("&gt;",VLOOKUP(CONCATENATE(P$317," 2"),ТЗ!$A:$C,3,0)),ТЗ!P53))</f>
        <v>1.4001250000000002E-4</v>
      </c>
      <c r="Q359" s="30">
        <f>IF(Q53&lt;Q$619,CONCATENATE("&lt;",VLOOKUP(CONCATENATE(Q$317," 1"),ТЗ!$A:$C,3,0)),IF(ТЗ!Q53&gt;ТЗ!Q$620,CONCATENATE("&gt;",VLOOKUP(CONCATENATE(Q$317," 2"),ТЗ!$A:$C,3,0)),ТЗ!Q53))</f>
        <v>3.5036624999999999E-4</v>
      </c>
      <c r="R359" s="30">
        <f>IF(R53&lt;R$619,CONCATENATE("&lt;",VLOOKUP(CONCATENATE(R$317," 1"),ТЗ!$A:$C,3,0)),IF(ТЗ!R53&gt;ТЗ!R$620,CONCATENATE("&gt;",VLOOKUP(CONCATENATE(R$317," 2"),ТЗ!$A:$C,3,0)),ТЗ!R53))</f>
        <v>24.95</v>
      </c>
      <c r="S359" s="30">
        <f>IF(S53&lt;S$619,CONCATENATE("&lt;",VLOOKUP(CONCATENATE(S$317," 1"),ТЗ!$A:$C,3,0)),IF(ТЗ!S53&gt;ТЗ!S$620,CONCATENATE("&gt;",VLOOKUP(CONCATENATE(S$317," 2"),ТЗ!$A:$C,3,0)),ТЗ!S53))</f>
        <v>0.13633333333333533</v>
      </c>
      <c r="T359" s="30" t="str">
        <f>IF(T53&lt;T$619,CONCATENATE("&lt;",VLOOKUP(CONCATENATE(T$317," 1"),ТЗ!$A:$C,3,0)),IF(ТЗ!T53&gt;ТЗ!T$620,CONCATENATE("&gt;",VLOOKUP(CONCATENATE(T$317," 2"),ТЗ!$A:$C,3,0)),ТЗ!T53))</f>
        <v>&lt;0,1</v>
      </c>
      <c r="U359" s="30" t="e">
        <f>IF(U53&lt;U$619,CONCATENATE("&lt;",VLOOKUP(CONCATENATE(U$317," 1"),ТЗ!$A:$C,3,0)),IF(ТЗ!U53&gt;ТЗ!U$620,CONCATENATE("&gt;",VLOOKUP(CONCATENATE(U$317," 2"),ТЗ!$A:$C,3,0)),ТЗ!U53))</f>
        <v>#N/A</v>
      </c>
      <c r="V359" s="30" t="e">
        <f>IF(V53&lt;V$619,CONCATENATE("&lt;",VLOOKUP(CONCATENATE(V$317," 1"),ТЗ!$A:$C,3,0)),IF(ТЗ!V53&gt;ТЗ!V$620,CONCATENATE("&gt;",VLOOKUP(CONCATENATE(V$317," 2"),ТЗ!$A:$C,3,0)),ТЗ!V53))</f>
        <v>#N/A</v>
      </c>
    </row>
    <row r="360" spans="1:22" hidden="1" x14ac:dyDescent="0.25">
      <c r="A360" t="s">
        <v>422</v>
      </c>
      <c r="B360">
        <v>4.4999999999999998E-2</v>
      </c>
      <c r="C360" s="22" t="s">
        <v>25</v>
      </c>
      <c r="D360" s="14">
        <f>IF(OR(D359=[1]Настройки!$U$6,D359="-"),"-",D359+1)</f>
        <v>42</v>
      </c>
      <c r="E360" s="15" t="str">
        <f t="shared" si="1"/>
        <v>471П.21.42</v>
      </c>
      <c r="F360" s="15"/>
      <c r="G360" s="30">
        <f>IF(G54&lt;G$619,CONCATENATE("&lt;",VLOOKUP(CONCATENATE(G$317," 1"),ТЗ!$A:$C,3,0)),IF(ТЗ!G54&gt;ТЗ!G$620,CONCATENATE("&gt;",VLOOKUP(CONCATENATE(G$317," 2"),ТЗ!$A:$C,3,0)),ТЗ!G54))</f>
        <v>7.14</v>
      </c>
      <c r="H360" s="30">
        <f>IF(H54&lt;H$619,CONCATENATE("&lt;",VLOOKUP(CONCATENATE(H$317," 1"),ТЗ!$A:$C,3,0)),IF(ТЗ!H54&gt;ТЗ!H$620,CONCATENATE("&gt;",VLOOKUP(CONCATENATE(H$317," 2"),ТЗ!$A:$C,3,0)),ТЗ!H54))</f>
        <v>8</v>
      </c>
      <c r="I360" s="30">
        <f>IF(I54&lt;I$619,CONCATENATE("&lt;",VLOOKUP(CONCATENATE(I$317," 1"),ТЗ!$A:$C,3,0)),IF(ТЗ!I54&gt;ТЗ!I$620,CONCATENATE("&gt;",VLOOKUP(CONCATENATE(I$317," 2"),ТЗ!$A:$C,3,0)),ТЗ!I54))</f>
        <v>9.6</v>
      </c>
      <c r="J360" s="30">
        <f>IF(J54&lt;J$619,CONCATENATE("&lt;",VLOOKUP(CONCATENATE(J$317," 1"),ТЗ!$A:$C,3,0)),IF(ТЗ!J54&gt;ТЗ!J$620,CONCATENATE("&gt;",VLOOKUP(CONCATENATE(J$317," 2"),ТЗ!$A:$C,3,0)),ТЗ!J54))</f>
        <v>244.45293599999999</v>
      </c>
      <c r="K360" s="30">
        <f>IF(K54&lt;K$619,CONCATENATE("&lt;",VLOOKUP(CONCATENATE(K$317," 1"),ТЗ!$A:$C,3,0)),IF(ТЗ!K54&gt;ТЗ!K$620,CONCATENATE("&gt;",VLOOKUP(CONCATENATE(K$317," 2"),ТЗ!$A:$C,3,0)),ТЗ!K54))</f>
        <v>1.4533333333333334</v>
      </c>
      <c r="L360" s="30" t="str">
        <f>IF(L54&lt;L$619,CONCATENATE("&lt;",VLOOKUP(CONCATENATE(L$317," 1"),ТЗ!$A:$C,3,0)),IF(ТЗ!L54&gt;ТЗ!L$620,CONCATENATE("&gt;",VLOOKUP(CONCATENATE(L$317," 2"),ТЗ!$A:$C,3,0)),ТЗ!L54))</f>
        <v>&lt;0,2</v>
      </c>
      <c r="M360" s="30" t="str">
        <f>IF(M54&lt;M$619,CONCATENATE("&lt;",VLOOKUP(CONCATENATE(M$317," 1"),ТЗ!$A:$C,3,0)),IF(ТЗ!M54&gt;ТЗ!M$620,CONCATENATE("&gt;",VLOOKUP(CONCATENATE(M$317," 2"),ТЗ!$A:$C,3,0)),ТЗ!M54))</f>
        <v>&lt;0,5</v>
      </c>
      <c r="N360" s="30">
        <f>IF(N54&lt;N$619,CONCATENATE("&lt;",VLOOKUP(CONCATENATE(N$317," 1"),ТЗ!$A:$C,3,0)),IF(ТЗ!N54&gt;ТЗ!N$620,CONCATENATE("&gt;",VLOOKUP(CONCATENATE(N$317," 2"),ТЗ!$A:$C,3,0)),ТЗ!N54))</f>
        <v>0.10146666666666668</v>
      </c>
      <c r="O360" s="30">
        <f>IF(O54&lt;O$619,CONCATENATE("&lt;",VLOOKUP(CONCATENATE(O$317," 1"),ТЗ!$A:$C,3,0)),IF(ТЗ!O54&gt;ТЗ!O$620,CONCATENATE("&gt;",VLOOKUP(CONCATENATE(O$317," 2"),ТЗ!$A:$C,3,0)),ТЗ!O54))</f>
        <v>0.48186249999999997</v>
      </c>
      <c r="P360" s="30">
        <f>IF(P54&lt;P$619,CONCATENATE("&lt;",VLOOKUP(CONCATENATE(P$317," 1"),ТЗ!$A:$C,3,0)),IF(ТЗ!P54&gt;ТЗ!P$620,CONCATENATE("&gt;",VLOOKUP(CONCATENATE(P$317," 2"),ТЗ!$A:$C,3,0)),ТЗ!P54))</f>
        <v>1.6210400000000002E-4</v>
      </c>
      <c r="Q360" s="30">
        <f>IF(Q54&lt;Q$619,CONCATENATE("&lt;",VLOOKUP(CONCATENATE(Q$317," 1"),ТЗ!$A:$C,3,0)),IF(ТЗ!Q54&gt;ТЗ!Q$620,CONCATENATE("&gt;",VLOOKUP(CONCATENATE(Q$317," 2"),ТЗ!$A:$C,3,0)),ТЗ!Q54))</f>
        <v>3.2352450000000006E-4</v>
      </c>
      <c r="R360" s="30">
        <f>IF(R54&lt;R$619,CONCATENATE("&lt;",VLOOKUP(CONCATENATE(R$317," 1"),ТЗ!$A:$C,3,0)),IF(ТЗ!R54&gt;ТЗ!R$620,CONCATENATE("&gt;",VLOOKUP(CONCATENATE(R$317," 2"),ТЗ!$A:$C,3,0)),ТЗ!R54))</f>
        <v>24.900000000000002</v>
      </c>
      <c r="S360" s="30">
        <f>IF(S54&lt;S$619,CONCATENATE("&lt;",VLOOKUP(CONCATENATE(S$317," 1"),ТЗ!$A:$C,3,0)),IF(ТЗ!S54&gt;ТЗ!S$620,CONCATENATE("&gt;",VLOOKUP(CONCATENATE(S$317," 2"),ТЗ!$A:$C,3,0)),ТЗ!S54))</f>
        <v>0.13633333333333533</v>
      </c>
      <c r="T360" s="30" t="str">
        <f>IF(T54&lt;T$619,CONCATENATE("&lt;",VLOOKUP(CONCATENATE(T$317," 1"),ТЗ!$A:$C,3,0)),IF(ТЗ!T54&gt;ТЗ!T$620,CONCATENATE("&gt;",VLOOKUP(CONCATENATE(T$317," 2"),ТЗ!$A:$C,3,0)),ТЗ!T54))</f>
        <v>&lt;0,1</v>
      </c>
      <c r="U360" s="30" t="e">
        <f>IF(U54&lt;U$619,CONCATENATE("&lt;",VLOOKUP(CONCATENATE(U$317," 1"),ТЗ!$A:$C,3,0)),IF(ТЗ!U54&gt;ТЗ!U$620,CONCATENATE("&gt;",VLOOKUP(CONCATENATE(U$317," 2"),ТЗ!$A:$C,3,0)),ТЗ!U54))</f>
        <v>#N/A</v>
      </c>
      <c r="V360" s="30" t="e">
        <f>IF(V54&lt;V$619,CONCATENATE("&lt;",VLOOKUP(CONCATENATE(V$317," 1"),ТЗ!$A:$C,3,0)),IF(ТЗ!V54&gt;ТЗ!V$620,CONCATENATE("&gt;",VLOOKUP(CONCATENATE(V$317," 2"),ТЗ!$A:$C,3,0)),ТЗ!V54))</f>
        <v>#N/A</v>
      </c>
    </row>
    <row r="361" spans="1:22" hidden="1" x14ac:dyDescent="0.25">
      <c r="A361" t="s">
        <v>423</v>
      </c>
      <c r="B361" s="31">
        <v>4</v>
      </c>
      <c r="C361" s="22" t="s">
        <v>424</v>
      </c>
      <c r="D361" s="14">
        <f>IF(OR(D360=[1]Настройки!$U$6,D360="-"),"-",D360+1)</f>
        <v>43</v>
      </c>
      <c r="E361" s="15" t="str">
        <f t="shared" si="1"/>
        <v>471П.21.43</v>
      </c>
      <c r="F361" s="15"/>
      <c r="G361" s="30">
        <f>IF(G55&lt;G$619,CONCATENATE("&lt;",VLOOKUP(CONCATENATE(G$317," 1"),ТЗ!$A:$C,3,0)),IF(ТЗ!G55&gt;ТЗ!G$620,CONCATENATE("&gt;",VLOOKUP(CONCATENATE(G$317," 2"),ТЗ!$A:$C,3,0)),ТЗ!G55))</f>
        <v>7.2</v>
      </c>
      <c r="H361" s="30">
        <f>IF(H55&lt;H$619,CONCATENATE("&lt;",VLOOKUP(CONCATENATE(H$317," 1"),ТЗ!$A:$C,3,0)),IF(ТЗ!H55&gt;ТЗ!H$620,CONCATENATE("&gt;",VLOOKUP(CONCATENATE(H$317," 2"),ТЗ!$A:$C,3,0)),ТЗ!H55))</f>
        <v>7.94</v>
      </c>
      <c r="I361" s="30">
        <f>IF(I55&lt;I$619,CONCATENATE("&lt;",VLOOKUP(CONCATENATE(I$317," 1"),ТЗ!$A:$C,3,0)),IF(ТЗ!I55&gt;ТЗ!I$620,CONCATENATE("&gt;",VLOOKUP(CONCATENATE(I$317," 2"),ТЗ!$A:$C,3,0)),ТЗ!I55))</f>
        <v>21.2</v>
      </c>
      <c r="J361" s="30">
        <f>IF(J55&lt;J$619,CONCATENATE("&lt;",VLOOKUP(CONCATENATE(J$317," 1"),ТЗ!$A:$C,3,0)),IF(ТЗ!J55&gt;ТЗ!J$620,CONCATENATE("&gt;",VLOOKUP(CONCATENATE(J$317," 2"),ТЗ!$A:$C,3,0)),ТЗ!J55))</f>
        <v>402.63445599999989</v>
      </c>
      <c r="K361" s="30">
        <f>IF(K55&lt;K$619,CONCATENATE("&lt;",VLOOKUP(CONCATENATE(K$317," 1"),ТЗ!$A:$C,3,0)),IF(ТЗ!K55&gt;ТЗ!K$620,CONCATENATE("&gt;",VLOOKUP(CONCATENATE(K$317," 2"),ТЗ!$A:$C,3,0)),ТЗ!K55))</f>
        <v>1.3240000000000001</v>
      </c>
      <c r="L361" s="30" t="str">
        <f>IF(L55&lt;L$619,CONCATENATE("&lt;",VLOOKUP(CONCATENATE(L$317," 1"),ТЗ!$A:$C,3,0)),IF(ТЗ!L55&gt;ТЗ!L$620,CONCATENATE("&gt;",VLOOKUP(CONCATENATE(L$317," 2"),ТЗ!$A:$C,3,0)),ТЗ!L55))</f>
        <v>&lt;0,2</v>
      </c>
      <c r="M361" s="30" t="str">
        <f>IF(M55&lt;M$619,CONCATENATE("&lt;",VLOOKUP(CONCATENATE(M$317," 1"),ТЗ!$A:$C,3,0)),IF(ТЗ!M55&gt;ТЗ!M$620,CONCATENATE("&gt;",VLOOKUP(CONCATENATE(M$317," 2"),ТЗ!$A:$C,3,0)),ТЗ!M55))</f>
        <v>&lt;0,5</v>
      </c>
      <c r="N361" s="30">
        <f>IF(N55&lt;N$619,CONCATENATE("&lt;",VLOOKUP(CONCATENATE(N$317," 1"),ТЗ!$A:$C,3,0)),IF(ТЗ!N55&gt;ТЗ!N$620,CONCATENATE("&gt;",VLOOKUP(CONCATENATE(N$317," 2"),ТЗ!$A:$C,3,0)),ТЗ!N55))</f>
        <v>9.0520833333333342E-2</v>
      </c>
      <c r="O361" s="30">
        <f>IF(O55&lt;O$619,CONCATENATE("&lt;",VLOOKUP(CONCATENATE(O$317," 1"),ТЗ!$A:$C,3,0)),IF(ТЗ!O55&gt;ТЗ!O$620,CONCATENATE("&gt;",VLOOKUP(CONCATENATE(O$317," 2"),ТЗ!$A:$C,3,0)),ТЗ!O55))</f>
        <v>0.42036249999999997</v>
      </c>
      <c r="P361" s="30">
        <f>IF(P55&lt;P$619,CONCATENATE("&lt;",VLOOKUP(CONCATENATE(P$317," 1"),ТЗ!$A:$C,3,0)),IF(ТЗ!P55&gt;ТЗ!P$620,CONCATENATE("&gt;",VLOOKUP(CONCATENATE(P$317," 2"),ТЗ!$A:$C,3,0)),ТЗ!P55))</f>
        <v>1.378505E-4</v>
      </c>
      <c r="Q361" s="30">
        <f>IF(Q55&lt;Q$619,CONCATENATE("&lt;",VLOOKUP(CONCATENATE(Q$317," 1"),ТЗ!$A:$C,3,0)),IF(ТЗ!Q55&gt;ТЗ!Q$620,CONCATENATE("&gt;",VLOOKUP(CONCATENATE(Q$317," 2"),ТЗ!$A:$C,3,0)),ТЗ!Q55))</f>
        <v>6.7269150000000006E-4</v>
      </c>
      <c r="R361" s="30">
        <f>IF(R55&lt;R$619,CONCATENATE("&lt;",VLOOKUP(CONCATENATE(R$317," 1"),ТЗ!$A:$C,3,0)),IF(ТЗ!R55&gt;ТЗ!R$620,CONCATENATE("&gt;",VLOOKUP(CONCATENATE(R$317," 2"),ТЗ!$A:$C,3,0)),ТЗ!R55))</f>
        <v>24.95</v>
      </c>
      <c r="S361" s="30">
        <f>IF(S55&lt;S$619,CONCATENATE("&lt;",VLOOKUP(CONCATENATE(S$317," 1"),ТЗ!$A:$C,3,0)),IF(ТЗ!S55&gt;ТЗ!S$620,CONCATENATE("&gt;",VLOOKUP(CONCATENATE(S$317," 2"),ТЗ!$A:$C,3,0)),ТЗ!S55))</f>
        <v>5.6250000000002132E-2</v>
      </c>
      <c r="T361" s="30" t="str">
        <f>IF(T55&lt;T$619,CONCATENATE("&lt;",VLOOKUP(CONCATENATE(T$317," 1"),ТЗ!$A:$C,3,0)),IF(ТЗ!T55&gt;ТЗ!T$620,CONCATENATE("&gt;",VLOOKUP(CONCATENATE(T$317," 2"),ТЗ!$A:$C,3,0)),ТЗ!T55))</f>
        <v>&lt;0,1</v>
      </c>
      <c r="U361" s="30" t="e">
        <f>IF(U55&lt;U$619,CONCATENATE("&lt;",VLOOKUP(CONCATENATE(U$317," 1"),ТЗ!$A:$C,3,0)),IF(ТЗ!U55&gt;ТЗ!U$620,CONCATENATE("&gt;",VLOOKUP(CONCATENATE(U$317," 2"),ТЗ!$A:$C,3,0)),ТЗ!U55))</f>
        <v>#N/A</v>
      </c>
      <c r="V361" s="30" t="e">
        <f>IF(V55&lt;V$619,CONCATENATE("&lt;",VLOOKUP(CONCATENATE(V$317," 1"),ТЗ!$A:$C,3,0)),IF(ТЗ!V55&gt;ТЗ!V$620,CONCATENATE("&gt;",VLOOKUP(CONCATENATE(V$317," 2"),ТЗ!$A:$C,3,0)),ТЗ!V55))</f>
        <v>#N/A</v>
      </c>
    </row>
    <row r="362" spans="1:22" hidden="1" x14ac:dyDescent="0.25">
      <c r="A362" t="s">
        <v>425</v>
      </c>
      <c r="B362" s="31">
        <v>2.5000000000000001E-2</v>
      </c>
      <c r="C362" s="22" t="s">
        <v>426</v>
      </c>
      <c r="D362" s="14">
        <f>IF(OR(D361=[1]Настройки!$U$6,D361="-"),"-",D361+1)</f>
        <v>44</v>
      </c>
      <c r="E362" s="15" t="str">
        <f t="shared" si="1"/>
        <v>471П.21.44</v>
      </c>
      <c r="F362" s="15"/>
      <c r="G362" s="30">
        <f>IF(G56&lt;G$619,CONCATENATE("&lt;",VLOOKUP(CONCATENATE(G$317," 1"),ТЗ!$A:$C,3,0)),IF(ТЗ!G56&gt;ТЗ!G$620,CONCATENATE("&gt;",VLOOKUP(CONCATENATE(G$317," 2"),ТЗ!$A:$C,3,0)),ТЗ!G56))</f>
        <v>7.16</v>
      </c>
      <c r="H362" s="30">
        <f>IF(H56&lt;H$619,CONCATENATE("&lt;",VLOOKUP(CONCATENATE(H$317," 1"),ТЗ!$A:$C,3,0)),IF(ТЗ!H56&gt;ТЗ!H$620,CONCATENATE("&gt;",VLOOKUP(CONCATENATE(H$317," 2"),ТЗ!$A:$C,3,0)),ТЗ!H56))</f>
        <v>7.92</v>
      </c>
      <c r="I362" s="30">
        <f>IF(I56&lt;I$619,CONCATENATE("&lt;",VLOOKUP(CONCATENATE(I$317," 1"),ТЗ!$A:$C,3,0)),IF(ТЗ!I56&gt;ТЗ!I$620,CONCATENATE("&gt;",VLOOKUP(CONCATENATE(I$317," 2"),ТЗ!$A:$C,3,0)),ТЗ!I56))</f>
        <v>17.399999999999999</v>
      </c>
      <c r="J362" s="30">
        <f>IF(J56&lt;J$619,CONCATENATE("&lt;",VLOOKUP(CONCATENATE(J$317," 1"),ТЗ!$A:$C,3,0)),IF(ТЗ!J56&gt;ТЗ!J$620,CONCATENATE("&gt;",VLOOKUP(CONCATENATE(J$317," 2"),ТЗ!$A:$C,3,0)),ТЗ!J56))</f>
        <v>376.89293599999996</v>
      </c>
      <c r="K362" s="30">
        <f>IF(K56&lt;K$619,CONCATENATE("&lt;",VLOOKUP(CONCATENATE(K$317," 1"),ТЗ!$A:$C,3,0)),IF(ТЗ!K56&gt;ТЗ!K$620,CONCATENATE("&gt;",VLOOKUP(CONCATENATE(K$317," 2"),ТЗ!$A:$C,3,0)),ТЗ!K56))</f>
        <v>1.4546666666666668</v>
      </c>
      <c r="L362" s="30" t="str">
        <f>IF(L56&lt;L$619,CONCATENATE("&lt;",VLOOKUP(CONCATENATE(L$317," 1"),ТЗ!$A:$C,3,0)),IF(ТЗ!L56&gt;ТЗ!L$620,CONCATENATE("&gt;",VLOOKUP(CONCATENATE(L$317," 2"),ТЗ!$A:$C,3,0)),ТЗ!L56))</f>
        <v>&lt;0,2</v>
      </c>
      <c r="M362" s="30" t="str">
        <f>IF(M56&lt;M$619,CONCATENATE("&lt;",VLOOKUP(CONCATENATE(M$317," 1"),ТЗ!$A:$C,3,0)),IF(ТЗ!M56&gt;ТЗ!M$620,CONCATENATE("&gt;",VLOOKUP(CONCATENATE(M$317," 2"),ТЗ!$A:$C,3,0)),ТЗ!M56))</f>
        <v>&lt;0,5</v>
      </c>
      <c r="N362" s="30">
        <f>IF(N56&lt;N$619,CONCATENATE("&lt;",VLOOKUP(CONCATENATE(N$317," 1"),ТЗ!$A:$C,3,0)),IF(ТЗ!N56&gt;ТЗ!N$620,CONCATENATE("&gt;",VLOOKUP(CONCATENATE(N$317," 2"),ТЗ!$A:$C,3,0)),ТЗ!N56))</f>
        <v>8.2704166666666648E-2</v>
      </c>
      <c r="O362" s="30">
        <f>IF(O56&lt;O$619,CONCATENATE("&lt;",VLOOKUP(CONCATENATE(O$317," 1"),ТЗ!$A:$C,3,0)),IF(ТЗ!O56&gt;ТЗ!O$620,CONCATENATE("&gt;",VLOOKUP(CONCATENATE(O$317," 2"),ТЗ!$A:$C,3,0)),ТЗ!O56))</f>
        <v>0.33806250000000004</v>
      </c>
      <c r="P362" s="30">
        <f>IF(P56&lt;P$619,CONCATENATE("&lt;",VLOOKUP(CONCATENATE(P$317," 1"),ТЗ!$A:$C,3,0)),IF(ТЗ!P56&gt;ТЗ!P$620,CONCATENATE("&gt;",VLOOKUP(CONCATENATE(P$317," 2"),ТЗ!$A:$C,3,0)),ТЗ!P56))</f>
        <v>1.162765E-4</v>
      </c>
      <c r="Q362" s="30">
        <f>IF(Q56&lt;Q$619,CONCATENATE("&lt;",VLOOKUP(CONCATENATE(Q$317," 1"),ТЗ!$A:$C,3,0)),IF(ТЗ!Q56&gt;ТЗ!Q$620,CONCATENATE("&gt;",VLOOKUP(CONCATENATE(Q$317," 2"),ТЗ!$A:$C,3,0)),ТЗ!Q56))</f>
        <v>5.7166200000000002E-4</v>
      </c>
      <c r="R362" s="30">
        <f>IF(R56&lt;R$619,CONCATENATE("&lt;",VLOOKUP(CONCATENATE(R$317," 1"),ТЗ!$A:$C,3,0)),IF(ТЗ!R56&gt;ТЗ!R$620,CONCATENATE("&gt;",VLOOKUP(CONCATENATE(R$317," 2"),ТЗ!$A:$C,3,0)),ТЗ!R56))</f>
        <v>24.95</v>
      </c>
      <c r="S362" s="30">
        <f>IF(S56&lt;S$619,CONCATENATE("&lt;",VLOOKUP(CONCATENATE(S$317," 1"),ТЗ!$A:$C,3,0)),IF(ТЗ!S56&gt;ТЗ!S$620,CONCATENATE("&gt;",VLOOKUP(CONCATENATE(S$317," 2"),ТЗ!$A:$C,3,0)),ТЗ!S56))</f>
        <v>6.0600000000007981E-2</v>
      </c>
      <c r="T362" s="30" t="str">
        <f>IF(T56&lt;T$619,CONCATENATE("&lt;",VLOOKUP(CONCATENATE(T$317," 1"),ТЗ!$A:$C,3,0)),IF(ТЗ!T56&gt;ТЗ!T$620,CONCATENATE("&gt;",VLOOKUP(CONCATENATE(T$317," 2"),ТЗ!$A:$C,3,0)),ТЗ!T56))</f>
        <v>&lt;0,1</v>
      </c>
      <c r="U362" s="30" t="e">
        <f>IF(U56&lt;U$619,CONCATENATE("&lt;",VLOOKUP(CONCATENATE(U$317," 1"),ТЗ!$A:$C,3,0)),IF(ТЗ!U56&gt;ТЗ!U$620,CONCATENATE("&gt;",VLOOKUP(CONCATENATE(U$317," 2"),ТЗ!$A:$C,3,0)),ТЗ!U56))</f>
        <v>#N/A</v>
      </c>
      <c r="V362" s="30" t="e">
        <f>IF(V56&lt;V$619,CONCATENATE("&lt;",VLOOKUP(CONCATENATE(V$317," 1"),ТЗ!$A:$C,3,0)),IF(ТЗ!V56&gt;ТЗ!V$620,CONCATENATE("&gt;",VLOOKUP(CONCATENATE(V$317," 2"),ТЗ!$A:$C,3,0)),ТЗ!V56))</f>
        <v>#N/A</v>
      </c>
    </row>
    <row r="363" spans="1:22" hidden="1" x14ac:dyDescent="0.25">
      <c r="A363" t="s">
        <v>427</v>
      </c>
      <c r="B363" s="31">
        <v>3.45</v>
      </c>
      <c r="C363" s="22" t="s">
        <v>428</v>
      </c>
      <c r="D363" s="14">
        <f>IF(OR(D362=[1]Настройки!$U$6,D362="-"),"-",D362+1)</f>
        <v>45</v>
      </c>
      <c r="E363" s="15" t="str">
        <f t="shared" si="1"/>
        <v>471П.21.45</v>
      </c>
      <c r="F363" s="15"/>
      <c r="G363" s="30">
        <f>IF(G57&lt;G$619,CONCATENATE("&lt;",VLOOKUP(CONCATENATE(G$317," 1"),ТЗ!$A:$C,3,0)),IF(ТЗ!G57&gt;ТЗ!G$620,CONCATENATE("&gt;",VLOOKUP(CONCATENATE(G$317," 2"),ТЗ!$A:$C,3,0)),ТЗ!G57))</f>
        <v>7.11</v>
      </c>
      <c r="H363" s="30">
        <f>IF(H57&lt;H$619,CONCATENATE("&lt;",VLOOKUP(CONCATENATE(H$317," 1"),ТЗ!$A:$C,3,0)),IF(ТЗ!H57&gt;ТЗ!H$620,CONCATENATE("&gt;",VLOOKUP(CONCATENATE(H$317," 2"),ТЗ!$A:$C,3,0)),ТЗ!H57))</f>
        <v>7.97</v>
      </c>
      <c r="I363" s="30">
        <f>IF(I57&lt;I$619,CONCATENATE("&lt;",VLOOKUP(CONCATENATE(I$317," 1"),ТЗ!$A:$C,3,0)),IF(ТЗ!I57&gt;ТЗ!I$620,CONCATENATE("&gt;",VLOOKUP(CONCATENATE(I$317," 2"),ТЗ!$A:$C,3,0)),ТЗ!I57))</f>
        <v>11.799999999999999</v>
      </c>
      <c r="J363" s="30">
        <f>IF(J57&lt;J$619,CONCATENATE("&lt;",VLOOKUP(CONCATENATE(J$317," 1"),ТЗ!$A:$C,3,0)),IF(ТЗ!J57&gt;ТЗ!J$620,CONCATENATE("&gt;",VLOOKUP(CONCATENATE(J$317," 2"),ТЗ!$A:$C,3,0)),ТЗ!J57))</f>
        <v>340.09869599999996</v>
      </c>
      <c r="K363" s="30">
        <f>IF(K57&lt;K$619,CONCATENATE("&lt;",VLOOKUP(CONCATENATE(K$317," 1"),ТЗ!$A:$C,3,0)),IF(ТЗ!K57&gt;ТЗ!K$620,CONCATENATE("&gt;",VLOOKUP(CONCATENATE(K$317," 2"),ТЗ!$A:$C,3,0)),ТЗ!K57))</f>
        <v>1.7186666666666668</v>
      </c>
      <c r="L363" s="30" t="str">
        <f>IF(L57&lt;L$619,CONCATENATE("&lt;",VLOOKUP(CONCATENATE(L$317," 1"),ТЗ!$A:$C,3,0)),IF(ТЗ!L57&gt;ТЗ!L$620,CONCATENATE("&gt;",VLOOKUP(CONCATENATE(L$317," 2"),ТЗ!$A:$C,3,0)),ТЗ!L57))</f>
        <v>&lt;0,2</v>
      </c>
      <c r="M363" s="30" t="str">
        <f>IF(M57&lt;M$619,CONCATENATE("&lt;",VLOOKUP(CONCATENATE(M$317," 1"),ТЗ!$A:$C,3,0)),IF(ТЗ!M57&gt;ТЗ!M$620,CONCATENATE("&gt;",VLOOKUP(CONCATENATE(M$317," 2"),ТЗ!$A:$C,3,0)),ТЗ!M57))</f>
        <v>&lt;0,5</v>
      </c>
      <c r="N363" s="30">
        <f>IF(N57&lt;N$619,CONCATENATE("&lt;",VLOOKUP(CONCATENATE(N$317," 1"),ТЗ!$A:$C,3,0)),IF(ТЗ!N57&gt;ТЗ!N$620,CONCATENATE("&gt;",VLOOKUP(CONCATENATE(N$317," 2"),ТЗ!$A:$C,3,0)),ТЗ!N57))</f>
        <v>9.202500000000001E-2</v>
      </c>
      <c r="O363" s="30">
        <f>IF(O57&lt;O$619,CONCATENATE("&lt;",VLOOKUP(CONCATENATE(O$317," 1"),ТЗ!$A:$C,3,0)),IF(ТЗ!O57&gt;ТЗ!O$620,CONCATENATE("&gt;",VLOOKUP(CONCATENATE(O$317," 2"),ТЗ!$A:$C,3,0)),ТЗ!O57))</f>
        <v>0.34896250000000001</v>
      </c>
      <c r="P363" s="30">
        <f>IF(P57&lt;P$619,CONCATENATE("&lt;",VLOOKUP(CONCATENATE(P$317," 1"),ТЗ!$A:$C,3,0)),IF(ТЗ!P57&gt;ТЗ!P$620,CONCATENATE("&gt;",VLOOKUP(CONCATENATE(P$317," 2"),ТЗ!$A:$C,3,0)),ТЗ!P57))</f>
        <v>1.5035100000000001E-4</v>
      </c>
      <c r="Q363" s="30">
        <f>IF(Q57&lt;Q$619,CONCATENATE("&lt;",VLOOKUP(CONCATENATE(Q$317," 1"),ТЗ!$A:$C,3,0)),IF(ТЗ!Q57&gt;ТЗ!Q$620,CONCATENATE("&gt;",VLOOKUP(CONCATENATE(Q$317," 2"),ТЗ!$A:$C,3,0)),ТЗ!Q57))</f>
        <v>5.5670549999999996E-4</v>
      </c>
      <c r="R363" s="30">
        <f>IF(R57&lt;R$619,CONCATENATE("&lt;",VLOOKUP(CONCATENATE(R$317," 1"),ТЗ!$A:$C,3,0)),IF(ТЗ!R57&gt;ТЗ!R$620,CONCATENATE("&gt;",VLOOKUP(CONCATENATE(R$317," 2"),ТЗ!$A:$C,3,0)),ТЗ!R57))</f>
        <v>24.85</v>
      </c>
      <c r="S363" s="30">
        <f>IF(S57&lt;S$619,CONCATENATE("&lt;",VLOOKUP(CONCATENATE(S$317," 1"),ТЗ!$A:$C,3,0)),IF(ТЗ!S57&gt;ТЗ!S$620,CONCATENATE("&gt;",VLOOKUP(CONCATENATE(S$317," 2"),ТЗ!$A:$C,3,0)),ТЗ!S57))</f>
        <v>0.14066666666664673</v>
      </c>
      <c r="T363" s="30" t="str">
        <f>IF(T57&lt;T$619,CONCATENATE("&lt;",VLOOKUP(CONCATENATE(T$317," 1"),ТЗ!$A:$C,3,0)),IF(ТЗ!T57&gt;ТЗ!T$620,CONCATENATE("&gt;",VLOOKUP(CONCATENATE(T$317," 2"),ТЗ!$A:$C,3,0)),ТЗ!T57))</f>
        <v>&lt;0,1</v>
      </c>
      <c r="U363" s="30" t="e">
        <f>IF(U57&lt;U$619,CONCATENATE("&lt;",VLOOKUP(CONCATENATE(U$317," 1"),ТЗ!$A:$C,3,0)),IF(ТЗ!U57&gt;ТЗ!U$620,CONCATENATE("&gt;",VLOOKUP(CONCATENATE(U$317," 2"),ТЗ!$A:$C,3,0)),ТЗ!U57))</f>
        <v>#N/A</v>
      </c>
      <c r="V363" s="30" t="e">
        <f>IF(V57&lt;V$619,CONCATENATE("&lt;",VLOOKUP(CONCATENATE(V$317," 1"),ТЗ!$A:$C,3,0)),IF(ТЗ!V57&gt;ТЗ!V$620,CONCATENATE("&gt;",VLOOKUP(CONCATENATE(V$317," 2"),ТЗ!$A:$C,3,0)),ТЗ!V57))</f>
        <v>#N/A</v>
      </c>
    </row>
    <row r="364" spans="1:22" hidden="1" x14ac:dyDescent="0.25">
      <c r="A364" t="s">
        <v>429</v>
      </c>
      <c r="B364" s="31">
        <v>1.4999999999999999E-2</v>
      </c>
      <c r="C364" s="22" t="s">
        <v>54</v>
      </c>
      <c r="D364" s="14">
        <f>IF(OR(D363=[1]Настройки!$U$6,D363="-"),"-",D363+1)</f>
        <v>46</v>
      </c>
      <c r="E364" s="15" t="str">
        <f t="shared" si="1"/>
        <v>471П.21.46</v>
      </c>
      <c r="F364" s="15"/>
      <c r="G364" s="30">
        <f>IF(G58&lt;G$619,CONCATENATE("&lt;",VLOOKUP(CONCATENATE(G$317," 1"),ТЗ!$A:$C,3,0)),IF(ТЗ!G58&gt;ТЗ!G$620,CONCATENATE("&gt;",VLOOKUP(CONCATENATE(G$317," 2"),ТЗ!$A:$C,3,0)),ТЗ!G58))</f>
        <v>7.24</v>
      </c>
      <c r="H364" s="30" t="str">
        <f>IF(H58&lt;H$619,CONCATENATE("&lt;",VLOOKUP(CONCATENATE(H$317," 1"),ТЗ!$A:$C,3,0)),IF(ТЗ!H58&gt;ТЗ!H$620,CONCATENATE("&gt;",VLOOKUP(CONCATENATE(H$317," 2"),ТЗ!$A:$C,3,0)),ТЗ!H58))</f>
        <v>&lt;1,00</v>
      </c>
      <c r="I364" s="30">
        <f>IF(I58&lt;I$619,CONCATENATE("&lt;",VLOOKUP(CONCATENATE(I$317," 1"),ТЗ!$A:$C,3,0)),IF(ТЗ!I58&gt;ТЗ!I$620,CONCATENATE("&gt;",VLOOKUP(CONCATENATE(I$317," 2"),ТЗ!$A:$C,3,0)),ТЗ!I58))</f>
        <v>19.599999999999998</v>
      </c>
      <c r="J364" s="30">
        <f>IF(J58&lt;J$619,CONCATENATE("&lt;",VLOOKUP(CONCATENATE(J$317," 1"),ТЗ!$A:$C,3,0)),IF(ТЗ!J58&gt;ТЗ!J$620,CONCATENATE("&gt;",VLOOKUP(CONCATENATE(J$317," 2"),ТЗ!$A:$C,3,0)),ТЗ!J58))</f>
        <v>383.63533600000005</v>
      </c>
      <c r="K364" s="30">
        <f>IF(K58&lt;K$619,CONCATENATE("&lt;",VLOOKUP(CONCATENATE(K$317," 1"),ТЗ!$A:$C,3,0)),IF(ТЗ!K58&gt;ТЗ!K$620,CONCATENATE("&gt;",VLOOKUP(CONCATENATE(K$317," 2"),ТЗ!$A:$C,3,0)),ТЗ!K58))</f>
        <v>1.5853333333333335</v>
      </c>
      <c r="L364" s="30" t="str">
        <f>IF(L58&lt;L$619,CONCATENATE("&lt;",VLOOKUP(CONCATENATE(L$317," 1"),ТЗ!$A:$C,3,0)),IF(ТЗ!L58&gt;ТЗ!L$620,CONCATENATE("&gt;",VLOOKUP(CONCATENATE(L$317," 2"),ТЗ!$A:$C,3,0)),ТЗ!L58))</f>
        <v>&lt;0,2</v>
      </c>
      <c r="M364" s="30" t="str">
        <f>IF(M58&lt;M$619,CONCATENATE("&lt;",VLOOKUP(CONCATENATE(M$317," 1"),ТЗ!$A:$C,3,0)),IF(ТЗ!M58&gt;ТЗ!M$620,CONCATENATE("&gt;",VLOOKUP(CONCATENATE(M$317," 2"),ТЗ!$A:$C,3,0)),ТЗ!M58))</f>
        <v>&lt;0,5</v>
      </c>
      <c r="N364" s="30">
        <f>IF(N58&lt;N$619,CONCATENATE("&lt;",VLOOKUP(CONCATENATE(N$317," 1"),ТЗ!$A:$C,3,0)),IF(ТЗ!N58&gt;ТЗ!N$620,CONCATENATE("&gt;",VLOOKUP(CONCATENATE(N$317," 2"),ТЗ!$A:$C,3,0)),ТЗ!N58))</f>
        <v>0.10476666666666667</v>
      </c>
      <c r="O364" s="30">
        <f>IF(O58&lt;O$619,CONCATENATE("&lt;",VLOOKUP(CONCATENATE(O$317," 1"),ТЗ!$A:$C,3,0)),IF(ТЗ!O58&gt;ТЗ!O$620,CONCATENATE("&gt;",VLOOKUP(CONCATENATE(O$317," 2"),ТЗ!$A:$C,3,0)),ТЗ!O58))</f>
        <v>0.4932375</v>
      </c>
      <c r="P364" s="30">
        <f>IF(P58&lt;P$619,CONCATENATE("&lt;",VLOOKUP(CONCATENATE(P$317," 1"),ТЗ!$A:$C,3,0)),IF(ТЗ!P58&gt;ТЗ!P$620,CONCATENATE("&gt;",VLOOKUP(CONCATENATE(P$317," 2"),ТЗ!$A:$C,3,0)),ТЗ!P58))</f>
        <v>2.7665550000000006E-4</v>
      </c>
      <c r="Q364" s="30">
        <f>IF(Q58&lt;Q$619,CONCATENATE("&lt;",VLOOKUP(CONCATENATE(Q$317," 1"),ТЗ!$A:$C,3,0)),IF(ТЗ!Q58&gt;ТЗ!Q$620,CONCATENATE("&gt;",VLOOKUP(CONCATENATE(Q$317," 2"),ТЗ!$A:$C,3,0)),ТЗ!Q58))</f>
        <v>7.2738900000000005E-4</v>
      </c>
      <c r="R364" s="30">
        <f>IF(R58&lt;R$619,CONCATENATE("&lt;",VLOOKUP(CONCATENATE(R$317," 1"),ТЗ!$A:$C,3,0)),IF(ТЗ!R58&gt;ТЗ!R$620,CONCATENATE("&gt;",VLOOKUP(CONCATENATE(R$317," 2"),ТЗ!$A:$C,3,0)),ТЗ!R58))</f>
        <v>24.95</v>
      </c>
      <c r="S364" s="30">
        <f>IF(S58&lt;S$619,CONCATENATE("&lt;",VLOOKUP(CONCATENATE(S$317," 1"),ТЗ!$A:$C,3,0)),IF(ТЗ!S58&gt;ТЗ!S$620,CONCATENATE("&gt;",VLOOKUP(CONCATENATE(S$317," 2"),ТЗ!$A:$C,3,0)),ТЗ!S58))</f>
        <v>0.11099999999999</v>
      </c>
      <c r="T364" s="30" t="str">
        <f>IF(T58&lt;T$619,CONCATENATE("&lt;",VLOOKUP(CONCATENATE(T$317," 1"),ТЗ!$A:$C,3,0)),IF(ТЗ!T58&gt;ТЗ!T$620,CONCATENATE("&gt;",VLOOKUP(CONCATENATE(T$317," 2"),ТЗ!$A:$C,3,0)),ТЗ!T58))</f>
        <v>&lt;0,1</v>
      </c>
      <c r="U364" s="30" t="e">
        <f>IF(U58&lt;U$619,CONCATENATE("&lt;",VLOOKUP(CONCATENATE(U$317," 1"),ТЗ!$A:$C,3,0)),IF(ТЗ!U58&gt;ТЗ!U$620,CONCATENATE("&gt;",VLOOKUP(CONCATENATE(U$317," 2"),ТЗ!$A:$C,3,0)),ТЗ!U58))</f>
        <v>#N/A</v>
      </c>
      <c r="V364" s="30" t="e">
        <f>IF(V58&lt;V$619,CONCATENATE("&lt;",VLOOKUP(CONCATENATE(V$317," 1"),ТЗ!$A:$C,3,0)),IF(ТЗ!V58&gt;ТЗ!V$620,CONCATENATE("&gt;",VLOOKUP(CONCATENATE(V$317," 2"),ТЗ!$A:$C,3,0)),ТЗ!V58))</f>
        <v>#N/A</v>
      </c>
    </row>
    <row r="365" spans="1:22" hidden="1" x14ac:dyDescent="0.25">
      <c r="A365" t="s">
        <v>430</v>
      </c>
      <c r="B365" s="31">
        <v>3</v>
      </c>
      <c r="C365" s="22" t="s">
        <v>431</v>
      </c>
      <c r="D365" s="14">
        <f>IF(OR(D364=[1]Настройки!$U$6,D364="-"),"-",D364+1)</f>
        <v>47</v>
      </c>
      <c r="E365" s="15" t="str">
        <f t="shared" si="1"/>
        <v>471П.21.47</v>
      </c>
      <c r="F365" s="15"/>
      <c r="G365" s="30">
        <f>IF(G59&lt;G$619,CONCATENATE("&lt;",VLOOKUP(CONCATENATE(G$317," 1"),ТЗ!$A:$C,3,0)),IF(ТЗ!G59&gt;ТЗ!G$620,CONCATENATE("&gt;",VLOOKUP(CONCATENATE(G$317," 2"),ТЗ!$A:$C,3,0)),ТЗ!G59))</f>
        <v>7.17</v>
      </c>
      <c r="H365" s="30">
        <f>IF(H59&lt;H$619,CONCATENATE("&lt;",VLOOKUP(CONCATENATE(H$317," 1"),ТЗ!$A:$C,3,0)),IF(ТЗ!H59&gt;ТЗ!H$620,CONCATENATE("&gt;",VLOOKUP(CONCATENATE(H$317," 2"),ТЗ!$A:$C,3,0)),ТЗ!H59))</f>
        <v>8.02</v>
      </c>
      <c r="I365" s="30">
        <f>IF(I59&lt;I$619,CONCATENATE("&lt;",VLOOKUP(CONCATENATE(I$317," 1"),ТЗ!$A:$C,3,0)),IF(ТЗ!I59&gt;ТЗ!I$620,CONCATENATE("&gt;",VLOOKUP(CONCATENATE(I$317," 2"),ТЗ!$A:$C,3,0)),ТЗ!I59))</f>
        <v>12.2</v>
      </c>
      <c r="J365" s="30">
        <f>IF(J59&lt;J$619,CONCATENATE("&lt;",VLOOKUP(CONCATENATE(J$317," 1"),ТЗ!$A:$C,3,0)),IF(ТЗ!J59&gt;ТЗ!J$620,CONCATENATE("&gt;",VLOOKUP(CONCATENATE(J$317," 2"),ТЗ!$A:$C,3,0)),ТЗ!J59))</f>
        <v>328.20317599999998</v>
      </c>
      <c r="K365" s="30">
        <f>IF(K59&lt;K$619,CONCATENATE("&lt;",VLOOKUP(CONCATENATE(K$317," 1"),ТЗ!$A:$C,3,0)),IF(ТЗ!K59&gt;ТЗ!K$620,CONCATENATE("&gt;",VLOOKUP(CONCATENATE(K$317," 2"),ТЗ!$A:$C,3,0)),ТЗ!K59))</f>
        <v>1.7213333333333336</v>
      </c>
      <c r="L365" s="30">
        <f>IF(L59&lt;L$619,CONCATENATE("&lt;",VLOOKUP(CONCATENATE(L$317," 1"),ТЗ!$A:$C,3,0)),IF(ТЗ!L59&gt;ТЗ!L$620,CONCATENATE("&gt;",VLOOKUP(CONCATENATE(L$317," 2"),ТЗ!$A:$C,3,0)),ТЗ!L59))</f>
        <v>0.30346820809248615</v>
      </c>
      <c r="M365" s="30" t="str">
        <f>IF(M59&lt;M$619,CONCATENATE("&lt;",VLOOKUP(CONCATENATE(M$317," 1"),ТЗ!$A:$C,3,0)),IF(ТЗ!M59&gt;ТЗ!M$620,CONCATENATE("&gt;",VLOOKUP(CONCATENATE(M$317," 2"),ТЗ!$A:$C,3,0)),ТЗ!M59))</f>
        <v>&lt;0,5</v>
      </c>
      <c r="N365" s="30">
        <f>IF(N59&lt;N$619,CONCATENATE("&lt;",VLOOKUP(CONCATENATE(N$317," 1"),ТЗ!$A:$C,3,0)),IF(ТЗ!N59&gt;ТЗ!N$620,CONCATENATE("&gt;",VLOOKUP(CONCATENATE(N$317," 2"),ТЗ!$A:$C,3,0)),ТЗ!N59))</f>
        <v>8.3250000000000005E-2</v>
      </c>
      <c r="O365" s="30">
        <f>IF(O59&lt;O$619,CONCATENATE("&lt;",VLOOKUP(CONCATENATE(O$317," 1"),ТЗ!$A:$C,3,0)),IF(ТЗ!O59&gt;ТЗ!O$620,CONCATENATE("&gt;",VLOOKUP(CONCATENATE(O$317," 2"),ТЗ!$A:$C,3,0)),ТЗ!O59))</f>
        <v>0.39451249999999999</v>
      </c>
      <c r="P365" s="30">
        <f>IF(P59&lt;P$619,CONCATENATE("&lt;",VLOOKUP(CONCATENATE(P$317," 1"),ТЗ!$A:$C,3,0)),IF(ТЗ!P59&gt;ТЗ!P$620,CONCATENATE("&gt;",VLOOKUP(CONCATENATE(P$317," 2"),ТЗ!$A:$C,3,0)),ТЗ!P59))</f>
        <v>1.2950150000000003E-4</v>
      </c>
      <c r="Q365" s="30">
        <f>IF(Q59&lt;Q$619,CONCATENATE("&lt;",VLOOKUP(CONCATENATE(Q$317," 1"),ТЗ!$A:$C,3,0)),IF(ТЗ!Q59&gt;ТЗ!Q$620,CONCATENATE("&gt;",VLOOKUP(CONCATENATE(Q$317," 2"),ТЗ!$A:$C,3,0)),ТЗ!Q59))</f>
        <v>3.9844350000000001E-4</v>
      </c>
      <c r="R365" s="30">
        <f>IF(R59&lt;R$619,CONCATENATE("&lt;",VLOOKUP(CONCATENATE(R$317," 1"),ТЗ!$A:$C,3,0)),IF(ТЗ!R59&gt;ТЗ!R$620,CONCATENATE("&gt;",VLOOKUP(CONCATENATE(R$317," 2"),ТЗ!$A:$C,3,0)),ТЗ!R59))</f>
        <v>24.85</v>
      </c>
      <c r="S365" s="30">
        <f>IF(S59&lt;S$619,CONCATENATE("&lt;",VLOOKUP(CONCATENATE(S$317," 1"),ТЗ!$A:$C,3,0)),IF(ТЗ!S59&gt;ТЗ!S$620,CONCATENATE("&gt;",VLOOKUP(CONCATENATE(S$317," 2"),ТЗ!$A:$C,3,0)),ТЗ!S59))</f>
        <v>0.18066666666664827</v>
      </c>
      <c r="T365" s="30" t="str">
        <f>IF(T59&lt;T$619,CONCATENATE("&lt;",VLOOKUP(CONCATENATE(T$317," 1"),ТЗ!$A:$C,3,0)),IF(ТЗ!T59&gt;ТЗ!T$620,CONCATENATE("&gt;",VLOOKUP(CONCATENATE(T$317," 2"),ТЗ!$A:$C,3,0)),ТЗ!T59))</f>
        <v>&lt;0,1</v>
      </c>
      <c r="U365" s="30" t="e">
        <f>IF(U59&lt;U$619,CONCATENATE("&lt;",VLOOKUP(CONCATENATE(U$317," 1"),ТЗ!$A:$C,3,0)),IF(ТЗ!U59&gt;ТЗ!U$620,CONCATENATE("&gt;",VLOOKUP(CONCATENATE(U$317," 2"),ТЗ!$A:$C,3,0)),ТЗ!U59))</f>
        <v>#N/A</v>
      </c>
      <c r="V365" s="30" t="e">
        <f>IF(V59&lt;V$619,CONCATENATE("&lt;",VLOOKUP(CONCATENATE(V$317," 1"),ТЗ!$A:$C,3,0)),IF(ТЗ!V59&gt;ТЗ!V$620,CONCATENATE("&gt;",VLOOKUP(CONCATENATE(V$317," 2"),ТЗ!$A:$C,3,0)),ТЗ!V59))</f>
        <v>#N/A</v>
      </c>
    </row>
    <row r="366" spans="1:22" hidden="1" x14ac:dyDescent="0.25">
      <c r="A366" t="s">
        <v>432</v>
      </c>
      <c r="B366" s="31">
        <v>0.45</v>
      </c>
      <c r="C366" s="22" t="s">
        <v>17</v>
      </c>
      <c r="D366" s="14">
        <f>IF(OR(D365=[1]Настройки!$U$6,D365="-"),"-",D365+1)</f>
        <v>48</v>
      </c>
      <c r="E366" s="15" t="str">
        <f t="shared" si="1"/>
        <v>471П.21.48</v>
      </c>
      <c r="F366" s="15"/>
      <c r="G366" s="30">
        <f>IF(G60&lt;G$619,CONCATENATE("&lt;",VLOOKUP(CONCATENATE(G$317," 1"),ТЗ!$A:$C,3,0)),IF(ТЗ!G60&gt;ТЗ!G$620,CONCATENATE("&gt;",VLOOKUP(CONCATENATE(G$317," 2"),ТЗ!$A:$C,3,0)),ТЗ!G60))</f>
        <v>7.3</v>
      </c>
      <c r="H366" s="30">
        <f>IF(H60&lt;H$619,CONCATENATE("&lt;",VLOOKUP(CONCATENATE(H$317," 1"),ТЗ!$A:$C,3,0)),IF(ТЗ!H60&gt;ТЗ!H$620,CONCATENATE("&gt;",VLOOKUP(CONCATENATE(H$317," 2"),ТЗ!$A:$C,3,0)),ТЗ!H60))</f>
        <v>7.97</v>
      </c>
      <c r="I366" s="30">
        <f>IF(I60&lt;I$619,CONCATENATE("&lt;",VLOOKUP(CONCATENATE(I$317," 1"),ТЗ!$A:$C,3,0)),IF(ТЗ!I60&gt;ТЗ!I$620,CONCATENATE("&gt;",VLOOKUP(CONCATENATE(I$317," 2"),ТЗ!$A:$C,3,0)),ТЗ!I60))</f>
        <v>9.4</v>
      </c>
      <c r="J366" s="30">
        <f>IF(J60&lt;J$619,CONCATENATE("&lt;",VLOOKUP(CONCATENATE(J$317," 1"),ТЗ!$A:$C,3,0)),IF(ТЗ!J60&gt;ТЗ!J$620,CONCATENATE("&gt;",VLOOKUP(CONCATENATE(J$317," 2"),ТЗ!$A:$C,3,0)),ТЗ!J60))</f>
        <v>223.23845599999999</v>
      </c>
      <c r="K366" s="30">
        <f>IF(K60&lt;K$619,CONCATENATE("&lt;",VLOOKUP(CONCATENATE(K$317," 1"),ТЗ!$A:$C,3,0)),IF(ТЗ!K60&gt;ТЗ!K$620,CONCATENATE("&gt;",VLOOKUP(CONCATENATE(K$317," 2"),ТЗ!$A:$C,3,0)),ТЗ!K60))</f>
        <v>1.5866666666666667</v>
      </c>
      <c r="L366" s="30" t="str">
        <f>IF(L60&lt;L$619,CONCATENATE("&lt;",VLOOKUP(CONCATENATE(L$317," 1"),ТЗ!$A:$C,3,0)),IF(ТЗ!L60&gt;ТЗ!L$620,CONCATENATE("&gt;",VLOOKUP(CONCATENATE(L$317," 2"),ТЗ!$A:$C,3,0)),ТЗ!L60))</f>
        <v>&lt;0,2</v>
      </c>
      <c r="M366" s="30" t="str">
        <f>IF(M60&lt;M$619,CONCATENATE("&lt;",VLOOKUP(CONCATENATE(M$317," 1"),ТЗ!$A:$C,3,0)),IF(ТЗ!M60&gt;ТЗ!M$620,CONCATENATE("&gt;",VLOOKUP(CONCATENATE(M$317," 2"),ТЗ!$A:$C,3,0)),ТЗ!M60))</f>
        <v>&lt;0,5</v>
      </c>
      <c r="N366" s="30">
        <f>IF(N60&lt;N$619,CONCATENATE("&lt;",VLOOKUP(CONCATENATE(N$317," 1"),ТЗ!$A:$C,3,0)),IF(ТЗ!N60&gt;ТЗ!N$620,CONCATENATE("&gt;",VLOOKUP(CONCATENATE(N$317," 2"),ТЗ!$A:$C,3,0)),ТЗ!N60))</f>
        <v>0.107025</v>
      </c>
      <c r="O366" s="30">
        <f>IF(O60&lt;O$619,CONCATENATE("&lt;",VLOOKUP(CONCATENATE(O$317," 1"),ТЗ!$A:$C,3,0)),IF(ТЗ!O60&gt;ТЗ!O$620,CONCATENATE("&gt;",VLOOKUP(CONCATENATE(O$317," 2"),ТЗ!$A:$C,3,0)),ТЗ!O60))</f>
        <v>0.53088749999999996</v>
      </c>
      <c r="P366" s="30">
        <f>IF(P60&lt;P$619,CONCATENATE("&lt;",VLOOKUP(CONCATENATE(P$317," 1"),ТЗ!$A:$C,3,0)),IF(ТЗ!P60&gt;ТЗ!P$620,CONCATENATE("&gt;",VLOOKUP(CONCATENATE(P$317," 2"),ТЗ!$A:$C,3,0)),ТЗ!P60))</f>
        <v>1.9042850000000001E-4</v>
      </c>
      <c r="Q366" s="30">
        <f>IF(Q60&lt;Q$619,CONCATENATE("&lt;",VLOOKUP(CONCATENATE(Q$317," 1"),ТЗ!$A:$C,3,0)),IF(ТЗ!Q60&gt;ТЗ!Q$620,CONCATENATE("&gt;",VLOOKUP(CONCATENATE(Q$317," 2"),ТЗ!$A:$C,3,0)),ТЗ!Q60))</f>
        <v>2.441985E-4</v>
      </c>
      <c r="R366" s="30">
        <f>IF(R60&lt;R$619,CONCATENATE("&lt;",VLOOKUP(CONCATENATE(R$317," 1"),ТЗ!$A:$C,3,0)),IF(ТЗ!R60&gt;ТЗ!R$620,CONCATENATE("&gt;",VLOOKUP(CONCATENATE(R$317," 2"),ТЗ!$A:$C,3,0)),ТЗ!R60))</f>
        <v>24.900000000000002</v>
      </c>
      <c r="S366" s="30">
        <f>IF(S60&lt;S$619,CONCATENATE("&lt;",VLOOKUP(CONCATENATE(S$317," 1"),ТЗ!$A:$C,3,0)),IF(ТЗ!S60&gt;ТЗ!S$620,CONCATENATE("&gt;",VLOOKUP(CONCATENATE(S$317," 2"),ТЗ!$A:$C,3,0)),ТЗ!S60))</f>
        <v>0.13633333333333533</v>
      </c>
      <c r="T366" s="30" t="str">
        <f>IF(T60&lt;T$619,CONCATENATE("&lt;",VLOOKUP(CONCATENATE(T$317," 1"),ТЗ!$A:$C,3,0)),IF(ТЗ!T60&gt;ТЗ!T$620,CONCATENATE("&gt;",VLOOKUP(CONCATENATE(T$317," 2"),ТЗ!$A:$C,3,0)),ТЗ!T60))</f>
        <v>&lt;0,1</v>
      </c>
      <c r="U366" s="30" t="e">
        <f>IF(U60&lt;U$619,CONCATENATE("&lt;",VLOOKUP(CONCATENATE(U$317," 1"),ТЗ!$A:$C,3,0)),IF(ТЗ!U60&gt;ТЗ!U$620,CONCATENATE("&gt;",VLOOKUP(CONCATENATE(U$317," 2"),ТЗ!$A:$C,3,0)),ТЗ!U60))</f>
        <v>#N/A</v>
      </c>
      <c r="V366" s="30" t="e">
        <f>IF(V60&lt;V$619,CONCATENATE("&lt;",VLOOKUP(CONCATENATE(V$317," 1"),ТЗ!$A:$C,3,0)),IF(ТЗ!V60&gt;ТЗ!V$620,CONCATENATE("&gt;",VLOOKUP(CONCATENATE(V$317," 2"),ТЗ!$A:$C,3,0)),ТЗ!V60))</f>
        <v>#N/A</v>
      </c>
    </row>
    <row r="367" spans="1:22" hidden="1" x14ac:dyDescent="0.25">
      <c r="A367" t="s">
        <v>433</v>
      </c>
      <c r="B367" s="31">
        <v>132</v>
      </c>
      <c r="C367" s="22" t="s">
        <v>434</v>
      </c>
      <c r="D367" s="14">
        <f>IF(OR(D366=[1]Настройки!$U$6,D366="-"),"-",D366+1)</f>
        <v>49</v>
      </c>
      <c r="E367" s="15" t="str">
        <f t="shared" si="1"/>
        <v>471П.21.49</v>
      </c>
      <c r="F367" s="15"/>
      <c r="G367" s="30">
        <f>IF(G61&lt;G$619,CONCATENATE("&lt;",VLOOKUP(CONCATENATE(G$317," 1"),ТЗ!$A:$C,3,0)),IF(ТЗ!G61&gt;ТЗ!G$620,CONCATENATE("&gt;",VLOOKUP(CONCATENATE(G$317," 2"),ТЗ!$A:$C,3,0)),ТЗ!G61))</f>
        <v>7.18</v>
      </c>
      <c r="H367" s="30">
        <f>IF(H61&lt;H$619,CONCATENATE("&lt;",VLOOKUP(CONCATENATE(H$317," 1"),ТЗ!$A:$C,3,0)),IF(ТЗ!H61&gt;ТЗ!H$620,CONCATENATE("&gt;",VLOOKUP(CONCATENATE(H$317," 2"),ТЗ!$A:$C,3,0)),ТЗ!H61))</f>
        <v>7.83</v>
      </c>
      <c r="I367" s="30">
        <f>IF(I61&lt;I$619,CONCATENATE("&lt;",VLOOKUP(CONCATENATE(I$317," 1"),ТЗ!$A:$C,3,0)),IF(ТЗ!I61&gt;ТЗ!I$620,CONCATENATE("&gt;",VLOOKUP(CONCATENATE(I$317," 2"),ТЗ!$A:$C,3,0)),ТЗ!I61))</f>
        <v>28.200000000000003</v>
      </c>
      <c r="J367" s="30">
        <f>IF(J61&lt;J$619,CONCATENATE("&lt;",VLOOKUP(CONCATENATE(J$317," 1"),ТЗ!$A:$C,3,0)),IF(ТЗ!J61&gt;ТЗ!J$620,CONCATENATE("&gt;",VLOOKUP(CONCATENATE(J$317," 2"),ТЗ!$A:$C,3,0)),ТЗ!J61))</f>
        <v>688.80117599999994</v>
      </c>
      <c r="K367" s="30">
        <f>IF(K61&lt;K$619,CONCATENATE("&lt;",VLOOKUP(CONCATENATE(K$317," 1"),ТЗ!$A:$C,3,0)),IF(ТЗ!K61&gt;ТЗ!K$620,CONCATENATE("&gt;",VLOOKUP(CONCATENATE(K$317," 2"),ТЗ!$A:$C,3,0)),ТЗ!K61))</f>
        <v>1.0506666666666669</v>
      </c>
      <c r="L367" s="30">
        <f>IF(L62&lt;L$619,CONCATENATE("&lt;",VLOOKUP(CONCATENATE(L$317," 1"),ТЗ!$A:$C,3,0)),IF(ТЗ!L62&gt;ТЗ!L$620,CONCATENATE("&gt;",VLOOKUP(CONCATENATE(L$317," 2"),ТЗ!$A:$C,3,0)),ТЗ!L62))</f>
        <v>0.40949999999999998</v>
      </c>
      <c r="M367" s="30" t="str">
        <f>IF(M61&lt;M$619,CONCATENATE("&lt;",VLOOKUP(CONCATENATE(M$317," 1"),ТЗ!$A:$C,3,0)),IF(ТЗ!M61&gt;ТЗ!M$620,CONCATENATE("&gt;",VLOOKUP(CONCATENATE(M$317," 2"),ТЗ!$A:$C,3,0)),ТЗ!M61))</f>
        <v>&lt;0,5</v>
      </c>
      <c r="N367" s="30">
        <f>IF(N61&lt;N$619,CONCATENATE("&lt;",VLOOKUP(CONCATENATE(N$317," 1"),ТЗ!$A:$C,3,0)),IF(ТЗ!N61&gt;ТЗ!N$620,CONCATENATE("&gt;",VLOOKUP(CONCATENATE(N$317," 2"),ТЗ!$A:$C,3,0)),ТЗ!N61))</f>
        <v>0.10070833333333334</v>
      </c>
      <c r="O367" s="30">
        <f>IF(O61&lt;O$619,CONCATENATE("&lt;",VLOOKUP(CONCATENATE(O$317," 1"),ТЗ!$A:$C,3,0)),IF(ТЗ!O61&gt;ТЗ!O$620,CONCATENATE("&gt;",VLOOKUP(CONCATENATE(O$317," 2"),ТЗ!$A:$C,3,0)),ТЗ!O61))</f>
        <v>0.4110125</v>
      </c>
      <c r="P367" s="30">
        <f>IF(P61&lt;P$619,CONCATENATE("&lt;",VLOOKUP(CONCATENATE(P$317," 1"),ТЗ!$A:$C,3,0)),IF(ТЗ!P61&gt;ТЗ!P$620,CONCATENATE("&gt;",VLOOKUP(CONCATENATE(P$317," 2"),ТЗ!$A:$C,3,0)),ТЗ!P61))</f>
        <v>2.0469999999999996E-4</v>
      </c>
      <c r="Q367" s="30">
        <f>IF(Q61&lt;Q$619,CONCATENATE("&lt;",VLOOKUP(CONCATENATE(Q$317," 1"),ТЗ!$A:$C,3,0)),IF(ТЗ!Q61&gt;ТЗ!Q$620,CONCATENATE("&gt;",VLOOKUP(CONCATENATE(Q$317," 2"),ТЗ!$A:$C,3,0)),ТЗ!Q61))</f>
        <v>1.6944525000000003E-3</v>
      </c>
      <c r="R367" s="30">
        <f>IF(R61&lt;R$619,CONCATENATE("&lt;",VLOOKUP(CONCATENATE(R$317," 1"),ТЗ!$A:$C,3,0)),IF(ТЗ!R61&gt;ТЗ!R$620,CONCATENATE("&gt;",VLOOKUP(CONCATENATE(R$317," 2"),ТЗ!$A:$C,3,0)),ТЗ!R61))</f>
        <v>24.95</v>
      </c>
      <c r="S367" s="30">
        <f>IF(S61&lt;S$619,CONCATENATE("&lt;",VLOOKUP(CONCATENATE(S$317," 1"),ТЗ!$A:$C,3,0)),IF(ТЗ!S61&gt;ТЗ!S$620,CONCATENATE("&gt;",VLOOKUP(CONCATENATE(S$317," 2"),ТЗ!$A:$C,3,0)),ТЗ!S61))</f>
        <v>0.13633333333333533</v>
      </c>
      <c r="T367" s="30" t="str">
        <f>IF(T61&lt;T$619,CONCATENATE("&lt;",VLOOKUP(CONCATENATE(T$317," 1"),ТЗ!$A:$C,3,0)),IF(ТЗ!T61&gt;ТЗ!T$620,CONCATENATE("&gt;",VLOOKUP(CONCATENATE(T$317," 2"),ТЗ!$A:$C,3,0)),ТЗ!T61))</f>
        <v>&lt;0,1</v>
      </c>
      <c r="U367" s="30" t="e">
        <f>IF(U61&lt;U$619,CONCATENATE("&lt;",VLOOKUP(CONCATENATE(U$317," 1"),ТЗ!$A:$C,3,0)),IF(ТЗ!U61&gt;ТЗ!U$620,CONCATENATE("&gt;",VLOOKUP(CONCATENATE(U$317," 2"),ТЗ!$A:$C,3,0)),ТЗ!U61))</f>
        <v>#N/A</v>
      </c>
      <c r="V367" s="30" t="e">
        <f>IF(V61&lt;V$619,CONCATENATE("&lt;",VLOOKUP(CONCATENATE(V$317," 1"),ТЗ!$A:$C,3,0)),IF(ТЗ!V61&gt;ТЗ!V$620,CONCATENATE("&gt;",VLOOKUP(CONCATENATE(V$317," 2"),ТЗ!$A:$C,3,0)),ТЗ!V61))</f>
        <v>#N/A</v>
      </c>
    </row>
    <row r="368" spans="1:22" hidden="1" x14ac:dyDescent="0.25">
      <c r="A368" t="s">
        <v>435</v>
      </c>
      <c r="B368" s="31">
        <v>2</v>
      </c>
      <c r="C368" s="22" t="s">
        <v>140</v>
      </c>
      <c r="D368" s="14">
        <f>IF(OR(D367=[1]Настройки!$U$6,D367="-"),"-",D367+1)</f>
        <v>50</v>
      </c>
      <c r="E368" s="15" t="str">
        <f t="shared" si="1"/>
        <v>471П.21.50</v>
      </c>
      <c r="F368" s="15"/>
      <c r="G368" s="30">
        <f>IF(G62&lt;G$619,CONCATENATE("&lt;",VLOOKUP(CONCATENATE(G$317," 1"),ТЗ!$A:$C,3,0)),IF(ТЗ!G62&gt;ТЗ!G$620,CONCATENATE("&gt;",VLOOKUP(CONCATENATE(G$317," 2"),ТЗ!$A:$C,3,0)),ТЗ!G62))</f>
        <v>7.16</v>
      </c>
      <c r="H368" s="30">
        <f>IF(H62&lt;H$619,CONCATENATE("&lt;",VLOOKUP(CONCATENATE(H$317," 1"),ТЗ!$A:$C,3,0)),IF(ТЗ!H62&gt;ТЗ!H$620,CONCATENATE("&gt;",VLOOKUP(CONCATENATE(H$317," 2"),ТЗ!$A:$C,3,0)),ТЗ!H62))</f>
        <v>8.34</v>
      </c>
      <c r="I368" s="30">
        <f>IF(I62&lt;I$619,CONCATENATE("&lt;",VLOOKUP(CONCATENATE(I$317," 1"),ТЗ!$A:$C,3,0)),IF(ТЗ!I62&gt;ТЗ!I$620,CONCATENATE("&gt;",VLOOKUP(CONCATENATE(I$317," 2"),ТЗ!$A:$C,3,0)),ТЗ!I62))</f>
        <v>14.6</v>
      </c>
      <c r="J368" s="30">
        <f>IF(J62&lt;J$619,CONCATENATE("&lt;",VLOOKUP(CONCATENATE(J$317," 1"),ТЗ!$A:$C,3,0)),IF(ТЗ!J62&gt;ТЗ!J$620,CONCATENATE("&gt;",VLOOKUP(CONCATENATE(J$317," 2"),ТЗ!$A:$C,3,0)),ТЗ!J62))</f>
        <v>598.95869599999992</v>
      </c>
      <c r="K368" s="30">
        <f>IF(K62&lt;K$619,CONCATENATE("&lt;",VLOOKUP(CONCATENATE(K$317," 1"),ТЗ!$A:$C,3,0)),IF(ТЗ!K62&gt;ТЗ!K$620,CONCATENATE("&gt;",VLOOKUP(CONCATENATE(K$317," 2"),ТЗ!$A:$C,3,0)),ТЗ!K62))</f>
        <v>1.5546666666666669</v>
      </c>
      <c r="L368" s="30">
        <f>IF(L63&lt;L$619,CONCATENATE("&lt;",VLOOKUP(CONCATENATE(L$317," 1"),ТЗ!$A:$C,3,0)),IF(ТЗ!L63&gt;ТЗ!L$620,CONCATENATE("&gt;",VLOOKUP(CONCATENATE(L$317," 2"),ТЗ!$A:$C,3,0)),ТЗ!L63))</f>
        <v>0.18199999999999997</v>
      </c>
      <c r="M368" s="30">
        <f>IF(M62&lt;M$619,CONCATENATE("&lt;",VLOOKUP(CONCATENATE(M$317," 1"),ТЗ!$A:$C,3,0)),IF(ТЗ!M62&gt;ТЗ!M$620,CONCATENATE("&gt;",VLOOKUP(CONCATENATE(M$317," 2"),ТЗ!$A:$C,3,0)),ТЗ!M62))</f>
        <v>0.94444444444444464</v>
      </c>
      <c r="N368" s="30">
        <f>IF(N62&lt;N$619,CONCATENATE("&lt;",VLOOKUP(CONCATENATE(N$317," 1"),ТЗ!$A:$C,3,0)),IF(ТЗ!N62&gt;ТЗ!N$620,CONCATENATE("&gt;",VLOOKUP(CONCATENATE(N$317," 2"),ТЗ!$A:$C,3,0)),ТЗ!N62))</f>
        <v>0.10178333333333334</v>
      </c>
      <c r="O368" s="30">
        <f>IF(O62&lt;O$619,CONCATENATE("&lt;",VLOOKUP(CONCATENATE(O$317," 1"),ТЗ!$A:$C,3,0)),IF(ТЗ!O62&gt;ТЗ!O$620,CONCATENATE("&gt;",VLOOKUP(CONCATENATE(O$317," 2"),ТЗ!$A:$C,3,0)),ТЗ!O62))</f>
        <v>0.23137000000000002</v>
      </c>
      <c r="P368" s="30">
        <f>IF(P62&lt;P$619,CONCATENATE("&lt;",VLOOKUP(CONCATENATE(P$317," 1"),ТЗ!$A:$C,3,0)),IF(ТЗ!P62&gt;ТЗ!P$620,CONCATENATE("&gt;",VLOOKUP(CONCATENATE(P$317," 2"),ТЗ!$A:$C,3,0)),ТЗ!P62))</f>
        <v>1.90187E-4</v>
      </c>
      <c r="Q368" s="30">
        <f>IF(Q62&lt;Q$619,CONCATENATE("&lt;",VLOOKUP(CONCATENATE(Q$317," 1"),ТЗ!$A:$C,3,0)),IF(ТЗ!Q62&gt;ТЗ!Q$620,CONCATENATE("&gt;",VLOOKUP(CONCATENATE(Q$317," 2"),ТЗ!$A:$C,3,0)),ТЗ!Q62))</f>
        <v>1.0500165000000001E-3</v>
      </c>
      <c r="R368" s="30">
        <f>IF(R62&lt;R$619,CONCATENATE("&lt;",VLOOKUP(CONCATENATE(R$317," 1"),ТЗ!$A:$C,3,0)),IF(ТЗ!R62&gt;ТЗ!R$620,CONCATENATE("&gt;",VLOOKUP(CONCATENATE(R$317," 2"),ТЗ!$A:$C,3,0)),ТЗ!R62))</f>
        <v>24.87</v>
      </c>
      <c r="S368" s="30">
        <f>IF(S62&lt;S$619,CONCATENATE("&lt;",VLOOKUP(CONCATENATE(S$317," 1"),ТЗ!$A:$C,3,0)),IF(ТЗ!S62&gt;ТЗ!S$620,CONCATENATE("&gt;",VLOOKUP(CONCATENATE(S$317," 2"),ТЗ!$A:$C,3,0)),ТЗ!S62))</f>
        <v>0.33750000000001279</v>
      </c>
      <c r="T368" s="30" t="str">
        <f>IF(T62&lt;T$619,CONCATENATE("&lt;",VLOOKUP(CONCATENATE(T$317," 1"),ТЗ!$A:$C,3,0)),IF(ТЗ!T62&gt;ТЗ!T$620,CONCATENATE("&gt;",VLOOKUP(CONCATENATE(T$317," 2"),ТЗ!$A:$C,3,0)),ТЗ!T62))</f>
        <v>&lt;0,1</v>
      </c>
      <c r="U368" s="30" t="e">
        <f>IF(U62&lt;U$619,CONCATENATE("&lt;",VLOOKUP(CONCATENATE(U$317," 1"),ТЗ!$A:$C,3,0)),IF(ТЗ!U62&gt;ТЗ!U$620,CONCATENATE("&gt;",VLOOKUP(CONCATENATE(U$317," 2"),ТЗ!$A:$C,3,0)),ТЗ!U62))</f>
        <v>#N/A</v>
      </c>
      <c r="V368" s="30" t="e">
        <f>IF(V62&lt;V$619,CONCATENATE("&lt;",VLOOKUP(CONCATENATE(V$317," 1"),ТЗ!$A:$C,3,0)),IF(ТЗ!V62&gt;ТЗ!V$620,CONCATENATE("&gt;",VLOOKUP(CONCATENATE(V$317," 2"),ТЗ!$A:$C,3,0)),ТЗ!V62))</f>
        <v>#N/A</v>
      </c>
    </row>
    <row r="369" spans="1:22" hidden="1" x14ac:dyDescent="0.25">
      <c r="A369" t="s">
        <v>436</v>
      </c>
      <c r="B369" s="31">
        <v>20</v>
      </c>
      <c r="C369" s="22" t="s">
        <v>60</v>
      </c>
      <c r="D369" s="14">
        <f>IF(OR(D368=[1]Настройки!$U$6,D368="-"),"-",D368+1)</f>
        <v>51</v>
      </c>
      <c r="E369" s="15" t="str">
        <f t="shared" si="1"/>
        <v>471П.21.51</v>
      </c>
      <c r="F369" s="15"/>
      <c r="G369" s="30">
        <f>IF(G63&lt;G$619,CONCATENATE("&lt;",VLOOKUP(CONCATENATE(G$317," 1"),ТЗ!$A:$C,3,0)),IF(ТЗ!G63&gt;ТЗ!G$620,CONCATENATE("&gt;",VLOOKUP(CONCATENATE(G$317," 2"),ТЗ!$A:$C,3,0)),ТЗ!G63))</f>
        <v>7.2</v>
      </c>
      <c r="H369" s="30">
        <f>IF(H63&lt;H$619,CONCATENATE("&lt;",VLOOKUP(CONCATENATE(H$317," 1"),ТЗ!$A:$C,3,0)),IF(ТЗ!H63&gt;ТЗ!H$620,CONCATENATE("&gt;",VLOOKUP(CONCATENATE(H$317," 2"),ТЗ!$A:$C,3,0)),ТЗ!H63))</f>
        <v>8.19</v>
      </c>
      <c r="I369" s="30">
        <f>IF(I63&lt;I$619,CONCATENATE("&lt;",VLOOKUP(CONCATENATE(I$317," 1"),ТЗ!$A:$C,3,0)),IF(ТЗ!I63&gt;ТЗ!I$620,CONCATENATE("&gt;",VLOOKUP(CONCATENATE(I$317," 2"),ТЗ!$A:$C,3,0)),ТЗ!I63))</f>
        <v>19.799999999999997</v>
      </c>
      <c r="J369" s="30">
        <f>IF(J63&lt;J$619,CONCATENATE("&lt;",VLOOKUP(CONCATENATE(J$317," 1"),ТЗ!$A:$C,3,0)),IF(ТЗ!J63&gt;ТЗ!J$620,CONCATENATE("&gt;",VLOOKUP(CONCATENATE(J$317," 2"),ТЗ!$A:$C,3,0)),ТЗ!J63))</f>
        <v>600.909176</v>
      </c>
      <c r="K369" s="30">
        <f>IF(K63&lt;K$619,CONCATENATE("&lt;",VLOOKUP(CONCATENATE(K$317," 1"),ТЗ!$A:$C,3,0)),IF(ТЗ!K63&gt;ТЗ!K$620,CONCATENATE("&gt;",VLOOKUP(CONCATENATE(K$317," 2"),ТЗ!$A:$C,3,0)),ТЗ!K63))</f>
        <v>1.5733333333333335</v>
      </c>
      <c r="L369" s="30" t="str">
        <f>IF(L64&lt;L$619,CONCATENATE("&lt;",VLOOKUP(CONCATENATE(L$317," 1"),ТЗ!$A:$C,3,0)),IF(ТЗ!L64&gt;ТЗ!L$620,CONCATENATE("&gt;",VLOOKUP(CONCATENATE(L$317," 2"),ТЗ!$A:$C,3,0)),ТЗ!L64))</f>
        <v>&lt;0,2</v>
      </c>
      <c r="M369" s="30">
        <f>IF(M63&lt;M$619,CONCATENATE("&lt;",VLOOKUP(CONCATENATE(M$317," 1"),ТЗ!$A:$C,3,0)),IF(ТЗ!M63&gt;ТЗ!M$620,CONCATENATE("&gt;",VLOOKUP(CONCATENATE(M$317," 2"),ТЗ!$A:$C,3,0)),ТЗ!M63))</f>
        <v>0.55555555555555558</v>
      </c>
      <c r="N369" s="30">
        <f>IF(N63&lt;N$619,CONCATENATE("&lt;",VLOOKUP(CONCATENATE(N$317," 1"),ТЗ!$A:$C,3,0)),IF(ТЗ!N63&gt;ТЗ!N$620,CONCATENATE("&gt;",VLOOKUP(CONCATENATE(N$317," 2"),ТЗ!$A:$C,3,0)),ТЗ!N63))</f>
        <v>0.10637916666666666</v>
      </c>
      <c r="O369" s="30">
        <f>IF(O63&lt;O$619,CONCATENATE("&lt;",VLOOKUP(CONCATENATE(O$317," 1"),ТЗ!$A:$C,3,0)),IF(ТЗ!O63&gt;ТЗ!O$620,CONCATENATE("&gt;",VLOOKUP(CONCATENATE(O$317," 2"),ТЗ!$A:$C,3,0)),ТЗ!O63))</f>
        <v>0.24963250000000001</v>
      </c>
      <c r="P369" s="30">
        <f>IF(P63&lt;P$619,CONCATENATE("&lt;",VLOOKUP(CONCATENATE(P$317," 1"),ТЗ!$A:$C,3,0)),IF(ТЗ!P63&gt;ТЗ!P$620,CONCATENATE("&gt;",VLOOKUP(CONCATENATE(P$317," 2"),ТЗ!$A:$C,3,0)),ТЗ!P63))</f>
        <v>1.3121500000000001E-4</v>
      </c>
      <c r="Q369" s="30">
        <f>IF(Q63&lt;Q$619,CONCATENATE("&lt;",VLOOKUP(CONCATENATE(Q$317," 1"),ТЗ!$A:$C,3,0)),IF(ТЗ!Q63&gt;ТЗ!Q$620,CONCATENATE("&gt;",VLOOKUP(CONCATENATE(Q$317," 2"),ТЗ!$A:$C,3,0)),ТЗ!Q63))</f>
        <v>8.8364250000000019E-4</v>
      </c>
      <c r="R369" s="30">
        <f>IF(R63&lt;R$619,CONCATENATE("&lt;",VLOOKUP(CONCATENATE(R$317," 1"),ТЗ!$A:$C,3,0)),IF(ТЗ!R63&gt;ТЗ!R$620,CONCATENATE("&gt;",VLOOKUP(CONCATENATE(R$317," 2"),ТЗ!$A:$C,3,0)),ТЗ!R63))</f>
        <v>24.900000000000002</v>
      </c>
      <c r="S369" s="30">
        <f>IF(S63&lt;S$619,CONCATENATE("&lt;",VLOOKUP(CONCATENATE(S$317," 1"),ТЗ!$A:$C,3,0)),IF(ТЗ!S63&gt;ТЗ!S$620,CONCATENATE("&gt;",VLOOKUP(CONCATENATE(S$317," 2"),ТЗ!$A:$C,3,0)),ТЗ!S63))</f>
        <v>0.18180000000002394</v>
      </c>
      <c r="T369" s="30" t="str">
        <f>IF(T63&lt;T$619,CONCATENATE("&lt;",VLOOKUP(CONCATENATE(T$317," 1"),ТЗ!$A:$C,3,0)),IF(ТЗ!T63&gt;ТЗ!T$620,CONCATENATE("&gt;",VLOOKUP(CONCATENATE(T$317," 2"),ТЗ!$A:$C,3,0)),ТЗ!T63))</f>
        <v>&lt;0,1</v>
      </c>
      <c r="U369" s="30" t="e">
        <f>IF(U63&lt;U$619,CONCATENATE("&lt;",VLOOKUP(CONCATENATE(U$317," 1"),ТЗ!$A:$C,3,0)),IF(ТЗ!U63&gt;ТЗ!U$620,CONCATENATE("&gt;",VLOOKUP(CONCATENATE(U$317," 2"),ТЗ!$A:$C,3,0)),ТЗ!U63))</f>
        <v>#N/A</v>
      </c>
      <c r="V369" s="30" t="e">
        <f>IF(V63&lt;V$619,CONCATENATE("&lt;",VLOOKUP(CONCATENATE(V$317," 1"),ТЗ!$A:$C,3,0)),IF(ТЗ!V63&gt;ТЗ!V$620,CONCATENATE("&gt;",VLOOKUP(CONCATENATE(V$317," 2"),ТЗ!$A:$C,3,0)),ТЗ!V63))</f>
        <v>#N/A</v>
      </c>
    </row>
    <row r="370" spans="1:22" hidden="1" x14ac:dyDescent="0.25">
      <c r="A370" t="s">
        <v>437</v>
      </c>
      <c r="B370" s="32">
        <v>1.4999999999999999E-2</v>
      </c>
      <c r="C370" s="22" t="s">
        <v>54</v>
      </c>
      <c r="D370" s="14">
        <f>IF(OR(D369=[1]Настройки!$U$6,D369="-"),"-",D369+1)</f>
        <v>52</v>
      </c>
      <c r="E370" s="15" t="str">
        <f t="shared" si="1"/>
        <v>471П.21.52</v>
      </c>
      <c r="F370" s="15"/>
      <c r="G370" s="30">
        <f>IF(G64&lt;G$619,CONCATENATE("&lt;",VLOOKUP(CONCATENATE(G$317," 1"),ТЗ!$A:$C,3,0)),IF(ТЗ!G64&gt;ТЗ!G$620,CONCATENATE("&gt;",VLOOKUP(CONCATENATE(G$317," 2"),ТЗ!$A:$C,3,0)),ТЗ!G64))</f>
        <v>7.28</v>
      </c>
      <c r="H370" s="30">
        <f>IF(H64&lt;H$619,CONCATENATE("&lt;",VLOOKUP(CONCATENATE(H$317," 1"),ТЗ!$A:$C,3,0)),IF(ТЗ!H64&gt;ТЗ!H$620,CONCATENATE("&gt;",VLOOKUP(CONCATENATE(H$317," 2"),ТЗ!$A:$C,3,0)),ТЗ!H64))</f>
        <v>8.2899999999999991</v>
      </c>
      <c r="I370" s="30">
        <f>IF(I64&lt;I$619,CONCATENATE("&lt;",VLOOKUP(CONCATENATE(I$317," 1"),ТЗ!$A:$C,3,0)),IF(ТЗ!I64&gt;ТЗ!I$620,CONCATENATE("&gt;",VLOOKUP(CONCATENATE(I$317," 2"),ТЗ!$A:$C,3,0)),ТЗ!I64))</f>
        <v>13.600000000000001</v>
      </c>
      <c r="J370" s="30">
        <f>IF(J64&lt;J$619,CONCATENATE("&lt;",VLOOKUP(CONCATENATE(J$317," 1"),ТЗ!$A:$C,3,0)),IF(ТЗ!J64&gt;ТЗ!J$620,CONCATENATE("&gt;",VLOOKUP(CONCATENATE(J$317," 2"),ТЗ!$A:$C,3,0)),ТЗ!J64))</f>
        <v>451.54093599999999</v>
      </c>
      <c r="K370" s="30">
        <f>IF(K64&lt;K$619,CONCATENATE("&lt;",VLOOKUP(CONCATENATE(K$317," 1"),ТЗ!$A:$C,3,0)),IF(ТЗ!K64&gt;ТЗ!K$620,CONCATENATE("&gt;",VLOOKUP(CONCATENATE(K$317," 2"),ТЗ!$A:$C,3,0)),ТЗ!K64))</f>
        <v>1.686666666666667</v>
      </c>
      <c r="L370" s="30">
        <f>IF(L65&lt;L$619,CONCATENATE("&lt;",VLOOKUP(CONCATENATE(L$317," 1"),ТЗ!$A:$C,3,0)),IF(ТЗ!L65&gt;ТЗ!L$620,CONCATENATE("&gt;",VLOOKUP(CONCATENATE(L$317," 2"),ТЗ!$A:$C,3,0)),ТЗ!L65))</f>
        <v>0.36399999999999999</v>
      </c>
      <c r="M370" s="30">
        <f>IF(M64&lt;M$619,CONCATENATE("&lt;",VLOOKUP(CONCATENATE(M$317," 1"),ТЗ!$A:$C,3,0)),IF(ТЗ!M64&gt;ТЗ!M$620,CONCATENATE("&gt;",VLOOKUP(CONCATENATE(M$317," 2"),ТЗ!$A:$C,3,0)),ТЗ!M64))</f>
        <v>0.97222222222222243</v>
      </c>
      <c r="N370" s="30">
        <f>IF(N64&lt;N$619,CONCATENATE("&lt;",VLOOKUP(CONCATENATE(N$317," 1"),ТЗ!$A:$C,3,0)),IF(ТЗ!N64&gt;ТЗ!N$620,CONCATENATE("&gt;",VLOOKUP(CONCATENATE(N$317," 2"),ТЗ!$A:$C,3,0)),ТЗ!N64))</f>
        <v>0.10024166666666666</v>
      </c>
      <c r="O370" s="30">
        <f>IF(O64&lt;O$619,CONCATENATE("&lt;",VLOOKUP(CONCATENATE(O$317," 1"),ТЗ!$A:$C,3,0)),IF(ТЗ!O64&gt;ТЗ!O$620,CONCATENATE("&gt;",VLOOKUP(CONCATENATE(O$317," 2"),ТЗ!$A:$C,3,0)),ТЗ!O64))</f>
        <v>0.22129499999999999</v>
      </c>
      <c r="P370" s="30">
        <f>IF(P64&lt;P$619,CONCATENATE("&lt;",VLOOKUP(CONCATENATE(P$317," 1"),ТЗ!$A:$C,3,0)),IF(ТЗ!P64&gt;ТЗ!P$620,CONCATENATE("&gt;",VLOOKUP(CONCATENATE(P$317," 2"),ТЗ!$A:$C,3,0)),ТЗ!P64))</f>
        <v>1.08859E-4</v>
      </c>
      <c r="Q370" s="30">
        <f>IF(Q64&lt;Q$619,CONCATENATE("&lt;",VLOOKUP(CONCATENATE(Q$317," 1"),ТЗ!$A:$C,3,0)),IF(ТЗ!Q64&gt;ТЗ!Q$620,CONCATENATE("&gt;",VLOOKUP(CONCATENATE(Q$317," 2"),ТЗ!$A:$C,3,0)),ТЗ!Q64))</f>
        <v>6.6471599999999998E-4</v>
      </c>
      <c r="R370" s="30">
        <f>IF(R64&lt;R$619,CONCATENATE("&lt;",VLOOKUP(CONCATENATE(R$317," 1"),ТЗ!$A:$C,3,0)),IF(ТЗ!R64&gt;ТЗ!R$620,CONCATENATE("&gt;",VLOOKUP(CONCATENATE(R$317," 2"),ТЗ!$A:$C,3,0)),ТЗ!R64))</f>
        <v>24.900000000000002</v>
      </c>
      <c r="S370" s="30">
        <f>IF(S64&lt;S$619,CONCATENATE("&lt;",VLOOKUP(CONCATENATE(S$317," 1"),ТЗ!$A:$C,3,0)),IF(ТЗ!S64&gt;ТЗ!S$620,CONCATENATE("&gt;",VLOOKUP(CONCATENATE(S$317," 2"),ТЗ!$A:$C,3,0)),ТЗ!S64))</f>
        <v>0.35166666666661683</v>
      </c>
      <c r="T370" s="30" t="str">
        <f>IF(T64&lt;T$619,CONCATENATE("&lt;",VLOOKUP(CONCATENATE(T$317," 1"),ТЗ!$A:$C,3,0)),IF(ТЗ!T64&gt;ТЗ!T$620,CONCATENATE("&gt;",VLOOKUP(CONCATENATE(T$317," 2"),ТЗ!$A:$C,3,0)),ТЗ!T64))</f>
        <v>&lt;0,1</v>
      </c>
      <c r="U370" s="30" t="e">
        <f>IF(U64&lt;U$619,CONCATENATE("&lt;",VLOOKUP(CONCATENATE(U$317," 1"),ТЗ!$A:$C,3,0)),IF(ТЗ!U64&gt;ТЗ!U$620,CONCATENATE("&gt;",VLOOKUP(CONCATENATE(U$317," 2"),ТЗ!$A:$C,3,0)),ТЗ!U64))</f>
        <v>#N/A</v>
      </c>
      <c r="V370" s="30" t="e">
        <f>IF(V64&lt;V$619,CONCATENATE("&lt;",VLOOKUP(CONCATENATE(V$317," 1"),ТЗ!$A:$C,3,0)),IF(ТЗ!V64&gt;ТЗ!V$620,CONCATENATE("&gt;",VLOOKUP(CONCATENATE(V$317," 2"),ТЗ!$A:$C,3,0)),ТЗ!V64))</f>
        <v>#N/A</v>
      </c>
    </row>
    <row r="371" spans="1:22" hidden="1" x14ac:dyDescent="0.25">
      <c r="A371" t="s">
        <v>438</v>
      </c>
      <c r="B371" s="32">
        <v>10</v>
      </c>
      <c r="C371" s="22" t="s">
        <v>125</v>
      </c>
      <c r="D371" s="14">
        <f>IF(OR(D370=[1]Настройки!$U$6,D370="-"),"-",D370+1)</f>
        <v>53</v>
      </c>
      <c r="E371" s="15" t="str">
        <f t="shared" si="1"/>
        <v>471П.21.53</v>
      </c>
      <c r="F371" s="15"/>
      <c r="G371" s="30" t="str">
        <f>IF(G65&lt;G$619,CONCATENATE("&lt;",VLOOKUP(CONCATENATE(G$317," 1"),ТЗ!$A:$C,3,0)),IF(ТЗ!G65&gt;ТЗ!G$620,CONCATENATE("&gt;",VLOOKUP(CONCATENATE(G$317," 2"),ТЗ!$A:$C,3,0)),ТЗ!G65))</f>
        <v>&lt;1,00</v>
      </c>
      <c r="H371" s="30">
        <f>IF(H65&lt;H$619,CONCATENATE("&lt;",VLOOKUP(CONCATENATE(H$317," 1"),ТЗ!$A:$C,3,0)),IF(ТЗ!H65&gt;ТЗ!H$620,CONCATENATE("&gt;",VLOOKUP(CONCATENATE(H$317," 2"),ТЗ!$A:$C,3,0)),ТЗ!H65))</f>
        <v>8.0500000000000007</v>
      </c>
      <c r="I371" s="30">
        <f>IF(I65&lt;I$619,CONCATENATE("&lt;",VLOOKUP(CONCATENATE(I$317," 1"),ТЗ!$A:$C,3,0)),IF(ТЗ!I65&gt;ТЗ!I$620,CONCATENATE("&gt;",VLOOKUP(CONCATENATE(I$317," 2"),ТЗ!$A:$C,3,0)),ТЗ!I65))</f>
        <v>13.200000000000001</v>
      </c>
      <c r="J371" s="30">
        <f>IF(J65&lt;J$619,CONCATENATE("&lt;",VLOOKUP(CONCATENATE(J$317," 1"),ТЗ!$A:$C,3,0)),IF(ТЗ!J65&gt;ТЗ!J$620,CONCATENATE("&gt;",VLOOKUP(CONCATENATE(J$317," 2"),ТЗ!$A:$C,3,0)),ТЗ!J65))</f>
        <v>388.37909599999995</v>
      </c>
      <c r="K371" s="30">
        <f>IF(K65&lt;K$619,CONCATENATE("&lt;",VLOOKUP(CONCATENATE(K$317," 1"),ТЗ!$A:$C,3,0)),IF(ТЗ!K65&gt;ТЗ!K$620,CONCATENATE("&gt;",VLOOKUP(CONCATENATE(K$317," 2"),ТЗ!$A:$C,3,0)),ТЗ!K65))</f>
        <v>1.4880000000000002</v>
      </c>
      <c r="L371" s="30">
        <f>IF(L66&lt;L$619,CONCATENATE("&lt;",VLOOKUP(CONCATENATE(L$317," 1"),ТЗ!$A:$C,3,0)),IF(ТЗ!L66&gt;ТЗ!L$620,CONCATENATE("&gt;",VLOOKUP(CONCATENATE(L$317," 2"),ТЗ!$A:$C,3,0)),ТЗ!L66))</f>
        <v>0.22750000000000001</v>
      </c>
      <c r="M371" s="30">
        <f>IF(M65&lt;M$619,CONCATENATE("&lt;",VLOOKUP(CONCATENATE(M$317," 1"),ТЗ!$A:$C,3,0)),IF(ТЗ!M65&gt;ТЗ!M$620,CONCATENATE("&gt;",VLOOKUP(CONCATENATE(M$317," 2"),ТЗ!$A:$C,3,0)),ТЗ!M65))</f>
        <v>2.3333333333333335</v>
      </c>
      <c r="N371" s="30">
        <f>IF(N65&lt;N$619,CONCATENATE("&lt;",VLOOKUP(CONCATENATE(N$317," 1"),ТЗ!$A:$C,3,0)),IF(ТЗ!N65&gt;ТЗ!N$620,CONCATENATE("&gt;",VLOOKUP(CONCATENATE(N$317," 2"),ТЗ!$A:$C,3,0)),ТЗ!N65))</f>
        <v>0.11696250000000001</v>
      </c>
      <c r="O371" s="30">
        <f>IF(O65&lt;O$619,CONCATENATE("&lt;",VLOOKUP(CONCATENATE(O$317," 1"),ТЗ!$A:$C,3,0)),IF(ТЗ!O65&gt;ТЗ!O$620,CONCATENATE("&gt;",VLOOKUP(CONCATENATE(O$317," 2"),ТЗ!$A:$C,3,0)),ТЗ!O65))</f>
        <v>0.26619499999999996</v>
      </c>
      <c r="P371" s="30">
        <f>IF(P65&lt;P$619,CONCATENATE("&lt;",VLOOKUP(CONCATENATE(P$317," 1"),ТЗ!$A:$C,3,0)),IF(ТЗ!P65&gt;ТЗ!P$620,CONCATENATE("&gt;",VLOOKUP(CONCATENATE(P$317," 2"),ТЗ!$A:$C,3,0)),ТЗ!P65))</f>
        <v>1.3238799999999999E-4</v>
      </c>
      <c r="Q371" s="30">
        <f>IF(Q65&lt;Q$619,CONCATENATE("&lt;",VLOOKUP(CONCATENATE(Q$317," 1"),ТЗ!$A:$C,3,0)),IF(ТЗ!Q65&gt;ТЗ!Q$620,CONCATENATE("&gt;",VLOOKUP(CONCATENATE(Q$317," 2"),ТЗ!$A:$C,3,0)),ТЗ!Q65))</f>
        <v>6.39873E-4</v>
      </c>
      <c r="R371" s="30">
        <f>IF(R65&lt;R$619,CONCATENATE("&lt;",VLOOKUP(CONCATENATE(R$317," 1"),ТЗ!$A:$C,3,0)),IF(ТЗ!R65&gt;ТЗ!R$620,CONCATENATE("&gt;",VLOOKUP(CONCATENATE(R$317," 2"),ТЗ!$A:$C,3,0)),ТЗ!R65))</f>
        <v>24.900000000000002</v>
      </c>
      <c r="S371" s="30">
        <f>IF(S65&lt;S$619,CONCATENATE("&lt;",VLOOKUP(CONCATENATE(S$317," 1"),ТЗ!$A:$C,3,0)),IF(ТЗ!S65&gt;ТЗ!S$620,CONCATENATE("&gt;",VLOOKUP(CONCATENATE(S$317," 2"),ТЗ!$A:$C,3,0)),ТЗ!S65))</f>
        <v>0.66599999999993997</v>
      </c>
      <c r="T371" s="30" t="str">
        <f>IF(T65&lt;T$619,CONCATENATE("&lt;",VLOOKUP(CONCATENATE(T$317," 1"),ТЗ!$A:$C,3,0)),IF(ТЗ!T65&gt;ТЗ!T$620,CONCATENATE("&gt;",VLOOKUP(CONCATENATE(T$317," 2"),ТЗ!$A:$C,3,0)),ТЗ!T65))</f>
        <v>&lt;0,1</v>
      </c>
      <c r="U371" s="30" t="e">
        <f>IF(U65&lt;U$619,CONCATENATE("&lt;",VLOOKUP(CONCATENATE(U$317," 1"),ТЗ!$A:$C,3,0)),IF(ТЗ!U65&gt;ТЗ!U$620,CONCATENATE("&gt;",VLOOKUP(CONCATENATE(U$317," 2"),ТЗ!$A:$C,3,0)),ТЗ!U65))</f>
        <v>#N/A</v>
      </c>
      <c r="V371" s="30" t="e">
        <f>IF(V65&lt;V$619,CONCATENATE("&lt;",VLOOKUP(CONCATENATE(V$317," 1"),ТЗ!$A:$C,3,0)),IF(ТЗ!V65&gt;ТЗ!V$620,CONCATENATE("&gt;",VLOOKUP(CONCATENATE(V$317," 2"),ТЗ!$A:$C,3,0)),ТЗ!V65))</f>
        <v>#N/A</v>
      </c>
    </row>
    <row r="372" spans="1:22" hidden="1" x14ac:dyDescent="0.25">
      <c r="A372" t="s">
        <v>439</v>
      </c>
      <c r="B372" s="32">
        <v>0</v>
      </c>
      <c r="C372" s="22" t="s">
        <v>70</v>
      </c>
      <c r="D372" s="14">
        <f>IF(OR(D371=[1]Настройки!$U$6,D371="-"),"-",D371+1)</f>
        <v>54</v>
      </c>
      <c r="E372" s="15" t="str">
        <f t="shared" si="1"/>
        <v>471П.21.54</v>
      </c>
      <c r="F372" s="15"/>
      <c r="G372" s="30">
        <f>IF(G66&lt;G$619,CONCATENATE("&lt;",VLOOKUP(CONCATENATE(G$317," 1"),ТЗ!$A:$C,3,0)),IF(ТЗ!G66&gt;ТЗ!G$620,CONCATENATE("&gt;",VLOOKUP(CONCATENATE(G$317," 2"),ТЗ!$A:$C,3,0)),ТЗ!G66))</f>
        <v>7.19</v>
      </c>
      <c r="H372" s="30">
        <f>IF(H66&lt;H$619,CONCATENATE("&lt;",VLOOKUP(CONCATENATE(H$317," 1"),ТЗ!$A:$C,3,0)),IF(ТЗ!H66&gt;ТЗ!H$620,CONCATENATE("&gt;",VLOOKUP(CONCATENATE(H$317," 2"),ТЗ!$A:$C,3,0)),ТЗ!H66))</f>
        <v>8.17</v>
      </c>
      <c r="I372" s="30">
        <f>IF(I66&lt;I$619,CONCATENATE("&lt;",VLOOKUP(CONCATENATE(I$317," 1"),ТЗ!$A:$C,3,0)),IF(ТЗ!I66&gt;ТЗ!I$620,CONCATENATE("&gt;",VLOOKUP(CONCATENATE(I$317," 2"),ТЗ!$A:$C,3,0)),ТЗ!I66))</f>
        <v>14.399999999999999</v>
      </c>
      <c r="J372" s="30">
        <f>IF(J66&lt;J$619,CONCATENATE("&lt;",VLOOKUP(CONCATENATE(J$317," 1"),ТЗ!$A:$C,3,0)),IF(ТЗ!J66&gt;ТЗ!J$620,CONCATENATE("&gt;",VLOOKUP(CONCATENATE(J$317," 2"),ТЗ!$A:$C,3,0)),ТЗ!J66))</f>
        <v>323.89285599999999</v>
      </c>
      <c r="K372" s="30">
        <f>IF(K66&lt;K$619,CONCATENATE("&lt;",VLOOKUP(CONCATENATE(K$317," 1"),ТЗ!$A:$C,3,0)),IF(ТЗ!K66&gt;ТЗ!K$620,CONCATENATE("&gt;",VLOOKUP(CONCATENATE(K$317," 2"),ТЗ!$A:$C,3,0)),ТЗ!K66))</f>
        <v>1.5413333333333334</v>
      </c>
      <c r="L372" s="30">
        <f>IF(L67&lt;L$619,CONCATENATE("&lt;",VLOOKUP(CONCATENATE(L$317," 1"),ТЗ!$A:$C,3,0)),IF(ТЗ!L67&gt;ТЗ!L$620,CONCATENATE("&gt;",VLOOKUP(CONCATENATE(L$317," 2"),ТЗ!$A:$C,3,0)),ТЗ!L67))</f>
        <v>0.40950000000000003</v>
      </c>
      <c r="M372" s="30">
        <f>IF(M66&lt;M$619,CONCATENATE("&lt;",VLOOKUP(CONCATENATE(M$317," 1"),ТЗ!$A:$C,3,0)),IF(ТЗ!M66&gt;ТЗ!M$620,CONCATENATE("&gt;",VLOOKUP(CONCATENATE(M$317," 2"),ТЗ!$A:$C,3,0)),ТЗ!M66))</f>
        <v>1.2222222222222225</v>
      </c>
      <c r="N372" s="30">
        <f>IF(N66&lt;N$619,CONCATENATE("&lt;",VLOOKUP(CONCATENATE(N$317," 1"),ТЗ!$A:$C,3,0)),IF(ТЗ!N66&gt;ТЗ!N$620,CONCATENATE("&gt;",VLOOKUP(CONCATENATE(N$317," 2"),ТЗ!$A:$C,3,0)),ТЗ!N66))</f>
        <v>0.13209166666666666</v>
      </c>
      <c r="O372" s="30">
        <f>IF(O66&lt;O$619,CONCATENATE("&lt;",VLOOKUP(CONCATENATE(O$317," 1"),ТЗ!$A:$C,3,0)),IF(ТЗ!O66&gt;ТЗ!O$620,CONCATENATE("&gt;",VLOOKUP(CONCATENATE(O$317," 2"),ТЗ!$A:$C,3,0)),ТЗ!O66))</f>
        <v>0.25980750000000002</v>
      </c>
      <c r="P372" s="30">
        <f>IF(P66&lt;P$619,CONCATENATE("&lt;",VLOOKUP(CONCATENATE(P$317," 1"),ТЗ!$A:$C,3,0)),IF(ТЗ!P66&gt;ТЗ!P$620,CONCATENATE("&gt;",VLOOKUP(CONCATENATE(P$317," 2"),ТЗ!$A:$C,3,0)),ТЗ!P66))</f>
        <v>1.2219899999999997E-4</v>
      </c>
      <c r="Q372" s="30">
        <f>IF(Q66&lt;Q$619,CONCATENATE("&lt;",VLOOKUP(CONCATENATE(Q$317," 1"),ТЗ!$A:$C,3,0)),IF(ТЗ!Q66&gt;ТЗ!Q$620,CONCATENATE("&gt;",VLOOKUP(CONCATENATE(Q$317," 2"),ТЗ!$A:$C,3,0)),ТЗ!Q66))</f>
        <v>2.6023725000000005E-4</v>
      </c>
      <c r="R372" s="30">
        <f>IF(R66&lt;R$619,CONCATENATE("&lt;",VLOOKUP(CONCATENATE(R$317," 1"),ТЗ!$A:$C,3,0)),IF(ТЗ!R66&gt;ТЗ!R$620,CONCATENATE("&gt;",VLOOKUP(CONCATENATE(R$317," 2"),ТЗ!$A:$C,3,0)),ТЗ!R66))</f>
        <v>24.900000000000002</v>
      </c>
      <c r="S372" s="30">
        <f>IF(S66&lt;S$619,CONCATENATE("&lt;",VLOOKUP(CONCATENATE(S$317," 1"),ТЗ!$A:$C,3,0)),IF(ТЗ!S66&gt;ТЗ!S$620,CONCATENATE("&gt;",VLOOKUP(CONCATENATE(S$317," 2"),ТЗ!$A:$C,3,0)),ТЗ!S66))</f>
        <v>0.54199999999994475</v>
      </c>
      <c r="T372" s="30" t="str">
        <f>IF(T66&lt;T$619,CONCATENATE("&lt;",VLOOKUP(CONCATENATE(T$317," 1"),ТЗ!$A:$C,3,0)),IF(ТЗ!T66&gt;ТЗ!T$620,CONCATENATE("&gt;",VLOOKUP(CONCATENATE(T$317," 2"),ТЗ!$A:$C,3,0)),ТЗ!T66))</f>
        <v>&lt;0,1</v>
      </c>
      <c r="U372" s="30" t="e">
        <f>IF(U66&lt;U$619,CONCATENATE("&lt;",VLOOKUP(CONCATENATE(U$317," 1"),ТЗ!$A:$C,3,0)),IF(ТЗ!U66&gt;ТЗ!U$620,CONCATENATE("&gt;",VLOOKUP(CONCATENATE(U$317," 2"),ТЗ!$A:$C,3,0)),ТЗ!U66))</f>
        <v>#N/A</v>
      </c>
      <c r="V372" s="30" t="e">
        <f>IF(V66&lt;V$619,CONCATENATE("&lt;",VLOOKUP(CONCATENATE(V$317," 1"),ТЗ!$A:$C,3,0)),IF(ТЗ!V66&gt;ТЗ!V$620,CONCATENATE("&gt;",VLOOKUP(CONCATENATE(V$317," 2"),ТЗ!$A:$C,3,0)),ТЗ!V66))</f>
        <v>#N/A</v>
      </c>
    </row>
    <row r="373" spans="1:22" hidden="1" x14ac:dyDescent="0.25">
      <c r="A373" t="s">
        <v>440</v>
      </c>
      <c r="B373" s="32">
        <v>15</v>
      </c>
      <c r="C373" s="22" t="s">
        <v>212</v>
      </c>
      <c r="D373" s="14">
        <f>IF(OR(D372=[1]Настройки!$U$6,D372="-"),"-",D372+1)</f>
        <v>55</v>
      </c>
      <c r="E373" s="15" t="str">
        <f t="shared" si="1"/>
        <v>471П.21.55</v>
      </c>
      <c r="F373" s="15"/>
      <c r="G373" s="30">
        <f>IF(G67&lt;G$619,CONCATENATE("&lt;",VLOOKUP(CONCATENATE(G$317," 1"),ТЗ!$A:$C,3,0)),IF(ТЗ!G67&gt;ТЗ!G$620,CONCATENATE("&gt;",VLOOKUP(CONCATENATE(G$317," 2"),ТЗ!$A:$C,3,0)),ТЗ!G67))</f>
        <v>7.08</v>
      </c>
      <c r="H373" s="30">
        <f>IF(H67&lt;H$619,CONCATENATE("&lt;",VLOOKUP(CONCATENATE(H$317," 1"),ТЗ!$A:$C,3,0)),IF(ТЗ!H67&gt;ТЗ!H$620,CONCATENATE("&gt;",VLOOKUP(CONCATENATE(H$317," 2"),ТЗ!$A:$C,3,0)),ТЗ!H67))</f>
        <v>8.43</v>
      </c>
      <c r="I373" s="30">
        <f>IF(I67&lt;I$619,CONCATENATE("&lt;",VLOOKUP(CONCATENATE(I$317," 1"),ТЗ!$A:$C,3,0)),IF(ТЗ!I67&gt;ТЗ!I$620,CONCATENATE("&gt;",VLOOKUP(CONCATENATE(I$317," 2"),ТЗ!$A:$C,3,0)),ТЗ!I67))</f>
        <v>12.6</v>
      </c>
      <c r="J373" s="30">
        <f>IF(J67&lt;J$619,CONCATENATE("&lt;",VLOOKUP(CONCATENATE(J$317," 1"),ТЗ!$A:$C,3,0)),IF(ТЗ!J67&gt;ТЗ!J$620,CONCATENATE("&gt;",VLOOKUP(CONCATENATE(J$317," 2"),ТЗ!$A:$C,3,0)),ТЗ!J67))</f>
        <v>357.41221600000006</v>
      </c>
      <c r="K373" s="30">
        <f>IF(K67&lt;K$619,CONCATENATE("&lt;",VLOOKUP(CONCATENATE(K$317," 1"),ТЗ!$A:$C,3,0)),IF(ТЗ!K67&gt;ТЗ!K$620,CONCATENATE("&gt;",VLOOKUP(CONCATENATE(K$317," 2"),ТЗ!$A:$C,3,0)),ТЗ!K67))</f>
        <v>1.5466666666666666</v>
      </c>
      <c r="L373" s="30" t="str">
        <f>IF(L68&lt;L$619,CONCATENATE("&lt;",VLOOKUP(CONCATENATE(L$317," 1"),ТЗ!$A:$C,3,0)),IF(ТЗ!L68&gt;ТЗ!L$620,CONCATENATE("&gt;",VLOOKUP(CONCATENATE(L$317," 2"),ТЗ!$A:$C,3,0)),ТЗ!L68))</f>
        <v>&lt;0,2</v>
      </c>
      <c r="M373" s="30">
        <f>IF(M67&lt;M$619,CONCATENATE("&lt;",VLOOKUP(CONCATENATE(M$317," 1"),ТЗ!$A:$C,3,0)),IF(ТЗ!M67&gt;ТЗ!M$620,CONCATENATE("&gt;",VLOOKUP(CONCATENATE(M$317," 2"),ТЗ!$A:$C,3,0)),ТЗ!M67))</f>
        <v>1.1111111111111112</v>
      </c>
      <c r="N373" s="30">
        <f>IF(N67&lt;N$619,CONCATENATE("&lt;",VLOOKUP(CONCATENATE(N$317," 1"),ТЗ!$A:$C,3,0)),IF(ТЗ!N67&gt;ТЗ!N$620,CONCATENATE("&gt;",VLOOKUP(CONCATENATE(N$317," 2"),ТЗ!$A:$C,3,0)),ТЗ!N67))</f>
        <v>0.14495625000000001</v>
      </c>
      <c r="O373" s="30">
        <f>IF(O67&lt;O$619,CONCATENATE("&lt;",VLOOKUP(CONCATENATE(O$317," 1"),ТЗ!$A:$C,3,0)),IF(ТЗ!O67&gt;ТЗ!O$620,CONCATENATE("&gt;",VLOOKUP(CONCATENATE(O$317," 2"),ТЗ!$A:$C,3,0)),ТЗ!O67))</f>
        <v>0.28609499999999999</v>
      </c>
      <c r="P373" s="30">
        <f>IF(P67&lt;P$619,CONCATENATE("&lt;",VLOOKUP(CONCATENATE(P$317," 1"),ТЗ!$A:$C,3,0)),IF(ТЗ!P67&gt;ТЗ!P$620,CONCATENATE("&gt;",VLOOKUP(CONCATENATE(P$317," 2"),ТЗ!$A:$C,3,0)),ТЗ!P67))</f>
        <v>1.55802E-4</v>
      </c>
      <c r="Q373" s="30">
        <f>IF(Q67&lt;Q$619,CONCATENATE("&lt;",VLOOKUP(CONCATENATE(Q$317," 1"),ТЗ!$A:$C,3,0)),IF(ТЗ!Q67&gt;ТЗ!Q$620,CONCATENATE("&gt;",VLOOKUP(CONCATENATE(Q$317," 2"),ТЗ!$A:$C,3,0)),ТЗ!Q67))</f>
        <v>2.3902125000000005E-4</v>
      </c>
      <c r="R373" s="30">
        <f>IF(R67&lt;R$619,CONCATENATE("&lt;",VLOOKUP(CONCATENATE(R$317," 1"),ТЗ!$A:$C,3,0)),IF(ТЗ!R67&gt;ТЗ!R$620,CONCATENATE("&gt;",VLOOKUP(CONCATENATE(R$317," 2"),ТЗ!$A:$C,3,0)),ТЗ!R67))</f>
        <v>24.95</v>
      </c>
      <c r="S373" s="30">
        <f>IF(S67&lt;S$619,CONCATENATE("&lt;",VLOOKUP(CONCATENATE(S$317," 1"),ТЗ!$A:$C,3,0)),IF(ТЗ!S67&gt;ТЗ!S$620,CONCATENATE("&gt;",VLOOKUP(CONCATENATE(S$317," 2"),ТЗ!$A:$C,3,0)),ТЗ!S67))</f>
        <v>0.40900000000000597</v>
      </c>
      <c r="T373" s="30" t="str">
        <f>IF(T67&lt;T$619,CONCATENATE("&lt;",VLOOKUP(CONCATENATE(T$317," 1"),ТЗ!$A:$C,3,0)),IF(ТЗ!T67&gt;ТЗ!T$620,CONCATENATE("&gt;",VLOOKUP(CONCATENATE(T$317," 2"),ТЗ!$A:$C,3,0)),ТЗ!T67))</f>
        <v>&lt;0,1</v>
      </c>
      <c r="U373" s="30" t="e">
        <f>IF(U67&lt;U$619,CONCATENATE("&lt;",VLOOKUP(CONCATENATE(U$317," 1"),ТЗ!$A:$C,3,0)),IF(ТЗ!U67&gt;ТЗ!U$620,CONCATENATE("&gt;",VLOOKUP(CONCATENATE(U$317," 2"),ТЗ!$A:$C,3,0)),ТЗ!U67))</f>
        <v>#N/A</v>
      </c>
      <c r="V373" s="30" t="e">
        <f>IF(V67&lt;V$619,CONCATENATE("&lt;",VLOOKUP(CONCATENATE(V$317," 1"),ТЗ!$A:$C,3,0)),IF(ТЗ!V67&gt;ТЗ!V$620,CONCATENATE("&gt;",VLOOKUP(CONCATENATE(V$317," 2"),ТЗ!$A:$C,3,0)),ТЗ!V67))</f>
        <v>#N/A</v>
      </c>
    </row>
    <row r="374" spans="1:22" hidden="1" x14ac:dyDescent="0.25">
      <c r="A374" t="s">
        <v>441</v>
      </c>
      <c r="B374" s="32">
        <v>5</v>
      </c>
      <c r="C374" s="22" t="s">
        <v>31</v>
      </c>
      <c r="D374" s="14">
        <f>IF(OR(D373=[1]Настройки!$U$6,D373="-"),"-",D373+1)</f>
        <v>56</v>
      </c>
      <c r="E374" s="15" t="str">
        <f t="shared" si="1"/>
        <v>471П.21.56</v>
      </c>
      <c r="F374" s="15"/>
      <c r="G374" s="30">
        <f>IF(G68&lt;G$619,CONCATENATE("&lt;",VLOOKUP(CONCATENATE(G$317," 1"),ТЗ!$A:$C,3,0)),IF(ТЗ!G68&gt;ТЗ!G$620,CONCATENATE("&gt;",VLOOKUP(CONCATENATE(G$317," 2"),ТЗ!$A:$C,3,0)),ТЗ!G68))</f>
        <v>7.22</v>
      </c>
      <c r="H374" s="30">
        <f>IF(H68&lt;H$619,CONCATENATE("&lt;",VLOOKUP(CONCATENATE(H$317," 1"),ТЗ!$A:$C,3,0)),IF(ТЗ!H68&gt;ТЗ!H$620,CONCATENATE("&gt;",VLOOKUP(CONCATENATE(H$317," 2"),ТЗ!$A:$C,3,0)),ТЗ!H68))</f>
        <v>7.99</v>
      </c>
      <c r="I374" s="30">
        <f>IF(I68&lt;I$619,CONCATENATE("&lt;",VLOOKUP(CONCATENATE(I$317," 1"),ТЗ!$A:$C,3,0)),IF(ТЗ!I68&gt;ТЗ!I$620,CONCATENATE("&gt;",VLOOKUP(CONCATENATE(I$317," 2"),ТЗ!$A:$C,3,0)),ТЗ!I68))</f>
        <v>10.600000000000001</v>
      </c>
      <c r="J374" s="30">
        <f>IF(J68&lt;J$619,CONCATENATE("&lt;",VLOOKUP(CONCATENATE(J$317," 1"),ТЗ!$A:$C,3,0)),IF(ТЗ!J68&gt;ТЗ!J$620,CONCATENATE("&gt;",VLOOKUP(CONCATENATE(J$317," 2"),ТЗ!$A:$C,3,0)),ТЗ!J68))</f>
        <v>334.00645599999996</v>
      </c>
      <c r="K374" s="30">
        <f>IF(K68&lt;K$619,CONCATENATE("&lt;",VLOOKUP(CONCATENATE(K$317," 1"),ТЗ!$A:$C,3,0)),IF(ТЗ!K68&gt;ТЗ!K$620,CONCATENATE("&gt;",VLOOKUP(CONCATENATE(K$317," 2"),ТЗ!$A:$C,3,0)),ТЗ!K68))</f>
        <v>1.7133333333333336</v>
      </c>
      <c r="L374" s="30">
        <f>IF(L69&lt;L$619,CONCATENATE("&lt;",VLOOKUP(CONCATENATE(L$317," 1"),ТЗ!$A:$C,3,0)),IF(ТЗ!L69&gt;ТЗ!L$620,CONCATENATE("&gt;",VLOOKUP(CONCATENATE(L$317," 2"),ТЗ!$A:$C,3,0)),ТЗ!L69))</f>
        <v>0.18199999999999997</v>
      </c>
      <c r="M374" s="30" t="str">
        <f>IF(M68&lt;M$619,CONCATENATE("&lt;",VLOOKUP(CONCATENATE(M$317," 1"),ТЗ!$A:$C,3,0)),IF(ТЗ!M68&gt;ТЗ!M$620,CONCATENATE("&gt;",VLOOKUP(CONCATENATE(M$317," 2"),ТЗ!$A:$C,3,0)),ТЗ!M68))</f>
        <v>&lt;0,5</v>
      </c>
      <c r="N374" s="30">
        <f>IF(N68&lt;N$619,CONCATENATE("&lt;",VLOOKUP(CONCATENATE(N$317," 1"),ТЗ!$A:$C,3,0)),IF(ТЗ!N68&gt;ТЗ!N$620,CONCATENATE("&gt;",VLOOKUP(CONCATENATE(N$317," 2"),ТЗ!$A:$C,3,0)),ТЗ!N68))</f>
        <v>0.14233750000000001</v>
      </c>
      <c r="O374" s="30">
        <f>IF(O68&lt;O$619,CONCATENATE("&lt;",VLOOKUP(CONCATENATE(O$317," 1"),ТЗ!$A:$C,3,0)),IF(ТЗ!O68&gt;ТЗ!O$620,CONCATENATE("&gt;",VLOOKUP(CONCATENATE(O$317," 2"),ТЗ!$A:$C,3,0)),ТЗ!O68))</f>
        <v>0.29975749999999995</v>
      </c>
      <c r="P374" s="30">
        <f>IF(P68&lt;P$619,CONCATENATE("&lt;",VLOOKUP(CONCATENATE(P$317," 1"),ТЗ!$A:$C,3,0)),IF(ТЗ!P68&gt;ТЗ!P$620,CONCATENATE("&gt;",VLOOKUP(CONCATENATE(P$317," 2"),ТЗ!$A:$C,3,0)),ТЗ!P68))</f>
        <v>1.6683049999999998E-4</v>
      </c>
      <c r="Q374" s="30">
        <f>IF(Q68&lt;Q$619,CONCATENATE("&lt;",VLOOKUP(CONCATENATE(Q$317," 1"),ТЗ!$A:$C,3,0)),IF(ТЗ!Q68&gt;ТЗ!Q$620,CONCATENATE("&gt;",VLOOKUP(CONCATENATE(Q$317," 2"),ТЗ!$A:$C,3,0)),ТЗ!Q68))</f>
        <v>3.418155000000001E-4</v>
      </c>
      <c r="R374" s="30">
        <f>IF(R68&lt;R$619,CONCATENATE("&lt;",VLOOKUP(CONCATENATE(R$317," 1"),ТЗ!$A:$C,3,0)),IF(ТЗ!R68&gt;ТЗ!R$620,CONCATENATE("&gt;",VLOOKUP(CONCATENATE(R$317," 2"),ТЗ!$A:$C,3,0)),ТЗ!R68))</f>
        <v>24.900000000000002</v>
      </c>
      <c r="S374" s="30">
        <f>IF(S68&lt;S$619,CONCATENATE("&lt;",VLOOKUP(CONCATENATE(S$317," 1"),ТЗ!$A:$C,3,0)),IF(ТЗ!S68&gt;ТЗ!S$620,CONCATENATE("&gt;",VLOOKUP(CONCATENATE(S$317," 2"),ТЗ!$A:$C,3,0)),ТЗ!S68))</f>
        <v>0.13633333333333533</v>
      </c>
      <c r="T374" s="30" t="str">
        <f>IF(T68&lt;T$619,CONCATENATE("&lt;",VLOOKUP(CONCATENATE(T$317," 1"),ТЗ!$A:$C,3,0)),IF(ТЗ!T68&gt;ТЗ!T$620,CONCATENATE("&gt;",VLOOKUP(CONCATENATE(T$317," 2"),ТЗ!$A:$C,3,0)),ТЗ!T68))</f>
        <v>&lt;0,1</v>
      </c>
      <c r="U374" s="30" t="e">
        <f>IF(U68&lt;U$619,CONCATENATE("&lt;",VLOOKUP(CONCATENATE(U$317," 1"),ТЗ!$A:$C,3,0)),IF(ТЗ!U68&gt;ТЗ!U$620,CONCATENATE("&gt;",VLOOKUP(CONCATENATE(U$317," 2"),ТЗ!$A:$C,3,0)),ТЗ!U68))</f>
        <v>#N/A</v>
      </c>
      <c r="V374" s="30" t="e">
        <f>IF(V68&lt;V$619,CONCATENATE("&lt;",VLOOKUP(CONCATENATE(V$317," 1"),ТЗ!$A:$C,3,0)),IF(ТЗ!V68&gt;ТЗ!V$620,CONCATENATE("&gt;",VLOOKUP(CONCATENATE(V$317," 2"),ТЗ!$A:$C,3,0)),ТЗ!V68))</f>
        <v>#N/A</v>
      </c>
    </row>
    <row r="375" spans="1:22" hidden="1" x14ac:dyDescent="0.25">
      <c r="A375" t="s">
        <v>442</v>
      </c>
      <c r="B375" s="32">
        <v>5000</v>
      </c>
      <c r="C375" s="22" t="s">
        <v>169</v>
      </c>
      <c r="D375" s="14">
        <f>IF(OR(D374=[1]Настройки!$U$6,D374="-"),"-",D374+1)</f>
        <v>57</v>
      </c>
      <c r="E375" s="15" t="str">
        <f t="shared" si="1"/>
        <v>471П.21.57</v>
      </c>
      <c r="F375" s="15"/>
      <c r="G375" s="30">
        <f>IF(G69&lt;G$619,CONCATENATE("&lt;",VLOOKUP(CONCATENATE(G$317," 1"),ТЗ!$A:$C,3,0)),IF(ТЗ!G69&gt;ТЗ!G$620,CONCATENATE("&gt;",VLOOKUP(CONCATENATE(G$317," 2"),ТЗ!$A:$C,3,0)),ТЗ!G69))</f>
        <v>7.32</v>
      </c>
      <c r="H375" s="30">
        <f>IF(H69&lt;H$619,CONCATENATE("&lt;",VLOOKUP(CONCATENATE(H$317," 1"),ТЗ!$A:$C,3,0)),IF(ТЗ!H69&gt;ТЗ!H$620,CONCATENATE("&gt;",VLOOKUP(CONCATENATE(H$317," 2"),ТЗ!$A:$C,3,0)),ТЗ!H69))</f>
        <v>8.3699999999999992</v>
      </c>
      <c r="I375" s="30">
        <f>IF(I69&lt;I$619,CONCATENATE("&lt;",VLOOKUP(CONCATENATE(I$317," 1"),ТЗ!$A:$C,3,0)),IF(ТЗ!I69&gt;ТЗ!I$620,CONCATENATE("&gt;",VLOOKUP(CONCATENATE(I$317," 2"),ТЗ!$A:$C,3,0)),ТЗ!I69))</f>
        <v>9.8000000000000007</v>
      </c>
      <c r="J375" s="30">
        <f>IF(J69&lt;J$619,CONCATENATE("&lt;",VLOOKUP(CONCATENATE(J$317," 1"),ТЗ!$A:$C,3,0)),IF(ТЗ!J69&gt;ТЗ!J$620,CONCATENATE("&gt;",VLOOKUP(CONCATENATE(J$317," 2"),ТЗ!$A:$C,3,0)),ТЗ!J69))</f>
        <v>288.30261599999994</v>
      </c>
      <c r="K375" s="30">
        <f>IF(K69&lt;K$619,CONCATENATE("&lt;",VLOOKUP(CONCATENATE(K$317," 1"),ТЗ!$A:$C,3,0)),IF(ТЗ!K69&gt;ТЗ!K$620,CONCATENATE("&gt;",VLOOKUP(CONCATENATE(K$317," 2"),ТЗ!$A:$C,3,0)),ТЗ!K69))</f>
        <v>1.5813333333333337</v>
      </c>
      <c r="L375" s="30">
        <f>IF(L70&lt;L$619,CONCATENATE("&lt;",VLOOKUP(CONCATENATE(L$317," 1"),ТЗ!$A:$C,3,0)),IF(ТЗ!L70&gt;ТЗ!L$620,CONCATENATE("&gt;",VLOOKUP(CONCATENATE(L$317," 2"),ТЗ!$A:$C,3,0)),ТЗ!L70))</f>
        <v>0.18199999999999997</v>
      </c>
      <c r="M375" s="30" t="str">
        <f>IF(M69&lt;M$619,CONCATENATE("&lt;",VLOOKUP(CONCATENATE(M$317," 1"),ТЗ!$A:$C,3,0)),IF(ТЗ!M69&gt;ТЗ!M$620,CONCATENATE("&gt;",VLOOKUP(CONCATENATE(M$317," 2"),ТЗ!$A:$C,3,0)),ТЗ!M69))</f>
        <v>&lt;0,5</v>
      </c>
      <c r="N375" s="30">
        <f>IF(N69&lt;N$619,CONCATENATE("&lt;",VLOOKUP(CONCATENATE(N$317," 1"),ТЗ!$A:$C,3,0)),IF(ТЗ!N69&gt;ТЗ!N$620,CONCATENATE("&gt;",VLOOKUP(CONCATENATE(N$317," 2"),ТЗ!$A:$C,3,0)),ТЗ!N69))</f>
        <v>0.13157499999999997</v>
      </c>
      <c r="O375" s="30">
        <f>IF(O69&lt;O$619,CONCATENATE("&lt;",VLOOKUP(CONCATENATE(O$317," 1"),ТЗ!$A:$C,3,0)),IF(ТЗ!O69&gt;ТЗ!O$620,CONCATENATE("&gt;",VLOOKUP(CONCATENATE(O$317," 2"),ТЗ!$A:$C,3,0)),ТЗ!O69))</f>
        <v>0.303595</v>
      </c>
      <c r="P375" s="30">
        <f>IF(P69&lt;P$619,CONCATENATE("&lt;",VLOOKUP(CONCATENATE(P$317," 1"),ТЗ!$A:$C,3,0)),IF(ТЗ!P69&gt;ТЗ!P$620,CONCATENATE("&gt;",VLOOKUP(CONCATENATE(P$317," 2"),ТЗ!$A:$C,3,0)),ТЗ!P69))</f>
        <v>1.4172600000000003E-4</v>
      </c>
      <c r="Q375" s="30">
        <f>IF(Q69&lt;Q$619,CONCATENATE("&lt;",VLOOKUP(CONCATENATE(Q$317," 1"),ТЗ!$A:$C,3,0)),IF(ТЗ!Q69&gt;ТЗ!Q$620,CONCATENATE("&gt;",VLOOKUP(CONCATENATE(Q$317," 2"),ТЗ!$A:$C,3,0)),ТЗ!Q69))</f>
        <v>2.3096775000000001E-4</v>
      </c>
      <c r="R375" s="30">
        <f>IF(R69&lt;R$619,CONCATENATE("&lt;",VLOOKUP(CONCATENATE(R$317," 1"),ТЗ!$A:$C,3,0)),IF(ТЗ!R69&gt;ТЗ!R$620,CONCATENATE("&gt;",VLOOKUP(CONCATENATE(R$317," 2"),ТЗ!$A:$C,3,0)),ТЗ!R69))</f>
        <v>24.85</v>
      </c>
      <c r="S375" s="30">
        <f>IF(S69&lt;S$619,CONCATENATE("&lt;",VLOOKUP(CONCATENATE(S$317," 1"),ТЗ!$A:$C,3,0)),IF(ТЗ!S69&gt;ТЗ!S$620,CONCATENATE("&gt;",VLOOKUP(CONCATENATE(S$317," 2"),ТЗ!$A:$C,3,0)),ТЗ!S69))</f>
        <v>0.11250000000000426</v>
      </c>
      <c r="T375" s="30" t="str">
        <f>IF(T69&lt;T$619,CONCATENATE("&lt;",VLOOKUP(CONCATENATE(T$317," 1"),ТЗ!$A:$C,3,0)),IF(ТЗ!T69&gt;ТЗ!T$620,CONCATENATE("&gt;",VLOOKUP(CONCATENATE(T$317," 2"),ТЗ!$A:$C,3,0)),ТЗ!T69))</f>
        <v>&lt;0,1</v>
      </c>
      <c r="U375" s="30" t="e">
        <f>IF(U69&lt;U$619,CONCATENATE("&lt;",VLOOKUP(CONCATENATE(U$317," 1"),ТЗ!$A:$C,3,0)),IF(ТЗ!U69&gt;ТЗ!U$620,CONCATENATE("&gt;",VLOOKUP(CONCATENATE(U$317," 2"),ТЗ!$A:$C,3,0)),ТЗ!U69))</f>
        <v>#N/A</v>
      </c>
      <c r="V375" s="30" t="e">
        <f>IF(V69&lt;V$619,CONCATENATE("&lt;",VLOOKUP(CONCATENATE(V$317," 1"),ТЗ!$A:$C,3,0)),IF(ТЗ!V69&gt;ТЗ!V$620,CONCATENATE("&gt;",VLOOKUP(CONCATENATE(V$317," 2"),ТЗ!$A:$C,3,0)),ТЗ!V69))</f>
        <v>#N/A</v>
      </c>
    </row>
    <row r="376" spans="1:22" hidden="1" x14ac:dyDescent="0.25">
      <c r="A376" t="s">
        <v>443</v>
      </c>
      <c r="B376" s="32">
        <v>5</v>
      </c>
      <c r="C376" s="22" t="s">
        <v>31</v>
      </c>
      <c r="D376" s="14">
        <f>IF(OR(D375=[1]Настройки!$U$6,D375="-"),"-",D375+1)</f>
        <v>58</v>
      </c>
      <c r="E376" s="15" t="str">
        <f t="shared" si="1"/>
        <v>471П.21.58</v>
      </c>
      <c r="F376" s="15"/>
      <c r="G376" s="30">
        <f>IF(G70&lt;G$619,CONCATENATE("&lt;",VLOOKUP(CONCATENATE(G$317," 1"),ТЗ!$A:$C,3,0)),IF(ТЗ!G70&gt;ТЗ!G$620,CONCATENATE("&gt;",VLOOKUP(CONCATENATE(G$317," 2"),ТЗ!$A:$C,3,0)),ТЗ!G70))</f>
        <v>7.32</v>
      </c>
      <c r="H376" s="30">
        <f>IF(H70&lt;H$619,CONCATENATE("&lt;",VLOOKUP(CONCATENATE(H$317," 1"),ТЗ!$A:$C,3,0)),IF(ТЗ!H70&gt;ТЗ!H$620,CONCATENATE("&gt;",VLOOKUP(CONCATENATE(H$317," 2"),ТЗ!$A:$C,3,0)),ТЗ!H70))</f>
        <v>8.43</v>
      </c>
      <c r="I376" s="30">
        <f>IF(I70&lt;I$619,CONCATENATE("&lt;",VLOOKUP(CONCATENATE(I$317," 1"),ТЗ!$A:$C,3,0)),IF(ТЗ!I70&gt;ТЗ!I$620,CONCATENATE("&gt;",VLOOKUP(CONCATENATE(I$317," 2"),ТЗ!$A:$C,3,0)),ТЗ!I70))</f>
        <v>8.1999999999999993</v>
      </c>
      <c r="J376" s="30">
        <f>IF(J70&lt;J$619,CONCATENATE("&lt;",VLOOKUP(CONCATENATE(J$317," 1"),ТЗ!$A:$C,3,0)),IF(ТЗ!J70&gt;ТЗ!J$620,CONCATENATE("&gt;",VLOOKUP(CONCATENATE(J$317," 2"),ТЗ!$A:$C,3,0)),ТЗ!J70))</f>
        <v>214.93085600000001</v>
      </c>
      <c r="K376" s="30">
        <f>IF(K70&lt;K$619,CONCATENATE("&lt;",VLOOKUP(CONCATENATE(K$317," 1"),ТЗ!$A:$C,3,0)),IF(ТЗ!K70&gt;ТЗ!K$620,CONCATENATE("&gt;",VLOOKUP(CONCATENATE(K$317," 2"),ТЗ!$A:$C,3,0)),ТЗ!K70))</f>
        <v>1.9080000000000004</v>
      </c>
      <c r="L376" s="30">
        <f>IF(L71&lt;L$619,CONCATENATE("&lt;",VLOOKUP(CONCATENATE(L$317," 1"),ТЗ!$A:$C,3,0)),IF(ТЗ!L71&gt;ТЗ!L$620,CONCATENATE("&gt;",VLOOKUP(CONCATENATE(L$317," 2"),ТЗ!$A:$C,3,0)),ТЗ!L71))</f>
        <v>0.18199999999999997</v>
      </c>
      <c r="M376" s="30">
        <f>IF(M70&lt;M$619,CONCATENATE("&lt;",VLOOKUP(CONCATENATE(M$317," 1"),ТЗ!$A:$C,3,0)),IF(ТЗ!M70&gt;ТЗ!M$620,CONCATENATE("&gt;",VLOOKUP(CONCATENATE(M$317," 2"),ТЗ!$A:$C,3,0)),ТЗ!M70))</f>
        <v>1.916666666666667</v>
      </c>
      <c r="N376" s="30">
        <f>IF(N70&lt;N$619,CONCATENATE("&lt;",VLOOKUP(CONCATENATE(N$317," 1"),ТЗ!$A:$C,3,0)),IF(ТЗ!N70&gt;ТЗ!N$620,CONCATENATE("&gt;",VLOOKUP(CONCATENATE(N$317," 2"),ТЗ!$A:$C,3,0)),ТЗ!N70))</f>
        <v>0.1383125</v>
      </c>
      <c r="O376" s="30">
        <f>IF(O70&lt;O$619,CONCATENATE("&lt;",VLOOKUP(CONCATENATE(O$317," 1"),ТЗ!$A:$C,3,0)),IF(ТЗ!O70&gt;ТЗ!O$620,CONCATENATE("&gt;",VLOOKUP(CONCATENATE(O$317," 2"),ТЗ!$A:$C,3,0)),ТЗ!O70))</f>
        <v>0.26618249999999999</v>
      </c>
      <c r="P376" s="30">
        <f>IF(P70&lt;P$619,CONCATENATE("&lt;",VLOOKUP(CONCATENATE(P$317," 1"),ТЗ!$A:$C,3,0)),IF(ТЗ!P70&gt;ТЗ!P$620,CONCATENATE("&gt;",VLOOKUP(CONCATENATE(P$317," 2"),ТЗ!$A:$C,3,0)),ТЗ!P70))</f>
        <v>2.1634949999999999E-4</v>
      </c>
      <c r="Q376" s="30">
        <f>IF(Q70&lt;Q$619,CONCATENATE("&lt;",VLOOKUP(CONCATENATE(Q$317," 1"),ТЗ!$A:$C,3,0)),IF(ТЗ!Q70&gt;ТЗ!Q$620,CONCATENATE("&gt;",VLOOKUP(CONCATENATE(Q$317," 2"),ТЗ!$A:$C,3,0)),ТЗ!Q70))</f>
        <v>1.7048850000000001E-4</v>
      </c>
      <c r="R376" s="30">
        <f>IF(R70&lt;R$619,CONCATENATE("&lt;",VLOOKUP(CONCATENATE(R$317," 1"),ТЗ!$A:$C,3,0)),IF(ТЗ!R70&gt;ТЗ!R$620,CONCATENATE("&gt;",VLOOKUP(CONCATENATE(R$317," 2"),ТЗ!$A:$C,3,0)),ТЗ!R70))</f>
        <v>24.900000000000002</v>
      </c>
      <c r="S376" s="30">
        <f>IF(S70&lt;S$619,CONCATENATE("&lt;",VLOOKUP(CONCATENATE(S$317," 1"),ТЗ!$A:$C,3,0)),IF(ТЗ!S70&gt;ТЗ!S$620,CONCATENATE("&gt;",VLOOKUP(CONCATENATE(S$317," 2"),ТЗ!$A:$C,3,0)),ТЗ!S70))</f>
        <v>0.60600000000007981</v>
      </c>
      <c r="T376" s="30" t="str">
        <f>IF(T70&lt;T$619,CONCATENATE("&lt;",VLOOKUP(CONCATENATE(T$317," 1"),ТЗ!$A:$C,3,0)),IF(ТЗ!T70&gt;ТЗ!T$620,CONCATENATE("&gt;",VLOOKUP(CONCATENATE(T$317," 2"),ТЗ!$A:$C,3,0)),ТЗ!T70))</f>
        <v>&lt;0,1</v>
      </c>
      <c r="U376" s="30" t="e">
        <f>IF(U70&lt;U$619,CONCATENATE("&lt;",VLOOKUP(CONCATENATE(U$317," 1"),ТЗ!$A:$C,3,0)),IF(ТЗ!U70&gt;ТЗ!U$620,CONCATENATE("&gt;",VLOOKUP(CONCATENATE(U$317," 2"),ТЗ!$A:$C,3,0)),ТЗ!U70))</f>
        <v>#N/A</v>
      </c>
      <c r="V376" s="30" t="e">
        <f>IF(V70&lt;V$619,CONCATENATE("&lt;",VLOOKUP(CONCATENATE(V$317," 1"),ТЗ!$A:$C,3,0)),IF(ТЗ!V70&gt;ТЗ!V$620,CONCATENATE("&gt;",VLOOKUP(CONCATENATE(V$317," 2"),ТЗ!$A:$C,3,0)),ТЗ!V70))</f>
        <v>#N/A</v>
      </c>
    </row>
    <row r="377" spans="1:22" hidden="1" x14ac:dyDescent="0.25">
      <c r="A377" t="s">
        <v>444</v>
      </c>
      <c r="B377" s="32">
        <v>5000</v>
      </c>
      <c r="C377" s="22" t="s">
        <v>169</v>
      </c>
      <c r="D377" s="14">
        <f>IF(OR(D376=[1]Настройки!$U$6,D376="-"),"-",D376+1)</f>
        <v>59</v>
      </c>
      <c r="E377" s="15" t="str">
        <f t="shared" si="1"/>
        <v>471П.21.59</v>
      </c>
      <c r="F377" s="15"/>
      <c r="G377" s="30">
        <f>IF(G71&lt;G$619,CONCATENATE("&lt;",VLOOKUP(CONCATENATE(G$317," 1"),ТЗ!$A:$C,3,0)),IF(ТЗ!G71&gt;ТЗ!G$620,CONCATENATE("&gt;",VLOOKUP(CONCATENATE(G$317," 2"),ТЗ!$A:$C,3,0)),ТЗ!G71))</f>
        <v>7.36</v>
      </c>
      <c r="H377" s="30">
        <f>IF(H71&lt;H$619,CONCATENATE("&lt;",VLOOKUP(CONCATENATE(H$317," 1"),ТЗ!$A:$C,3,0)),IF(ТЗ!H71&gt;ТЗ!H$620,CONCATENATE("&gt;",VLOOKUP(CONCATENATE(H$317," 2"),ТЗ!$A:$C,3,0)),ТЗ!H71))</f>
        <v>8.34</v>
      </c>
      <c r="I377" s="30">
        <f>IF(I71&lt;I$619,CONCATENATE("&lt;",VLOOKUP(CONCATENATE(I$317," 1"),ТЗ!$A:$C,3,0)),IF(ТЗ!I71&gt;ТЗ!I$620,CONCATENATE("&gt;",VLOOKUP(CONCATENATE(I$317," 2"),ТЗ!$A:$C,3,0)),ТЗ!I71))</f>
        <v>7.6</v>
      </c>
      <c r="J377" s="30">
        <f>IF(J71&lt;J$619,CONCATENATE("&lt;",VLOOKUP(CONCATENATE(J$317," 1"),ТЗ!$A:$C,3,0)),IF(ТЗ!J71&gt;ТЗ!J$620,CONCATENATE("&gt;",VLOOKUP(CONCATENATE(J$317," 2"),ТЗ!$A:$C,3,0)),ТЗ!J71))</f>
        <v>227.34891199999998</v>
      </c>
      <c r="K377" s="30">
        <f>IF(K71&lt;K$619,CONCATENATE("&lt;",VLOOKUP(CONCATENATE(K$317," 1"),ТЗ!$A:$C,3,0)),IF(ТЗ!K71&gt;ТЗ!K$620,CONCATENATE("&gt;",VLOOKUP(CONCATENATE(K$317," 2"),ТЗ!$A:$C,3,0)),ТЗ!K71))</f>
        <v>1.9640000000000002</v>
      </c>
      <c r="L377" s="30">
        <f>IF(L72&lt;L$619,CONCATENATE("&lt;",VLOOKUP(CONCATENATE(L$317," 1"),ТЗ!$A:$C,3,0)),IF(ТЗ!L72&gt;ТЗ!L$620,CONCATENATE("&gt;",VLOOKUP(CONCATENATE(L$317," 2"),ТЗ!$A:$C,3,0)),ТЗ!L72))</f>
        <v>0.27299999999999996</v>
      </c>
      <c r="M377" s="30">
        <f>IF(M71&lt;M$619,CONCATENATE("&lt;",VLOOKUP(CONCATENATE(M$317," 1"),ТЗ!$A:$C,3,0)),IF(ТЗ!M71&gt;ТЗ!M$620,CONCATENATE("&gt;",VLOOKUP(CONCATENATE(M$317," 2"),ТЗ!$A:$C,3,0)),ТЗ!M71))</f>
        <v>0.75</v>
      </c>
      <c r="N377" s="30">
        <f>IF(N71&lt;N$619,CONCATENATE("&lt;",VLOOKUP(CONCATENATE(N$317," 1"),ТЗ!$A:$C,3,0)),IF(ТЗ!N71&gt;ТЗ!N$620,CONCATENATE("&gt;",VLOOKUP(CONCATENATE(N$317," 2"),ТЗ!$A:$C,3,0)),ТЗ!N71))</f>
        <v>0.13677083333333334</v>
      </c>
      <c r="O377" s="30">
        <f>IF(O71&lt;O$619,CONCATENATE("&lt;",VLOOKUP(CONCATENATE(O$317," 1"),ТЗ!$A:$C,3,0)),IF(ТЗ!O71&gt;ТЗ!O$620,CONCATENATE("&gt;",VLOOKUP(CONCATENATE(O$317," 2"),ТЗ!$A:$C,3,0)),ТЗ!O71))</f>
        <v>0.2797075</v>
      </c>
      <c r="P377" s="30">
        <f>IF(P71&lt;P$619,CONCATENATE("&lt;",VLOOKUP(CONCATENATE(P$317," 1"),ТЗ!$A:$C,3,0)),IF(ТЗ!P71&gt;ТЗ!P$620,CONCATENATE("&gt;",VLOOKUP(CONCATENATE(P$317," 2"),ТЗ!$A:$C,3,0)),ТЗ!P71))</f>
        <v>1.7505299999999999E-4</v>
      </c>
      <c r="Q377" s="30">
        <f>IF(Q71&lt;Q$619,CONCATENATE("&lt;",VLOOKUP(CONCATENATE(Q$317," 1"),ТЗ!$A:$C,3,0)),IF(ТЗ!Q71&gt;ТЗ!Q$620,CONCATENATE("&gt;",VLOOKUP(CONCATENATE(Q$317," 2"),ТЗ!$A:$C,3,0)),ТЗ!Q71))</f>
        <v>1.7586075E-4</v>
      </c>
      <c r="R377" s="30">
        <f>IF(R71&lt;R$619,CONCATENATE("&lt;",VLOOKUP(CONCATENATE(R$317," 1"),ТЗ!$A:$C,3,0)),IF(ТЗ!R71&gt;ТЗ!R$620,CONCATENATE("&gt;",VLOOKUP(CONCATENATE(R$317," 2"),ТЗ!$A:$C,3,0)),ТЗ!R71))</f>
        <v>24.85</v>
      </c>
      <c r="S377" s="30">
        <f>IF(S71&lt;S$619,CONCATENATE("&lt;",VLOOKUP(CONCATENATE(S$317," 1"),ТЗ!$A:$C,3,0)),IF(ТЗ!S71&gt;ТЗ!S$620,CONCATENATE("&gt;",VLOOKUP(CONCATENATE(S$317," 2"),ТЗ!$A:$C,3,0)),ТЗ!S71))</f>
        <v>0.28133333333329347</v>
      </c>
      <c r="T377" s="30" t="str">
        <f>IF(T71&lt;T$619,CONCATENATE("&lt;",VLOOKUP(CONCATENATE(T$317," 1"),ТЗ!$A:$C,3,0)),IF(ТЗ!T71&gt;ТЗ!T$620,CONCATENATE("&gt;",VLOOKUP(CONCATENATE(T$317," 2"),ТЗ!$A:$C,3,0)),ТЗ!T71))</f>
        <v>&lt;0,1</v>
      </c>
      <c r="U377" s="30" t="e">
        <f>IF(U71&lt;U$619,CONCATENATE("&lt;",VLOOKUP(CONCATENATE(U$317," 1"),ТЗ!$A:$C,3,0)),IF(ТЗ!U71&gt;ТЗ!U$620,CONCATENATE("&gt;",VLOOKUP(CONCATENATE(U$317," 2"),ТЗ!$A:$C,3,0)),ТЗ!U71))</f>
        <v>#N/A</v>
      </c>
      <c r="V377" s="30" t="e">
        <f>IF(V71&lt;V$619,CONCATENATE("&lt;",VLOOKUP(CONCATENATE(V$317," 1"),ТЗ!$A:$C,3,0)),IF(ТЗ!V71&gt;ТЗ!V$620,CONCATENATE("&gt;",VLOOKUP(CONCATENATE(V$317," 2"),ТЗ!$A:$C,3,0)),ТЗ!V71))</f>
        <v>#N/A</v>
      </c>
    </row>
    <row r="378" spans="1:22" hidden="1" x14ac:dyDescent="0.25">
      <c r="A378" s="33"/>
      <c r="B378" s="31"/>
      <c r="D378" s="14">
        <f>IF(OR(D377=[1]Настройки!$U$6,D377="-"),"-",D377+1)</f>
        <v>60</v>
      </c>
      <c r="E378" s="15" t="str">
        <f t="shared" si="1"/>
        <v>471П.21.60</v>
      </c>
      <c r="F378" s="15"/>
      <c r="G378" s="30">
        <f>IF(G72&lt;G$619,CONCATENATE("&lt;",VLOOKUP(CONCATENATE(G$317," 1"),ТЗ!$A:$C,3,0)),IF(ТЗ!G72&gt;ТЗ!G$620,CONCATENATE("&gt;",VLOOKUP(CONCATENATE(G$317," 2"),ТЗ!$A:$C,3,0)),ТЗ!G72))</f>
        <v>7.34</v>
      </c>
      <c r="H378" s="30">
        <f>IF(H72&lt;H$619,CONCATENATE("&lt;",VLOOKUP(CONCATENATE(H$317," 1"),ТЗ!$A:$C,3,0)),IF(ТЗ!H72&gt;ТЗ!H$620,CONCATENATE("&gt;",VLOOKUP(CONCATENATE(H$317," 2"),ТЗ!$A:$C,3,0)),ТЗ!H72))</f>
        <v>7.9</v>
      </c>
      <c r="I378" s="30">
        <f>IF(I72&lt;I$619,CONCATENATE("&lt;",VLOOKUP(CONCATENATE(I$317," 1"),ТЗ!$A:$C,3,0)),IF(ТЗ!I72&gt;ТЗ!I$620,CONCATENATE("&gt;",VLOOKUP(CONCATENATE(I$317," 2"),ТЗ!$A:$C,3,0)),ТЗ!I72))</f>
        <v>7.3999999999999995</v>
      </c>
      <c r="J378" s="30">
        <f>IF(J72&lt;J$619,CONCATENATE("&lt;",VLOOKUP(CONCATENATE(J$317," 1"),ТЗ!$A:$C,3,0)),IF(ТЗ!J72&gt;ТЗ!J$620,CONCATENATE("&gt;",VLOOKUP(CONCATENATE(J$317," 2"),ТЗ!$A:$C,3,0)),ТЗ!J72))</f>
        <v>203.65178399999996</v>
      </c>
      <c r="K378" s="30">
        <f>IF(K72&lt;K$619,CONCATENATE("&lt;",VLOOKUP(CONCATENATE(K$317," 1"),ТЗ!$A:$C,3,0)),IF(ТЗ!K72&gt;ТЗ!K$620,CONCATENATE("&gt;",VLOOKUP(CONCATENATE(K$317," 2"),ТЗ!$A:$C,3,0)),ТЗ!K72))</f>
        <v>1.9733333333333336</v>
      </c>
      <c r="L378" s="30">
        <f>IF(L73&lt;L$619,CONCATENATE("&lt;",VLOOKUP(CONCATENATE(L$317," 1"),ТЗ!$A:$C,3,0)),IF(ТЗ!L73&gt;ТЗ!L$620,CONCATENATE("&gt;",VLOOKUP(CONCATENATE(L$317," 2"),ТЗ!$A:$C,3,0)),ТЗ!L73))</f>
        <v>0.36399999999999999</v>
      </c>
      <c r="M378" s="30">
        <f>IF(M72&lt;M$619,CONCATENATE("&lt;",VLOOKUP(CONCATENATE(M$317," 1"),ТЗ!$A:$C,3,0)),IF(ТЗ!M72&gt;ТЗ!M$620,CONCATENATE("&gt;",VLOOKUP(CONCATENATE(M$317," 2"),ТЗ!$A:$C,3,0)),ТЗ!M72))</f>
        <v>0.55555555555555558</v>
      </c>
      <c r="N378" s="30">
        <f>IF(N72&lt;N$619,CONCATENATE("&lt;",VLOOKUP(CONCATENATE(N$317," 1"),ТЗ!$A:$C,3,0)),IF(ТЗ!N72&gt;ТЗ!N$620,CONCATENATE("&gt;",VLOOKUP(CONCATENATE(N$317," 2"),ТЗ!$A:$C,3,0)),ТЗ!N72))</f>
        <v>0.14606041666666669</v>
      </c>
      <c r="O378" s="30">
        <f>IF(O72&lt;O$619,CONCATENATE("&lt;",VLOOKUP(CONCATENATE(O$317," 1"),ТЗ!$A:$C,3,0)),IF(ТЗ!O72&gt;ТЗ!O$620,CONCATENATE("&gt;",VLOOKUP(CONCATENATE(O$317," 2"),ТЗ!$A:$C,3,0)),ТЗ!O72))</f>
        <v>0.25134500000000004</v>
      </c>
      <c r="P378" s="30">
        <f>IF(P72&lt;P$619,CONCATENATE("&lt;",VLOOKUP(CONCATENATE(P$317," 1"),ТЗ!$A:$C,3,0)),IF(ТЗ!P72&gt;ТЗ!P$620,CONCATENATE("&gt;",VLOOKUP(CONCATENATE(P$317," 2"),ТЗ!$A:$C,3,0)),ТЗ!P72))</f>
        <v>2.14544E-4</v>
      </c>
      <c r="Q378" s="30">
        <f>IF(Q72&lt;Q$619,CONCATENATE("&lt;",VLOOKUP(CONCATENATE(Q$317," 1"),ТЗ!$A:$C,3,0)),IF(ТЗ!Q72&gt;ТЗ!Q$620,CONCATENATE("&gt;",VLOOKUP(CONCATENATE(Q$317," 2"),ТЗ!$A:$C,3,0)),ТЗ!Q72))</f>
        <v>1.6771949999999999E-4</v>
      </c>
      <c r="R378" s="30">
        <f>IF(R72&lt;R$619,CONCATENATE("&lt;",VLOOKUP(CONCATENATE(R$317," 1"),ТЗ!$A:$C,3,0)),IF(ТЗ!R72&gt;ТЗ!R$620,CONCATENATE("&gt;",VLOOKUP(CONCATENATE(R$317," 2"),ТЗ!$A:$C,3,0)),ТЗ!R72))</f>
        <v>24.95</v>
      </c>
      <c r="S378" s="30">
        <f>IF(S72&lt;S$619,CONCATENATE("&lt;",VLOOKUP(CONCATENATE(S$317," 1"),ТЗ!$A:$C,3,0)),IF(ТЗ!S72&gt;ТЗ!S$620,CONCATENATE("&gt;",VLOOKUP(CONCATENATE(S$317," 2"),ТЗ!$A:$C,3,0)),ТЗ!S72))</f>
        <v>0.16649999999998499</v>
      </c>
      <c r="T378" s="30" t="str">
        <f>IF(T72&lt;T$619,CONCATENATE("&lt;",VLOOKUP(CONCATENATE(T$317," 1"),ТЗ!$A:$C,3,0)),IF(ТЗ!T72&gt;ТЗ!T$620,CONCATENATE("&gt;",VLOOKUP(CONCATENATE(T$317," 2"),ТЗ!$A:$C,3,0)),ТЗ!T72))</f>
        <v>&lt;0,1</v>
      </c>
      <c r="U378" s="30" t="e">
        <f>IF(U72&lt;U$619,CONCATENATE("&lt;",VLOOKUP(CONCATENATE(U$317," 1"),ТЗ!$A:$C,3,0)),IF(ТЗ!U72&gt;ТЗ!U$620,CONCATENATE("&gt;",VLOOKUP(CONCATENATE(U$317," 2"),ТЗ!$A:$C,3,0)),ТЗ!U72))</f>
        <v>#N/A</v>
      </c>
      <c r="V378" s="30" t="e">
        <f>IF(V72&lt;V$619,CONCATENATE("&lt;",VLOOKUP(CONCATENATE(V$317," 1"),ТЗ!$A:$C,3,0)),IF(ТЗ!V72&gt;ТЗ!V$620,CONCATENATE("&gt;",VLOOKUP(CONCATENATE(V$317," 2"),ТЗ!$A:$C,3,0)),ТЗ!V72))</f>
        <v>#N/A</v>
      </c>
    </row>
    <row r="379" spans="1:22" hidden="1" x14ac:dyDescent="0.25">
      <c r="A379" s="33"/>
      <c r="B379" s="31"/>
      <c r="D379" s="14">
        <f>IF(OR(D378=[1]Настройки!$U$6,D378="-"),"-",D378+1)</f>
        <v>61</v>
      </c>
      <c r="E379" s="15" t="str">
        <f t="shared" si="1"/>
        <v>471П.21.61</v>
      </c>
      <c r="F379" s="15"/>
      <c r="G379" s="30">
        <f>IF(G73&lt;G$619,CONCATENATE("&lt;",VLOOKUP(CONCATENATE(G$317," 1"),ТЗ!$A:$C,3,0)),IF(ТЗ!G73&gt;ТЗ!G$620,CONCATENATE("&gt;",VLOOKUP(CONCATENATE(G$317," 2"),ТЗ!$A:$C,3,0)),ТЗ!G73))</f>
        <v>7.25</v>
      </c>
      <c r="H379" s="30">
        <f>IF(H73&lt;H$619,CONCATENATE("&lt;",VLOOKUP(CONCATENATE(H$317," 1"),ТЗ!$A:$C,3,0)),IF(ТЗ!H73&gt;ТЗ!H$620,CONCATENATE("&gt;",VLOOKUP(CONCATENATE(H$317," 2"),ТЗ!$A:$C,3,0)),ТЗ!H73))</f>
        <v>7.99</v>
      </c>
      <c r="I379" s="30">
        <f>IF(I73&lt;I$619,CONCATENATE("&lt;",VLOOKUP(CONCATENATE(I$317," 1"),ТЗ!$A:$C,3,0)),IF(ТЗ!I73&gt;ТЗ!I$620,CONCATENATE("&gt;",VLOOKUP(CONCATENATE(I$317," 2"),ТЗ!$A:$C,3,0)),ТЗ!I73))</f>
        <v>19.2</v>
      </c>
      <c r="J379" s="30">
        <f>IF(J73&lt;J$619,CONCATENATE("&lt;",VLOOKUP(CONCATENATE(J$317," 1"),ТЗ!$A:$C,3,0)),IF(ТЗ!J73&gt;ТЗ!J$620,CONCATENATE("&gt;",VLOOKUP(CONCATENATE(J$317," 2"),ТЗ!$A:$C,3,0)),ТЗ!J73))</f>
        <v>560.96045599999991</v>
      </c>
      <c r="K379" s="30">
        <f>IF(K73&lt;K$619,CONCATENATE("&lt;",VLOOKUP(CONCATENATE(K$317," 1"),ТЗ!$A:$C,3,0)),IF(ТЗ!K73&gt;ТЗ!K$620,CONCATENATE("&gt;",VLOOKUP(CONCATENATE(K$317," 2"),ТЗ!$A:$C,3,0)),ТЗ!K73))</f>
        <v>2.6320000000000001</v>
      </c>
      <c r="L379" s="30">
        <f>IF(L74&lt;L$619,CONCATENATE("&lt;",VLOOKUP(CONCATENATE(L$317," 1"),ТЗ!$A:$C,3,0)),IF(ТЗ!L74&gt;ТЗ!L$620,CONCATENATE("&gt;",VLOOKUP(CONCATENATE(L$317," 2"),ТЗ!$A:$C,3,0)),ТЗ!L74))</f>
        <v>0.22750000000000001</v>
      </c>
      <c r="M379" s="30">
        <f>IF(M73&lt;M$619,CONCATENATE("&lt;",VLOOKUP(CONCATENATE(M$317," 1"),ТЗ!$A:$C,3,0)),IF(ТЗ!M73&gt;ТЗ!M$620,CONCATENATE("&gt;",VLOOKUP(CONCATENATE(M$317," 2"),ТЗ!$A:$C,3,0)),ТЗ!M73))</f>
        <v>0.72222222222222232</v>
      </c>
      <c r="N379" s="30">
        <f>IF(N73&lt;N$619,CONCATENATE("&lt;",VLOOKUP(CONCATENATE(N$317," 1"),ТЗ!$A:$C,3,0)),IF(ТЗ!N73&gt;ТЗ!N$620,CONCATENATE("&gt;",VLOOKUP(CONCATENATE(N$317," 2"),ТЗ!$A:$C,3,0)),ТЗ!N73))</f>
        <v>9.4712500000000005E-2</v>
      </c>
      <c r="O379" s="30">
        <f>IF(O73&lt;O$619,CONCATENATE("&lt;",VLOOKUP(CONCATENATE(O$317," 1"),ТЗ!$A:$C,3,0)),IF(ТЗ!O73&gt;ТЗ!O$620,CONCATENATE("&gt;",VLOOKUP(CONCATENATE(O$317," 2"),ТЗ!$A:$C,3,0)),ТЗ!O73))</f>
        <v>0.22630749999999997</v>
      </c>
      <c r="P379" s="30">
        <f>IF(P73&lt;P$619,CONCATENATE("&lt;",VLOOKUP(CONCATENATE(P$317," 1"),ТЗ!$A:$C,3,0)),IF(ТЗ!P73&gt;ТЗ!P$620,CONCATENATE("&gt;",VLOOKUP(CONCATENATE(P$317," 2"),ТЗ!$A:$C,3,0)),ТЗ!P73))</f>
        <v>1.8465549999999994E-4</v>
      </c>
      <c r="Q379" s="30">
        <f>IF(Q73&lt;Q$619,CONCATENATE("&lt;",VLOOKUP(CONCATENATE(Q$317," 1"),ТЗ!$A:$C,3,0)),IF(ТЗ!Q73&gt;ТЗ!Q$620,CONCATENATE("&gt;",VLOOKUP(CONCATENATE(Q$317," 2"),ТЗ!$A:$C,3,0)),ТЗ!Q73))</f>
        <v>9.807427500000002E-4</v>
      </c>
      <c r="R379" s="30">
        <f>IF(R73&lt;R$619,CONCATENATE("&lt;",VLOOKUP(CONCATENATE(R$317," 1"),ТЗ!$A:$C,3,0)),IF(ТЗ!R73&gt;ТЗ!R$620,CONCATENATE("&gt;",VLOOKUP(CONCATENATE(R$317," 2"),ТЗ!$A:$C,3,0)),ТЗ!R73))</f>
        <v>24.900000000000002</v>
      </c>
      <c r="S379" s="30">
        <f>IF(S73&lt;S$619,CONCATENATE("&lt;",VLOOKUP(CONCATENATE(S$317," 1"),ТЗ!$A:$C,3,0)),IF(ТЗ!S73&gt;ТЗ!S$620,CONCATENATE("&gt;",VLOOKUP(CONCATENATE(S$317," 2"),ТЗ!$A:$C,3,0)),ТЗ!S73))</f>
        <v>0.36133333333329654</v>
      </c>
      <c r="T379" s="30" t="str">
        <f>IF(T73&lt;T$619,CONCATENATE("&lt;",VLOOKUP(CONCATENATE(T$317," 1"),ТЗ!$A:$C,3,0)),IF(ТЗ!T73&gt;ТЗ!T$620,CONCATENATE("&gt;",VLOOKUP(CONCATENATE(T$317," 2"),ТЗ!$A:$C,3,0)),ТЗ!T73))</f>
        <v>&lt;0,1</v>
      </c>
      <c r="U379" s="30" t="e">
        <f>IF(U73&lt;U$619,CONCATENATE("&lt;",VLOOKUP(CONCATENATE(U$317," 1"),ТЗ!$A:$C,3,0)),IF(ТЗ!U73&gt;ТЗ!U$620,CONCATENATE("&gt;",VLOOKUP(CONCATENATE(U$317," 2"),ТЗ!$A:$C,3,0)),ТЗ!U73))</f>
        <v>#N/A</v>
      </c>
      <c r="V379" s="30" t="e">
        <f>IF(V73&lt;V$619,CONCATENATE("&lt;",VLOOKUP(CONCATENATE(V$317," 1"),ТЗ!$A:$C,3,0)),IF(ТЗ!V73&gt;ТЗ!V$620,CONCATENATE("&gt;",VLOOKUP(CONCATENATE(V$317," 2"),ТЗ!$A:$C,3,0)),ТЗ!V73))</f>
        <v>#N/A</v>
      </c>
    </row>
    <row r="380" spans="1:22" hidden="1" x14ac:dyDescent="0.25">
      <c r="A380" s="33"/>
      <c r="B380" s="31"/>
      <c r="D380" s="14">
        <f>IF(OR(D379=[1]Настройки!$U$6,D379="-"),"-",D379+1)</f>
        <v>62</v>
      </c>
      <c r="E380" s="15" t="str">
        <f t="shared" si="1"/>
        <v>471П.21.62</v>
      </c>
      <c r="F380" s="15"/>
      <c r="G380" s="30">
        <f>IF(G74&lt;G$619,CONCATENATE("&lt;",VLOOKUP(CONCATENATE(G$317," 1"),ТЗ!$A:$C,3,0)),IF(ТЗ!G74&gt;ТЗ!G$620,CONCATENATE("&gt;",VLOOKUP(CONCATENATE(G$317," 2"),ТЗ!$A:$C,3,0)),ТЗ!G74))</f>
        <v>7.12</v>
      </c>
      <c r="H380" s="30">
        <f>IF(H74&lt;H$619,CONCATENATE("&lt;",VLOOKUP(CONCATENATE(H$317," 1"),ТЗ!$A:$C,3,0)),IF(ТЗ!H74&gt;ТЗ!H$620,CONCATENATE("&gt;",VLOOKUP(CONCATENATE(H$317," 2"),ТЗ!$A:$C,3,0)),ТЗ!H74))</f>
        <v>7.91</v>
      </c>
      <c r="I380" s="30">
        <f>IF(I74&lt;I$619,CONCATENATE("&lt;",VLOOKUP(CONCATENATE(I$317," 1"),ТЗ!$A:$C,3,0)),IF(ТЗ!I74&gt;ТЗ!I$620,CONCATENATE("&gt;",VLOOKUP(CONCATENATE(I$317," 2"),ТЗ!$A:$C,3,0)),ТЗ!I74))</f>
        <v>16.399999999999999</v>
      </c>
      <c r="J380" s="30">
        <f>IF(J74&lt;J$619,CONCATENATE("&lt;",VLOOKUP(CONCATENATE(J$317," 1"),ТЗ!$A:$C,3,0)),IF(ТЗ!J74&gt;ТЗ!J$620,CONCATENATE("&gt;",VLOOKUP(CONCATENATE(J$317," 2"),ТЗ!$A:$C,3,0)),ТЗ!J74))</f>
        <v>573.55429600000002</v>
      </c>
      <c r="K380" s="30">
        <f>IF(K74&lt;K$619,CONCATENATE("&lt;",VLOOKUP(CONCATENATE(K$317," 1"),ТЗ!$A:$C,3,0)),IF(ТЗ!K74&gt;ТЗ!K$620,CONCATENATE("&gt;",VLOOKUP(CONCATENATE(K$317," 2"),ТЗ!$A:$C,3,0)),ТЗ!K74))</f>
        <v>1.0413333333333334</v>
      </c>
      <c r="L380" s="30">
        <f>IF(L75&lt;L$619,CONCATENATE("&lt;",VLOOKUP(CONCATENATE(L$317," 1"),ТЗ!$A:$C,3,0)),IF(ТЗ!L75&gt;ТЗ!L$620,CONCATENATE("&gt;",VLOOKUP(CONCATENATE(L$317," 2"),ТЗ!$A:$C,3,0)),ТЗ!L75))</f>
        <v>0.27299999999999996</v>
      </c>
      <c r="M380" s="30">
        <f>IF(M74&lt;M$619,CONCATENATE("&lt;",VLOOKUP(CONCATENATE(M$317," 1"),ТЗ!$A:$C,3,0)),IF(ТЗ!M74&gt;ТЗ!M$620,CONCATENATE("&gt;",VLOOKUP(CONCATENATE(M$317," 2"),ТЗ!$A:$C,3,0)),ТЗ!M74))</f>
        <v>0.52777777777777779</v>
      </c>
      <c r="N380" s="30">
        <f>IF(N74&lt;N$619,CONCATENATE("&lt;",VLOOKUP(CONCATENATE(N$317," 1"),ТЗ!$A:$C,3,0)),IF(ТЗ!N74&gt;ТЗ!N$620,CONCATENATE("&gt;",VLOOKUP(CONCATENATE(N$317," 2"),ТЗ!$A:$C,3,0)),ТЗ!N74))</f>
        <v>0</v>
      </c>
      <c r="O380" s="30">
        <f>IF(O74&lt;O$619,CONCATENATE("&lt;",VLOOKUP(CONCATENATE(O$317," 1"),ТЗ!$A:$C,3,0)),IF(ТЗ!O74&gt;ТЗ!O$620,CONCATENATE("&gt;",VLOOKUP(CONCATENATE(O$317," 2"),ТЗ!$A:$C,3,0)),ТЗ!O74))</f>
        <v>0</v>
      </c>
      <c r="P380" s="30">
        <f>IF(P74&lt;P$619,CONCATENATE("&lt;",VLOOKUP(CONCATENATE(P$317," 1"),ТЗ!$A:$C,3,0)),IF(ТЗ!P74&gt;ТЗ!P$620,CONCATENATE("&gt;",VLOOKUP(CONCATENATE(P$317," 2"),ТЗ!$A:$C,3,0)),ТЗ!P74))</f>
        <v>0</v>
      </c>
      <c r="Q380" s="30">
        <f>IF(Q74&lt;Q$619,CONCATENATE("&lt;",VLOOKUP(CONCATENATE(Q$317," 1"),ТЗ!$A:$C,3,0)),IF(ТЗ!Q74&gt;ТЗ!Q$620,CONCATENATE("&gt;",VLOOKUP(CONCATENATE(Q$317," 2"),ТЗ!$A:$C,3,0)),ТЗ!Q74))</f>
        <v>0</v>
      </c>
      <c r="R380" s="30" t="str">
        <f>IF(R74&lt;R$619,CONCATENATE("&lt;",VLOOKUP(CONCATENATE(R$317," 1"),ТЗ!$A:$C,3,0)),IF(ТЗ!R74&gt;ТЗ!R$620,CONCATENATE("&gt;",VLOOKUP(CONCATENATE(R$317," 2"),ТЗ!$A:$C,3,0)),ТЗ!R74))</f>
        <v>&lt;0,5</v>
      </c>
      <c r="S380" s="30" t="str">
        <f>IF(S74&lt;S$619,CONCATENATE("&lt;",VLOOKUP(CONCATENATE(S$317," 1"),ТЗ!$A:$C,3,0)),IF(ТЗ!S74&gt;ТЗ!S$620,CONCATENATE("&gt;",VLOOKUP(CONCATENATE(S$317," 2"),ТЗ!$A:$C,3,0)),ТЗ!S74))</f>
        <v>&lt;0,1</v>
      </c>
      <c r="T380" s="30" t="str">
        <f>IF(T74&lt;T$619,CONCATENATE("&lt;",VLOOKUP(CONCATENATE(T$317," 1"),ТЗ!$A:$C,3,0)),IF(ТЗ!T74&gt;ТЗ!T$620,CONCATENATE("&gt;",VLOOKUP(CONCATENATE(T$317," 2"),ТЗ!$A:$C,3,0)),ТЗ!T74))</f>
        <v>&lt;0,1</v>
      </c>
      <c r="U380" s="30" t="e">
        <f>IF(U74&lt;U$619,CONCATENATE("&lt;",VLOOKUP(CONCATENATE(U$317," 1"),ТЗ!$A:$C,3,0)),IF(ТЗ!U74&gt;ТЗ!U$620,CONCATENATE("&gt;",VLOOKUP(CONCATENATE(U$317," 2"),ТЗ!$A:$C,3,0)),ТЗ!U74))</f>
        <v>#N/A</v>
      </c>
      <c r="V380" s="30" t="e">
        <f>IF(V74&lt;V$619,CONCATENATE("&lt;",VLOOKUP(CONCATENATE(V$317," 1"),ТЗ!$A:$C,3,0)),IF(ТЗ!V74&gt;ТЗ!V$620,CONCATENATE("&gt;",VLOOKUP(CONCATENATE(V$317," 2"),ТЗ!$A:$C,3,0)),ТЗ!V74))</f>
        <v>#N/A</v>
      </c>
    </row>
    <row r="381" spans="1:22" hidden="1" x14ac:dyDescent="0.25">
      <c r="A381" s="33"/>
      <c r="B381" s="31"/>
      <c r="D381" s="14">
        <f>IF(OR(D380=[1]Настройки!$U$6,D380="-"),"-",D380+1)</f>
        <v>63</v>
      </c>
      <c r="E381" s="15" t="str">
        <f t="shared" si="1"/>
        <v>471П.21.63</v>
      </c>
      <c r="F381" s="15"/>
      <c r="G381" s="30">
        <f>IF(G75&lt;G$619,CONCATENATE("&lt;",VLOOKUP(CONCATENATE(G$317," 1"),ТЗ!$A:$C,3,0)),IF(ТЗ!G75&gt;ТЗ!G$620,CONCATENATE("&gt;",VLOOKUP(CONCATENATE(G$317," 2"),ТЗ!$A:$C,3,0)),ТЗ!G75))</f>
        <v>7.26</v>
      </c>
      <c r="H381" s="30">
        <f>IF(H75&lt;H$619,CONCATENATE("&lt;",VLOOKUP(CONCATENATE(H$317," 1"),ТЗ!$A:$C,3,0)),IF(ТЗ!H75&gt;ТЗ!H$620,CONCATENATE("&gt;",VLOOKUP(CONCATENATE(H$317," 2"),ТЗ!$A:$C,3,0)),ТЗ!H75))</f>
        <v>8.2100000000000009</v>
      </c>
      <c r="I381" s="30">
        <f>IF(I75&lt;I$619,CONCATENATE("&lt;",VLOOKUP(CONCATENATE(I$317," 1"),ТЗ!$A:$C,3,0)),IF(ТЗ!I75&gt;ТЗ!I$620,CONCATENATE("&gt;",VLOOKUP(CONCATENATE(I$317," 2"),ТЗ!$A:$C,3,0)),ТЗ!I75))</f>
        <v>16.399999999999999</v>
      </c>
      <c r="J381" s="30">
        <f>IF(J75&lt;J$619,CONCATENATE("&lt;",VLOOKUP(CONCATENATE(J$317," 1"),ТЗ!$A:$C,3,0)),IF(ТЗ!J75&gt;ТЗ!J$620,CONCATENATE("&gt;",VLOOKUP(CONCATENATE(J$317," 2"),ТЗ!$A:$C,3,0)),ТЗ!J75))</f>
        <v>512.77637600000003</v>
      </c>
      <c r="K381" s="30">
        <f>IF(K75&lt;K$619,CONCATENATE("&lt;",VLOOKUP(CONCATENATE(K$317," 1"),ТЗ!$A:$C,3,0)),IF(ТЗ!K75&gt;ТЗ!K$620,CONCATENATE("&gt;",VLOOKUP(CONCATENATE(K$317," 2"),ТЗ!$A:$C,3,0)),ТЗ!K75))</f>
        <v>1.1719999999999997</v>
      </c>
      <c r="L381" s="30" t="str">
        <f>IF(L76&lt;L$619,CONCATENATE("&lt;",VLOOKUP(CONCATENATE(L$317," 1"),ТЗ!$A:$C,3,0)),IF(ТЗ!L76&gt;ТЗ!L$620,CONCATENATE("&gt;",VLOOKUP(CONCATENATE(L$317," 2"),ТЗ!$A:$C,3,0)),ТЗ!L76))</f>
        <v>&lt;0,2</v>
      </c>
      <c r="M381" s="30">
        <f>IF(M75&lt;M$619,CONCATENATE("&lt;",VLOOKUP(CONCATENATE(M$317," 1"),ТЗ!$A:$C,3,0)),IF(ТЗ!M75&gt;ТЗ!M$620,CONCATENATE("&gt;",VLOOKUP(CONCATENATE(M$317," 2"),ТЗ!$A:$C,3,0)),ТЗ!M75))</f>
        <v>0.58333333333333337</v>
      </c>
      <c r="N381" s="30">
        <f>IF(N75&lt;N$619,CONCATENATE("&lt;",VLOOKUP(CONCATENATE(N$317," 1"),ТЗ!$A:$C,3,0)),IF(ТЗ!N75&gt;ТЗ!N$620,CONCATENATE("&gt;",VLOOKUP(CONCATENATE(N$317," 2"),ТЗ!$A:$C,3,0)),ТЗ!N75))</f>
        <v>9.4754166666666653E-2</v>
      </c>
      <c r="O381" s="30">
        <f>IF(O75&lt;O$619,CONCATENATE("&lt;",VLOOKUP(CONCATENATE(O$317," 1"),ТЗ!$A:$C,3,0)),IF(ТЗ!O75&gt;ТЗ!O$620,CONCATENATE("&gt;",VLOOKUP(CONCATENATE(O$317," 2"),ТЗ!$A:$C,3,0)),ТЗ!O75))</f>
        <v>0.22515750000000001</v>
      </c>
      <c r="P381" s="30">
        <f>IF(P75&lt;P$619,CONCATENATE("&lt;",VLOOKUP(CONCATENATE(P$317," 1"),ТЗ!$A:$C,3,0)),IF(ТЗ!P75&gt;ТЗ!P$620,CONCATENATE("&gt;",VLOOKUP(CONCATENATE(P$317," 2"),ТЗ!$A:$C,3,0)),ТЗ!P75))</f>
        <v>8.1649999999999992E-5</v>
      </c>
      <c r="Q381" s="30">
        <f>IF(Q75&lt;Q$619,CONCATENATE("&lt;",VLOOKUP(CONCATENATE(Q$317," 1"),ТЗ!$A:$C,3,0)),IF(ТЗ!Q75&gt;ТЗ!Q$620,CONCATENATE("&gt;",VLOOKUP(CONCATENATE(Q$317," 2"),ТЗ!$A:$C,3,0)),ТЗ!Q75))</f>
        <v>8.1536324999999992E-4</v>
      </c>
      <c r="R381" s="30">
        <f>IF(R75&lt;R$619,CONCATENATE("&lt;",VLOOKUP(CONCATENATE(R$317," 1"),ТЗ!$A:$C,3,0)),IF(ТЗ!R75&gt;ТЗ!R$620,CONCATENATE("&gt;",VLOOKUP(CONCATENATE(R$317," 2"),ТЗ!$A:$C,3,0)),ТЗ!R75))</f>
        <v>24.900000000000002</v>
      </c>
      <c r="S381" s="30">
        <f>IF(S75&lt;S$619,CONCATENATE("&lt;",VLOOKUP(CONCATENATE(S$317," 1"),ТЗ!$A:$C,3,0)),IF(ТЗ!S75&gt;ТЗ!S$620,CONCATENATE("&gt;",VLOOKUP(CONCATENATE(S$317," 2"),ТЗ!$A:$C,3,0)),ТЗ!S75))</f>
        <v>0.20450000000000298</v>
      </c>
      <c r="T381" s="30" t="str">
        <f>IF(T75&lt;T$619,CONCATENATE("&lt;",VLOOKUP(CONCATENATE(T$317," 1"),ТЗ!$A:$C,3,0)),IF(ТЗ!T75&gt;ТЗ!T$620,CONCATENATE("&gt;",VLOOKUP(CONCATENATE(T$317," 2"),ТЗ!$A:$C,3,0)),ТЗ!T75))</f>
        <v>&lt;0,1</v>
      </c>
      <c r="U381" s="30" t="e">
        <f>IF(U75&lt;U$619,CONCATENATE("&lt;",VLOOKUP(CONCATENATE(U$317," 1"),ТЗ!$A:$C,3,0)),IF(ТЗ!U75&gt;ТЗ!U$620,CONCATENATE("&gt;",VLOOKUP(CONCATENATE(U$317," 2"),ТЗ!$A:$C,3,0)),ТЗ!U75))</f>
        <v>#N/A</v>
      </c>
      <c r="V381" s="30" t="e">
        <f>IF(V75&lt;V$619,CONCATENATE("&lt;",VLOOKUP(CONCATENATE(V$317," 1"),ТЗ!$A:$C,3,0)),IF(ТЗ!V75&gt;ТЗ!V$620,CONCATENATE("&gt;",VLOOKUP(CONCATENATE(V$317," 2"),ТЗ!$A:$C,3,0)),ТЗ!V75))</f>
        <v>#N/A</v>
      </c>
    </row>
    <row r="382" spans="1:22" hidden="1" x14ac:dyDescent="0.25">
      <c r="A382" s="33"/>
      <c r="B382" s="31"/>
      <c r="D382" s="14">
        <f>IF(OR(D381=[1]Настройки!$U$6,D381="-"),"-",D381+1)</f>
        <v>64</v>
      </c>
      <c r="E382" s="15" t="str">
        <f t="shared" si="1"/>
        <v>471П.21.64</v>
      </c>
      <c r="F382" s="15"/>
      <c r="G382" s="30">
        <f>IF(G76&lt;G$619,CONCATENATE("&lt;",VLOOKUP(CONCATENATE(G$317," 1"),ТЗ!$A:$C,3,0)),IF(ТЗ!G76&gt;ТЗ!G$620,CONCATENATE("&gt;",VLOOKUP(CONCATENATE(G$317," 2"),ТЗ!$A:$C,3,0)),ТЗ!G76))</f>
        <v>7.09</v>
      </c>
      <c r="H382" s="30">
        <f>IF(H76&lt;H$619,CONCATENATE("&lt;",VLOOKUP(CONCATENATE(H$317," 1"),ТЗ!$A:$C,3,0)),IF(ТЗ!H76&gt;ТЗ!H$620,CONCATENATE("&gt;",VLOOKUP(CONCATENATE(H$317," 2"),ТЗ!$A:$C,3,0)),ТЗ!H76))</f>
        <v>8.02</v>
      </c>
      <c r="I382" s="30">
        <f>IF(I76&lt;I$619,CONCATENATE("&lt;",VLOOKUP(CONCATENATE(I$317," 1"),ТЗ!$A:$C,3,0)),IF(ТЗ!I76&gt;ТЗ!I$620,CONCATENATE("&gt;",VLOOKUP(CONCATENATE(I$317," 2"),ТЗ!$A:$C,3,0)),ТЗ!I76))</f>
        <v>24.599999999999998</v>
      </c>
      <c r="J382" s="30">
        <f>IF(J76&lt;J$619,CONCATENATE("&lt;",VLOOKUP(CONCATENATE(J$317," 1"),ТЗ!$A:$C,3,0)),IF(ТЗ!J76&gt;ТЗ!J$620,CONCATENATE("&gt;",VLOOKUP(CONCATENATE(J$317," 2"),ТЗ!$A:$C,3,0)),ТЗ!J76))</f>
        <v>762.41373599999997</v>
      </c>
      <c r="K382" s="30">
        <f>IF(K76&lt;K$619,CONCATENATE("&lt;",VLOOKUP(CONCATENATE(K$317," 1"),ТЗ!$A:$C,3,0)),IF(ТЗ!K76&gt;ТЗ!K$620,CONCATENATE("&gt;",VLOOKUP(CONCATENATE(K$317," 2"),ТЗ!$A:$C,3,0)),ТЗ!K76))</f>
        <v>0.9813333333333335</v>
      </c>
      <c r="L382" s="30">
        <f>IF(L77&lt;L$619,CONCATENATE("&lt;",VLOOKUP(CONCATENATE(L$317," 1"),ТЗ!$A:$C,3,0)),IF(ТЗ!L77&gt;ТЗ!L$620,CONCATENATE("&gt;",VLOOKUP(CONCATENATE(L$317," 2"),ТЗ!$A:$C,3,0)),ТЗ!L77))</f>
        <v>0.40950000000000003</v>
      </c>
      <c r="M382" s="30">
        <f>IF(M76&lt;M$619,CONCATENATE("&lt;",VLOOKUP(CONCATENATE(M$317," 1"),ТЗ!$A:$C,3,0)),IF(ТЗ!M76&gt;ТЗ!M$620,CONCATENATE("&gt;",VLOOKUP(CONCATENATE(M$317," 2"),ТЗ!$A:$C,3,0)),ТЗ!M76))</f>
        <v>1.7777777777777779</v>
      </c>
      <c r="N382" s="30">
        <f>IF(N76&lt;N$619,CONCATENATE("&lt;",VLOOKUP(CONCATENATE(N$317," 1"),ТЗ!$A:$C,3,0)),IF(ТЗ!N76&gt;ТЗ!N$620,CONCATENATE("&gt;",VLOOKUP(CONCATENATE(N$317," 2"),ТЗ!$A:$C,3,0)),ТЗ!N76))</f>
        <v>0.10762083333333333</v>
      </c>
      <c r="O382" s="30">
        <f>IF(O76&lt;O$619,CONCATENATE("&lt;",VLOOKUP(CONCATENATE(O$317," 1"),ТЗ!$A:$C,3,0)),IF(ТЗ!O76&gt;ТЗ!O$620,CONCATENATE("&gt;",VLOOKUP(CONCATENATE(O$317," 2"),ТЗ!$A:$C,3,0)),ТЗ!O76))</f>
        <v>0.2474075</v>
      </c>
      <c r="P382" s="30">
        <f>IF(P76&lt;P$619,CONCATENATE("&lt;",VLOOKUP(CONCATENATE(P$317," 1"),ТЗ!$A:$C,3,0)),IF(ТЗ!P76&gt;ТЗ!P$620,CONCATENATE("&gt;",VLOOKUP(CONCATENATE(P$317," 2"),ТЗ!$A:$C,3,0)),ТЗ!P76))</f>
        <v>1.5611250000000001E-4</v>
      </c>
      <c r="Q382" s="30">
        <f>IF(Q76&lt;Q$619,CONCATENATE("&lt;",VLOOKUP(CONCATENATE(Q$317," 1"),ТЗ!$A:$C,3,0)),IF(ТЗ!Q76&gt;ТЗ!Q$620,CONCATENATE("&gt;",VLOOKUP(CONCATENATE(Q$317," 2"),ТЗ!$A:$C,3,0)),ТЗ!Q76))</f>
        <v>1.5177727500000004E-3</v>
      </c>
      <c r="R382" s="30" t="str">
        <f>IF(R76&lt;R$619,CONCATENATE("&lt;",VLOOKUP(CONCATENATE(R$317," 1"),ТЗ!$A:$C,3,0)),IF(ТЗ!R76&gt;ТЗ!R$620,CONCATENATE("&gt;",VLOOKUP(CONCATENATE(R$317," 2"),ТЗ!$A:$C,3,0)),ТЗ!R76))</f>
        <v>&gt;50</v>
      </c>
      <c r="S382" s="30">
        <f>IF(S76&lt;S$619,CONCATENATE("&lt;",VLOOKUP(CONCATENATE(S$317," 1"),ТЗ!$A:$C,3,0)),IF(ТЗ!S76&gt;ТЗ!S$620,CONCATENATE("&gt;",VLOOKUP(CONCATENATE(S$317," 2"),ТЗ!$A:$C,3,0)),ТЗ!S76))</f>
        <v>0.45000000000001705</v>
      </c>
      <c r="T382" s="30" t="str">
        <f>IF(T76&lt;T$619,CONCATENATE("&lt;",VLOOKUP(CONCATENATE(T$317," 1"),ТЗ!$A:$C,3,0)),IF(ТЗ!T76&gt;ТЗ!T$620,CONCATENATE("&gt;",VLOOKUP(CONCATENATE(T$317," 2"),ТЗ!$A:$C,3,0)),ТЗ!T76))</f>
        <v>&lt;0,1</v>
      </c>
      <c r="U382" s="30" t="e">
        <f>IF(U76&lt;U$619,CONCATENATE("&lt;",VLOOKUP(CONCATENATE(U$317," 1"),ТЗ!$A:$C,3,0)),IF(ТЗ!U76&gt;ТЗ!U$620,CONCATENATE("&gt;",VLOOKUP(CONCATENATE(U$317," 2"),ТЗ!$A:$C,3,0)),ТЗ!U76))</f>
        <v>#N/A</v>
      </c>
      <c r="V382" s="30" t="e">
        <f>IF(V76&lt;V$619,CONCATENATE("&lt;",VLOOKUP(CONCATENATE(V$317," 1"),ТЗ!$A:$C,3,0)),IF(ТЗ!V76&gt;ТЗ!V$620,CONCATENATE("&gt;",VLOOKUP(CONCATENATE(V$317," 2"),ТЗ!$A:$C,3,0)),ТЗ!V76))</f>
        <v>#N/A</v>
      </c>
    </row>
    <row r="383" spans="1:22" hidden="1" x14ac:dyDescent="0.25">
      <c r="A383" s="33"/>
      <c r="B383" s="31"/>
      <c r="D383" s="14">
        <f>IF(OR(D382=[1]Настройки!$U$6,D382="-"),"-",D382+1)</f>
        <v>65</v>
      </c>
      <c r="E383" s="15" t="str">
        <f t="shared" ref="E383:E446" si="2">E77</f>
        <v>471П.21.65</v>
      </c>
      <c r="F383" s="15"/>
      <c r="G383" s="30">
        <f>IF(G77&lt;G$619,CONCATENATE("&lt;",VLOOKUP(CONCATENATE(G$317," 1"),ТЗ!$A:$C,3,0)),IF(ТЗ!G77&gt;ТЗ!G$620,CONCATENATE("&gt;",VLOOKUP(CONCATENATE(G$317," 2"),ТЗ!$A:$C,3,0)),ТЗ!G77))</f>
        <v>7.2</v>
      </c>
      <c r="H383" s="30">
        <f>IF(H77&lt;H$619,CONCATENATE("&lt;",VLOOKUP(CONCATENATE(H$317," 1"),ТЗ!$A:$C,3,0)),IF(ТЗ!H77&gt;ТЗ!H$620,CONCATENATE("&gt;",VLOOKUP(CONCATENATE(H$317," 2"),ТЗ!$A:$C,3,0)),ТЗ!H77))</f>
        <v>8.2799999999999994</v>
      </c>
      <c r="I383" s="30">
        <f>IF(I77&lt;I$619,CONCATENATE("&lt;",VLOOKUP(CONCATENATE(I$317," 1"),ТЗ!$A:$C,3,0)),IF(ТЗ!I77&gt;ТЗ!I$620,CONCATENATE("&gt;",VLOOKUP(CONCATENATE(I$317," 2"),ТЗ!$A:$C,3,0)),ТЗ!I77))</f>
        <v>16.2</v>
      </c>
      <c r="J383" s="30">
        <f>IF(J77&lt;J$619,CONCATENATE("&lt;",VLOOKUP(CONCATENATE(J$317," 1"),ТЗ!$A:$C,3,0)),IF(ТЗ!J77&gt;ТЗ!J$620,CONCATENATE("&gt;",VLOOKUP(CONCATENATE(J$317," 2"),ТЗ!$A:$C,3,0)),ТЗ!J77))</f>
        <v>549.64285599999994</v>
      </c>
      <c r="K383" s="30">
        <f>IF(K77&lt;K$619,CONCATENATE("&lt;",VLOOKUP(CONCATENATE(K$317," 1"),ТЗ!$A:$C,3,0)),IF(ТЗ!K77&gt;ТЗ!K$620,CONCATENATE("&gt;",VLOOKUP(CONCATENATE(K$317," 2"),ТЗ!$A:$C,3,0)),ТЗ!K77))</f>
        <v>1.3093333333333332</v>
      </c>
      <c r="L383" s="30">
        <f>IF(L78&lt;L$619,CONCATENATE("&lt;",VLOOKUP(CONCATENATE(L$317," 1"),ТЗ!$A:$C,3,0)),IF(ТЗ!L78&gt;ТЗ!L$620,CONCATENATE("&gt;",VLOOKUP(CONCATENATE(L$317," 2"),ТЗ!$A:$C,3,0)),ТЗ!L78))</f>
        <v>0.22750000000000001</v>
      </c>
      <c r="M383" s="30">
        <f>IF(M77&lt;M$619,CONCATENATE("&lt;",VLOOKUP(CONCATENATE(M$317," 1"),ТЗ!$A:$C,3,0)),IF(ТЗ!M77&gt;ТЗ!M$620,CONCATENATE("&gt;",VLOOKUP(CONCATENATE(M$317," 2"),ТЗ!$A:$C,3,0)),ТЗ!M77))</f>
        <v>0.5</v>
      </c>
      <c r="N383" s="30">
        <f>IF(N77&lt;N$619,CONCATENATE("&lt;",VLOOKUP(CONCATENATE(N$317," 1"),ТЗ!$A:$C,3,0)),IF(ТЗ!N77&gt;ТЗ!N$620,CONCATENATE("&gt;",VLOOKUP(CONCATENATE(N$317," 2"),ТЗ!$A:$C,3,0)),ТЗ!N77))</f>
        <v>0.1320291666666667</v>
      </c>
      <c r="O383" s="30">
        <f>IF(O77&lt;O$619,CONCATENATE("&lt;",VLOOKUP(CONCATENATE(O$317," 1"),ТЗ!$A:$C,3,0)),IF(ТЗ!O77&gt;ТЗ!O$620,CONCATENATE("&gt;",VLOOKUP(CONCATENATE(O$317," 2"),ТЗ!$A:$C,3,0)),ТЗ!O77))</f>
        <v>0.23157</v>
      </c>
      <c r="P383" s="30">
        <f>IF(P77&lt;P$619,CONCATENATE("&lt;",VLOOKUP(CONCATENATE(P$317," 1"),ТЗ!$A:$C,3,0)),IF(ТЗ!P77&gt;ТЗ!P$620,CONCATENATE("&gt;",VLOOKUP(CONCATENATE(P$317," 2"),ТЗ!$A:$C,3,0)),ТЗ!P77))</f>
        <v>1.5548E-4</v>
      </c>
      <c r="Q383" s="30">
        <f>IF(Q77&lt;Q$619,CONCATENATE("&lt;",VLOOKUP(CONCATENATE(Q$317," 1"),ТЗ!$A:$C,3,0)),IF(ТЗ!Q77&gt;ТЗ!Q$620,CONCATENATE("&gt;",VLOOKUP(CONCATENATE(Q$317," 2"),ТЗ!$A:$C,3,0)),ТЗ!Q77))</f>
        <v>1.041451125E-3</v>
      </c>
      <c r="R383" s="30">
        <f>IF(R77&lt;R$619,CONCATENATE("&lt;",VLOOKUP(CONCATENATE(R$317," 1"),ТЗ!$A:$C,3,0)),IF(ТЗ!R77&gt;ТЗ!R$620,CONCATENATE("&gt;",VLOOKUP(CONCATENATE(R$317," 2"),ТЗ!$A:$C,3,0)),ТЗ!R77))</f>
        <v>24.87</v>
      </c>
      <c r="S383" s="30">
        <f>IF(S77&lt;S$619,CONCATENATE("&lt;",VLOOKUP(CONCATENATE(S$317," 1"),ТЗ!$A:$C,3,0)),IF(ТЗ!S77&gt;ТЗ!S$620,CONCATENATE("&gt;",VLOOKUP(CONCATENATE(S$317," 2"),ТЗ!$A:$C,3,0)),ТЗ!S77))</f>
        <v>0.18180000000002394</v>
      </c>
      <c r="T383" s="30" t="str">
        <f>IF(T77&lt;T$619,CONCATENATE("&lt;",VLOOKUP(CONCATENATE(T$317," 1"),ТЗ!$A:$C,3,0)),IF(ТЗ!T77&gt;ТЗ!T$620,CONCATENATE("&gt;",VLOOKUP(CONCATENATE(T$317," 2"),ТЗ!$A:$C,3,0)),ТЗ!T77))</f>
        <v>&lt;0,1</v>
      </c>
      <c r="U383" s="30" t="e">
        <f>IF(U77&lt;U$619,CONCATENATE("&lt;",VLOOKUP(CONCATENATE(U$317," 1"),ТЗ!$A:$C,3,0)),IF(ТЗ!U77&gt;ТЗ!U$620,CONCATENATE("&gt;",VLOOKUP(CONCATENATE(U$317," 2"),ТЗ!$A:$C,3,0)),ТЗ!U77))</f>
        <v>#N/A</v>
      </c>
      <c r="V383" s="30" t="e">
        <f>IF(V77&lt;V$619,CONCATENATE("&lt;",VLOOKUP(CONCATENATE(V$317," 1"),ТЗ!$A:$C,3,0)),IF(ТЗ!V77&gt;ТЗ!V$620,CONCATENATE("&gt;",VLOOKUP(CONCATENATE(V$317," 2"),ТЗ!$A:$C,3,0)),ТЗ!V77))</f>
        <v>#N/A</v>
      </c>
    </row>
    <row r="384" spans="1:22" hidden="1" x14ac:dyDescent="0.25">
      <c r="A384" s="33"/>
      <c r="B384" s="31"/>
      <c r="D384" s="14">
        <f>IF(OR(D383=[1]Настройки!$U$6,D383="-"),"-",D383+1)</f>
        <v>66</v>
      </c>
      <c r="E384" s="15" t="str">
        <f t="shared" si="2"/>
        <v>471П.21.66</v>
      </c>
      <c r="F384" s="15"/>
      <c r="G384" s="30">
        <f>IF(G78&lt;G$619,CONCATENATE("&lt;",VLOOKUP(CONCATENATE(G$317," 1"),ТЗ!$A:$C,3,0)),IF(ТЗ!G78&gt;ТЗ!G$620,CONCATENATE("&gt;",VLOOKUP(CONCATENATE(G$317," 2"),ТЗ!$A:$C,3,0)),ТЗ!G78))</f>
        <v>7.22</v>
      </c>
      <c r="H384" s="30">
        <f>IF(H78&lt;H$619,CONCATENATE("&lt;",VLOOKUP(CONCATENATE(H$317," 1"),ТЗ!$A:$C,3,0)),IF(ТЗ!H78&gt;ТЗ!H$620,CONCATENATE("&gt;",VLOOKUP(CONCATENATE(H$317," 2"),ТЗ!$A:$C,3,0)),ТЗ!H78))</f>
        <v>8</v>
      </c>
      <c r="I384" s="30">
        <f>IF(I78&lt;I$619,CONCATENATE("&lt;",VLOOKUP(CONCATENATE(I$317," 1"),ТЗ!$A:$C,3,0)),IF(ТЗ!I78&gt;ТЗ!I$620,CONCATENATE("&gt;",VLOOKUP(CONCATENATE(I$317," 2"),ТЗ!$A:$C,3,0)),ТЗ!I78))</f>
        <v>13.999999999999998</v>
      </c>
      <c r="J384" s="30">
        <f>IF(J78&lt;J$619,CONCATENATE("&lt;",VLOOKUP(CONCATENATE(J$317," 1"),ТЗ!$A:$C,3,0)),IF(ТЗ!J78&gt;ТЗ!J$620,CONCATENATE("&gt;",VLOOKUP(CONCATENATE(J$317," 2"),ТЗ!$A:$C,3,0)),ТЗ!J78))</f>
        <v>456.01981599999993</v>
      </c>
      <c r="K384" s="30">
        <f>IF(K78&lt;K$619,CONCATENATE("&lt;",VLOOKUP(CONCATENATE(K$317," 1"),ТЗ!$A:$C,3,0)),IF(ТЗ!K78&gt;ТЗ!K$620,CONCATENATE("&gt;",VLOOKUP(CONCATENATE(K$317," 2"),ТЗ!$A:$C,3,0)),ТЗ!K78))</f>
        <v>1.048</v>
      </c>
      <c r="L384" s="30">
        <f>IF(L79&lt;L$619,CONCATENATE("&lt;",VLOOKUP(CONCATENATE(L$317," 1"),ТЗ!$A:$C,3,0)),IF(ТЗ!L79&gt;ТЗ!L$620,CONCATENATE("&gt;",VLOOKUP(CONCATENATE(L$317," 2"),ТЗ!$A:$C,3,0)),ТЗ!L79))</f>
        <v>0.31850000000000001</v>
      </c>
      <c r="M384" s="30" t="str">
        <f>IF(M78&lt;M$619,CONCATENATE("&lt;",VLOOKUP(CONCATENATE(M$317," 1"),ТЗ!$A:$C,3,0)),IF(ТЗ!M78&gt;ТЗ!M$620,CONCATENATE("&gt;",VLOOKUP(CONCATENATE(M$317," 2"),ТЗ!$A:$C,3,0)),ТЗ!M78))</f>
        <v>&lt;0,5</v>
      </c>
      <c r="N384" s="30">
        <f>IF(N78&lt;N$619,CONCATENATE("&lt;",VLOOKUP(CONCATENATE(N$317," 1"),ТЗ!$A:$C,3,0)),IF(ТЗ!N78&gt;ТЗ!N$620,CONCATENATE("&gt;",VLOOKUP(CONCATENATE(N$317," 2"),ТЗ!$A:$C,3,0)),ТЗ!N78))</f>
        <v>0.134075</v>
      </c>
      <c r="O384" s="30">
        <f>IF(O78&lt;O$619,CONCATENATE("&lt;",VLOOKUP(CONCATENATE(O$317," 1"),ТЗ!$A:$C,3,0)),IF(ТЗ!O78&gt;ТЗ!O$620,CONCATENATE("&gt;",VLOOKUP(CONCATENATE(O$317," 2"),ТЗ!$A:$C,3,0)),ТЗ!O78))</f>
        <v>0.28445749999999997</v>
      </c>
      <c r="P384" s="30">
        <f>IF(P78&lt;P$619,CONCATENATE("&lt;",VLOOKUP(CONCATENATE(P$317," 1"),ТЗ!$A:$C,3,0)),IF(ТЗ!P78&gt;ТЗ!P$620,CONCATENATE("&gt;",VLOOKUP(CONCATENATE(P$317," 2"),ТЗ!$A:$C,3,0)),ТЗ!P78))</f>
        <v>4.602300000000001E-5</v>
      </c>
      <c r="Q384" s="30">
        <f>IF(Q78&lt;Q$619,CONCATENATE("&lt;",VLOOKUP(CONCATENATE(Q$317," 1"),ТЗ!$A:$C,3,0)),IF(ТЗ!Q78&gt;ТЗ!Q$620,CONCATENATE("&gt;",VLOOKUP(CONCATENATE(Q$317," 2"),ТЗ!$A:$C,3,0)),ТЗ!Q78))</f>
        <v>7.6319099999999987E-4</v>
      </c>
      <c r="R384" s="30" t="str">
        <f>IF(R78&lt;R$619,CONCATENATE("&lt;",VLOOKUP(CONCATENATE(R$317," 1"),ТЗ!$A:$C,3,0)),IF(ТЗ!R78&gt;ТЗ!R$620,CONCATENATE("&gt;",VLOOKUP(CONCATENATE(R$317," 2"),ТЗ!$A:$C,3,0)),ТЗ!R78))</f>
        <v>&lt;0,5</v>
      </c>
      <c r="S384" s="30">
        <f>IF(S78&lt;S$619,CONCATENATE("&lt;",VLOOKUP(CONCATENATE(S$317," 1"),ТЗ!$A:$C,3,0)),IF(ТЗ!S78&gt;ТЗ!S$620,CONCATENATE("&gt;",VLOOKUP(CONCATENATE(S$317," 2"),ТЗ!$A:$C,3,0)),ТЗ!S78))</f>
        <v>0.14066666666664673</v>
      </c>
      <c r="T384" s="30" t="str">
        <f>IF(T78&lt;T$619,CONCATENATE("&lt;",VLOOKUP(CONCATENATE(T$317," 1"),ТЗ!$A:$C,3,0)),IF(ТЗ!T78&gt;ТЗ!T$620,CONCATENATE("&gt;",VLOOKUP(CONCATENATE(T$317," 2"),ТЗ!$A:$C,3,0)),ТЗ!T78))</f>
        <v>&lt;0,1</v>
      </c>
      <c r="U384" s="30" t="e">
        <f>IF(U78&lt;U$619,CONCATENATE("&lt;",VLOOKUP(CONCATENATE(U$317," 1"),ТЗ!$A:$C,3,0)),IF(ТЗ!U78&gt;ТЗ!U$620,CONCATENATE("&gt;",VLOOKUP(CONCATENATE(U$317," 2"),ТЗ!$A:$C,3,0)),ТЗ!U78))</f>
        <v>#N/A</v>
      </c>
      <c r="V384" s="30" t="e">
        <f>IF(V78&lt;V$619,CONCATENATE("&lt;",VLOOKUP(CONCATENATE(V$317," 1"),ТЗ!$A:$C,3,0)),IF(ТЗ!V78&gt;ТЗ!V$620,CONCATENATE("&gt;",VLOOKUP(CONCATENATE(V$317," 2"),ТЗ!$A:$C,3,0)),ТЗ!V78))</f>
        <v>#N/A</v>
      </c>
    </row>
    <row r="385" spans="1:22" hidden="1" x14ac:dyDescent="0.25">
      <c r="A385" s="33"/>
      <c r="B385" s="31"/>
      <c r="D385" s="14">
        <f>IF(OR(D384=[1]Настройки!$U$6,D384="-"),"-",D384+1)</f>
        <v>67</v>
      </c>
      <c r="E385" s="15" t="str">
        <f t="shared" si="2"/>
        <v>471П.21.67</v>
      </c>
      <c r="F385" s="15"/>
      <c r="G385" s="30">
        <f>IF(G79&lt;G$619,CONCATENATE("&lt;",VLOOKUP(CONCATENATE(G$317," 1"),ТЗ!$A:$C,3,0)),IF(ТЗ!G79&gt;ТЗ!G$620,CONCATENATE("&gt;",VLOOKUP(CONCATENATE(G$317," 2"),ТЗ!$A:$C,3,0)),ТЗ!G79))</f>
        <v>7.2</v>
      </c>
      <c r="H385" s="30">
        <f>IF(H79&lt;H$619,CONCATENATE("&lt;",VLOOKUP(CONCATENATE(H$317," 1"),ТЗ!$A:$C,3,0)),IF(ТЗ!H79&gt;ТЗ!H$620,CONCATENATE("&gt;",VLOOKUP(CONCATENATE(H$317," 2"),ТЗ!$A:$C,3,0)),ТЗ!H79))</f>
        <v>8.02</v>
      </c>
      <c r="I385" s="30">
        <f>IF(I79&lt;I$619,CONCATENATE("&lt;",VLOOKUP(CONCATENATE(I$317," 1"),ТЗ!$A:$C,3,0)),IF(ТЗ!I79&gt;ТЗ!I$620,CONCATENATE("&gt;",VLOOKUP(CONCATENATE(I$317," 2"),ТЗ!$A:$C,3,0)),ТЗ!I79))</f>
        <v>35.200000000000003</v>
      </c>
      <c r="J385" s="30">
        <f>IF(J79&lt;J$619,CONCATENATE("&lt;",VLOOKUP(CONCATENATE(J$317," 1"),ТЗ!$A:$C,3,0)),IF(ТЗ!J79&gt;ТЗ!J$620,CONCATENATE("&gt;",VLOOKUP(CONCATENATE(J$317," 2"),ТЗ!$A:$C,3,0)),ТЗ!J79))</f>
        <v>780.73861599999998</v>
      </c>
      <c r="K385" s="30">
        <f>IF(K79&lt;K$619,CONCATENATE("&lt;",VLOOKUP(CONCATENATE(K$317," 1"),ТЗ!$A:$C,3,0)),IF(ТЗ!K79&gt;ТЗ!K$620,CONCATENATE("&gt;",VLOOKUP(CONCATENATE(K$317," 2"),ТЗ!$A:$C,3,0)),ТЗ!K79))</f>
        <v>1.5826666666666667</v>
      </c>
      <c r="L385" s="30">
        <f>IF(L80&lt;L$619,CONCATENATE("&lt;",VLOOKUP(CONCATENATE(L$317," 1"),ТЗ!$A:$C,3,0)),IF(ТЗ!L80&gt;ТЗ!L$620,CONCATENATE("&gt;",VLOOKUP(CONCATENATE(L$317," 2"),ТЗ!$A:$C,3,0)),ТЗ!L80))</f>
        <v>0.22750000000000001</v>
      </c>
      <c r="M385" s="30" t="str">
        <f>IF(M79&lt;M$619,CONCATENATE("&lt;",VLOOKUP(CONCATENATE(M$317," 1"),ТЗ!$A:$C,3,0)),IF(ТЗ!M79&gt;ТЗ!M$620,CONCATENATE("&gt;",VLOOKUP(CONCATENATE(M$317," 2"),ТЗ!$A:$C,3,0)),ТЗ!M79))</f>
        <v>&lt;0,5</v>
      </c>
      <c r="N385" s="30">
        <f>IF(N79&lt;N$619,CONCATENATE("&lt;",VLOOKUP(CONCATENATE(N$317," 1"),ТЗ!$A:$C,3,0)),IF(ТЗ!N79&gt;ТЗ!N$620,CONCATENATE("&gt;",VLOOKUP(CONCATENATE(N$317," 2"),ТЗ!$A:$C,3,0)),ТЗ!N79))</f>
        <v>9.4858333333333336E-2</v>
      </c>
      <c r="O385" s="30">
        <f>IF(O79&lt;O$619,CONCATENATE("&lt;",VLOOKUP(CONCATENATE(O$317," 1"),ТЗ!$A:$C,3,0)),IF(ТЗ!O79&gt;ТЗ!O$620,CONCATENATE("&gt;",VLOOKUP(CONCATENATE(O$317," 2"),ТЗ!$A:$C,3,0)),ТЗ!O79))</f>
        <v>0.21133250000000001</v>
      </c>
      <c r="P385" s="30">
        <f>IF(P79&lt;P$619,CONCATENATE("&lt;",VLOOKUP(CONCATENATE(P$317," 1"),ТЗ!$A:$C,3,0)),IF(ТЗ!P79&gt;ТЗ!P$620,CONCATENATE("&gt;",VLOOKUP(CONCATENATE(P$317," 2"),ТЗ!$A:$C,3,0)),ТЗ!P79))</f>
        <v>1.2311899999999996E-4</v>
      </c>
      <c r="Q385" s="30">
        <f>IF(Q79&lt;Q$619,CONCATENATE("&lt;",VLOOKUP(CONCATENATE(Q$317," 1"),ТЗ!$A:$C,3,0)),IF(ТЗ!Q79&gt;ТЗ!Q$620,CONCATENATE("&gt;",VLOOKUP(CONCATENATE(Q$317," 2"),ТЗ!$A:$C,3,0)),ТЗ!Q79))</f>
        <v>1.4424052500000002E-3</v>
      </c>
      <c r="R385" s="30">
        <f>IF(R79&lt;R$619,CONCATENATE("&lt;",VLOOKUP(CONCATENATE(R$317," 1"),ТЗ!$A:$C,3,0)),IF(ТЗ!R79&gt;ТЗ!R$620,CONCATENATE("&gt;",VLOOKUP(CONCATENATE(R$317," 2"),ТЗ!$A:$C,3,0)),ТЗ!R79))</f>
        <v>24.984999999999999</v>
      </c>
      <c r="S385" s="30">
        <f>IF(S79&lt;S$619,CONCATENATE("&lt;",VLOOKUP(CONCATENATE(S$317," 1"),ТЗ!$A:$C,3,0)),IF(ТЗ!S79&gt;ТЗ!S$620,CONCATENATE("&gt;",VLOOKUP(CONCATENATE(S$317," 2"),ТЗ!$A:$C,3,0)),ТЗ!S79))</f>
        <v>0.11099999999999</v>
      </c>
      <c r="T385" s="30" t="str">
        <f>IF(T79&lt;T$619,CONCATENATE("&lt;",VLOOKUP(CONCATENATE(T$317," 1"),ТЗ!$A:$C,3,0)),IF(ТЗ!T79&gt;ТЗ!T$620,CONCATENATE("&gt;",VLOOKUP(CONCATENATE(T$317," 2"),ТЗ!$A:$C,3,0)),ТЗ!T79))</f>
        <v>&lt;0,1</v>
      </c>
      <c r="U385" s="30" t="e">
        <f>IF(U79&lt;U$619,CONCATENATE("&lt;",VLOOKUP(CONCATENATE(U$317," 1"),ТЗ!$A:$C,3,0)),IF(ТЗ!U79&gt;ТЗ!U$620,CONCATENATE("&gt;",VLOOKUP(CONCATENATE(U$317," 2"),ТЗ!$A:$C,3,0)),ТЗ!U79))</f>
        <v>#N/A</v>
      </c>
      <c r="V385" s="30" t="e">
        <f>IF(V79&lt;V$619,CONCATENATE("&lt;",VLOOKUP(CONCATENATE(V$317," 1"),ТЗ!$A:$C,3,0)),IF(ТЗ!V79&gt;ТЗ!V$620,CONCATENATE("&gt;",VLOOKUP(CONCATENATE(V$317," 2"),ТЗ!$A:$C,3,0)),ТЗ!V79))</f>
        <v>#N/A</v>
      </c>
    </row>
    <row r="386" spans="1:22" hidden="1" x14ac:dyDescent="0.25">
      <c r="A386" s="33"/>
      <c r="B386" s="31"/>
      <c r="D386" s="14">
        <f>IF(OR(D385=[1]Настройки!$U$6,D385="-"),"-",D385+1)</f>
        <v>68</v>
      </c>
      <c r="E386" s="15" t="str">
        <f t="shared" si="2"/>
        <v>471П.21.68</v>
      </c>
      <c r="F386" s="15"/>
      <c r="G386" s="30">
        <f>IF(G80&lt;G$619,CONCATENATE("&lt;",VLOOKUP(CONCATENATE(G$317," 1"),ТЗ!$A:$C,3,0)),IF(ТЗ!G80&gt;ТЗ!G$620,CONCATENATE("&gt;",VLOOKUP(CONCATENATE(G$317," 2"),ТЗ!$A:$C,3,0)),ТЗ!G80))</f>
        <v>7.19</v>
      </c>
      <c r="H386" s="30">
        <f>IF(H80&lt;H$619,CONCATENATE("&lt;",VLOOKUP(CONCATENATE(H$317," 1"),ТЗ!$A:$C,3,0)),IF(ТЗ!H80&gt;ТЗ!H$620,CONCATENATE("&gt;",VLOOKUP(CONCATENATE(H$317," 2"),ТЗ!$A:$C,3,0)),ТЗ!H80))</f>
        <v>8.31</v>
      </c>
      <c r="I386" s="30">
        <f>IF(I80&lt;I$619,CONCATENATE("&lt;",VLOOKUP(CONCATENATE(I$317," 1"),ТЗ!$A:$C,3,0)),IF(ТЗ!I80&gt;ТЗ!I$620,CONCATENATE("&gt;",VLOOKUP(CONCATENATE(I$317," 2"),ТЗ!$A:$C,3,0)),ТЗ!I80))</f>
        <v>17.399999999999999</v>
      </c>
      <c r="J386" s="30">
        <f>IF(J80&lt;J$619,CONCATENATE("&lt;",VLOOKUP(CONCATENATE(J$317," 1"),ТЗ!$A:$C,3,0)),IF(ТЗ!J80&gt;ТЗ!J$620,CONCATENATE("&gt;",VLOOKUP(CONCATENATE(J$317," 2"),ТЗ!$A:$C,3,0)),ТЗ!J80))</f>
        <v>568.015896</v>
      </c>
      <c r="K386" s="30">
        <f>IF(K80&lt;K$619,CONCATENATE("&lt;",VLOOKUP(CONCATENATE(K$317," 1"),ТЗ!$A:$C,3,0)),IF(ТЗ!K80&gt;ТЗ!K$620,CONCATENATE("&gt;",VLOOKUP(CONCATENATE(K$317," 2"),ТЗ!$A:$C,3,0)),ТЗ!K80))</f>
        <v>1.3039999999999998</v>
      </c>
      <c r="L386" s="30">
        <f>IF(L81&lt;L$619,CONCATENATE("&lt;",VLOOKUP(CONCATENATE(L$317," 1"),ТЗ!$A:$C,3,0)),IF(ТЗ!L81&gt;ТЗ!L$620,CONCATENATE("&gt;",VLOOKUP(CONCATENATE(L$317," 2"),ТЗ!$A:$C,3,0)),ТЗ!L81))</f>
        <v>0.22750000000000001</v>
      </c>
      <c r="M386" s="30">
        <f>IF(M80&lt;M$619,CONCATENATE("&lt;",VLOOKUP(CONCATENATE(M$317," 1"),ТЗ!$A:$C,3,0)),IF(ТЗ!M80&gt;ТЗ!M$620,CONCATENATE("&gt;",VLOOKUP(CONCATENATE(M$317," 2"),ТЗ!$A:$C,3,0)),ТЗ!M80))</f>
        <v>0.61111111111111116</v>
      </c>
      <c r="N386" s="30">
        <f>IF(N80&lt;N$619,CONCATENATE("&lt;",VLOOKUP(CONCATENATE(N$317," 1"),ТЗ!$A:$C,3,0)),IF(ТЗ!N80&gt;ТЗ!N$620,CONCATENATE("&gt;",VLOOKUP(CONCATENATE(N$317," 2"),ТЗ!$A:$C,3,0)),ТЗ!N80))</f>
        <v>0.13497083333333335</v>
      </c>
      <c r="O386" s="30">
        <f>IF(O80&lt;O$619,CONCATENATE("&lt;",VLOOKUP(CONCATENATE(O$317," 1"),ТЗ!$A:$C,3,0)),IF(ТЗ!O80&gt;ТЗ!O$620,CONCATENATE("&gt;",VLOOKUP(CONCATENATE(O$317," 2"),ТЗ!$A:$C,3,0)),ТЗ!O80))</f>
        <v>0.2156575</v>
      </c>
      <c r="P386" s="30">
        <f>IF(P80&lt;P$619,CONCATENATE("&lt;",VLOOKUP(CONCATENATE(P$317," 1"),ТЗ!$A:$C,3,0)),IF(ТЗ!P80&gt;ТЗ!P$620,CONCATENATE("&gt;",VLOOKUP(CONCATENATE(P$317," 2"),ТЗ!$A:$C,3,0)),ТЗ!P80))</f>
        <v>5.0346999999999984E-5</v>
      </c>
      <c r="Q386" s="30">
        <f>IF(Q80&lt;Q$619,CONCATENATE("&lt;",VLOOKUP(CONCATENATE(Q$317," 1"),ТЗ!$A:$C,3,0)),IF(ТЗ!Q80&gt;ТЗ!Q$620,CONCATENATE("&gt;",VLOOKUP(CONCATENATE(Q$317," 2"),ТЗ!$A:$C,3,0)),ТЗ!Q80))</f>
        <v>1.02159525E-3</v>
      </c>
      <c r="R386" s="30">
        <f>IF(R80&lt;R$619,CONCATENATE("&lt;",VLOOKUP(CONCATENATE(R$317," 1"),ТЗ!$A:$C,3,0)),IF(ТЗ!R80&gt;ТЗ!R$620,CONCATENATE("&gt;",VLOOKUP(CONCATENATE(R$317," 2"),ТЗ!$A:$C,3,0)),ТЗ!R80))</f>
        <v>24.900000000000002</v>
      </c>
      <c r="S386" s="30">
        <f>IF(S80&lt;S$619,CONCATENATE("&lt;",VLOOKUP(CONCATENATE(S$317," 1"),ТЗ!$A:$C,3,0)),IF(ТЗ!S80&gt;ТЗ!S$620,CONCATENATE("&gt;",VLOOKUP(CONCATENATE(S$317," 2"),ТЗ!$A:$C,3,0)),ТЗ!S80))</f>
        <v>0.27099999999997237</v>
      </c>
      <c r="T386" s="30" t="str">
        <f>IF(T80&lt;T$619,CONCATENATE("&lt;",VLOOKUP(CONCATENATE(T$317," 1"),ТЗ!$A:$C,3,0)),IF(ТЗ!T80&gt;ТЗ!T$620,CONCATENATE("&gt;",VLOOKUP(CONCATENATE(T$317," 2"),ТЗ!$A:$C,3,0)),ТЗ!T80))</f>
        <v>&lt;0,1</v>
      </c>
      <c r="U386" s="30" t="e">
        <f>IF(U80&lt;U$619,CONCATENATE("&lt;",VLOOKUP(CONCATENATE(U$317," 1"),ТЗ!$A:$C,3,0)),IF(ТЗ!U80&gt;ТЗ!U$620,CONCATENATE("&gt;",VLOOKUP(CONCATENATE(U$317," 2"),ТЗ!$A:$C,3,0)),ТЗ!U80))</f>
        <v>#N/A</v>
      </c>
      <c r="V386" s="30" t="e">
        <f>IF(V80&lt;V$619,CONCATENATE("&lt;",VLOOKUP(CONCATENATE(V$317," 1"),ТЗ!$A:$C,3,0)),IF(ТЗ!V80&gt;ТЗ!V$620,CONCATENATE("&gt;",VLOOKUP(CONCATENATE(V$317," 2"),ТЗ!$A:$C,3,0)),ТЗ!V80))</f>
        <v>#N/A</v>
      </c>
    </row>
    <row r="387" spans="1:22" hidden="1" x14ac:dyDescent="0.25">
      <c r="D387" s="14">
        <f>IF(OR(D386=[1]Настройки!$U$6,D386="-"),"-",D386+1)</f>
        <v>69</v>
      </c>
      <c r="E387" s="15" t="str">
        <f t="shared" si="2"/>
        <v>471П.21.69</v>
      </c>
      <c r="F387" s="15"/>
      <c r="G387" s="30">
        <f>IF(G81&lt;G$619,CONCATENATE("&lt;",VLOOKUP(CONCATENATE(G$317," 1"),ТЗ!$A:$C,3,0)),IF(ТЗ!G81&gt;ТЗ!G$620,CONCATENATE("&gt;",VLOOKUP(CONCATENATE(G$317," 2"),ТЗ!$A:$C,3,0)),ТЗ!G81))</f>
        <v>7.19</v>
      </c>
      <c r="H387" s="30">
        <f>IF(H81&lt;H$619,CONCATENATE("&lt;",VLOOKUP(CONCATENATE(H$317," 1"),ТЗ!$A:$C,3,0)),IF(ТЗ!H81&gt;ТЗ!H$620,CONCATENATE("&gt;",VLOOKUP(CONCATENATE(H$317," 2"),ТЗ!$A:$C,3,0)),ТЗ!H81))</f>
        <v>8.17</v>
      </c>
      <c r="I387" s="30">
        <f>IF(I81&lt;I$619,CONCATENATE("&lt;",VLOOKUP(CONCATENATE(I$317," 1"),ТЗ!$A:$C,3,0)),IF(ТЗ!I81&gt;ТЗ!I$620,CONCATENATE("&gt;",VLOOKUP(CONCATENATE(I$317," 2"),ТЗ!$A:$C,3,0)),ТЗ!I81))</f>
        <v>17.399999999999999</v>
      </c>
      <c r="J387" s="30">
        <f>IF(J81&lt;J$619,CONCATENATE("&lt;",VLOOKUP(CONCATENATE(J$317," 1"),ТЗ!$A:$C,3,0)),IF(ТЗ!J81&gt;ТЗ!J$620,CONCATENATE("&gt;",VLOOKUP(CONCATENATE(J$317," 2"),ТЗ!$A:$C,3,0)),ТЗ!J81))</f>
        <v>517.08669599999996</v>
      </c>
      <c r="K387" s="30">
        <f>IF(K81&lt;K$619,CONCATENATE("&lt;",VLOOKUP(CONCATENATE(K$317," 1"),ТЗ!$A:$C,3,0)),IF(ТЗ!K81&gt;ТЗ!K$620,CONCATENATE("&gt;",VLOOKUP(CONCATENATE(K$317," 2"),ТЗ!$A:$C,3,0)),ТЗ!K81))</f>
        <v>1.048</v>
      </c>
      <c r="L387" s="30">
        <f>IF(L82&lt;L$619,CONCATENATE("&lt;",VLOOKUP(CONCATENATE(L$317," 1"),ТЗ!$A:$C,3,0)),IF(ТЗ!L82&gt;ТЗ!L$620,CONCATENATE("&gt;",VLOOKUP(CONCATENATE(L$317," 2"),ТЗ!$A:$C,3,0)),ТЗ!L82))</f>
        <v>0.25024999999999997</v>
      </c>
      <c r="M387" s="30" t="str">
        <f>IF(M81&lt;M$619,CONCATENATE("&lt;",VLOOKUP(CONCATENATE(M$317," 1"),ТЗ!$A:$C,3,0)),IF(ТЗ!M81&gt;ТЗ!M$620,CONCATENATE("&gt;",VLOOKUP(CONCATENATE(M$317," 2"),ТЗ!$A:$C,3,0)),ТЗ!M81))</f>
        <v>&lt;0,5</v>
      </c>
      <c r="N387" s="30">
        <f>IF(N81&lt;N$619,CONCATENATE("&lt;",VLOOKUP(CONCATENATE(N$317," 1"),ТЗ!$A:$C,3,0)),IF(ТЗ!N81&gt;ТЗ!N$620,CONCATENATE("&gt;",VLOOKUP(CONCATENATE(N$317," 2"),ТЗ!$A:$C,3,0)),ТЗ!N81))</f>
        <v>9.0329166666666669E-2</v>
      </c>
      <c r="O387" s="30">
        <f>IF(O81&lt;O$619,CONCATENATE("&lt;",VLOOKUP(CONCATENATE(O$317," 1"),ТЗ!$A:$C,3,0)),IF(ТЗ!O81&gt;ТЗ!O$620,CONCATENATE("&gt;",VLOOKUP(CONCATENATE(O$317," 2"),ТЗ!$A:$C,3,0)),ТЗ!O81))</f>
        <v>0.21174499999999999</v>
      </c>
      <c r="P387" s="30">
        <f>IF(P81&lt;P$619,CONCATENATE("&lt;",VLOOKUP(CONCATENATE(P$317," 1"),ТЗ!$A:$C,3,0)),IF(ТЗ!P81&gt;ТЗ!P$620,CONCATENATE("&gt;",VLOOKUP(CONCATENATE(P$317," 2"),ТЗ!$A:$C,3,0)),ТЗ!P81))</f>
        <v>1.1411449999999998E-4</v>
      </c>
      <c r="Q387" s="30">
        <f>IF(Q81&lt;Q$619,CONCATENATE("&lt;",VLOOKUP(CONCATENATE(Q$317," 1"),ТЗ!$A:$C,3,0)),IF(ТЗ!Q81&gt;ТЗ!Q$620,CONCATENATE("&gt;",VLOOKUP(CONCATENATE(Q$317," 2"),ТЗ!$A:$C,3,0)),ТЗ!Q81))</f>
        <v>8.7489675000000005E-4</v>
      </c>
      <c r="R387" s="30">
        <f>IF(R81&lt;R$619,CONCATENATE("&lt;",VLOOKUP(CONCATENATE(R$317," 1"),ТЗ!$A:$C,3,0)),IF(ТЗ!R81&gt;ТЗ!R$620,CONCATENATE("&gt;",VLOOKUP(CONCATENATE(R$317," 2"),ТЗ!$A:$C,3,0)),ТЗ!R81))</f>
        <v>24.85</v>
      </c>
      <c r="S387" s="30">
        <f>IF(S81&lt;S$619,CONCATENATE("&lt;",VLOOKUP(CONCATENATE(S$317," 1"),ТЗ!$A:$C,3,0)),IF(ТЗ!S81&gt;ТЗ!S$620,CONCATENATE("&gt;",VLOOKUP(CONCATENATE(S$317," 2"),ТЗ!$A:$C,3,0)),ТЗ!S81))</f>
        <v>0.13633333333333533</v>
      </c>
      <c r="T387" s="30" t="str">
        <f>IF(T81&lt;T$619,CONCATENATE("&lt;",VLOOKUP(CONCATENATE(T$317," 1"),ТЗ!$A:$C,3,0)),IF(ТЗ!T81&gt;ТЗ!T$620,CONCATENATE("&gt;",VLOOKUP(CONCATENATE(T$317," 2"),ТЗ!$A:$C,3,0)),ТЗ!T81))</f>
        <v>&lt;0,1</v>
      </c>
      <c r="U387" s="30" t="e">
        <f>IF(U81&lt;U$619,CONCATENATE("&lt;",VLOOKUP(CONCATENATE(U$317," 1"),ТЗ!$A:$C,3,0)),IF(ТЗ!U81&gt;ТЗ!U$620,CONCATENATE("&gt;",VLOOKUP(CONCATENATE(U$317," 2"),ТЗ!$A:$C,3,0)),ТЗ!U81))</f>
        <v>#N/A</v>
      </c>
      <c r="V387" s="30" t="e">
        <f>IF(V81&lt;V$619,CONCATENATE("&lt;",VLOOKUP(CONCATENATE(V$317," 1"),ТЗ!$A:$C,3,0)),IF(ТЗ!V81&gt;ТЗ!V$620,CONCATENATE("&gt;",VLOOKUP(CONCATENATE(V$317," 2"),ТЗ!$A:$C,3,0)),ТЗ!V81))</f>
        <v>#N/A</v>
      </c>
    </row>
    <row r="388" spans="1:22" hidden="1" x14ac:dyDescent="0.25">
      <c r="D388" s="14">
        <f>IF(OR(D387=[1]Настройки!$U$6,D387="-"),"-",D387+1)</f>
        <v>70</v>
      </c>
      <c r="E388" s="15" t="str">
        <f t="shared" si="2"/>
        <v>471П.21.70</v>
      </c>
      <c r="F388" s="15"/>
      <c r="G388" s="30">
        <f>IF(G82&lt;G$619,CONCATENATE("&lt;",VLOOKUP(CONCATENATE(G$317," 1"),ТЗ!$A:$C,3,0)),IF(ТЗ!G82&gt;ТЗ!G$620,CONCATENATE("&gt;",VLOOKUP(CONCATENATE(G$317," 2"),ТЗ!$A:$C,3,0)),ТЗ!G82))</f>
        <v>7.04</v>
      </c>
      <c r="H388" s="30">
        <f>IF(H82&lt;H$619,CONCATENATE("&lt;",VLOOKUP(CONCATENATE(H$317," 1"),ТЗ!$A:$C,3,0)),IF(ТЗ!H82&gt;ТЗ!H$620,CONCATENATE("&gt;",VLOOKUP(CONCATENATE(H$317," 2"),ТЗ!$A:$C,3,0)),ТЗ!H82))</f>
        <v>7.78</v>
      </c>
      <c r="I388" s="30">
        <f>IF(I82&lt;I$619,CONCATENATE("&lt;",VLOOKUP(CONCATENATE(I$317," 1"),ТЗ!$A:$C,3,0)),IF(ТЗ!I82&gt;ТЗ!I$620,CONCATENATE("&gt;",VLOOKUP(CONCATENATE(I$317," 2"),ТЗ!$A:$C,3,0)),ТЗ!I82))</f>
        <v>22.999999999999996</v>
      </c>
      <c r="J388" s="30">
        <f>IF(J82&lt;J$619,CONCATENATE("&lt;",VLOOKUP(CONCATENATE(J$317," 1"),ТЗ!$A:$C,3,0)),IF(ТЗ!J82&gt;ТЗ!J$620,CONCATENATE("&gt;",VLOOKUP(CONCATENATE(J$317," 2"),ТЗ!$A:$C,3,0)),ТЗ!J82))</f>
        <v>761.40237599999989</v>
      </c>
      <c r="K388" s="30">
        <f>IF(K82&lt;K$619,CONCATENATE("&lt;",VLOOKUP(CONCATENATE(K$317," 1"),ТЗ!$A:$C,3,0)),IF(ТЗ!K82&gt;ТЗ!K$620,CONCATENATE("&gt;",VLOOKUP(CONCATENATE(K$317," 2"),ТЗ!$A:$C,3,0)),ТЗ!K82))</f>
        <v>1.2966666666666666</v>
      </c>
      <c r="L388" s="30">
        <f>IF(L83&lt;L$619,CONCATENATE("&lt;",VLOOKUP(CONCATENATE(L$317," 1"),ТЗ!$A:$C,3,0)),IF(ТЗ!L83&gt;ТЗ!L$620,CONCATENATE("&gt;",VLOOKUP(CONCATENATE(L$317," 2"),ТЗ!$A:$C,3,0)),ТЗ!L83))</f>
        <v>0.36399999999999999</v>
      </c>
      <c r="M388" s="30">
        <f>IF(M82&lt;M$619,CONCATENATE("&lt;",VLOOKUP(CONCATENATE(M$317," 1"),ТЗ!$A:$C,3,0)),IF(ТЗ!M82&gt;ТЗ!M$620,CONCATENATE("&gt;",VLOOKUP(CONCATENATE(M$317," 2"),ТЗ!$A:$C,3,0)),ТЗ!M82))</f>
        <v>0.76388888888888895</v>
      </c>
      <c r="N388" s="30">
        <f>IF(N82&lt;N$619,CONCATENATE("&lt;",VLOOKUP(CONCATENATE(N$317," 1"),ТЗ!$A:$C,3,0)),IF(ТЗ!N82&gt;ТЗ!N$620,CONCATENATE("&gt;",VLOOKUP(CONCATENATE(N$317," 2"),ТЗ!$A:$C,3,0)),ТЗ!N82))</f>
        <v>0.11635208333333333</v>
      </c>
      <c r="O388" s="30">
        <f>IF(O82&lt;O$619,CONCATENATE("&lt;",VLOOKUP(CONCATENATE(O$317," 1"),ТЗ!$A:$C,3,0)),IF(ТЗ!O82&gt;ТЗ!O$620,CONCATENATE("&gt;",VLOOKUP(CONCATENATE(O$317," 2"),ТЗ!$A:$C,3,0)),ТЗ!O82))</f>
        <v>0.23001374999999996</v>
      </c>
      <c r="P388" s="30">
        <f>IF(P82&lt;P$619,CONCATENATE("&lt;",VLOOKUP(CONCATENATE(P$317," 1"),ТЗ!$A:$C,3,0)),IF(ТЗ!P82&gt;ТЗ!P$620,CONCATENATE("&gt;",VLOOKUP(CONCATENATE(P$317," 2"),ТЗ!$A:$C,3,0)),ТЗ!P82))</f>
        <v>1.4053575000000002E-4</v>
      </c>
      <c r="Q388" s="30">
        <f>IF(Q82&lt;Q$619,CONCATENATE("&lt;",VLOOKUP(CONCATENATE(Q$317," 1"),ТЗ!$A:$C,3,0)),IF(ТЗ!Q82&gt;ТЗ!Q$620,CONCATENATE("&gt;",VLOOKUP(CONCATENATE(Q$317," 2"),ТЗ!$A:$C,3,0)),ТЗ!Q82))</f>
        <v>1.3292565000000002E-3</v>
      </c>
      <c r="R388" s="30">
        <f>IF(R82&lt;R$619,CONCATENATE("&lt;",VLOOKUP(CONCATENATE(R$317," 1"),ТЗ!$A:$C,3,0)),IF(ТЗ!R82&gt;ТЗ!R$620,CONCATENATE("&gt;",VLOOKUP(CONCATENATE(R$317," 2"),ТЗ!$A:$C,3,0)),ТЗ!R82))</f>
        <v>24.900000000000002</v>
      </c>
      <c r="S388" s="30">
        <f>IF(S82&lt;S$619,CONCATENATE("&lt;",VLOOKUP(CONCATENATE(S$317," 1"),ТЗ!$A:$C,3,0)),IF(ТЗ!S82&gt;ТЗ!S$620,CONCATENATE("&gt;",VLOOKUP(CONCATENATE(S$317," 2"),ТЗ!$A:$C,3,0)),ТЗ!S82))</f>
        <v>0.27266666666667067</v>
      </c>
      <c r="T388" s="30" t="str">
        <f>IF(T82&lt;T$619,CONCATENATE("&lt;",VLOOKUP(CONCATENATE(T$317," 1"),ТЗ!$A:$C,3,0)),IF(ТЗ!T82&gt;ТЗ!T$620,CONCATENATE("&gt;",VLOOKUP(CONCATENATE(T$317," 2"),ТЗ!$A:$C,3,0)),ТЗ!T82))</f>
        <v>&lt;0,1</v>
      </c>
      <c r="U388" s="30" t="e">
        <f>IF(U82&lt;U$619,CONCATENATE("&lt;",VLOOKUP(CONCATENATE(U$317," 1"),ТЗ!$A:$C,3,0)),IF(ТЗ!U82&gt;ТЗ!U$620,CONCATENATE("&gt;",VLOOKUP(CONCATENATE(U$317," 2"),ТЗ!$A:$C,3,0)),ТЗ!U82))</f>
        <v>#N/A</v>
      </c>
      <c r="V388" s="30" t="e">
        <f>IF(V82&lt;V$619,CONCATENATE("&lt;",VLOOKUP(CONCATENATE(V$317," 1"),ТЗ!$A:$C,3,0)),IF(ТЗ!V82&gt;ТЗ!V$620,CONCATENATE("&gt;",VLOOKUP(CONCATENATE(V$317," 2"),ТЗ!$A:$C,3,0)),ТЗ!V82))</f>
        <v>#N/A</v>
      </c>
    </row>
    <row r="389" spans="1:22" hidden="1" x14ac:dyDescent="0.25">
      <c r="D389" s="14">
        <f>IF(OR(D388=[1]Настройки!$U$6,D388="-"),"-",D388+1)</f>
        <v>71</v>
      </c>
      <c r="E389" s="15" t="str">
        <f t="shared" si="2"/>
        <v>471П.21.71</v>
      </c>
      <c r="F389" s="15"/>
      <c r="G389" s="30">
        <f>IF(G83&lt;G$619,CONCATENATE("&lt;",VLOOKUP(CONCATENATE(G$317," 1"),ТЗ!$A:$C,3,0)),IF(ТЗ!G83&gt;ТЗ!G$620,CONCATENATE("&gt;",VLOOKUP(CONCATENATE(G$317," 2"),ТЗ!$A:$C,3,0)),ТЗ!G83))</f>
        <v>7.25</v>
      </c>
      <c r="H389" s="30">
        <f>IF(H83&lt;H$619,CONCATENATE("&lt;",VLOOKUP(CONCATENATE(H$317," 1"),ТЗ!$A:$C,3,0)),IF(ТЗ!H83&gt;ТЗ!H$620,CONCATENATE("&gt;",VLOOKUP(CONCATENATE(H$317," 2"),ТЗ!$A:$C,3,0)),ТЗ!H83))</f>
        <v>8.24</v>
      </c>
      <c r="I389" s="30">
        <f>IF(I83&lt;I$619,CONCATENATE("&lt;",VLOOKUP(CONCATENATE(I$317," 1"),ТЗ!$A:$C,3,0)),IF(ТЗ!I83&gt;ТЗ!I$620,CONCATENATE("&gt;",VLOOKUP(CONCATENATE(I$317," 2"),ТЗ!$A:$C,3,0)),ТЗ!I83))</f>
        <v>12.2</v>
      </c>
      <c r="J389" s="30">
        <f>IF(J83&lt;J$619,CONCATENATE("&lt;",VLOOKUP(CONCATENATE(J$317," 1"),ТЗ!$A:$C,3,0)),IF(ТЗ!J83&gt;ТЗ!J$620,CONCATENATE("&gt;",VLOOKUP(CONCATENATE(J$317," 2"),ТЗ!$A:$C,3,0)),ТЗ!J83))</f>
        <v>543.76733599999989</v>
      </c>
      <c r="K389" s="30">
        <f>IF(K83&lt;K$619,CONCATENATE("&lt;",VLOOKUP(CONCATENATE(K$317," 1"),ТЗ!$A:$C,3,0)),IF(ТЗ!K83&gt;ТЗ!K$620,CONCATENATE("&gt;",VLOOKUP(CONCATENATE(K$317," 2"),ТЗ!$A:$C,3,0)),ТЗ!K83))</f>
        <v>1.0133333333333334</v>
      </c>
      <c r="L389" s="30">
        <f>IF(L84&lt;L$619,CONCATENATE("&lt;",VLOOKUP(CONCATENATE(L$317," 1"),ТЗ!$A:$C,3,0)),IF(ТЗ!L84&gt;ТЗ!L$620,CONCATENATE("&gt;",VLOOKUP(CONCATENATE(L$317," 2"),ТЗ!$A:$C,3,0)),ТЗ!L84))</f>
        <v>0.18199999999999997</v>
      </c>
      <c r="M389" s="30">
        <f>IF(M83&lt;M$619,CONCATENATE("&lt;",VLOOKUP(CONCATENATE(M$317," 1"),ТЗ!$A:$C,3,0)),IF(ТЗ!M83&gt;ТЗ!M$620,CONCATENATE("&gt;",VLOOKUP(CONCATENATE(M$317," 2"),ТЗ!$A:$C,3,0)),ТЗ!M83))</f>
        <v>1.1111111111111112</v>
      </c>
      <c r="N389" s="30">
        <f>IF(N83&lt;N$619,CONCATENATE("&lt;",VLOOKUP(CONCATENATE(N$317," 1"),ТЗ!$A:$C,3,0)),IF(ТЗ!N83&gt;ТЗ!N$620,CONCATENATE("&gt;",VLOOKUP(CONCATENATE(N$317," 2"),ТЗ!$A:$C,3,0)),ТЗ!N83))</f>
        <v>0.10271666666666666</v>
      </c>
      <c r="O389" s="30">
        <f>IF(O83&lt;O$619,CONCATENATE("&lt;",VLOOKUP(CONCATENATE(O$317," 1"),ТЗ!$A:$C,3,0)),IF(ТЗ!O83&gt;ТЗ!O$620,CONCATENATE("&gt;",VLOOKUP(CONCATENATE(O$317," 2"),ТЗ!$A:$C,3,0)),ТЗ!O83))</f>
        <v>0.23355749999999997</v>
      </c>
      <c r="P389" s="30">
        <f>IF(P83&lt;P$619,CONCATENATE("&lt;",VLOOKUP(CONCATENATE(P$317," 1"),ТЗ!$A:$C,3,0)),IF(ТЗ!P83&gt;ТЗ!P$620,CONCATENATE("&gt;",VLOOKUP(CONCATENATE(P$317," 2"),ТЗ!$A:$C,3,0)),ТЗ!P83))</f>
        <v>9.7715500000000003E-5</v>
      </c>
      <c r="Q389" s="30">
        <f>IF(Q83&lt;Q$619,CONCATENATE("&lt;",VLOOKUP(CONCATENATE(Q$317," 1"),ТЗ!$A:$C,3,0)),IF(ТЗ!Q83&gt;ТЗ!Q$620,CONCATENATE("&gt;",VLOOKUP(CONCATENATE(Q$317," 2"),ТЗ!$A:$C,3,0)),ТЗ!Q83))</f>
        <v>9.6153524999999999E-4</v>
      </c>
      <c r="R389" s="30">
        <f>IF(R83&lt;R$619,CONCATENATE("&lt;",VLOOKUP(CONCATENATE(R$317," 1"),ТЗ!$A:$C,3,0)),IF(ТЗ!R83&gt;ТЗ!R$620,CONCATENATE("&gt;",VLOOKUP(CONCATENATE(R$317," 2"),ТЗ!$A:$C,3,0)),ТЗ!R83))</f>
        <v>24.85</v>
      </c>
      <c r="S389" s="30">
        <f>IF(S83&lt;S$619,CONCATENATE("&lt;",VLOOKUP(CONCATENATE(S$317," 1"),ТЗ!$A:$C,3,0)),IF(ТЗ!S83&gt;ТЗ!S$620,CONCATENATE("&gt;",VLOOKUP(CONCATENATE(S$317," 2"),ТЗ!$A:$C,3,0)),ТЗ!S83))</f>
        <v>0.33750000000001279</v>
      </c>
      <c r="T389" s="30" t="str">
        <f>IF(T83&lt;T$619,CONCATENATE("&lt;",VLOOKUP(CONCATENATE(T$317," 1"),ТЗ!$A:$C,3,0)),IF(ТЗ!T83&gt;ТЗ!T$620,CONCATENATE("&gt;",VLOOKUP(CONCATENATE(T$317," 2"),ТЗ!$A:$C,3,0)),ТЗ!T83))</f>
        <v>&lt;0,1</v>
      </c>
      <c r="U389" s="30" t="e">
        <f>IF(U83&lt;U$619,CONCATENATE("&lt;",VLOOKUP(CONCATENATE(U$317," 1"),ТЗ!$A:$C,3,0)),IF(ТЗ!U83&gt;ТЗ!U$620,CONCATENATE("&gt;",VLOOKUP(CONCATENATE(U$317," 2"),ТЗ!$A:$C,3,0)),ТЗ!U83))</f>
        <v>#N/A</v>
      </c>
      <c r="V389" s="30" t="e">
        <f>IF(V83&lt;V$619,CONCATENATE("&lt;",VLOOKUP(CONCATENATE(V$317," 1"),ТЗ!$A:$C,3,0)),IF(ТЗ!V83&gt;ТЗ!V$620,CONCATENATE("&gt;",VLOOKUP(CONCATENATE(V$317," 2"),ТЗ!$A:$C,3,0)),ТЗ!V83))</f>
        <v>#N/A</v>
      </c>
    </row>
    <row r="390" spans="1:22" hidden="1" x14ac:dyDescent="0.25">
      <c r="D390" s="14">
        <f>IF(OR(D389=[1]Настройки!$U$6,D389="-"),"-",D389+1)</f>
        <v>72</v>
      </c>
      <c r="E390" s="15" t="str">
        <f t="shared" si="2"/>
        <v>471П.21.72</v>
      </c>
      <c r="F390" s="15"/>
      <c r="G390" s="30">
        <f>IF(G84&lt;G$619,CONCATENATE("&lt;",VLOOKUP(CONCATENATE(G$317," 1"),ТЗ!$A:$C,3,0)),IF(ТЗ!G84&gt;ТЗ!G$620,CONCATENATE("&gt;",VLOOKUP(CONCATENATE(G$317," 2"),ТЗ!$A:$C,3,0)),ТЗ!G84))</f>
        <v>7.2</v>
      </c>
      <c r="H390" s="30">
        <f>IF(H84&lt;H$619,CONCATENATE("&lt;",VLOOKUP(CONCATENATE(H$317," 1"),ТЗ!$A:$C,3,0)),IF(ТЗ!H84&gt;ТЗ!H$620,CONCATENATE("&gt;",VLOOKUP(CONCATENATE(H$317," 2"),ТЗ!$A:$C,3,0)),ТЗ!H84))</f>
        <v>8.31</v>
      </c>
      <c r="I390" s="30">
        <f>IF(I84&lt;I$619,CONCATENATE("&lt;",VLOOKUP(CONCATENATE(I$317," 1"),ТЗ!$A:$C,3,0)),IF(ТЗ!I84&gt;ТЗ!I$620,CONCATENATE("&gt;",VLOOKUP(CONCATENATE(I$317," 2"),ТЗ!$A:$C,3,0)),ТЗ!I84))</f>
        <v>16</v>
      </c>
      <c r="J390" s="30">
        <f>IF(J84&lt;J$619,CONCATENATE("&lt;",VLOOKUP(CONCATENATE(J$317," 1"),ТЗ!$A:$C,3,0)),IF(ТЗ!J84&gt;ТЗ!J$620,CONCATENATE("&gt;",VLOOKUP(CONCATENATE(J$317," 2"),ТЗ!$A:$C,3,0)),ТЗ!J84))</f>
        <v>577.74421599999994</v>
      </c>
      <c r="K390" s="30">
        <f>IF(K84&lt;K$619,CONCATENATE("&lt;",VLOOKUP(CONCATENATE(K$317," 1"),ТЗ!$A:$C,3,0)),IF(ТЗ!K84&gt;ТЗ!K$620,CONCATENATE("&gt;",VLOOKUP(CONCATENATE(K$317," 2"),ТЗ!$A:$C,3,0)),ТЗ!K84))</f>
        <v>1.0466666666666669</v>
      </c>
      <c r="L390" s="30">
        <f>IF(L85&lt;L$619,CONCATENATE("&lt;",VLOOKUP(CONCATENATE(L$317," 1"),ТЗ!$A:$C,3,0)),IF(ТЗ!L85&gt;ТЗ!L$620,CONCATENATE("&gt;",VLOOKUP(CONCATENATE(L$317," 2"),ТЗ!$A:$C,3,0)),ТЗ!L85))</f>
        <v>0.31850000000000001</v>
      </c>
      <c r="M390" s="30" t="str">
        <f>IF(M84&lt;M$619,CONCATENATE("&lt;",VLOOKUP(CONCATENATE(M$317," 1"),ТЗ!$A:$C,3,0)),IF(ТЗ!M84&gt;ТЗ!M$620,CONCATENATE("&gt;",VLOOKUP(CONCATENATE(M$317," 2"),ТЗ!$A:$C,3,0)),ТЗ!M84))</f>
        <v>&lt;0,5</v>
      </c>
      <c r="N390" s="30">
        <f>IF(N84&lt;N$619,CONCATENATE("&lt;",VLOOKUP(CONCATENATE(N$317," 1"),ТЗ!$A:$C,3,0)),IF(ТЗ!N84&gt;ТЗ!N$620,CONCATENATE("&gt;",VLOOKUP(CONCATENATE(N$317," 2"),ТЗ!$A:$C,3,0)),ТЗ!N84))</f>
        <v>0.10335833333333333</v>
      </c>
      <c r="O390" s="30">
        <f>IF(O84&lt;O$619,CONCATENATE("&lt;",VLOOKUP(CONCATENATE(O$317," 1"),ТЗ!$A:$C,3,0)),IF(ТЗ!O84&gt;ТЗ!O$620,CONCATENATE("&gt;",VLOOKUP(CONCATENATE(O$317," 2"),ТЗ!$A:$C,3,0)),ТЗ!O84))</f>
        <v>0.25327</v>
      </c>
      <c r="P390" s="30">
        <f>IF(P84&lt;P$619,CONCATENATE("&lt;",VLOOKUP(CONCATENATE(P$317," 1"),ТЗ!$A:$C,3,0)),IF(ТЗ!P84&gt;ТЗ!P$620,CONCATENATE("&gt;",VLOOKUP(CONCATENATE(P$317," 2"),ТЗ!$A:$C,3,0)),ТЗ!P84))</f>
        <v>4.4344000000000008E-5</v>
      </c>
      <c r="Q390" s="30">
        <f>IF(Q84&lt;Q$619,CONCATENATE("&lt;",VLOOKUP(CONCATENATE(Q$317," 1"),ТЗ!$A:$C,3,0)),IF(ТЗ!Q84&gt;ТЗ!Q$620,CONCATENATE("&gt;",VLOOKUP(CONCATENATE(Q$317," 2"),ТЗ!$A:$C,3,0)),ТЗ!Q84))</f>
        <v>1.0253002500000001E-3</v>
      </c>
      <c r="R390" s="30" t="str">
        <f>IF(R84&lt;R$619,CONCATENATE("&lt;",VLOOKUP(CONCATENATE(R$317," 1"),ТЗ!$A:$C,3,0)),IF(ТЗ!R84&gt;ТЗ!R$620,CONCATENATE("&gt;",VLOOKUP(CONCATENATE(R$317," 2"),ТЗ!$A:$C,3,0)),ТЗ!R84))</f>
        <v>&lt;0,5</v>
      </c>
      <c r="S390" s="30">
        <f>IF(S84&lt;S$619,CONCATENATE("&lt;",VLOOKUP(CONCATENATE(S$317," 1"),ТЗ!$A:$C,3,0)),IF(ТЗ!S84&gt;ТЗ!S$620,CONCATENATE("&gt;",VLOOKUP(CONCATENATE(S$317," 2"),ТЗ!$A:$C,3,0)),ТЗ!S84))</f>
        <v>0.12120000000001596</v>
      </c>
      <c r="T390" s="30" t="str">
        <f>IF(T84&lt;T$619,CONCATENATE("&lt;",VLOOKUP(CONCATENATE(T$317," 1"),ТЗ!$A:$C,3,0)),IF(ТЗ!T84&gt;ТЗ!T$620,CONCATENATE("&gt;",VLOOKUP(CONCATENATE(T$317," 2"),ТЗ!$A:$C,3,0)),ТЗ!T84))</f>
        <v>&lt;0,1</v>
      </c>
      <c r="U390" s="30" t="e">
        <f>IF(U84&lt;U$619,CONCATENATE("&lt;",VLOOKUP(CONCATENATE(U$317," 1"),ТЗ!$A:$C,3,0)),IF(ТЗ!U84&gt;ТЗ!U$620,CONCATENATE("&gt;",VLOOKUP(CONCATENATE(U$317," 2"),ТЗ!$A:$C,3,0)),ТЗ!U84))</f>
        <v>#N/A</v>
      </c>
      <c r="V390" s="30" t="e">
        <f>IF(V84&lt;V$619,CONCATENATE("&lt;",VLOOKUP(CONCATENATE(V$317," 1"),ТЗ!$A:$C,3,0)),IF(ТЗ!V84&gt;ТЗ!V$620,CONCATENATE("&gt;",VLOOKUP(CONCATENATE(V$317," 2"),ТЗ!$A:$C,3,0)),ТЗ!V84))</f>
        <v>#N/A</v>
      </c>
    </row>
    <row r="391" spans="1:22" hidden="1" x14ac:dyDescent="0.25">
      <c r="D391" s="14">
        <f>IF(OR(D390=[1]Настройки!$U$6,D390="-"),"-",D390+1)</f>
        <v>73</v>
      </c>
      <c r="E391" s="15" t="str">
        <f t="shared" si="2"/>
        <v>471П.21.73</v>
      </c>
      <c r="F391" s="15"/>
      <c r="G391" s="30">
        <f>IF(G85&lt;G$619,CONCATENATE("&lt;",VLOOKUP(CONCATENATE(G$317," 1"),ТЗ!$A:$C,3,0)),IF(ТЗ!G85&gt;ТЗ!G$620,CONCATENATE("&gt;",VLOOKUP(CONCATENATE(G$317," 2"),ТЗ!$A:$C,3,0)),ТЗ!G85))</f>
        <v>7.18</v>
      </c>
      <c r="H391" s="30">
        <f>IF(H85&lt;H$619,CONCATENATE("&lt;",VLOOKUP(CONCATENATE(H$317," 1"),ТЗ!$A:$C,3,0)),IF(ТЗ!H85&gt;ТЗ!H$620,CONCATENATE("&gt;",VLOOKUP(CONCATENATE(H$317," 2"),ТЗ!$A:$C,3,0)),ТЗ!H85))</f>
        <v>8.23</v>
      </c>
      <c r="I391" s="30">
        <f>IF(I85&lt;I$619,CONCATENATE("&lt;",VLOOKUP(CONCATENATE(I$317," 1"),ТЗ!$A:$C,3,0)),IF(ТЗ!I85&gt;ТЗ!I$620,CONCATENATE("&gt;",VLOOKUP(CONCATENATE(I$317," 2"),ТЗ!$A:$C,3,0)),ТЗ!I85))</f>
        <v>16.2</v>
      </c>
      <c r="J391" s="30">
        <f>IF(J85&lt;J$619,CONCATENATE("&lt;",VLOOKUP(CONCATENATE(J$317," 1"),ТЗ!$A:$C,3,0)),IF(ТЗ!J85&gt;ТЗ!J$620,CONCATENATE("&gt;",VLOOKUP(CONCATENATE(J$317," 2"),ТЗ!$A:$C,3,0)),ТЗ!J85))</f>
        <v>321.99053600000002</v>
      </c>
      <c r="K391" s="30">
        <f>IF(K85&lt;K$619,CONCATENATE("&lt;",VLOOKUP(CONCATENATE(K$317," 1"),ТЗ!$A:$C,3,0)),IF(ТЗ!K85&gt;ТЗ!K$620,CONCATENATE("&gt;",VLOOKUP(CONCATENATE(K$317," 2"),ТЗ!$A:$C,3,0)),ТЗ!K85))</f>
        <v>1.1506666666666663</v>
      </c>
      <c r="L391" s="30">
        <f>IF(L86&lt;L$619,CONCATENATE("&lt;",VLOOKUP(CONCATENATE(L$317," 1"),ТЗ!$A:$C,3,0)),IF(ТЗ!L86&gt;ТЗ!L$620,CONCATENATE("&gt;",VLOOKUP(CONCATENATE(L$317," 2"),ТЗ!$A:$C,3,0)),ТЗ!L86))</f>
        <v>0.40950000000000003</v>
      </c>
      <c r="M391" s="30">
        <f>IF(M85&lt;M$619,CONCATENATE("&lt;",VLOOKUP(CONCATENATE(M$317," 1"),ТЗ!$A:$C,3,0)),IF(ТЗ!M85&gt;ТЗ!M$620,CONCATENATE("&gt;",VLOOKUP(CONCATENATE(M$317," 2"),ТЗ!$A:$C,3,0)),ТЗ!M85))</f>
        <v>1.0277777777777779</v>
      </c>
      <c r="N391" s="30">
        <f>IF(N85&lt;N$619,CONCATENATE("&lt;",VLOOKUP(CONCATENATE(N$317," 1"),ТЗ!$A:$C,3,0)),IF(ТЗ!N85&gt;ТЗ!N$620,CONCATENATE("&gt;",VLOOKUP(CONCATENATE(N$317," 2"),ТЗ!$A:$C,3,0)),ТЗ!N85))</f>
        <v>0.14487499999999998</v>
      </c>
      <c r="O391" s="30">
        <f>IF(O85&lt;O$619,CONCATENATE("&lt;",VLOOKUP(CONCATENATE(O$317," 1"),ТЗ!$A:$C,3,0)),IF(ТЗ!O85&gt;ТЗ!O$620,CONCATENATE("&gt;",VLOOKUP(CONCATENATE(O$317," 2"),ТЗ!$A:$C,3,0)),ТЗ!O85))</f>
        <v>0.21564500000000003</v>
      </c>
      <c r="P391" s="30">
        <f>IF(P85&lt;P$619,CONCATENATE("&lt;",VLOOKUP(CONCATENATE(P$317," 1"),ТЗ!$A:$C,3,0)),IF(ТЗ!P85&gt;ТЗ!P$620,CONCATENATE("&gt;",VLOOKUP(CONCATENATE(P$317," 2"),ТЗ!$A:$C,3,0)),ТЗ!P85))</f>
        <v>7.4244000000000016E-5</v>
      </c>
      <c r="Q391" s="30">
        <f>IF(Q85&lt;Q$619,CONCATENATE("&lt;",VLOOKUP(CONCATENATE(Q$317," 1"),ТЗ!$A:$C,3,0)),IF(ТЗ!Q85&gt;ТЗ!Q$620,CONCATENATE("&gt;",VLOOKUP(CONCATENATE(Q$317," 2"),ТЗ!$A:$C,3,0)),ТЗ!Q85))</f>
        <v>2.6929499999999996E-4</v>
      </c>
      <c r="R391" s="30">
        <f>IF(R85&lt;R$619,CONCATENATE("&lt;",VLOOKUP(CONCATENATE(R$317," 1"),ТЗ!$A:$C,3,0)),IF(ТЗ!R85&gt;ТЗ!R$620,CONCATENATE("&gt;",VLOOKUP(CONCATENATE(R$317," 2"),ТЗ!$A:$C,3,0)),ТЗ!R85))</f>
        <v>24.95</v>
      </c>
      <c r="S391" s="30">
        <f>IF(S85&lt;S$619,CONCATENATE("&lt;",VLOOKUP(CONCATENATE(S$317," 1"),ТЗ!$A:$C,3,0)),IF(ТЗ!S85&gt;ТЗ!S$620,CONCATENATE("&gt;",VLOOKUP(CONCATENATE(S$317," 2"),ТЗ!$A:$C,3,0)),ТЗ!S85))</f>
        <v>0.4219999999999402</v>
      </c>
      <c r="T391" s="30" t="str">
        <f>IF(T85&lt;T$619,CONCATENATE("&lt;",VLOOKUP(CONCATENATE(T$317," 1"),ТЗ!$A:$C,3,0)),IF(ТЗ!T85&gt;ТЗ!T$620,CONCATENATE("&gt;",VLOOKUP(CONCATENATE(T$317," 2"),ТЗ!$A:$C,3,0)),ТЗ!T85))</f>
        <v>&lt;0,1</v>
      </c>
      <c r="U391" s="30" t="e">
        <f>IF(U85&lt;U$619,CONCATENATE("&lt;",VLOOKUP(CONCATENATE(U$317," 1"),ТЗ!$A:$C,3,0)),IF(ТЗ!U85&gt;ТЗ!U$620,CONCATENATE("&gt;",VLOOKUP(CONCATENATE(U$317," 2"),ТЗ!$A:$C,3,0)),ТЗ!U85))</f>
        <v>#N/A</v>
      </c>
      <c r="V391" s="30" t="e">
        <f>IF(V85&lt;V$619,CONCATENATE("&lt;",VLOOKUP(CONCATENATE(V$317," 1"),ТЗ!$A:$C,3,0)),IF(ТЗ!V85&gt;ТЗ!V$620,CONCATENATE("&gt;",VLOOKUP(CONCATENATE(V$317," 2"),ТЗ!$A:$C,3,0)),ТЗ!V85))</f>
        <v>#N/A</v>
      </c>
    </row>
    <row r="392" spans="1:22" hidden="1" x14ac:dyDescent="0.25">
      <c r="D392" s="14">
        <f>IF(OR(D391=[1]Настройки!$U$6,D391="-"),"-",D391+1)</f>
        <v>74</v>
      </c>
      <c r="E392" s="15" t="str">
        <f t="shared" si="2"/>
        <v>471П.21.74</v>
      </c>
      <c r="F392" s="15"/>
      <c r="G392" s="30">
        <f>IF(G86&lt;G$619,CONCATENATE("&lt;",VLOOKUP(CONCATENATE(G$317," 1"),ТЗ!$A:$C,3,0)),IF(ТЗ!G86&gt;ТЗ!G$620,CONCATENATE("&gt;",VLOOKUP(CONCATENATE(G$317," 2"),ТЗ!$A:$C,3,0)),ТЗ!G86))</f>
        <v>7.21</v>
      </c>
      <c r="H392" s="30">
        <f>IF(H86&lt;H$619,CONCATENATE("&lt;",VLOOKUP(CONCATENATE(H$317," 1"),ТЗ!$A:$C,3,0)),IF(ТЗ!H86&gt;ТЗ!H$620,CONCATENATE("&gt;",VLOOKUP(CONCATENATE(H$317," 2"),ТЗ!$A:$C,3,0)),ТЗ!H86))</f>
        <v>8.24</v>
      </c>
      <c r="I392" s="30">
        <f>IF(I86&lt;I$619,CONCATENATE("&lt;",VLOOKUP(CONCATENATE(I$317," 1"),ТЗ!$A:$C,3,0)),IF(ТЗ!I86&gt;ТЗ!I$620,CONCATENATE("&gt;",VLOOKUP(CONCATENATE(I$317," 2"),ТЗ!$A:$C,3,0)),ТЗ!I86))</f>
        <v>14.399999999999999</v>
      </c>
      <c r="J392" s="30">
        <f>IF(J86&lt;J$619,CONCATENATE("&lt;",VLOOKUP(CONCATENATE(J$317," 1"),ТЗ!$A:$C,3,0)),IF(ТЗ!J86&gt;ТЗ!J$620,CONCATENATE("&gt;",VLOOKUP(CONCATENATE(J$317," 2"),ТЗ!$A:$C,3,0)),ТЗ!J86))</f>
        <v>344.98693600000001</v>
      </c>
      <c r="K392" s="30">
        <f>IF(K86&lt;K$619,CONCATENATE("&lt;",VLOOKUP(CONCATENATE(K$317," 1"),ТЗ!$A:$C,3,0)),IF(ТЗ!K86&gt;ТЗ!K$620,CONCATENATE("&gt;",VLOOKUP(CONCATENATE(K$317," 2"),ТЗ!$A:$C,3,0)),ТЗ!K86))</f>
        <v>1.4159999999999999</v>
      </c>
      <c r="L392" s="30">
        <f>IF(L87&lt;L$619,CONCATENATE("&lt;",VLOOKUP(CONCATENATE(L$317," 1"),ТЗ!$A:$C,3,0)),IF(ТЗ!L87&gt;ТЗ!L$620,CONCATENATE("&gt;",VLOOKUP(CONCATENATE(L$317," 2"),ТЗ!$A:$C,3,0)),ТЗ!L87))</f>
        <v>0.27299999999999996</v>
      </c>
      <c r="M392" s="30">
        <f>IF(M86&lt;M$619,CONCATENATE("&lt;",VLOOKUP(CONCATENATE(M$317," 1"),ТЗ!$A:$C,3,0)),IF(ТЗ!M86&gt;ТЗ!M$620,CONCATENATE("&gt;",VLOOKUP(CONCATENATE(M$317," 2"),ТЗ!$A:$C,3,0)),ТЗ!M86))</f>
        <v>1.0555555555555558</v>
      </c>
      <c r="N392" s="30">
        <f>IF(N86&lt;N$619,CONCATENATE("&lt;",VLOOKUP(CONCATENATE(N$317," 1"),ТЗ!$A:$C,3,0)),IF(ТЗ!N86&gt;ТЗ!N$620,CONCATENATE("&gt;",VLOOKUP(CONCATENATE(N$317," 2"),ТЗ!$A:$C,3,0)),ТЗ!N86))</f>
        <v>0.15185833333333332</v>
      </c>
      <c r="O392" s="30">
        <f>IF(O86&lt;O$619,CONCATENATE("&lt;",VLOOKUP(CONCATENATE(O$317," 1"),ТЗ!$A:$C,3,0)),IF(ТЗ!O86&gt;ТЗ!O$620,CONCATENATE("&gt;",VLOOKUP(CONCATENATE(O$317," 2"),ТЗ!$A:$C,3,0)),ТЗ!O86))</f>
        <v>0.23115749999999996</v>
      </c>
      <c r="P392" s="30">
        <f>IF(P86&lt;P$619,CONCATENATE("&lt;",VLOOKUP(CONCATENATE(P$317," 1"),ТЗ!$A:$C,3,0)),IF(ТЗ!P86&gt;ТЗ!P$620,CONCATENATE("&gt;",VLOOKUP(CONCATENATE(P$317," 2"),ТЗ!$A:$C,3,0)),ТЗ!P86))</f>
        <v>5.3616450000000006E-4</v>
      </c>
      <c r="Q392" s="30">
        <f>IF(Q86&lt;Q$619,CONCATENATE("&lt;",VLOOKUP(CONCATENATE(Q$317," 1"),ТЗ!$A:$C,3,0)),IF(ТЗ!Q86&gt;ТЗ!Q$620,CONCATENATE("&gt;",VLOOKUP(CONCATENATE(Q$317," 2"),ТЗ!$A:$C,3,0)),ТЗ!Q86))</f>
        <v>5.4613649999999997E-4</v>
      </c>
      <c r="R392" s="30">
        <f>IF(R86&lt;R$619,CONCATENATE("&lt;",VLOOKUP(CONCATENATE(R$317," 1"),ТЗ!$A:$C,3,0)),IF(ТЗ!R86&gt;ТЗ!R$620,CONCATENATE("&gt;",VLOOKUP(CONCATENATE(R$317," 2"),ТЗ!$A:$C,3,0)),ТЗ!R86))</f>
        <v>24.900000000000002</v>
      </c>
      <c r="S392" s="30">
        <f>IF(S86&lt;S$619,CONCATENATE("&lt;",VLOOKUP(CONCATENATE(S$317," 1"),ТЗ!$A:$C,3,0)),IF(ТЗ!S86&gt;ТЗ!S$620,CONCATENATE("&gt;",VLOOKUP(CONCATENATE(S$317," 2"),ТЗ!$A:$C,3,0)),ТЗ!S86))</f>
        <v>0.33299999999996999</v>
      </c>
      <c r="T392" s="30" t="str">
        <f>IF(T86&lt;T$619,CONCATENATE("&lt;",VLOOKUP(CONCATENATE(T$317," 1"),ТЗ!$A:$C,3,0)),IF(ТЗ!T86&gt;ТЗ!T$620,CONCATENATE("&gt;",VLOOKUP(CONCATENATE(T$317," 2"),ТЗ!$A:$C,3,0)),ТЗ!T86))</f>
        <v>&lt;0,1</v>
      </c>
      <c r="U392" s="30" t="e">
        <f>IF(U86&lt;U$619,CONCATENATE("&lt;",VLOOKUP(CONCATENATE(U$317," 1"),ТЗ!$A:$C,3,0)),IF(ТЗ!U86&gt;ТЗ!U$620,CONCATENATE("&gt;",VLOOKUP(CONCATENATE(U$317," 2"),ТЗ!$A:$C,3,0)),ТЗ!U86))</f>
        <v>#N/A</v>
      </c>
      <c r="V392" s="30" t="e">
        <f>IF(V86&lt;V$619,CONCATENATE("&lt;",VLOOKUP(CONCATENATE(V$317," 1"),ТЗ!$A:$C,3,0)),IF(ТЗ!V86&gt;ТЗ!V$620,CONCATENATE("&gt;",VLOOKUP(CONCATENATE(V$317," 2"),ТЗ!$A:$C,3,0)),ТЗ!V86))</f>
        <v>#N/A</v>
      </c>
    </row>
    <row r="393" spans="1:22" hidden="1" x14ac:dyDescent="0.25">
      <c r="D393" s="14">
        <f>IF(OR(D392=[1]Настройки!$U$6,D392="-"),"-",D392+1)</f>
        <v>75</v>
      </c>
      <c r="E393" s="15" t="str">
        <f t="shared" si="2"/>
        <v>471П.21.75</v>
      </c>
      <c r="F393" s="15"/>
      <c r="G393" s="30">
        <f>IF(G87&lt;G$619,CONCATENATE("&lt;",VLOOKUP(CONCATENATE(G$317," 1"),ТЗ!$A:$C,3,0)),IF(ТЗ!G87&gt;ТЗ!G$620,CONCATENATE("&gt;",VLOOKUP(CONCATENATE(G$317," 2"),ТЗ!$A:$C,3,0)),ТЗ!G87))</f>
        <v>7.26</v>
      </c>
      <c r="H393" s="30">
        <f>IF(H87&lt;H$619,CONCATENATE("&lt;",VLOOKUP(CONCATENATE(H$317," 1"),ТЗ!$A:$C,3,0)),IF(ТЗ!H87&gt;ТЗ!H$620,CONCATENATE("&gt;",VLOOKUP(CONCATENATE(H$317," 2"),ТЗ!$A:$C,3,0)),ТЗ!H87))</f>
        <v>8.1199999999999992</v>
      </c>
      <c r="I393" s="30">
        <f>IF(I87&lt;I$619,CONCATENATE("&lt;",VLOOKUP(CONCATENATE(I$317," 1"),ТЗ!$A:$C,3,0)),IF(ТЗ!I87&gt;ТЗ!I$620,CONCATENATE("&gt;",VLOOKUP(CONCATENATE(I$317," 2"),ТЗ!$A:$C,3,0)),ТЗ!I87))</f>
        <v>13.200000000000001</v>
      </c>
      <c r="J393" s="30">
        <f>IF(J87&lt;J$619,CONCATENATE("&lt;",VLOOKUP(CONCATENATE(J$317," 1"),ТЗ!$A:$C,3,0)),IF(ТЗ!J87&gt;ТЗ!J$620,CONCATENATE("&gt;",VLOOKUP(CONCATENATE(J$317," 2"),ТЗ!$A:$C,3,0)),ТЗ!J87))</f>
        <v>368.32045600000004</v>
      </c>
      <c r="K393" s="30">
        <f>IF(K87&lt;K$619,CONCATENATE("&lt;",VLOOKUP(CONCATENATE(K$317," 1"),ТЗ!$A:$C,3,0)),IF(ТЗ!K87&gt;ТЗ!K$620,CONCATENATE("&gt;",VLOOKUP(CONCATENATE(K$317," 2"),ТЗ!$A:$C,3,0)),ТЗ!K87))</f>
        <v>0.91066666666666685</v>
      </c>
      <c r="L393" s="30" t="e">
        <f>IF(#REF!&lt;L$619,CONCATENATE("&lt;",VLOOKUP(CONCATENATE(L$317," 1"),ТЗ!$A:$C,3,0)),IF(ТЗ!#REF!&gt;ТЗ!L$620,CONCATENATE("&gt;",VLOOKUP(CONCATENATE(L$317," 2"),ТЗ!$A:$C,3,0)),ТЗ!#REF!))</f>
        <v>#REF!</v>
      </c>
      <c r="M393" s="30">
        <f>IF(M87&lt;M$619,CONCATENATE("&lt;",VLOOKUP(CONCATENATE(M$317," 1"),ТЗ!$A:$C,3,0)),IF(ТЗ!M87&gt;ТЗ!M$620,CONCATENATE("&gt;",VLOOKUP(CONCATENATE(M$317," 2"),ТЗ!$A:$C,3,0)),ТЗ!M87))</f>
        <v>0.47222222222222227</v>
      </c>
      <c r="N393" s="30">
        <f>IF(N87&lt;N$619,CONCATENATE("&lt;",VLOOKUP(CONCATENATE(N$317," 1"),ТЗ!$A:$C,3,0)),IF(ТЗ!N87&gt;ТЗ!N$620,CONCATENATE("&gt;",VLOOKUP(CONCATENATE(N$317," 2"),ТЗ!$A:$C,3,0)),ТЗ!N87))</f>
        <v>0.12488333333333332</v>
      </c>
      <c r="O393" s="30">
        <f>IF(O87&lt;O$619,CONCATENATE("&lt;",VLOOKUP(CONCATENATE(O$317," 1"),ТЗ!$A:$C,3,0)),IF(ТЗ!O87&gt;ТЗ!O$620,CONCATENATE("&gt;",VLOOKUP(CONCATENATE(O$317," 2"),ТЗ!$A:$C,3,0)),ТЗ!O87))</f>
        <v>0.25978875000000001</v>
      </c>
      <c r="P393" s="30">
        <f>IF(P87&lt;P$619,CONCATENATE("&lt;",VLOOKUP(CONCATENATE(P$317," 1"),ТЗ!$A:$C,3,0)),IF(ТЗ!P87&gt;ТЗ!P$620,CONCATENATE("&gt;",VLOOKUP(CONCATENATE(P$317," 2"),ТЗ!$A:$C,3,0)),ТЗ!P87))</f>
        <v>5.7344749999999997E-5</v>
      </c>
      <c r="Q393" s="30">
        <f>IF(Q87&lt;Q$619,CONCATENATE("&lt;",VLOOKUP(CONCATENATE(Q$317," 1"),ТЗ!$A:$C,3,0)),IF(ТЗ!Q87&gt;ТЗ!Q$620,CONCATENATE("&gt;",VLOOKUP(CONCATENATE(Q$317," 2"),ТЗ!$A:$C,3,0)),ТЗ!Q87))</f>
        <v>5.4033037499999991E-4</v>
      </c>
      <c r="R393" s="30">
        <f>IF(R87&lt;R$619,CONCATENATE("&lt;",VLOOKUP(CONCATENATE(R$317," 1"),ТЗ!$A:$C,3,0)),IF(ТЗ!R87&gt;ТЗ!R$620,CONCATENATE("&gt;",VLOOKUP(CONCATENATE(R$317," 2"),ТЗ!$A:$C,3,0)),ТЗ!R87))</f>
        <v>24.900000000000002</v>
      </c>
      <c r="S393" s="30">
        <f>IF(S87&lt;S$619,CONCATENATE("&lt;",VLOOKUP(CONCATENATE(S$317," 1"),ТЗ!$A:$C,3,0)),IF(ТЗ!S87&gt;ТЗ!S$620,CONCATENATE("&gt;",VLOOKUP(CONCATENATE(S$317," 2"),ТЗ!$A:$C,3,0)),ТЗ!S87))</f>
        <v>0.27099999999997237</v>
      </c>
      <c r="T393" s="30" t="str">
        <f>IF(T87&lt;T$619,CONCATENATE("&lt;",VLOOKUP(CONCATENATE(T$317," 1"),ТЗ!$A:$C,3,0)),IF(ТЗ!T87&gt;ТЗ!T$620,CONCATENATE("&gt;",VLOOKUP(CONCATENATE(T$317," 2"),ТЗ!$A:$C,3,0)),ТЗ!T87))</f>
        <v>&lt;0,1</v>
      </c>
      <c r="U393" s="30" t="e">
        <f>IF(U87&lt;U$619,CONCATENATE("&lt;",VLOOKUP(CONCATENATE(U$317," 1"),ТЗ!$A:$C,3,0)),IF(ТЗ!U87&gt;ТЗ!U$620,CONCATENATE("&gt;",VLOOKUP(CONCATENATE(U$317," 2"),ТЗ!$A:$C,3,0)),ТЗ!U87))</f>
        <v>#N/A</v>
      </c>
      <c r="V393" s="30" t="e">
        <f>IF(V87&lt;V$619,CONCATENATE("&lt;",VLOOKUP(CONCATENATE(V$317," 1"),ТЗ!$A:$C,3,0)),IF(ТЗ!V87&gt;ТЗ!V$620,CONCATENATE("&gt;",VLOOKUP(CONCATENATE(V$317," 2"),ТЗ!$A:$C,3,0)),ТЗ!V87))</f>
        <v>#N/A</v>
      </c>
    </row>
    <row r="394" spans="1:22" hidden="1" x14ac:dyDescent="0.25">
      <c r="D394" s="14">
        <f>IF(OR(D393=[1]Настройки!$U$6,D393="-"),"-",D393+1)</f>
        <v>76</v>
      </c>
      <c r="E394" s="15" t="str">
        <f t="shared" si="2"/>
        <v>471П.21.76</v>
      </c>
      <c r="F394" s="15"/>
      <c r="G394" s="30" t="str">
        <f>IF(G88&lt;G$619,CONCATENATE("&lt;",VLOOKUP(CONCATENATE(G$317," 1"),ТЗ!$A:$C,3,0)),IF(ТЗ!G88&gt;ТЗ!G$620,CONCATENATE("&gt;",VLOOKUP(CONCATENATE(G$317," 2"),ТЗ!$A:$C,3,0)),ТЗ!G88))</f>
        <v>&lt;1,00</v>
      </c>
      <c r="H394" s="30" t="str">
        <f>IF(H88&lt;H$619,CONCATENATE("&lt;",VLOOKUP(CONCATENATE(H$317," 1"),ТЗ!$A:$C,3,0)),IF(ТЗ!H88&gt;ТЗ!H$620,CONCATENATE("&gt;",VLOOKUP(CONCATENATE(H$317," 2"),ТЗ!$A:$C,3,0)),ТЗ!H88))</f>
        <v>&lt;1,00</v>
      </c>
      <c r="I394" s="30" t="str">
        <f>IF(I88&lt;I$619,CONCATENATE("&lt;",VLOOKUP(CONCATENATE(I$317," 1"),ТЗ!$A:$C,3,0)),IF(ТЗ!I88&gt;ТЗ!I$620,CONCATENATE("&gt;",VLOOKUP(CONCATENATE(I$317," 2"),ТЗ!$A:$C,3,0)),ТЗ!I88))</f>
        <v>&lt;0,01</v>
      </c>
      <c r="J394" s="30">
        <f>IF(J88&lt;J$619,CONCATENATE("&lt;",VLOOKUP(CONCATENATE(J$317," 1"),ТЗ!$A:$C,3,0)),IF(ТЗ!J88&gt;ТЗ!J$620,CONCATENATE("&gt;",VLOOKUP(CONCATENATE(J$317," 2"),ТЗ!$A:$C,3,0)),ТЗ!J88))</f>
        <v>0</v>
      </c>
      <c r="K394" s="30">
        <f>IF(K88&lt;K$619,CONCATENATE("&lt;",VLOOKUP(CONCATENATE(K$317," 1"),ТЗ!$A:$C,3,0)),IF(ТЗ!K88&gt;ТЗ!K$620,CONCATENATE("&gt;",VLOOKUP(CONCATENATE(K$317," 2"),ТЗ!$A:$C,3,0)),ТЗ!K88))</f>
        <v>0</v>
      </c>
      <c r="L394" s="30" t="str">
        <f>IF(L88&lt;L$619,CONCATENATE("&lt;",VLOOKUP(CONCATENATE(L$317," 1"),ТЗ!$A:$C,3,0)),IF(ТЗ!L88&gt;ТЗ!L$620,CONCATENATE("&gt;",VLOOKUP(CONCATENATE(L$317," 2"),ТЗ!$A:$C,3,0)),ТЗ!L88))</f>
        <v>&lt;0,2</v>
      </c>
      <c r="M394" s="30" t="str">
        <f>IF(M88&lt;M$619,CONCATENATE("&lt;",VLOOKUP(CONCATENATE(M$317," 1"),ТЗ!$A:$C,3,0)),IF(ТЗ!M88&gt;ТЗ!M$620,CONCATENATE("&gt;",VLOOKUP(CONCATENATE(M$317," 2"),ТЗ!$A:$C,3,0)),ТЗ!M88))</f>
        <v>&lt;0,5</v>
      </c>
      <c r="N394" s="30">
        <f>IF(N88&lt;N$619,CONCATENATE("&lt;",VLOOKUP(CONCATENATE(N$317," 1"),ТЗ!$A:$C,3,0)),IF(ТЗ!N88&gt;ТЗ!N$620,CONCATENATE("&gt;",VLOOKUP(CONCATENATE(N$317," 2"),ТЗ!$A:$C,3,0)),ТЗ!N88))</f>
        <v>0</v>
      </c>
      <c r="O394" s="30">
        <f>IF(O88&lt;O$619,CONCATENATE("&lt;",VLOOKUP(CONCATENATE(O$317," 1"),ТЗ!$A:$C,3,0)),IF(ТЗ!O88&gt;ТЗ!O$620,CONCATENATE("&gt;",VLOOKUP(CONCATENATE(O$317," 2"),ТЗ!$A:$C,3,0)),ТЗ!O88))</f>
        <v>0</v>
      </c>
      <c r="P394" s="30">
        <f>IF(P88&lt;P$619,CONCATENATE("&lt;",VLOOKUP(CONCATENATE(P$317," 1"),ТЗ!$A:$C,3,0)),IF(ТЗ!P88&gt;ТЗ!P$620,CONCATENATE("&gt;",VLOOKUP(CONCATENATE(P$317," 2"),ТЗ!$A:$C,3,0)),ТЗ!P88))</f>
        <v>0</v>
      </c>
      <c r="Q394" s="30">
        <f>IF(Q88&lt;Q$619,CONCATENATE("&lt;",VLOOKUP(CONCATENATE(Q$317," 1"),ТЗ!$A:$C,3,0)),IF(ТЗ!Q88&gt;ТЗ!Q$620,CONCATENATE("&gt;",VLOOKUP(CONCATENATE(Q$317," 2"),ТЗ!$A:$C,3,0)),ТЗ!Q88))</f>
        <v>0</v>
      </c>
      <c r="R394" s="30" t="str">
        <f>IF(R88&lt;R$619,CONCATENATE("&lt;",VLOOKUP(CONCATENATE(R$317," 1"),ТЗ!$A:$C,3,0)),IF(ТЗ!R88&gt;ТЗ!R$620,CONCATENATE("&gt;",VLOOKUP(CONCATENATE(R$317," 2"),ТЗ!$A:$C,3,0)),ТЗ!R88))</f>
        <v>&lt;0,5</v>
      </c>
      <c r="S394" s="30" t="str">
        <f>IF(S88&lt;S$619,CONCATENATE("&lt;",VLOOKUP(CONCATENATE(S$317," 1"),ТЗ!$A:$C,3,0)),IF(ТЗ!S88&gt;ТЗ!S$620,CONCATENATE("&gt;",VLOOKUP(CONCATENATE(S$317," 2"),ТЗ!$A:$C,3,0)),ТЗ!S88))</f>
        <v>&lt;0,1</v>
      </c>
      <c r="T394" s="30" t="str">
        <f>IF(T88&lt;T$619,CONCATENATE("&lt;",VLOOKUP(CONCATENATE(T$317," 1"),ТЗ!$A:$C,3,0)),IF(ТЗ!T88&gt;ТЗ!T$620,CONCATENATE("&gt;",VLOOKUP(CONCATENATE(T$317," 2"),ТЗ!$A:$C,3,0)),ТЗ!T88))</f>
        <v>&lt;0,1</v>
      </c>
      <c r="U394" s="30" t="e">
        <f>IF(U88&lt;U$619,CONCATENATE("&lt;",VLOOKUP(CONCATENATE(U$317," 1"),ТЗ!$A:$C,3,0)),IF(ТЗ!U88&gt;ТЗ!U$620,CONCATENATE("&gt;",VLOOKUP(CONCATENATE(U$317," 2"),ТЗ!$A:$C,3,0)),ТЗ!U88))</f>
        <v>#N/A</v>
      </c>
      <c r="V394" s="30" t="e">
        <f>IF(V88&lt;V$619,CONCATENATE("&lt;",VLOOKUP(CONCATENATE(V$317," 1"),ТЗ!$A:$C,3,0)),IF(ТЗ!V88&gt;ТЗ!V$620,CONCATENATE("&gt;",VLOOKUP(CONCATENATE(V$317," 2"),ТЗ!$A:$C,3,0)),ТЗ!V88))</f>
        <v>#N/A</v>
      </c>
    </row>
    <row r="395" spans="1:22" hidden="1" x14ac:dyDescent="0.25">
      <c r="D395" s="14">
        <f>IF(OR(D394=[1]Настройки!$U$6,D394="-"),"-",D394+1)</f>
        <v>77</v>
      </c>
      <c r="E395" s="15" t="str">
        <f t="shared" si="2"/>
        <v>471П.21.77</v>
      </c>
      <c r="F395" s="15"/>
      <c r="G395" s="30" t="str">
        <f>IF(G89&lt;G$619,CONCATENATE("&lt;",VLOOKUP(CONCATENATE(G$317," 1"),ТЗ!$A:$C,3,0)),IF(ТЗ!G89&gt;ТЗ!G$620,CONCATENATE("&gt;",VLOOKUP(CONCATENATE(G$317," 2"),ТЗ!$A:$C,3,0)),ТЗ!G89))</f>
        <v>&lt;1,00</v>
      </c>
      <c r="H395" s="30" t="str">
        <f>IF(H89&lt;H$619,CONCATENATE("&lt;",VLOOKUP(CONCATENATE(H$317," 1"),ТЗ!$A:$C,3,0)),IF(ТЗ!H89&gt;ТЗ!H$620,CONCATENATE("&gt;",VLOOKUP(CONCATENATE(H$317," 2"),ТЗ!$A:$C,3,0)),ТЗ!H89))</f>
        <v>&lt;1,00</v>
      </c>
      <c r="I395" s="30" t="str">
        <f>IF(I89&lt;I$619,CONCATENATE("&lt;",VLOOKUP(CONCATENATE(I$317," 1"),ТЗ!$A:$C,3,0)),IF(ТЗ!I89&gt;ТЗ!I$620,CONCATENATE("&gt;",VLOOKUP(CONCATENATE(I$317," 2"),ТЗ!$A:$C,3,0)),ТЗ!I89))</f>
        <v>&lt;0,01</v>
      </c>
      <c r="J395" s="30">
        <f>IF(J89&lt;J$619,CONCATENATE("&lt;",VLOOKUP(CONCATENATE(J$317," 1"),ТЗ!$A:$C,3,0)),IF(ТЗ!J89&gt;ТЗ!J$620,CONCATENATE("&gt;",VLOOKUP(CONCATENATE(J$317," 2"),ТЗ!$A:$C,3,0)),ТЗ!J89))</f>
        <v>0</v>
      </c>
      <c r="K395" s="30">
        <f>IF(K89&lt;K$619,CONCATENATE("&lt;",VLOOKUP(CONCATENATE(K$317," 1"),ТЗ!$A:$C,3,0)),IF(ТЗ!K89&gt;ТЗ!K$620,CONCATENATE("&gt;",VLOOKUP(CONCATENATE(K$317," 2"),ТЗ!$A:$C,3,0)),ТЗ!K89))</f>
        <v>0</v>
      </c>
      <c r="L395" s="30" t="str">
        <f>IF(L89&lt;L$619,CONCATENATE("&lt;",VLOOKUP(CONCATENATE(L$317," 1"),ТЗ!$A:$C,3,0)),IF(ТЗ!L89&gt;ТЗ!L$620,CONCATENATE("&gt;",VLOOKUP(CONCATENATE(L$317," 2"),ТЗ!$A:$C,3,0)),ТЗ!L89))</f>
        <v>&lt;0,2</v>
      </c>
      <c r="M395" s="30" t="str">
        <f>IF(M89&lt;M$619,CONCATENATE("&lt;",VLOOKUP(CONCATENATE(M$317," 1"),ТЗ!$A:$C,3,0)),IF(ТЗ!M89&gt;ТЗ!M$620,CONCATENATE("&gt;",VLOOKUP(CONCATENATE(M$317," 2"),ТЗ!$A:$C,3,0)),ТЗ!M89))</f>
        <v>&lt;0,5</v>
      </c>
      <c r="N395" s="30">
        <f>IF(N89&lt;N$619,CONCATENATE("&lt;",VLOOKUP(CONCATENATE(N$317," 1"),ТЗ!$A:$C,3,0)),IF(ТЗ!N89&gt;ТЗ!N$620,CONCATENATE("&gt;",VLOOKUP(CONCATENATE(N$317," 2"),ТЗ!$A:$C,3,0)),ТЗ!N89))</f>
        <v>0</v>
      </c>
      <c r="O395" s="30">
        <f>IF(O89&lt;O$619,CONCATENATE("&lt;",VLOOKUP(CONCATENATE(O$317," 1"),ТЗ!$A:$C,3,0)),IF(ТЗ!O89&gt;ТЗ!O$620,CONCATENATE("&gt;",VLOOKUP(CONCATENATE(O$317," 2"),ТЗ!$A:$C,3,0)),ТЗ!O89))</f>
        <v>0</v>
      </c>
      <c r="P395" s="30">
        <f>IF(P89&lt;P$619,CONCATENATE("&lt;",VLOOKUP(CONCATENATE(P$317," 1"),ТЗ!$A:$C,3,0)),IF(ТЗ!P89&gt;ТЗ!P$620,CONCATENATE("&gt;",VLOOKUP(CONCATENATE(P$317," 2"),ТЗ!$A:$C,3,0)),ТЗ!P89))</f>
        <v>0</v>
      </c>
      <c r="Q395" s="30">
        <f>IF(Q89&lt;Q$619,CONCATENATE("&lt;",VLOOKUP(CONCATENATE(Q$317," 1"),ТЗ!$A:$C,3,0)),IF(ТЗ!Q89&gt;ТЗ!Q$620,CONCATENATE("&gt;",VLOOKUP(CONCATENATE(Q$317," 2"),ТЗ!$A:$C,3,0)),ТЗ!Q89))</f>
        <v>0</v>
      </c>
      <c r="R395" s="30" t="str">
        <f>IF(R89&lt;R$619,CONCATENATE("&lt;",VLOOKUP(CONCATENATE(R$317," 1"),ТЗ!$A:$C,3,0)),IF(ТЗ!R89&gt;ТЗ!R$620,CONCATENATE("&gt;",VLOOKUP(CONCATENATE(R$317," 2"),ТЗ!$A:$C,3,0)),ТЗ!R89))</f>
        <v>&lt;0,5</v>
      </c>
      <c r="S395" s="30" t="str">
        <f>IF(S89&lt;S$619,CONCATENATE("&lt;",VLOOKUP(CONCATENATE(S$317," 1"),ТЗ!$A:$C,3,0)),IF(ТЗ!S89&gt;ТЗ!S$620,CONCATENATE("&gt;",VLOOKUP(CONCATENATE(S$317," 2"),ТЗ!$A:$C,3,0)),ТЗ!S89))</f>
        <v>&lt;0,1</v>
      </c>
      <c r="T395" s="30" t="str">
        <f>IF(T89&lt;T$619,CONCATENATE("&lt;",VLOOKUP(CONCATENATE(T$317," 1"),ТЗ!$A:$C,3,0)),IF(ТЗ!T89&gt;ТЗ!T$620,CONCATENATE("&gt;",VLOOKUP(CONCATENATE(T$317," 2"),ТЗ!$A:$C,3,0)),ТЗ!T89))</f>
        <v>&lt;0,1</v>
      </c>
      <c r="U395" s="30" t="e">
        <f>IF(U89&lt;U$619,CONCATENATE("&lt;",VLOOKUP(CONCATENATE(U$317," 1"),ТЗ!$A:$C,3,0)),IF(ТЗ!U89&gt;ТЗ!U$620,CONCATENATE("&gt;",VLOOKUP(CONCATENATE(U$317," 2"),ТЗ!$A:$C,3,0)),ТЗ!U89))</f>
        <v>#N/A</v>
      </c>
      <c r="V395" s="30" t="e">
        <f>IF(V89&lt;V$619,CONCATENATE("&lt;",VLOOKUP(CONCATENATE(V$317," 1"),ТЗ!$A:$C,3,0)),IF(ТЗ!V89&gt;ТЗ!V$620,CONCATENATE("&gt;",VLOOKUP(CONCATENATE(V$317," 2"),ТЗ!$A:$C,3,0)),ТЗ!V89))</f>
        <v>#N/A</v>
      </c>
    </row>
    <row r="396" spans="1:22" hidden="1" x14ac:dyDescent="0.25">
      <c r="D396" s="14">
        <f>IF(OR(D395=[1]Настройки!$U$6,D395="-"),"-",D395+1)</f>
        <v>78</v>
      </c>
      <c r="E396" s="15" t="str">
        <f t="shared" si="2"/>
        <v>471П.21.78</v>
      </c>
      <c r="F396" s="15"/>
      <c r="G396" s="30" t="str">
        <f>IF(G90&lt;G$619,CONCATENATE("&lt;",VLOOKUP(CONCATENATE(G$317," 1"),ТЗ!$A:$C,3,0)),IF(ТЗ!G90&gt;ТЗ!G$620,CONCATENATE("&gt;",VLOOKUP(CONCATENATE(G$317," 2"),ТЗ!$A:$C,3,0)),ТЗ!G90))</f>
        <v>&lt;1,00</v>
      </c>
      <c r="H396" s="30" t="str">
        <f>IF(H90&lt;H$619,CONCATENATE("&lt;",VLOOKUP(CONCATENATE(H$317," 1"),ТЗ!$A:$C,3,0)),IF(ТЗ!H90&gt;ТЗ!H$620,CONCATENATE("&gt;",VLOOKUP(CONCATENATE(H$317," 2"),ТЗ!$A:$C,3,0)),ТЗ!H90))</f>
        <v>&lt;1,00</v>
      </c>
      <c r="I396" s="30" t="str">
        <f>IF(I90&lt;I$619,CONCATENATE("&lt;",VLOOKUP(CONCATENATE(I$317," 1"),ТЗ!$A:$C,3,0)),IF(ТЗ!I90&gt;ТЗ!I$620,CONCATENATE("&gt;",VLOOKUP(CONCATENATE(I$317," 2"),ТЗ!$A:$C,3,0)),ТЗ!I90))</f>
        <v>&lt;0,01</v>
      </c>
      <c r="J396" s="30">
        <f>IF(J90&lt;J$619,CONCATENATE("&lt;",VLOOKUP(CONCATENATE(J$317," 1"),ТЗ!$A:$C,3,0)),IF(ТЗ!J90&gt;ТЗ!J$620,CONCATENATE("&gt;",VLOOKUP(CONCATENATE(J$317," 2"),ТЗ!$A:$C,3,0)),ТЗ!J90))</f>
        <v>0</v>
      </c>
      <c r="K396" s="30">
        <f>IF(K90&lt;K$619,CONCATENATE("&lt;",VLOOKUP(CONCATENATE(K$317," 1"),ТЗ!$A:$C,3,0)),IF(ТЗ!K90&gt;ТЗ!K$620,CONCATENATE("&gt;",VLOOKUP(CONCATENATE(K$317," 2"),ТЗ!$A:$C,3,0)),ТЗ!K90))</f>
        <v>0</v>
      </c>
      <c r="L396" s="30" t="str">
        <f>IF(L90&lt;L$619,CONCATENATE("&lt;",VLOOKUP(CONCATENATE(L$317," 1"),ТЗ!$A:$C,3,0)),IF(ТЗ!L90&gt;ТЗ!L$620,CONCATENATE("&gt;",VLOOKUP(CONCATENATE(L$317," 2"),ТЗ!$A:$C,3,0)),ТЗ!L90))</f>
        <v>&lt;0,2</v>
      </c>
      <c r="M396" s="30" t="str">
        <f>IF(M90&lt;M$619,CONCATENATE("&lt;",VLOOKUP(CONCATENATE(M$317," 1"),ТЗ!$A:$C,3,0)),IF(ТЗ!M90&gt;ТЗ!M$620,CONCATENATE("&gt;",VLOOKUP(CONCATENATE(M$317," 2"),ТЗ!$A:$C,3,0)),ТЗ!M90))</f>
        <v>&lt;0,5</v>
      </c>
      <c r="N396" s="30">
        <f>IF(N90&lt;N$619,CONCATENATE("&lt;",VLOOKUP(CONCATENATE(N$317," 1"),ТЗ!$A:$C,3,0)),IF(ТЗ!N90&gt;ТЗ!N$620,CONCATENATE("&gt;",VLOOKUP(CONCATENATE(N$317," 2"),ТЗ!$A:$C,3,0)),ТЗ!N90))</f>
        <v>0</v>
      </c>
      <c r="O396" s="30">
        <f>IF(O90&lt;O$619,CONCATENATE("&lt;",VLOOKUP(CONCATENATE(O$317," 1"),ТЗ!$A:$C,3,0)),IF(ТЗ!O90&gt;ТЗ!O$620,CONCATENATE("&gt;",VLOOKUP(CONCATENATE(O$317," 2"),ТЗ!$A:$C,3,0)),ТЗ!O90))</f>
        <v>0</v>
      </c>
      <c r="P396" s="30">
        <f>IF(P90&lt;P$619,CONCATENATE("&lt;",VLOOKUP(CONCATENATE(P$317," 1"),ТЗ!$A:$C,3,0)),IF(ТЗ!P90&gt;ТЗ!P$620,CONCATENATE("&gt;",VLOOKUP(CONCATENATE(P$317," 2"),ТЗ!$A:$C,3,0)),ТЗ!P90))</f>
        <v>0</v>
      </c>
      <c r="Q396" s="30">
        <f>IF(Q90&lt;Q$619,CONCATENATE("&lt;",VLOOKUP(CONCATENATE(Q$317," 1"),ТЗ!$A:$C,3,0)),IF(ТЗ!Q90&gt;ТЗ!Q$620,CONCATENATE("&gt;",VLOOKUP(CONCATENATE(Q$317," 2"),ТЗ!$A:$C,3,0)),ТЗ!Q90))</f>
        <v>0</v>
      </c>
      <c r="R396" s="30" t="str">
        <f>IF(R90&lt;R$619,CONCATENATE("&lt;",VLOOKUP(CONCATENATE(R$317," 1"),ТЗ!$A:$C,3,0)),IF(ТЗ!R90&gt;ТЗ!R$620,CONCATENATE("&gt;",VLOOKUP(CONCATENATE(R$317," 2"),ТЗ!$A:$C,3,0)),ТЗ!R90))</f>
        <v>&lt;0,5</v>
      </c>
      <c r="S396" s="30" t="str">
        <f>IF(S90&lt;S$619,CONCATENATE("&lt;",VLOOKUP(CONCATENATE(S$317," 1"),ТЗ!$A:$C,3,0)),IF(ТЗ!S90&gt;ТЗ!S$620,CONCATENATE("&gt;",VLOOKUP(CONCATENATE(S$317," 2"),ТЗ!$A:$C,3,0)),ТЗ!S90))</f>
        <v>&lt;0,1</v>
      </c>
      <c r="T396" s="30" t="str">
        <f>IF(T90&lt;T$619,CONCATENATE("&lt;",VLOOKUP(CONCATENATE(T$317," 1"),ТЗ!$A:$C,3,0)),IF(ТЗ!T90&gt;ТЗ!T$620,CONCATENATE("&gt;",VLOOKUP(CONCATENATE(T$317," 2"),ТЗ!$A:$C,3,0)),ТЗ!T90))</f>
        <v>&lt;0,1</v>
      </c>
      <c r="U396" s="30" t="e">
        <f>IF(U90&lt;U$619,CONCATENATE("&lt;",VLOOKUP(CONCATENATE(U$317," 1"),ТЗ!$A:$C,3,0)),IF(ТЗ!U90&gt;ТЗ!U$620,CONCATENATE("&gt;",VLOOKUP(CONCATENATE(U$317," 2"),ТЗ!$A:$C,3,0)),ТЗ!U90))</f>
        <v>#N/A</v>
      </c>
      <c r="V396" s="30" t="e">
        <f>IF(V90&lt;V$619,CONCATENATE("&lt;",VLOOKUP(CONCATENATE(V$317," 1"),ТЗ!$A:$C,3,0)),IF(ТЗ!V90&gt;ТЗ!V$620,CONCATENATE("&gt;",VLOOKUP(CONCATENATE(V$317," 2"),ТЗ!$A:$C,3,0)),ТЗ!V90))</f>
        <v>#N/A</v>
      </c>
    </row>
    <row r="397" spans="1:22" hidden="1" x14ac:dyDescent="0.25">
      <c r="D397" s="14">
        <f>IF(OR(D396=[1]Настройки!$U$6,D396="-"),"-",D396+1)</f>
        <v>79</v>
      </c>
      <c r="E397" s="15" t="str">
        <f t="shared" si="2"/>
        <v>471П.21.79</v>
      </c>
      <c r="F397" s="15"/>
      <c r="G397" s="30" t="str">
        <f>IF(G91&lt;G$619,CONCATENATE("&lt;",VLOOKUP(CONCATENATE(G$317," 1"),ТЗ!$A:$C,3,0)),IF(ТЗ!G91&gt;ТЗ!G$620,CONCATENATE("&gt;",VLOOKUP(CONCATENATE(G$317," 2"),ТЗ!$A:$C,3,0)),ТЗ!G91))</f>
        <v>&lt;1,00</v>
      </c>
      <c r="H397" s="30" t="str">
        <f>IF(H91&lt;H$619,CONCATENATE("&lt;",VLOOKUP(CONCATENATE(H$317," 1"),ТЗ!$A:$C,3,0)),IF(ТЗ!H91&gt;ТЗ!H$620,CONCATENATE("&gt;",VLOOKUP(CONCATENATE(H$317," 2"),ТЗ!$A:$C,3,0)),ТЗ!H91))</f>
        <v>&lt;1,00</v>
      </c>
      <c r="I397" s="30" t="str">
        <f>IF(I91&lt;I$619,CONCATENATE("&lt;",VLOOKUP(CONCATENATE(I$317," 1"),ТЗ!$A:$C,3,0)),IF(ТЗ!I91&gt;ТЗ!I$620,CONCATENATE("&gt;",VLOOKUP(CONCATENATE(I$317," 2"),ТЗ!$A:$C,3,0)),ТЗ!I91))</f>
        <v>&lt;0,01</v>
      </c>
      <c r="J397" s="30">
        <f>IF(J91&lt;J$619,CONCATENATE("&lt;",VLOOKUP(CONCATENATE(J$317," 1"),ТЗ!$A:$C,3,0)),IF(ТЗ!J91&gt;ТЗ!J$620,CONCATENATE("&gt;",VLOOKUP(CONCATENATE(J$317," 2"),ТЗ!$A:$C,3,0)),ТЗ!J91))</f>
        <v>0</v>
      </c>
      <c r="K397" s="30">
        <f>IF(K91&lt;K$619,CONCATENATE("&lt;",VLOOKUP(CONCATENATE(K$317," 1"),ТЗ!$A:$C,3,0)),IF(ТЗ!K91&gt;ТЗ!K$620,CONCATENATE("&gt;",VLOOKUP(CONCATENATE(K$317," 2"),ТЗ!$A:$C,3,0)),ТЗ!K91))</f>
        <v>0</v>
      </c>
      <c r="L397" s="30" t="str">
        <f>IF(L91&lt;L$619,CONCATENATE("&lt;",VLOOKUP(CONCATENATE(L$317," 1"),ТЗ!$A:$C,3,0)),IF(ТЗ!L91&gt;ТЗ!L$620,CONCATENATE("&gt;",VLOOKUP(CONCATENATE(L$317," 2"),ТЗ!$A:$C,3,0)),ТЗ!L91))</f>
        <v>&lt;0,2</v>
      </c>
      <c r="M397" s="30" t="str">
        <f>IF(M91&lt;M$619,CONCATENATE("&lt;",VLOOKUP(CONCATENATE(M$317," 1"),ТЗ!$A:$C,3,0)),IF(ТЗ!M91&gt;ТЗ!M$620,CONCATENATE("&gt;",VLOOKUP(CONCATENATE(M$317," 2"),ТЗ!$A:$C,3,0)),ТЗ!M91))</f>
        <v>&lt;0,5</v>
      </c>
      <c r="N397" s="30">
        <f>IF(N91&lt;N$619,CONCATENATE("&lt;",VLOOKUP(CONCATENATE(N$317," 1"),ТЗ!$A:$C,3,0)),IF(ТЗ!N91&gt;ТЗ!N$620,CONCATENATE("&gt;",VLOOKUP(CONCATENATE(N$317," 2"),ТЗ!$A:$C,3,0)),ТЗ!N91))</f>
        <v>0</v>
      </c>
      <c r="O397" s="30">
        <f>IF(O91&lt;O$619,CONCATENATE("&lt;",VLOOKUP(CONCATENATE(O$317," 1"),ТЗ!$A:$C,3,0)),IF(ТЗ!O91&gt;ТЗ!O$620,CONCATENATE("&gt;",VLOOKUP(CONCATENATE(O$317," 2"),ТЗ!$A:$C,3,0)),ТЗ!O91))</f>
        <v>0</v>
      </c>
      <c r="P397" s="30">
        <f>IF(P91&lt;P$619,CONCATENATE("&lt;",VLOOKUP(CONCATENATE(P$317," 1"),ТЗ!$A:$C,3,0)),IF(ТЗ!P91&gt;ТЗ!P$620,CONCATENATE("&gt;",VLOOKUP(CONCATENATE(P$317," 2"),ТЗ!$A:$C,3,0)),ТЗ!P91))</f>
        <v>0</v>
      </c>
      <c r="Q397" s="30">
        <f>IF(Q91&lt;Q$619,CONCATENATE("&lt;",VLOOKUP(CONCATENATE(Q$317," 1"),ТЗ!$A:$C,3,0)),IF(ТЗ!Q91&gt;ТЗ!Q$620,CONCATENATE("&gt;",VLOOKUP(CONCATENATE(Q$317," 2"),ТЗ!$A:$C,3,0)),ТЗ!Q91))</f>
        <v>0</v>
      </c>
      <c r="R397" s="30" t="str">
        <f>IF(R91&lt;R$619,CONCATENATE("&lt;",VLOOKUP(CONCATENATE(R$317," 1"),ТЗ!$A:$C,3,0)),IF(ТЗ!R91&gt;ТЗ!R$620,CONCATENATE("&gt;",VLOOKUP(CONCATENATE(R$317," 2"),ТЗ!$A:$C,3,0)),ТЗ!R91))</f>
        <v>&lt;0,5</v>
      </c>
      <c r="S397" s="30" t="str">
        <f>IF(S91&lt;S$619,CONCATENATE("&lt;",VLOOKUP(CONCATENATE(S$317," 1"),ТЗ!$A:$C,3,0)),IF(ТЗ!S91&gt;ТЗ!S$620,CONCATENATE("&gt;",VLOOKUP(CONCATENATE(S$317," 2"),ТЗ!$A:$C,3,0)),ТЗ!S91))</f>
        <v>&lt;0,1</v>
      </c>
      <c r="T397" s="30" t="str">
        <f>IF(T91&lt;T$619,CONCATENATE("&lt;",VLOOKUP(CONCATENATE(T$317," 1"),ТЗ!$A:$C,3,0)),IF(ТЗ!T91&gt;ТЗ!T$620,CONCATENATE("&gt;",VLOOKUP(CONCATENATE(T$317," 2"),ТЗ!$A:$C,3,0)),ТЗ!T91))</f>
        <v>&lt;0,1</v>
      </c>
      <c r="U397" s="30" t="e">
        <f>IF(U91&lt;U$619,CONCATENATE("&lt;",VLOOKUP(CONCATENATE(U$317," 1"),ТЗ!$A:$C,3,0)),IF(ТЗ!U91&gt;ТЗ!U$620,CONCATENATE("&gt;",VLOOKUP(CONCATENATE(U$317," 2"),ТЗ!$A:$C,3,0)),ТЗ!U91))</f>
        <v>#N/A</v>
      </c>
      <c r="V397" s="30" t="e">
        <f>IF(V91&lt;V$619,CONCATENATE("&lt;",VLOOKUP(CONCATENATE(V$317," 1"),ТЗ!$A:$C,3,0)),IF(ТЗ!V91&gt;ТЗ!V$620,CONCATENATE("&gt;",VLOOKUP(CONCATENATE(V$317," 2"),ТЗ!$A:$C,3,0)),ТЗ!V91))</f>
        <v>#N/A</v>
      </c>
    </row>
    <row r="398" spans="1:22" hidden="1" x14ac:dyDescent="0.25">
      <c r="D398" s="14">
        <f>IF(OR(D397=[1]Настройки!$U$6,D397="-"),"-",D397+1)</f>
        <v>80</v>
      </c>
      <c r="E398" s="15" t="str">
        <f t="shared" si="2"/>
        <v>471П.21.80</v>
      </c>
      <c r="F398" s="15"/>
      <c r="G398" s="30" t="str">
        <f>IF(G92&lt;G$619,CONCATENATE("&lt;",VLOOKUP(CONCATENATE(G$317," 1"),ТЗ!$A:$C,3,0)),IF(ТЗ!G92&gt;ТЗ!G$620,CONCATENATE("&gt;",VLOOKUP(CONCATENATE(G$317," 2"),ТЗ!$A:$C,3,0)),ТЗ!G92))</f>
        <v>&lt;1,00</v>
      </c>
      <c r="H398" s="30" t="str">
        <f>IF(H92&lt;H$619,CONCATENATE("&lt;",VLOOKUP(CONCATENATE(H$317," 1"),ТЗ!$A:$C,3,0)),IF(ТЗ!H92&gt;ТЗ!H$620,CONCATENATE("&gt;",VLOOKUP(CONCATENATE(H$317," 2"),ТЗ!$A:$C,3,0)),ТЗ!H92))</f>
        <v>&lt;1,00</v>
      </c>
      <c r="I398" s="30" t="str">
        <f>IF(I92&lt;I$619,CONCATENATE("&lt;",VLOOKUP(CONCATENATE(I$317," 1"),ТЗ!$A:$C,3,0)),IF(ТЗ!I92&gt;ТЗ!I$620,CONCATENATE("&gt;",VLOOKUP(CONCATENATE(I$317," 2"),ТЗ!$A:$C,3,0)),ТЗ!I92))</f>
        <v>&lt;0,01</v>
      </c>
      <c r="J398" s="30">
        <f>IF(J92&lt;J$619,CONCATENATE("&lt;",VLOOKUP(CONCATENATE(J$317," 1"),ТЗ!$A:$C,3,0)),IF(ТЗ!J92&gt;ТЗ!J$620,CONCATENATE("&gt;",VLOOKUP(CONCATENATE(J$317," 2"),ТЗ!$A:$C,3,0)),ТЗ!J92))</f>
        <v>0</v>
      </c>
      <c r="K398" s="30">
        <f>IF(K92&lt;K$619,CONCATENATE("&lt;",VLOOKUP(CONCATENATE(K$317," 1"),ТЗ!$A:$C,3,0)),IF(ТЗ!K92&gt;ТЗ!K$620,CONCATENATE("&gt;",VLOOKUP(CONCATENATE(K$317," 2"),ТЗ!$A:$C,3,0)),ТЗ!K92))</f>
        <v>0</v>
      </c>
      <c r="L398" s="30" t="str">
        <f>IF(L92&lt;L$619,CONCATENATE("&lt;",VLOOKUP(CONCATENATE(L$317," 1"),ТЗ!$A:$C,3,0)),IF(ТЗ!L92&gt;ТЗ!L$620,CONCATENATE("&gt;",VLOOKUP(CONCATENATE(L$317," 2"),ТЗ!$A:$C,3,0)),ТЗ!L92))</f>
        <v>&lt;0,2</v>
      </c>
      <c r="M398" s="30" t="str">
        <f>IF(M92&lt;M$619,CONCATENATE("&lt;",VLOOKUP(CONCATENATE(M$317," 1"),ТЗ!$A:$C,3,0)),IF(ТЗ!M92&gt;ТЗ!M$620,CONCATENATE("&gt;",VLOOKUP(CONCATENATE(M$317," 2"),ТЗ!$A:$C,3,0)),ТЗ!M92))</f>
        <v>&lt;0,5</v>
      </c>
      <c r="N398" s="30">
        <f>IF(N92&lt;N$619,CONCATENATE("&lt;",VLOOKUP(CONCATENATE(N$317," 1"),ТЗ!$A:$C,3,0)),IF(ТЗ!N92&gt;ТЗ!N$620,CONCATENATE("&gt;",VLOOKUP(CONCATENATE(N$317," 2"),ТЗ!$A:$C,3,0)),ТЗ!N92))</f>
        <v>0</v>
      </c>
      <c r="O398" s="30">
        <f>IF(O92&lt;O$619,CONCATENATE("&lt;",VLOOKUP(CONCATENATE(O$317," 1"),ТЗ!$A:$C,3,0)),IF(ТЗ!O92&gt;ТЗ!O$620,CONCATENATE("&gt;",VLOOKUP(CONCATENATE(O$317," 2"),ТЗ!$A:$C,3,0)),ТЗ!O92))</f>
        <v>0</v>
      </c>
      <c r="P398" s="30">
        <f>IF(P92&lt;P$619,CONCATENATE("&lt;",VLOOKUP(CONCATENATE(P$317," 1"),ТЗ!$A:$C,3,0)),IF(ТЗ!P92&gt;ТЗ!P$620,CONCATENATE("&gt;",VLOOKUP(CONCATENATE(P$317," 2"),ТЗ!$A:$C,3,0)),ТЗ!P92))</f>
        <v>0</v>
      </c>
      <c r="Q398" s="30">
        <f>IF(Q92&lt;Q$619,CONCATENATE("&lt;",VLOOKUP(CONCATENATE(Q$317," 1"),ТЗ!$A:$C,3,0)),IF(ТЗ!Q92&gt;ТЗ!Q$620,CONCATENATE("&gt;",VLOOKUP(CONCATENATE(Q$317," 2"),ТЗ!$A:$C,3,0)),ТЗ!Q92))</f>
        <v>0</v>
      </c>
      <c r="R398" s="30" t="str">
        <f>IF(R92&lt;R$619,CONCATENATE("&lt;",VLOOKUP(CONCATENATE(R$317," 1"),ТЗ!$A:$C,3,0)),IF(ТЗ!R92&gt;ТЗ!R$620,CONCATENATE("&gt;",VLOOKUP(CONCATENATE(R$317," 2"),ТЗ!$A:$C,3,0)),ТЗ!R92))</f>
        <v>&lt;0,5</v>
      </c>
      <c r="S398" s="30" t="str">
        <f>IF(S92&lt;S$619,CONCATENATE("&lt;",VLOOKUP(CONCATENATE(S$317," 1"),ТЗ!$A:$C,3,0)),IF(ТЗ!S92&gt;ТЗ!S$620,CONCATENATE("&gt;",VLOOKUP(CONCATENATE(S$317," 2"),ТЗ!$A:$C,3,0)),ТЗ!S92))</f>
        <v>&lt;0,1</v>
      </c>
      <c r="T398" s="30" t="str">
        <f>IF(T92&lt;T$619,CONCATENATE("&lt;",VLOOKUP(CONCATENATE(T$317," 1"),ТЗ!$A:$C,3,0)),IF(ТЗ!T92&gt;ТЗ!T$620,CONCATENATE("&gt;",VLOOKUP(CONCATENATE(T$317," 2"),ТЗ!$A:$C,3,0)),ТЗ!T92))</f>
        <v>&lt;0,1</v>
      </c>
      <c r="U398" s="30" t="e">
        <f>IF(U92&lt;U$619,CONCATENATE("&lt;",VLOOKUP(CONCATENATE(U$317," 1"),ТЗ!$A:$C,3,0)),IF(ТЗ!U92&gt;ТЗ!U$620,CONCATENATE("&gt;",VLOOKUP(CONCATENATE(U$317," 2"),ТЗ!$A:$C,3,0)),ТЗ!U92))</f>
        <v>#N/A</v>
      </c>
      <c r="V398" s="30" t="e">
        <f>IF(V92&lt;V$619,CONCATENATE("&lt;",VLOOKUP(CONCATENATE(V$317," 1"),ТЗ!$A:$C,3,0)),IF(ТЗ!V92&gt;ТЗ!V$620,CONCATENATE("&gt;",VLOOKUP(CONCATENATE(V$317," 2"),ТЗ!$A:$C,3,0)),ТЗ!V92))</f>
        <v>#N/A</v>
      </c>
    </row>
    <row r="399" spans="1:22" hidden="1" x14ac:dyDescent="0.25">
      <c r="D399" s="14">
        <f>IF(OR(D398=[1]Настройки!$U$6,D398="-"),"-",D398+1)</f>
        <v>81</v>
      </c>
      <c r="E399" s="15" t="str">
        <f t="shared" si="2"/>
        <v>471П.21.81</v>
      </c>
      <c r="F399" s="15"/>
      <c r="G399" s="30" t="str">
        <f>IF(G93&lt;G$619,CONCATENATE("&lt;",VLOOKUP(CONCATENATE(G$317," 1"),ТЗ!$A:$C,3,0)),IF(ТЗ!G93&gt;ТЗ!G$620,CONCATENATE("&gt;",VLOOKUP(CONCATENATE(G$317," 2"),ТЗ!$A:$C,3,0)),ТЗ!G93))</f>
        <v>&lt;1,00</v>
      </c>
      <c r="H399" s="30" t="str">
        <f>IF(H93&lt;H$619,CONCATENATE("&lt;",VLOOKUP(CONCATENATE(H$317," 1"),ТЗ!$A:$C,3,0)),IF(ТЗ!H93&gt;ТЗ!H$620,CONCATENATE("&gt;",VLOOKUP(CONCATENATE(H$317," 2"),ТЗ!$A:$C,3,0)),ТЗ!H93))</f>
        <v>&lt;1,00</v>
      </c>
      <c r="I399" s="30" t="str">
        <f>IF(I93&lt;I$619,CONCATENATE("&lt;",VLOOKUP(CONCATENATE(I$317," 1"),ТЗ!$A:$C,3,0)),IF(ТЗ!I93&gt;ТЗ!I$620,CONCATENATE("&gt;",VLOOKUP(CONCATENATE(I$317," 2"),ТЗ!$A:$C,3,0)),ТЗ!I93))</f>
        <v>&lt;0,01</v>
      </c>
      <c r="J399" s="30">
        <f>IF(J93&lt;J$619,CONCATENATE("&lt;",VLOOKUP(CONCATENATE(J$317," 1"),ТЗ!$A:$C,3,0)),IF(ТЗ!J93&gt;ТЗ!J$620,CONCATENATE("&gt;",VLOOKUP(CONCATENATE(J$317," 2"),ТЗ!$A:$C,3,0)),ТЗ!J93))</f>
        <v>0</v>
      </c>
      <c r="K399" s="30">
        <f>IF(K93&lt;K$619,CONCATENATE("&lt;",VLOOKUP(CONCATENATE(K$317," 1"),ТЗ!$A:$C,3,0)),IF(ТЗ!K93&gt;ТЗ!K$620,CONCATENATE("&gt;",VLOOKUP(CONCATENATE(K$317," 2"),ТЗ!$A:$C,3,0)),ТЗ!K93))</f>
        <v>0</v>
      </c>
      <c r="L399" s="30" t="str">
        <f>IF(L93&lt;L$619,CONCATENATE("&lt;",VLOOKUP(CONCATENATE(L$317," 1"),ТЗ!$A:$C,3,0)),IF(ТЗ!L93&gt;ТЗ!L$620,CONCATENATE("&gt;",VLOOKUP(CONCATENATE(L$317," 2"),ТЗ!$A:$C,3,0)),ТЗ!L93))</f>
        <v>&lt;0,2</v>
      </c>
      <c r="M399" s="30" t="str">
        <f>IF(M93&lt;M$619,CONCATENATE("&lt;",VLOOKUP(CONCATENATE(M$317," 1"),ТЗ!$A:$C,3,0)),IF(ТЗ!M93&gt;ТЗ!M$620,CONCATENATE("&gt;",VLOOKUP(CONCATENATE(M$317," 2"),ТЗ!$A:$C,3,0)),ТЗ!M93))</f>
        <v>&lt;0,5</v>
      </c>
      <c r="N399" s="30">
        <f>IF(N93&lt;N$619,CONCATENATE("&lt;",VLOOKUP(CONCATENATE(N$317," 1"),ТЗ!$A:$C,3,0)),IF(ТЗ!N93&gt;ТЗ!N$620,CONCATENATE("&gt;",VLOOKUP(CONCATENATE(N$317," 2"),ТЗ!$A:$C,3,0)),ТЗ!N93))</f>
        <v>0</v>
      </c>
      <c r="O399" s="30">
        <f>IF(O93&lt;O$619,CONCATENATE("&lt;",VLOOKUP(CONCATENATE(O$317," 1"),ТЗ!$A:$C,3,0)),IF(ТЗ!O93&gt;ТЗ!O$620,CONCATENATE("&gt;",VLOOKUP(CONCATENATE(O$317," 2"),ТЗ!$A:$C,3,0)),ТЗ!O93))</f>
        <v>0</v>
      </c>
      <c r="P399" s="30">
        <f>IF(P93&lt;P$619,CONCATENATE("&lt;",VLOOKUP(CONCATENATE(P$317," 1"),ТЗ!$A:$C,3,0)),IF(ТЗ!P93&gt;ТЗ!P$620,CONCATENATE("&gt;",VLOOKUP(CONCATENATE(P$317," 2"),ТЗ!$A:$C,3,0)),ТЗ!P93))</f>
        <v>0</v>
      </c>
      <c r="Q399" s="30">
        <f>IF(Q93&lt;Q$619,CONCATENATE("&lt;",VLOOKUP(CONCATENATE(Q$317," 1"),ТЗ!$A:$C,3,0)),IF(ТЗ!Q93&gt;ТЗ!Q$620,CONCATENATE("&gt;",VLOOKUP(CONCATENATE(Q$317," 2"),ТЗ!$A:$C,3,0)),ТЗ!Q93))</f>
        <v>0</v>
      </c>
      <c r="R399" s="30" t="str">
        <f>IF(R93&lt;R$619,CONCATENATE("&lt;",VLOOKUP(CONCATENATE(R$317," 1"),ТЗ!$A:$C,3,0)),IF(ТЗ!R93&gt;ТЗ!R$620,CONCATENATE("&gt;",VLOOKUP(CONCATENATE(R$317," 2"),ТЗ!$A:$C,3,0)),ТЗ!R93))</f>
        <v>&lt;0,5</v>
      </c>
      <c r="S399" s="30" t="str">
        <f>IF(S93&lt;S$619,CONCATENATE("&lt;",VLOOKUP(CONCATENATE(S$317," 1"),ТЗ!$A:$C,3,0)),IF(ТЗ!S93&gt;ТЗ!S$620,CONCATENATE("&gt;",VLOOKUP(CONCATENATE(S$317," 2"),ТЗ!$A:$C,3,0)),ТЗ!S93))</f>
        <v>&lt;0,1</v>
      </c>
      <c r="T399" s="30" t="str">
        <f>IF(T93&lt;T$619,CONCATENATE("&lt;",VLOOKUP(CONCATENATE(T$317," 1"),ТЗ!$A:$C,3,0)),IF(ТЗ!T93&gt;ТЗ!T$620,CONCATENATE("&gt;",VLOOKUP(CONCATENATE(T$317," 2"),ТЗ!$A:$C,3,0)),ТЗ!T93))</f>
        <v>&lt;0,1</v>
      </c>
      <c r="U399" s="30" t="e">
        <f>IF(U93&lt;U$619,CONCATENATE("&lt;",VLOOKUP(CONCATENATE(U$317," 1"),ТЗ!$A:$C,3,0)),IF(ТЗ!U93&gt;ТЗ!U$620,CONCATENATE("&gt;",VLOOKUP(CONCATENATE(U$317," 2"),ТЗ!$A:$C,3,0)),ТЗ!U93))</f>
        <v>#N/A</v>
      </c>
      <c r="V399" s="30" t="e">
        <f>IF(V93&lt;V$619,CONCATENATE("&lt;",VLOOKUP(CONCATENATE(V$317," 1"),ТЗ!$A:$C,3,0)),IF(ТЗ!V93&gt;ТЗ!V$620,CONCATENATE("&gt;",VLOOKUP(CONCATENATE(V$317," 2"),ТЗ!$A:$C,3,0)),ТЗ!V93))</f>
        <v>#N/A</v>
      </c>
    </row>
    <row r="400" spans="1:22" hidden="1" x14ac:dyDescent="0.25">
      <c r="D400" s="14">
        <f>IF(OR(D399=[1]Настройки!$U$6,D399="-"),"-",D399+1)</f>
        <v>82</v>
      </c>
      <c r="E400" s="15" t="str">
        <f t="shared" si="2"/>
        <v>471П.21.82</v>
      </c>
      <c r="F400" s="15"/>
      <c r="G400" s="30" t="str">
        <f>IF(G94&lt;G$619,CONCATENATE("&lt;",VLOOKUP(CONCATENATE(G$317," 1"),ТЗ!$A:$C,3,0)),IF(ТЗ!G94&gt;ТЗ!G$620,CONCATENATE("&gt;",VLOOKUP(CONCATENATE(G$317," 2"),ТЗ!$A:$C,3,0)),ТЗ!G94))</f>
        <v>&lt;1,00</v>
      </c>
      <c r="H400" s="30" t="str">
        <f>IF(H94&lt;H$619,CONCATENATE("&lt;",VLOOKUP(CONCATENATE(H$317," 1"),ТЗ!$A:$C,3,0)),IF(ТЗ!H94&gt;ТЗ!H$620,CONCATENATE("&gt;",VLOOKUP(CONCATENATE(H$317," 2"),ТЗ!$A:$C,3,0)),ТЗ!H94))</f>
        <v>&lt;1,00</v>
      </c>
      <c r="I400" s="30" t="str">
        <f>IF(I94&lt;I$619,CONCATENATE("&lt;",VLOOKUP(CONCATENATE(I$317," 1"),ТЗ!$A:$C,3,0)),IF(ТЗ!I94&gt;ТЗ!I$620,CONCATENATE("&gt;",VLOOKUP(CONCATENATE(I$317," 2"),ТЗ!$A:$C,3,0)),ТЗ!I94))</f>
        <v>&lt;0,01</v>
      </c>
      <c r="J400" s="30">
        <f>IF(J94&lt;J$619,CONCATENATE("&lt;",VLOOKUP(CONCATENATE(J$317," 1"),ТЗ!$A:$C,3,0)),IF(ТЗ!J94&gt;ТЗ!J$620,CONCATENATE("&gt;",VLOOKUP(CONCATENATE(J$317," 2"),ТЗ!$A:$C,3,0)),ТЗ!J94))</f>
        <v>0</v>
      </c>
      <c r="K400" s="30">
        <f>IF(K94&lt;K$619,CONCATENATE("&lt;",VLOOKUP(CONCATENATE(K$317," 1"),ТЗ!$A:$C,3,0)),IF(ТЗ!K94&gt;ТЗ!K$620,CONCATENATE("&gt;",VLOOKUP(CONCATENATE(K$317," 2"),ТЗ!$A:$C,3,0)),ТЗ!K94))</f>
        <v>0</v>
      </c>
      <c r="L400" s="30" t="str">
        <f>IF(L94&lt;L$619,CONCATENATE("&lt;",VLOOKUP(CONCATENATE(L$317," 1"),ТЗ!$A:$C,3,0)),IF(ТЗ!L94&gt;ТЗ!L$620,CONCATENATE("&gt;",VLOOKUP(CONCATENATE(L$317," 2"),ТЗ!$A:$C,3,0)),ТЗ!L94))</f>
        <v>&lt;0,2</v>
      </c>
      <c r="M400" s="30" t="str">
        <f>IF(M94&lt;M$619,CONCATENATE("&lt;",VLOOKUP(CONCATENATE(M$317," 1"),ТЗ!$A:$C,3,0)),IF(ТЗ!M94&gt;ТЗ!M$620,CONCATENATE("&gt;",VLOOKUP(CONCATENATE(M$317," 2"),ТЗ!$A:$C,3,0)),ТЗ!M94))</f>
        <v>&lt;0,5</v>
      </c>
      <c r="N400" s="30">
        <f>IF(N94&lt;N$619,CONCATENATE("&lt;",VLOOKUP(CONCATENATE(N$317," 1"),ТЗ!$A:$C,3,0)),IF(ТЗ!N94&gt;ТЗ!N$620,CONCATENATE("&gt;",VLOOKUP(CONCATENATE(N$317," 2"),ТЗ!$A:$C,3,0)),ТЗ!N94))</f>
        <v>0</v>
      </c>
      <c r="O400" s="30">
        <f>IF(O94&lt;O$619,CONCATENATE("&lt;",VLOOKUP(CONCATENATE(O$317," 1"),ТЗ!$A:$C,3,0)),IF(ТЗ!O94&gt;ТЗ!O$620,CONCATENATE("&gt;",VLOOKUP(CONCATENATE(O$317," 2"),ТЗ!$A:$C,3,0)),ТЗ!O94))</f>
        <v>0</v>
      </c>
      <c r="P400" s="30">
        <f>IF(P94&lt;P$619,CONCATENATE("&lt;",VLOOKUP(CONCATENATE(P$317," 1"),ТЗ!$A:$C,3,0)),IF(ТЗ!P94&gt;ТЗ!P$620,CONCATENATE("&gt;",VLOOKUP(CONCATENATE(P$317," 2"),ТЗ!$A:$C,3,0)),ТЗ!P94))</f>
        <v>0</v>
      </c>
      <c r="Q400" s="30">
        <f>IF(Q94&lt;Q$619,CONCATENATE("&lt;",VLOOKUP(CONCATENATE(Q$317," 1"),ТЗ!$A:$C,3,0)),IF(ТЗ!Q94&gt;ТЗ!Q$620,CONCATENATE("&gt;",VLOOKUP(CONCATENATE(Q$317," 2"),ТЗ!$A:$C,3,0)),ТЗ!Q94))</f>
        <v>0</v>
      </c>
      <c r="R400" s="30" t="str">
        <f>IF(R94&lt;R$619,CONCATENATE("&lt;",VLOOKUP(CONCATENATE(R$317," 1"),ТЗ!$A:$C,3,0)),IF(ТЗ!R94&gt;ТЗ!R$620,CONCATENATE("&gt;",VLOOKUP(CONCATENATE(R$317," 2"),ТЗ!$A:$C,3,0)),ТЗ!R94))</f>
        <v>&lt;0,5</v>
      </c>
      <c r="S400" s="30" t="str">
        <f>IF(S94&lt;S$619,CONCATENATE("&lt;",VLOOKUP(CONCATENATE(S$317," 1"),ТЗ!$A:$C,3,0)),IF(ТЗ!S94&gt;ТЗ!S$620,CONCATENATE("&gt;",VLOOKUP(CONCATENATE(S$317," 2"),ТЗ!$A:$C,3,0)),ТЗ!S94))</f>
        <v>&lt;0,1</v>
      </c>
      <c r="T400" s="30" t="str">
        <f>IF(T94&lt;T$619,CONCATENATE("&lt;",VLOOKUP(CONCATENATE(T$317," 1"),ТЗ!$A:$C,3,0)),IF(ТЗ!T94&gt;ТЗ!T$620,CONCATENATE("&gt;",VLOOKUP(CONCATENATE(T$317," 2"),ТЗ!$A:$C,3,0)),ТЗ!T94))</f>
        <v>&lt;0,1</v>
      </c>
      <c r="U400" s="30" t="e">
        <f>IF(U94&lt;U$619,CONCATENATE("&lt;",VLOOKUP(CONCATENATE(U$317," 1"),ТЗ!$A:$C,3,0)),IF(ТЗ!U94&gt;ТЗ!U$620,CONCATENATE("&gt;",VLOOKUP(CONCATENATE(U$317," 2"),ТЗ!$A:$C,3,0)),ТЗ!U94))</f>
        <v>#N/A</v>
      </c>
      <c r="V400" s="30" t="e">
        <f>IF(V94&lt;V$619,CONCATENATE("&lt;",VLOOKUP(CONCATENATE(V$317," 1"),ТЗ!$A:$C,3,0)),IF(ТЗ!V94&gt;ТЗ!V$620,CONCATENATE("&gt;",VLOOKUP(CONCATENATE(V$317," 2"),ТЗ!$A:$C,3,0)),ТЗ!V94))</f>
        <v>#N/A</v>
      </c>
    </row>
    <row r="401" spans="4:22" ht="15.75" hidden="1" thickBot="1" x14ac:dyDescent="0.3">
      <c r="D401" s="14">
        <f>IF(OR(D400=[1]Настройки!$U$6,D400="-"),"-",D400+1)</f>
        <v>83</v>
      </c>
      <c r="E401" s="15" t="str">
        <f t="shared" si="2"/>
        <v>471П.21.83</v>
      </c>
      <c r="F401" s="15"/>
      <c r="G401" s="30" t="str">
        <f>IF(G95&lt;G$619,CONCATENATE("&lt;",VLOOKUP(CONCATENATE(G$317," 1"),ТЗ!$A:$C,3,0)),IF(ТЗ!G95&gt;ТЗ!G$620,CONCATENATE("&gt;",VLOOKUP(CONCATENATE(G$317," 2"),ТЗ!$A:$C,3,0)),ТЗ!G95))</f>
        <v>&lt;1,00</v>
      </c>
      <c r="H401" s="30" t="str">
        <f>IF(H95&lt;H$619,CONCATENATE("&lt;",VLOOKUP(CONCATENATE(H$317," 1"),ТЗ!$A:$C,3,0)),IF(ТЗ!H95&gt;ТЗ!H$620,CONCATENATE("&gt;",VLOOKUP(CONCATENATE(H$317," 2"),ТЗ!$A:$C,3,0)),ТЗ!H95))</f>
        <v>&lt;1,00</v>
      </c>
      <c r="I401" s="30" t="str">
        <f>IF(I95&lt;I$619,CONCATENATE("&lt;",VLOOKUP(CONCATENATE(I$317," 1"),ТЗ!$A:$C,3,0)),IF(ТЗ!I95&gt;ТЗ!I$620,CONCATENATE("&gt;",VLOOKUP(CONCATENATE(I$317," 2"),ТЗ!$A:$C,3,0)),ТЗ!I95))</f>
        <v>&lt;0,01</v>
      </c>
      <c r="J401" s="30">
        <f>IF(J95&lt;J$619,CONCATENATE("&lt;",VLOOKUP(CONCATENATE(J$317," 1"),ТЗ!$A:$C,3,0)),IF(ТЗ!J95&gt;ТЗ!J$620,CONCATENATE("&gt;",VLOOKUP(CONCATENATE(J$317," 2"),ТЗ!$A:$C,3,0)),ТЗ!J95))</f>
        <v>0</v>
      </c>
      <c r="K401" s="30">
        <f>IF(K95&lt;K$619,CONCATENATE("&lt;",VLOOKUP(CONCATENATE(K$317," 1"),ТЗ!$A:$C,3,0)),IF(ТЗ!K95&gt;ТЗ!K$620,CONCATENATE("&gt;",VLOOKUP(CONCATENATE(K$317," 2"),ТЗ!$A:$C,3,0)),ТЗ!K95))</f>
        <v>0</v>
      </c>
      <c r="L401" s="30" t="str">
        <f>IF(L95&lt;L$619,CONCATENATE("&lt;",VLOOKUP(CONCATENATE(L$317," 1"),ТЗ!$A:$C,3,0)),IF(ТЗ!L95&gt;ТЗ!L$620,CONCATENATE("&gt;",VLOOKUP(CONCATENATE(L$317," 2"),ТЗ!$A:$C,3,0)),ТЗ!L95))</f>
        <v>&lt;0,2</v>
      </c>
      <c r="M401" s="30" t="str">
        <f>IF(M95&lt;M$619,CONCATENATE("&lt;",VLOOKUP(CONCATENATE(M$317," 1"),ТЗ!$A:$C,3,0)),IF(ТЗ!M95&gt;ТЗ!M$620,CONCATENATE("&gt;",VLOOKUP(CONCATENATE(M$317," 2"),ТЗ!$A:$C,3,0)),ТЗ!M95))</f>
        <v>&lt;0,5</v>
      </c>
      <c r="N401" s="30">
        <f>IF(N95&lt;N$619,CONCATENATE("&lt;",VLOOKUP(CONCATENATE(N$317," 1"),ТЗ!$A:$C,3,0)),IF(ТЗ!N95&gt;ТЗ!N$620,CONCATENATE("&gt;",VLOOKUP(CONCATENATE(N$317," 2"),ТЗ!$A:$C,3,0)),ТЗ!N95))</f>
        <v>0</v>
      </c>
      <c r="O401" s="30">
        <f>IF(O95&lt;O$619,CONCATENATE("&lt;",VLOOKUP(CONCATENATE(O$317," 1"),ТЗ!$A:$C,3,0)),IF(ТЗ!O95&gt;ТЗ!O$620,CONCATENATE("&gt;",VLOOKUP(CONCATENATE(O$317," 2"),ТЗ!$A:$C,3,0)),ТЗ!O95))</f>
        <v>0</v>
      </c>
      <c r="P401" s="30">
        <f>IF(P95&lt;P$619,CONCATENATE("&lt;",VLOOKUP(CONCATENATE(P$317," 1"),ТЗ!$A:$C,3,0)),IF(ТЗ!P95&gt;ТЗ!P$620,CONCATENATE("&gt;",VLOOKUP(CONCATENATE(P$317," 2"),ТЗ!$A:$C,3,0)),ТЗ!P95))</f>
        <v>0</v>
      </c>
      <c r="Q401" s="30">
        <f>IF(Q95&lt;Q$619,CONCATENATE("&lt;",VLOOKUP(CONCATENATE(Q$317," 1"),ТЗ!$A:$C,3,0)),IF(ТЗ!Q95&gt;ТЗ!Q$620,CONCATENATE("&gt;",VLOOKUP(CONCATENATE(Q$317," 2"),ТЗ!$A:$C,3,0)),ТЗ!Q95))</f>
        <v>0</v>
      </c>
      <c r="R401" s="30" t="str">
        <f>IF(R95&lt;R$619,CONCATENATE("&lt;",VLOOKUP(CONCATENATE(R$317," 1"),ТЗ!$A:$C,3,0)),IF(ТЗ!R95&gt;ТЗ!R$620,CONCATENATE("&gt;",VLOOKUP(CONCATENATE(R$317," 2"),ТЗ!$A:$C,3,0)),ТЗ!R95))</f>
        <v>&lt;0,5</v>
      </c>
      <c r="S401" s="30" t="str">
        <f>IF(S95&lt;S$619,CONCATENATE("&lt;",VLOOKUP(CONCATENATE(S$317," 1"),ТЗ!$A:$C,3,0)),IF(ТЗ!S95&gt;ТЗ!S$620,CONCATENATE("&gt;",VLOOKUP(CONCATENATE(S$317," 2"),ТЗ!$A:$C,3,0)),ТЗ!S95))</f>
        <v>&lt;0,1</v>
      </c>
      <c r="T401" s="30" t="str">
        <f>IF(T95&lt;T$619,CONCATENATE("&lt;",VLOOKUP(CONCATENATE(T$317," 1"),ТЗ!$A:$C,3,0)),IF(ТЗ!T95&gt;ТЗ!T$620,CONCATENATE("&gt;",VLOOKUP(CONCATENATE(T$317," 2"),ТЗ!$A:$C,3,0)),ТЗ!T95))</f>
        <v>&lt;0,1</v>
      </c>
      <c r="U401" s="30" t="e">
        <f>IF(U95&lt;U$619,CONCATENATE("&lt;",VLOOKUP(CONCATENATE(U$317," 1"),ТЗ!$A:$C,3,0)),IF(ТЗ!U95&gt;ТЗ!U$620,CONCATENATE("&gt;",VLOOKUP(CONCATENATE(U$317," 2"),ТЗ!$A:$C,3,0)),ТЗ!U95))</f>
        <v>#N/A</v>
      </c>
      <c r="V401" s="30" t="e">
        <f>IF(V95&lt;V$619,CONCATENATE("&lt;",VLOOKUP(CONCATENATE(V$317," 1"),ТЗ!$A:$C,3,0)),IF(ТЗ!V95&gt;ТЗ!V$620,CONCATENATE("&gt;",VLOOKUP(CONCATENATE(V$317," 2"),ТЗ!$A:$C,3,0)),ТЗ!V95))</f>
        <v>#N/A</v>
      </c>
    </row>
    <row r="402" spans="4:22" ht="15.75" hidden="1" thickBot="1" x14ac:dyDescent="0.3">
      <c r="D402" s="14" t="str">
        <f>IF(OR(D401=[1]Настройки!$U$6,D401="-"),"-",D401+1)</f>
        <v>-</v>
      </c>
      <c r="E402" s="15" t="str">
        <f t="shared" si="2"/>
        <v>-</v>
      </c>
      <c r="F402" s="15"/>
      <c r="G402" s="30" t="str">
        <f>IF(G96&lt;G$619,CONCATENATE("&lt;",VLOOKUP(CONCATENATE(G$317," 1"),ТЗ!$A:$C,3,0)),IF(ТЗ!G96&gt;ТЗ!G$620,CONCATENATE("&gt;",VLOOKUP(CONCATENATE(G$317," 2"),ТЗ!$A:$C,3,0)),ТЗ!G96))</f>
        <v>&lt;1,00</v>
      </c>
      <c r="H402" s="30" t="str">
        <f>IF(H96&lt;H$619,CONCATENATE("&lt;",VLOOKUP(CONCATENATE(H$317," 1"),ТЗ!$A:$C,3,0)),IF(ТЗ!H96&gt;ТЗ!H$620,CONCATENATE("&gt;",VLOOKUP(CONCATENATE(H$317," 2"),ТЗ!$A:$C,3,0)),ТЗ!H96))</f>
        <v>&lt;1,00</v>
      </c>
      <c r="I402" s="30" t="str">
        <f>IF(I96&lt;I$619,CONCATENATE("&lt;",VLOOKUP(CONCATENATE(I$317," 1"),ТЗ!$A:$C,3,0)),IF(ТЗ!I96&gt;ТЗ!I$620,CONCATENATE("&gt;",VLOOKUP(CONCATENATE(I$317," 2"),ТЗ!$A:$C,3,0)),ТЗ!I96))</f>
        <v>&lt;0,01</v>
      </c>
      <c r="J402" s="30">
        <f>IF(J96&lt;J$619,CONCATENATE("&lt;",VLOOKUP(CONCATENATE(J$317," 1"),ТЗ!$A:$C,3,0)),IF(ТЗ!J96&gt;ТЗ!J$620,CONCATENATE("&gt;",VLOOKUP(CONCATENATE(J$317," 2"),ТЗ!$A:$C,3,0)),ТЗ!J96))</f>
        <v>0</v>
      </c>
      <c r="K402" s="30">
        <f>IF(K96&lt;K$619,CONCATENATE("&lt;",VLOOKUP(CONCATENATE(K$317," 1"),ТЗ!$A:$C,3,0)),IF(ТЗ!K96&gt;ТЗ!K$620,CONCATENATE("&gt;",VLOOKUP(CONCATENATE(K$317," 2"),ТЗ!$A:$C,3,0)),ТЗ!K96))</f>
        <v>0</v>
      </c>
      <c r="L402" s="30" t="str">
        <f>IF(L96&lt;L$619,CONCATENATE("&lt;",VLOOKUP(CONCATENATE(L$317," 1"),ТЗ!$A:$C,3,0)),IF(ТЗ!L96&gt;ТЗ!L$620,CONCATENATE("&gt;",VLOOKUP(CONCATENATE(L$317," 2"),ТЗ!$A:$C,3,0)),ТЗ!L96))</f>
        <v>&lt;0,2</v>
      </c>
      <c r="M402" s="30" t="str">
        <f>IF(M96&lt;M$619,CONCATENATE("&lt;",VLOOKUP(CONCATENATE(M$317," 1"),ТЗ!$A:$C,3,0)),IF(ТЗ!M96&gt;ТЗ!M$620,CONCATENATE("&gt;",VLOOKUP(CONCATENATE(M$317," 2"),ТЗ!$A:$C,3,0)),ТЗ!M96))</f>
        <v>&lt;0,5</v>
      </c>
      <c r="N402" s="30">
        <f>IF(N96&lt;N$619,CONCATENATE("&lt;",VLOOKUP(CONCATENATE(N$317," 1"),ТЗ!$A:$C,3,0)),IF(ТЗ!N96&gt;ТЗ!N$620,CONCATENATE("&gt;",VLOOKUP(CONCATENATE(N$317," 2"),ТЗ!$A:$C,3,0)),ТЗ!N96))</f>
        <v>0</v>
      </c>
      <c r="O402" s="30">
        <f>IF(O96&lt;O$619,CONCATENATE("&lt;",VLOOKUP(CONCATENATE(O$317," 1"),ТЗ!$A:$C,3,0)),IF(ТЗ!O96&gt;ТЗ!O$620,CONCATENATE("&gt;",VLOOKUP(CONCATENATE(O$317," 2"),ТЗ!$A:$C,3,0)),ТЗ!O96))</f>
        <v>0</v>
      </c>
      <c r="P402" s="30">
        <f>IF(P96&lt;P$619,CONCATENATE("&lt;",VLOOKUP(CONCATENATE(P$317," 1"),ТЗ!$A:$C,3,0)),IF(ТЗ!P96&gt;ТЗ!P$620,CONCATENATE("&gt;",VLOOKUP(CONCATENATE(P$317," 2"),ТЗ!$A:$C,3,0)),ТЗ!P96))</f>
        <v>0</v>
      </c>
      <c r="Q402" s="30">
        <f>IF(Q96&lt;Q$619,CONCATENATE("&lt;",VLOOKUP(CONCATENATE(Q$317," 1"),ТЗ!$A:$C,3,0)),IF(ТЗ!Q96&gt;ТЗ!Q$620,CONCATENATE("&gt;",VLOOKUP(CONCATENATE(Q$317," 2"),ТЗ!$A:$C,3,0)),ТЗ!Q96))</f>
        <v>0</v>
      </c>
      <c r="R402" s="30" t="str">
        <f>IF(R96&lt;R$619,CONCATENATE("&lt;",VLOOKUP(CONCATENATE(R$317," 1"),ТЗ!$A:$C,3,0)),IF(ТЗ!R96&gt;ТЗ!R$620,CONCATENATE("&gt;",VLOOKUP(CONCATENATE(R$317," 2"),ТЗ!$A:$C,3,0)),ТЗ!R96))</f>
        <v>&lt;0,5</v>
      </c>
      <c r="S402" s="30" t="str">
        <f>IF(S96&lt;S$619,CONCATENATE("&lt;",VLOOKUP(CONCATENATE(S$317," 1"),ТЗ!$A:$C,3,0)),IF(ТЗ!S96&gt;ТЗ!S$620,CONCATENATE("&gt;",VLOOKUP(CONCATENATE(S$317," 2"),ТЗ!$A:$C,3,0)),ТЗ!S96))</f>
        <v>&lt;0,1</v>
      </c>
      <c r="T402" s="30" t="str">
        <f>IF(T96&lt;T$619,CONCATENATE("&lt;",VLOOKUP(CONCATENATE(T$317," 1"),ТЗ!$A:$C,3,0)),IF(ТЗ!T96&gt;ТЗ!T$620,CONCATENATE("&gt;",VLOOKUP(CONCATENATE(T$317," 2"),ТЗ!$A:$C,3,0)),ТЗ!T96))</f>
        <v>&lt;0,1</v>
      </c>
      <c r="U402" s="30" t="e">
        <f>IF(U96&lt;U$619,CONCATENATE("&lt;",VLOOKUP(CONCATENATE(U$317," 1"),ТЗ!$A:$C,3,0)),IF(ТЗ!U96&gt;ТЗ!U$620,CONCATENATE("&gt;",VLOOKUP(CONCATENATE(U$317," 2"),ТЗ!$A:$C,3,0)),ТЗ!U96))</f>
        <v>#N/A</v>
      </c>
      <c r="V402" s="30" t="e">
        <f>IF(V96&lt;V$619,CONCATENATE("&lt;",VLOOKUP(CONCATENATE(V$317," 1"),ТЗ!$A:$C,3,0)),IF(ТЗ!V96&gt;ТЗ!V$620,CONCATENATE("&gt;",VLOOKUP(CONCATENATE(V$317," 2"),ТЗ!$A:$C,3,0)),ТЗ!V96))</f>
        <v>#N/A</v>
      </c>
    </row>
    <row r="403" spans="4:22" ht="15.75" hidden="1" thickBot="1" x14ac:dyDescent="0.3">
      <c r="D403" s="14" t="str">
        <f>IF(OR(D402=[1]Настройки!$U$6,D402="-"),"-",D402+1)</f>
        <v>-</v>
      </c>
      <c r="E403" s="15" t="str">
        <f t="shared" si="2"/>
        <v>-</v>
      </c>
      <c r="F403" s="15"/>
      <c r="G403" s="30" t="str">
        <f>IF(G97&lt;G$619,CONCATENATE("&lt;",VLOOKUP(CONCATENATE(G$317," 1"),ТЗ!$A:$C,3,0)),IF(ТЗ!G97&gt;ТЗ!G$620,CONCATENATE("&gt;",VLOOKUP(CONCATENATE(G$317," 2"),ТЗ!$A:$C,3,0)),ТЗ!G97))</f>
        <v>&lt;1,00</v>
      </c>
      <c r="H403" s="30" t="str">
        <f>IF(H97&lt;H$619,CONCATENATE("&lt;",VLOOKUP(CONCATENATE(H$317," 1"),ТЗ!$A:$C,3,0)),IF(ТЗ!H97&gt;ТЗ!H$620,CONCATENATE("&gt;",VLOOKUP(CONCATENATE(H$317," 2"),ТЗ!$A:$C,3,0)),ТЗ!H97))</f>
        <v>&lt;1,00</v>
      </c>
      <c r="I403" s="30" t="str">
        <f>IF(I97&lt;I$619,CONCATENATE("&lt;",VLOOKUP(CONCATENATE(I$317," 1"),ТЗ!$A:$C,3,0)),IF(ТЗ!I97&gt;ТЗ!I$620,CONCATENATE("&gt;",VLOOKUP(CONCATENATE(I$317," 2"),ТЗ!$A:$C,3,0)),ТЗ!I97))</f>
        <v>&lt;0,01</v>
      </c>
      <c r="J403" s="30">
        <f>IF(J97&lt;J$619,CONCATENATE("&lt;",VLOOKUP(CONCATENATE(J$317," 1"),ТЗ!$A:$C,3,0)),IF(ТЗ!J97&gt;ТЗ!J$620,CONCATENATE("&gt;",VLOOKUP(CONCATENATE(J$317," 2"),ТЗ!$A:$C,3,0)),ТЗ!J97))</f>
        <v>0</v>
      </c>
      <c r="K403" s="30">
        <f>IF(K97&lt;K$619,CONCATENATE("&lt;",VLOOKUP(CONCATENATE(K$317," 1"),ТЗ!$A:$C,3,0)),IF(ТЗ!K97&gt;ТЗ!K$620,CONCATENATE("&gt;",VLOOKUP(CONCATENATE(K$317," 2"),ТЗ!$A:$C,3,0)),ТЗ!K97))</f>
        <v>0</v>
      </c>
      <c r="L403" s="30" t="str">
        <f>IF(L97&lt;L$619,CONCATENATE("&lt;",VLOOKUP(CONCATENATE(L$317," 1"),ТЗ!$A:$C,3,0)),IF(ТЗ!L97&gt;ТЗ!L$620,CONCATENATE("&gt;",VLOOKUP(CONCATENATE(L$317," 2"),ТЗ!$A:$C,3,0)),ТЗ!L97))</f>
        <v>&lt;0,2</v>
      </c>
      <c r="M403" s="30" t="str">
        <f>IF(M97&lt;M$619,CONCATENATE("&lt;",VLOOKUP(CONCATENATE(M$317," 1"),ТЗ!$A:$C,3,0)),IF(ТЗ!M97&gt;ТЗ!M$620,CONCATENATE("&gt;",VLOOKUP(CONCATENATE(M$317," 2"),ТЗ!$A:$C,3,0)),ТЗ!M97))</f>
        <v>&lt;0,5</v>
      </c>
      <c r="N403" s="30">
        <f>IF(N97&lt;N$619,CONCATENATE("&lt;",VLOOKUP(CONCATENATE(N$317," 1"),ТЗ!$A:$C,3,0)),IF(ТЗ!N97&gt;ТЗ!N$620,CONCATENATE("&gt;",VLOOKUP(CONCATENATE(N$317," 2"),ТЗ!$A:$C,3,0)),ТЗ!N97))</f>
        <v>0</v>
      </c>
      <c r="O403" s="30">
        <f>IF(O97&lt;O$619,CONCATENATE("&lt;",VLOOKUP(CONCATENATE(O$317," 1"),ТЗ!$A:$C,3,0)),IF(ТЗ!O97&gt;ТЗ!O$620,CONCATENATE("&gt;",VLOOKUP(CONCATENATE(O$317," 2"),ТЗ!$A:$C,3,0)),ТЗ!O97))</f>
        <v>0</v>
      </c>
      <c r="P403" s="30">
        <f>IF(P97&lt;P$619,CONCATENATE("&lt;",VLOOKUP(CONCATENATE(P$317," 1"),ТЗ!$A:$C,3,0)),IF(ТЗ!P97&gt;ТЗ!P$620,CONCATENATE("&gt;",VLOOKUP(CONCATENATE(P$317," 2"),ТЗ!$A:$C,3,0)),ТЗ!P97))</f>
        <v>0</v>
      </c>
      <c r="Q403" s="30">
        <f>IF(Q97&lt;Q$619,CONCATENATE("&lt;",VLOOKUP(CONCATENATE(Q$317," 1"),ТЗ!$A:$C,3,0)),IF(ТЗ!Q97&gt;ТЗ!Q$620,CONCATENATE("&gt;",VLOOKUP(CONCATENATE(Q$317," 2"),ТЗ!$A:$C,3,0)),ТЗ!Q97))</f>
        <v>0</v>
      </c>
      <c r="R403" s="30" t="str">
        <f>IF(R97&lt;R$619,CONCATENATE("&lt;",VLOOKUP(CONCATENATE(R$317," 1"),ТЗ!$A:$C,3,0)),IF(ТЗ!R97&gt;ТЗ!R$620,CONCATENATE("&gt;",VLOOKUP(CONCATENATE(R$317," 2"),ТЗ!$A:$C,3,0)),ТЗ!R97))</f>
        <v>&lt;0,5</v>
      </c>
      <c r="S403" s="30" t="str">
        <f>IF(S97&lt;S$619,CONCATENATE("&lt;",VLOOKUP(CONCATENATE(S$317," 1"),ТЗ!$A:$C,3,0)),IF(ТЗ!S97&gt;ТЗ!S$620,CONCATENATE("&gt;",VLOOKUP(CONCATENATE(S$317," 2"),ТЗ!$A:$C,3,0)),ТЗ!S97))</f>
        <v>&lt;0,1</v>
      </c>
      <c r="T403" s="30" t="str">
        <f>IF(T97&lt;T$619,CONCATENATE("&lt;",VLOOKUP(CONCATENATE(T$317," 1"),ТЗ!$A:$C,3,0)),IF(ТЗ!T97&gt;ТЗ!T$620,CONCATENATE("&gt;",VLOOKUP(CONCATENATE(T$317," 2"),ТЗ!$A:$C,3,0)),ТЗ!T97))</f>
        <v>&lt;0,1</v>
      </c>
      <c r="U403" s="30" t="e">
        <f>IF(U97&lt;U$619,CONCATENATE("&lt;",VLOOKUP(CONCATENATE(U$317," 1"),ТЗ!$A:$C,3,0)),IF(ТЗ!U97&gt;ТЗ!U$620,CONCATENATE("&gt;",VLOOKUP(CONCATENATE(U$317," 2"),ТЗ!$A:$C,3,0)),ТЗ!U97))</f>
        <v>#N/A</v>
      </c>
      <c r="V403" s="30" t="e">
        <f>IF(V97&lt;V$619,CONCATENATE("&lt;",VLOOKUP(CONCATENATE(V$317," 1"),ТЗ!$A:$C,3,0)),IF(ТЗ!V97&gt;ТЗ!V$620,CONCATENATE("&gt;",VLOOKUP(CONCATENATE(V$317," 2"),ТЗ!$A:$C,3,0)),ТЗ!V97))</f>
        <v>#N/A</v>
      </c>
    </row>
    <row r="404" spans="4:22" ht="15.75" hidden="1" thickBot="1" x14ac:dyDescent="0.3">
      <c r="D404" s="14" t="str">
        <f>IF(OR(D403=[1]Настройки!$U$6,D403="-"),"-",D403+1)</f>
        <v>-</v>
      </c>
      <c r="E404" s="15" t="str">
        <f t="shared" si="2"/>
        <v>-</v>
      </c>
      <c r="F404" s="15"/>
      <c r="G404" s="30" t="str">
        <f>IF(G98&lt;G$619,CONCATENATE("&lt;",VLOOKUP(CONCATENATE(G$317," 1"),ТЗ!$A:$C,3,0)),IF(ТЗ!G98&gt;ТЗ!G$620,CONCATENATE("&gt;",VLOOKUP(CONCATENATE(G$317," 2"),ТЗ!$A:$C,3,0)),ТЗ!G98))</f>
        <v>&lt;1,00</v>
      </c>
      <c r="H404" s="30" t="str">
        <f>IF(H98&lt;H$619,CONCATENATE("&lt;",VLOOKUP(CONCATENATE(H$317," 1"),ТЗ!$A:$C,3,0)),IF(ТЗ!H98&gt;ТЗ!H$620,CONCATENATE("&gt;",VLOOKUP(CONCATENATE(H$317," 2"),ТЗ!$A:$C,3,0)),ТЗ!H98))</f>
        <v>&lt;1,00</v>
      </c>
      <c r="I404" s="30" t="str">
        <f>IF(I98&lt;I$619,CONCATENATE("&lt;",VLOOKUP(CONCATENATE(I$317," 1"),ТЗ!$A:$C,3,0)),IF(ТЗ!I98&gt;ТЗ!I$620,CONCATENATE("&gt;",VLOOKUP(CONCATENATE(I$317," 2"),ТЗ!$A:$C,3,0)),ТЗ!I98))</f>
        <v>&lt;0,01</v>
      </c>
      <c r="J404" s="30">
        <f>IF(J98&lt;J$619,CONCATENATE("&lt;",VLOOKUP(CONCATENATE(J$317," 1"),ТЗ!$A:$C,3,0)),IF(ТЗ!J98&gt;ТЗ!J$620,CONCATENATE("&gt;",VLOOKUP(CONCATENATE(J$317," 2"),ТЗ!$A:$C,3,0)),ТЗ!J98))</f>
        <v>0</v>
      </c>
      <c r="K404" s="30">
        <f>IF(K98&lt;K$619,CONCATENATE("&lt;",VLOOKUP(CONCATENATE(K$317," 1"),ТЗ!$A:$C,3,0)),IF(ТЗ!K98&gt;ТЗ!K$620,CONCATENATE("&gt;",VLOOKUP(CONCATENATE(K$317," 2"),ТЗ!$A:$C,3,0)),ТЗ!K98))</f>
        <v>0</v>
      </c>
      <c r="L404" s="30" t="str">
        <f>IF(L98&lt;L$619,CONCATENATE("&lt;",VLOOKUP(CONCATENATE(L$317," 1"),ТЗ!$A:$C,3,0)),IF(ТЗ!L98&gt;ТЗ!L$620,CONCATENATE("&gt;",VLOOKUP(CONCATENATE(L$317," 2"),ТЗ!$A:$C,3,0)),ТЗ!L98))</f>
        <v>&lt;0,2</v>
      </c>
      <c r="M404" s="30" t="str">
        <f>IF(M98&lt;M$619,CONCATENATE("&lt;",VLOOKUP(CONCATENATE(M$317," 1"),ТЗ!$A:$C,3,0)),IF(ТЗ!M98&gt;ТЗ!M$620,CONCATENATE("&gt;",VLOOKUP(CONCATENATE(M$317," 2"),ТЗ!$A:$C,3,0)),ТЗ!M98))</f>
        <v>&lt;0,5</v>
      </c>
      <c r="N404" s="30">
        <f>IF(N98&lt;N$619,CONCATENATE("&lt;",VLOOKUP(CONCATENATE(N$317," 1"),ТЗ!$A:$C,3,0)),IF(ТЗ!N98&gt;ТЗ!N$620,CONCATENATE("&gt;",VLOOKUP(CONCATENATE(N$317," 2"),ТЗ!$A:$C,3,0)),ТЗ!N98))</f>
        <v>0</v>
      </c>
      <c r="O404" s="30">
        <f>IF(O98&lt;O$619,CONCATENATE("&lt;",VLOOKUP(CONCATENATE(O$317," 1"),ТЗ!$A:$C,3,0)),IF(ТЗ!O98&gt;ТЗ!O$620,CONCATENATE("&gt;",VLOOKUP(CONCATENATE(O$317," 2"),ТЗ!$A:$C,3,0)),ТЗ!O98))</f>
        <v>0</v>
      </c>
      <c r="P404" s="30">
        <f>IF(P98&lt;P$619,CONCATENATE("&lt;",VLOOKUP(CONCATENATE(P$317," 1"),ТЗ!$A:$C,3,0)),IF(ТЗ!P98&gt;ТЗ!P$620,CONCATENATE("&gt;",VLOOKUP(CONCATENATE(P$317," 2"),ТЗ!$A:$C,3,0)),ТЗ!P98))</f>
        <v>0</v>
      </c>
      <c r="Q404" s="30">
        <f>IF(Q98&lt;Q$619,CONCATENATE("&lt;",VLOOKUP(CONCATENATE(Q$317," 1"),ТЗ!$A:$C,3,0)),IF(ТЗ!Q98&gt;ТЗ!Q$620,CONCATENATE("&gt;",VLOOKUP(CONCATENATE(Q$317," 2"),ТЗ!$A:$C,3,0)),ТЗ!Q98))</f>
        <v>0</v>
      </c>
      <c r="R404" s="30" t="str">
        <f>IF(R98&lt;R$619,CONCATENATE("&lt;",VLOOKUP(CONCATENATE(R$317," 1"),ТЗ!$A:$C,3,0)),IF(ТЗ!R98&gt;ТЗ!R$620,CONCATENATE("&gt;",VLOOKUP(CONCATENATE(R$317," 2"),ТЗ!$A:$C,3,0)),ТЗ!R98))</f>
        <v>&lt;0,5</v>
      </c>
      <c r="S404" s="30" t="str">
        <f>IF(S98&lt;S$619,CONCATENATE("&lt;",VLOOKUP(CONCATENATE(S$317," 1"),ТЗ!$A:$C,3,0)),IF(ТЗ!S98&gt;ТЗ!S$620,CONCATENATE("&gt;",VLOOKUP(CONCATENATE(S$317," 2"),ТЗ!$A:$C,3,0)),ТЗ!S98))</f>
        <v>&lt;0,1</v>
      </c>
      <c r="T404" s="30" t="str">
        <f>IF(T98&lt;T$619,CONCATENATE("&lt;",VLOOKUP(CONCATENATE(T$317," 1"),ТЗ!$A:$C,3,0)),IF(ТЗ!T98&gt;ТЗ!T$620,CONCATENATE("&gt;",VLOOKUP(CONCATENATE(T$317," 2"),ТЗ!$A:$C,3,0)),ТЗ!T98))</f>
        <v>&lt;0,1</v>
      </c>
      <c r="U404" s="30" t="e">
        <f>IF(U98&lt;U$619,CONCATENATE("&lt;",VLOOKUP(CONCATENATE(U$317," 1"),ТЗ!$A:$C,3,0)),IF(ТЗ!U98&gt;ТЗ!U$620,CONCATENATE("&gt;",VLOOKUP(CONCATENATE(U$317," 2"),ТЗ!$A:$C,3,0)),ТЗ!U98))</f>
        <v>#N/A</v>
      </c>
      <c r="V404" s="30" t="e">
        <f>IF(V98&lt;V$619,CONCATENATE("&lt;",VLOOKUP(CONCATENATE(V$317," 1"),ТЗ!$A:$C,3,0)),IF(ТЗ!V98&gt;ТЗ!V$620,CONCATENATE("&gt;",VLOOKUP(CONCATENATE(V$317," 2"),ТЗ!$A:$C,3,0)),ТЗ!V98))</f>
        <v>#N/A</v>
      </c>
    </row>
    <row r="405" spans="4:22" ht="15.75" hidden="1" thickBot="1" x14ac:dyDescent="0.3">
      <c r="D405" s="14" t="str">
        <f>IF(OR(D404=[1]Настройки!$U$6,D404="-"),"-",D404+1)</f>
        <v>-</v>
      </c>
      <c r="E405" s="15" t="str">
        <f t="shared" si="2"/>
        <v>-</v>
      </c>
      <c r="F405" s="15"/>
      <c r="G405" s="30" t="str">
        <f>IF(G99&lt;G$619,CONCATENATE("&lt;",VLOOKUP(CONCATENATE(G$317," 1"),ТЗ!$A:$C,3,0)),IF(ТЗ!G99&gt;ТЗ!G$620,CONCATENATE("&gt;",VLOOKUP(CONCATENATE(G$317," 2"),ТЗ!$A:$C,3,0)),ТЗ!G99))</f>
        <v>&lt;1,00</v>
      </c>
      <c r="H405" s="30" t="str">
        <f>IF(H99&lt;H$619,CONCATENATE("&lt;",VLOOKUP(CONCATENATE(H$317," 1"),ТЗ!$A:$C,3,0)),IF(ТЗ!H99&gt;ТЗ!H$620,CONCATENATE("&gt;",VLOOKUP(CONCATENATE(H$317," 2"),ТЗ!$A:$C,3,0)),ТЗ!H99))</f>
        <v>&lt;1,00</v>
      </c>
      <c r="I405" s="30" t="str">
        <f>IF(I99&lt;I$619,CONCATENATE("&lt;",VLOOKUP(CONCATENATE(I$317," 1"),ТЗ!$A:$C,3,0)),IF(ТЗ!I99&gt;ТЗ!I$620,CONCATENATE("&gt;",VLOOKUP(CONCATENATE(I$317," 2"),ТЗ!$A:$C,3,0)),ТЗ!I99))</f>
        <v>&lt;0,01</v>
      </c>
      <c r="J405" s="30">
        <f>IF(J99&lt;J$619,CONCATENATE("&lt;",VLOOKUP(CONCATENATE(J$317," 1"),ТЗ!$A:$C,3,0)),IF(ТЗ!J99&gt;ТЗ!J$620,CONCATENATE("&gt;",VLOOKUP(CONCATENATE(J$317," 2"),ТЗ!$A:$C,3,0)),ТЗ!J99))</f>
        <v>0</v>
      </c>
      <c r="K405" s="30">
        <f>IF(K99&lt;K$619,CONCATENATE("&lt;",VLOOKUP(CONCATENATE(K$317," 1"),ТЗ!$A:$C,3,0)),IF(ТЗ!K99&gt;ТЗ!K$620,CONCATENATE("&gt;",VLOOKUP(CONCATENATE(K$317," 2"),ТЗ!$A:$C,3,0)),ТЗ!K99))</f>
        <v>0</v>
      </c>
      <c r="L405" s="30" t="str">
        <f>IF(L99&lt;L$619,CONCATENATE("&lt;",VLOOKUP(CONCATENATE(L$317," 1"),ТЗ!$A:$C,3,0)),IF(ТЗ!L99&gt;ТЗ!L$620,CONCATENATE("&gt;",VLOOKUP(CONCATENATE(L$317," 2"),ТЗ!$A:$C,3,0)),ТЗ!L99))</f>
        <v>&lt;0,2</v>
      </c>
      <c r="M405" s="30" t="str">
        <f>IF(M99&lt;M$619,CONCATENATE("&lt;",VLOOKUP(CONCATENATE(M$317," 1"),ТЗ!$A:$C,3,0)),IF(ТЗ!M99&gt;ТЗ!M$620,CONCATENATE("&gt;",VLOOKUP(CONCATENATE(M$317," 2"),ТЗ!$A:$C,3,0)),ТЗ!M99))</f>
        <v>&lt;0,5</v>
      </c>
      <c r="N405" s="30">
        <f>IF(N99&lt;N$619,CONCATENATE("&lt;",VLOOKUP(CONCATENATE(N$317," 1"),ТЗ!$A:$C,3,0)),IF(ТЗ!N99&gt;ТЗ!N$620,CONCATENATE("&gt;",VLOOKUP(CONCATENATE(N$317," 2"),ТЗ!$A:$C,3,0)),ТЗ!N99))</f>
        <v>0</v>
      </c>
      <c r="O405" s="30">
        <f>IF(O99&lt;O$619,CONCATENATE("&lt;",VLOOKUP(CONCATENATE(O$317," 1"),ТЗ!$A:$C,3,0)),IF(ТЗ!O99&gt;ТЗ!O$620,CONCATENATE("&gt;",VLOOKUP(CONCATENATE(O$317," 2"),ТЗ!$A:$C,3,0)),ТЗ!O99))</f>
        <v>0</v>
      </c>
      <c r="P405" s="30">
        <f>IF(P99&lt;P$619,CONCATENATE("&lt;",VLOOKUP(CONCATENATE(P$317," 1"),ТЗ!$A:$C,3,0)),IF(ТЗ!P99&gt;ТЗ!P$620,CONCATENATE("&gt;",VLOOKUP(CONCATENATE(P$317," 2"),ТЗ!$A:$C,3,0)),ТЗ!P99))</f>
        <v>0</v>
      </c>
      <c r="Q405" s="30">
        <f>IF(Q99&lt;Q$619,CONCATENATE("&lt;",VLOOKUP(CONCATENATE(Q$317," 1"),ТЗ!$A:$C,3,0)),IF(ТЗ!Q99&gt;ТЗ!Q$620,CONCATENATE("&gt;",VLOOKUP(CONCATENATE(Q$317," 2"),ТЗ!$A:$C,3,0)),ТЗ!Q99))</f>
        <v>0</v>
      </c>
      <c r="R405" s="30" t="str">
        <f>IF(R99&lt;R$619,CONCATENATE("&lt;",VLOOKUP(CONCATENATE(R$317," 1"),ТЗ!$A:$C,3,0)),IF(ТЗ!R99&gt;ТЗ!R$620,CONCATENATE("&gt;",VLOOKUP(CONCATENATE(R$317," 2"),ТЗ!$A:$C,3,0)),ТЗ!R99))</f>
        <v>&lt;0,5</v>
      </c>
      <c r="S405" s="30" t="str">
        <f>IF(S99&lt;S$619,CONCATENATE("&lt;",VLOOKUP(CONCATENATE(S$317," 1"),ТЗ!$A:$C,3,0)),IF(ТЗ!S99&gt;ТЗ!S$620,CONCATENATE("&gt;",VLOOKUP(CONCATENATE(S$317," 2"),ТЗ!$A:$C,3,0)),ТЗ!S99))</f>
        <v>&lt;0,1</v>
      </c>
      <c r="T405" s="30" t="str">
        <f>IF(T99&lt;T$619,CONCATENATE("&lt;",VLOOKUP(CONCATENATE(T$317," 1"),ТЗ!$A:$C,3,0)),IF(ТЗ!T99&gt;ТЗ!T$620,CONCATENATE("&gt;",VLOOKUP(CONCATENATE(T$317," 2"),ТЗ!$A:$C,3,0)),ТЗ!T99))</f>
        <v>&lt;0,1</v>
      </c>
      <c r="U405" s="30" t="e">
        <f>IF(U99&lt;U$619,CONCATENATE("&lt;",VLOOKUP(CONCATENATE(U$317," 1"),ТЗ!$A:$C,3,0)),IF(ТЗ!U99&gt;ТЗ!U$620,CONCATENATE("&gt;",VLOOKUP(CONCATENATE(U$317," 2"),ТЗ!$A:$C,3,0)),ТЗ!U99))</f>
        <v>#N/A</v>
      </c>
      <c r="V405" s="30" t="e">
        <f>IF(V99&lt;V$619,CONCATENATE("&lt;",VLOOKUP(CONCATENATE(V$317," 1"),ТЗ!$A:$C,3,0)),IF(ТЗ!V99&gt;ТЗ!V$620,CONCATENATE("&gt;",VLOOKUP(CONCATENATE(V$317," 2"),ТЗ!$A:$C,3,0)),ТЗ!V99))</f>
        <v>#N/A</v>
      </c>
    </row>
    <row r="406" spans="4:22" ht="15.75" hidden="1" thickBot="1" x14ac:dyDescent="0.3">
      <c r="D406" s="14" t="str">
        <f>IF(OR(D405=[1]Настройки!$U$6,D405="-"),"-",D405+1)</f>
        <v>-</v>
      </c>
      <c r="E406" s="15" t="str">
        <f t="shared" si="2"/>
        <v>-</v>
      </c>
      <c r="F406" s="15"/>
      <c r="G406" s="30" t="str">
        <f>IF(G100&lt;G$619,CONCATENATE("&lt;",VLOOKUP(CONCATENATE(G$317," 1"),ТЗ!$A:$C,3,0)),IF(ТЗ!G100&gt;ТЗ!G$620,CONCATENATE("&gt;",VLOOKUP(CONCATENATE(G$317," 2"),ТЗ!$A:$C,3,0)),ТЗ!G100))</f>
        <v>&lt;1,00</v>
      </c>
      <c r="H406" s="30" t="str">
        <f>IF(H100&lt;H$619,CONCATENATE("&lt;",VLOOKUP(CONCATENATE(H$317," 1"),ТЗ!$A:$C,3,0)),IF(ТЗ!H100&gt;ТЗ!H$620,CONCATENATE("&gt;",VLOOKUP(CONCATENATE(H$317," 2"),ТЗ!$A:$C,3,0)),ТЗ!H100))</f>
        <v>&lt;1,00</v>
      </c>
      <c r="I406" s="30" t="str">
        <f>IF(I100&lt;I$619,CONCATENATE("&lt;",VLOOKUP(CONCATENATE(I$317," 1"),ТЗ!$A:$C,3,0)),IF(ТЗ!I100&gt;ТЗ!I$620,CONCATENATE("&gt;",VLOOKUP(CONCATENATE(I$317," 2"),ТЗ!$A:$C,3,0)),ТЗ!I100))</f>
        <v>&lt;0,01</v>
      </c>
      <c r="J406" s="30">
        <f>IF(J100&lt;J$619,CONCATENATE("&lt;",VLOOKUP(CONCATENATE(J$317," 1"),ТЗ!$A:$C,3,0)),IF(ТЗ!J100&gt;ТЗ!J$620,CONCATENATE("&gt;",VLOOKUP(CONCATENATE(J$317," 2"),ТЗ!$A:$C,3,0)),ТЗ!J100))</f>
        <v>0</v>
      </c>
      <c r="K406" s="30">
        <f>IF(K100&lt;K$619,CONCATENATE("&lt;",VLOOKUP(CONCATENATE(K$317," 1"),ТЗ!$A:$C,3,0)),IF(ТЗ!K100&gt;ТЗ!K$620,CONCATENATE("&gt;",VLOOKUP(CONCATENATE(K$317," 2"),ТЗ!$A:$C,3,0)),ТЗ!K100))</f>
        <v>0</v>
      </c>
      <c r="L406" s="30" t="str">
        <f>IF(L100&lt;L$619,CONCATENATE("&lt;",VLOOKUP(CONCATENATE(L$317," 1"),ТЗ!$A:$C,3,0)),IF(ТЗ!L100&gt;ТЗ!L$620,CONCATENATE("&gt;",VLOOKUP(CONCATENATE(L$317," 2"),ТЗ!$A:$C,3,0)),ТЗ!L100))</f>
        <v>&lt;0,2</v>
      </c>
      <c r="M406" s="30" t="str">
        <f>IF(M100&lt;M$619,CONCATENATE("&lt;",VLOOKUP(CONCATENATE(M$317," 1"),ТЗ!$A:$C,3,0)),IF(ТЗ!M100&gt;ТЗ!M$620,CONCATENATE("&gt;",VLOOKUP(CONCATENATE(M$317," 2"),ТЗ!$A:$C,3,0)),ТЗ!M100))</f>
        <v>&lt;0,5</v>
      </c>
      <c r="N406" s="30">
        <f>IF(N100&lt;N$619,CONCATENATE("&lt;",VLOOKUP(CONCATENATE(N$317," 1"),ТЗ!$A:$C,3,0)),IF(ТЗ!N100&gt;ТЗ!N$620,CONCATENATE("&gt;",VLOOKUP(CONCATENATE(N$317," 2"),ТЗ!$A:$C,3,0)),ТЗ!N100))</f>
        <v>0</v>
      </c>
      <c r="O406" s="30">
        <f>IF(O100&lt;O$619,CONCATENATE("&lt;",VLOOKUP(CONCATENATE(O$317," 1"),ТЗ!$A:$C,3,0)),IF(ТЗ!O100&gt;ТЗ!O$620,CONCATENATE("&gt;",VLOOKUP(CONCATENATE(O$317," 2"),ТЗ!$A:$C,3,0)),ТЗ!O100))</f>
        <v>0</v>
      </c>
      <c r="P406" s="30">
        <f>IF(P100&lt;P$619,CONCATENATE("&lt;",VLOOKUP(CONCATENATE(P$317," 1"),ТЗ!$A:$C,3,0)),IF(ТЗ!P100&gt;ТЗ!P$620,CONCATENATE("&gt;",VLOOKUP(CONCATENATE(P$317," 2"),ТЗ!$A:$C,3,0)),ТЗ!P100))</f>
        <v>0</v>
      </c>
      <c r="Q406" s="30">
        <f>IF(Q100&lt;Q$619,CONCATENATE("&lt;",VLOOKUP(CONCATENATE(Q$317," 1"),ТЗ!$A:$C,3,0)),IF(ТЗ!Q100&gt;ТЗ!Q$620,CONCATENATE("&gt;",VLOOKUP(CONCATENATE(Q$317," 2"),ТЗ!$A:$C,3,0)),ТЗ!Q100))</f>
        <v>0</v>
      </c>
      <c r="R406" s="30" t="str">
        <f>IF(R100&lt;R$619,CONCATENATE("&lt;",VLOOKUP(CONCATENATE(R$317," 1"),ТЗ!$A:$C,3,0)),IF(ТЗ!R100&gt;ТЗ!R$620,CONCATENATE("&gt;",VLOOKUP(CONCATENATE(R$317," 2"),ТЗ!$A:$C,3,0)),ТЗ!R100))</f>
        <v>&lt;0,5</v>
      </c>
      <c r="S406" s="30" t="str">
        <f>IF(S100&lt;S$619,CONCATENATE("&lt;",VLOOKUP(CONCATENATE(S$317," 1"),ТЗ!$A:$C,3,0)),IF(ТЗ!S100&gt;ТЗ!S$620,CONCATENATE("&gt;",VLOOKUP(CONCATENATE(S$317," 2"),ТЗ!$A:$C,3,0)),ТЗ!S100))</f>
        <v>&lt;0,1</v>
      </c>
      <c r="T406" s="30" t="str">
        <f>IF(T100&lt;T$619,CONCATENATE("&lt;",VLOOKUP(CONCATENATE(T$317," 1"),ТЗ!$A:$C,3,0)),IF(ТЗ!T100&gt;ТЗ!T$620,CONCATENATE("&gt;",VLOOKUP(CONCATENATE(T$317," 2"),ТЗ!$A:$C,3,0)),ТЗ!T100))</f>
        <v>&lt;0,1</v>
      </c>
      <c r="U406" s="30" t="e">
        <f>IF(U100&lt;U$619,CONCATENATE("&lt;",VLOOKUP(CONCATENATE(U$317," 1"),ТЗ!$A:$C,3,0)),IF(ТЗ!U100&gt;ТЗ!U$620,CONCATENATE("&gt;",VLOOKUP(CONCATENATE(U$317," 2"),ТЗ!$A:$C,3,0)),ТЗ!U100))</f>
        <v>#N/A</v>
      </c>
      <c r="V406" s="30" t="e">
        <f>IF(V100&lt;V$619,CONCATENATE("&lt;",VLOOKUP(CONCATENATE(V$317," 1"),ТЗ!$A:$C,3,0)),IF(ТЗ!V100&gt;ТЗ!V$620,CONCATENATE("&gt;",VLOOKUP(CONCATENATE(V$317," 2"),ТЗ!$A:$C,3,0)),ТЗ!V100))</f>
        <v>#N/A</v>
      </c>
    </row>
    <row r="407" spans="4:22" ht="15.75" hidden="1" thickBot="1" x14ac:dyDescent="0.3">
      <c r="D407" s="14" t="str">
        <f>IF(OR(D406=[1]Настройки!$U$6,D406="-"),"-",D406+1)</f>
        <v>-</v>
      </c>
      <c r="E407" s="15" t="str">
        <f t="shared" si="2"/>
        <v>-</v>
      </c>
      <c r="F407" s="15"/>
      <c r="G407" s="30" t="str">
        <f>IF(G101&lt;G$619,CONCATENATE("&lt;",VLOOKUP(CONCATENATE(G$317," 1"),ТЗ!$A:$C,3,0)),IF(ТЗ!G101&gt;ТЗ!G$620,CONCATENATE("&gt;",VLOOKUP(CONCATENATE(G$317," 2"),ТЗ!$A:$C,3,0)),ТЗ!G101))</f>
        <v>&lt;1,00</v>
      </c>
      <c r="H407" s="30" t="str">
        <f>IF(H101&lt;H$619,CONCATENATE("&lt;",VLOOKUP(CONCATENATE(H$317," 1"),ТЗ!$A:$C,3,0)),IF(ТЗ!H101&gt;ТЗ!H$620,CONCATENATE("&gt;",VLOOKUP(CONCATENATE(H$317," 2"),ТЗ!$A:$C,3,0)),ТЗ!H101))</f>
        <v>&lt;1,00</v>
      </c>
      <c r="I407" s="30" t="str">
        <f>IF(I101&lt;I$619,CONCATENATE("&lt;",VLOOKUP(CONCATENATE(I$317," 1"),ТЗ!$A:$C,3,0)),IF(ТЗ!I101&gt;ТЗ!I$620,CONCATENATE("&gt;",VLOOKUP(CONCATENATE(I$317," 2"),ТЗ!$A:$C,3,0)),ТЗ!I101))</f>
        <v>&lt;0,01</v>
      </c>
      <c r="J407" s="30">
        <f>IF(J101&lt;J$619,CONCATENATE("&lt;",VLOOKUP(CONCATENATE(J$317," 1"),ТЗ!$A:$C,3,0)),IF(ТЗ!J101&gt;ТЗ!J$620,CONCATENATE("&gt;",VLOOKUP(CONCATENATE(J$317," 2"),ТЗ!$A:$C,3,0)),ТЗ!J101))</f>
        <v>0</v>
      </c>
      <c r="K407" s="30">
        <f>IF(K101&lt;K$619,CONCATENATE("&lt;",VLOOKUP(CONCATENATE(K$317," 1"),ТЗ!$A:$C,3,0)),IF(ТЗ!K101&gt;ТЗ!K$620,CONCATENATE("&gt;",VLOOKUP(CONCATENATE(K$317," 2"),ТЗ!$A:$C,3,0)),ТЗ!K101))</f>
        <v>0</v>
      </c>
      <c r="L407" s="30" t="str">
        <f>IF(L101&lt;L$619,CONCATENATE("&lt;",VLOOKUP(CONCATENATE(L$317," 1"),ТЗ!$A:$C,3,0)),IF(ТЗ!L101&gt;ТЗ!L$620,CONCATENATE("&gt;",VLOOKUP(CONCATENATE(L$317," 2"),ТЗ!$A:$C,3,0)),ТЗ!L101))</f>
        <v>&lt;0,2</v>
      </c>
      <c r="M407" s="30" t="str">
        <f>IF(M101&lt;M$619,CONCATENATE("&lt;",VLOOKUP(CONCATENATE(M$317," 1"),ТЗ!$A:$C,3,0)),IF(ТЗ!M101&gt;ТЗ!M$620,CONCATENATE("&gt;",VLOOKUP(CONCATENATE(M$317," 2"),ТЗ!$A:$C,3,0)),ТЗ!M101))</f>
        <v>&lt;0,5</v>
      </c>
      <c r="N407" s="30">
        <f>IF(N101&lt;N$619,CONCATENATE("&lt;",VLOOKUP(CONCATENATE(N$317," 1"),ТЗ!$A:$C,3,0)),IF(ТЗ!N101&gt;ТЗ!N$620,CONCATENATE("&gt;",VLOOKUP(CONCATENATE(N$317," 2"),ТЗ!$A:$C,3,0)),ТЗ!N101))</f>
        <v>0</v>
      </c>
      <c r="O407" s="30">
        <f>IF(O101&lt;O$619,CONCATENATE("&lt;",VLOOKUP(CONCATENATE(O$317," 1"),ТЗ!$A:$C,3,0)),IF(ТЗ!O101&gt;ТЗ!O$620,CONCATENATE("&gt;",VLOOKUP(CONCATENATE(O$317," 2"),ТЗ!$A:$C,3,0)),ТЗ!O101))</f>
        <v>0</v>
      </c>
      <c r="P407" s="30">
        <f>IF(P101&lt;P$619,CONCATENATE("&lt;",VLOOKUP(CONCATENATE(P$317," 1"),ТЗ!$A:$C,3,0)),IF(ТЗ!P101&gt;ТЗ!P$620,CONCATENATE("&gt;",VLOOKUP(CONCATENATE(P$317," 2"),ТЗ!$A:$C,3,0)),ТЗ!P101))</f>
        <v>0</v>
      </c>
      <c r="Q407" s="30">
        <f>IF(Q101&lt;Q$619,CONCATENATE("&lt;",VLOOKUP(CONCATENATE(Q$317," 1"),ТЗ!$A:$C,3,0)),IF(ТЗ!Q101&gt;ТЗ!Q$620,CONCATENATE("&gt;",VLOOKUP(CONCATENATE(Q$317," 2"),ТЗ!$A:$C,3,0)),ТЗ!Q101))</f>
        <v>0</v>
      </c>
      <c r="R407" s="30" t="str">
        <f>IF(R101&lt;R$619,CONCATENATE("&lt;",VLOOKUP(CONCATENATE(R$317," 1"),ТЗ!$A:$C,3,0)),IF(ТЗ!R101&gt;ТЗ!R$620,CONCATENATE("&gt;",VLOOKUP(CONCATENATE(R$317," 2"),ТЗ!$A:$C,3,0)),ТЗ!R101))</f>
        <v>&lt;0,5</v>
      </c>
      <c r="S407" s="30" t="str">
        <f>IF(S101&lt;S$619,CONCATENATE("&lt;",VLOOKUP(CONCATENATE(S$317," 1"),ТЗ!$A:$C,3,0)),IF(ТЗ!S101&gt;ТЗ!S$620,CONCATENATE("&gt;",VLOOKUP(CONCATENATE(S$317," 2"),ТЗ!$A:$C,3,0)),ТЗ!S101))</f>
        <v>&lt;0,1</v>
      </c>
      <c r="T407" s="30" t="str">
        <f>IF(T101&lt;T$619,CONCATENATE("&lt;",VLOOKUP(CONCATENATE(T$317," 1"),ТЗ!$A:$C,3,0)),IF(ТЗ!T101&gt;ТЗ!T$620,CONCATENATE("&gt;",VLOOKUP(CONCATENATE(T$317," 2"),ТЗ!$A:$C,3,0)),ТЗ!T101))</f>
        <v>&lt;0,1</v>
      </c>
      <c r="U407" s="30" t="e">
        <f>IF(U101&lt;U$619,CONCATENATE("&lt;",VLOOKUP(CONCATENATE(U$317," 1"),ТЗ!$A:$C,3,0)),IF(ТЗ!U101&gt;ТЗ!U$620,CONCATENATE("&gt;",VLOOKUP(CONCATENATE(U$317," 2"),ТЗ!$A:$C,3,0)),ТЗ!U101))</f>
        <v>#N/A</v>
      </c>
      <c r="V407" s="30" t="e">
        <f>IF(V101&lt;V$619,CONCATENATE("&lt;",VLOOKUP(CONCATENATE(V$317," 1"),ТЗ!$A:$C,3,0)),IF(ТЗ!V101&gt;ТЗ!V$620,CONCATENATE("&gt;",VLOOKUP(CONCATENATE(V$317," 2"),ТЗ!$A:$C,3,0)),ТЗ!V101))</f>
        <v>#N/A</v>
      </c>
    </row>
    <row r="408" spans="4:22" ht="15.75" hidden="1" thickBot="1" x14ac:dyDescent="0.3">
      <c r="D408" s="14" t="str">
        <f>IF(OR(D407=[1]Настройки!$U$6,D407="-"),"-",D407+1)</f>
        <v>-</v>
      </c>
      <c r="E408" s="15" t="str">
        <f t="shared" si="2"/>
        <v>-</v>
      </c>
      <c r="F408" s="15"/>
      <c r="G408" s="30" t="str">
        <f>IF(G102&lt;G$619,CONCATENATE("&lt;",VLOOKUP(CONCATENATE(G$317," 1"),ТЗ!$A:$C,3,0)),IF(ТЗ!G102&gt;ТЗ!G$620,CONCATENATE("&gt;",VLOOKUP(CONCATENATE(G$317," 2"),ТЗ!$A:$C,3,0)),ТЗ!G102))</f>
        <v>&lt;1,00</v>
      </c>
      <c r="H408" s="30" t="str">
        <f>IF(H102&lt;H$619,CONCATENATE("&lt;",VLOOKUP(CONCATENATE(H$317," 1"),ТЗ!$A:$C,3,0)),IF(ТЗ!H102&gt;ТЗ!H$620,CONCATENATE("&gt;",VLOOKUP(CONCATENATE(H$317," 2"),ТЗ!$A:$C,3,0)),ТЗ!H102))</f>
        <v>&lt;1,00</v>
      </c>
      <c r="I408" s="30" t="str">
        <f>IF(I102&lt;I$619,CONCATENATE("&lt;",VLOOKUP(CONCATENATE(I$317," 1"),ТЗ!$A:$C,3,0)),IF(ТЗ!I102&gt;ТЗ!I$620,CONCATENATE("&gt;",VLOOKUP(CONCATENATE(I$317," 2"),ТЗ!$A:$C,3,0)),ТЗ!I102))</f>
        <v>&lt;0,01</v>
      </c>
      <c r="J408" s="30">
        <f>IF(J102&lt;J$619,CONCATENATE("&lt;",VLOOKUP(CONCATENATE(J$317," 1"),ТЗ!$A:$C,3,0)),IF(ТЗ!J102&gt;ТЗ!J$620,CONCATENATE("&gt;",VLOOKUP(CONCATENATE(J$317," 2"),ТЗ!$A:$C,3,0)),ТЗ!J102))</f>
        <v>0</v>
      </c>
      <c r="K408" s="30">
        <f>IF(K102&lt;K$619,CONCATENATE("&lt;",VLOOKUP(CONCATENATE(K$317," 1"),ТЗ!$A:$C,3,0)),IF(ТЗ!K102&gt;ТЗ!K$620,CONCATENATE("&gt;",VLOOKUP(CONCATENATE(K$317," 2"),ТЗ!$A:$C,3,0)),ТЗ!K102))</f>
        <v>0</v>
      </c>
      <c r="L408" s="30" t="str">
        <f>IF(L102&lt;L$619,CONCATENATE("&lt;",VLOOKUP(CONCATENATE(L$317," 1"),ТЗ!$A:$C,3,0)),IF(ТЗ!L102&gt;ТЗ!L$620,CONCATENATE("&gt;",VLOOKUP(CONCATENATE(L$317," 2"),ТЗ!$A:$C,3,0)),ТЗ!L102))</f>
        <v>&lt;0,2</v>
      </c>
      <c r="M408" s="30" t="str">
        <f>IF(M102&lt;M$619,CONCATENATE("&lt;",VLOOKUP(CONCATENATE(M$317," 1"),ТЗ!$A:$C,3,0)),IF(ТЗ!M102&gt;ТЗ!M$620,CONCATENATE("&gt;",VLOOKUP(CONCATENATE(M$317," 2"),ТЗ!$A:$C,3,0)),ТЗ!M102))</f>
        <v>&lt;0,5</v>
      </c>
      <c r="N408" s="30">
        <f>IF(N102&lt;N$619,CONCATENATE("&lt;",VLOOKUP(CONCATENATE(N$317," 1"),ТЗ!$A:$C,3,0)),IF(ТЗ!N102&gt;ТЗ!N$620,CONCATENATE("&gt;",VLOOKUP(CONCATENATE(N$317," 2"),ТЗ!$A:$C,3,0)),ТЗ!N102))</f>
        <v>0</v>
      </c>
      <c r="O408" s="30">
        <f>IF(O102&lt;O$619,CONCATENATE("&lt;",VLOOKUP(CONCATENATE(O$317," 1"),ТЗ!$A:$C,3,0)),IF(ТЗ!O102&gt;ТЗ!O$620,CONCATENATE("&gt;",VLOOKUP(CONCATENATE(O$317," 2"),ТЗ!$A:$C,3,0)),ТЗ!O102))</f>
        <v>0</v>
      </c>
      <c r="P408" s="30">
        <f>IF(P102&lt;P$619,CONCATENATE("&lt;",VLOOKUP(CONCATENATE(P$317," 1"),ТЗ!$A:$C,3,0)),IF(ТЗ!P102&gt;ТЗ!P$620,CONCATENATE("&gt;",VLOOKUP(CONCATENATE(P$317," 2"),ТЗ!$A:$C,3,0)),ТЗ!P102))</f>
        <v>0</v>
      </c>
      <c r="Q408" s="30">
        <f>IF(Q102&lt;Q$619,CONCATENATE("&lt;",VLOOKUP(CONCATENATE(Q$317," 1"),ТЗ!$A:$C,3,0)),IF(ТЗ!Q102&gt;ТЗ!Q$620,CONCATENATE("&gt;",VLOOKUP(CONCATENATE(Q$317," 2"),ТЗ!$A:$C,3,0)),ТЗ!Q102))</f>
        <v>0</v>
      </c>
      <c r="R408" s="30" t="str">
        <f>IF(R102&lt;R$619,CONCATENATE("&lt;",VLOOKUP(CONCATENATE(R$317," 1"),ТЗ!$A:$C,3,0)),IF(ТЗ!R102&gt;ТЗ!R$620,CONCATENATE("&gt;",VLOOKUP(CONCATENATE(R$317," 2"),ТЗ!$A:$C,3,0)),ТЗ!R102))</f>
        <v>&lt;0,5</v>
      </c>
      <c r="S408" s="30" t="str">
        <f>IF(S102&lt;S$619,CONCATENATE("&lt;",VLOOKUP(CONCATENATE(S$317," 1"),ТЗ!$A:$C,3,0)),IF(ТЗ!S102&gt;ТЗ!S$620,CONCATENATE("&gt;",VLOOKUP(CONCATENATE(S$317," 2"),ТЗ!$A:$C,3,0)),ТЗ!S102))</f>
        <v>&lt;0,1</v>
      </c>
      <c r="T408" s="30" t="str">
        <f>IF(T102&lt;T$619,CONCATENATE("&lt;",VLOOKUP(CONCATENATE(T$317," 1"),ТЗ!$A:$C,3,0)),IF(ТЗ!T102&gt;ТЗ!T$620,CONCATENATE("&gt;",VLOOKUP(CONCATENATE(T$317," 2"),ТЗ!$A:$C,3,0)),ТЗ!T102))</f>
        <v>&lt;0,1</v>
      </c>
      <c r="U408" s="30" t="e">
        <f>IF(U102&lt;U$619,CONCATENATE("&lt;",VLOOKUP(CONCATENATE(U$317," 1"),ТЗ!$A:$C,3,0)),IF(ТЗ!U102&gt;ТЗ!U$620,CONCATENATE("&gt;",VLOOKUP(CONCATENATE(U$317," 2"),ТЗ!$A:$C,3,0)),ТЗ!U102))</f>
        <v>#N/A</v>
      </c>
      <c r="V408" s="30" t="e">
        <f>IF(V102&lt;V$619,CONCATENATE("&lt;",VLOOKUP(CONCATENATE(V$317," 1"),ТЗ!$A:$C,3,0)),IF(ТЗ!V102&gt;ТЗ!V$620,CONCATENATE("&gt;",VLOOKUP(CONCATENATE(V$317," 2"),ТЗ!$A:$C,3,0)),ТЗ!V102))</f>
        <v>#N/A</v>
      </c>
    </row>
    <row r="409" spans="4:22" ht="15.75" hidden="1" thickBot="1" x14ac:dyDescent="0.3">
      <c r="D409" s="14" t="str">
        <f>IF(OR(D408=[1]Настройки!$U$6,D408="-"),"-",D408+1)</f>
        <v>-</v>
      </c>
      <c r="E409" s="15" t="str">
        <f t="shared" si="2"/>
        <v>-</v>
      </c>
      <c r="F409" s="15"/>
      <c r="G409" s="30" t="str">
        <f>IF(G103&lt;G$619,CONCATENATE("&lt;",VLOOKUP(CONCATENATE(G$317," 1"),ТЗ!$A:$C,3,0)),IF(ТЗ!G103&gt;ТЗ!G$620,CONCATENATE("&gt;",VLOOKUP(CONCATENATE(G$317," 2"),ТЗ!$A:$C,3,0)),ТЗ!G103))</f>
        <v>&lt;1,00</v>
      </c>
      <c r="H409" s="30" t="str">
        <f>IF(H103&lt;H$619,CONCATENATE("&lt;",VLOOKUP(CONCATENATE(H$317," 1"),ТЗ!$A:$C,3,0)),IF(ТЗ!H103&gt;ТЗ!H$620,CONCATENATE("&gt;",VLOOKUP(CONCATENATE(H$317," 2"),ТЗ!$A:$C,3,0)),ТЗ!H103))</f>
        <v>&lt;1,00</v>
      </c>
      <c r="I409" s="30" t="str">
        <f>IF(I103&lt;I$619,CONCATENATE("&lt;",VLOOKUP(CONCATENATE(I$317," 1"),ТЗ!$A:$C,3,0)),IF(ТЗ!I103&gt;ТЗ!I$620,CONCATENATE("&gt;",VLOOKUP(CONCATENATE(I$317," 2"),ТЗ!$A:$C,3,0)),ТЗ!I103))</f>
        <v>&lt;0,01</v>
      </c>
      <c r="J409" s="30">
        <f>IF(J103&lt;J$619,CONCATENATE("&lt;",VLOOKUP(CONCATENATE(J$317," 1"),ТЗ!$A:$C,3,0)),IF(ТЗ!J103&gt;ТЗ!J$620,CONCATENATE("&gt;",VLOOKUP(CONCATENATE(J$317," 2"),ТЗ!$A:$C,3,0)),ТЗ!J103))</f>
        <v>0</v>
      </c>
      <c r="K409" s="30">
        <f>IF(K103&lt;K$619,CONCATENATE("&lt;",VLOOKUP(CONCATENATE(K$317," 1"),ТЗ!$A:$C,3,0)),IF(ТЗ!K103&gt;ТЗ!K$620,CONCATENATE("&gt;",VLOOKUP(CONCATENATE(K$317," 2"),ТЗ!$A:$C,3,0)),ТЗ!K103))</f>
        <v>0</v>
      </c>
      <c r="L409" s="30" t="str">
        <f>IF(L103&lt;L$619,CONCATENATE("&lt;",VLOOKUP(CONCATENATE(L$317," 1"),ТЗ!$A:$C,3,0)),IF(ТЗ!L103&gt;ТЗ!L$620,CONCATENATE("&gt;",VLOOKUP(CONCATENATE(L$317," 2"),ТЗ!$A:$C,3,0)),ТЗ!L103))</f>
        <v>&lt;0,2</v>
      </c>
      <c r="M409" s="30" t="str">
        <f>IF(M103&lt;M$619,CONCATENATE("&lt;",VLOOKUP(CONCATENATE(M$317," 1"),ТЗ!$A:$C,3,0)),IF(ТЗ!M103&gt;ТЗ!M$620,CONCATENATE("&gt;",VLOOKUP(CONCATENATE(M$317," 2"),ТЗ!$A:$C,3,0)),ТЗ!M103))</f>
        <v>&lt;0,5</v>
      </c>
      <c r="N409" s="30">
        <f>IF(N103&lt;N$619,CONCATENATE("&lt;",VLOOKUP(CONCATENATE(N$317," 1"),ТЗ!$A:$C,3,0)),IF(ТЗ!N103&gt;ТЗ!N$620,CONCATENATE("&gt;",VLOOKUP(CONCATENATE(N$317," 2"),ТЗ!$A:$C,3,0)),ТЗ!N103))</f>
        <v>0</v>
      </c>
      <c r="O409" s="30">
        <f>IF(O103&lt;O$619,CONCATENATE("&lt;",VLOOKUP(CONCATENATE(O$317," 1"),ТЗ!$A:$C,3,0)),IF(ТЗ!O103&gt;ТЗ!O$620,CONCATENATE("&gt;",VLOOKUP(CONCATENATE(O$317," 2"),ТЗ!$A:$C,3,0)),ТЗ!O103))</f>
        <v>0</v>
      </c>
      <c r="P409" s="30">
        <f>IF(P103&lt;P$619,CONCATENATE("&lt;",VLOOKUP(CONCATENATE(P$317," 1"),ТЗ!$A:$C,3,0)),IF(ТЗ!P103&gt;ТЗ!P$620,CONCATENATE("&gt;",VLOOKUP(CONCATENATE(P$317," 2"),ТЗ!$A:$C,3,0)),ТЗ!P103))</f>
        <v>0</v>
      </c>
      <c r="Q409" s="30">
        <f>IF(Q103&lt;Q$619,CONCATENATE("&lt;",VLOOKUP(CONCATENATE(Q$317," 1"),ТЗ!$A:$C,3,0)),IF(ТЗ!Q103&gt;ТЗ!Q$620,CONCATENATE("&gt;",VLOOKUP(CONCATENATE(Q$317," 2"),ТЗ!$A:$C,3,0)),ТЗ!Q103))</f>
        <v>0</v>
      </c>
      <c r="R409" s="30" t="str">
        <f>IF(R103&lt;R$619,CONCATENATE("&lt;",VLOOKUP(CONCATENATE(R$317," 1"),ТЗ!$A:$C,3,0)),IF(ТЗ!R103&gt;ТЗ!R$620,CONCATENATE("&gt;",VLOOKUP(CONCATENATE(R$317," 2"),ТЗ!$A:$C,3,0)),ТЗ!R103))</f>
        <v>&lt;0,5</v>
      </c>
      <c r="S409" s="30" t="str">
        <f>IF(S103&lt;S$619,CONCATENATE("&lt;",VLOOKUP(CONCATENATE(S$317," 1"),ТЗ!$A:$C,3,0)),IF(ТЗ!S103&gt;ТЗ!S$620,CONCATENATE("&gt;",VLOOKUP(CONCATENATE(S$317," 2"),ТЗ!$A:$C,3,0)),ТЗ!S103))</f>
        <v>&lt;0,1</v>
      </c>
      <c r="T409" s="30" t="str">
        <f>IF(T103&lt;T$619,CONCATENATE("&lt;",VLOOKUP(CONCATENATE(T$317," 1"),ТЗ!$A:$C,3,0)),IF(ТЗ!T103&gt;ТЗ!T$620,CONCATENATE("&gt;",VLOOKUP(CONCATENATE(T$317," 2"),ТЗ!$A:$C,3,0)),ТЗ!T103))</f>
        <v>&lt;0,1</v>
      </c>
      <c r="U409" s="30" t="e">
        <f>IF(U103&lt;U$619,CONCATENATE("&lt;",VLOOKUP(CONCATENATE(U$317," 1"),ТЗ!$A:$C,3,0)),IF(ТЗ!U103&gt;ТЗ!U$620,CONCATENATE("&gt;",VLOOKUP(CONCATENATE(U$317," 2"),ТЗ!$A:$C,3,0)),ТЗ!U103))</f>
        <v>#N/A</v>
      </c>
      <c r="V409" s="30" t="e">
        <f>IF(V103&lt;V$619,CONCATENATE("&lt;",VLOOKUP(CONCATENATE(V$317," 1"),ТЗ!$A:$C,3,0)),IF(ТЗ!V103&gt;ТЗ!V$620,CONCATENATE("&gt;",VLOOKUP(CONCATENATE(V$317," 2"),ТЗ!$A:$C,3,0)),ТЗ!V103))</f>
        <v>#N/A</v>
      </c>
    </row>
    <row r="410" spans="4:22" ht="15.75" hidden="1" thickBot="1" x14ac:dyDescent="0.3">
      <c r="D410" s="14" t="str">
        <f>IF(OR(D409=[1]Настройки!$U$6,D409="-"),"-",D409+1)</f>
        <v>-</v>
      </c>
      <c r="E410" s="15" t="str">
        <f t="shared" si="2"/>
        <v>-</v>
      </c>
      <c r="F410" s="15"/>
      <c r="G410" s="30" t="str">
        <f>IF(G104&lt;G$619,CONCATENATE("&lt;",VLOOKUP(CONCATENATE(G$317," 1"),ТЗ!$A:$C,3,0)),IF(ТЗ!G104&gt;ТЗ!G$620,CONCATENATE("&gt;",VLOOKUP(CONCATENATE(G$317," 2"),ТЗ!$A:$C,3,0)),ТЗ!G104))</f>
        <v>&lt;1,00</v>
      </c>
      <c r="H410" s="30" t="str">
        <f>IF(H104&lt;H$619,CONCATENATE("&lt;",VLOOKUP(CONCATENATE(H$317," 1"),ТЗ!$A:$C,3,0)),IF(ТЗ!H104&gt;ТЗ!H$620,CONCATENATE("&gt;",VLOOKUP(CONCATENATE(H$317," 2"),ТЗ!$A:$C,3,0)),ТЗ!H104))</f>
        <v>&lt;1,00</v>
      </c>
      <c r="I410" s="30" t="str">
        <f>IF(I104&lt;I$619,CONCATENATE("&lt;",VLOOKUP(CONCATENATE(I$317," 1"),ТЗ!$A:$C,3,0)),IF(ТЗ!I104&gt;ТЗ!I$620,CONCATENATE("&gt;",VLOOKUP(CONCATENATE(I$317," 2"),ТЗ!$A:$C,3,0)),ТЗ!I104))</f>
        <v>&lt;0,01</v>
      </c>
      <c r="J410" s="30">
        <f>IF(J104&lt;J$619,CONCATENATE("&lt;",VLOOKUP(CONCATENATE(J$317," 1"),ТЗ!$A:$C,3,0)),IF(ТЗ!J104&gt;ТЗ!J$620,CONCATENATE("&gt;",VLOOKUP(CONCATENATE(J$317," 2"),ТЗ!$A:$C,3,0)),ТЗ!J104))</f>
        <v>0</v>
      </c>
      <c r="K410" s="30">
        <f>IF(K104&lt;K$619,CONCATENATE("&lt;",VLOOKUP(CONCATENATE(K$317," 1"),ТЗ!$A:$C,3,0)),IF(ТЗ!K104&gt;ТЗ!K$620,CONCATENATE("&gt;",VLOOKUP(CONCATENATE(K$317," 2"),ТЗ!$A:$C,3,0)),ТЗ!K104))</f>
        <v>0</v>
      </c>
      <c r="L410" s="30" t="str">
        <f>IF(L104&lt;L$619,CONCATENATE("&lt;",VLOOKUP(CONCATENATE(L$317," 1"),ТЗ!$A:$C,3,0)),IF(ТЗ!L104&gt;ТЗ!L$620,CONCATENATE("&gt;",VLOOKUP(CONCATENATE(L$317," 2"),ТЗ!$A:$C,3,0)),ТЗ!L104))</f>
        <v>&lt;0,2</v>
      </c>
      <c r="M410" s="30" t="str">
        <f>IF(M104&lt;M$619,CONCATENATE("&lt;",VLOOKUP(CONCATENATE(M$317," 1"),ТЗ!$A:$C,3,0)),IF(ТЗ!M104&gt;ТЗ!M$620,CONCATENATE("&gt;",VLOOKUP(CONCATENATE(M$317," 2"),ТЗ!$A:$C,3,0)),ТЗ!M104))</f>
        <v>&lt;0,5</v>
      </c>
      <c r="N410" s="30">
        <f>IF(N104&lt;N$619,CONCATENATE("&lt;",VLOOKUP(CONCATENATE(N$317," 1"),ТЗ!$A:$C,3,0)),IF(ТЗ!N104&gt;ТЗ!N$620,CONCATENATE("&gt;",VLOOKUP(CONCATENATE(N$317," 2"),ТЗ!$A:$C,3,0)),ТЗ!N104))</f>
        <v>0</v>
      </c>
      <c r="O410" s="30">
        <f>IF(O104&lt;O$619,CONCATENATE("&lt;",VLOOKUP(CONCATENATE(O$317," 1"),ТЗ!$A:$C,3,0)),IF(ТЗ!O104&gt;ТЗ!O$620,CONCATENATE("&gt;",VLOOKUP(CONCATENATE(O$317," 2"),ТЗ!$A:$C,3,0)),ТЗ!O104))</f>
        <v>0</v>
      </c>
      <c r="P410" s="30">
        <f>IF(P104&lt;P$619,CONCATENATE("&lt;",VLOOKUP(CONCATENATE(P$317," 1"),ТЗ!$A:$C,3,0)),IF(ТЗ!P104&gt;ТЗ!P$620,CONCATENATE("&gt;",VLOOKUP(CONCATENATE(P$317," 2"),ТЗ!$A:$C,3,0)),ТЗ!P104))</f>
        <v>0</v>
      </c>
      <c r="Q410" s="30">
        <f>IF(Q104&lt;Q$619,CONCATENATE("&lt;",VLOOKUP(CONCATENATE(Q$317," 1"),ТЗ!$A:$C,3,0)),IF(ТЗ!Q104&gt;ТЗ!Q$620,CONCATENATE("&gt;",VLOOKUP(CONCATENATE(Q$317," 2"),ТЗ!$A:$C,3,0)),ТЗ!Q104))</f>
        <v>0</v>
      </c>
      <c r="R410" s="30" t="str">
        <f>IF(R104&lt;R$619,CONCATENATE("&lt;",VLOOKUP(CONCATENATE(R$317," 1"),ТЗ!$A:$C,3,0)),IF(ТЗ!R104&gt;ТЗ!R$620,CONCATENATE("&gt;",VLOOKUP(CONCATENATE(R$317," 2"),ТЗ!$A:$C,3,0)),ТЗ!R104))</f>
        <v>&lt;0,5</v>
      </c>
      <c r="S410" s="30" t="str">
        <f>IF(S104&lt;S$619,CONCATENATE("&lt;",VLOOKUP(CONCATENATE(S$317," 1"),ТЗ!$A:$C,3,0)),IF(ТЗ!S104&gt;ТЗ!S$620,CONCATENATE("&gt;",VLOOKUP(CONCATENATE(S$317," 2"),ТЗ!$A:$C,3,0)),ТЗ!S104))</f>
        <v>&lt;0,1</v>
      </c>
      <c r="T410" s="30" t="str">
        <f>IF(T104&lt;T$619,CONCATENATE("&lt;",VLOOKUP(CONCATENATE(T$317," 1"),ТЗ!$A:$C,3,0)),IF(ТЗ!T104&gt;ТЗ!T$620,CONCATENATE("&gt;",VLOOKUP(CONCATENATE(T$317," 2"),ТЗ!$A:$C,3,0)),ТЗ!T104))</f>
        <v>&lt;0,1</v>
      </c>
      <c r="U410" s="30" t="e">
        <f>IF(U104&lt;U$619,CONCATENATE("&lt;",VLOOKUP(CONCATENATE(U$317," 1"),ТЗ!$A:$C,3,0)),IF(ТЗ!U104&gt;ТЗ!U$620,CONCATENATE("&gt;",VLOOKUP(CONCATENATE(U$317," 2"),ТЗ!$A:$C,3,0)),ТЗ!U104))</f>
        <v>#N/A</v>
      </c>
      <c r="V410" s="30" t="e">
        <f>IF(V104&lt;V$619,CONCATENATE("&lt;",VLOOKUP(CONCATENATE(V$317," 1"),ТЗ!$A:$C,3,0)),IF(ТЗ!V104&gt;ТЗ!V$620,CONCATENATE("&gt;",VLOOKUP(CONCATENATE(V$317," 2"),ТЗ!$A:$C,3,0)),ТЗ!V104))</f>
        <v>#N/A</v>
      </c>
    </row>
    <row r="411" spans="4:22" ht="15.75" hidden="1" thickBot="1" x14ac:dyDescent="0.3">
      <c r="D411" s="14" t="str">
        <f>IF(OR(D410=[1]Настройки!$U$6,D410="-"),"-",D410+1)</f>
        <v>-</v>
      </c>
      <c r="E411" s="15" t="str">
        <f t="shared" si="2"/>
        <v>-</v>
      </c>
      <c r="F411" s="15"/>
      <c r="G411" s="30" t="str">
        <f>IF(G105&lt;G$619,CONCATENATE("&lt;",VLOOKUP(CONCATENATE(G$317," 1"),ТЗ!$A:$C,3,0)),IF(ТЗ!G105&gt;ТЗ!G$620,CONCATENATE("&gt;",VLOOKUP(CONCATENATE(G$317," 2"),ТЗ!$A:$C,3,0)),ТЗ!G105))</f>
        <v>&lt;1,00</v>
      </c>
      <c r="H411" s="30" t="str">
        <f>IF(H105&lt;H$619,CONCATENATE("&lt;",VLOOKUP(CONCATENATE(H$317," 1"),ТЗ!$A:$C,3,0)),IF(ТЗ!H105&gt;ТЗ!H$620,CONCATENATE("&gt;",VLOOKUP(CONCATENATE(H$317," 2"),ТЗ!$A:$C,3,0)),ТЗ!H105))</f>
        <v>&lt;1,00</v>
      </c>
      <c r="I411" s="30" t="str">
        <f>IF(I105&lt;I$619,CONCATENATE("&lt;",VLOOKUP(CONCATENATE(I$317," 1"),ТЗ!$A:$C,3,0)),IF(ТЗ!I105&gt;ТЗ!I$620,CONCATENATE("&gt;",VLOOKUP(CONCATENATE(I$317," 2"),ТЗ!$A:$C,3,0)),ТЗ!I105))</f>
        <v>&lt;0,01</v>
      </c>
      <c r="J411" s="30">
        <f>IF(J105&lt;J$619,CONCATENATE("&lt;",VLOOKUP(CONCATENATE(J$317," 1"),ТЗ!$A:$C,3,0)),IF(ТЗ!J105&gt;ТЗ!J$620,CONCATENATE("&gt;",VLOOKUP(CONCATENATE(J$317," 2"),ТЗ!$A:$C,3,0)),ТЗ!J105))</f>
        <v>0</v>
      </c>
      <c r="K411" s="30">
        <f>IF(K105&lt;K$619,CONCATENATE("&lt;",VLOOKUP(CONCATENATE(K$317," 1"),ТЗ!$A:$C,3,0)),IF(ТЗ!K105&gt;ТЗ!K$620,CONCATENATE("&gt;",VLOOKUP(CONCATENATE(K$317," 2"),ТЗ!$A:$C,3,0)),ТЗ!K105))</f>
        <v>0</v>
      </c>
      <c r="L411" s="30" t="str">
        <f>IF(L105&lt;L$619,CONCATENATE("&lt;",VLOOKUP(CONCATENATE(L$317," 1"),ТЗ!$A:$C,3,0)),IF(ТЗ!L105&gt;ТЗ!L$620,CONCATENATE("&gt;",VLOOKUP(CONCATENATE(L$317," 2"),ТЗ!$A:$C,3,0)),ТЗ!L105))</f>
        <v>&lt;0,2</v>
      </c>
      <c r="M411" s="30" t="str">
        <f>IF(M105&lt;M$619,CONCATENATE("&lt;",VLOOKUP(CONCATENATE(M$317," 1"),ТЗ!$A:$C,3,0)),IF(ТЗ!M105&gt;ТЗ!M$620,CONCATENATE("&gt;",VLOOKUP(CONCATENATE(M$317," 2"),ТЗ!$A:$C,3,0)),ТЗ!M105))</f>
        <v>&lt;0,5</v>
      </c>
      <c r="N411" s="30">
        <f>IF(N105&lt;N$619,CONCATENATE("&lt;",VLOOKUP(CONCATENATE(N$317," 1"),ТЗ!$A:$C,3,0)),IF(ТЗ!N105&gt;ТЗ!N$620,CONCATENATE("&gt;",VLOOKUP(CONCATENATE(N$317," 2"),ТЗ!$A:$C,3,0)),ТЗ!N105))</f>
        <v>0</v>
      </c>
      <c r="O411" s="30">
        <f>IF(O105&lt;O$619,CONCATENATE("&lt;",VLOOKUP(CONCATENATE(O$317," 1"),ТЗ!$A:$C,3,0)),IF(ТЗ!O105&gt;ТЗ!O$620,CONCATENATE("&gt;",VLOOKUP(CONCATENATE(O$317," 2"),ТЗ!$A:$C,3,0)),ТЗ!O105))</f>
        <v>0</v>
      </c>
      <c r="P411" s="30">
        <f>IF(P105&lt;P$619,CONCATENATE("&lt;",VLOOKUP(CONCATENATE(P$317," 1"),ТЗ!$A:$C,3,0)),IF(ТЗ!P105&gt;ТЗ!P$620,CONCATENATE("&gt;",VLOOKUP(CONCATENATE(P$317," 2"),ТЗ!$A:$C,3,0)),ТЗ!P105))</f>
        <v>0</v>
      </c>
      <c r="Q411" s="30">
        <f>IF(Q105&lt;Q$619,CONCATENATE("&lt;",VLOOKUP(CONCATENATE(Q$317," 1"),ТЗ!$A:$C,3,0)),IF(ТЗ!Q105&gt;ТЗ!Q$620,CONCATENATE("&gt;",VLOOKUP(CONCATENATE(Q$317," 2"),ТЗ!$A:$C,3,0)),ТЗ!Q105))</f>
        <v>0</v>
      </c>
      <c r="R411" s="30" t="str">
        <f>IF(R105&lt;R$619,CONCATENATE("&lt;",VLOOKUP(CONCATENATE(R$317," 1"),ТЗ!$A:$C,3,0)),IF(ТЗ!R105&gt;ТЗ!R$620,CONCATENATE("&gt;",VLOOKUP(CONCATENATE(R$317," 2"),ТЗ!$A:$C,3,0)),ТЗ!R105))</f>
        <v>&lt;0,5</v>
      </c>
      <c r="S411" s="30" t="str">
        <f>IF(S105&lt;S$619,CONCATENATE("&lt;",VLOOKUP(CONCATENATE(S$317," 1"),ТЗ!$A:$C,3,0)),IF(ТЗ!S105&gt;ТЗ!S$620,CONCATENATE("&gt;",VLOOKUP(CONCATENATE(S$317," 2"),ТЗ!$A:$C,3,0)),ТЗ!S105))</f>
        <v>&lt;0,1</v>
      </c>
      <c r="T411" s="30" t="str">
        <f>IF(T105&lt;T$619,CONCATENATE("&lt;",VLOOKUP(CONCATENATE(T$317," 1"),ТЗ!$A:$C,3,0)),IF(ТЗ!T105&gt;ТЗ!T$620,CONCATENATE("&gt;",VLOOKUP(CONCATENATE(T$317," 2"),ТЗ!$A:$C,3,0)),ТЗ!T105))</f>
        <v>&lt;0,1</v>
      </c>
      <c r="U411" s="30" t="e">
        <f>IF(U105&lt;U$619,CONCATENATE("&lt;",VLOOKUP(CONCATENATE(U$317," 1"),ТЗ!$A:$C,3,0)),IF(ТЗ!U105&gt;ТЗ!U$620,CONCATENATE("&gt;",VLOOKUP(CONCATENATE(U$317," 2"),ТЗ!$A:$C,3,0)),ТЗ!U105))</f>
        <v>#N/A</v>
      </c>
      <c r="V411" s="30" t="e">
        <f>IF(V105&lt;V$619,CONCATENATE("&lt;",VLOOKUP(CONCATENATE(V$317," 1"),ТЗ!$A:$C,3,0)),IF(ТЗ!V105&gt;ТЗ!V$620,CONCATENATE("&gt;",VLOOKUP(CONCATENATE(V$317," 2"),ТЗ!$A:$C,3,0)),ТЗ!V105))</f>
        <v>#N/A</v>
      </c>
    </row>
    <row r="412" spans="4:22" ht="15.75" hidden="1" thickBot="1" x14ac:dyDescent="0.3">
      <c r="D412" s="14" t="str">
        <f>IF(OR(D411=[1]Настройки!$U$6,D411="-"),"-",D411+1)</f>
        <v>-</v>
      </c>
      <c r="E412" s="15" t="str">
        <f t="shared" si="2"/>
        <v>-</v>
      </c>
      <c r="F412" s="15"/>
      <c r="G412" s="30" t="str">
        <f>IF(G106&lt;G$619,CONCATENATE("&lt;",VLOOKUP(CONCATENATE(G$317," 1"),ТЗ!$A:$C,3,0)),IF(ТЗ!G106&gt;ТЗ!G$620,CONCATENATE("&gt;",VLOOKUP(CONCATENATE(G$317," 2"),ТЗ!$A:$C,3,0)),ТЗ!G106))</f>
        <v>&lt;1,00</v>
      </c>
      <c r="H412" s="30" t="str">
        <f>IF(H106&lt;H$619,CONCATENATE("&lt;",VLOOKUP(CONCATENATE(H$317," 1"),ТЗ!$A:$C,3,0)),IF(ТЗ!H106&gt;ТЗ!H$620,CONCATENATE("&gt;",VLOOKUP(CONCATENATE(H$317," 2"),ТЗ!$A:$C,3,0)),ТЗ!H106))</f>
        <v>&lt;1,00</v>
      </c>
      <c r="I412" s="30" t="str">
        <f>IF(I106&lt;I$619,CONCATENATE("&lt;",VLOOKUP(CONCATENATE(I$317," 1"),ТЗ!$A:$C,3,0)),IF(ТЗ!I106&gt;ТЗ!I$620,CONCATENATE("&gt;",VLOOKUP(CONCATENATE(I$317," 2"),ТЗ!$A:$C,3,0)),ТЗ!I106))</f>
        <v>&lt;0,01</v>
      </c>
      <c r="J412" s="30">
        <f>IF(J106&lt;J$619,CONCATENATE("&lt;",VLOOKUP(CONCATENATE(J$317," 1"),ТЗ!$A:$C,3,0)),IF(ТЗ!J106&gt;ТЗ!J$620,CONCATENATE("&gt;",VLOOKUP(CONCATENATE(J$317," 2"),ТЗ!$A:$C,3,0)),ТЗ!J106))</f>
        <v>0</v>
      </c>
      <c r="K412" s="30">
        <f>IF(K106&lt;K$619,CONCATENATE("&lt;",VLOOKUP(CONCATENATE(K$317," 1"),ТЗ!$A:$C,3,0)),IF(ТЗ!K106&gt;ТЗ!K$620,CONCATENATE("&gt;",VLOOKUP(CONCATENATE(K$317," 2"),ТЗ!$A:$C,3,0)),ТЗ!K106))</f>
        <v>0</v>
      </c>
      <c r="L412" s="30" t="str">
        <f>IF(L106&lt;L$619,CONCATENATE("&lt;",VLOOKUP(CONCATENATE(L$317," 1"),ТЗ!$A:$C,3,0)),IF(ТЗ!L106&gt;ТЗ!L$620,CONCATENATE("&gt;",VLOOKUP(CONCATENATE(L$317," 2"),ТЗ!$A:$C,3,0)),ТЗ!L106))</f>
        <v>&lt;0,2</v>
      </c>
      <c r="M412" s="30" t="str">
        <f>IF(M106&lt;M$619,CONCATENATE("&lt;",VLOOKUP(CONCATENATE(M$317," 1"),ТЗ!$A:$C,3,0)),IF(ТЗ!M106&gt;ТЗ!M$620,CONCATENATE("&gt;",VLOOKUP(CONCATENATE(M$317," 2"),ТЗ!$A:$C,3,0)),ТЗ!M106))</f>
        <v>&lt;0,5</v>
      </c>
      <c r="N412" s="30">
        <f>IF(N106&lt;N$619,CONCATENATE("&lt;",VLOOKUP(CONCATENATE(N$317," 1"),ТЗ!$A:$C,3,0)),IF(ТЗ!N106&gt;ТЗ!N$620,CONCATENATE("&gt;",VLOOKUP(CONCATENATE(N$317," 2"),ТЗ!$A:$C,3,0)),ТЗ!N106))</f>
        <v>0</v>
      </c>
      <c r="O412" s="30">
        <f>IF(O106&lt;O$619,CONCATENATE("&lt;",VLOOKUP(CONCATENATE(O$317," 1"),ТЗ!$A:$C,3,0)),IF(ТЗ!O106&gt;ТЗ!O$620,CONCATENATE("&gt;",VLOOKUP(CONCATENATE(O$317," 2"),ТЗ!$A:$C,3,0)),ТЗ!O106))</f>
        <v>0</v>
      </c>
      <c r="P412" s="30">
        <f>IF(P106&lt;P$619,CONCATENATE("&lt;",VLOOKUP(CONCATENATE(P$317," 1"),ТЗ!$A:$C,3,0)),IF(ТЗ!P106&gt;ТЗ!P$620,CONCATENATE("&gt;",VLOOKUP(CONCATENATE(P$317," 2"),ТЗ!$A:$C,3,0)),ТЗ!P106))</f>
        <v>0</v>
      </c>
      <c r="Q412" s="30">
        <f>IF(Q106&lt;Q$619,CONCATENATE("&lt;",VLOOKUP(CONCATENATE(Q$317," 1"),ТЗ!$A:$C,3,0)),IF(ТЗ!Q106&gt;ТЗ!Q$620,CONCATENATE("&gt;",VLOOKUP(CONCATENATE(Q$317," 2"),ТЗ!$A:$C,3,0)),ТЗ!Q106))</f>
        <v>0</v>
      </c>
      <c r="R412" s="30" t="str">
        <f>IF(R106&lt;R$619,CONCATENATE("&lt;",VLOOKUP(CONCATENATE(R$317," 1"),ТЗ!$A:$C,3,0)),IF(ТЗ!R106&gt;ТЗ!R$620,CONCATENATE("&gt;",VLOOKUP(CONCATENATE(R$317," 2"),ТЗ!$A:$C,3,0)),ТЗ!R106))</f>
        <v>&lt;0,5</v>
      </c>
      <c r="S412" s="30" t="str">
        <f>IF(S106&lt;S$619,CONCATENATE("&lt;",VLOOKUP(CONCATENATE(S$317," 1"),ТЗ!$A:$C,3,0)),IF(ТЗ!S106&gt;ТЗ!S$620,CONCATENATE("&gt;",VLOOKUP(CONCATENATE(S$317," 2"),ТЗ!$A:$C,3,0)),ТЗ!S106))</f>
        <v>&lt;0,1</v>
      </c>
      <c r="T412" s="30" t="str">
        <f>IF(T106&lt;T$619,CONCATENATE("&lt;",VLOOKUP(CONCATENATE(T$317," 1"),ТЗ!$A:$C,3,0)),IF(ТЗ!T106&gt;ТЗ!T$620,CONCATENATE("&gt;",VLOOKUP(CONCATENATE(T$317," 2"),ТЗ!$A:$C,3,0)),ТЗ!T106))</f>
        <v>&lt;0,1</v>
      </c>
      <c r="U412" s="30" t="e">
        <f>IF(U106&lt;U$619,CONCATENATE("&lt;",VLOOKUP(CONCATENATE(U$317," 1"),ТЗ!$A:$C,3,0)),IF(ТЗ!U106&gt;ТЗ!U$620,CONCATENATE("&gt;",VLOOKUP(CONCATENATE(U$317," 2"),ТЗ!$A:$C,3,0)),ТЗ!U106))</f>
        <v>#N/A</v>
      </c>
      <c r="V412" s="30" t="e">
        <f>IF(V106&lt;V$619,CONCATENATE("&lt;",VLOOKUP(CONCATENATE(V$317," 1"),ТЗ!$A:$C,3,0)),IF(ТЗ!V106&gt;ТЗ!V$620,CONCATENATE("&gt;",VLOOKUP(CONCATENATE(V$317," 2"),ТЗ!$A:$C,3,0)),ТЗ!V106))</f>
        <v>#N/A</v>
      </c>
    </row>
    <row r="413" spans="4:22" ht="15.75" hidden="1" thickBot="1" x14ac:dyDescent="0.3">
      <c r="D413" s="14" t="str">
        <f>IF(OR(D412=[1]Настройки!$U$6,D412="-"),"-",D412+1)</f>
        <v>-</v>
      </c>
      <c r="E413" s="15" t="str">
        <f t="shared" si="2"/>
        <v>-</v>
      </c>
      <c r="F413" s="15"/>
      <c r="G413" s="30" t="str">
        <f>IF(G107&lt;G$619,CONCATENATE("&lt;",VLOOKUP(CONCATENATE(G$317," 1"),ТЗ!$A:$C,3,0)),IF(ТЗ!G107&gt;ТЗ!G$620,CONCATENATE("&gt;",VLOOKUP(CONCATENATE(G$317," 2"),ТЗ!$A:$C,3,0)),ТЗ!G107))</f>
        <v>&lt;1,00</v>
      </c>
      <c r="H413" s="30" t="str">
        <f>IF(H107&lt;H$619,CONCATENATE("&lt;",VLOOKUP(CONCATENATE(H$317," 1"),ТЗ!$A:$C,3,0)),IF(ТЗ!H107&gt;ТЗ!H$620,CONCATENATE("&gt;",VLOOKUP(CONCATENATE(H$317," 2"),ТЗ!$A:$C,3,0)),ТЗ!H107))</f>
        <v>&lt;1,00</v>
      </c>
      <c r="I413" s="30" t="str">
        <f>IF(I107&lt;I$619,CONCATENATE("&lt;",VLOOKUP(CONCATENATE(I$317," 1"),ТЗ!$A:$C,3,0)),IF(ТЗ!I107&gt;ТЗ!I$620,CONCATENATE("&gt;",VLOOKUP(CONCATENATE(I$317," 2"),ТЗ!$A:$C,3,0)),ТЗ!I107))</f>
        <v>&lt;0,01</v>
      </c>
      <c r="J413" s="30">
        <f>IF(J107&lt;J$619,CONCATENATE("&lt;",VLOOKUP(CONCATENATE(J$317," 1"),ТЗ!$A:$C,3,0)),IF(ТЗ!J107&gt;ТЗ!J$620,CONCATENATE("&gt;",VLOOKUP(CONCATENATE(J$317," 2"),ТЗ!$A:$C,3,0)),ТЗ!J107))</f>
        <v>0</v>
      </c>
      <c r="K413" s="30">
        <f>IF(K107&lt;K$619,CONCATENATE("&lt;",VLOOKUP(CONCATENATE(K$317," 1"),ТЗ!$A:$C,3,0)),IF(ТЗ!K107&gt;ТЗ!K$620,CONCATENATE("&gt;",VLOOKUP(CONCATENATE(K$317," 2"),ТЗ!$A:$C,3,0)),ТЗ!K107))</f>
        <v>0</v>
      </c>
      <c r="L413" s="30" t="str">
        <f>IF(L107&lt;L$619,CONCATENATE("&lt;",VLOOKUP(CONCATENATE(L$317," 1"),ТЗ!$A:$C,3,0)),IF(ТЗ!L107&gt;ТЗ!L$620,CONCATENATE("&gt;",VLOOKUP(CONCATENATE(L$317," 2"),ТЗ!$A:$C,3,0)),ТЗ!L107))</f>
        <v>&lt;0,2</v>
      </c>
      <c r="M413" s="30" t="str">
        <f>IF(M107&lt;M$619,CONCATENATE("&lt;",VLOOKUP(CONCATENATE(M$317," 1"),ТЗ!$A:$C,3,0)),IF(ТЗ!M107&gt;ТЗ!M$620,CONCATENATE("&gt;",VLOOKUP(CONCATENATE(M$317," 2"),ТЗ!$A:$C,3,0)),ТЗ!M107))</f>
        <v>&lt;0,5</v>
      </c>
      <c r="N413" s="30">
        <f>IF(N107&lt;N$619,CONCATENATE("&lt;",VLOOKUP(CONCATENATE(N$317," 1"),ТЗ!$A:$C,3,0)),IF(ТЗ!N107&gt;ТЗ!N$620,CONCATENATE("&gt;",VLOOKUP(CONCATENATE(N$317," 2"),ТЗ!$A:$C,3,0)),ТЗ!N107))</f>
        <v>0</v>
      </c>
      <c r="O413" s="30">
        <f>IF(O107&lt;O$619,CONCATENATE("&lt;",VLOOKUP(CONCATENATE(O$317," 1"),ТЗ!$A:$C,3,0)),IF(ТЗ!O107&gt;ТЗ!O$620,CONCATENATE("&gt;",VLOOKUP(CONCATENATE(O$317," 2"),ТЗ!$A:$C,3,0)),ТЗ!O107))</f>
        <v>0</v>
      </c>
      <c r="P413" s="30">
        <f>IF(P107&lt;P$619,CONCATENATE("&lt;",VLOOKUP(CONCATENATE(P$317," 1"),ТЗ!$A:$C,3,0)),IF(ТЗ!P107&gt;ТЗ!P$620,CONCATENATE("&gt;",VLOOKUP(CONCATENATE(P$317," 2"),ТЗ!$A:$C,3,0)),ТЗ!P107))</f>
        <v>0</v>
      </c>
      <c r="Q413" s="30">
        <f>IF(Q107&lt;Q$619,CONCATENATE("&lt;",VLOOKUP(CONCATENATE(Q$317," 1"),ТЗ!$A:$C,3,0)),IF(ТЗ!Q107&gt;ТЗ!Q$620,CONCATENATE("&gt;",VLOOKUP(CONCATENATE(Q$317," 2"),ТЗ!$A:$C,3,0)),ТЗ!Q107))</f>
        <v>0</v>
      </c>
      <c r="R413" s="30" t="str">
        <f>IF(R107&lt;R$619,CONCATENATE("&lt;",VLOOKUP(CONCATENATE(R$317," 1"),ТЗ!$A:$C,3,0)),IF(ТЗ!R107&gt;ТЗ!R$620,CONCATENATE("&gt;",VLOOKUP(CONCATENATE(R$317," 2"),ТЗ!$A:$C,3,0)),ТЗ!R107))</f>
        <v>&lt;0,5</v>
      </c>
      <c r="S413" s="30" t="str">
        <f>IF(S107&lt;S$619,CONCATENATE("&lt;",VLOOKUP(CONCATENATE(S$317," 1"),ТЗ!$A:$C,3,0)),IF(ТЗ!S107&gt;ТЗ!S$620,CONCATENATE("&gt;",VLOOKUP(CONCATENATE(S$317," 2"),ТЗ!$A:$C,3,0)),ТЗ!S107))</f>
        <v>&lt;0,1</v>
      </c>
      <c r="T413" s="30" t="str">
        <f>IF(T107&lt;T$619,CONCATENATE("&lt;",VLOOKUP(CONCATENATE(T$317," 1"),ТЗ!$A:$C,3,0)),IF(ТЗ!T107&gt;ТЗ!T$620,CONCATENATE("&gt;",VLOOKUP(CONCATENATE(T$317," 2"),ТЗ!$A:$C,3,0)),ТЗ!T107))</f>
        <v>&lt;0,1</v>
      </c>
      <c r="U413" s="30" t="e">
        <f>IF(U107&lt;U$619,CONCATENATE("&lt;",VLOOKUP(CONCATENATE(U$317," 1"),ТЗ!$A:$C,3,0)),IF(ТЗ!U107&gt;ТЗ!U$620,CONCATENATE("&gt;",VLOOKUP(CONCATENATE(U$317," 2"),ТЗ!$A:$C,3,0)),ТЗ!U107))</f>
        <v>#N/A</v>
      </c>
      <c r="V413" s="30" t="e">
        <f>IF(V107&lt;V$619,CONCATENATE("&lt;",VLOOKUP(CONCATENATE(V$317," 1"),ТЗ!$A:$C,3,0)),IF(ТЗ!V107&gt;ТЗ!V$620,CONCATENATE("&gt;",VLOOKUP(CONCATENATE(V$317," 2"),ТЗ!$A:$C,3,0)),ТЗ!V107))</f>
        <v>#N/A</v>
      </c>
    </row>
    <row r="414" spans="4:22" ht="15.75" hidden="1" thickBot="1" x14ac:dyDescent="0.3">
      <c r="D414" s="14" t="str">
        <f>IF(OR(D413=[1]Настройки!$U$6,D413="-"),"-",D413+1)</f>
        <v>-</v>
      </c>
      <c r="E414" s="15" t="str">
        <f t="shared" si="2"/>
        <v>-</v>
      </c>
      <c r="F414" s="15"/>
      <c r="G414" s="30" t="str">
        <f>IF(G108&lt;G$619,CONCATENATE("&lt;",VLOOKUP(CONCATENATE(G$317," 1"),ТЗ!$A:$C,3,0)),IF(ТЗ!G108&gt;ТЗ!G$620,CONCATENATE("&gt;",VLOOKUP(CONCATENATE(G$317," 2"),ТЗ!$A:$C,3,0)),ТЗ!G108))</f>
        <v>&lt;1,00</v>
      </c>
      <c r="H414" s="30" t="str">
        <f>IF(H108&lt;H$619,CONCATENATE("&lt;",VLOOKUP(CONCATENATE(H$317," 1"),ТЗ!$A:$C,3,0)),IF(ТЗ!H108&gt;ТЗ!H$620,CONCATENATE("&gt;",VLOOKUP(CONCATENATE(H$317," 2"),ТЗ!$A:$C,3,0)),ТЗ!H108))</f>
        <v>&lt;1,00</v>
      </c>
      <c r="I414" s="30" t="str">
        <f>IF(I108&lt;I$619,CONCATENATE("&lt;",VLOOKUP(CONCATENATE(I$317," 1"),ТЗ!$A:$C,3,0)),IF(ТЗ!I108&gt;ТЗ!I$620,CONCATENATE("&gt;",VLOOKUP(CONCATENATE(I$317," 2"),ТЗ!$A:$C,3,0)),ТЗ!I108))</f>
        <v>&lt;0,01</v>
      </c>
      <c r="J414" s="30">
        <f>IF(J108&lt;J$619,CONCATENATE("&lt;",VLOOKUP(CONCATENATE(J$317," 1"),ТЗ!$A:$C,3,0)),IF(ТЗ!J108&gt;ТЗ!J$620,CONCATENATE("&gt;",VLOOKUP(CONCATENATE(J$317," 2"),ТЗ!$A:$C,3,0)),ТЗ!J108))</f>
        <v>0</v>
      </c>
      <c r="K414" s="30">
        <f>IF(K108&lt;K$619,CONCATENATE("&lt;",VLOOKUP(CONCATENATE(K$317," 1"),ТЗ!$A:$C,3,0)),IF(ТЗ!K108&gt;ТЗ!K$620,CONCATENATE("&gt;",VLOOKUP(CONCATENATE(K$317," 2"),ТЗ!$A:$C,3,0)),ТЗ!K108))</f>
        <v>0</v>
      </c>
      <c r="L414" s="30" t="str">
        <f>IF(L108&lt;L$619,CONCATENATE("&lt;",VLOOKUP(CONCATENATE(L$317," 1"),ТЗ!$A:$C,3,0)),IF(ТЗ!L108&gt;ТЗ!L$620,CONCATENATE("&gt;",VLOOKUP(CONCATENATE(L$317," 2"),ТЗ!$A:$C,3,0)),ТЗ!L108))</f>
        <v>&lt;0,2</v>
      </c>
      <c r="M414" s="30" t="str">
        <f>IF(M108&lt;M$619,CONCATENATE("&lt;",VLOOKUP(CONCATENATE(M$317," 1"),ТЗ!$A:$C,3,0)),IF(ТЗ!M108&gt;ТЗ!M$620,CONCATENATE("&gt;",VLOOKUP(CONCATENATE(M$317," 2"),ТЗ!$A:$C,3,0)),ТЗ!M108))</f>
        <v>&lt;0,5</v>
      </c>
      <c r="N414" s="30">
        <f>IF(N108&lt;N$619,CONCATENATE("&lt;",VLOOKUP(CONCATENATE(N$317," 1"),ТЗ!$A:$C,3,0)),IF(ТЗ!N108&gt;ТЗ!N$620,CONCATENATE("&gt;",VLOOKUP(CONCATENATE(N$317," 2"),ТЗ!$A:$C,3,0)),ТЗ!N108))</f>
        <v>0</v>
      </c>
      <c r="O414" s="30">
        <f>IF(O108&lt;O$619,CONCATENATE("&lt;",VLOOKUP(CONCATENATE(O$317," 1"),ТЗ!$A:$C,3,0)),IF(ТЗ!O108&gt;ТЗ!O$620,CONCATENATE("&gt;",VLOOKUP(CONCATENATE(O$317," 2"),ТЗ!$A:$C,3,0)),ТЗ!O108))</f>
        <v>0</v>
      </c>
      <c r="P414" s="30">
        <f>IF(P108&lt;P$619,CONCATENATE("&lt;",VLOOKUP(CONCATENATE(P$317," 1"),ТЗ!$A:$C,3,0)),IF(ТЗ!P108&gt;ТЗ!P$620,CONCATENATE("&gt;",VLOOKUP(CONCATENATE(P$317," 2"),ТЗ!$A:$C,3,0)),ТЗ!P108))</f>
        <v>0</v>
      </c>
      <c r="Q414" s="30">
        <f>IF(Q108&lt;Q$619,CONCATENATE("&lt;",VLOOKUP(CONCATENATE(Q$317," 1"),ТЗ!$A:$C,3,0)),IF(ТЗ!Q108&gt;ТЗ!Q$620,CONCATENATE("&gt;",VLOOKUP(CONCATENATE(Q$317," 2"),ТЗ!$A:$C,3,0)),ТЗ!Q108))</f>
        <v>0</v>
      </c>
      <c r="R414" s="30" t="str">
        <f>IF(R108&lt;R$619,CONCATENATE("&lt;",VLOOKUP(CONCATENATE(R$317," 1"),ТЗ!$A:$C,3,0)),IF(ТЗ!R108&gt;ТЗ!R$620,CONCATENATE("&gt;",VLOOKUP(CONCATENATE(R$317," 2"),ТЗ!$A:$C,3,0)),ТЗ!R108))</f>
        <v>&lt;0,5</v>
      </c>
      <c r="S414" s="30" t="str">
        <f>IF(S108&lt;S$619,CONCATENATE("&lt;",VLOOKUP(CONCATENATE(S$317," 1"),ТЗ!$A:$C,3,0)),IF(ТЗ!S108&gt;ТЗ!S$620,CONCATENATE("&gt;",VLOOKUP(CONCATENATE(S$317," 2"),ТЗ!$A:$C,3,0)),ТЗ!S108))</f>
        <v>&lt;0,1</v>
      </c>
      <c r="T414" s="30" t="str">
        <f>IF(T108&lt;T$619,CONCATENATE("&lt;",VLOOKUP(CONCATENATE(T$317," 1"),ТЗ!$A:$C,3,0)),IF(ТЗ!T108&gt;ТЗ!T$620,CONCATENATE("&gt;",VLOOKUP(CONCATENATE(T$317," 2"),ТЗ!$A:$C,3,0)),ТЗ!T108))</f>
        <v>&lt;0,1</v>
      </c>
      <c r="U414" s="30" t="e">
        <f>IF(U108&lt;U$619,CONCATENATE("&lt;",VLOOKUP(CONCATENATE(U$317," 1"),ТЗ!$A:$C,3,0)),IF(ТЗ!U108&gt;ТЗ!U$620,CONCATENATE("&gt;",VLOOKUP(CONCATENATE(U$317," 2"),ТЗ!$A:$C,3,0)),ТЗ!U108))</f>
        <v>#N/A</v>
      </c>
      <c r="V414" s="30" t="e">
        <f>IF(V108&lt;V$619,CONCATENATE("&lt;",VLOOKUP(CONCATENATE(V$317," 1"),ТЗ!$A:$C,3,0)),IF(ТЗ!V108&gt;ТЗ!V$620,CONCATENATE("&gt;",VLOOKUP(CONCATENATE(V$317," 2"),ТЗ!$A:$C,3,0)),ТЗ!V108))</f>
        <v>#N/A</v>
      </c>
    </row>
    <row r="415" spans="4:22" ht="15.75" hidden="1" thickBot="1" x14ac:dyDescent="0.3">
      <c r="D415" s="14" t="str">
        <f>IF(OR(D414=[1]Настройки!$U$6,D414="-"),"-",D414+1)</f>
        <v>-</v>
      </c>
      <c r="E415" s="15" t="str">
        <f t="shared" si="2"/>
        <v>-</v>
      </c>
      <c r="F415" s="15"/>
      <c r="G415" s="30" t="str">
        <f>IF(G109&lt;G$619,CONCATENATE("&lt;",VLOOKUP(CONCATENATE(G$317," 1"),ТЗ!$A:$C,3,0)),IF(ТЗ!G109&gt;ТЗ!G$620,CONCATENATE("&gt;",VLOOKUP(CONCATENATE(G$317," 2"),ТЗ!$A:$C,3,0)),ТЗ!G109))</f>
        <v>&lt;1,00</v>
      </c>
      <c r="H415" s="30" t="str">
        <f>IF(H109&lt;H$619,CONCATENATE("&lt;",VLOOKUP(CONCATENATE(H$317," 1"),ТЗ!$A:$C,3,0)),IF(ТЗ!H109&gt;ТЗ!H$620,CONCATENATE("&gt;",VLOOKUP(CONCATENATE(H$317," 2"),ТЗ!$A:$C,3,0)),ТЗ!H109))</f>
        <v>&lt;1,00</v>
      </c>
      <c r="I415" s="30" t="str">
        <f>IF(I109&lt;I$619,CONCATENATE("&lt;",VLOOKUP(CONCATENATE(I$317," 1"),ТЗ!$A:$C,3,0)),IF(ТЗ!I109&gt;ТЗ!I$620,CONCATENATE("&gt;",VLOOKUP(CONCATENATE(I$317," 2"),ТЗ!$A:$C,3,0)),ТЗ!I109))</f>
        <v>&lt;0,01</v>
      </c>
      <c r="J415" s="30">
        <f>IF(J109&lt;J$619,CONCATENATE("&lt;",VLOOKUP(CONCATENATE(J$317," 1"),ТЗ!$A:$C,3,0)),IF(ТЗ!J109&gt;ТЗ!J$620,CONCATENATE("&gt;",VLOOKUP(CONCATENATE(J$317," 2"),ТЗ!$A:$C,3,0)),ТЗ!J109))</f>
        <v>0</v>
      </c>
      <c r="K415" s="30">
        <f>IF(K109&lt;K$619,CONCATENATE("&lt;",VLOOKUP(CONCATENATE(K$317," 1"),ТЗ!$A:$C,3,0)),IF(ТЗ!K109&gt;ТЗ!K$620,CONCATENATE("&gt;",VLOOKUP(CONCATENATE(K$317," 2"),ТЗ!$A:$C,3,0)),ТЗ!K109))</f>
        <v>0</v>
      </c>
      <c r="L415" s="30" t="str">
        <f>IF(L109&lt;L$619,CONCATENATE("&lt;",VLOOKUP(CONCATENATE(L$317," 1"),ТЗ!$A:$C,3,0)),IF(ТЗ!L109&gt;ТЗ!L$620,CONCATENATE("&gt;",VLOOKUP(CONCATENATE(L$317," 2"),ТЗ!$A:$C,3,0)),ТЗ!L109))</f>
        <v>&lt;0,2</v>
      </c>
      <c r="M415" s="30" t="str">
        <f>IF(M109&lt;M$619,CONCATENATE("&lt;",VLOOKUP(CONCATENATE(M$317," 1"),ТЗ!$A:$C,3,0)),IF(ТЗ!M109&gt;ТЗ!M$620,CONCATENATE("&gt;",VLOOKUP(CONCATENATE(M$317," 2"),ТЗ!$A:$C,3,0)),ТЗ!M109))</f>
        <v>&lt;0,5</v>
      </c>
      <c r="N415" s="30">
        <f>IF(N109&lt;N$619,CONCATENATE("&lt;",VLOOKUP(CONCATENATE(N$317," 1"),ТЗ!$A:$C,3,0)),IF(ТЗ!N109&gt;ТЗ!N$620,CONCATENATE("&gt;",VLOOKUP(CONCATENATE(N$317," 2"),ТЗ!$A:$C,3,0)),ТЗ!N109))</f>
        <v>0</v>
      </c>
      <c r="O415" s="30">
        <f>IF(O109&lt;O$619,CONCATENATE("&lt;",VLOOKUP(CONCATENATE(O$317," 1"),ТЗ!$A:$C,3,0)),IF(ТЗ!O109&gt;ТЗ!O$620,CONCATENATE("&gt;",VLOOKUP(CONCATENATE(O$317," 2"),ТЗ!$A:$C,3,0)),ТЗ!O109))</f>
        <v>0</v>
      </c>
      <c r="P415" s="30">
        <f>IF(P109&lt;P$619,CONCATENATE("&lt;",VLOOKUP(CONCATENATE(P$317," 1"),ТЗ!$A:$C,3,0)),IF(ТЗ!P109&gt;ТЗ!P$620,CONCATENATE("&gt;",VLOOKUP(CONCATENATE(P$317," 2"),ТЗ!$A:$C,3,0)),ТЗ!P109))</f>
        <v>0</v>
      </c>
      <c r="Q415" s="30">
        <f>IF(Q109&lt;Q$619,CONCATENATE("&lt;",VLOOKUP(CONCATENATE(Q$317," 1"),ТЗ!$A:$C,3,0)),IF(ТЗ!Q109&gt;ТЗ!Q$620,CONCATENATE("&gt;",VLOOKUP(CONCATENATE(Q$317," 2"),ТЗ!$A:$C,3,0)),ТЗ!Q109))</f>
        <v>0</v>
      </c>
      <c r="R415" s="30" t="str">
        <f>IF(R109&lt;R$619,CONCATENATE("&lt;",VLOOKUP(CONCATENATE(R$317," 1"),ТЗ!$A:$C,3,0)),IF(ТЗ!R109&gt;ТЗ!R$620,CONCATENATE("&gt;",VLOOKUP(CONCATENATE(R$317," 2"),ТЗ!$A:$C,3,0)),ТЗ!R109))</f>
        <v>&lt;0,5</v>
      </c>
      <c r="S415" s="30" t="str">
        <f>IF(S109&lt;S$619,CONCATENATE("&lt;",VLOOKUP(CONCATENATE(S$317," 1"),ТЗ!$A:$C,3,0)),IF(ТЗ!S109&gt;ТЗ!S$620,CONCATENATE("&gt;",VLOOKUP(CONCATENATE(S$317," 2"),ТЗ!$A:$C,3,0)),ТЗ!S109))</f>
        <v>&lt;0,1</v>
      </c>
      <c r="T415" s="30" t="str">
        <f>IF(T109&lt;T$619,CONCATENATE("&lt;",VLOOKUP(CONCATENATE(T$317," 1"),ТЗ!$A:$C,3,0)),IF(ТЗ!T109&gt;ТЗ!T$620,CONCATENATE("&gt;",VLOOKUP(CONCATENATE(T$317," 2"),ТЗ!$A:$C,3,0)),ТЗ!T109))</f>
        <v>&lt;0,1</v>
      </c>
      <c r="U415" s="30" t="e">
        <f>IF(U109&lt;U$619,CONCATENATE("&lt;",VLOOKUP(CONCATENATE(U$317," 1"),ТЗ!$A:$C,3,0)),IF(ТЗ!U109&gt;ТЗ!U$620,CONCATENATE("&gt;",VLOOKUP(CONCATENATE(U$317," 2"),ТЗ!$A:$C,3,0)),ТЗ!U109))</f>
        <v>#N/A</v>
      </c>
      <c r="V415" s="30" t="e">
        <f>IF(V109&lt;V$619,CONCATENATE("&lt;",VLOOKUP(CONCATENATE(V$317," 1"),ТЗ!$A:$C,3,0)),IF(ТЗ!V109&gt;ТЗ!V$620,CONCATENATE("&gt;",VLOOKUP(CONCATENATE(V$317," 2"),ТЗ!$A:$C,3,0)),ТЗ!V109))</f>
        <v>#N/A</v>
      </c>
    </row>
    <row r="416" spans="4:22" ht="15.75" hidden="1" thickBot="1" x14ac:dyDescent="0.3">
      <c r="D416" s="14" t="str">
        <f>IF(OR(D415=[1]Настройки!$U$6,D415="-"),"-",D415+1)</f>
        <v>-</v>
      </c>
      <c r="E416" s="15" t="str">
        <f t="shared" si="2"/>
        <v>-</v>
      </c>
      <c r="F416" s="15"/>
      <c r="G416" s="30" t="str">
        <f>IF(G110&lt;G$619,CONCATENATE("&lt;",VLOOKUP(CONCATENATE(G$317," 1"),ТЗ!$A:$C,3,0)),IF(ТЗ!G110&gt;ТЗ!G$620,CONCATENATE("&gt;",VLOOKUP(CONCATENATE(G$317," 2"),ТЗ!$A:$C,3,0)),ТЗ!G110))</f>
        <v>&lt;1,00</v>
      </c>
      <c r="H416" s="30" t="str">
        <f>IF(H110&lt;H$619,CONCATENATE("&lt;",VLOOKUP(CONCATENATE(H$317," 1"),ТЗ!$A:$C,3,0)),IF(ТЗ!H110&gt;ТЗ!H$620,CONCATENATE("&gt;",VLOOKUP(CONCATENATE(H$317," 2"),ТЗ!$A:$C,3,0)),ТЗ!H110))</f>
        <v>&lt;1,00</v>
      </c>
      <c r="I416" s="30" t="str">
        <f>IF(I110&lt;I$619,CONCATENATE("&lt;",VLOOKUP(CONCATENATE(I$317," 1"),ТЗ!$A:$C,3,0)),IF(ТЗ!I110&gt;ТЗ!I$620,CONCATENATE("&gt;",VLOOKUP(CONCATENATE(I$317," 2"),ТЗ!$A:$C,3,0)),ТЗ!I110))</f>
        <v>&lt;0,01</v>
      </c>
      <c r="J416" s="30">
        <f>IF(J110&lt;J$619,CONCATENATE("&lt;",VLOOKUP(CONCATENATE(J$317," 1"),ТЗ!$A:$C,3,0)),IF(ТЗ!J110&gt;ТЗ!J$620,CONCATENATE("&gt;",VLOOKUP(CONCATENATE(J$317," 2"),ТЗ!$A:$C,3,0)),ТЗ!J110))</f>
        <v>0</v>
      </c>
      <c r="K416" s="30">
        <f>IF(K110&lt;K$619,CONCATENATE("&lt;",VLOOKUP(CONCATENATE(K$317," 1"),ТЗ!$A:$C,3,0)),IF(ТЗ!K110&gt;ТЗ!K$620,CONCATENATE("&gt;",VLOOKUP(CONCATENATE(K$317," 2"),ТЗ!$A:$C,3,0)),ТЗ!K110))</f>
        <v>0</v>
      </c>
      <c r="L416" s="30" t="str">
        <f>IF(L110&lt;L$619,CONCATENATE("&lt;",VLOOKUP(CONCATENATE(L$317," 1"),ТЗ!$A:$C,3,0)),IF(ТЗ!L110&gt;ТЗ!L$620,CONCATENATE("&gt;",VLOOKUP(CONCATENATE(L$317," 2"),ТЗ!$A:$C,3,0)),ТЗ!L110))</f>
        <v>&lt;0,2</v>
      </c>
      <c r="M416" s="30" t="str">
        <f>IF(M110&lt;M$619,CONCATENATE("&lt;",VLOOKUP(CONCATENATE(M$317," 1"),ТЗ!$A:$C,3,0)),IF(ТЗ!M110&gt;ТЗ!M$620,CONCATENATE("&gt;",VLOOKUP(CONCATENATE(M$317," 2"),ТЗ!$A:$C,3,0)),ТЗ!M110))</f>
        <v>&lt;0,5</v>
      </c>
      <c r="N416" s="30">
        <f>IF(N110&lt;N$619,CONCATENATE("&lt;",VLOOKUP(CONCATENATE(N$317," 1"),ТЗ!$A:$C,3,0)),IF(ТЗ!N110&gt;ТЗ!N$620,CONCATENATE("&gt;",VLOOKUP(CONCATENATE(N$317," 2"),ТЗ!$A:$C,3,0)),ТЗ!N110))</f>
        <v>0</v>
      </c>
      <c r="O416" s="30">
        <f>IF(O110&lt;O$619,CONCATENATE("&lt;",VLOOKUP(CONCATENATE(O$317," 1"),ТЗ!$A:$C,3,0)),IF(ТЗ!O110&gt;ТЗ!O$620,CONCATENATE("&gt;",VLOOKUP(CONCATENATE(O$317," 2"),ТЗ!$A:$C,3,0)),ТЗ!O110))</f>
        <v>0</v>
      </c>
      <c r="P416" s="30">
        <f>IF(P110&lt;P$619,CONCATENATE("&lt;",VLOOKUP(CONCATENATE(P$317," 1"),ТЗ!$A:$C,3,0)),IF(ТЗ!P110&gt;ТЗ!P$620,CONCATENATE("&gt;",VLOOKUP(CONCATENATE(P$317," 2"),ТЗ!$A:$C,3,0)),ТЗ!P110))</f>
        <v>0</v>
      </c>
      <c r="Q416" s="30">
        <f>IF(Q110&lt;Q$619,CONCATENATE("&lt;",VLOOKUP(CONCATENATE(Q$317," 1"),ТЗ!$A:$C,3,0)),IF(ТЗ!Q110&gt;ТЗ!Q$620,CONCATENATE("&gt;",VLOOKUP(CONCATENATE(Q$317," 2"),ТЗ!$A:$C,3,0)),ТЗ!Q110))</f>
        <v>0</v>
      </c>
      <c r="R416" s="30" t="str">
        <f>IF(R110&lt;R$619,CONCATENATE("&lt;",VLOOKUP(CONCATENATE(R$317," 1"),ТЗ!$A:$C,3,0)),IF(ТЗ!R110&gt;ТЗ!R$620,CONCATENATE("&gt;",VLOOKUP(CONCATENATE(R$317," 2"),ТЗ!$A:$C,3,0)),ТЗ!R110))</f>
        <v>&lt;0,5</v>
      </c>
      <c r="S416" s="30" t="str">
        <f>IF(S110&lt;S$619,CONCATENATE("&lt;",VLOOKUP(CONCATENATE(S$317," 1"),ТЗ!$A:$C,3,0)),IF(ТЗ!S110&gt;ТЗ!S$620,CONCATENATE("&gt;",VLOOKUP(CONCATENATE(S$317," 2"),ТЗ!$A:$C,3,0)),ТЗ!S110))</f>
        <v>&lt;0,1</v>
      </c>
      <c r="T416" s="30" t="str">
        <f>IF(T110&lt;T$619,CONCATENATE("&lt;",VLOOKUP(CONCATENATE(T$317," 1"),ТЗ!$A:$C,3,0)),IF(ТЗ!T110&gt;ТЗ!T$620,CONCATENATE("&gt;",VLOOKUP(CONCATENATE(T$317," 2"),ТЗ!$A:$C,3,0)),ТЗ!T110))</f>
        <v>&lt;0,1</v>
      </c>
      <c r="U416" s="30" t="e">
        <f>IF(U110&lt;U$619,CONCATENATE("&lt;",VLOOKUP(CONCATENATE(U$317," 1"),ТЗ!$A:$C,3,0)),IF(ТЗ!U110&gt;ТЗ!U$620,CONCATENATE("&gt;",VLOOKUP(CONCATENATE(U$317," 2"),ТЗ!$A:$C,3,0)),ТЗ!U110))</f>
        <v>#N/A</v>
      </c>
      <c r="V416" s="30" t="e">
        <f>IF(V110&lt;V$619,CONCATENATE("&lt;",VLOOKUP(CONCATENATE(V$317," 1"),ТЗ!$A:$C,3,0)),IF(ТЗ!V110&gt;ТЗ!V$620,CONCATENATE("&gt;",VLOOKUP(CONCATENATE(V$317," 2"),ТЗ!$A:$C,3,0)),ТЗ!V110))</f>
        <v>#N/A</v>
      </c>
    </row>
    <row r="417" spans="4:22" ht="15.75" hidden="1" thickBot="1" x14ac:dyDescent="0.3">
      <c r="D417" s="14" t="str">
        <f>IF(OR(D416=[1]Настройки!$U$6,D416="-"),"-",D416+1)</f>
        <v>-</v>
      </c>
      <c r="E417" s="15" t="str">
        <f t="shared" si="2"/>
        <v>-</v>
      </c>
      <c r="F417" s="15"/>
      <c r="G417" s="30" t="str">
        <f>IF(G111&lt;G$619,CONCATENATE("&lt;",VLOOKUP(CONCATENATE(G$317," 1"),ТЗ!$A:$C,3,0)),IF(ТЗ!G111&gt;ТЗ!G$620,CONCATENATE("&gt;",VLOOKUP(CONCATENATE(G$317," 2"),ТЗ!$A:$C,3,0)),ТЗ!G111))</f>
        <v>&lt;1,00</v>
      </c>
      <c r="H417" s="30" t="str">
        <f>IF(H111&lt;H$619,CONCATENATE("&lt;",VLOOKUP(CONCATENATE(H$317," 1"),ТЗ!$A:$C,3,0)),IF(ТЗ!H111&gt;ТЗ!H$620,CONCATENATE("&gt;",VLOOKUP(CONCATENATE(H$317," 2"),ТЗ!$A:$C,3,0)),ТЗ!H111))</f>
        <v>&lt;1,00</v>
      </c>
      <c r="I417" s="30" t="str">
        <f>IF(I111&lt;I$619,CONCATENATE("&lt;",VLOOKUP(CONCATENATE(I$317," 1"),ТЗ!$A:$C,3,0)),IF(ТЗ!I111&gt;ТЗ!I$620,CONCATENATE("&gt;",VLOOKUP(CONCATENATE(I$317," 2"),ТЗ!$A:$C,3,0)),ТЗ!I111))</f>
        <v>&lt;0,01</v>
      </c>
      <c r="J417" s="30">
        <f>IF(J111&lt;J$619,CONCATENATE("&lt;",VLOOKUP(CONCATENATE(J$317," 1"),ТЗ!$A:$C,3,0)),IF(ТЗ!J111&gt;ТЗ!J$620,CONCATENATE("&gt;",VLOOKUP(CONCATENATE(J$317," 2"),ТЗ!$A:$C,3,0)),ТЗ!J111))</f>
        <v>0</v>
      </c>
      <c r="K417" s="30">
        <f>IF(K111&lt;K$619,CONCATENATE("&lt;",VLOOKUP(CONCATENATE(K$317," 1"),ТЗ!$A:$C,3,0)),IF(ТЗ!K111&gt;ТЗ!K$620,CONCATENATE("&gt;",VLOOKUP(CONCATENATE(K$317," 2"),ТЗ!$A:$C,3,0)),ТЗ!K111))</f>
        <v>0</v>
      </c>
      <c r="L417" s="30" t="str">
        <f>IF(L111&lt;L$619,CONCATENATE("&lt;",VLOOKUP(CONCATENATE(L$317," 1"),ТЗ!$A:$C,3,0)),IF(ТЗ!L111&gt;ТЗ!L$620,CONCATENATE("&gt;",VLOOKUP(CONCATENATE(L$317," 2"),ТЗ!$A:$C,3,0)),ТЗ!L111))</f>
        <v>&lt;0,2</v>
      </c>
      <c r="M417" s="30" t="str">
        <f>IF(M111&lt;M$619,CONCATENATE("&lt;",VLOOKUP(CONCATENATE(M$317," 1"),ТЗ!$A:$C,3,0)),IF(ТЗ!M111&gt;ТЗ!M$620,CONCATENATE("&gt;",VLOOKUP(CONCATENATE(M$317," 2"),ТЗ!$A:$C,3,0)),ТЗ!M111))</f>
        <v>&lt;0,5</v>
      </c>
      <c r="N417" s="30">
        <f>IF(N111&lt;N$619,CONCATENATE("&lt;",VLOOKUP(CONCATENATE(N$317," 1"),ТЗ!$A:$C,3,0)),IF(ТЗ!N111&gt;ТЗ!N$620,CONCATENATE("&gt;",VLOOKUP(CONCATENATE(N$317," 2"),ТЗ!$A:$C,3,0)),ТЗ!N111))</f>
        <v>0</v>
      </c>
      <c r="O417" s="30">
        <f>IF(O111&lt;O$619,CONCATENATE("&lt;",VLOOKUP(CONCATENATE(O$317," 1"),ТЗ!$A:$C,3,0)),IF(ТЗ!O111&gt;ТЗ!O$620,CONCATENATE("&gt;",VLOOKUP(CONCATENATE(O$317," 2"),ТЗ!$A:$C,3,0)),ТЗ!O111))</f>
        <v>0</v>
      </c>
      <c r="P417" s="30">
        <f>IF(P111&lt;P$619,CONCATENATE("&lt;",VLOOKUP(CONCATENATE(P$317," 1"),ТЗ!$A:$C,3,0)),IF(ТЗ!P111&gt;ТЗ!P$620,CONCATENATE("&gt;",VLOOKUP(CONCATENATE(P$317," 2"),ТЗ!$A:$C,3,0)),ТЗ!P111))</f>
        <v>0</v>
      </c>
      <c r="Q417" s="30">
        <f>IF(Q111&lt;Q$619,CONCATENATE("&lt;",VLOOKUP(CONCATENATE(Q$317," 1"),ТЗ!$A:$C,3,0)),IF(ТЗ!Q111&gt;ТЗ!Q$620,CONCATENATE("&gt;",VLOOKUP(CONCATENATE(Q$317," 2"),ТЗ!$A:$C,3,0)),ТЗ!Q111))</f>
        <v>0</v>
      </c>
      <c r="R417" s="30" t="str">
        <f>IF(R111&lt;R$619,CONCATENATE("&lt;",VLOOKUP(CONCATENATE(R$317," 1"),ТЗ!$A:$C,3,0)),IF(ТЗ!R111&gt;ТЗ!R$620,CONCATENATE("&gt;",VLOOKUP(CONCATENATE(R$317," 2"),ТЗ!$A:$C,3,0)),ТЗ!R111))</f>
        <v>&lt;0,5</v>
      </c>
      <c r="S417" s="30" t="str">
        <f>IF(S111&lt;S$619,CONCATENATE("&lt;",VLOOKUP(CONCATENATE(S$317," 1"),ТЗ!$A:$C,3,0)),IF(ТЗ!S111&gt;ТЗ!S$620,CONCATENATE("&gt;",VLOOKUP(CONCATENATE(S$317," 2"),ТЗ!$A:$C,3,0)),ТЗ!S111))</f>
        <v>&lt;0,1</v>
      </c>
      <c r="T417" s="30" t="str">
        <f>IF(T111&lt;T$619,CONCATENATE("&lt;",VLOOKUP(CONCATENATE(T$317," 1"),ТЗ!$A:$C,3,0)),IF(ТЗ!T111&gt;ТЗ!T$620,CONCATENATE("&gt;",VLOOKUP(CONCATENATE(T$317," 2"),ТЗ!$A:$C,3,0)),ТЗ!T111))</f>
        <v>&lt;0,1</v>
      </c>
      <c r="U417" s="30" t="e">
        <f>IF(U111&lt;U$619,CONCATENATE("&lt;",VLOOKUP(CONCATENATE(U$317," 1"),ТЗ!$A:$C,3,0)),IF(ТЗ!U111&gt;ТЗ!U$620,CONCATENATE("&gt;",VLOOKUP(CONCATENATE(U$317," 2"),ТЗ!$A:$C,3,0)),ТЗ!U111))</f>
        <v>#N/A</v>
      </c>
      <c r="V417" s="30" t="e">
        <f>IF(V111&lt;V$619,CONCATENATE("&lt;",VLOOKUP(CONCATENATE(V$317," 1"),ТЗ!$A:$C,3,0)),IF(ТЗ!V111&gt;ТЗ!V$620,CONCATENATE("&gt;",VLOOKUP(CONCATENATE(V$317," 2"),ТЗ!$A:$C,3,0)),ТЗ!V111))</f>
        <v>#N/A</v>
      </c>
    </row>
    <row r="418" spans="4:22" ht="15.75" hidden="1" thickBot="1" x14ac:dyDescent="0.3">
      <c r="D418" s="14" t="str">
        <f>IF(OR(D417=[1]Настройки!$U$6,D417="-"),"-",D417+1)</f>
        <v>-</v>
      </c>
      <c r="E418" s="15" t="str">
        <f t="shared" si="2"/>
        <v>-</v>
      </c>
      <c r="F418" s="15"/>
      <c r="G418" s="30" t="str">
        <f>IF(G112&lt;G$619,CONCATENATE("&lt;",VLOOKUP(CONCATENATE(G$317," 1"),ТЗ!$A:$C,3,0)),IF(ТЗ!G112&gt;ТЗ!G$620,CONCATENATE("&gt;",VLOOKUP(CONCATENATE(G$317," 2"),ТЗ!$A:$C,3,0)),ТЗ!G112))</f>
        <v>&lt;1,00</v>
      </c>
      <c r="H418" s="30" t="str">
        <f>IF(H112&lt;H$619,CONCATENATE("&lt;",VLOOKUP(CONCATENATE(H$317," 1"),ТЗ!$A:$C,3,0)),IF(ТЗ!H112&gt;ТЗ!H$620,CONCATENATE("&gt;",VLOOKUP(CONCATENATE(H$317," 2"),ТЗ!$A:$C,3,0)),ТЗ!H112))</f>
        <v>&lt;1,00</v>
      </c>
      <c r="I418" s="30" t="str">
        <f>IF(I112&lt;I$619,CONCATENATE("&lt;",VLOOKUP(CONCATENATE(I$317," 1"),ТЗ!$A:$C,3,0)),IF(ТЗ!I112&gt;ТЗ!I$620,CONCATENATE("&gt;",VLOOKUP(CONCATENATE(I$317," 2"),ТЗ!$A:$C,3,0)),ТЗ!I112))</f>
        <v>&lt;0,01</v>
      </c>
      <c r="J418" s="30">
        <f>IF(J112&lt;J$619,CONCATENATE("&lt;",VLOOKUP(CONCATENATE(J$317," 1"),ТЗ!$A:$C,3,0)),IF(ТЗ!J112&gt;ТЗ!J$620,CONCATENATE("&gt;",VLOOKUP(CONCATENATE(J$317," 2"),ТЗ!$A:$C,3,0)),ТЗ!J112))</f>
        <v>0</v>
      </c>
      <c r="K418" s="30">
        <f>IF(K112&lt;K$619,CONCATENATE("&lt;",VLOOKUP(CONCATENATE(K$317," 1"),ТЗ!$A:$C,3,0)),IF(ТЗ!K112&gt;ТЗ!K$620,CONCATENATE("&gt;",VLOOKUP(CONCATENATE(K$317," 2"),ТЗ!$A:$C,3,0)),ТЗ!K112))</f>
        <v>0</v>
      </c>
      <c r="L418" s="30" t="str">
        <f>IF(L112&lt;L$619,CONCATENATE("&lt;",VLOOKUP(CONCATENATE(L$317," 1"),ТЗ!$A:$C,3,0)),IF(ТЗ!L112&gt;ТЗ!L$620,CONCATENATE("&gt;",VLOOKUP(CONCATENATE(L$317," 2"),ТЗ!$A:$C,3,0)),ТЗ!L112))</f>
        <v>&lt;0,2</v>
      </c>
      <c r="M418" s="30" t="str">
        <f>IF(M112&lt;M$619,CONCATENATE("&lt;",VLOOKUP(CONCATENATE(M$317," 1"),ТЗ!$A:$C,3,0)),IF(ТЗ!M112&gt;ТЗ!M$620,CONCATENATE("&gt;",VLOOKUP(CONCATENATE(M$317," 2"),ТЗ!$A:$C,3,0)),ТЗ!M112))</f>
        <v>&lt;0,5</v>
      </c>
      <c r="N418" s="30">
        <f>IF(N112&lt;N$619,CONCATENATE("&lt;",VLOOKUP(CONCATENATE(N$317," 1"),ТЗ!$A:$C,3,0)),IF(ТЗ!N112&gt;ТЗ!N$620,CONCATENATE("&gt;",VLOOKUP(CONCATENATE(N$317," 2"),ТЗ!$A:$C,3,0)),ТЗ!N112))</f>
        <v>0</v>
      </c>
      <c r="O418" s="30">
        <f>IF(O112&lt;O$619,CONCATENATE("&lt;",VLOOKUP(CONCATENATE(O$317," 1"),ТЗ!$A:$C,3,0)),IF(ТЗ!O112&gt;ТЗ!O$620,CONCATENATE("&gt;",VLOOKUP(CONCATENATE(O$317," 2"),ТЗ!$A:$C,3,0)),ТЗ!O112))</f>
        <v>0</v>
      </c>
      <c r="P418" s="30">
        <f>IF(P112&lt;P$619,CONCATENATE("&lt;",VLOOKUP(CONCATENATE(P$317," 1"),ТЗ!$A:$C,3,0)),IF(ТЗ!P112&gt;ТЗ!P$620,CONCATENATE("&gt;",VLOOKUP(CONCATENATE(P$317," 2"),ТЗ!$A:$C,3,0)),ТЗ!P112))</f>
        <v>0</v>
      </c>
      <c r="Q418" s="30">
        <f>IF(Q112&lt;Q$619,CONCATENATE("&lt;",VLOOKUP(CONCATENATE(Q$317," 1"),ТЗ!$A:$C,3,0)),IF(ТЗ!Q112&gt;ТЗ!Q$620,CONCATENATE("&gt;",VLOOKUP(CONCATENATE(Q$317," 2"),ТЗ!$A:$C,3,0)),ТЗ!Q112))</f>
        <v>0</v>
      </c>
      <c r="R418" s="30" t="str">
        <f>IF(R112&lt;R$619,CONCATENATE("&lt;",VLOOKUP(CONCATENATE(R$317," 1"),ТЗ!$A:$C,3,0)),IF(ТЗ!R112&gt;ТЗ!R$620,CONCATENATE("&gt;",VLOOKUP(CONCATENATE(R$317," 2"),ТЗ!$A:$C,3,0)),ТЗ!R112))</f>
        <v>&lt;0,5</v>
      </c>
      <c r="S418" s="30" t="str">
        <f>IF(S112&lt;S$619,CONCATENATE("&lt;",VLOOKUP(CONCATENATE(S$317," 1"),ТЗ!$A:$C,3,0)),IF(ТЗ!S112&gt;ТЗ!S$620,CONCATENATE("&gt;",VLOOKUP(CONCATENATE(S$317," 2"),ТЗ!$A:$C,3,0)),ТЗ!S112))</f>
        <v>&lt;0,1</v>
      </c>
      <c r="T418" s="30" t="str">
        <f>IF(T112&lt;T$619,CONCATENATE("&lt;",VLOOKUP(CONCATENATE(T$317," 1"),ТЗ!$A:$C,3,0)),IF(ТЗ!T112&gt;ТЗ!T$620,CONCATENATE("&gt;",VLOOKUP(CONCATENATE(T$317," 2"),ТЗ!$A:$C,3,0)),ТЗ!T112))</f>
        <v>&lt;0,1</v>
      </c>
      <c r="U418" s="30" t="e">
        <f>IF(U112&lt;U$619,CONCATENATE("&lt;",VLOOKUP(CONCATENATE(U$317," 1"),ТЗ!$A:$C,3,0)),IF(ТЗ!U112&gt;ТЗ!U$620,CONCATENATE("&gt;",VLOOKUP(CONCATENATE(U$317," 2"),ТЗ!$A:$C,3,0)),ТЗ!U112))</f>
        <v>#N/A</v>
      </c>
      <c r="V418" s="30" t="e">
        <f>IF(V112&lt;V$619,CONCATENATE("&lt;",VLOOKUP(CONCATENATE(V$317," 1"),ТЗ!$A:$C,3,0)),IF(ТЗ!V112&gt;ТЗ!V$620,CONCATENATE("&gt;",VLOOKUP(CONCATENATE(V$317," 2"),ТЗ!$A:$C,3,0)),ТЗ!V112))</f>
        <v>#N/A</v>
      </c>
    </row>
    <row r="419" spans="4:22" ht="15.75" hidden="1" thickBot="1" x14ac:dyDescent="0.3">
      <c r="D419" s="14" t="str">
        <f>IF(OR(D418=[1]Настройки!$U$6,D418="-"),"-",D418+1)</f>
        <v>-</v>
      </c>
      <c r="E419" s="15" t="str">
        <f t="shared" si="2"/>
        <v>-</v>
      </c>
      <c r="F419" s="15"/>
      <c r="G419" s="30" t="str">
        <f>IF(G113&lt;G$619,CONCATENATE("&lt;",VLOOKUP(CONCATENATE(G$317," 1"),ТЗ!$A:$C,3,0)),IF(ТЗ!G113&gt;ТЗ!G$620,CONCATENATE("&gt;",VLOOKUP(CONCATENATE(G$317," 2"),ТЗ!$A:$C,3,0)),ТЗ!G113))</f>
        <v>&lt;1,00</v>
      </c>
      <c r="H419" s="30" t="str">
        <f>IF(H113&lt;H$619,CONCATENATE("&lt;",VLOOKUP(CONCATENATE(H$317," 1"),ТЗ!$A:$C,3,0)),IF(ТЗ!H113&gt;ТЗ!H$620,CONCATENATE("&gt;",VLOOKUP(CONCATENATE(H$317," 2"),ТЗ!$A:$C,3,0)),ТЗ!H113))</f>
        <v>&lt;1,00</v>
      </c>
      <c r="I419" s="30" t="str">
        <f>IF(I113&lt;I$619,CONCATENATE("&lt;",VLOOKUP(CONCATENATE(I$317," 1"),ТЗ!$A:$C,3,0)),IF(ТЗ!I113&gt;ТЗ!I$620,CONCATENATE("&gt;",VLOOKUP(CONCATENATE(I$317," 2"),ТЗ!$A:$C,3,0)),ТЗ!I113))</f>
        <v>&lt;0,01</v>
      </c>
      <c r="J419" s="30">
        <f>IF(J113&lt;J$619,CONCATENATE("&lt;",VLOOKUP(CONCATENATE(J$317," 1"),ТЗ!$A:$C,3,0)),IF(ТЗ!J113&gt;ТЗ!J$620,CONCATENATE("&gt;",VLOOKUP(CONCATENATE(J$317," 2"),ТЗ!$A:$C,3,0)),ТЗ!J113))</f>
        <v>0</v>
      </c>
      <c r="K419" s="30">
        <f>IF(K113&lt;K$619,CONCATENATE("&lt;",VLOOKUP(CONCATENATE(K$317," 1"),ТЗ!$A:$C,3,0)),IF(ТЗ!K113&gt;ТЗ!K$620,CONCATENATE("&gt;",VLOOKUP(CONCATENATE(K$317," 2"),ТЗ!$A:$C,3,0)),ТЗ!K113))</f>
        <v>0</v>
      </c>
      <c r="L419" s="30" t="str">
        <f>IF(L113&lt;L$619,CONCATENATE("&lt;",VLOOKUP(CONCATENATE(L$317," 1"),ТЗ!$A:$C,3,0)),IF(ТЗ!L113&gt;ТЗ!L$620,CONCATENATE("&gt;",VLOOKUP(CONCATENATE(L$317," 2"),ТЗ!$A:$C,3,0)),ТЗ!L113))</f>
        <v>&lt;0,2</v>
      </c>
      <c r="M419" s="30" t="str">
        <f>IF(M113&lt;M$619,CONCATENATE("&lt;",VLOOKUP(CONCATENATE(M$317," 1"),ТЗ!$A:$C,3,0)),IF(ТЗ!M113&gt;ТЗ!M$620,CONCATENATE("&gt;",VLOOKUP(CONCATENATE(M$317," 2"),ТЗ!$A:$C,3,0)),ТЗ!M113))</f>
        <v>&lt;0,5</v>
      </c>
      <c r="N419" s="30">
        <f>IF(N113&lt;N$619,CONCATENATE("&lt;",VLOOKUP(CONCATENATE(N$317," 1"),ТЗ!$A:$C,3,0)),IF(ТЗ!N113&gt;ТЗ!N$620,CONCATENATE("&gt;",VLOOKUP(CONCATENATE(N$317," 2"),ТЗ!$A:$C,3,0)),ТЗ!N113))</f>
        <v>0</v>
      </c>
      <c r="O419" s="30">
        <f>IF(O113&lt;O$619,CONCATENATE("&lt;",VLOOKUP(CONCATENATE(O$317," 1"),ТЗ!$A:$C,3,0)),IF(ТЗ!O113&gt;ТЗ!O$620,CONCATENATE("&gt;",VLOOKUP(CONCATENATE(O$317," 2"),ТЗ!$A:$C,3,0)),ТЗ!O113))</f>
        <v>0</v>
      </c>
      <c r="P419" s="30">
        <f>IF(P113&lt;P$619,CONCATENATE("&lt;",VLOOKUP(CONCATENATE(P$317," 1"),ТЗ!$A:$C,3,0)),IF(ТЗ!P113&gt;ТЗ!P$620,CONCATENATE("&gt;",VLOOKUP(CONCATENATE(P$317," 2"),ТЗ!$A:$C,3,0)),ТЗ!P113))</f>
        <v>0</v>
      </c>
      <c r="Q419" s="30">
        <f>IF(Q113&lt;Q$619,CONCATENATE("&lt;",VLOOKUP(CONCATENATE(Q$317," 1"),ТЗ!$A:$C,3,0)),IF(ТЗ!Q113&gt;ТЗ!Q$620,CONCATENATE("&gt;",VLOOKUP(CONCATENATE(Q$317," 2"),ТЗ!$A:$C,3,0)),ТЗ!Q113))</f>
        <v>0</v>
      </c>
      <c r="R419" s="30" t="str">
        <f>IF(R113&lt;R$619,CONCATENATE("&lt;",VLOOKUP(CONCATENATE(R$317," 1"),ТЗ!$A:$C,3,0)),IF(ТЗ!R113&gt;ТЗ!R$620,CONCATENATE("&gt;",VLOOKUP(CONCATENATE(R$317," 2"),ТЗ!$A:$C,3,0)),ТЗ!R113))</f>
        <v>&lt;0,5</v>
      </c>
      <c r="S419" s="30" t="str">
        <f>IF(S113&lt;S$619,CONCATENATE("&lt;",VLOOKUP(CONCATENATE(S$317," 1"),ТЗ!$A:$C,3,0)),IF(ТЗ!S113&gt;ТЗ!S$620,CONCATENATE("&gt;",VLOOKUP(CONCATENATE(S$317," 2"),ТЗ!$A:$C,3,0)),ТЗ!S113))</f>
        <v>&lt;0,1</v>
      </c>
      <c r="T419" s="30" t="str">
        <f>IF(T113&lt;T$619,CONCATENATE("&lt;",VLOOKUP(CONCATENATE(T$317," 1"),ТЗ!$A:$C,3,0)),IF(ТЗ!T113&gt;ТЗ!T$620,CONCATENATE("&gt;",VLOOKUP(CONCATENATE(T$317," 2"),ТЗ!$A:$C,3,0)),ТЗ!T113))</f>
        <v>&lt;0,1</v>
      </c>
      <c r="U419" s="30" t="e">
        <f>IF(U113&lt;U$619,CONCATENATE("&lt;",VLOOKUP(CONCATENATE(U$317," 1"),ТЗ!$A:$C,3,0)),IF(ТЗ!U113&gt;ТЗ!U$620,CONCATENATE("&gt;",VLOOKUP(CONCATENATE(U$317," 2"),ТЗ!$A:$C,3,0)),ТЗ!U113))</f>
        <v>#N/A</v>
      </c>
      <c r="V419" s="30" t="e">
        <f>IF(V113&lt;V$619,CONCATENATE("&lt;",VLOOKUP(CONCATENATE(V$317," 1"),ТЗ!$A:$C,3,0)),IF(ТЗ!V113&gt;ТЗ!V$620,CONCATENATE("&gt;",VLOOKUP(CONCATENATE(V$317," 2"),ТЗ!$A:$C,3,0)),ТЗ!V113))</f>
        <v>#N/A</v>
      </c>
    </row>
    <row r="420" spans="4:22" ht="15.75" hidden="1" thickBot="1" x14ac:dyDescent="0.3">
      <c r="D420" s="14" t="str">
        <f>IF(OR(D419=[1]Настройки!$U$6,D419="-"),"-",D419+1)</f>
        <v>-</v>
      </c>
      <c r="E420" s="15" t="str">
        <f t="shared" si="2"/>
        <v>-</v>
      </c>
      <c r="F420" s="15"/>
      <c r="G420" s="30" t="str">
        <f>IF(G114&lt;G$619,CONCATENATE("&lt;",VLOOKUP(CONCATENATE(G$317," 1"),ТЗ!$A:$C,3,0)),IF(ТЗ!G114&gt;ТЗ!G$620,CONCATENATE("&gt;",VLOOKUP(CONCATENATE(G$317," 2"),ТЗ!$A:$C,3,0)),ТЗ!G114))</f>
        <v>&lt;1,00</v>
      </c>
      <c r="H420" s="30" t="str">
        <f>IF(H114&lt;H$619,CONCATENATE("&lt;",VLOOKUP(CONCATENATE(H$317," 1"),ТЗ!$A:$C,3,0)),IF(ТЗ!H114&gt;ТЗ!H$620,CONCATENATE("&gt;",VLOOKUP(CONCATENATE(H$317," 2"),ТЗ!$A:$C,3,0)),ТЗ!H114))</f>
        <v>&lt;1,00</v>
      </c>
      <c r="I420" s="30" t="str">
        <f>IF(I114&lt;I$619,CONCATENATE("&lt;",VLOOKUP(CONCATENATE(I$317," 1"),ТЗ!$A:$C,3,0)),IF(ТЗ!I114&gt;ТЗ!I$620,CONCATENATE("&gt;",VLOOKUP(CONCATENATE(I$317," 2"),ТЗ!$A:$C,3,0)),ТЗ!I114))</f>
        <v>&lt;0,01</v>
      </c>
      <c r="J420" s="30">
        <f>IF(J114&lt;J$619,CONCATENATE("&lt;",VLOOKUP(CONCATENATE(J$317," 1"),ТЗ!$A:$C,3,0)),IF(ТЗ!J114&gt;ТЗ!J$620,CONCATENATE("&gt;",VLOOKUP(CONCATENATE(J$317," 2"),ТЗ!$A:$C,3,0)),ТЗ!J114))</f>
        <v>0</v>
      </c>
      <c r="K420" s="30">
        <f>IF(K114&lt;K$619,CONCATENATE("&lt;",VLOOKUP(CONCATENATE(K$317," 1"),ТЗ!$A:$C,3,0)),IF(ТЗ!K114&gt;ТЗ!K$620,CONCATENATE("&gt;",VLOOKUP(CONCATENATE(K$317," 2"),ТЗ!$A:$C,3,0)),ТЗ!K114))</f>
        <v>0</v>
      </c>
      <c r="L420" s="30" t="str">
        <f>IF(L114&lt;L$619,CONCATENATE("&lt;",VLOOKUP(CONCATENATE(L$317," 1"),ТЗ!$A:$C,3,0)),IF(ТЗ!L114&gt;ТЗ!L$620,CONCATENATE("&gt;",VLOOKUP(CONCATENATE(L$317," 2"),ТЗ!$A:$C,3,0)),ТЗ!L114))</f>
        <v>&lt;0,2</v>
      </c>
      <c r="M420" s="30" t="str">
        <f>IF(M114&lt;M$619,CONCATENATE("&lt;",VLOOKUP(CONCATENATE(M$317," 1"),ТЗ!$A:$C,3,0)),IF(ТЗ!M114&gt;ТЗ!M$620,CONCATENATE("&gt;",VLOOKUP(CONCATENATE(M$317," 2"),ТЗ!$A:$C,3,0)),ТЗ!M114))</f>
        <v>&lt;0,5</v>
      </c>
      <c r="N420" s="30">
        <f>IF(N114&lt;N$619,CONCATENATE("&lt;",VLOOKUP(CONCATENATE(N$317," 1"),ТЗ!$A:$C,3,0)),IF(ТЗ!N114&gt;ТЗ!N$620,CONCATENATE("&gt;",VLOOKUP(CONCATENATE(N$317," 2"),ТЗ!$A:$C,3,0)),ТЗ!N114))</f>
        <v>0</v>
      </c>
      <c r="O420" s="30">
        <f>IF(O114&lt;O$619,CONCATENATE("&lt;",VLOOKUP(CONCATENATE(O$317," 1"),ТЗ!$A:$C,3,0)),IF(ТЗ!O114&gt;ТЗ!O$620,CONCATENATE("&gt;",VLOOKUP(CONCATENATE(O$317," 2"),ТЗ!$A:$C,3,0)),ТЗ!O114))</f>
        <v>0</v>
      </c>
      <c r="P420" s="30">
        <f>IF(P114&lt;P$619,CONCATENATE("&lt;",VLOOKUP(CONCATENATE(P$317," 1"),ТЗ!$A:$C,3,0)),IF(ТЗ!P114&gt;ТЗ!P$620,CONCATENATE("&gt;",VLOOKUP(CONCATENATE(P$317," 2"),ТЗ!$A:$C,3,0)),ТЗ!P114))</f>
        <v>0</v>
      </c>
      <c r="Q420" s="30">
        <f>IF(Q114&lt;Q$619,CONCATENATE("&lt;",VLOOKUP(CONCATENATE(Q$317," 1"),ТЗ!$A:$C,3,0)),IF(ТЗ!Q114&gt;ТЗ!Q$620,CONCATENATE("&gt;",VLOOKUP(CONCATENATE(Q$317," 2"),ТЗ!$A:$C,3,0)),ТЗ!Q114))</f>
        <v>0</v>
      </c>
      <c r="R420" s="30" t="str">
        <f>IF(R114&lt;R$619,CONCATENATE("&lt;",VLOOKUP(CONCATENATE(R$317," 1"),ТЗ!$A:$C,3,0)),IF(ТЗ!R114&gt;ТЗ!R$620,CONCATENATE("&gt;",VLOOKUP(CONCATENATE(R$317," 2"),ТЗ!$A:$C,3,0)),ТЗ!R114))</f>
        <v>&lt;0,5</v>
      </c>
      <c r="S420" s="30" t="str">
        <f>IF(S114&lt;S$619,CONCATENATE("&lt;",VLOOKUP(CONCATENATE(S$317," 1"),ТЗ!$A:$C,3,0)),IF(ТЗ!S114&gt;ТЗ!S$620,CONCATENATE("&gt;",VLOOKUP(CONCATENATE(S$317," 2"),ТЗ!$A:$C,3,0)),ТЗ!S114))</f>
        <v>&lt;0,1</v>
      </c>
      <c r="T420" s="30" t="str">
        <f>IF(T114&lt;T$619,CONCATENATE("&lt;",VLOOKUP(CONCATENATE(T$317," 1"),ТЗ!$A:$C,3,0)),IF(ТЗ!T114&gt;ТЗ!T$620,CONCATENATE("&gt;",VLOOKUP(CONCATENATE(T$317," 2"),ТЗ!$A:$C,3,0)),ТЗ!T114))</f>
        <v>&lt;0,1</v>
      </c>
      <c r="U420" s="30" t="e">
        <f>IF(U114&lt;U$619,CONCATENATE("&lt;",VLOOKUP(CONCATENATE(U$317," 1"),ТЗ!$A:$C,3,0)),IF(ТЗ!U114&gt;ТЗ!U$620,CONCATENATE("&gt;",VLOOKUP(CONCATENATE(U$317," 2"),ТЗ!$A:$C,3,0)),ТЗ!U114))</f>
        <v>#N/A</v>
      </c>
      <c r="V420" s="30" t="e">
        <f>IF(V114&lt;V$619,CONCATENATE("&lt;",VLOOKUP(CONCATENATE(V$317," 1"),ТЗ!$A:$C,3,0)),IF(ТЗ!V114&gt;ТЗ!V$620,CONCATENATE("&gt;",VLOOKUP(CONCATENATE(V$317," 2"),ТЗ!$A:$C,3,0)),ТЗ!V114))</f>
        <v>#N/A</v>
      </c>
    </row>
    <row r="421" spans="4:22" ht="15.75" hidden="1" thickBot="1" x14ac:dyDescent="0.3">
      <c r="D421" s="14" t="str">
        <f>IF(OR(D420=[1]Настройки!$U$6,D420="-"),"-",D420+1)</f>
        <v>-</v>
      </c>
      <c r="E421" s="15" t="str">
        <f t="shared" si="2"/>
        <v>-</v>
      </c>
      <c r="F421" s="15"/>
      <c r="G421" s="30" t="str">
        <f>IF(G115&lt;G$619,CONCATENATE("&lt;",VLOOKUP(CONCATENATE(G$317," 1"),ТЗ!$A:$C,3,0)),IF(ТЗ!G115&gt;ТЗ!G$620,CONCATENATE("&gt;",VLOOKUP(CONCATENATE(G$317," 2"),ТЗ!$A:$C,3,0)),ТЗ!G115))</f>
        <v>&lt;1,00</v>
      </c>
      <c r="H421" s="30" t="str">
        <f>IF(H115&lt;H$619,CONCATENATE("&lt;",VLOOKUP(CONCATENATE(H$317," 1"),ТЗ!$A:$C,3,0)),IF(ТЗ!H115&gt;ТЗ!H$620,CONCATENATE("&gt;",VLOOKUP(CONCATENATE(H$317," 2"),ТЗ!$A:$C,3,0)),ТЗ!H115))</f>
        <v>&lt;1,00</v>
      </c>
      <c r="I421" s="30" t="str">
        <f>IF(I115&lt;I$619,CONCATENATE("&lt;",VLOOKUP(CONCATENATE(I$317," 1"),ТЗ!$A:$C,3,0)),IF(ТЗ!I115&gt;ТЗ!I$620,CONCATENATE("&gt;",VLOOKUP(CONCATENATE(I$317," 2"),ТЗ!$A:$C,3,0)),ТЗ!I115))</f>
        <v>&lt;0,01</v>
      </c>
      <c r="J421" s="30">
        <f>IF(J115&lt;J$619,CONCATENATE("&lt;",VLOOKUP(CONCATENATE(J$317," 1"),ТЗ!$A:$C,3,0)),IF(ТЗ!J115&gt;ТЗ!J$620,CONCATENATE("&gt;",VLOOKUP(CONCATENATE(J$317," 2"),ТЗ!$A:$C,3,0)),ТЗ!J115))</f>
        <v>0</v>
      </c>
      <c r="K421" s="30">
        <f>IF(K115&lt;K$619,CONCATENATE("&lt;",VLOOKUP(CONCATENATE(K$317," 1"),ТЗ!$A:$C,3,0)),IF(ТЗ!K115&gt;ТЗ!K$620,CONCATENATE("&gt;",VLOOKUP(CONCATENATE(K$317," 2"),ТЗ!$A:$C,3,0)),ТЗ!K115))</f>
        <v>0</v>
      </c>
      <c r="L421" s="30" t="str">
        <f>IF(L115&lt;L$619,CONCATENATE("&lt;",VLOOKUP(CONCATENATE(L$317," 1"),ТЗ!$A:$C,3,0)),IF(ТЗ!L115&gt;ТЗ!L$620,CONCATENATE("&gt;",VLOOKUP(CONCATENATE(L$317," 2"),ТЗ!$A:$C,3,0)),ТЗ!L115))</f>
        <v>&lt;0,2</v>
      </c>
      <c r="M421" s="30" t="str">
        <f>IF(M115&lt;M$619,CONCATENATE("&lt;",VLOOKUP(CONCATENATE(M$317," 1"),ТЗ!$A:$C,3,0)),IF(ТЗ!M115&gt;ТЗ!M$620,CONCATENATE("&gt;",VLOOKUP(CONCATENATE(M$317," 2"),ТЗ!$A:$C,3,0)),ТЗ!M115))</f>
        <v>&lt;0,5</v>
      </c>
      <c r="N421" s="30">
        <f>IF(N115&lt;N$619,CONCATENATE("&lt;",VLOOKUP(CONCATENATE(N$317," 1"),ТЗ!$A:$C,3,0)),IF(ТЗ!N115&gt;ТЗ!N$620,CONCATENATE("&gt;",VLOOKUP(CONCATENATE(N$317," 2"),ТЗ!$A:$C,3,0)),ТЗ!N115))</f>
        <v>0</v>
      </c>
      <c r="O421" s="30">
        <f>IF(O115&lt;O$619,CONCATENATE("&lt;",VLOOKUP(CONCATENATE(O$317," 1"),ТЗ!$A:$C,3,0)),IF(ТЗ!O115&gt;ТЗ!O$620,CONCATENATE("&gt;",VLOOKUP(CONCATENATE(O$317," 2"),ТЗ!$A:$C,3,0)),ТЗ!O115))</f>
        <v>0</v>
      </c>
      <c r="P421" s="30">
        <f>IF(P115&lt;P$619,CONCATENATE("&lt;",VLOOKUP(CONCATENATE(P$317," 1"),ТЗ!$A:$C,3,0)),IF(ТЗ!P115&gt;ТЗ!P$620,CONCATENATE("&gt;",VLOOKUP(CONCATENATE(P$317," 2"),ТЗ!$A:$C,3,0)),ТЗ!P115))</f>
        <v>0</v>
      </c>
      <c r="Q421" s="30">
        <f>IF(Q115&lt;Q$619,CONCATENATE("&lt;",VLOOKUP(CONCATENATE(Q$317," 1"),ТЗ!$A:$C,3,0)),IF(ТЗ!Q115&gt;ТЗ!Q$620,CONCATENATE("&gt;",VLOOKUP(CONCATENATE(Q$317," 2"),ТЗ!$A:$C,3,0)),ТЗ!Q115))</f>
        <v>0</v>
      </c>
      <c r="R421" s="30" t="str">
        <f>IF(R115&lt;R$619,CONCATENATE("&lt;",VLOOKUP(CONCATENATE(R$317," 1"),ТЗ!$A:$C,3,0)),IF(ТЗ!R115&gt;ТЗ!R$620,CONCATENATE("&gt;",VLOOKUP(CONCATENATE(R$317," 2"),ТЗ!$A:$C,3,0)),ТЗ!R115))</f>
        <v>&lt;0,5</v>
      </c>
      <c r="S421" s="30" t="str">
        <f>IF(S115&lt;S$619,CONCATENATE("&lt;",VLOOKUP(CONCATENATE(S$317," 1"),ТЗ!$A:$C,3,0)),IF(ТЗ!S115&gt;ТЗ!S$620,CONCATENATE("&gt;",VLOOKUP(CONCATENATE(S$317," 2"),ТЗ!$A:$C,3,0)),ТЗ!S115))</f>
        <v>&lt;0,1</v>
      </c>
      <c r="T421" s="30" t="str">
        <f>IF(T115&lt;T$619,CONCATENATE("&lt;",VLOOKUP(CONCATENATE(T$317," 1"),ТЗ!$A:$C,3,0)),IF(ТЗ!T115&gt;ТЗ!T$620,CONCATENATE("&gt;",VLOOKUP(CONCATENATE(T$317," 2"),ТЗ!$A:$C,3,0)),ТЗ!T115))</f>
        <v>&lt;0,1</v>
      </c>
      <c r="U421" s="30" t="e">
        <f>IF(U115&lt;U$619,CONCATENATE("&lt;",VLOOKUP(CONCATENATE(U$317," 1"),ТЗ!$A:$C,3,0)),IF(ТЗ!U115&gt;ТЗ!U$620,CONCATENATE("&gt;",VLOOKUP(CONCATENATE(U$317," 2"),ТЗ!$A:$C,3,0)),ТЗ!U115))</f>
        <v>#N/A</v>
      </c>
      <c r="V421" s="30" t="e">
        <f>IF(V115&lt;V$619,CONCATENATE("&lt;",VLOOKUP(CONCATENATE(V$317," 1"),ТЗ!$A:$C,3,0)),IF(ТЗ!V115&gt;ТЗ!V$620,CONCATENATE("&gt;",VLOOKUP(CONCATENATE(V$317," 2"),ТЗ!$A:$C,3,0)),ТЗ!V115))</f>
        <v>#N/A</v>
      </c>
    </row>
    <row r="422" spans="4:22" ht="15.75" hidden="1" thickBot="1" x14ac:dyDescent="0.3">
      <c r="D422" s="14" t="str">
        <f>IF(OR(D421=[1]Настройки!$U$6,D421="-"),"-",D421+1)</f>
        <v>-</v>
      </c>
      <c r="E422" s="15" t="str">
        <f t="shared" si="2"/>
        <v>-</v>
      </c>
      <c r="F422" s="15"/>
      <c r="G422" s="30" t="str">
        <f>IF(G116&lt;G$619,CONCATENATE("&lt;",VLOOKUP(CONCATENATE(G$317," 1"),ТЗ!$A:$C,3,0)),IF(ТЗ!G116&gt;ТЗ!G$620,CONCATENATE("&gt;",VLOOKUP(CONCATENATE(G$317," 2"),ТЗ!$A:$C,3,0)),ТЗ!G116))</f>
        <v>&lt;1,00</v>
      </c>
      <c r="H422" s="30" t="str">
        <f>IF(H116&lt;H$619,CONCATENATE("&lt;",VLOOKUP(CONCATENATE(H$317," 1"),ТЗ!$A:$C,3,0)),IF(ТЗ!H116&gt;ТЗ!H$620,CONCATENATE("&gt;",VLOOKUP(CONCATENATE(H$317," 2"),ТЗ!$A:$C,3,0)),ТЗ!H116))</f>
        <v>&lt;1,00</v>
      </c>
      <c r="I422" s="30" t="str">
        <f>IF(I116&lt;I$619,CONCATENATE("&lt;",VLOOKUP(CONCATENATE(I$317," 1"),ТЗ!$A:$C,3,0)),IF(ТЗ!I116&gt;ТЗ!I$620,CONCATENATE("&gt;",VLOOKUP(CONCATENATE(I$317," 2"),ТЗ!$A:$C,3,0)),ТЗ!I116))</f>
        <v>&lt;0,01</v>
      </c>
      <c r="J422" s="30">
        <f>IF(J116&lt;J$619,CONCATENATE("&lt;",VLOOKUP(CONCATENATE(J$317," 1"),ТЗ!$A:$C,3,0)),IF(ТЗ!J116&gt;ТЗ!J$620,CONCATENATE("&gt;",VLOOKUP(CONCATENATE(J$317," 2"),ТЗ!$A:$C,3,0)),ТЗ!J116))</f>
        <v>0</v>
      </c>
      <c r="K422" s="30">
        <f>IF(K116&lt;K$619,CONCATENATE("&lt;",VLOOKUP(CONCATENATE(K$317," 1"),ТЗ!$A:$C,3,0)),IF(ТЗ!K116&gt;ТЗ!K$620,CONCATENATE("&gt;",VLOOKUP(CONCATENATE(K$317," 2"),ТЗ!$A:$C,3,0)),ТЗ!K116))</f>
        <v>0</v>
      </c>
      <c r="L422" s="30" t="str">
        <f>IF(L116&lt;L$619,CONCATENATE("&lt;",VLOOKUP(CONCATENATE(L$317," 1"),ТЗ!$A:$C,3,0)),IF(ТЗ!L116&gt;ТЗ!L$620,CONCATENATE("&gt;",VLOOKUP(CONCATENATE(L$317," 2"),ТЗ!$A:$C,3,0)),ТЗ!L116))</f>
        <v>&lt;0,2</v>
      </c>
      <c r="M422" s="30" t="str">
        <f>IF(M116&lt;M$619,CONCATENATE("&lt;",VLOOKUP(CONCATENATE(M$317," 1"),ТЗ!$A:$C,3,0)),IF(ТЗ!M116&gt;ТЗ!M$620,CONCATENATE("&gt;",VLOOKUP(CONCATENATE(M$317," 2"),ТЗ!$A:$C,3,0)),ТЗ!M116))</f>
        <v>&lt;0,5</v>
      </c>
      <c r="N422" s="30">
        <f>IF(N116&lt;N$619,CONCATENATE("&lt;",VLOOKUP(CONCATENATE(N$317," 1"),ТЗ!$A:$C,3,0)),IF(ТЗ!N116&gt;ТЗ!N$620,CONCATENATE("&gt;",VLOOKUP(CONCATENATE(N$317," 2"),ТЗ!$A:$C,3,0)),ТЗ!N116))</f>
        <v>0</v>
      </c>
      <c r="O422" s="30">
        <f>IF(O116&lt;O$619,CONCATENATE("&lt;",VLOOKUP(CONCATENATE(O$317," 1"),ТЗ!$A:$C,3,0)),IF(ТЗ!O116&gt;ТЗ!O$620,CONCATENATE("&gt;",VLOOKUP(CONCATENATE(O$317," 2"),ТЗ!$A:$C,3,0)),ТЗ!O116))</f>
        <v>0</v>
      </c>
      <c r="P422" s="30">
        <f>IF(P116&lt;P$619,CONCATENATE("&lt;",VLOOKUP(CONCATENATE(P$317," 1"),ТЗ!$A:$C,3,0)),IF(ТЗ!P116&gt;ТЗ!P$620,CONCATENATE("&gt;",VLOOKUP(CONCATENATE(P$317," 2"),ТЗ!$A:$C,3,0)),ТЗ!P116))</f>
        <v>0</v>
      </c>
      <c r="Q422" s="30">
        <f>IF(Q116&lt;Q$619,CONCATENATE("&lt;",VLOOKUP(CONCATENATE(Q$317," 1"),ТЗ!$A:$C,3,0)),IF(ТЗ!Q116&gt;ТЗ!Q$620,CONCATENATE("&gt;",VLOOKUP(CONCATENATE(Q$317," 2"),ТЗ!$A:$C,3,0)),ТЗ!Q116))</f>
        <v>0</v>
      </c>
      <c r="R422" s="30" t="str">
        <f>IF(R116&lt;R$619,CONCATENATE("&lt;",VLOOKUP(CONCATENATE(R$317," 1"),ТЗ!$A:$C,3,0)),IF(ТЗ!R116&gt;ТЗ!R$620,CONCATENATE("&gt;",VLOOKUP(CONCATENATE(R$317," 2"),ТЗ!$A:$C,3,0)),ТЗ!R116))</f>
        <v>&lt;0,5</v>
      </c>
      <c r="S422" s="30" t="str">
        <f>IF(S116&lt;S$619,CONCATENATE("&lt;",VLOOKUP(CONCATENATE(S$317," 1"),ТЗ!$A:$C,3,0)),IF(ТЗ!S116&gt;ТЗ!S$620,CONCATENATE("&gt;",VLOOKUP(CONCATENATE(S$317," 2"),ТЗ!$A:$C,3,0)),ТЗ!S116))</f>
        <v>&lt;0,1</v>
      </c>
      <c r="T422" s="30" t="str">
        <f>IF(T116&lt;T$619,CONCATENATE("&lt;",VLOOKUP(CONCATENATE(T$317," 1"),ТЗ!$A:$C,3,0)),IF(ТЗ!T116&gt;ТЗ!T$620,CONCATENATE("&gt;",VLOOKUP(CONCATENATE(T$317," 2"),ТЗ!$A:$C,3,0)),ТЗ!T116))</f>
        <v>&lt;0,1</v>
      </c>
      <c r="U422" s="30" t="e">
        <f>IF(U116&lt;U$619,CONCATENATE("&lt;",VLOOKUP(CONCATENATE(U$317," 1"),ТЗ!$A:$C,3,0)),IF(ТЗ!U116&gt;ТЗ!U$620,CONCATENATE("&gt;",VLOOKUP(CONCATENATE(U$317," 2"),ТЗ!$A:$C,3,0)),ТЗ!U116))</f>
        <v>#N/A</v>
      </c>
      <c r="V422" s="30" t="e">
        <f>IF(V116&lt;V$619,CONCATENATE("&lt;",VLOOKUP(CONCATENATE(V$317," 1"),ТЗ!$A:$C,3,0)),IF(ТЗ!V116&gt;ТЗ!V$620,CONCATENATE("&gt;",VLOOKUP(CONCATENATE(V$317," 2"),ТЗ!$A:$C,3,0)),ТЗ!V116))</f>
        <v>#N/A</v>
      </c>
    </row>
    <row r="423" spans="4:22" ht="15.75" hidden="1" thickBot="1" x14ac:dyDescent="0.3">
      <c r="D423" s="14" t="str">
        <f>IF(OR(D422=[1]Настройки!$U$6,D422="-"),"-",D422+1)</f>
        <v>-</v>
      </c>
      <c r="E423" s="15" t="str">
        <f t="shared" si="2"/>
        <v>-</v>
      </c>
      <c r="F423" s="15"/>
      <c r="G423" s="30" t="str">
        <f>IF(G117&lt;G$619,CONCATENATE("&lt;",VLOOKUP(CONCATENATE(G$317," 1"),ТЗ!$A:$C,3,0)),IF(ТЗ!G117&gt;ТЗ!G$620,CONCATENATE("&gt;",VLOOKUP(CONCATENATE(G$317," 2"),ТЗ!$A:$C,3,0)),ТЗ!G117))</f>
        <v>&lt;1,00</v>
      </c>
      <c r="H423" s="30" t="str">
        <f>IF(H117&lt;H$619,CONCATENATE("&lt;",VLOOKUP(CONCATENATE(H$317," 1"),ТЗ!$A:$C,3,0)),IF(ТЗ!H117&gt;ТЗ!H$620,CONCATENATE("&gt;",VLOOKUP(CONCATENATE(H$317," 2"),ТЗ!$A:$C,3,0)),ТЗ!H117))</f>
        <v>&lt;1,00</v>
      </c>
      <c r="I423" s="30" t="str">
        <f>IF(I117&lt;I$619,CONCATENATE("&lt;",VLOOKUP(CONCATENATE(I$317," 1"),ТЗ!$A:$C,3,0)),IF(ТЗ!I117&gt;ТЗ!I$620,CONCATENATE("&gt;",VLOOKUP(CONCATENATE(I$317," 2"),ТЗ!$A:$C,3,0)),ТЗ!I117))</f>
        <v>&lt;0,01</v>
      </c>
      <c r="J423" s="30">
        <f>IF(J117&lt;J$619,CONCATENATE("&lt;",VLOOKUP(CONCATENATE(J$317," 1"),ТЗ!$A:$C,3,0)),IF(ТЗ!J117&gt;ТЗ!J$620,CONCATENATE("&gt;",VLOOKUP(CONCATENATE(J$317," 2"),ТЗ!$A:$C,3,0)),ТЗ!J117))</f>
        <v>0</v>
      </c>
      <c r="K423" s="30">
        <f>IF(K117&lt;K$619,CONCATENATE("&lt;",VLOOKUP(CONCATENATE(K$317," 1"),ТЗ!$A:$C,3,0)),IF(ТЗ!K117&gt;ТЗ!K$620,CONCATENATE("&gt;",VLOOKUP(CONCATENATE(K$317," 2"),ТЗ!$A:$C,3,0)),ТЗ!K117))</f>
        <v>0</v>
      </c>
      <c r="L423" s="30" t="str">
        <f>IF(L117&lt;L$619,CONCATENATE("&lt;",VLOOKUP(CONCATENATE(L$317," 1"),ТЗ!$A:$C,3,0)),IF(ТЗ!L117&gt;ТЗ!L$620,CONCATENATE("&gt;",VLOOKUP(CONCATENATE(L$317," 2"),ТЗ!$A:$C,3,0)),ТЗ!L117))</f>
        <v>&lt;0,2</v>
      </c>
      <c r="M423" s="30" t="str">
        <f>IF(M117&lt;M$619,CONCATENATE("&lt;",VLOOKUP(CONCATENATE(M$317," 1"),ТЗ!$A:$C,3,0)),IF(ТЗ!M117&gt;ТЗ!M$620,CONCATENATE("&gt;",VLOOKUP(CONCATENATE(M$317," 2"),ТЗ!$A:$C,3,0)),ТЗ!M117))</f>
        <v>&lt;0,5</v>
      </c>
      <c r="N423" s="30">
        <f>IF(N117&lt;N$619,CONCATENATE("&lt;",VLOOKUP(CONCATENATE(N$317," 1"),ТЗ!$A:$C,3,0)),IF(ТЗ!N117&gt;ТЗ!N$620,CONCATENATE("&gt;",VLOOKUP(CONCATENATE(N$317," 2"),ТЗ!$A:$C,3,0)),ТЗ!N117))</f>
        <v>0</v>
      </c>
      <c r="O423" s="30">
        <f>IF(O117&lt;O$619,CONCATENATE("&lt;",VLOOKUP(CONCATENATE(O$317," 1"),ТЗ!$A:$C,3,0)),IF(ТЗ!O117&gt;ТЗ!O$620,CONCATENATE("&gt;",VLOOKUP(CONCATENATE(O$317," 2"),ТЗ!$A:$C,3,0)),ТЗ!O117))</f>
        <v>0</v>
      </c>
      <c r="P423" s="30">
        <f>IF(P117&lt;P$619,CONCATENATE("&lt;",VLOOKUP(CONCATENATE(P$317," 1"),ТЗ!$A:$C,3,0)),IF(ТЗ!P117&gt;ТЗ!P$620,CONCATENATE("&gt;",VLOOKUP(CONCATENATE(P$317," 2"),ТЗ!$A:$C,3,0)),ТЗ!P117))</f>
        <v>0</v>
      </c>
      <c r="Q423" s="30">
        <f>IF(Q117&lt;Q$619,CONCATENATE("&lt;",VLOOKUP(CONCATENATE(Q$317," 1"),ТЗ!$A:$C,3,0)),IF(ТЗ!Q117&gt;ТЗ!Q$620,CONCATENATE("&gt;",VLOOKUP(CONCATENATE(Q$317," 2"),ТЗ!$A:$C,3,0)),ТЗ!Q117))</f>
        <v>0</v>
      </c>
      <c r="R423" s="30" t="str">
        <f>IF(R117&lt;R$619,CONCATENATE("&lt;",VLOOKUP(CONCATENATE(R$317," 1"),ТЗ!$A:$C,3,0)),IF(ТЗ!R117&gt;ТЗ!R$620,CONCATENATE("&gt;",VLOOKUP(CONCATENATE(R$317," 2"),ТЗ!$A:$C,3,0)),ТЗ!R117))</f>
        <v>&lt;0,5</v>
      </c>
      <c r="S423" s="30" t="str">
        <f>IF(S117&lt;S$619,CONCATENATE("&lt;",VLOOKUP(CONCATENATE(S$317," 1"),ТЗ!$A:$C,3,0)),IF(ТЗ!S117&gt;ТЗ!S$620,CONCATENATE("&gt;",VLOOKUP(CONCATENATE(S$317," 2"),ТЗ!$A:$C,3,0)),ТЗ!S117))</f>
        <v>&lt;0,1</v>
      </c>
      <c r="T423" s="30" t="str">
        <f>IF(T117&lt;T$619,CONCATENATE("&lt;",VLOOKUP(CONCATENATE(T$317," 1"),ТЗ!$A:$C,3,0)),IF(ТЗ!T117&gt;ТЗ!T$620,CONCATENATE("&gt;",VLOOKUP(CONCATENATE(T$317," 2"),ТЗ!$A:$C,3,0)),ТЗ!T117))</f>
        <v>&lt;0,1</v>
      </c>
      <c r="U423" s="30" t="e">
        <f>IF(U117&lt;U$619,CONCATENATE("&lt;",VLOOKUP(CONCATENATE(U$317," 1"),ТЗ!$A:$C,3,0)),IF(ТЗ!U117&gt;ТЗ!U$620,CONCATENATE("&gt;",VLOOKUP(CONCATENATE(U$317," 2"),ТЗ!$A:$C,3,0)),ТЗ!U117))</f>
        <v>#N/A</v>
      </c>
      <c r="V423" s="30" t="e">
        <f>IF(V117&lt;V$619,CONCATENATE("&lt;",VLOOKUP(CONCATENATE(V$317," 1"),ТЗ!$A:$C,3,0)),IF(ТЗ!V117&gt;ТЗ!V$620,CONCATENATE("&gt;",VLOOKUP(CONCATENATE(V$317," 2"),ТЗ!$A:$C,3,0)),ТЗ!V117))</f>
        <v>#N/A</v>
      </c>
    </row>
    <row r="424" spans="4:22" ht="15.75" hidden="1" thickBot="1" x14ac:dyDescent="0.3">
      <c r="D424" s="14" t="str">
        <f>IF(OR(D423=[1]Настройки!$U$6,D423="-"),"-",D423+1)</f>
        <v>-</v>
      </c>
      <c r="E424" s="15" t="str">
        <f t="shared" si="2"/>
        <v>-</v>
      </c>
      <c r="F424" s="15"/>
      <c r="G424" s="30" t="str">
        <f>IF(G118&lt;G$619,CONCATENATE("&lt;",VLOOKUP(CONCATENATE(G$317," 1"),ТЗ!$A:$C,3,0)),IF(ТЗ!G118&gt;ТЗ!G$620,CONCATENATE("&gt;",VLOOKUP(CONCATENATE(G$317," 2"),ТЗ!$A:$C,3,0)),ТЗ!G118))</f>
        <v>&lt;1,00</v>
      </c>
      <c r="H424" s="30" t="str">
        <f>IF(H118&lt;H$619,CONCATENATE("&lt;",VLOOKUP(CONCATENATE(H$317," 1"),ТЗ!$A:$C,3,0)),IF(ТЗ!H118&gt;ТЗ!H$620,CONCATENATE("&gt;",VLOOKUP(CONCATENATE(H$317," 2"),ТЗ!$A:$C,3,0)),ТЗ!H118))</f>
        <v>&lt;1,00</v>
      </c>
      <c r="I424" s="30" t="str">
        <f>IF(I118&lt;I$619,CONCATENATE("&lt;",VLOOKUP(CONCATENATE(I$317," 1"),ТЗ!$A:$C,3,0)),IF(ТЗ!I118&gt;ТЗ!I$620,CONCATENATE("&gt;",VLOOKUP(CONCATENATE(I$317," 2"),ТЗ!$A:$C,3,0)),ТЗ!I118))</f>
        <v>&lt;0,01</v>
      </c>
      <c r="J424" s="30">
        <f>IF(J118&lt;J$619,CONCATENATE("&lt;",VLOOKUP(CONCATENATE(J$317," 1"),ТЗ!$A:$C,3,0)),IF(ТЗ!J118&gt;ТЗ!J$620,CONCATENATE("&gt;",VLOOKUP(CONCATENATE(J$317," 2"),ТЗ!$A:$C,3,0)),ТЗ!J118))</f>
        <v>0</v>
      </c>
      <c r="K424" s="30">
        <f>IF(K118&lt;K$619,CONCATENATE("&lt;",VLOOKUP(CONCATENATE(K$317," 1"),ТЗ!$A:$C,3,0)),IF(ТЗ!K118&gt;ТЗ!K$620,CONCATENATE("&gt;",VLOOKUP(CONCATENATE(K$317," 2"),ТЗ!$A:$C,3,0)),ТЗ!K118))</f>
        <v>0</v>
      </c>
      <c r="L424" s="30" t="str">
        <f>IF(L118&lt;L$619,CONCATENATE("&lt;",VLOOKUP(CONCATENATE(L$317," 1"),ТЗ!$A:$C,3,0)),IF(ТЗ!L118&gt;ТЗ!L$620,CONCATENATE("&gt;",VLOOKUP(CONCATENATE(L$317," 2"),ТЗ!$A:$C,3,0)),ТЗ!L118))</f>
        <v>&lt;0,2</v>
      </c>
      <c r="M424" s="30" t="str">
        <f>IF(M118&lt;M$619,CONCATENATE("&lt;",VLOOKUP(CONCATENATE(M$317," 1"),ТЗ!$A:$C,3,0)),IF(ТЗ!M118&gt;ТЗ!M$620,CONCATENATE("&gt;",VLOOKUP(CONCATENATE(M$317," 2"),ТЗ!$A:$C,3,0)),ТЗ!M118))</f>
        <v>&lt;0,5</v>
      </c>
      <c r="N424" s="30">
        <f>IF(N118&lt;N$619,CONCATENATE("&lt;",VLOOKUP(CONCATENATE(N$317," 1"),ТЗ!$A:$C,3,0)),IF(ТЗ!N118&gt;ТЗ!N$620,CONCATENATE("&gt;",VLOOKUP(CONCATENATE(N$317," 2"),ТЗ!$A:$C,3,0)),ТЗ!N118))</f>
        <v>0</v>
      </c>
      <c r="O424" s="30">
        <f>IF(O118&lt;O$619,CONCATENATE("&lt;",VLOOKUP(CONCATENATE(O$317," 1"),ТЗ!$A:$C,3,0)),IF(ТЗ!O118&gt;ТЗ!O$620,CONCATENATE("&gt;",VLOOKUP(CONCATENATE(O$317," 2"),ТЗ!$A:$C,3,0)),ТЗ!O118))</f>
        <v>0</v>
      </c>
      <c r="P424" s="30">
        <f>IF(P118&lt;P$619,CONCATENATE("&lt;",VLOOKUP(CONCATENATE(P$317," 1"),ТЗ!$A:$C,3,0)),IF(ТЗ!P118&gt;ТЗ!P$620,CONCATENATE("&gt;",VLOOKUP(CONCATENATE(P$317," 2"),ТЗ!$A:$C,3,0)),ТЗ!P118))</f>
        <v>0</v>
      </c>
      <c r="Q424" s="30">
        <f>IF(Q118&lt;Q$619,CONCATENATE("&lt;",VLOOKUP(CONCATENATE(Q$317," 1"),ТЗ!$A:$C,3,0)),IF(ТЗ!Q118&gt;ТЗ!Q$620,CONCATENATE("&gt;",VLOOKUP(CONCATENATE(Q$317," 2"),ТЗ!$A:$C,3,0)),ТЗ!Q118))</f>
        <v>0</v>
      </c>
      <c r="R424" s="30" t="str">
        <f>IF(R118&lt;R$619,CONCATENATE("&lt;",VLOOKUP(CONCATENATE(R$317," 1"),ТЗ!$A:$C,3,0)),IF(ТЗ!R118&gt;ТЗ!R$620,CONCATENATE("&gt;",VLOOKUP(CONCATENATE(R$317," 2"),ТЗ!$A:$C,3,0)),ТЗ!R118))</f>
        <v>&lt;0,5</v>
      </c>
      <c r="S424" s="30" t="str">
        <f>IF(S118&lt;S$619,CONCATENATE("&lt;",VLOOKUP(CONCATENATE(S$317," 1"),ТЗ!$A:$C,3,0)),IF(ТЗ!S118&gt;ТЗ!S$620,CONCATENATE("&gt;",VLOOKUP(CONCATENATE(S$317," 2"),ТЗ!$A:$C,3,0)),ТЗ!S118))</f>
        <v>&lt;0,1</v>
      </c>
      <c r="T424" s="30" t="str">
        <f>IF(T118&lt;T$619,CONCATENATE("&lt;",VLOOKUP(CONCATENATE(T$317," 1"),ТЗ!$A:$C,3,0)),IF(ТЗ!T118&gt;ТЗ!T$620,CONCATENATE("&gt;",VLOOKUP(CONCATENATE(T$317," 2"),ТЗ!$A:$C,3,0)),ТЗ!T118))</f>
        <v>&lt;0,1</v>
      </c>
      <c r="U424" s="30" t="e">
        <f>IF(U118&lt;U$619,CONCATENATE("&lt;",VLOOKUP(CONCATENATE(U$317," 1"),ТЗ!$A:$C,3,0)),IF(ТЗ!U118&gt;ТЗ!U$620,CONCATENATE("&gt;",VLOOKUP(CONCATENATE(U$317," 2"),ТЗ!$A:$C,3,0)),ТЗ!U118))</f>
        <v>#N/A</v>
      </c>
      <c r="V424" s="30" t="e">
        <f>IF(V118&lt;V$619,CONCATENATE("&lt;",VLOOKUP(CONCATENATE(V$317," 1"),ТЗ!$A:$C,3,0)),IF(ТЗ!V118&gt;ТЗ!V$620,CONCATENATE("&gt;",VLOOKUP(CONCATENATE(V$317," 2"),ТЗ!$A:$C,3,0)),ТЗ!V118))</f>
        <v>#N/A</v>
      </c>
    </row>
    <row r="425" spans="4:22" ht="15.75" hidden="1" thickBot="1" x14ac:dyDescent="0.3">
      <c r="D425" s="14" t="str">
        <f>IF(OR(D424=[1]Настройки!$U$6,D424="-"),"-",D424+1)</f>
        <v>-</v>
      </c>
      <c r="E425" s="15" t="str">
        <f t="shared" si="2"/>
        <v>-</v>
      </c>
      <c r="F425" s="15"/>
      <c r="G425" s="30" t="str">
        <f>IF(G119&lt;G$619,CONCATENATE("&lt;",VLOOKUP(CONCATENATE(G$317," 1"),ТЗ!$A:$C,3,0)),IF(ТЗ!G119&gt;ТЗ!G$620,CONCATENATE("&gt;",VLOOKUP(CONCATENATE(G$317," 2"),ТЗ!$A:$C,3,0)),ТЗ!G119))</f>
        <v>&lt;1,00</v>
      </c>
      <c r="H425" s="30" t="str">
        <f>IF(H119&lt;H$619,CONCATENATE("&lt;",VLOOKUP(CONCATENATE(H$317," 1"),ТЗ!$A:$C,3,0)),IF(ТЗ!H119&gt;ТЗ!H$620,CONCATENATE("&gt;",VLOOKUP(CONCATENATE(H$317," 2"),ТЗ!$A:$C,3,0)),ТЗ!H119))</f>
        <v>&lt;1,00</v>
      </c>
      <c r="I425" s="30" t="str">
        <f>IF(I119&lt;I$619,CONCATENATE("&lt;",VLOOKUP(CONCATENATE(I$317," 1"),ТЗ!$A:$C,3,0)),IF(ТЗ!I119&gt;ТЗ!I$620,CONCATENATE("&gt;",VLOOKUP(CONCATENATE(I$317," 2"),ТЗ!$A:$C,3,0)),ТЗ!I119))</f>
        <v>&lt;0,01</v>
      </c>
      <c r="J425" s="30">
        <f>IF(J119&lt;J$619,CONCATENATE("&lt;",VLOOKUP(CONCATENATE(J$317," 1"),ТЗ!$A:$C,3,0)),IF(ТЗ!J119&gt;ТЗ!J$620,CONCATENATE("&gt;",VLOOKUP(CONCATENATE(J$317," 2"),ТЗ!$A:$C,3,0)),ТЗ!J119))</f>
        <v>0</v>
      </c>
      <c r="K425" s="30">
        <f>IF(K119&lt;K$619,CONCATENATE("&lt;",VLOOKUP(CONCATENATE(K$317," 1"),ТЗ!$A:$C,3,0)),IF(ТЗ!K119&gt;ТЗ!K$620,CONCATENATE("&gt;",VLOOKUP(CONCATENATE(K$317," 2"),ТЗ!$A:$C,3,0)),ТЗ!K119))</f>
        <v>0</v>
      </c>
      <c r="L425" s="30" t="str">
        <f>IF(L119&lt;L$619,CONCATENATE("&lt;",VLOOKUP(CONCATENATE(L$317," 1"),ТЗ!$A:$C,3,0)),IF(ТЗ!L119&gt;ТЗ!L$620,CONCATENATE("&gt;",VLOOKUP(CONCATENATE(L$317," 2"),ТЗ!$A:$C,3,0)),ТЗ!L119))</f>
        <v>&lt;0,2</v>
      </c>
      <c r="M425" s="30" t="str">
        <f>IF(M119&lt;M$619,CONCATENATE("&lt;",VLOOKUP(CONCATENATE(M$317," 1"),ТЗ!$A:$C,3,0)),IF(ТЗ!M119&gt;ТЗ!M$620,CONCATENATE("&gt;",VLOOKUP(CONCATENATE(M$317," 2"),ТЗ!$A:$C,3,0)),ТЗ!M119))</f>
        <v>&lt;0,5</v>
      </c>
      <c r="N425" s="30">
        <f>IF(N119&lt;N$619,CONCATENATE("&lt;",VLOOKUP(CONCATENATE(N$317," 1"),ТЗ!$A:$C,3,0)),IF(ТЗ!N119&gt;ТЗ!N$620,CONCATENATE("&gt;",VLOOKUP(CONCATENATE(N$317," 2"),ТЗ!$A:$C,3,0)),ТЗ!N119))</f>
        <v>0</v>
      </c>
      <c r="O425" s="30">
        <f>IF(O119&lt;O$619,CONCATENATE("&lt;",VLOOKUP(CONCATENATE(O$317," 1"),ТЗ!$A:$C,3,0)),IF(ТЗ!O119&gt;ТЗ!O$620,CONCATENATE("&gt;",VLOOKUP(CONCATENATE(O$317," 2"),ТЗ!$A:$C,3,0)),ТЗ!O119))</f>
        <v>0</v>
      </c>
      <c r="P425" s="30">
        <f>IF(P119&lt;P$619,CONCATENATE("&lt;",VLOOKUP(CONCATENATE(P$317," 1"),ТЗ!$A:$C,3,0)),IF(ТЗ!P119&gt;ТЗ!P$620,CONCATENATE("&gt;",VLOOKUP(CONCATENATE(P$317," 2"),ТЗ!$A:$C,3,0)),ТЗ!P119))</f>
        <v>0</v>
      </c>
      <c r="Q425" s="30">
        <f>IF(Q119&lt;Q$619,CONCATENATE("&lt;",VLOOKUP(CONCATENATE(Q$317," 1"),ТЗ!$A:$C,3,0)),IF(ТЗ!Q119&gt;ТЗ!Q$620,CONCATENATE("&gt;",VLOOKUP(CONCATENATE(Q$317," 2"),ТЗ!$A:$C,3,0)),ТЗ!Q119))</f>
        <v>0</v>
      </c>
      <c r="R425" s="30" t="str">
        <f>IF(R119&lt;R$619,CONCATENATE("&lt;",VLOOKUP(CONCATENATE(R$317," 1"),ТЗ!$A:$C,3,0)),IF(ТЗ!R119&gt;ТЗ!R$620,CONCATENATE("&gt;",VLOOKUP(CONCATENATE(R$317," 2"),ТЗ!$A:$C,3,0)),ТЗ!R119))</f>
        <v>&lt;0,5</v>
      </c>
      <c r="S425" s="30" t="str">
        <f>IF(S119&lt;S$619,CONCATENATE("&lt;",VLOOKUP(CONCATENATE(S$317," 1"),ТЗ!$A:$C,3,0)),IF(ТЗ!S119&gt;ТЗ!S$620,CONCATENATE("&gt;",VLOOKUP(CONCATENATE(S$317," 2"),ТЗ!$A:$C,3,0)),ТЗ!S119))</f>
        <v>&lt;0,1</v>
      </c>
      <c r="T425" s="30" t="str">
        <f>IF(T119&lt;T$619,CONCATENATE("&lt;",VLOOKUP(CONCATENATE(T$317," 1"),ТЗ!$A:$C,3,0)),IF(ТЗ!T119&gt;ТЗ!T$620,CONCATENATE("&gt;",VLOOKUP(CONCATENATE(T$317," 2"),ТЗ!$A:$C,3,0)),ТЗ!T119))</f>
        <v>&lt;0,1</v>
      </c>
      <c r="U425" s="30" t="e">
        <f>IF(U119&lt;U$619,CONCATENATE("&lt;",VLOOKUP(CONCATENATE(U$317," 1"),ТЗ!$A:$C,3,0)),IF(ТЗ!U119&gt;ТЗ!U$620,CONCATENATE("&gt;",VLOOKUP(CONCATENATE(U$317," 2"),ТЗ!$A:$C,3,0)),ТЗ!U119))</f>
        <v>#N/A</v>
      </c>
      <c r="V425" s="30" t="e">
        <f>IF(V119&lt;V$619,CONCATENATE("&lt;",VLOOKUP(CONCATENATE(V$317," 1"),ТЗ!$A:$C,3,0)),IF(ТЗ!V119&gt;ТЗ!V$620,CONCATENATE("&gt;",VLOOKUP(CONCATENATE(V$317," 2"),ТЗ!$A:$C,3,0)),ТЗ!V119))</f>
        <v>#N/A</v>
      </c>
    </row>
    <row r="426" spans="4:22" ht="15.75" hidden="1" thickBot="1" x14ac:dyDescent="0.3">
      <c r="D426" s="14" t="str">
        <f>IF(OR(D425=[1]Настройки!$U$6,D425="-"),"-",D425+1)</f>
        <v>-</v>
      </c>
      <c r="E426" s="15" t="str">
        <f t="shared" si="2"/>
        <v>-</v>
      </c>
      <c r="F426" s="15"/>
      <c r="G426" s="30" t="str">
        <f>IF(G120&lt;G$619,CONCATENATE("&lt;",VLOOKUP(CONCATENATE(G$317," 1"),ТЗ!$A:$C,3,0)),IF(ТЗ!G120&gt;ТЗ!G$620,CONCATENATE("&gt;",VLOOKUP(CONCATENATE(G$317," 2"),ТЗ!$A:$C,3,0)),ТЗ!G120))</f>
        <v>&lt;1,00</v>
      </c>
      <c r="H426" s="30" t="str">
        <f>IF(H120&lt;H$619,CONCATENATE("&lt;",VLOOKUP(CONCATENATE(H$317," 1"),ТЗ!$A:$C,3,0)),IF(ТЗ!H120&gt;ТЗ!H$620,CONCATENATE("&gt;",VLOOKUP(CONCATENATE(H$317," 2"),ТЗ!$A:$C,3,0)),ТЗ!H120))</f>
        <v>&lt;1,00</v>
      </c>
      <c r="I426" s="30" t="str">
        <f>IF(I120&lt;I$619,CONCATENATE("&lt;",VLOOKUP(CONCATENATE(I$317," 1"),ТЗ!$A:$C,3,0)),IF(ТЗ!I120&gt;ТЗ!I$620,CONCATENATE("&gt;",VLOOKUP(CONCATENATE(I$317," 2"),ТЗ!$A:$C,3,0)),ТЗ!I120))</f>
        <v>&lt;0,01</v>
      </c>
      <c r="J426" s="30">
        <f>IF(J120&lt;J$619,CONCATENATE("&lt;",VLOOKUP(CONCATENATE(J$317," 1"),ТЗ!$A:$C,3,0)),IF(ТЗ!J120&gt;ТЗ!J$620,CONCATENATE("&gt;",VLOOKUP(CONCATENATE(J$317," 2"),ТЗ!$A:$C,3,0)),ТЗ!J120))</f>
        <v>0</v>
      </c>
      <c r="K426" s="30">
        <f>IF(K120&lt;K$619,CONCATENATE("&lt;",VLOOKUP(CONCATENATE(K$317," 1"),ТЗ!$A:$C,3,0)),IF(ТЗ!K120&gt;ТЗ!K$620,CONCATENATE("&gt;",VLOOKUP(CONCATENATE(K$317," 2"),ТЗ!$A:$C,3,0)),ТЗ!K120))</f>
        <v>0</v>
      </c>
      <c r="L426" s="30" t="str">
        <f>IF(L120&lt;L$619,CONCATENATE("&lt;",VLOOKUP(CONCATENATE(L$317," 1"),ТЗ!$A:$C,3,0)),IF(ТЗ!L120&gt;ТЗ!L$620,CONCATENATE("&gt;",VLOOKUP(CONCATENATE(L$317," 2"),ТЗ!$A:$C,3,0)),ТЗ!L120))</f>
        <v>&lt;0,2</v>
      </c>
      <c r="M426" s="30" t="str">
        <f>IF(M120&lt;M$619,CONCATENATE("&lt;",VLOOKUP(CONCATENATE(M$317," 1"),ТЗ!$A:$C,3,0)),IF(ТЗ!M120&gt;ТЗ!M$620,CONCATENATE("&gt;",VLOOKUP(CONCATENATE(M$317," 2"),ТЗ!$A:$C,3,0)),ТЗ!M120))</f>
        <v>&lt;0,5</v>
      </c>
      <c r="N426" s="30">
        <f>IF(N120&lt;N$619,CONCATENATE("&lt;",VLOOKUP(CONCATENATE(N$317," 1"),ТЗ!$A:$C,3,0)),IF(ТЗ!N120&gt;ТЗ!N$620,CONCATENATE("&gt;",VLOOKUP(CONCATENATE(N$317," 2"),ТЗ!$A:$C,3,0)),ТЗ!N120))</f>
        <v>0</v>
      </c>
      <c r="O426" s="30">
        <f>IF(O120&lt;O$619,CONCATENATE("&lt;",VLOOKUP(CONCATENATE(O$317," 1"),ТЗ!$A:$C,3,0)),IF(ТЗ!O120&gt;ТЗ!O$620,CONCATENATE("&gt;",VLOOKUP(CONCATENATE(O$317," 2"),ТЗ!$A:$C,3,0)),ТЗ!O120))</f>
        <v>0</v>
      </c>
      <c r="P426" s="30">
        <f>IF(P120&lt;P$619,CONCATENATE("&lt;",VLOOKUP(CONCATENATE(P$317," 1"),ТЗ!$A:$C,3,0)),IF(ТЗ!P120&gt;ТЗ!P$620,CONCATENATE("&gt;",VLOOKUP(CONCATENATE(P$317," 2"),ТЗ!$A:$C,3,0)),ТЗ!P120))</f>
        <v>0</v>
      </c>
      <c r="Q426" s="30">
        <f>IF(Q120&lt;Q$619,CONCATENATE("&lt;",VLOOKUP(CONCATENATE(Q$317," 1"),ТЗ!$A:$C,3,0)),IF(ТЗ!Q120&gt;ТЗ!Q$620,CONCATENATE("&gt;",VLOOKUP(CONCATENATE(Q$317," 2"),ТЗ!$A:$C,3,0)),ТЗ!Q120))</f>
        <v>0</v>
      </c>
      <c r="R426" s="30" t="str">
        <f>IF(R120&lt;R$619,CONCATENATE("&lt;",VLOOKUP(CONCATENATE(R$317," 1"),ТЗ!$A:$C,3,0)),IF(ТЗ!R120&gt;ТЗ!R$620,CONCATENATE("&gt;",VLOOKUP(CONCATENATE(R$317," 2"),ТЗ!$A:$C,3,0)),ТЗ!R120))</f>
        <v>&lt;0,5</v>
      </c>
      <c r="S426" s="30" t="str">
        <f>IF(S120&lt;S$619,CONCATENATE("&lt;",VLOOKUP(CONCATENATE(S$317," 1"),ТЗ!$A:$C,3,0)),IF(ТЗ!S120&gt;ТЗ!S$620,CONCATENATE("&gt;",VLOOKUP(CONCATENATE(S$317," 2"),ТЗ!$A:$C,3,0)),ТЗ!S120))</f>
        <v>&lt;0,1</v>
      </c>
      <c r="T426" s="30" t="str">
        <f>IF(T120&lt;T$619,CONCATENATE("&lt;",VLOOKUP(CONCATENATE(T$317," 1"),ТЗ!$A:$C,3,0)),IF(ТЗ!T120&gt;ТЗ!T$620,CONCATENATE("&gt;",VLOOKUP(CONCATENATE(T$317," 2"),ТЗ!$A:$C,3,0)),ТЗ!T120))</f>
        <v>&lt;0,1</v>
      </c>
      <c r="U426" s="30" t="e">
        <f>IF(U120&lt;U$619,CONCATENATE("&lt;",VLOOKUP(CONCATENATE(U$317," 1"),ТЗ!$A:$C,3,0)),IF(ТЗ!U120&gt;ТЗ!U$620,CONCATENATE("&gt;",VLOOKUP(CONCATENATE(U$317," 2"),ТЗ!$A:$C,3,0)),ТЗ!U120))</f>
        <v>#N/A</v>
      </c>
      <c r="V426" s="30" t="e">
        <f>IF(V120&lt;V$619,CONCATENATE("&lt;",VLOOKUP(CONCATENATE(V$317," 1"),ТЗ!$A:$C,3,0)),IF(ТЗ!V120&gt;ТЗ!V$620,CONCATENATE("&gt;",VLOOKUP(CONCATENATE(V$317," 2"),ТЗ!$A:$C,3,0)),ТЗ!V120))</f>
        <v>#N/A</v>
      </c>
    </row>
    <row r="427" spans="4:22" ht="15.75" hidden="1" thickBot="1" x14ac:dyDescent="0.3">
      <c r="D427" s="14" t="str">
        <f>IF(OR(D426=[1]Настройки!$U$6,D426="-"),"-",D426+1)</f>
        <v>-</v>
      </c>
      <c r="E427" s="15" t="str">
        <f t="shared" si="2"/>
        <v>-</v>
      </c>
      <c r="F427" s="15"/>
      <c r="G427" s="30" t="str">
        <f>IF(G121&lt;G$619,CONCATENATE("&lt;",VLOOKUP(CONCATENATE(G$317," 1"),ТЗ!$A:$C,3,0)),IF(ТЗ!G121&gt;ТЗ!G$620,CONCATENATE("&gt;",VLOOKUP(CONCATENATE(G$317," 2"),ТЗ!$A:$C,3,0)),ТЗ!G121))</f>
        <v>&lt;1,00</v>
      </c>
      <c r="H427" s="30" t="str">
        <f>IF(H121&lt;H$619,CONCATENATE("&lt;",VLOOKUP(CONCATENATE(H$317," 1"),ТЗ!$A:$C,3,0)),IF(ТЗ!H121&gt;ТЗ!H$620,CONCATENATE("&gt;",VLOOKUP(CONCATENATE(H$317," 2"),ТЗ!$A:$C,3,0)),ТЗ!H121))</f>
        <v>&lt;1,00</v>
      </c>
      <c r="I427" s="30" t="str">
        <f>IF(I121&lt;I$619,CONCATENATE("&lt;",VLOOKUP(CONCATENATE(I$317," 1"),ТЗ!$A:$C,3,0)),IF(ТЗ!I121&gt;ТЗ!I$620,CONCATENATE("&gt;",VLOOKUP(CONCATENATE(I$317," 2"),ТЗ!$A:$C,3,0)),ТЗ!I121))</f>
        <v>&lt;0,01</v>
      </c>
      <c r="J427" s="30">
        <f>IF(J121&lt;J$619,CONCATENATE("&lt;",VLOOKUP(CONCATENATE(J$317," 1"),ТЗ!$A:$C,3,0)),IF(ТЗ!J121&gt;ТЗ!J$620,CONCATENATE("&gt;",VLOOKUP(CONCATENATE(J$317," 2"),ТЗ!$A:$C,3,0)),ТЗ!J121))</f>
        <v>0</v>
      </c>
      <c r="K427" s="30">
        <f>IF(K121&lt;K$619,CONCATENATE("&lt;",VLOOKUP(CONCATENATE(K$317," 1"),ТЗ!$A:$C,3,0)),IF(ТЗ!K121&gt;ТЗ!K$620,CONCATENATE("&gt;",VLOOKUP(CONCATENATE(K$317," 2"),ТЗ!$A:$C,3,0)),ТЗ!K121))</f>
        <v>0</v>
      </c>
      <c r="L427" s="30" t="str">
        <f>IF(L121&lt;L$619,CONCATENATE("&lt;",VLOOKUP(CONCATENATE(L$317," 1"),ТЗ!$A:$C,3,0)),IF(ТЗ!L121&gt;ТЗ!L$620,CONCATENATE("&gt;",VLOOKUP(CONCATENATE(L$317," 2"),ТЗ!$A:$C,3,0)),ТЗ!L121))</f>
        <v>&lt;0,2</v>
      </c>
      <c r="M427" s="30" t="str">
        <f>IF(M121&lt;M$619,CONCATENATE("&lt;",VLOOKUP(CONCATENATE(M$317," 1"),ТЗ!$A:$C,3,0)),IF(ТЗ!M121&gt;ТЗ!M$620,CONCATENATE("&gt;",VLOOKUP(CONCATENATE(M$317," 2"),ТЗ!$A:$C,3,0)),ТЗ!M121))</f>
        <v>&lt;0,5</v>
      </c>
      <c r="N427" s="30">
        <f>IF(N121&lt;N$619,CONCATENATE("&lt;",VLOOKUP(CONCATENATE(N$317," 1"),ТЗ!$A:$C,3,0)),IF(ТЗ!N121&gt;ТЗ!N$620,CONCATENATE("&gt;",VLOOKUP(CONCATENATE(N$317," 2"),ТЗ!$A:$C,3,0)),ТЗ!N121))</f>
        <v>0</v>
      </c>
      <c r="O427" s="30">
        <f>IF(O121&lt;O$619,CONCATENATE("&lt;",VLOOKUP(CONCATENATE(O$317," 1"),ТЗ!$A:$C,3,0)),IF(ТЗ!O121&gt;ТЗ!O$620,CONCATENATE("&gt;",VLOOKUP(CONCATENATE(O$317," 2"),ТЗ!$A:$C,3,0)),ТЗ!O121))</f>
        <v>0</v>
      </c>
      <c r="P427" s="30">
        <f>IF(P121&lt;P$619,CONCATENATE("&lt;",VLOOKUP(CONCATENATE(P$317," 1"),ТЗ!$A:$C,3,0)),IF(ТЗ!P121&gt;ТЗ!P$620,CONCATENATE("&gt;",VLOOKUP(CONCATENATE(P$317," 2"),ТЗ!$A:$C,3,0)),ТЗ!P121))</f>
        <v>0</v>
      </c>
      <c r="Q427" s="30">
        <f>IF(Q121&lt;Q$619,CONCATENATE("&lt;",VLOOKUP(CONCATENATE(Q$317," 1"),ТЗ!$A:$C,3,0)),IF(ТЗ!Q121&gt;ТЗ!Q$620,CONCATENATE("&gt;",VLOOKUP(CONCATENATE(Q$317," 2"),ТЗ!$A:$C,3,0)),ТЗ!Q121))</f>
        <v>0</v>
      </c>
      <c r="R427" s="30" t="str">
        <f>IF(R121&lt;R$619,CONCATENATE("&lt;",VLOOKUP(CONCATENATE(R$317," 1"),ТЗ!$A:$C,3,0)),IF(ТЗ!R121&gt;ТЗ!R$620,CONCATENATE("&gt;",VLOOKUP(CONCATENATE(R$317," 2"),ТЗ!$A:$C,3,0)),ТЗ!R121))</f>
        <v>&lt;0,5</v>
      </c>
      <c r="S427" s="30" t="str">
        <f>IF(S121&lt;S$619,CONCATENATE("&lt;",VLOOKUP(CONCATENATE(S$317," 1"),ТЗ!$A:$C,3,0)),IF(ТЗ!S121&gt;ТЗ!S$620,CONCATENATE("&gt;",VLOOKUP(CONCATENATE(S$317," 2"),ТЗ!$A:$C,3,0)),ТЗ!S121))</f>
        <v>&lt;0,1</v>
      </c>
      <c r="T427" s="30" t="str">
        <f>IF(T121&lt;T$619,CONCATENATE("&lt;",VLOOKUP(CONCATENATE(T$317," 1"),ТЗ!$A:$C,3,0)),IF(ТЗ!T121&gt;ТЗ!T$620,CONCATENATE("&gt;",VLOOKUP(CONCATENATE(T$317," 2"),ТЗ!$A:$C,3,0)),ТЗ!T121))</f>
        <v>&lt;0,1</v>
      </c>
      <c r="U427" s="30" t="e">
        <f>IF(U121&lt;U$619,CONCATENATE("&lt;",VLOOKUP(CONCATENATE(U$317," 1"),ТЗ!$A:$C,3,0)),IF(ТЗ!U121&gt;ТЗ!U$620,CONCATENATE("&gt;",VLOOKUP(CONCATENATE(U$317," 2"),ТЗ!$A:$C,3,0)),ТЗ!U121))</f>
        <v>#N/A</v>
      </c>
      <c r="V427" s="30" t="e">
        <f>IF(V121&lt;V$619,CONCATENATE("&lt;",VLOOKUP(CONCATENATE(V$317," 1"),ТЗ!$A:$C,3,0)),IF(ТЗ!V121&gt;ТЗ!V$620,CONCATENATE("&gt;",VLOOKUP(CONCATENATE(V$317," 2"),ТЗ!$A:$C,3,0)),ТЗ!V121))</f>
        <v>#N/A</v>
      </c>
    </row>
    <row r="428" spans="4:22" ht="15.75" hidden="1" thickBot="1" x14ac:dyDescent="0.3">
      <c r="D428" s="14" t="str">
        <f>IF(OR(D427=[1]Настройки!$U$6,D427="-"),"-",D427+1)</f>
        <v>-</v>
      </c>
      <c r="E428" s="15" t="str">
        <f t="shared" si="2"/>
        <v>-</v>
      </c>
      <c r="F428" s="15"/>
      <c r="G428" s="30" t="str">
        <f>IF(G122&lt;G$619,CONCATENATE("&lt;",VLOOKUP(CONCATENATE(G$317," 1"),ТЗ!$A:$C,3,0)),IF(ТЗ!G122&gt;ТЗ!G$620,CONCATENATE("&gt;",VLOOKUP(CONCATENATE(G$317," 2"),ТЗ!$A:$C,3,0)),ТЗ!G122))</f>
        <v>&lt;1,00</v>
      </c>
      <c r="H428" s="30" t="str">
        <f>IF(H122&lt;H$619,CONCATENATE("&lt;",VLOOKUP(CONCATENATE(H$317," 1"),ТЗ!$A:$C,3,0)),IF(ТЗ!H122&gt;ТЗ!H$620,CONCATENATE("&gt;",VLOOKUP(CONCATENATE(H$317," 2"),ТЗ!$A:$C,3,0)),ТЗ!H122))</f>
        <v>&lt;1,00</v>
      </c>
      <c r="I428" s="30" t="str">
        <f>IF(I122&lt;I$619,CONCATENATE("&lt;",VLOOKUP(CONCATENATE(I$317," 1"),ТЗ!$A:$C,3,0)),IF(ТЗ!I122&gt;ТЗ!I$620,CONCATENATE("&gt;",VLOOKUP(CONCATENATE(I$317," 2"),ТЗ!$A:$C,3,0)),ТЗ!I122))</f>
        <v>&lt;0,01</v>
      </c>
      <c r="J428" s="30">
        <f>IF(J122&lt;J$619,CONCATENATE("&lt;",VLOOKUP(CONCATENATE(J$317," 1"),ТЗ!$A:$C,3,0)),IF(ТЗ!J122&gt;ТЗ!J$620,CONCATENATE("&gt;",VLOOKUP(CONCATENATE(J$317," 2"),ТЗ!$A:$C,3,0)),ТЗ!J122))</f>
        <v>0</v>
      </c>
      <c r="K428" s="30">
        <f>IF(K122&lt;K$619,CONCATENATE("&lt;",VLOOKUP(CONCATENATE(K$317," 1"),ТЗ!$A:$C,3,0)),IF(ТЗ!K122&gt;ТЗ!K$620,CONCATENATE("&gt;",VLOOKUP(CONCATENATE(K$317," 2"),ТЗ!$A:$C,3,0)),ТЗ!K122))</f>
        <v>0</v>
      </c>
      <c r="L428" s="30" t="str">
        <f>IF(L122&lt;L$619,CONCATENATE("&lt;",VLOOKUP(CONCATENATE(L$317," 1"),ТЗ!$A:$C,3,0)),IF(ТЗ!L122&gt;ТЗ!L$620,CONCATENATE("&gt;",VLOOKUP(CONCATENATE(L$317," 2"),ТЗ!$A:$C,3,0)),ТЗ!L122))</f>
        <v>&lt;0,2</v>
      </c>
      <c r="M428" s="30" t="str">
        <f>IF(M122&lt;M$619,CONCATENATE("&lt;",VLOOKUP(CONCATENATE(M$317," 1"),ТЗ!$A:$C,3,0)),IF(ТЗ!M122&gt;ТЗ!M$620,CONCATENATE("&gt;",VLOOKUP(CONCATENATE(M$317," 2"),ТЗ!$A:$C,3,0)),ТЗ!M122))</f>
        <v>&lt;0,5</v>
      </c>
      <c r="N428" s="30">
        <f>IF(N122&lt;N$619,CONCATENATE("&lt;",VLOOKUP(CONCATENATE(N$317," 1"),ТЗ!$A:$C,3,0)),IF(ТЗ!N122&gt;ТЗ!N$620,CONCATENATE("&gt;",VLOOKUP(CONCATENATE(N$317," 2"),ТЗ!$A:$C,3,0)),ТЗ!N122))</f>
        <v>0</v>
      </c>
      <c r="O428" s="30">
        <f>IF(O122&lt;O$619,CONCATENATE("&lt;",VLOOKUP(CONCATENATE(O$317," 1"),ТЗ!$A:$C,3,0)),IF(ТЗ!O122&gt;ТЗ!O$620,CONCATENATE("&gt;",VLOOKUP(CONCATENATE(O$317," 2"),ТЗ!$A:$C,3,0)),ТЗ!O122))</f>
        <v>0</v>
      </c>
      <c r="P428" s="30">
        <f>IF(P122&lt;P$619,CONCATENATE("&lt;",VLOOKUP(CONCATENATE(P$317," 1"),ТЗ!$A:$C,3,0)),IF(ТЗ!P122&gt;ТЗ!P$620,CONCATENATE("&gt;",VLOOKUP(CONCATENATE(P$317," 2"),ТЗ!$A:$C,3,0)),ТЗ!P122))</f>
        <v>0</v>
      </c>
      <c r="Q428" s="30">
        <f>IF(Q122&lt;Q$619,CONCATENATE("&lt;",VLOOKUP(CONCATENATE(Q$317," 1"),ТЗ!$A:$C,3,0)),IF(ТЗ!Q122&gt;ТЗ!Q$620,CONCATENATE("&gt;",VLOOKUP(CONCATENATE(Q$317," 2"),ТЗ!$A:$C,3,0)),ТЗ!Q122))</f>
        <v>0</v>
      </c>
      <c r="R428" s="30" t="str">
        <f>IF(R122&lt;R$619,CONCATENATE("&lt;",VLOOKUP(CONCATENATE(R$317," 1"),ТЗ!$A:$C,3,0)),IF(ТЗ!R122&gt;ТЗ!R$620,CONCATENATE("&gt;",VLOOKUP(CONCATENATE(R$317," 2"),ТЗ!$A:$C,3,0)),ТЗ!R122))</f>
        <v>&lt;0,5</v>
      </c>
      <c r="S428" s="30" t="str">
        <f>IF(S122&lt;S$619,CONCATENATE("&lt;",VLOOKUP(CONCATENATE(S$317," 1"),ТЗ!$A:$C,3,0)),IF(ТЗ!S122&gt;ТЗ!S$620,CONCATENATE("&gt;",VLOOKUP(CONCATENATE(S$317," 2"),ТЗ!$A:$C,3,0)),ТЗ!S122))</f>
        <v>&lt;0,1</v>
      </c>
      <c r="T428" s="30" t="str">
        <f>IF(T122&lt;T$619,CONCATENATE("&lt;",VLOOKUP(CONCATENATE(T$317," 1"),ТЗ!$A:$C,3,0)),IF(ТЗ!T122&gt;ТЗ!T$620,CONCATENATE("&gt;",VLOOKUP(CONCATENATE(T$317," 2"),ТЗ!$A:$C,3,0)),ТЗ!T122))</f>
        <v>&lt;0,1</v>
      </c>
      <c r="U428" s="30" t="e">
        <f>IF(U122&lt;U$619,CONCATENATE("&lt;",VLOOKUP(CONCATENATE(U$317," 1"),ТЗ!$A:$C,3,0)),IF(ТЗ!U122&gt;ТЗ!U$620,CONCATENATE("&gt;",VLOOKUP(CONCATENATE(U$317," 2"),ТЗ!$A:$C,3,0)),ТЗ!U122))</f>
        <v>#N/A</v>
      </c>
      <c r="V428" s="30" t="e">
        <f>IF(V122&lt;V$619,CONCATENATE("&lt;",VLOOKUP(CONCATENATE(V$317," 1"),ТЗ!$A:$C,3,0)),IF(ТЗ!V122&gt;ТЗ!V$620,CONCATENATE("&gt;",VLOOKUP(CONCATENATE(V$317," 2"),ТЗ!$A:$C,3,0)),ТЗ!V122))</f>
        <v>#N/A</v>
      </c>
    </row>
    <row r="429" spans="4:22" ht="15.75" hidden="1" thickBot="1" x14ac:dyDescent="0.3">
      <c r="D429" s="14" t="str">
        <f>IF(OR(D428=[1]Настройки!$U$6,D428="-"),"-",D428+1)</f>
        <v>-</v>
      </c>
      <c r="E429" s="15" t="str">
        <f t="shared" si="2"/>
        <v>-</v>
      </c>
      <c r="F429" s="15"/>
      <c r="G429" s="30" t="str">
        <f>IF(G123&lt;G$619,CONCATENATE("&lt;",VLOOKUP(CONCATENATE(G$317," 1"),ТЗ!$A:$C,3,0)),IF(ТЗ!G123&gt;ТЗ!G$620,CONCATENATE("&gt;",VLOOKUP(CONCATENATE(G$317," 2"),ТЗ!$A:$C,3,0)),ТЗ!G123))</f>
        <v>&lt;1,00</v>
      </c>
      <c r="H429" s="30" t="str">
        <f>IF(H123&lt;H$619,CONCATENATE("&lt;",VLOOKUP(CONCATENATE(H$317," 1"),ТЗ!$A:$C,3,0)),IF(ТЗ!H123&gt;ТЗ!H$620,CONCATENATE("&gt;",VLOOKUP(CONCATENATE(H$317," 2"),ТЗ!$A:$C,3,0)),ТЗ!H123))</f>
        <v>&lt;1,00</v>
      </c>
      <c r="I429" s="30" t="str">
        <f>IF(I123&lt;I$619,CONCATENATE("&lt;",VLOOKUP(CONCATENATE(I$317," 1"),ТЗ!$A:$C,3,0)),IF(ТЗ!I123&gt;ТЗ!I$620,CONCATENATE("&gt;",VLOOKUP(CONCATENATE(I$317," 2"),ТЗ!$A:$C,3,0)),ТЗ!I123))</f>
        <v>&lt;0,01</v>
      </c>
      <c r="J429" s="30">
        <f>IF(J123&lt;J$619,CONCATENATE("&lt;",VLOOKUP(CONCATENATE(J$317," 1"),ТЗ!$A:$C,3,0)),IF(ТЗ!J123&gt;ТЗ!J$620,CONCATENATE("&gt;",VLOOKUP(CONCATENATE(J$317," 2"),ТЗ!$A:$C,3,0)),ТЗ!J123))</f>
        <v>0</v>
      </c>
      <c r="K429" s="30">
        <f>IF(K123&lt;K$619,CONCATENATE("&lt;",VLOOKUP(CONCATENATE(K$317," 1"),ТЗ!$A:$C,3,0)),IF(ТЗ!K123&gt;ТЗ!K$620,CONCATENATE("&gt;",VLOOKUP(CONCATENATE(K$317," 2"),ТЗ!$A:$C,3,0)),ТЗ!K123))</f>
        <v>0</v>
      </c>
      <c r="L429" s="30" t="str">
        <f>IF(L123&lt;L$619,CONCATENATE("&lt;",VLOOKUP(CONCATENATE(L$317," 1"),ТЗ!$A:$C,3,0)),IF(ТЗ!L123&gt;ТЗ!L$620,CONCATENATE("&gt;",VLOOKUP(CONCATENATE(L$317," 2"),ТЗ!$A:$C,3,0)),ТЗ!L123))</f>
        <v>&lt;0,2</v>
      </c>
      <c r="M429" s="30" t="str">
        <f>IF(M123&lt;M$619,CONCATENATE("&lt;",VLOOKUP(CONCATENATE(M$317," 1"),ТЗ!$A:$C,3,0)),IF(ТЗ!M123&gt;ТЗ!M$620,CONCATENATE("&gt;",VLOOKUP(CONCATENATE(M$317," 2"),ТЗ!$A:$C,3,0)),ТЗ!M123))</f>
        <v>&lt;0,5</v>
      </c>
      <c r="N429" s="30">
        <f>IF(N123&lt;N$619,CONCATENATE("&lt;",VLOOKUP(CONCATENATE(N$317," 1"),ТЗ!$A:$C,3,0)),IF(ТЗ!N123&gt;ТЗ!N$620,CONCATENATE("&gt;",VLOOKUP(CONCATENATE(N$317," 2"),ТЗ!$A:$C,3,0)),ТЗ!N123))</f>
        <v>0</v>
      </c>
      <c r="O429" s="30">
        <f>IF(O123&lt;O$619,CONCATENATE("&lt;",VLOOKUP(CONCATENATE(O$317," 1"),ТЗ!$A:$C,3,0)),IF(ТЗ!O123&gt;ТЗ!O$620,CONCATENATE("&gt;",VLOOKUP(CONCATENATE(O$317," 2"),ТЗ!$A:$C,3,0)),ТЗ!O123))</f>
        <v>0</v>
      </c>
      <c r="P429" s="30">
        <f>IF(P123&lt;P$619,CONCATENATE("&lt;",VLOOKUP(CONCATENATE(P$317," 1"),ТЗ!$A:$C,3,0)),IF(ТЗ!P123&gt;ТЗ!P$620,CONCATENATE("&gt;",VLOOKUP(CONCATENATE(P$317," 2"),ТЗ!$A:$C,3,0)),ТЗ!P123))</f>
        <v>0</v>
      </c>
      <c r="Q429" s="30">
        <f>IF(Q123&lt;Q$619,CONCATENATE("&lt;",VLOOKUP(CONCATENATE(Q$317," 1"),ТЗ!$A:$C,3,0)),IF(ТЗ!Q123&gt;ТЗ!Q$620,CONCATENATE("&gt;",VLOOKUP(CONCATENATE(Q$317," 2"),ТЗ!$A:$C,3,0)),ТЗ!Q123))</f>
        <v>0</v>
      </c>
      <c r="R429" s="30" t="str">
        <f>IF(R123&lt;R$619,CONCATENATE("&lt;",VLOOKUP(CONCATENATE(R$317," 1"),ТЗ!$A:$C,3,0)),IF(ТЗ!R123&gt;ТЗ!R$620,CONCATENATE("&gt;",VLOOKUP(CONCATENATE(R$317," 2"),ТЗ!$A:$C,3,0)),ТЗ!R123))</f>
        <v>&lt;0,5</v>
      </c>
      <c r="S429" s="30" t="str">
        <f>IF(S123&lt;S$619,CONCATENATE("&lt;",VLOOKUP(CONCATENATE(S$317," 1"),ТЗ!$A:$C,3,0)),IF(ТЗ!S123&gt;ТЗ!S$620,CONCATENATE("&gt;",VLOOKUP(CONCATENATE(S$317," 2"),ТЗ!$A:$C,3,0)),ТЗ!S123))</f>
        <v>&lt;0,1</v>
      </c>
      <c r="T429" s="30" t="str">
        <f>IF(T123&lt;T$619,CONCATENATE("&lt;",VLOOKUP(CONCATENATE(T$317," 1"),ТЗ!$A:$C,3,0)),IF(ТЗ!T123&gt;ТЗ!T$620,CONCATENATE("&gt;",VLOOKUP(CONCATENATE(T$317," 2"),ТЗ!$A:$C,3,0)),ТЗ!T123))</f>
        <v>&lt;0,1</v>
      </c>
      <c r="U429" s="30" t="e">
        <f>IF(U123&lt;U$619,CONCATENATE("&lt;",VLOOKUP(CONCATENATE(U$317," 1"),ТЗ!$A:$C,3,0)),IF(ТЗ!U123&gt;ТЗ!U$620,CONCATENATE("&gt;",VLOOKUP(CONCATENATE(U$317," 2"),ТЗ!$A:$C,3,0)),ТЗ!U123))</f>
        <v>#N/A</v>
      </c>
      <c r="V429" s="30" t="e">
        <f>IF(V123&lt;V$619,CONCATENATE("&lt;",VLOOKUP(CONCATENATE(V$317," 1"),ТЗ!$A:$C,3,0)),IF(ТЗ!V123&gt;ТЗ!V$620,CONCATENATE("&gt;",VLOOKUP(CONCATENATE(V$317," 2"),ТЗ!$A:$C,3,0)),ТЗ!V123))</f>
        <v>#N/A</v>
      </c>
    </row>
    <row r="430" spans="4:22" ht="15.75" hidden="1" thickBot="1" x14ac:dyDescent="0.3">
      <c r="D430" s="14" t="str">
        <f>IF(OR(D429=[1]Настройки!$U$6,D429="-"),"-",D429+1)</f>
        <v>-</v>
      </c>
      <c r="E430" s="15" t="str">
        <f t="shared" si="2"/>
        <v>-</v>
      </c>
      <c r="F430" s="15"/>
      <c r="G430" s="30" t="str">
        <f>IF(G124&lt;G$619,CONCATENATE("&lt;",VLOOKUP(CONCATENATE(G$317," 1"),ТЗ!$A:$C,3,0)),IF(ТЗ!G124&gt;ТЗ!G$620,CONCATENATE("&gt;",VLOOKUP(CONCATENATE(G$317," 2"),ТЗ!$A:$C,3,0)),ТЗ!G124))</f>
        <v>&lt;1,00</v>
      </c>
      <c r="H430" s="30" t="str">
        <f>IF(H124&lt;H$619,CONCATENATE("&lt;",VLOOKUP(CONCATENATE(H$317," 1"),ТЗ!$A:$C,3,0)),IF(ТЗ!H124&gt;ТЗ!H$620,CONCATENATE("&gt;",VLOOKUP(CONCATENATE(H$317," 2"),ТЗ!$A:$C,3,0)),ТЗ!H124))</f>
        <v>&lt;1,00</v>
      </c>
      <c r="I430" s="30" t="str">
        <f>IF(I124&lt;I$619,CONCATENATE("&lt;",VLOOKUP(CONCATENATE(I$317," 1"),ТЗ!$A:$C,3,0)),IF(ТЗ!I124&gt;ТЗ!I$620,CONCATENATE("&gt;",VLOOKUP(CONCATENATE(I$317," 2"),ТЗ!$A:$C,3,0)),ТЗ!I124))</f>
        <v>&lt;0,01</v>
      </c>
      <c r="J430" s="30">
        <f>IF(J124&lt;J$619,CONCATENATE("&lt;",VLOOKUP(CONCATENATE(J$317," 1"),ТЗ!$A:$C,3,0)),IF(ТЗ!J124&gt;ТЗ!J$620,CONCATENATE("&gt;",VLOOKUP(CONCATENATE(J$317," 2"),ТЗ!$A:$C,3,0)),ТЗ!J124))</f>
        <v>0</v>
      </c>
      <c r="K430" s="30">
        <f>IF(K124&lt;K$619,CONCATENATE("&lt;",VLOOKUP(CONCATENATE(K$317," 1"),ТЗ!$A:$C,3,0)),IF(ТЗ!K124&gt;ТЗ!K$620,CONCATENATE("&gt;",VLOOKUP(CONCATENATE(K$317," 2"),ТЗ!$A:$C,3,0)),ТЗ!K124))</f>
        <v>0</v>
      </c>
      <c r="L430" s="30" t="str">
        <f>IF(L124&lt;L$619,CONCATENATE("&lt;",VLOOKUP(CONCATENATE(L$317," 1"),ТЗ!$A:$C,3,0)),IF(ТЗ!L124&gt;ТЗ!L$620,CONCATENATE("&gt;",VLOOKUP(CONCATENATE(L$317," 2"),ТЗ!$A:$C,3,0)),ТЗ!L124))</f>
        <v>&lt;0,2</v>
      </c>
      <c r="M430" s="30" t="str">
        <f>IF(M124&lt;M$619,CONCATENATE("&lt;",VLOOKUP(CONCATENATE(M$317," 1"),ТЗ!$A:$C,3,0)),IF(ТЗ!M124&gt;ТЗ!M$620,CONCATENATE("&gt;",VLOOKUP(CONCATENATE(M$317," 2"),ТЗ!$A:$C,3,0)),ТЗ!M124))</f>
        <v>&lt;0,5</v>
      </c>
      <c r="N430" s="30">
        <f>IF(N124&lt;N$619,CONCATENATE("&lt;",VLOOKUP(CONCATENATE(N$317," 1"),ТЗ!$A:$C,3,0)),IF(ТЗ!N124&gt;ТЗ!N$620,CONCATENATE("&gt;",VLOOKUP(CONCATENATE(N$317," 2"),ТЗ!$A:$C,3,0)),ТЗ!N124))</f>
        <v>0</v>
      </c>
      <c r="O430" s="30">
        <f>IF(O124&lt;O$619,CONCATENATE("&lt;",VLOOKUP(CONCATENATE(O$317," 1"),ТЗ!$A:$C,3,0)),IF(ТЗ!O124&gt;ТЗ!O$620,CONCATENATE("&gt;",VLOOKUP(CONCATENATE(O$317," 2"),ТЗ!$A:$C,3,0)),ТЗ!O124))</f>
        <v>0</v>
      </c>
      <c r="P430" s="30">
        <f>IF(P124&lt;P$619,CONCATENATE("&lt;",VLOOKUP(CONCATENATE(P$317," 1"),ТЗ!$A:$C,3,0)),IF(ТЗ!P124&gt;ТЗ!P$620,CONCATENATE("&gt;",VLOOKUP(CONCATENATE(P$317," 2"),ТЗ!$A:$C,3,0)),ТЗ!P124))</f>
        <v>0</v>
      </c>
      <c r="Q430" s="30">
        <f>IF(Q124&lt;Q$619,CONCATENATE("&lt;",VLOOKUP(CONCATENATE(Q$317," 1"),ТЗ!$A:$C,3,0)),IF(ТЗ!Q124&gt;ТЗ!Q$620,CONCATENATE("&gt;",VLOOKUP(CONCATENATE(Q$317," 2"),ТЗ!$A:$C,3,0)),ТЗ!Q124))</f>
        <v>0</v>
      </c>
      <c r="R430" s="30" t="str">
        <f>IF(R124&lt;R$619,CONCATENATE("&lt;",VLOOKUP(CONCATENATE(R$317," 1"),ТЗ!$A:$C,3,0)),IF(ТЗ!R124&gt;ТЗ!R$620,CONCATENATE("&gt;",VLOOKUP(CONCATENATE(R$317," 2"),ТЗ!$A:$C,3,0)),ТЗ!R124))</f>
        <v>&lt;0,5</v>
      </c>
      <c r="S430" s="30" t="str">
        <f>IF(S124&lt;S$619,CONCATENATE("&lt;",VLOOKUP(CONCATENATE(S$317," 1"),ТЗ!$A:$C,3,0)),IF(ТЗ!S124&gt;ТЗ!S$620,CONCATENATE("&gt;",VLOOKUP(CONCATENATE(S$317," 2"),ТЗ!$A:$C,3,0)),ТЗ!S124))</f>
        <v>&lt;0,1</v>
      </c>
      <c r="T430" s="30" t="str">
        <f>IF(T124&lt;T$619,CONCATENATE("&lt;",VLOOKUP(CONCATENATE(T$317," 1"),ТЗ!$A:$C,3,0)),IF(ТЗ!T124&gt;ТЗ!T$620,CONCATENATE("&gt;",VLOOKUP(CONCATENATE(T$317," 2"),ТЗ!$A:$C,3,0)),ТЗ!T124))</f>
        <v>&lt;0,1</v>
      </c>
      <c r="U430" s="30" t="e">
        <f>IF(U124&lt;U$619,CONCATENATE("&lt;",VLOOKUP(CONCATENATE(U$317," 1"),ТЗ!$A:$C,3,0)),IF(ТЗ!U124&gt;ТЗ!U$620,CONCATENATE("&gt;",VLOOKUP(CONCATENATE(U$317," 2"),ТЗ!$A:$C,3,0)),ТЗ!U124))</f>
        <v>#N/A</v>
      </c>
      <c r="V430" s="30" t="e">
        <f>IF(V124&lt;V$619,CONCATENATE("&lt;",VLOOKUP(CONCATENATE(V$317," 1"),ТЗ!$A:$C,3,0)),IF(ТЗ!V124&gt;ТЗ!V$620,CONCATENATE("&gt;",VLOOKUP(CONCATENATE(V$317," 2"),ТЗ!$A:$C,3,0)),ТЗ!V124))</f>
        <v>#N/A</v>
      </c>
    </row>
    <row r="431" spans="4:22" ht="15.75" hidden="1" thickBot="1" x14ac:dyDescent="0.3">
      <c r="D431" s="14" t="str">
        <f>IF(OR(D430=[1]Настройки!$U$6,D430="-"),"-",D430+1)</f>
        <v>-</v>
      </c>
      <c r="E431" s="15" t="str">
        <f t="shared" si="2"/>
        <v>-</v>
      </c>
      <c r="F431" s="15"/>
      <c r="G431" s="30" t="str">
        <f>IF(G125&lt;G$619,CONCATENATE("&lt;",VLOOKUP(CONCATENATE(G$317," 1"),ТЗ!$A:$C,3,0)),IF(ТЗ!G125&gt;ТЗ!G$620,CONCATENATE("&gt;",VLOOKUP(CONCATENATE(G$317," 2"),ТЗ!$A:$C,3,0)),ТЗ!G125))</f>
        <v>&lt;1,00</v>
      </c>
      <c r="H431" s="30" t="str">
        <f>IF(H125&lt;H$619,CONCATENATE("&lt;",VLOOKUP(CONCATENATE(H$317," 1"),ТЗ!$A:$C,3,0)),IF(ТЗ!H125&gt;ТЗ!H$620,CONCATENATE("&gt;",VLOOKUP(CONCATENATE(H$317," 2"),ТЗ!$A:$C,3,0)),ТЗ!H125))</f>
        <v>&lt;1,00</v>
      </c>
      <c r="I431" s="30" t="str">
        <f>IF(I125&lt;I$619,CONCATENATE("&lt;",VLOOKUP(CONCATENATE(I$317," 1"),ТЗ!$A:$C,3,0)),IF(ТЗ!I125&gt;ТЗ!I$620,CONCATENATE("&gt;",VLOOKUP(CONCATENATE(I$317," 2"),ТЗ!$A:$C,3,0)),ТЗ!I125))</f>
        <v>&lt;0,01</v>
      </c>
      <c r="J431" s="30">
        <f>IF(J125&lt;J$619,CONCATENATE("&lt;",VLOOKUP(CONCATENATE(J$317," 1"),ТЗ!$A:$C,3,0)),IF(ТЗ!J125&gt;ТЗ!J$620,CONCATENATE("&gt;",VLOOKUP(CONCATENATE(J$317," 2"),ТЗ!$A:$C,3,0)),ТЗ!J125))</f>
        <v>0</v>
      </c>
      <c r="K431" s="30">
        <f>IF(K125&lt;K$619,CONCATENATE("&lt;",VLOOKUP(CONCATENATE(K$317," 1"),ТЗ!$A:$C,3,0)),IF(ТЗ!K125&gt;ТЗ!K$620,CONCATENATE("&gt;",VLOOKUP(CONCATENATE(K$317," 2"),ТЗ!$A:$C,3,0)),ТЗ!K125))</f>
        <v>0</v>
      </c>
      <c r="L431" s="30" t="str">
        <f>IF(L125&lt;L$619,CONCATENATE("&lt;",VLOOKUP(CONCATENATE(L$317," 1"),ТЗ!$A:$C,3,0)),IF(ТЗ!L125&gt;ТЗ!L$620,CONCATENATE("&gt;",VLOOKUP(CONCATENATE(L$317," 2"),ТЗ!$A:$C,3,0)),ТЗ!L125))</f>
        <v>&lt;0,2</v>
      </c>
      <c r="M431" s="30" t="str">
        <f>IF(M125&lt;M$619,CONCATENATE("&lt;",VLOOKUP(CONCATENATE(M$317," 1"),ТЗ!$A:$C,3,0)),IF(ТЗ!M125&gt;ТЗ!M$620,CONCATENATE("&gt;",VLOOKUP(CONCATENATE(M$317," 2"),ТЗ!$A:$C,3,0)),ТЗ!M125))</f>
        <v>&lt;0,5</v>
      </c>
      <c r="N431" s="30">
        <f>IF(N125&lt;N$619,CONCATENATE("&lt;",VLOOKUP(CONCATENATE(N$317," 1"),ТЗ!$A:$C,3,0)),IF(ТЗ!N125&gt;ТЗ!N$620,CONCATENATE("&gt;",VLOOKUP(CONCATENATE(N$317," 2"),ТЗ!$A:$C,3,0)),ТЗ!N125))</f>
        <v>0</v>
      </c>
      <c r="O431" s="30">
        <f>IF(O125&lt;O$619,CONCATENATE("&lt;",VLOOKUP(CONCATENATE(O$317," 1"),ТЗ!$A:$C,3,0)),IF(ТЗ!O125&gt;ТЗ!O$620,CONCATENATE("&gt;",VLOOKUP(CONCATENATE(O$317," 2"),ТЗ!$A:$C,3,0)),ТЗ!O125))</f>
        <v>0</v>
      </c>
      <c r="P431" s="30">
        <f>IF(P125&lt;P$619,CONCATENATE("&lt;",VLOOKUP(CONCATENATE(P$317," 1"),ТЗ!$A:$C,3,0)),IF(ТЗ!P125&gt;ТЗ!P$620,CONCATENATE("&gt;",VLOOKUP(CONCATENATE(P$317," 2"),ТЗ!$A:$C,3,0)),ТЗ!P125))</f>
        <v>0</v>
      </c>
      <c r="Q431" s="30">
        <f>IF(Q125&lt;Q$619,CONCATENATE("&lt;",VLOOKUP(CONCATENATE(Q$317," 1"),ТЗ!$A:$C,3,0)),IF(ТЗ!Q125&gt;ТЗ!Q$620,CONCATENATE("&gt;",VLOOKUP(CONCATENATE(Q$317," 2"),ТЗ!$A:$C,3,0)),ТЗ!Q125))</f>
        <v>0</v>
      </c>
      <c r="R431" s="30" t="str">
        <f>IF(R125&lt;R$619,CONCATENATE("&lt;",VLOOKUP(CONCATENATE(R$317," 1"),ТЗ!$A:$C,3,0)),IF(ТЗ!R125&gt;ТЗ!R$620,CONCATENATE("&gt;",VLOOKUP(CONCATENATE(R$317," 2"),ТЗ!$A:$C,3,0)),ТЗ!R125))</f>
        <v>&lt;0,5</v>
      </c>
      <c r="S431" s="30" t="str">
        <f>IF(S125&lt;S$619,CONCATENATE("&lt;",VLOOKUP(CONCATENATE(S$317," 1"),ТЗ!$A:$C,3,0)),IF(ТЗ!S125&gt;ТЗ!S$620,CONCATENATE("&gt;",VLOOKUP(CONCATENATE(S$317," 2"),ТЗ!$A:$C,3,0)),ТЗ!S125))</f>
        <v>&lt;0,1</v>
      </c>
      <c r="T431" s="30" t="str">
        <f>IF(T125&lt;T$619,CONCATENATE("&lt;",VLOOKUP(CONCATENATE(T$317," 1"),ТЗ!$A:$C,3,0)),IF(ТЗ!T125&gt;ТЗ!T$620,CONCATENATE("&gt;",VLOOKUP(CONCATENATE(T$317," 2"),ТЗ!$A:$C,3,0)),ТЗ!T125))</f>
        <v>&lt;0,1</v>
      </c>
      <c r="U431" s="30" t="e">
        <f>IF(U125&lt;U$619,CONCATENATE("&lt;",VLOOKUP(CONCATENATE(U$317," 1"),ТЗ!$A:$C,3,0)),IF(ТЗ!U125&gt;ТЗ!U$620,CONCATENATE("&gt;",VLOOKUP(CONCATENATE(U$317," 2"),ТЗ!$A:$C,3,0)),ТЗ!U125))</f>
        <v>#N/A</v>
      </c>
      <c r="V431" s="30" t="e">
        <f>IF(V125&lt;V$619,CONCATENATE("&lt;",VLOOKUP(CONCATENATE(V$317," 1"),ТЗ!$A:$C,3,0)),IF(ТЗ!V125&gt;ТЗ!V$620,CONCATENATE("&gt;",VLOOKUP(CONCATENATE(V$317," 2"),ТЗ!$A:$C,3,0)),ТЗ!V125))</f>
        <v>#N/A</v>
      </c>
    </row>
    <row r="432" spans="4:22" ht="15.75" hidden="1" thickBot="1" x14ac:dyDescent="0.3">
      <c r="D432" s="14" t="str">
        <f>IF(OR(D431=[1]Настройки!$U$6,D431="-"),"-",D431+1)</f>
        <v>-</v>
      </c>
      <c r="E432" s="15" t="str">
        <f t="shared" si="2"/>
        <v>-</v>
      </c>
      <c r="F432" s="15"/>
      <c r="G432" s="30" t="str">
        <f>IF(G126&lt;G$619,CONCATENATE("&lt;",VLOOKUP(CONCATENATE(G$317," 1"),ТЗ!$A:$C,3,0)),IF(ТЗ!G126&gt;ТЗ!G$620,CONCATENATE("&gt;",VLOOKUP(CONCATENATE(G$317," 2"),ТЗ!$A:$C,3,0)),ТЗ!G126))</f>
        <v>&lt;1,00</v>
      </c>
      <c r="H432" s="30" t="str">
        <f>IF(H126&lt;H$619,CONCATENATE("&lt;",VLOOKUP(CONCATENATE(H$317," 1"),ТЗ!$A:$C,3,0)),IF(ТЗ!H126&gt;ТЗ!H$620,CONCATENATE("&gt;",VLOOKUP(CONCATENATE(H$317," 2"),ТЗ!$A:$C,3,0)),ТЗ!H126))</f>
        <v>&lt;1,00</v>
      </c>
      <c r="I432" s="30" t="str">
        <f>IF(I126&lt;I$619,CONCATENATE("&lt;",VLOOKUP(CONCATENATE(I$317," 1"),ТЗ!$A:$C,3,0)),IF(ТЗ!I126&gt;ТЗ!I$620,CONCATENATE("&gt;",VLOOKUP(CONCATENATE(I$317," 2"),ТЗ!$A:$C,3,0)),ТЗ!I126))</f>
        <v>&lt;0,01</v>
      </c>
      <c r="J432" s="30">
        <f>IF(J126&lt;J$619,CONCATENATE("&lt;",VLOOKUP(CONCATENATE(J$317," 1"),ТЗ!$A:$C,3,0)),IF(ТЗ!J126&gt;ТЗ!J$620,CONCATENATE("&gt;",VLOOKUP(CONCATENATE(J$317," 2"),ТЗ!$A:$C,3,0)),ТЗ!J126))</f>
        <v>0</v>
      </c>
      <c r="K432" s="30">
        <f>IF(K126&lt;K$619,CONCATENATE("&lt;",VLOOKUP(CONCATENATE(K$317," 1"),ТЗ!$A:$C,3,0)),IF(ТЗ!K126&gt;ТЗ!K$620,CONCATENATE("&gt;",VLOOKUP(CONCATENATE(K$317," 2"),ТЗ!$A:$C,3,0)),ТЗ!K126))</f>
        <v>0</v>
      </c>
      <c r="L432" s="30" t="str">
        <f>IF(L126&lt;L$619,CONCATENATE("&lt;",VLOOKUP(CONCATENATE(L$317," 1"),ТЗ!$A:$C,3,0)),IF(ТЗ!L126&gt;ТЗ!L$620,CONCATENATE("&gt;",VLOOKUP(CONCATENATE(L$317," 2"),ТЗ!$A:$C,3,0)),ТЗ!L126))</f>
        <v>&lt;0,2</v>
      </c>
      <c r="M432" s="30" t="str">
        <f>IF(M126&lt;M$619,CONCATENATE("&lt;",VLOOKUP(CONCATENATE(M$317," 1"),ТЗ!$A:$C,3,0)),IF(ТЗ!M126&gt;ТЗ!M$620,CONCATENATE("&gt;",VLOOKUP(CONCATENATE(M$317," 2"),ТЗ!$A:$C,3,0)),ТЗ!M126))</f>
        <v>&lt;0,5</v>
      </c>
      <c r="N432" s="30">
        <f>IF(N126&lt;N$619,CONCATENATE("&lt;",VLOOKUP(CONCATENATE(N$317," 1"),ТЗ!$A:$C,3,0)),IF(ТЗ!N126&gt;ТЗ!N$620,CONCATENATE("&gt;",VLOOKUP(CONCATENATE(N$317," 2"),ТЗ!$A:$C,3,0)),ТЗ!N126))</f>
        <v>0</v>
      </c>
      <c r="O432" s="30">
        <f>IF(O126&lt;O$619,CONCATENATE("&lt;",VLOOKUP(CONCATENATE(O$317," 1"),ТЗ!$A:$C,3,0)),IF(ТЗ!O126&gt;ТЗ!O$620,CONCATENATE("&gt;",VLOOKUP(CONCATENATE(O$317," 2"),ТЗ!$A:$C,3,0)),ТЗ!O126))</f>
        <v>0</v>
      </c>
      <c r="P432" s="30">
        <f>IF(P126&lt;P$619,CONCATENATE("&lt;",VLOOKUP(CONCATENATE(P$317," 1"),ТЗ!$A:$C,3,0)),IF(ТЗ!P126&gt;ТЗ!P$620,CONCATENATE("&gt;",VLOOKUP(CONCATENATE(P$317," 2"),ТЗ!$A:$C,3,0)),ТЗ!P126))</f>
        <v>0</v>
      </c>
      <c r="Q432" s="30">
        <f>IF(Q126&lt;Q$619,CONCATENATE("&lt;",VLOOKUP(CONCATENATE(Q$317," 1"),ТЗ!$A:$C,3,0)),IF(ТЗ!Q126&gt;ТЗ!Q$620,CONCATENATE("&gt;",VLOOKUP(CONCATENATE(Q$317," 2"),ТЗ!$A:$C,3,0)),ТЗ!Q126))</f>
        <v>0</v>
      </c>
      <c r="R432" s="30" t="str">
        <f>IF(R126&lt;R$619,CONCATENATE("&lt;",VLOOKUP(CONCATENATE(R$317," 1"),ТЗ!$A:$C,3,0)),IF(ТЗ!R126&gt;ТЗ!R$620,CONCATENATE("&gt;",VLOOKUP(CONCATENATE(R$317," 2"),ТЗ!$A:$C,3,0)),ТЗ!R126))</f>
        <v>&lt;0,5</v>
      </c>
      <c r="S432" s="30" t="str">
        <f>IF(S126&lt;S$619,CONCATENATE("&lt;",VLOOKUP(CONCATENATE(S$317," 1"),ТЗ!$A:$C,3,0)),IF(ТЗ!S126&gt;ТЗ!S$620,CONCATENATE("&gt;",VLOOKUP(CONCATENATE(S$317," 2"),ТЗ!$A:$C,3,0)),ТЗ!S126))</f>
        <v>&lt;0,1</v>
      </c>
      <c r="T432" s="30" t="str">
        <f>IF(T126&lt;T$619,CONCATENATE("&lt;",VLOOKUP(CONCATENATE(T$317," 1"),ТЗ!$A:$C,3,0)),IF(ТЗ!T126&gt;ТЗ!T$620,CONCATENATE("&gt;",VLOOKUP(CONCATENATE(T$317," 2"),ТЗ!$A:$C,3,0)),ТЗ!T126))</f>
        <v>&lt;0,1</v>
      </c>
      <c r="U432" s="30" t="e">
        <f>IF(U126&lt;U$619,CONCATENATE("&lt;",VLOOKUP(CONCATENATE(U$317," 1"),ТЗ!$A:$C,3,0)),IF(ТЗ!U126&gt;ТЗ!U$620,CONCATENATE("&gt;",VLOOKUP(CONCATENATE(U$317," 2"),ТЗ!$A:$C,3,0)),ТЗ!U126))</f>
        <v>#N/A</v>
      </c>
      <c r="V432" s="30" t="e">
        <f>IF(V126&lt;V$619,CONCATENATE("&lt;",VLOOKUP(CONCATENATE(V$317," 1"),ТЗ!$A:$C,3,0)),IF(ТЗ!V126&gt;ТЗ!V$620,CONCATENATE("&gt;",VLOOKUP(CONCATENATE(V$317," 2"),ТЗ!$A:$C,3,0)),ТЗ!V126))</f>
        <v>#N/A</v>
      </c>
    </row>
    <row r="433" spans="4:22" ht="15.75" hidden="1" thickBot="1" x14ac:dyDescent="0.3">
      <c r="D433" s="14" t="str">
        <f>IF(OR(D432=[1]Настройки!$U$6,D432="-"),"-",D432+1)</f>
        <v>-</v>
      </c>
      <c r="E433" s="15" t="str">
        <f t="shared" si="2"/>
        <v>-</v>
      </c>
      <c r="F433" s="15"/>
      <c r="G433" s="30" t="str">
        <f>IF(G127&lt;G$619,CONCATENATE("&lt;",VLOOKUP(CONCATENATE(G$317," 1"),ТЗ!$A:$C,3,0)),IF(ТЗ!G127&gt;ТЗ!G$620,CONCATENATE("&gt;",VLOOKUP(CONCATENATE(G$317," 2"),ТЗ!$A:$C,3,0)),ТЗ!G127))</f>
        <v>&lt;1,00</v>
      </c>
      <c r="H433" s="30" t="str">
        <f>IF(H127&lt;H$619,CONCATENATE("&lt;",VLOOKUP(CONCATENATE(H$317," 1"),ТЗ!$A:$C,3,0)),IF(ТЗ!H127&gt;ТЗ!H$620,CONCATENATE("&gt;",VLOOKUP(CONCATENATE(H$317," 2"),ТЗ!$A:$C,3,0)),ТЗ!H127))</f>
        <v>&lt;1,00</v>
      </c>
      <c r="I433" s="30" t="str">
        <f>IF(I127&lt;I$619,CONCATENATE("&lt;",VLOOKUP(CONCATENATE(I$317," 1"),ТЗ!$A:$C,3,0)),IF(ТЗ!I127&gt;ТЗ!I$620,CONCATENATE("&gt;",VLOOKUP(CONCATENATE(I$317," 2"),ТЗ!$A:$C,3,0)),ТЗ!I127))</f>
        <v>&lt;0,01</v>
      </c>
      <c r="J433" s="30">
        <f>IF(J127&lt;J$619,CONCATENATE("&lt;",VLOOKUP(CONCATENATE(J$317," 1"),ТЗ!$A:$C,3,0)),IF(ТЗ!J127&gt;ТЗ!J$620,CONCATENATE("&gt;",VLOOKUP(CONCATENATE(J$317," 2"),ТЗ!$A:$C,3,0)),ТЗ!J127))</f>
        <v>0</v>
      </c>
      <c r="K433" s="30">
        <f>IF(K127&lt;K$619,CONCATENATE("&lt;",VLOOKUP(CONCATENATE(K$317," 1"),ТЗ!$A:$C,3,0)),IF(ТЗ!K127&gt;ТЗ!K$620,CONCATENATE("&gt;",VLOOKUP(CONCATENATE(K$317," 2"),ТЗ!$A:$C,3,0)),ТЗ!K127))</f>
        <v>0</v>
      </c>
      <c r="L433" s="30" t="str">
        <f>IF(L127&lt;L$619,CONCATENATE("&lt;",VLOOKUP(CONCATENATE(L$317," 1"),ТЗ!$A:$C,3,0)),IF(ТЗ!L127&gt;ТЗ!L$620,CONCATENATE("&gt;",VLOOKUP(CONCATENATE(L$317," 2"),ТЗ!$A:$C,3,0)),ТЗ!L127))</f>
        <v>&lt;0,2</v>
      </c>
      <c r="M433" s="30" t="str">
        <f>IF(M127&lt;M$619,CONCATENATE("&lt;",VLOOKUP(CONCATENATE(M$317," 1"),ТЗ!$A:$C,3,0)),IF(ТЗ!M127&gt;ТЗ!M$620,CONCATENATE("&gt;",VLOOKUP(CONCATENATE(M$317," 2"),ТЗ!$A:$C,3,0)),ТЗ!M127))</f>
        <v>&lt;0,5</v>
      </c>
      <c r="N433" s="30">
        <f>IF(N127&lt;N$619,CONCATENATE("&lt;",VLOOKUP(CONCATENATE(N$317," 1"),ТЗ!$A:$C,3,0)),IF(ТЗ!N127&gt;ТЗ!N$620,CONCATENATE("&gt;",VLOOKUP(CONCATENATE(N$317," 2"),ТЗ!$A:$C,3,0)),ТЗ!N127))</f>
        <v>0</v>
      </c>
      <c r="O433" s="30">
        <f>IF(O127&lt;O$619,CONCATENATE("&lt;",VLOOKUP(CONCATENATE(O$317," 1"),ТЗ!$A:$C,3,0)),IF(ТЗ!O127&gt;ТЗ!O$620,CONCATENATE("&gt;",VLOOKUP(CONCATENATE(O$317," 2"),ТЗ!$A:$C,3,0)),ТЗ!O127))</f>
        <v>0</v>
      </c>
      <c r="P433" s="30">
        <f>IF(P127&lt;P$619,CONCATENATE("&lt;",VLOOKUP(CONCATENATE(P$317," 1"),ТЗ!$A:$C,3,0)),IF(ТЗ!P127&gt;ТЗ!P$620,CONCATENATE("&gt;",VLOOKUP(CONCATENATE(P$317," 2"),ТЗ!$A:$C,3,0)),ТЗ!P127))</f>
        <v>0</v>
      </c>
      <c r="Q433" s="30">
        <f>IF(Q127&lt;Q$619,CONCATENATE("&lt;",VLOOKUP(CONCATENATE(Q$317," 1"),ТЗ!$A:$C,3,0)),IF(ТЗ!Q127&gt;ТЗ!Q$620,CONCATENATE("&gt;",VLOOKUP(CONCATENATE(Q$317," 2"),ТЗ!$A:$C,3,0)),ТЗ!Q127))</f>
        <v>0</v>
      </c>
      <c r="R433" s="30" t="str">
        <f>IF(R127&lt;R$619,CONCATENATE("&lt;",VLOOKUP(CONCATENATE(R$317," 1"),ТЗ!$A:$C,3,0)),IF(ТЗ!R127&gt;ТЗ!R$620,CONCATENATE("&gt;",VLOOKUP(CONCATENATE(R$317," 2"),ТЗ!$A:$C,3,0)),ТЗ!R127))</f>
        <v>&lt;0,5</v>
      </c>
      <c r="S433" s="30" t="str">
        <f>IF(S127&lt;S$619,CONCATENATE("&lt;",VLOOKUP(CONCATENATE(S$317," 1"),ТЗ!$A:$C,3,0)),IF(ТЗ!S127&gt;ТЗ!S$620,CONCATENATE("&gt;",VLOOKUP(CONCATENATE(S$317," 2"),ТЗ!$A:$C,3,0)),ТЗ!S127))</f>
        <v>&lt;0,1</v>
      </c>
      <c r="T433" s="30" t="str">
        <f>IF(T127&lt;T$619,CONCATENATE("&lt;",VLOOKUP(CONCATENATE(T$317," 1"),ТЗ!$A:$C,3,0)),IF(ТЗ!T127&gt;ТЗ!T$620,CONCATENATE("&gt;",VLOOKUP(CONCATENATE(T$317," 2"),ТЗ!$A:$C,3,0)),ТЗ!T127))</f>
        <v>&lt;0,1</v>
      </c>
      <c r="U433" s="30" t="e">
        <f>IF(U127&lt;U$619,CONCATENATE("&lt;",VLOOKUP(CONCATENATE(U$317," 1"),ТЗ!$A:$C,3,0)),IF(ТЗ!U127&gt;ТЗ!U$620,CONCATENATE("&gt;",VLOOKUP(CONCATENATE(U$317," 2"),ТЗ!$A:$C,3,0)),ТЗ!U127))</f>
        <v>#N/A</v>
      </c>
      <c r="V433" s="30" t="e">
        <f>IF(V127&lt;V$619,CONCATENATE("&lt;",VLOOKUP(CONCATENATE(V$317," 1"),ТЗ!$A:$C,3,0)),IF(ТЗ!V127&gt;ТЗ!V$620,CONCATENATE("&gt;",VLOOKUP(CONCATENATE(V$317," 2"),ТЗ!$A:$C,3,0)),ТЗ!V127))</f>
        <v>#N/A</v>
      </c>
    </row>
    <row r="434" spans="4:22" ht="15.75" hidden="1" thickBot="1" x14ac:dyDescent="0.3">
      <c r="D434" s="14" t="str">
        <f>IF(OR(D433=[1]Настройки!$U$6,D433="-"),"-",D433+1)</f>
        <v>-</v>
      </c>
      <c r="E434" s="15" t="str">
        <f t="shared" si="2"/>
        <v>-</v>
      </c>
      <c r="F434" s="15"/>
      <c r="G434" s="30" t="str">
        <f>IF(G128&lt;G$619,CONCATENATE("&lt;",VLOOKUP(CONCATENATE(G$317," 1"),ТЗ!$A:$C,3,0)),IF(ТЗ!G128&gt;ТЗ!G$620,CONCATENATE("&gt;",VLOOKUP(CONCATENATE(G$317," 2"),ТЗ!$A:$C,3,0)),ТЗ!G128))</f>
        <v>&lt;1,00</v>
      </c>
      <c r="H434" s="30" t="str">
        <f>IF(H128&lt;H$619,CONCATENATE("&lt;",VLOOKUP(CONCATENATE(H$317," 1"),ТЗ!$A:$C,3,0)),IF(ТЗ!H128&gt;ТЗ!H$620,CONCATENATE("&gt;",VLOOKUP(CONCATENATE(H$317," 2"),ТЗ!$A:$C,3,0)),ТЗ!H128))</f>
        <v>&lt;1,00</v>
      </c>
      <c r="I434" s="30" t="str">
        <f>IF(I128&lt;I$619,CONCATENATE("&lt;",VLOOKUP(CONCATENATE(I$317," 1"),ТЗ!$A:$C,3,0)),IF(ТЗ!I128&gt;ТЗ!I$620,CONCATENATE("&gt;",VLOOKUP(CONCATENATE(I$317," 2"),ТЗ!$A:$C,3,0)),ТЗ!I128))</f>
        <v>&lt;0,01</v>
      </c>
      <c r="J434" s="30">
        <f>IF(J128&lt;J$619,CONCATENATE("&lt;",VLOOKUP(CONCATENATE(J$317," 1"),ТЗ!$A:$C,3,0)),IF(ТЗ!J128&gt;ТЗ!J$620,CONCATENATE("&gt;",VLOOKUP(CONCATENATE(J$317," 2"),ТЗ!$A:$C,3,0)),ТЗ!J128))</f>
        <v>0</v>
      </c>
      <c r="K434" s="30">
        <f>IF(K128&lt;K$619,CONCATENATE("&lt;",VLOOKUP(CONCATENATE(K$317," 1"),ТЗ!$A:$C,3,0)),IF(ТЗ!K128&gt;ТЗ!K$620,CONCATENATE("&gt;",VLOOKUP(CONCATENATE(K$317," 2"),ТЗ!$A:$C,3,0)),ТЗ!K128))</f>
        <v>0</v>
      </c>
      <c r="L434" s="30" t="str">
        <f>IF(L128&lt;L$619,CONCATENATE("&lt;",VLOOKUP(CONCATENATE(L$317," 1"),ТЗ!$A:$C,3,0)),IF(ТЗ!L128&gt;ТЗ!L$620,CONCATENATE("&gt;",VLOOKUP(CONCATENATE(L$317," 2"),ТЗ!$A:$C,3,0)),ТЗ!L128))</f>
        <v>&lt;0,2</v>
      </c>
      <c r="M434" s="30" t="str">
        <f>IF(M128&lt;M$619,CONCATENATE("&lt;",VLOOKUP(CONCATENATE(M$317," 1"),ТЗ!$A:$C,3,0)),IF(ТЗ!M128&gt;ТЗ!M$620,CONCATENATE("&gt;",VLOOKUP(CONCATENATE(M$317," 2"),ТЗ!$A:$C,3,0)),ТЗ!M128))</f>
        <v>&lt;0,5</v>
      </c>
      <c r="N434" s="30">
        <f>IF(N128&lt;N$619,CONCATENATE("&lt;",VLOOKUP(CONCATENATE(N$317," 1"),ТЗ!$A:$C,3,0)),IF(ТЗ!N128&gt;ТЗ!N$620,CONCATENATE("&gt;",VLOOKUP(CONCATENATE(N$317," 2"),ТЗ!$A:$C,3,0)),ТЗ!N128))</f>
        <v>0</v>
      </c>
      <c r="O434" s="30">
        <f>IF(O128&lt;O$619,CONCATENATE("&lt;",VLOOKUP(CONCATENATE(O$317," 1"),ТЗ!$A:$C,3,0)),IF(ТЗ!O128&gt;ТЗ!O$620,CONCATENATE("&gt;",VLOOKUP(CONCATENATE(O$317," 2"),ТЗ!$A:$C,3,0)),ТЗ!O128))</f>
        <v>0</v>
      </c>
      <c r="P434" s="30">
        <f>IF(P128&lt;P$619,CONCATENATE("&lt;",VLOOKUP(CONCATENATE(P$317," 1"),ТЗ!$A:$C,3,0)),IF(ТЗ!P128&gt;ТЗ!P$620,CONCATENATE("&gt;",VLOOKUP(CONCATENATE(P$317," 2"),ТЗ!$A:$C,3,0)),ТЗ!P128))</f>
        <v>0</v>
      </c>
      <c r="Q434" s="30">
        <f>IF(Q128&lt;Q$619,CONCATENATE("&lt;",VLOOKUP(CONCATENATE(Q$317," 1"),ТЗ!$A:$C,3,0)),IF(ТЗ!Q128&gt;ТЗ!Q$620,CONCATENATE("&gt;",VLOOKUP(CONCATENATE(Q$317," 2"),ТЗ!$A:$C,3,0)),ТЗ!Q128))</f>
        <v>0</v>
      </c>
      <c r="R434" s="30" t="str">
        <f>IF(R128&lt;R$619,CONCATENATE("&lt;",VLOOKUP(CONCATENATE(R$317," 1"),ТЗ!$A:$C,3,0)),IF(ТЗ!R128&gt;ТЗ!R$620,CONCATENATE("&gt;",VLOOKUP(CONCATENATE(R$317," 2"),ТЗ!$A:$C,3,0)),ТЗ!R128))</f>
        <v>&lt;0,5</v>
      </c>
      <c r="S434" s="30" t="str">
        <f>IF(S128&lt;S$619,CONCATENATE("&lt;",VLOOKUP(CONCATENATE(S$317," 1"),ТЗ!$A:$C,3,0)),IF(ТЗ!S128&gt;ТЗ!S$620,CONCATENATE("&gt;",VLOOKUP(CONCATENATE(S$317," 2"),ТЗ!$A:$C,3,0)),ТЗ!S128))</f>
        <v>&lt;0,1</v>
      </c>
      <c r="T434" s="30" t="str">
        <f>IF(T128&lt;T$619,CONCATENATE("&lt;",VLOOKUP(CONCATENATE(T$317," 1"),ТЗ!$A:$C,3,0)),IF(ТЗ!T128&gt;ТЗ!T$620,CONCATENATE("&gt;",VLOOKUP(CONCATENATE(T$317," 2"),ТЗ!$A:$C,3,0)),ТЗ!T128))</f>
        <v>&lt;0,1</v>
      </c>
      <c r="U434" s="30" t="e">
        <f>IF(U128&lt;U$619,CONCATENATE("&lt;",VLOOKUP(CONCATENATE(U$317," 1"),ТЗ!$A:$C,3,0)),IF(ТЗ!U128&gt;ТЗ!U$620,CONCATENATE("&gt;",VLOOKUP(CONCATENATE(U$317," 2"),ТЗ!$A:$C,3,0)),ТЗ!U128))</f>
        <v>#N/A</v>
      </c>
      <c r="V434" s="30" t="e">
        <f>IF(V128&lt;V$619,CONCATENATE("&lt;",VLOOKUP(CONCATENATE(V$317," 1"),ТЗ!$A:$C,3,0)),IF(ТЗ!V128&gt;ТЗ!V$620,CONCATENATE("&gt;",VLOOKUP(CONCATENATE(V$317," 2"),ТЗ!$A:$C,3,0)),ТЗ!V128))</f>
        <v>#N/A</v>
      </c>
    </row>
    <row r="435" spans="4:22" ht="15.75" hidden="1" thickBot="1" x14ac:dyDescent="0.3">
      <c r="D435" s="14" t="str">
        <f>IF(OR(D434=[1]Настройки!$U$6,D434="-"),"-",D434+1)</f>
        <v>-</v>
      </c>
      <c r="E435" s="15" t="str">
        <f t="shared" si="2"/>
        <v>-</v>
      </c>
      <c r="F435" s="15"/>
      <c r="G435" s="30" t="str">
        <f>IF(G129&lt;G$619,CONCATENATE("&lt;",VLOOKUP(CONCATENATE(G$317," 1"),ТЗ!$A:$C,3,0)),IF(ТЗ!G129&gt;ТЗ!G$620,CONCATENATE("&gt;",VLOOKUP(CONCATENATE(G$317," 2"),ТЗ!$A:$C,3,0)),ТЗ!G129))</f>
        <v>&lt;1,00</v>
      </c>
      <c r="H435" s="30" t="str">
        <f>IF(H129&lt;H$619,CONCATENATE("&lt;",VLOOKUP(CONCATENATE(H$317," 1"),ТЗ!$A:$C,3,0)),IF(ТЗ!H129&gt;ТЗ!H$620,CONCATENATE("&gt;",VLOOKUP(CONCATENATE(H$317," 2"),ТЗ!$A:$C,3,0)),ТЗ!H129))</f>
        <v>&lt;1,00</v>
      </c>
      <c r="I435" s="30" t="str">
        <f>IF(I129&lt;I$619,CONCATENATE("&lt;",VLOOKUP(CONCATENATE(I$317," 1"),ТЗ!$A:$C,3,0)),IF(ТЗ!I129&gt;ТЗ!I$620,CONCATENATE("&gt;",VLOOKUP(CONCATENATE(I$317," 2"),ТЗ!$A:$C,3,0)),ТЗ!I129))</f>
        <v>&lt;0,01</v>
      </c>
      <c r="J435" s="30">
        <f>IF(J129&lt;J$619,CONCATENATE("&lt;",VLOOKUP(CONCATENATE(J$317," 1"),ТЗ!$A:$C,3,0)),IF(ТЗ!J129&gt;ТЗ!J$620,CONCATENATE("&gt;",VLOOKUP(CONCATENATE(J$317," 2"),ТЗ!$A:$C,3,0)),ТЗ!J129))</f>
        <v>0</v>
      </c>
      <c r="K435" s="30">
        <f>IF(K129&lt;K$619,CONCATENATE("&lt;",VLOOKUP(CONCATENATE(K$317," 1"),ТЗ!$A:$C,3,0)),IF(ТЗ!K129&gt;ТЗ!K$620,CONCATENATE("&gt;",VLOOKUP(CONCATENATE(K$317," 2"),ТЗ!$A:$C,3,0)),ТЗ!K129))</f>
        <v>0</v>
      </c>
      <c r="L435" s="30" t="str">
        <f>IF(L129&lt;L$619,CONCATENATE("&lt;",VLOOKUP(CONCATENATE(L$317," 1"),ТЗ!$A:$C,3,0)),IF(ТЗ!L129&gt;ТЗ!L$620,CONCATENATE("&gt;",VLOOKUP(CONCATENATE(L$317," 2"),ТЗ!$A:$C,3,0)),ТЗ!L129))</f>
        <v>&lt;0,2</v>
      </c>
      <c r="M435" s="30" t="str">
        <f>IF(M129&lt;M$619,CONCATENATE("&lt;",VLOOKUP(CONCATENATE(M$317," 1"),ТЗ!$A:$C,3,0)),IF(ТЗ!M129&gt;ТЗ!M$620,CONCATENATE("&gt;",VLOOKUP(CONCATENATE(M$317," 2"),ТЗ!$A:$C,3,0)),ТЗ!M129))</f>
        <v>&lt;0,5</v>
      </c>
      <c r="N435" s="30">
        <f>IF(N129&lt;N$619,CONCATENATE("&lt;",VLOOKUP(CONCATENATE(N$317," 1"),ТЗ!$A:$C,3,0)),IF(ТЗ!N129&gt;ТЗ!N$620,CONCATENATE("&gt;",VLOOKUP(CONCATENATE(N$317," 2"),ТЗ!$A:$C,3,0)),ТЗ!N129))</f>
        <v>0</v>
      </c>
      <c r="O435" s="30">
        <f>IF(O129&lt;O$619,CONCATENATE("&lt;",VLOOKUP(CONCATENATE(O$317," 1"),ТЗ!$A:$C,3,0)),IF(ТЗ!O129&gt;ТЗ!O$620,CONCATENATE("&gt;",VLOOKUP(CONCATENATE(O$317," 2"),ТЗ!$A:$C,3,0)),ТЗ!O129))</f>
        <v>0</v>
      </c>
      <c r="P435" s="30">
        <f>IF(P129&lt;P$619,CONCATENATE("&lt;",VLOOKUP(CONCATENATE(P$317," 1"),ТЗ!$A:$C,3,0)),IF(ТЗ!P129&gt;ТЗ!P$620,CONCATENATE("&gt;",VLOOKUP(CONCATENATE(P$317," 2"),ТЗ!$A:$C,3,0)),ТЗ!P129))</f>
        <v>0</v>
      </c>
      <c r="Q435" s="30">
        <f>IF(Q129&lt;Q$619,CONCATENATE("&lt;",VLOOKUP(CONCATENATE(Q$317," 1"),ТЗ!$A:$C,3,0)),IF(ТЗ!Q129&gt;ТЗ!Q$620,CONCATENATE("&gt;",VLOOKUP(CONCATENATE(Q$317," 2"),ТЗ!$A:$C,3,0)),ТЗ!Q129))</f>
        <v>0</v>
      </c>
      <c r="R435" s="30" t="str">
        <f>IF(R129&lt;R$619,CONCATENATE("&lt;",VLOOKUP(CONCATENATE(R$317," 1"),ТЗ!$A:$C,3,0)),IF(ТЗ!R129&gt;ТЗ!R$620,CONCATENATE("&gt;",VLOOKUP(CONCATENATE(R$317," 2"),ТЗ!$A:$C,3,0)),ТЗ!R129))</f>
        <v>&lt;0,5</v>
      </c>
      <c r="S435" s="30" t="str">
        <f>IF(S129&lt;S$619,CONCATENATE("&lt;",VLOOKUP(CONCATENATE(S$317," 1"),ТЗ!$A:$C,3,0)),IF(ТЗ!S129&gt;ТЗ!S$620,CONCATENATE("&gt;",VLOOKUP(CONCATENATE(S$317," 2"),ТЗ!$A:$C,3,0)),ТЗ!S129))</f>
        <v>&lt;0,1</v>
      </c>
      <c r="T435" s="30" t="str">
        <f>IF(T129&lt;T$619,CONCATENATE("&lt;",VLOOKUP(CONCATENATE(T$317," 1"),ТЗ!$A:$C,3,0)),IF(ТЗ!T129&gt;ТЗ!T$620,CONCATENATE("&gt;",VLOOKUP(CONCATENATE(T$317," 2"),ТЗ!$A:$C,3,0)),ТЗ!T129))</f>
        <v>&lt;0,1</v>
      </c>
      <c r="U435" s="30" t="e">
        <f>IF(U129&lt;U$619,CONCATENATE("&lt;",VLOOKUP(CONCATENATE(U$317," 1"),ТЗ!$A:$C,3,0)),IF(ТЗ!U129&gt;ТЗ!U$620,CONCATENATE("&gt;",VLOOKUP(CONCATENATE(U$317," 2"),ТЗ!$A:$C,3,0)),ТЗ!U129))</f>
        <v>#N/A</v>
      </c>
      <c r="V435" s="30" t="e">
        <f>IF(V129&lt;V$619,CONCATENATE("&lt;",VLOOKUP(CONCATENATE(V$317," 1"),ТЗ!$A:$C,3,0)),IF(ТЗ!V129&gt;ТЗ!V$620,CONCATENATE("&gt;",VLOOKUP(CONCATENATE(V$317," 2"),ТЗ!$A:$C,3,0)),ТЗ!V129))</f>
        <v>#N/A</v>
      </c>
    </row>
    <row r="436" spans="4:22" ht="15.75" hidden="1" thickBot="1" x14ac:dyDescent="0.3">
      <c r="D436" s="14" t="str">
        <f>IF(OR(D435=[1]Настройки!$U$6,D435="-"),"-",D435+1)</f>
        <v>-</v>
      </c>
      <c r="E436" s="15" t="str">
        <f t="shared" si="2"/>
        <v>-</v>
      </c>
      <c r="F436" s="15"/>
      <c r="G436" s="30" t="str">
        <f>IF(G130&lt;G$619,CONCATENATE("&lt;",VLOOKUP(CONCATENATE(G$317," 1"),ТЗ!$A:$C,3,0)),IF(ТЗ!G130&gt;ТЗ!G$620,CONCATENATE("&gt;",VLOOKUP(CONCATENATE(G$317," 2"),ТЗ!$A:$C,3,0)),ТЗ!G130))</f>
        <v>&lt;1,00</v>
      </c>
      <c r="H436" s="30" t="str">
        <f>IF(H130&lt;H$619,CONCATENATE("&lt;",VLOOKUP(CONCATENATE(H$317," 1"),ТЗ!$A:$C,3,0)),IF(ТЗ!H130&gt;ТЗ!H$620,CONCATENATE("&gt;",VLOOKUP(CONCATENATE(H$317," 2"),ТЗ!$A:$C,3,0)),ТЗ!H130))</f>
        <v>&lt;1,00</v>
      </c>
      <c r="I436" s="30" t="str">
        <f>IF(I130&lt;I$619,CONCATENATE("&lt;",VLOOKUP(CONCATENATE(I$317," 1"),ТЗ!$A:$C,3,0)),IF(ТЗ!I130&gt;ТЗ!I$620,CONCATENATE("&gt;",VLOOKUP(CONCATENATE(I$317," 2"),ТЗ!$A:$C,3,0)),ТЗ!I130))</f>
        <v>&lt;0,01</v>
      </c>
      <c r="J436" s="30">
        <f>IF(J130&lt;J$619,CONCATENATE("&lt;",VLOOKUP(CONCATENATE(J$317," 1"),ТЗ!$A:$C,3,0)),IF(ТЗ!J130&gt;ТЗ!J$620,CONCATENATE("&gt;",VLOOKUP(CONCATENATE(J$317," 2"),ТЗ!$A:$C,3,0)),ТЗ!J130))</f>
        <v>0</v>
      </c>
      <c r="K436" s="30">
        <f>IF(K130&lt;K$619,CONCATENATE("&lt;",VLOOKUP(CONCATENATE(K$317," 1"),ТЗ!$A:$C,3,0)),IF(ТЗ!K130&gt;ТЗ!K$620,CONCATENATE("&gt;",VLOOKUP(CONCATENATE(K$317," 2"),ТЗ!$A:$C,3,0)),ТЗ!K130))</f>
        <v>0</v>
      </c>
      <c r="L436" s="30" t="str">
        <f>IF(L130&lt;L$619,CONCATENATE("&lt;",VLOOKUP(CONCATENATE(L$317," 1"),ТЗ!$A:$C,3,0)),IF(ТЗ!L130&gt;ТЗ!L$620,CONCATENATE("&gt;",VLOOKUP(CONCATENATE(L$317," 2"),ТЗ!$A:$C,3,0)),ТЗ!L130))</f>
        <v>&lt;0,2</v>
      </c>
      <c r="M436" s="30" t="str">
        <f>IF(M130&lt;M$619,CONCATENATE("&lt;",VLOOKUP(CONCATENATE(M$317," 1"),ТЗ!$A:$C,3,0)),IF(ТЗ!M130&gt;ТЗ!M$620,CONCATENATE("&gt;",VLOOKUP(CONCATENATE(M$317," 2"),ТЗ!$A:$C,3,0)),ТЗ!M130))</f>
        <v>&lt;0,5</v>
      </c>
      <c r="N436" s="30">
        <f>IF(N130&lt;N$619,CONCATENATE("&lt;",VLOOKUP(CONCATENATE(N$317," 1"),ТЗ!$A:$C,3,0)),IF(ТЗ!N130&gt;ТЗ!N$620,CONCATENATE("&gt;",VLOOKUP(CONCATENATE(N$317," 2"),ТЗ!$A:$C,3,0)),ТЗ!N130))</f>
        <v>0</v>
      </c>
      <c r="O436" s="30">
        <f>IF(O130&lt;O$619,CONCATENATE("&lt;",VLOOKUP(CONCATENATE(O$317," 1"),ТЗ!$A:$C,3,0)),IF(ТЗ!O130&gt;ТЗ!O$620,CONCATENATE("&gt;",VLOOKUP(CONCATENATE(O$317," 2"),ТЗ!$A:$C,3,0)),ТЗ!O130))</f>
        <v>0</v>
      </c>
      <c r="P436" s="30">
        <f>IF(P130&lt;P$619,CONCATENATE("&lt;",VLOOKUP(CONCATENATE(P$317," 1"),ТЗ!$A:$C,3,0)),IF(ТЗ!P130&gt;ТЗ!P$620,CONCATENATE("&gt;",VLOOKUP(CONCATENATE(P$317," 2"),ТЗ!$A:$C,3,0)),ТЗ!P130))</f>
        <v>0</v>
      </c>
      <c r="Q436" s="30">
        <f>IF(Q130&lt;Q$619,CONCATENATE("&lt;",VLOOKUP(CONCATENATE(Q$317," 1"),ТЗ!$A:$C,3,0)),IF(ТЗ!Q130&gt;ТЗ!Q$620,CONCATENATE("&gt;",VLOOKUP(CONCATENATE(Q$317," 2"),ТЗ!$A:$C,3,0)),ТЗ!Q130))</f>
        <v>0</v>
      </c>
      <c r="R436" s="30" t="str">
        <f>IF(R130&lt;R$619,CONCATENATE("&lt;",VLOOKUP(CONCATENATE(R$317," 1"),ТЗ!$A:$C,3,0)),IF(ТЗ!R130&gt;ТЗ!R$620,CONCATENATE("&gt;",VLOOKUP(CONCATENATE(R$317," 2"),ТЗ!$A:$C,3,0)),ТЗ!R130))</f>
        <v>&lt;0,5</v>
      </c>
      <c r="S436" s="30" t="str">
        <f>IF(S130&lt;S$619,CONCATENATE("&lt;",VLOOKUP(CONCATENATE(S$317," 1"),ТЗ!$A:$C,3,0)),IF(ТЗ!S130&gt;ТЗ!S$620,CONCATENATE("&gt;",VLOOKUP(CONCATENATE(S$317," 2"),ТЗ!$A:$C,3,0)),ТЗ!S130))</f>
        <v>&lt;0,1</v>
      </c>
      <c r="T436" s="30" t="str">
        <f>IF(T130&lt;T$619,CONCATENATE("&lt;",VLOOKUP(CONCATENATE(T$317," 1"),ТЗ!$A:$C,3,0)),IF(ТЗ!T130&gt;ТЗ!T$620,CONCATENATE("&gt;",VLOOKUP(CONCATENATE(T$317," 2"),ТЗ!$A:$C,3,0)),ТЗ!T130))</f>
        <v>&lt;0,1</v>
      </c>
      <c r="U436" s="30" t="e">
        <f>IF(U130&lt;U$619,CONCATENATE("&lt;",VLOOKUP(CONCATENATE(U$317," 1"),ТЗ!$A:$C,3,0)),IF(ТЗ!U130&gt;ТЗ!U$620,CONCATENATE("&gt;",VLOOKUP(CONCATENATE(U$317," 2"),ТЗ!$A:$C,3,0)),ТЗ!U130))</f>
        <v>#N/A</v>
      </c>
      <c r="V436" s="30" t="e">
        <f>IF(V130&lt;V$619,CONCATENATE("&lt;",VLOOKUP(CONCATENATE(V$317," 1"),ТЗ!$A:$C,3,0)),IF(ТЗ!V130&gt;ТЗ!V$620,CONCATENATE("&gt;",VLOOKUP(CONCATENATE(V$317," 2"),ТЗ!$A:$C,3,0)),ТЗ!V130))</f>
        <v>#N/A</v>
      </c>
    </row>
    <row r="437" spans="4:22" ht="15.75" hidden="1" thickBot="1" x14ac:dyDescent="0.3">
      <c r="D437" s="14" t="str">
        <f>IF(OR(D436=[1]Настройки!$U$6,D436="-"),"-",D436+1)</f>
        <v>-</v>
      </c>
      <c r="E437" s="15" t="str">
        <f t="shared" si="2"/>
        <v>-</v>
      </c>
      <c r="F437" s="15"/>
      <c r="G437" s="30" t="str">
        <f>IF(G131&lt;G$619,CONCATENATE("&lt;",VLOOKUP(CONCATENATE(G$317," 1"),ТЗ!$A:$C,3,0)),IF(ТЗ!G131&gt;ТЗ!G$620,CONCATENATE("&gt;",VLOOKUP(CONCATENATE(G$317," 2"),ТЗ!$A:$C,3,0)),ТЗ!G131))</f>
        <v>&lt;1,00</v>
      </c>
      <c r="H437" s="30" t="str">
        <f>IF(H131&lt;H$619,CONCATENATE("&lt;",VLOOKUP(CONCATENATE(H$317," 1"),ТЗ!$A:$C,3,0)),IF(ТЗ!H131&gt;ТЗ!H$620,CONCATENATE("&gt;",VLOOKUP(CONCATENATE(H$317," 2"),ТЗ!$A:$C,3,0)),ТЗ!H131))</f>
        <v>&lt;1,00</v>
      </c>
      <c r="I437" s="30" t="str">
        <f>IF(I131&lt;I$619,CONCATENATE("&lt;",VLOOKUP(CONCATENATE(I$317," 1"),ТЗ!$A:$C,3,0)),IF(ТЗ!I131&gt;ТЗ!I$620,CONCATENATE("&gt;",VLOOKUP(CONCATENATE(I$317," 2"),ТЗ!$A:$C,3,0)),ТЗ!I131))</f>
        <v>&lt;0,01</v>
      </c>
      <c r="J437" s="30">
        <f>IF(J131&lt;J$619,CONCATENATE("&lt;",VLOOKUP(CONCATENATE(J$317," 1"),ТЗ!$A:$C,3,0)),IF(ТЗ!J131&gt;ТЗ!J$620,CONCATENATE("&gt;",VLOOKUP(CONCATENATE(J$317," 2"),ТЗ!$A:$C,3,0)),ТЗ!J131))</f>
        <v>0</v>
      </c>
      <c r="K437" s="30">
        <f>IF(K131&lt;K$619,CONCATENATE("&lt;",VLOOKUP(CONCATENATE(K$317," 1"),ТЗ!$A:$C,3,0)),IF(ТЗ!K131&gt;ТЗ!K$620,CONCATENATE("&gt;",VLOOKUP(CONCATENATE(K$317," 2"),ТЗ!$A:$C,3,0)),ТЗ!K131))</f>
        <v>0</v>
      </c>
      <c r="L437" s="30" t="str">
        <f>IF(L131&lt;L$619,CONCATENATE("&lt;",VLOOKUP(CONCATENATE(L$317," 1"),ТЗ!$A:$C,3,0)),IF(ТЗ!L131&gt;ТЗ!L$620,CONCATENATE("&gt;",VLOOKUP(CONCATENATE(L$317," 2"),ТЗ!$A:$C,3,0)),ТЗ!L131))</f>
        <v>&lt;0,2</v>
      </c>
      <c r="M437" s="30" t="str">
        <f>IF(M131&lt;M$619,CONCATENATE("&lt;",VLOOKUP(CONCATENATE(M$317," 1"),ТЗ!$A:$C,3,0)),IF(ТЗ!M131&gt;ТЗ!M$620,CONCATENATE("&gt;",VLOOKUP(CONCATENATE(M$317," 2"),ТЗ!$A:$C,3,0)),ТЗ!M131))</f>
        <v>&lt;0,5</v>
      </c>
      <c r="N437" s="30">
        <f>IF(N131&lt;N$619,CONCATENATE("&lt;",VLOOKUP(CONCATENATE(N$317," 1"),ТЗ!$A:$C,3,0)),IF(ТЗ!N131&gt;ТЗ!N$620,CONCATENATE("&gt;",VLOOKUP(CONCATENATE(N$317," 2"),ТЗ!$A:$C,3,0)),ТЗ!N131))</f>
        <v>0</v>
      </c>
      <c r="O437" s="30">
        <f>IF(O131&lt;O$619,CONCATENATE("&lt;",VLOOKUP(CONCATENATE(O$317," 1"),ТЗ!$A:$C,3,0)),IF(ТЗ!O131&gt;ТЗ!O$620,CONCATENATE("&gt;",VLOOKUP(CONCATENATE(O$317," 2"),ТЗ!$A:$C,3,0)),ТЗ!O131))</f>
        <v>0</v>
      </c>
      <c r="P437" s="30">
        <f>IF(P131&lt;P$619,CONCATENATE("&lt;",VLOOKUP(CONCATENATE(P$317," 1"),ТЗ!$A:$C,3,0)),IF(ТЗ!P131&gt;ТЗ!P$620,CONCATENATE("&gt;",VLOOKUP(CONCATENATE(P$317," 2"),ТЗ!$A:$C,3,0)),ТЗ!P131))</f>
        <v>0</v>
      </c>
      <c r="Q437" s="30">
        <f>IF(Q131&lt;Q$619,CONCATENATE("&lt;",VLOOKUP(CONCATENATE(Q$317," 1"),ТЗ!$A:$C,3,0)),IF(ТЗ!Q131&gt;ТЗ!Q$620,CONCATENATE("&gt;",VLOOKUP(CONCATENATE(Q$317," 2"),ТЗ!$A:$C,3,0)),ТЗ!Q131))</f>
        <v>0</v>
      </c>
      <c r="R437" s="30" t="str">
        <f>IF(R131&lt;R$619,CONCATENATE("&lt;",VLOOKUP(CONCATENATE(R$317," 1"),ТЗ!$A:$C,3,0)),IF(ТЗ!R131&gt;ТЗ!R$620,CONCATENATE("&gt;",VLOOKUP(CONCATENATE(R$317," 2"),ТЗ!$A:$C,3,0)),ТЗ!R131))</f>
        <v>&lt;0,5</v>
      </c>
      <c r="S437" s="30" t="str">
        <f>IF(S131&lt;S$619,CONCATENATE("&lt;",VLOOKUP(CONCATENATE(S$317," 1"),ТЗ!$A:$C,3,0)),IF(ТЗ!S131&gt;ТЗ!S$620,CONCATENATE("&gt;",VLOOKUP(CONCATENATE(S$317," 2"),ТЗ!$A:$C,3,0)),ТЗ!S131))</f>
        <v>&lt;0,1</v>
      </c>
      <c r="T437" s="30" t="str">
        <f>IF(T131&lt;T$619,CONCATENATE("&lt;",VLOOKUP(CONCATENATE(T$317," 1"),ТЗ!$A:$C,3,0)),IF(ТЗ!T131&gt;ТЗ!T$620,CONCATENATE("&gt;",VLOOKUP(CONCATENATE(T$317," 2"),ТЗ!$A:$C,3,0)),ТЗ!T131))</f>
        <v>&lt;0,1</v>
      </c>
      <c r="U437" s="30" t="e">
        <f>IF(U131&lt;U$619,CONCATENATE("&lt;",VLOOKUP(CONCATENATE(U$317," 1"),ТЗ!$A:$C,3,0)),IF(ТЗ!U131&gt;ТЗ!U$620,CONCATENATE("&gt;",VLOOKUP(CONCATENATE(U$317," 2"),ТЗ!$A:$C,3,0)),ТЗ!U131))</f>
        <v>#N/A</v>
      </c>
      <c r="V437" s="30" t="e">
        <f>IF(V131&lt;V$619,CONCATENATE("&lt;",VLOOKUP(CONCATENATE(V$317," 1"),ТЗ!$A:$C,3,0)),IF(ТЗ!V131&gt;ТЗ!V$620,CONCATENATE("&gt;",VLOOKUP(CONCATENATE(V$317," 2"),ТЗ!$A:$C,3,0)),ТЗ!V131))</f>
        <v>#N/A</v>
      </c>
    </row>
    <row r="438" spans="4:22" ht="15.75" hidden="1" thickBot="1" x14ac:dyDescent="0.3">
      <c r="D438" s="14" t="str">
        <f>IF(OR(D437=[1]Настройки!$U$6,D437="-"),"-",D437+1)</f>
        <v>-</v>
      </c>
      <c r="E438" s="15" t="str">
        <f t="shared" si="2"/>
        <v>-</v>
      </c>
      <c r="F438" s="15"/>
      <c r="G438" s="30" t="str">
        <f>IF(G132&lt;G$619,CONCATENATE("&lt;",VLOOKUP(CONCATENATE(G$317," 1"),ТЗ!$A:$C,3,0)),IF(ТЗ!G132&gt;ТЗ!G$620,CONCATENATE("&gt;",VLOOKUP(CONCATENATE(G$317," 2"),ТЗ!$A:$C,3,0)),ТЗ!G132))</f>
        <v>&lt;1,00</v>
      </c>
      <c r="H438" s="30" t="str">
        <f>IF(H132&lt;H$619,CONCATENATE("&lt;",VLOOKUP(CONCATENATE(H$317," 1"),ТЗ!$A:$C,3,0)),IF(ТЗ!H132&gt;ТЗ!H$620,CONCATENATE("&gt;",VLOOKUP(CONCATENATE(H$317," 2"),ТЗ!$A:$C,3,0)),ТЗ!H132))</f>
        <v>&lt;1,00</v>
      </c>
      <c r="I438" s="30" t="str">
        <f>IF(I132&lt;I$619,CONCATENATE("&lt;",VLOOKUP(CONCATENATE(I$317," 1"),ТЗ!$A:$C,3,0)),IF(ТЗ!I132&gt;ТЗ!I$620,CONCATENATE("&gt;",VLOOKUP(CONCATENATE(I$317," 2"),ТЗ!$A:$C,3,0)),ТЗ!I132))</f>
        <v>&lt;0,01</v>
      </c>
      <c r="J438" s="30">
        <f>IF(J132&lt;J$619,CONCATENATE("&lt;",VLOOKUP(CONCATENATE(J$317," 1"),ТЗ!$A:$C,3,0)),IF(ТЗ!J132&gt;ТЗ!J$620,CONCATENATE("&gt;",VLOOKUP(CONCATENATE(J$317," 2"),ТЗ!$A:$C,3,0)),ТЗ!J132))</f>
        <v>0</v>
      </c>
      <c r="K438" s="30">
        <f>IF(K132&lt;K$619,CONCATENATE("&lt;",VLOOKUP(CONCATENATE(K$317," 1"),ТЗ!$A:$C,3,0)),IF(ТЗ!K132&gt;ТЗ!K$620,CONCATENATE("&gt;",VLOOKUP(CONCATENATE(K$317," 2"),ТЗ!$A:$C,3,0)),ТЗ!K132))</f>
        <v>0</v>
      </c>
      <c r="L438" s="30" t="str">
        <f>IF(L132&lt;L$619,CONCATENATE("&lt;",VLOOKUP(CONCATENATE(L$317," 1"),ТЗ!$A:$C,3,0)),IF(ТЗ!L132&gt;ТЗ!L$620,CONCATENATE("&gt;",VLOOKUP(CONCATENATE(L$317," 2"),ТЗ!$A:$C,3,0)),ТЗ!L132))</f>
        <v>&lt;0,2</v>
      </c>
      <c r="M438" s="30" t="str">
        <f>IF(M132&lt;M$619,CONCATENATE("&lt;",VLOOKUP(CONCATENATE(M$317," 1"),ТЗ!$A:$C,3,0)),IF(ТЗ!M132&gt;ТЗ!M$620,CONCATENATE("&gt;",VLOOKUP(CONCATENATE(M$317," 2"),ТЗ!$A:$C,3,0)),ТЗ!M132))</f>
        <v>&lt;0,5</v>
      </c>
      <c r="N438" s="30">
        <f>IF(N132&lt;N$619,CONCATENATE("&lt;",VLOOKUP(CONCATENATE(N$317," 1"),ТЗ!$A:$C,3,0)),IF(ТЗ!N132&gt;ТЗ!N$620,CONCATENATE("&gt;",VLOOKUP(CONCATENATE(N$317," 2"),ТЗ!$A:$C,3,0)),ТЗ!N132))</f>
        <v>0</v>
      </c>
      <c r="O438" s="30">
        <f>IF(O132&lt;O$619,CONCATENATE("&lt;",VLOOKUP(CONCATENATE(O$317," 1"),ТЗ!$A:$C,3,0)),IF(ТЗ!O132&gt;ТЗ!O$620,CONCATENATE("&gt;",VLOOKUP(CONCATENATE(O$317," 2"),ТЗ!$A:$C,3,0)),ТЗ!O132))</f>
        <v>0</v>
      </c>
      <c r="P438" s="30">
        <f>IF(P132&lt;P$619,CONCATENATE("&lt;",VLOOKUP(CONCATENATE(P$317," 1"),ТЗ!$A:$C,3,0)),IF(ТЗ!P132&gt;ТЗ!P$620,CONCATENATE("&gt;",VLOOKUP(CONCATENATE(P$317," 2"),ТЗ!$A:$C,3,0)),ТЗ!P132))</f>
        <v>0</v>
      </c>
      <c r="Q438" s="30">
        <f>IF(Q132&lt;Q$619,CONCATENATE("&lt;",VLOOKUP(CONCATENATE(Q$317," 1"),ТЗ!$A:$C,3,0)),IF(ТЗ!Q132&gt;ТЗ!Q$620,CONCATENATE("&gt;",VLOOKUP(CONCATENATE(Q$317," 2"),ТЗ!$A:$C,3,0)),ТЗ!Q132))</f>
        <v>0</v>
      </c>
      <c r="R438" s="30" t="str">
        <f>IF(R132&lt;R$619,CONCATENATE("&lt;",VLOOKUP(CONCATENATE(R$317," 1"),ТЗ!$A:$C,3,0)),IF(ТЗ!R132&gt;ТЗ!R$620,CONCATENATE("&gt;",VLOOKUP(CONCATENATE(R$317," 2"),ТЗ!$A:$C,3,0)),ТЗ!R132))</f>
        <v>&lt;0,5</v>
      </c>
      <c r="S438" s="30" t="str">
        <f>IF(S132&lt;S$619,CONCATENATE("&lt;",VLOOKUP(CONCATENATE(S$317," 1"),ТЗ!$A:$C,3,0)),IF(ТЗ!S132&gt;ТЗ!S$620,CONCATENATE("&gt;",VLOOKUP(CONCATENATE(S$317," 2"),ТЗ!$A:$C,3,0)),ТЗ!S132))</f>
        <v>&lt;0,1</v>
      </c>
      <c r="T438" s="30" t="str">
        <f>IF(T132&lt;T$619,CONCATENATE("&lt;",VLOOKUP(CONCATENATE(T$317," 1"),ТЗ!$A:$C,3,0)),IF(ТЗ!T132&gt;ТЗ!T$620,CONCATENATE("&gt;",VLOOKUP(CONCATENATE(T$317," 2"),ТЗ!$A:$C,3,0)),ТЗ!T132))</f>
        <v>&lt;0,1</v>
      </c>
      <c r="U438" s="30" t="e">
        <f>IF(U132&lt;U$619,CONCATENATE("&lt;",VLOOKUP(CONCATENATE(U$317," 1"),ТЗ!$A:$C,3,0)),IF(ТЗ!U132&gt;ТЗ!U$620,CONCATENATE("&gt;",VLOOKUP(CONCATENATE(U$317," 2"),ТЗ!$A:$C,3,0)),ТЗ!U132))</f>
        <v>#N/A</v>
      </c>
      <c r="V438" s="30" t="e">
        <f>IF(V132&lt;V$619,CONCATENATE("&lt;",VLOOKUP(CONCATENATE(V$317," 1"),ТЗ!$A:$C,3,0)),IF(ТЗ!V132&gt;ТЗ!V$620,CONCATENATE("&gt;",VLOOKUP(CONCATENATE(V$317," 2"),ТЗ!$A:$C,3,0)),ТЗ!V132))</f>
        <v>#N/A</v>
      </c>
    </row>
    <row r="439" spans="4:22" ht="15.75" hidden="1" thickBot="1" x14ac:dyDescent="0.3">
      <c r="D439" s="14" t="str">
        <f>IF(OR(D438=[1]Настройки!$U$6,D438="-"),"-",D438+1)</f>
        <v>-</v>
      </c>
      <c r="E439" s="15" t="str">
        <f t="shared" si="2"/>
        <v>-</v>
      </c>
      <c r="F439" s="15"/>
      <c r="G439" s="30" t="str">
        <f>IF(G133&lt;G$619,CONCATENATE("&lt;",VLOOKUP(CONCATENATE(G$317," 1"),ТЗ!$A:$C,3,0)),IF(ТЗ!G133&gt;ТЗ!G$620,CONCATENATE("&gt;",VLOOKUP(CONCATENATE(G$317," 2"),ТЗ!$A:$C,3,0)),ТЗ!G133))</f>
        <v>&lt;1,00</v>
      </c>
      <c r="H439" s="30" t="str">
        <f>IF(H133&lt;H$619,CONCATENATE("&lt;",VLOOKUP(CONCATENATE(H$317," 1"),ТЗ!$A:$C,3,0)),IF(ТЗ!H133&gt;ТЗ!H$620,CONCATENATE("&gt;",VLOOKUP(CONCATENATE(H$317," 2"),ТЗ!$A:$C,3,0)),ТЗ!H133))</f>
        <v>&lt;1,00</v>
      </c>
      <c r="I439" s="30" t="str">
        <f>IF(I133&lt;I$619,CONCATENATE("&lt;",VLOOKUP(CONCATENATE(I$317," 1"),ТЗ!$A:$C,3,0)),IF(ТЗ!I133&gt;ТЗ!I$620,CONCATENATE("&gt;",VLOOKUP(CONCATENATE(I$317," 2"),ТЗ!$A:$C,3,0)),ТЗ!I133))</f>
        <v>&lt;0,01</v>
      </c>
      <c r="J439" s="30">
        <f>IF(J133&lt;J$619,CONCATENATE("&lt;",VLOOKUP(CONCATENATE(J$317," 1"),ТЗ!$A:$C,3,0)),IF(ТЗ!J133&gt;ТЗ!J$620,CONCATENATE("&gt;",VLOOKUP(CONCATENATE(J$317," 2"),ТЗ!$A:$C,3,0)),ТЗ!J133))</f>
        <v>0</v>
      </c>
      <c r="K439" s="30">
        <f>IF(K133&lt;K$619,CONCATENATE("&lt;",VLOOKUP(CONCATENATE(K$317," 1"),ТЗ!$A:$C,3,0)),IF(ТЗ!K133&gt;ТЗ!K$620,CONCATENATE("&gt;",VLOOKUP(CONCATENATE(K$317," 2"),ТЗ!$A:$C,3,0)),ТЗ!K133))</f>
        <v>0</v>
      </c>
      <c r="L439" s="30" t="str">
        <f>IF(L133&lt;L$619,CONCATENATE("&lt;",VLOOKUP(CONCATENATE(L$317," 1"),ТЗ!$A:$C,3,0)),IF(ТЗ!L133&gt;ТЗ!L$620,CONCATENATE("&gt;",VLOOKUP(CONCATENATE(L$317," 2"),ТЗ!$A:$C,3,0)),ТЗ!L133))</f>
        <v>&lt;0,2</v>
      </c>
      <c r="M439" s="30" t="str">
        <f>IF(M133&lt;M$619,CONCATENATE("&lt;",VLOOKUP(CONCATENATE(M$317," 1"),ТЗ!$A:$C,3,0)),IF(ТЗ!M133&gt;ТЗ!M$620,CONCATENATE("&gt;",VLOOKUP(CONCATENATE(M$317," 2"),ТЗ!$A:$C,3,0)),ТЗ!M133))</f>
        <v>&lt;0,5</v>
      </c>
      <c r="N439" s="30">
        <f>IF(N133&lt;N$619,CONCATENATE("&lt;",VLOOKUP(CONCATENATE(N$317," 1"),ТЗ!$A:$C,3,0)),IF(ТЗ!N133&gt;ТЗ!N$620,CONCATENATE("&gt;",VLOOKUP(CONCATENATE(N$317," 2"),ТЗ!$A:$C,3,0)),ТЗ!N133))</f>
        <v>0</v>
      </c>
      <c r="O439" s="30">
        <f>IF(O133&lt;O$619,CONCATENATE("&lt;",VLOOKUP(CONCATENATE(O$317," 1"),ТЗ!$A:$C,3,0)),IF(ТЗ!O133&gt;ТЗ!O$620,CONCATENATE("&gt;",VLOOKUP(CONCATENATE(O$317," 2"),ТЗ!$A:$C,3,0)),ТЗ!O133))</f>
        <v>0</v>
      </c>
      <c r="P439" s="30">
        <f>IF(P133&lt;P$619,CONCATENATE("&lt;",VLOOKUP(CONCATENATE(P$317," 1"),ТЗ!$A:$C,3,0)),IF(ТЗ!P133&gt;ТЗ!P$620,CONCATENATE("&gt;",VLOOKUP(CONCATENATE(P$317," 2"),ТЗ!$A:$C,3,0)),ТЗ!P133))</f>
        <v>0</v>
      </c>
      <c r="Q439" s="30">
        <f>IF(Q133&lt;Q$619,CONCATENATE("&lt;",VLOOKUP(CONCATENATE(Q$317," 1"),ТЗ!$A:$C,3,0)),IF(ТЗ!Q133&gt;ТЗ!Q$620,CONCATENATE("&gt;",VLOOKUP(CONCATENATE(Q$317," 2"),ТЗ!$A:$C,3,0)),ТЗ!Q133))</f>
        <v>0</v>
      </c>
      <c r="R439" s="30" t="str">
        <f>IF(R133&lt;R$619,CONCATENATE("&lt;",VLOOKUP(CONCATENATE(R$317," 1"),ТЗ!$A:$C,3,0)),IF(ТЗ!R133&gt;ТЗ!R$620,CONCATENATE("&gt;",VLOOKUP(CONCATENATE(R$317," 2"),ТЗ!$A:$C,3,0)),ТЗ!R133))</f>
        <v>&lt;0,5</v>
      </c>
      <c r="S439" s="30" t="str">
        <f>IF(S133&lt;S$619,CONCATENATE("&lt;",VLOOKUP(CONCATENATE(S$317," 1"),ТЗ!$A:$C,3,0)),IF(ТЗ!S133&gt;ТЗ!S$620,CONCATENATE("&gt;",VLOOKUP(CONCATENATE(S$317," 2"),ТЗ!$A:$C,3,0)),ТЗ!S133))</f>
        <v>&lt;0,1</v>
      </c>
      <c r="T439" s="30" t="str">
        <f>IF(T133&lt;T$619,CONCATENATE("&lt;",VLOOKUP(CONCATENATE(T$317," 1"),ТЗ!$A:$C,3,0)),IF(ТЗ!T133&gt;ТЗ!T$620,CONCATENATE("&gt;",VLOOKUP(CONCATENATE(T$317," 2"),ТЗ!$A:$C,3,0)),ТЗ!T133))</f>
        <v>&lt;0,1</v>
      </c>
      <c r="U439" s="30" t="e">
        <f>IF(U133&lt;U$619,CONCATENATE("&lt;",VLOOKUP(CONCATENATE(U$317," 1"),ТЗ!$A:$C,3,0)),IF(ТЗ!U133&gt;ТЗ!U$620,CONCATENATE("&gt;",VLOOKUP(CONCATENATE(U$317," 2"),ТЗ!$A:$C,3,0)),ТЗ!U133))</f>
        <v>#N/A</v>
      </c>
      <c r="V439" s="30" t="e">
        <f>IF(V133&lt;V$619,CONCATENATE("&lt;",VLOOKUP(CONCATENATE(V$317," 1"),ТЗ!$A:$C,3,0)),IF(ТЗ!V133&gt;ТЗ!V$620,CONCATENATE("&gt;",VLOOKUP(CONCATENATE(V$317," 2"),ТЗ!$A:$C,3,0)),ТЗ!V133))</f>
        <v>#N/A</v>
      </c>
    </row>
    <row r="440" spans="4:22" ht="15.75" hidden="1" thickBot="1" x14ac:dyDescent="0.3">
      <c r="D440" s="14" t="str">
        <f>IF(OR(D439=[1]Настройки!$U$6,D439="-"),"-",D439+1)</f>
        <v>-</v>
      </c>
      <c r="E440" s="15" t="str">
        <f t="shared" si="2"/>
        <v>-</v>
      </c>
      <c r="F440" s="15"/>
      <c r="G440" s="30" t="str">
        <f>IF(G134&lt;G$619,CONCATENATE("&lt;",VLOOKUP(CONCATENATE(G$317," 1"),ТЗ!$A:$C,3,0)),IF(ТЗ!G134&gt;ТЗ!G$620,CONCATENATE("&gt;",VLOOKUP(CONCATENATE(G$317," 2"),ТЗ!$A:$C,3,0)),ТЗ!G134))</f>
        <v>&lt;1,00</v>
      </c>
      <c r="H440" s="30" t="str">
        <f>IF(H134&lt;H$619,CONCATENATE("&lt;",VLOOKUP(CONCATENATE(H$317," 1"),ТЗ!$A:$C,3,0)),IF(ТЗ!H134&gt;ТЗ!H$620,CONCATENATE("&gt;",VLOOKUP(CONCATENATE(H$317," 2"),ТЗ!$A:$C,3,0)),ТЗ!H134))</f>
        <v>&lt;1,00</v>
      </c>
      <c r="I440" s="30" t="str">
        <f>IF(I134&lt;I$619,CONCATENATE("&lt;",VLOOKUP(CONCATENATE(I$317," 1"),ТЗ!$A:$C,3,0)),IF(ТЗ!I134&gt;ТЗ!I$620,CONCATENATE("&gt;",VLOOKUP(CONCATENATE(I$317," 2"),ТЗ!$A:$C,3,0)),ТЗ!I134))</f>
        <v>&lt;0,01</v>
      </c>
      <c r="J440" s="30">
        <f>IF(J134&lt;J$619,CONCATENATE("&lt;",VLOOKUP(CONCATENATE(J$317," 1"),ТЗ!$A:$C,3,0)),IF(ТЗ!J134&gt;ТЗ!J$620,CONCATENATE("&gt;",VLOOKUP(CONCATENATE(J$317," 2"),ТЗ!$A:$C,3,0)),ТЗ!J134))</f>
        <v>0</v>
      </c>
      <c r="K440" s="30">
        <f>IF(K134&lt;K$619,CONCATENATE("&lt;",VLOOKUP(CONCATENATE(K$317," 1"),ТЗ!$A:$C,3,0)),IF(ТЗ!K134&gt;ТЗ!K$620,CONCATENATE("&gt;",VLOOKUP(CONCATENATE(K$317," 2"),ТЗ!$A:$C,3,0)),ТЗ!K134))</f>
        <v>0</v>
      </c>
      <c r="L440" s="30" t="str">
        <f>IF(L134&lt;L$619,CONCATENATE("&lt;",VLOOKUP(CONCATENATE(L$317," 1"),ТЗ!$A:$C,3,0)),IF(ТЗ!L134&gt;ТЗ!L$620,CONCATENATE("&gt;",VLOOKUP(CONCATENATE(L$317," 2"),ТЗ!$A:$C,3,0)),ТЗ!L134))</f>
        <v>&lt;0,2</v>
      </c>
      <c r="M440" s="30" t="str">
        <f>IF(M134&lt;M$619,CONCATENATE("&lt;",VLOOKUP(CONCATENATE(M$317," 1"),ТЗ!$A:$C,3,0)),IF(ТЗ!M134&gt;ТЗ!M$620,CONCATENATE("&gt;",VLOOKUP(CONCATENATE(M$317," 2"),ТЗ!$A:$C,3,0)),ТЗ!M134))</f>
        <v>&lt;0,5</v>
      </c>
      <c r="N440" s="30">
        <f>IF(N134&lt;N$619,CONCATENATE("&lt;",VLOOKUP(CONCATENATE(N$317," 1"),ТЗ!$A:$C,3,0)),IF(ТЗ!N134&gt;ТЗ!N$620,CONCATENATE("&gt;",VLOOKUP(CONCATENATE(N$317," 2"),ТЗ!$A:$C,3,0)),ТЗ!N134))</f>
        <v>0</v>
      </c>
      <c r="O440" s="30">
        <f>IF(O134&lt;O$619,CONCATENATE("&lt;",VLOOKUP(CONCATENATE(O$317," 1"),ТЗ!$A:$C,3,0)),IF(ТЗ!O134&gt;ТЗ!O$620,CONCATENATE("&gt;",VLOOKUP(CONCATENATE(O$317," 2"),ТЗ!$A:$C,3,0)),ТЗ!O134))</f>
        <v>0</v>
      </c>
      <c r="P440" s="30">
        <f>IF(P134&lt;P$619,CONCATENATE("&lt;",VLOOKUP(CONCATENATE(P$317," 1"),ТЗ!$A:$C,3,0)),IF(ТЗ!P134&gt;ТЗ!P$620,CONCATENATE("&gt;",VLOOKUP(CONCATENATE(P$317," 2"),ТЗ!$A:$C,3,0)),ТЗ!P134))</f>
        <v>0</v>
      </c>
      <c r="Q440" s="30">
        <f>IF(Q134&lt;Q$619,CONCATENATE("&lt;",VLOOKUP(CONCATENATE(Q$317," 1"),ТЗ!$A:$C,3,0)),IF(ТЗ!Q134&gt;ТЗ!Q$620,CONCATENATE("&gt;",VLOOKUP(CONCATENATE(Q$317," 2"),ТЗ!$A:$C,3,0)),ТЗ!Q134))</f>
        <v>0</v>
      </c>
      <c r="R440" s="30" t="str">
        <f>IF(R134&lt;R$619,CONCATENATE("&lt;",VLOOKUP(CONCATENATE(R$317," 1"),ТЗ!$A:$C,3,0)),IF(ТЗ!R134&gt;ТЗ!R$620,CONCATENATE("&gt;",VLOOKUP(CONCATENATE(R$317," 2"),ТЗ!$A:$C,3,0)),ТЗ!R134))</f>
        <v>&lt;0,5</v>
      </c>
      <c r="S440" s="30" t="str">
        <f>IF(S134&lt;S$619,CONCATENATE("&lt;",VLOOKUP(CONCATENATE(S$317," 1"),ТЗ!$A:$C,3,0)),IF(ТЗ!S134&gt;ТЗ!S$620,CONCATENATE("&gt;",VLOOKUP(CONCATENATE(S$317," 2"),ТЗ!$A:$C,3,0)),ТЗ!S134))</f>
        <v>&lt;0,1</v>
      </c>
      <c r="T440" s="30" t="str">
        <f>IF(T134&lt;T$619,CONCATENATE("&lt;",VLOOKUP(CONCATENATE(T$317," 1"),ТЗ!$A:$C,3,0)),IF(ТЗ!T134&gt;ТЗ!T$620,CONCATENATE("&gt;",VLOOKUP(CONCATENATE(T$317," 2"),ТЗ!$A:$C,3,0)),ТЗ!T134))</f>
        <v>&lt;0,1</v>
      </c>
      <c r="U440" s="30" t="e">
        <f>IF(U134&lt;U$619,CONCATENATE("&lt;",VLOOKUP(CONCATENATE(U$317," 1"),ТЗ!$A:$C,3,0)),IF(ТЗ!U134&gt;ТЗ!U$620,CONCATENATE("&gt;",VLOOKUP(CONCATENATE(U$317," 2"),ТЗ!$A:$C,3,0)),ТЗ!U134))</f>
        <v>#N/A</v>
      </c>
      <c r="V440" s="30" t="e">
        <f>IF(V134&lt;V$619,CONCATENATE("&lt;",VLOOKUP(CONCATENATE(V$317," 1"),ТЗ!$A:$C,3,0)),IF(ТЗ!V134&gt;ТЗ!V$620,CONCATENATE("&gt;",VLOOKUP(CONCATENATE(V$317," 2"),ТЗ!$A:$C,3,0)),ТЗ!V134))</f>
        <v>#N/A</v>
      </c>
    </row>
    <row r="441" spans="4:22" ht="15.75" hidden="1" thickBot="1" x14ac:dyDescent="0.3">
      <c r="D441" s="14" t="str">
        <f>IF(OR(D440=[1]Настройки!$U$6,D440="-"),"-",D440+1)</f>
        <v>-</v>
      </c>
      <c r="E441" s="15" t="str">
        <f t="shared" si="2"/>
        <v>-</v>
      </c>
      <c r="F441" s="15"/>
      <c r="G441" s="30" t="str">
        <f>IF(G135&lt;G$619,CONCATENATE("&lt;",VLOOKUP(CONCATENATE(G$317," 1"),ТЗ!$A:$C,3,0)),IF(ТЗ!G135&gt;ТЗ!G$620,CONCATENATE("&gt;",VLOOKUP(CONCATENATE(G$317," 2"),ТЗ!$A:$C,3,0)),ТЗ!G135))</f>
        <v>&lt;1,00</v>
      </c>
      <c r="H441" s="30" t="str">
        <f>IF(H135&lt;H$619,CONCATENATE("&lt;",VLOOKUP(CONCATENATE(H$317," 1"),ТЗ!$A:$C,3,0)),IF(ТЗ!H135&gt;ТЗ!H$620,CONCATENATE("&gt;",VLOOKUP(CONCATENATE(H$317," 2"),ТЗ!$A:$C,3,0)),ТЗ!H135))</f>
        <v>&lt;1,00</v>
      </c>
      <c r="I441" s="30" t="str">
        <f>IF(I135&lt;I$619,CONCATENATE("&lt;",VLOOKUP(CONCATENATE(I$317," 1"),ТЗ!$A:$C,3,0)),IF(ТЗ!I135&gt;ТЗ!I$620,CONCATENATE("&gt;",VLOOKUP(CONCATENATE(I$317," 2"),ТЗ!$A:$C,3,0)),ТЗ!I135))</f>
        <v>&lt;0,01</v>
      </c>
      <c r="J441" s="30">
        <f>IF(J135&lt;J$619,CONCATENATE("&lt;",VLOOKUP(CONCATENATE(J$317," 1"),ТЗ!$A:$C,3,0)),IF(ТЗ!J135&gt;ТЗ!J$620,CONCATENATE("&gt;",VLOOKUP(CONCATENATE(J$317," 2"),ТЗ!$A:$C,3,0)),ТЗ!J135))</f>
        <v>0</v>
      </c>
      <c r="K441" s="30">
        <f>IF(K135&lt;K$619,CONCATENATE("&lt;",VLOOKUP(CONCATENATE(K$317," 1"),ТЗ!$A:$C,3,0)),IF(ТЗ!K135&gt;ТЗ!K$620,CONCATENATE("&gt;",VLOOKUP(CONCATENATE(K$317," 2"),ТЗ!$A:$C,3,0)),ТЗ!K135))</f>
        <v>0</v>
      </c>
      <c r="L441" s="30" t="str">
        <f>IF(L135&lt;L$619,CONCATENATE("&lt;",VLOOKUP(CONCATENATE(L$317," 1"),ТЗ!$A:$C,3,0)),IF(ТЗ!L135&gt;ТЗ!L$620,CONCATENATE("&gt;",VLOOKUP(CONCATENATE(L$317," 2"),ТЗ!$A:$C,3,0)),ТЗ!L135))</f>
        <v>&lt;0,2</v>
      </c>
      <c r="M441" s="30" t="str">
        <f>IF(M135&lt;M$619,CONCATENATE("&lt;",VLOOKUP(CONCATENATE(M$317," 1"),ТЗ!$A:$C,3,0)),IF(ТЗ!M135&gt;ТЗ!M$620,CONCATENATE("&gt;",VLOOKUP(CONCATENATE(M$317," 2"),ТЗ!$A:$C,3,0)),ТЗ!M135))</f>
        <v>&lt;0,5</v>
      </c>
      <c r="N441" s="30">
        <f>IF(N135&lt;N$619,CONCATENATE("&lt;",VLOOKUP(CONCATENATE(N$317," 1"),ТЗ!$A:$C,3,0)),IF(ТЗ!N135&gt;ТЗ!N$620,CONCATENATE("&gt;",VLOOKUP(CONCATENATE(N$317," 2"),ТЗ!$A:$C,3,0)),ТЗ!N135))</f>
        <v>0</v>
      </c>
      <c r="O441" s="30">
        <f>IF(O135&lt;O$619,CONCATENATE("&lt;",VLOOKUP(CONCATENATE(O$317," 1"),ТЗ!$A:$C,3,0)),IF(ТЗ!O135&gt;ТЗ!O$620,CONCATENATE("&gt;",VLOOKUP(CONCATENATE(O$317," 2"),ТЗ!$A:$C,3,0)),ТЗ!O135))</f>
        <v>0</v>
      </c>
      <c r="P441" s="30">
        <f>IF(P135&lt;P$619,CONCATENATE("&lt;",VLOOKUP(CONCATENATE(P$317," 1"),ТЗ!$A:$C,3,0)),IF(ТЗ!P135&gt;ТЗ!P$620,CONCATENATE("&gt;",VLOOKUP(CONCATENATE(P$317," 2"),ТЗ!$A:$C,3,0)),ТЗ!P135))</f>
        <v>0</v>
      </c>
      <c r="Q441" s="30">
        <f>IF(Q135&lt;Q$619,CONCATENATE("&lt;",VLOOKUP(CONCATENATE(Q$317," 1"),ТЗ!$A:$C,3,0)),IF(ТЗ!Q135&gt;ТЗ!Q$620,CONCATENATE("&gt;",VLOOKUP(CONCATENATE(Q$317," 2"),ТЗ!$A:$C,3,0)),ТЗ!Q135))</f>
        <v>0</v>
      </c>
      <c r="R441" s="30" t="str">
        <f>IF(R135&lt;R$619,CONCATENATE("&lt;",VLOOKUP(CONCATENATE(R$317," 1"),ТЗ!$A:$C,3,0)),IF(ТЗ!R135&gt;ТЗ!R$620,CONCATENATE("&gt;",VLOOKUP(CONCATENATE(R$317," 2"),ТЗ!$A:$C,3,0)),ТЗ!R135))</f>
        <v>&lt;0,5</v>
      </c>
      <c r="S441" s="30" t="str">
        <f>IF(S135&lt;S$619,CONCATENATE("&lt;",VLOOKUP(CONCATENATE(S$317," 1"),ТЗ!$A:$C,3,0)),IF(ТЗ!S135&gt;ТЗ!S$620,CONCATENATE("&gt;",VLOOKUP(CONCATENATE(S$317," 2"),ТЗ!$A:$C,3,0)),ТЗ!S135))</f>
        <v>&lt;0,1</v>
      </c>
      <c r="T441" s="30" t="str">
        <f>IF(T135&lt;T$619,CONCATENATE("&lt;",VLOOKUP(CONCATENATE(T$317," 1"),ТЗ!$A:$C,3,0)),IF(ТЗ!T135&gt;ТЗ!T$620,CONCATENATE("&gt;",VLOOKUP(CONCATENATE(T$317," 2"),ТЗ!$A:$C,3,0)),ТЗ!T135))</f>
        <v>&lt;0,1</v>
      </c>
      <c r="U441" s="30" t="e">
        <f>IF(U135&lt;U$619,CONCATENATE("&lt;",VLOOKUP(CONCATENATE(U$317," 1"),ТЗ!$A:$C,3,0)),IF(ТЗ!U135&gt;ТЗ!U$620,CONCATENATE("&gt;",VLOOKUP(CONCATENATE(U$317," 2"),ТЗ!$A:$C,3,0)),ТЗ!U135))</f>
        <v>#N/A</v>
      </c>
      <c r="V441" s="30" t="e">
        <f>IF(V135&lt;V$619,CONCATENATE("&lt;",VLOOKUP(CONCATENATE(V$317," 1"),ТЗ!$A:$C,3,0)),IF(ТЗ!V135&gt;ТЗ!V$620,CONCATENATE("&gt;",VLOOKUP(CONCATENATE(V$317," 2"),ТЗ!$A:$C,3,0)),ТЗ!V135))</f>
        <v>#N/A</v>
      </c>
    </row>
    <row r="442" spans="4:22" ht="15.75" hidden="1" thickBot="1" x14ac:dyDescent="0.3">
      <c r="D442" s="14" t="str">
        <f>IF(OR(D441=[1]Настройки!$U$6,D441="-"),"-",D441+1)</f>
        <v>-</v>
      </c>
      <c r="E442" s="15" t="str">
        <f t="shared" si="2"/>
        <v>-</v>
      </c>
      <c r="F442" s="15"/>
      <c r="G442" s="30" t="str">
        <f>IF(G136&lt;G$619,CONCATENATE("&lt;",VLOOKUP(CONCATENATE(G$317," 1"),ТЗ!$A:$C,3,0)),IF(ТЗ!G136&gt;ТЗ!G$620,CONCATENATE("&gt;",VLOOKUP(CONCATENATE(G$317," 2"),ТЗ!$A:$C,3,0)),ТЗ!G136))</f>
        <v>&lt;1,00</v>
      </c>
      <c r="H442" s="30" t="str">
        <f>IF(H136&lt;H$619,CONCATENATE("&lt;",VLOOKUP(CONCATENATE(H$317," 1"),ТЗ!$A:$C,3,0)),IF(ТЗ!H136&gt;ТЗ!H$620,CONCATENATE("&gt;",VLOOKUP(CONCATENATE(H$317," 2"),ТЗ!$A:$C,3,0)),ТЗ!H136))</f>
        <v>&lt;1,00</v>
      </c>
      <c r="I442" s="30" t="str">
        <f>IF(I136&lt;I$619,CONCATENATE("&lt;",VLOOKUP(CONCATENATE(I$317," 1"),ТЗ!$A:$C,3,0)),IF(ТЗ!I136&gt;ТЗ!I$620,CONCATENATE("&gt;",VLOOKUP(CONCATENATE(I$317," 2"),ТЗ!$A:$C,3,0)),ТЗ!I136))</f>
        <v>&lt;0,01</v>
      </c>
      <c r="J442" s="30">
        <f>IF(J136&lt;J$619,CONCATENATE("&lt;",VLOOKUP(CONCATENATE(J$317," 1"),ТЗ!$A:$C,3,0)),IF(ТЗ!J136&gt;ТЗ!J$620,CONCATENATE("&gt;",VLOOKUP(CONCATENATE(J$317," 2"),ТЗ!$A:$C,3,0)),ТЗ!J136))</f>
        <v>0</v>
      </c>
      <c r="K442" s="30">
        <f>IF(K136&lt;K$619,CONCATENATE("&lt;",VLOOKUP(CONCATENATE(K$317," 1"),ТЗ!$A:$C,3,0)),IF(ТЗ!K136&gt;ТЗ!K$620,CONCATENATE("&gt;",VLOOKUP(CONCATENATE(K$317," 2"),ТЗ!$A:$C,3,0)),ТЗ!K136))</f>
        <v>0</v>
      </c>
      <c r="L442" s="30" t="str">
        <f>IF(L136&lt;L$619,CONCATENATE("&lt;",VLOOKUP(CONCATENATE(L$317," 1"),ТЗ!$A:$C,3,0)),IF(ТЗ!L136&gt;ТЗ!L$620,CONCATENATE("&gt;",VLOOKUP(CONCATENATE(L$317," 2"),ТЗ!$A:$C,3,0)),ТЗ!L136))</f>
        <v>&lt;0,2</v>
      </c>
      <c r="M442" s="30" t="str">
        <f>IF(M136&lt;M$619,CONCATENATE("&lt;",VLOOKUP(CONCATENATE(M$317," 1"),ТЗ!$A:$C,3,0)),IF(ТЗ!M136&gt;ТЗ!M$620,CONCATENATE("&gt;",VLOOKUP(CONCATENATE(M$317," 2"),ТЗ!$A:$C,3,0)),ТЗ!M136))</f>
        <v>&lt;0,5</v>
      </c>
      <c r="N442" s="30">
        <f>IF(N136&lt;N$619,CONCATENATE("&lt;",VLOOKUP(CONCATENATE(N$317," 1"),ТЗ!$A:$C,3,0)),IF(ТЗ!N136&gt;ТЗ!N$620,CONCATENATE("&gt;",VLOOKUP(CONCATENATE(N$317," 2"),ТЗ!$A:$C,3,0)),ТЗ!N136))</f>
        <v>0</v>
      </c>
      <c r="O442" s="30">
        <f>IF(O136&lt;O$619,CONCATENATE("&lt;",VLOOKUP(CONCATENATE(O$317," 1"),ТЗ!$A:$C,3,0)),IF(ТЗ!O136&gt;ТЗ!O$620,CONCATENATE("&gt;",VLOOKUP(CONCATENATE(O$317," 2"),ТЗ!$A:$C,3,0)),ТЗ!O136))</f>
        <v>0</v>
      </c>
      <c r="P442" s="30">
        <f>IF(P136&lt;P$619,CONCATENATE("&lt;",VLOOKUP(CONCATENATE(P$317," 1"),ТЗ!$A:$C,3,0)),IF(ТЗ!P136&gt;ТЗ!P$620,CONCATENATE("&gt;",VLOOKUP(CONCATENATE(P$317," 2"),ТЗ!$A:$C,3,0)),ТЗ!P136))</f>
        <v>0</v>
      </c>
      <c r="Q442" s="30">
        <f>IF(Q136&lt;Q$619,CONCATENATE("&lt;",VLOOKUP(CONCATENATE(Q$317," 1"),ТЗ!$A:$C,3,0)),IF(ТЗ!Q136&gt;ТЗ!Q$620,CONCATENATE("&gt;",VLOOKUP(CONCATENATE(Q$317," 2"),ТЗ!$A:$C,3,0)),ТЗ!Q136))</f>
        <v>0</v>
      </c>
      <c r="R442" s="30" t="str">
        <f>IF(R136&lt;R$619,CONCATENATE("&lt;",VLOOKUP(CONCATENATE(R$317," 1"),ТЗ!$A:$C,3,0)),IF(ТЗ!R136&gt;ТЗ!R$620,CONCATENATE("&gt;",VLOOKUP(CONCATENATE(R$317," 2"),ТЗ!$A:$C,3,0)),ТЗ!R136))</f>
        <v>&lt;0,5</v>
      </c>
      <c r="S442" s="30" t="str">
        <f>IF(S136&lt;S$619,CONCATENATE("&lt;",VLOOKUP(CONCATENATE(S$317," 1"),ТЗ!$A:$C,3,0)),IF(ТЗ!S136&gt;ТЗ!S$620,CONCATENATE("&gt;",VLOOKUP(CONCATENATE(S$317," 2"),ТЗ!$A:$C,3,0)),ТЗ!S136))</f>
        <v>&lt;0,1</v>
      </c>
      <c r="T442" s="30" t="str">
        <f>IF(T136&lt;T$619,CONCATENATE("&lt;",VLOOKUP(CONCATENATE(T$317," 1"),ТЗ!$A:$C,3,0)),IF(ТЗ!T136&gt;ТЗ!T$620,CONCATENATE("&gt;",VLOOKUP(CONCATENATE(T$317," 2"),ТЗ!$A:$C,3,0)),ТЗ!T136))</f>
        <v>&lt;0,1</v>
      </c>
      <c r="U442" s="30" t="e">
        <f>IF(U136&lt;U$619,CONCATENATE("&lt;",VLOOKUP(CONCATENATE(U$317," 1"),ТЗ!$A:$C,3,0)),IF(ТЗ!U136&gt;ТЗ!U$620,CONCATENATE("&gt;",VLOOKUP(CONCATENATE(U$317," 2"),ТЗ!$A:$C,3,0)),ТЗ!U136))</f>
        <v>#N/A</v>
      </c>
      <c r="V442" s="30" t="e">
        <f>IF(V136&lt;V$619,CONCATENATE("&lt;",VLOOKUP(CONCATENATE(V$317," 1"),ТЗ!$A:$C,3,0)),IF(ТЗ!V136&gt;ТЗ!V$620,CONCATENATE("&gt;",VLOOKUP(CONCATENATE(V$317," 2"),ТЗ!$A:$C,3,0)),ТЗ!V136))</f>
        <v>#N/A</v>
      </c>
    </row>
    <row r="443" spans="4:22" ht="15.75" hidden="1" thickBot="1" x14ac:dyDescent="0.3">
      <c r="D443" s="14" t="str">
        <f>IF(OR(D442=[1]Настройки!$U$6,D442="-"),"-",D442+1)</f>
        <v>-</v>
      </c>
      <c r="E443" s="15" t="str">
        <f t="shared" si="2"/>
        <v>-</v>
      </c>
      <c r="F443" s="15"/>
      <c r="G443" s="30" t="str">
        <f>IF(G137&lt;G$619,CONCATENATE("&lt;",VLOOKUP(CONCATENATE(G$317," 1"),ТЗ!$A:$C,3,0)),IF(ТЗ!G137&gt;ТЗ!G$620,CONCATENATE("&gt;",VLOOKUP(CONCATENATE(G$317," 2"),ТЗ!$A:$C,3,0)),ТЗ!G137))</f>
        <v>&lt;1,00</v>
      </c>
      <c r="H443" s="30" t="str">
        <f>IF(H137&lt;H$619,CONCATENATE("&lt;",VLOOKUP(CONCATENATE(H$317," 1"),ТЗ!$A:$C,3,0)),IF(ТЗ!H137&gt;ТЗ!H$620,CONCATENATE("&gt;",VLOOKUP(CONCATENATE(H$317," 2"),ТЗ!$A:$C,3,0)),ТЗ!H137))</f>
        <v>&lt;1,00</v>
      </c>
      <c r="I443" s="30" t="str">
        <f>IF(I137&lt;I$619,CONCATENATE("&lt;",VLOOKUP(CONCATENATE(I$317," 1"),ТЗ!$A:$C,3,0)),IF(ТЗ!I137&gt;ТЗ!I$620,CONCATENATE("&gt;",VLOOKUP(CONCATENATE(I$317," 2"),ТЗ!$A:$C,3,0)),ТЗ!I137))</f>
        <v>&lt;0,01</v>
      </c>
      <c r="J443" s="30">
        <f>IF(J137&lt;J$619,CONCATENATE("&lt;",VLOOKUP(CONCATENATE(J$317," 1"),ТЗ!$A:$C,3,0)),IF(ТЗ!J137&gt;ТЗ!J$620,CONCATENATE("&gt;",VLOOKUP(CONCATENATE(J$317," 2"),ТЗ!$A:$C,3,0)),ТЗ!J137))</f>
        <v>0</v>
      </c>
      <c r="K443" s="30">
        <f>IF(K137&lt;K$619,CONCATENATE("&lt;",VLOOKUP(CONCATENATE(K$317," 1"),ТЗ!$A:$C,3,0)),IF(ТЗ!K137&gt;ТЗ!K$620,CONCATENATE("&gt;",VLOOKUP(CONCATENATE(K$317," 2"),ТЗ!$A:$C,3,0)),ТЗ!K137))</f>
        <v>0</v>
      </c>
      <c r="L443" s="30" t="str">
        <f>IF(L137&lt;L$619,CONCATENATE("&lt;",VLOOKUP(CONCATENATE(L$317," 1"),ТЗ!$A:$C,3,0)),IF(ТЗ!L137&gt;ТЗ!L$620,CONCATENATE("&gt;",VLOOKUP(CONCATENATE(L$317," 2"),ТЗ!$A:$C,3,0)),ТЗ!L137))</f>
        <v>&lt;0,2</v>
      </c>
      <c r="M443" s="30" t="str">
        <f>IF(M137&lt;M$619,CONCATENATE("&lt;",VLOOKUP(CONCATENATE(M$317," 1"),ТЗ!$A:$C,3,0)),IF(ТЗ!M137&gt;ТЗ!M$620,CONCATENATE("&gt;",VLOOKUP(CONCATENATE(M$317," 2"),ТЗ!$A:$C,3,0)),ТЗ!M137))</f>
        <v>&lt;0,5</v>
      </c>
      <c r="N443" s="30">
        <f>IF(N137&lt;N$619,CONCATENATE("&lt;",VLOOKUP(CONCATENATE(N$317," 1"),ТЗ!$A:$C,3,0)),IF(ТЗ!N137&gt;ТЗ!N$620,CONCATENATE("&gt;",VLOOKUP(CONCATENATE(N$317," 2"),ТЗ!$A:$C,3,0)),ТЗ!N137))</f>
        <v>0</v>
      </c>
      <c r="O443" s="30">
        <f>IF(O137&lt;O$619,CONCATENATE("&lt;",VLOOKUP(CONCATENATE(O$317," 1"),ТЗ!$A:$C,3,0)),IF(ТЗ!O137&gt;ТЗ!O$620,CONCATENATE("&gt;",VLOOKUP(CONCATENATE(O$317," 2"),ТЗ!$A:$C,3,0)),ТЗ!O137))</f>
        <v>0</v>
      </c>
      <c r="P443" s="30">
        <f>IF(P137&lt;P$619,CONCATENATE("&lt;",VLOOKUP(CONCATENATE(P$317," 1"),ТЗ!$A:$C,3,0)),IF(ТЗ!P137&gt;ТЗ!P$620,CONCATENATE("&gt;",VLOOKUP(CONCATENATE(P$317," 2"),ТЗ!$A:$C,3,0)),ТЗ!P137))</f>
        <v>0</v>
      </c>
      <c r="Q443" s="30">
        <f>IF(Q137&lt;Q$619,CONCATENATE("&lt;",VLOOKUP(CONCATENATE(Q$317," 1"),ТЗ!$A:$C,3,0)),IF(ТЗ!Q137&gt;ТЗ!Q$620,CONCATENATE("&gt;",VLOOKUP(CONCATENATE(Q$317," 2"),ТЗ!$A:$C,3,0)),ТЗ!Q137))</f>
        <v>0</v>
      </c>
      <c r="R443" s="30" t="str">
        <f>IF(R137&lt;R$619,CONCATENATE("&lt;",VLOOKUP(CONCATENATE(R$317," 1"),ТЗ!$A:$C,3,0)),IF(ТЗ!R137&gt;ТЗ!R$620,CONCATENATE("&gt;",VLOOKUP(CONCATENATE(R$317," 2"),ТЗ!$A:$C,3,0)),ТЗ!R137))</f>
        <v>&lt;0,5</v>
      </c>
      <c r="S443" s="30" t="str">
        <f>IF(S137&lt;S$619,CONCATENATE("&lt;",VLOOKUP(CONCATENATE(S$317," 1"),ТЗ!$A:$C,3,0)),IF(ТЗ!S137&gt;ТЗ!S$620,CONCATENATE("&gt;",VLOOKUP(CONCATENATE(S$317," 2"),ТЗ!$A:$C,3,0)),ТЗ!S137))</f>
        <v>&lt;0,1</v>
      </c>
      <c r="T443" s="30" t="str">
        <f>IF(T137&lt;T$619,CONCATENATE("&lt;",VLOOKUP(CONCATENATE(T$317," 1"),ТЗ!$A:$C,3,0)),IF(ТЗ!T137&gt;ТЗ!T$620,CONCATENATE("&gt;",VLOOKUP(CONCATENATE(T$317," 2"),ТЗ!$A:$C,3,0)),ТЗ!T137))</f>
        <v>&lt;0,1</v>
      </c>
      <c r="U443" s="30" t="e">
        <f>IF(U137&lt;U$619,CONCATENATE("&lt;",VLOOKUP(CONCATENATE(U$317," 1"),ТЗ!$A:$C,3,0)),IF(ТЗ!U137&gt;ТЗ!U$620,CONCATENATE("&gt;",VLOOKUP(CONCATENATE(U$317," 2"),ТЗ!$A:$C,3,0)),ТЗ!U137))</f>
        <v>#N/A</v>
      </c>
      <c r="V443" s="30" t="e">
        <f>IF(V137&lt;V$619,CONCATENATE("&lt;",VLOOKUP(CONCATENATE(V$317," 1"),ТЗ!$A:$C,3,0)),IF(ТЗ!V137&gt;ТЗ!V$620,CONCATENATE("&gt;",VLOOKUP(CONCATENATE(V$317," 2"),ТЗ!$A:$C,3,0)),ТЗ!V137))</f>
        <v>#N/A</v>
      </c>
    </row>
    <row r="444" spans="4:22" ht="15.75" hidden="1" thickBot="1" x14ac:dyDescent="0.3">
      <c r="D444" s="14" t="str">
        <f>IF(OR(D443=[1]Настройки!$U$6,D443="-"),"-",D443+1)</f>
        <v>-</v>
      </c>
      <c r="E444" s="15" t="str">
        <f t="shared" si="2"/>
        <v>-</v>
      </c>
      <c r="F444" s="15"/>
      <c r="G444" s="30" t="str">
        <f>IF(G138&lt;G$619,CONCATENATE("&lt;",VLOOKUP(CONCATENATE(G$317," 1"),ТЗ!$A:$C,3,0)),IF(ТЗ!G138&gt;ТЗ!G$620,CONCATENATE("&gt;",VLOOKUP(CONCATENATE(G$317," 2"),ТЗ!$A:$C,3,0)),ТЗ!G138))</f>
        <v>&lt;1,00</v>
      </c>
      <c r="H444" s="30" t="str">
        <f>IF(H138&lt;H$619,CONCATENATE("&lt;",VLOOKUP(CONCATENATE(H$317," 1"),ТЗ!$A:$C,3,0)),IF(ТЗ!H138&gt;ТЗ!H$620,CONCATENATE("&gt;",VLOOKUP(CONCATENATE(H$317," 2"),ТЗ!$A:$C,3,0)),ТЗ!H138))</f>
        <v>&lt;1,00</v>
      </c>
      <c r="I444" s="30" t="str">
        <f>IF(I138&lt;I$619,CONCATENATE("&lt;",VLOOKUP(CONCATENATE(I$317," 1"),ТЗ!$A:$C,3,0)),IF(ТЗ!I138&gt;ТЗ!I$620,CONCATENATE("&gt;",VLOOKUP(CONCATENATE(I$317," 2"),ТЗ!$A:$C,3,0)),ТЗ!I138))</f>
        <v>&lt;0,01</v>
      </c>
      <c r="J444" s="30">
        <f>IF(J138&lt;J$619,CONCATENATE("&lt;",VLOOKUP(CONCATENATE(J$317," 1"),ТЗ!$A:$C,3,0)),IF(ТЗ!J138&gt;ТЗ!J$620,CONCATENATE("&gt;",VLOOKUP(CONCATENATE(J$317," 2"),ТЗ!$A:$C,3,0)),ТЗ!J138))</f>
        <v>0</v>
      </c>
      <c r="K444" s="30">
        <f>IF(K138&lt;K$619,CONCATENATE("&lt;",VLOOKUP(CONCATENATE(K$317," 1"),ТЗ!$A:$C,3,0)),IF(ТЗ!K138&gt;ТЗ!K$620,CONCATENATE("&gt;",VLOOKUP(CONCATENATE(K$317," 2"),ТЗ!$A:$C,3,0)),ТЗ!K138))</f>
        <v>0</v>
      </c>
      <c r="L444" s="30" t="str">
        <f>IF(L138&lt;L$619,CONCATENATE("&lt;",VLOOKUP(CONCATENATE(L$317," 1"),ТЗ!$A:$C,3,0)),IF(ТЗ!L138&gt;ТЗ!L$620,CONCATENATE("&gt;",VLOOKUP(CONCATENATE(L$317," 2"),ТЗ!$A:$C,3,0)),ТЗ!L138))</f>
        <v>&lt;0,2</v>
      </c>
      <c r="M444" s="30" t="str">
        <f>IF(M138&lt;M$619,CONCATENATE("&lt;",VLOOKUP(CONCATENATE(M$317," 1"),ТЗ!$A:$C,3,0)),IF(ТЗ!M138&gt;ТЗ!M$620,CONCATENATE("&gt;",VLOOKUP(CONCATENATE(M$317," 2"),ТЗ!$A:$C,3,0)),ТЗ!M138))</f>
        <v>&lt;0,5</v>
      </c>
      <c r="N444" s="30">
        <f>IF(N138&lt;N$619,CONCATENATE("&lt;",VLOOKUP(CONCATENATE(N$317," 1"),ТЗ!$A:$C,3,0)),IF(ТЗ!N138&gt;ТЗ!N$620,CONCATENATE("&gt;",VLOOKUP(CONCATENATE(N$317," 2"),ТЗ!$A:$C,3,0)),ТЗ!N138))</f>
        <v>0</v>
      </c>
      <c r="O444" s="30">
        <f>IF(O138&lt;O$619,CONCATENATE("&lt;",VLOOKUP(CONCATENATE(O$317," 1"),ТЗ!$A:$C,3,0)),IF(ТЗ!O138&gt;ТЗ!O$620,CONCATENATE("&gt;",VLOOKUP(CONCATENATE(O$317," 2"),ТЗ!$A:$C,3,0)),ТЗ!O138))</f>
        <v>0</v>
      </c>
      <c r="P444" s="30">
        <f>IF(P138&lt;P$619,CONCATENATE("&lt;",VLOOKUP(CONCATENATE(P$317," 1"),ТЗ!$A:$C,3,0)),IF(ТЗ!P138&gt;ТЗ!P$620,CONCATENATE("&gt;",VLOOKUP(CONCATENATE(P$317," 2"),ТЗ!$A:$C,3,0)),ТЗ!P138))</f>
        <v>0</v>
      </c>
      <c r="Q444" s="30">
        <f>IF(Q138&lt;Q$619,CONCATENATE("&lt;",VLOOKUP(CONCATENATE(Q$317," 1"),ТЗ!$A:$C,3,0)),IF(ТЗ!Q138&gt;ТЗ!Q$620,CONCATENATE("&gt;",VLOOKUP(CONCATENATE(Q$317," 2"),ТЗ!$A:$C,3,0)),ТЗ!Q138))</f>
        <v>0</v>
      </c>
      <c r="R444" s="30" t="str">
        <f>IF(R138&lt;R$619,CONCATENATE("&lt;",VLOOKUP(CONCATENATE(R$317," 1"),ТЗ!$A:$C,3,0)),IF(ТЗ!R138&gt;ТЗ!R$620,CONCATENATE("&gt;",VLOOKUP(CONCATENATE(R$317," 2"),ТЗ!$A:$C,3,0)),ТЗ!R138))</f>
        <v>&lt;0,5</v>
      </c>
      <c r="S444" s="30" t="str">
        <f>IF(S138&lt;S$619,CONCATENATE("&lt;",VLOOKUP(CONCATENATE(S$317," 1"),ТЗ!$A:$C,3,0)),IF(ТЗ!S138&gt;ТЗ!S$620,CONCATENATE("&gt;",VLOOKUP(CONCATENATE(S$317," 2"),ТЗ!$A:$C,3,0)),ТЗ!S138))</f>
        <v>&lt;0,1</v>
      </c>
      <c r="T444" s="30" t="str">
        <f>IF(T138&lt;T$619,CONCATENATE("&lt;",VLOOKUP(CONCATENATE(T$317," 1"),ТЗ!$A:$C,3,0)),IF(ТЗ!T138&gt;ТЗ!T$620,CONCATENATE("&gt;",VLOOKUP(CONCATENATE(T$317," 2"),ТЗ!$A:$C,3,0)),ТЗ!T138))</f>
        <v>&lt;0,1</v>
      </c>
      <c r="U444" s="30" t="e">
        <f>IF(U138&lt;U$619,CONCATENATE("&lt;",VLOOKUP(CONCATENATE(U$317," 1"),ТЗ!$A:$C,3,0)),IF(ТЗ!U138&gt;ТЗ!U$620,CONCATENATE("&gt;",VLOOKUP(CONCATENATE(U$317," 2"),ТЗ!$A:$C,3,0)),ТЗ!U138))</f>
        <v>#N/A</v>
      </c>
      <c r="V444" s="30" t="e">
        <f>IF(V138&lt;V$619,CONCATENATE("&lt;",VLOOKUP(CONCATENATE(V$317," 1"),ТЗ!$A:$C,3,0)),IF(ТЗ!V138&gt;ТЗ!V$620,CONCATENATE("&gt;",VLOOKUP(CONCATENATE(V$317," 2"),ТЗ!$A:$C,3,0)),ТЗ!V138))</f>
        <v>#N/A</v>
      </c>
    </row>
    <row r="445" spans="4:22" ht="15.75" hidden="1" thickBot="1" x14ac:dyDescent="0.3">
      <c r="D445" s="14" t="str">
        <f>IF(OR(D444=[1]Настройки!$U$6,D444="-"),"-",D444+1)</f>
        <v>-</v>
      </c>
      <c r="E445" s="15" t="str">
        <f t="shared" si="2"/>
        <v>-</v>
      </c>
      <c r="F445" s="15"/>
      <c r="G445" s="30" t="str">
        <f>IF(G139&lt;G$619,CONCATENATE("&lt;",VLOOKUP(CONCATENATE(G$317," 1"),ТЗ!$A:$C,3,0)),IF(ТЗ!G139&gt;ТЗ!G$620,CONCATENATE("&gt;",VLOOKUP(CONCATENATE(G$317," 2"),ТЗ!$A:$C,3,0)),ТЗ!G139))</f>
        <v>&lt;1,00</v>
      </c>
      <c r="H445" s="30" t="str">
        <f>IF(H139&lt;H$619,CONCATENATE("&lt;",VLOOKUP(CONCATENATE(H$317," 1"),ТЗ!$A:$C,3,0)),IF(ТЗ!H139&gt;ТЗ!H$620,CONCATENATE("&gt;",VLOOKUP(CONCATENATE(H$317," 2"),ТЗ!$A:$C,3,0)),ТЗ!H139))</f>
        <v>&lt;1,00</v>
      </c>
      <c r="I445" s="30" t="str">
        <f>IF(I139&lt;I$619,CONCATENATE("&lt;",VLOOKUP(CONCATENATE(I$317," 1"),ТЗ!$A:$C,3,0)),IF(ТЗ!I139&gt;ТЗ!I$620,CONCATENATE("&gt;",VLOOKUP(CONCATENATE(I$317," 2"),ТЗ!$A:$C,3,0)),ТЗ!I139))</f>
        <v>&lt;0,01</v>
      </c>
      <c r="J445" s="30">
        <f>IF(J139&lt;J$619,CONCATENATE("&lt;",VLOOKUP(CONCATENATE(J$317," 1"),ТЗ!$A:$C,3,0)),IF(ТЗ!J139&gt;ТЗ!J$620,CONCATENATE("&gt;",VLOOKUP(CONCATENATE(J$317," 2"),ТЗ!$A:$C,3,0)),ТЗ!J139))</f>
        <v>0</v>
      </c>
      <c r="K445" s="30">
        <f>IF(K139&lt;K$619,CONCATENATE("&lt;",VLOOKUP(CONCATENATE(K$317," 1"),ТЗ!$A:$C,3,0)),IF(ТЗ!K139&gt;ТЗ!K$620,CONCATENATE("&gt;",VLOOKUP(CONCATENATE(K$317," 2"),ТЗ!$A:$C,3,0)),ТЗ!K139))</f>
        <v>0</v>
      </c>
      <c r="L445" s="30" t="str">
        <f>IF(L139&lt;L$619,CONCATENATE("&lt;",VLOOKUP(CONCATENATE(L$317," 1"),ТЗ!$A:$C,3,0)),IF(ТЗ!L139&gt;ТЗ!L$620,CONCATENATE("&gt;",VLOOKUP(CONCATENATE(L$317," 2"),ТЗ!$A:$C,3,0)),ТЗ!L139))</f>
        <v>&lt;0,2</v>
      </c>
      <c r="M445" s="30" t="str">
        <f>IF(M139&lt;M$619,CONCATENATE("&lt;",VLOOKUP(CONCATENATE(M$317," 1"),ТЗ!$A:$C,3,0)),IF(ТЗ!M139&gt;ТЗ!M$620,CONCATENATE("&gt;",VLOOKUP(CONCATENATE(M$317," 2"),ТЗ!$A:$C,3,0)),ТЗ!M139))</f>
        <v>&lt;0,5</v>
      </c>
      <c r="N445" s="30">
        <f>IF(N139&lt;N$619,CONCATENATE("&lt;",VLOOKUP(CONCATENATE(N$317," 1"),ТЗ!$A:$C,3,0)),IF(ТЗ!N139&gt;ТЗ!N$620,CONCATENATE("&gt;",VLOOKUP(CONCATENATE(N$317," 2"),ТЗ!$A:$C,3,0)),ТЗ!N139))</f>
        <v>0</v>
      </c>
      <c r="O445" s="30">
        <f>IF(O139&lt;O$619,CONCATENATE("&lt;",VLOOKUP(CONCATENATE(O$317," 1"),ТЗ!$A:$C,3,0)),IF(ТЗ!O139&gt;ТЗ!O$620,CONCATENATE("&gt;",VLOOKUP(CONCATENATE(O$317," 2"),ТЗ!$A:$C,3,0)),ТЗ!O139))</f>
        <v>0</v>
      </c>
      <c r="P445" s="30">
        <f>IF(P139&lt;P$619,CONCATENATE("&lt;",VLOOKUP(CONCATENATE(P$317," 1"),ТЗ!$A:$C,3,0)),IF(ТЗ!P139&gt;ТЗ!P$620,CONCATENATE("&gt;",VLOOKUP(CONCATENATE(P$317," 2"),ТЗ!$A:$C,3,0)),ТЗ!P139))</f>
        <v>0</v>
      </c>
      <c r="Q445" s="30">
        <f>IF(Q139&lt;Q$619,CONCATENATE("&lt;",VLOOKUP(CONCATENATE(Q$317," 1"),ТЗ!$A:$C,3,0)),IF(ТЗ!Q139&gt;ТЗ!Q$620,CONCATENATE("&gt;",VLOOKUP(CONCATENATE(Q$317," 2"),ТЗ!$A:$C,3,0)),ТЗ!Q139))</f>
        <v>0</v>
      </c>
      <c r="R445" s="30" t="str">
        <f>IF(R139&lt;R$619,CONCATENATE("&lt;",VLOOKUP(CONCATENATE(R$317," 1"),ТЗ!$A:$C,3,0)),IF(ТЗ!R139&gt;ТЗ!R$620,CONCATENATE("&gt;",VLOOKUP(CONCATENATE(R$317," 2"),ТЗ!$A:$C,3,0)),ТЗ!R139))</f>
        <v>&lt;0,5</v>
      </c>
      <c r="S445" s="30" t="str">
        <f>IF(S139&lt;S$619,CONCATENATE("&lt;",VLOOKUP(CONCATENATE(S$317," 1"),ТЗ!$A:$C,3,0)),IF(ТЗ!S139&gt;ТЗ!S$620,CONCATENATE("&gt;",VLOOKUP(CONCATENATE(S$317," 2"),ТЗ!$A:$C,3,0)),ТЗ!S139))</f>
        <v>&lt;0,1</v>
      </c>
      <c r="T445" s="30" t="str">
        <f>IF(T139&lt;T$619,CONCATENATE("&lt;",VLOOKUP(CONCATENATE(T$317," 1"),ТЗ!$A:$C,3,0)),IF(ТЗ!T139&gt;ТЗ!T$620,CONCATENATE("&gt;",VLOOKUP(CONCATENATE(T$317," 2"),ТЗ!$A:$C,3,0)),ТЗ!T139))</f>
        <v>&lt;0,1</v>
      </c>
      <c r="U445" s="30" t="e">
        <f>IF(U139&lt;U$619,CONCATENATE("&lt;",VLOOKUP(CONCATENATE(U$317," 1"),ТЗ!$A:$C,3,0)),IF(ТЗ!U139&gt;ТЗ!U$620,CONCATENATE("&gt;",VLOOKUP(CONCATENATE(U$317," 2"),ТЗ!$A:$C,3,0)),ТЗ!U139))</f>
        <v>#N/A</v>
      </c>
      <c r="V445" s="30" t="e">
        <f>IF(V139&lt;V$619,CONCATENATE("&lt;",VLOOKUP(CONCATENATE(V$317," 1"),ТЗ!$A:$C,3,0)),IF(ТЗ!V139&gt;ТЗ!V$620,CONCATENATE("&gt;",VLOOKUP(CONCATENATE(V$317," 2"),ТЗ!$A:$C,3,0)),ТЗ!V139))</f>
        <v>#N/A</v>
      </c>
    </row>
    <row r="446" spans="4:22" ht="15.75" hidden="1" thickBot="1" x14ac:dyDescent="0.3">
      <c r="D446" s="14" t="str">
        <f>IF(OR(D445=[1]Настройки!$U$6,D445="-"),"-",D445+1)</f>
        <v>-</v>
      </c>
      <c r="E446" s="15" t="str">
        <f t="shared" si="2"/>
        <v>-</v>
      </c>
      <c r="F446" s="15"/>
      <c r="G446" s="30" t="str">
        <f>IF(G140&lt;G$619,CONCATENATE("&lt;",VLOOKUP(CONCATENATE(G$317," 1"),ТЗ!$A:$C,3,0)),IF(ТЗ!G140&gt;ТЗ!G$620,CONCATENATE("&gt;",VLOOKUP(CONCATENATE(G$317," 2"),ТЗ!$A:$C,3,0)),ТЗ!G140))</f>
        <v>&lt;1,00</v>
      </c>
      <c r="H446" s="30" t="str">
        <f>IF(H140&lt;H$619,CONCATENATE("&lt;",VLOOKUP(CONCATENATE(H$317," 1"),ТЗ!$A:$C,3,0)),IF(ТЗ!H140&gt;ТЗ!H$620,CONCATENATE("&gt;",VLOOKUP(CONCATENATE(H$317," 2"),ТЗ!$A:$C,3,0)),ТЗ!H140))</f>
        <v>&lt;1,00</v>
      </c>
      <c r="I446" s="30" t="str">
        <f>IF(I140&lt;I$619,CONCATENATE("&lt;",VLOOKUP(CONCATENATE(I$317," 1"),ТЗ!$A:$C,3,0)),IF(ТЗ!I140&gt;ТЗ!I$620,CONCATENATE("&gt;",VLOOKUP(CONCATENATE(I$317," 2"),ТЗ!$A:$C,3,0)),ТЗ!I140))</f>
        <v>&lt;0,01</v>
      </c>
      <c r="J446" s="30">
        <f>IF(J140&lt;J$619,CONCATENATE("&lt;",VLOOKUP(CONCATENATE(J$317," 1"),ТЗ!$A:$C,3,0)),IF(ТЗ!J140&gt;ТЗ!J$620,CONCATENATE("&gt;",VLOOKUP(CONCATENATE(J$317," 2"),ТЗ!$A:$C,3,0)),ТЗ!J140))</f>
        <v>0</v>
      </c>
      <c r="K446" s="30">
        <f>IF(K140&lt;K$619,CONCATENATE("&lt;",VLOOKUP(CONCATENATE(K$317," 1"),ТЗ!$A:$C,3,0)),IF(ТЗ!K140&gt;ТЗ!K$620,CONCATENATE("&gt;",VLOOKUP(CONCATENATE(K$317," 2"),ТЗ!$A:$C,3,0)),ТЗ!K140))</f>
        <v>0</v>
      </c>
      <c r="L446" s="30" t="str">
        <f>IF(L140&lt;L$619,CONCATENATE("&lt;",VLOOKUP(CONCATENATE(L$317," 1"),ТЗ!$A:$C,3,0)),IF(ТЗ!L140&gt;ТЗ!L$620,CONCATENATE("&gt;",VLOOKUP(CONCATENATE(L$317," 2"),ТЗ!$A:$C,3,0)),ТЗ!L140))</f>
        <v>&lt;0,2</v>
      </c>
      <c r="M446" s="30" t="str">
        <f>IF(M140&lt;M$619,CONCATENATE("&lt;",VLOOKUP(CONCATENATE(M$317," 1"),ТЗ!$A:$C,3,0)),IF(ТЗ!M140&gt;ТЗ!M$620,CONCATENATE("&gt;",VLOOKUP(CONCATENATE(M$317," 2"),ТЗ!$A:$C,3,0)),ТЗ!M140))</f>
        <v>&lt;0,5</v>
      </c>
      <c r="N446" s="30">
        <f>IF(N140&lt;N$619,CONCATENATE("&lt;",VLOOKUP(CONCATENATE(N$317," 1"),ТЗ!$A:$C,3,0)),IF(ТЗ!N140&gt;ТЗ!N$620,CONCATENATE("&gt;",VLOOKUP(CONCATENATE(N$317," 2"),ТЗ!$A:$C,3,0)),ТЗ!N140))</f>
        <v>0</v>
      </c>
      <c r="O446" s="30">
        <f>IF(O140&lt;O$619,CONCATENATE("&lt;",VLOOKUP(CONCATENATE(O$317," 1"),ТЗ!$A:$C,3,0)),IF(ТЗ!O140&gt;ТЗ!O$620,CONCATENATE("&gt;",VLOOKUP(CONCATENATE(O$317," 2"),ТЗ!$A:$C,3,0)),ТЗ!O140))</f>
        <v>0</v>
      </c>
      <c r="P446" s="30">
        <f>IF(P140&lt;P$619,CONCATENATE("&lt;",VLOOKUP(CONCATENATE(P$317," 1"),ТЗ!$A:$C,3,0)),IF(ТЗ!P140&gt;ТЗ!P$620,CONCATENATE("&gt;",VLOOKUP(CONCATENATE(P$317," 2"),ТЗ!$A:$C,3,0)),ТЗ!P140))</f>
        <v>0</v>
      </c>
      <c r="Q446" s="30">
        <f>IF(Q140&lt;Q$619,CONCATENATE("&lt;",VLOOKUP(CONCATENATE(Q$317," 1"),ТЗ!$A:$C,3,0)),IF(ТЗ!Q140&gt;ТЗ!Q$620,CONCATENATE("&gt;",VLOOKUP(CONCATENATE(Q$317," 2"),ТЗ!$A:$C,3,0)),ТЗ!Q140))</f>
        <v>0</v>
      </c>
      <c r="R446" s="30" t="str">
        <f>IF(R140&lt;R$619,CONCATENATE("&lt;",VLOOKUP(CONCATENATE(R$317," 1"),ТЗ!$A:$C,3,0)),IF(ТЗ!R140&gt;ТЗ!R$620,CONCATENATE("&gt;",VLOOKUP(CONCATENATE(R$317," 2"),ТЗ!$A:$C,3,0)),ТЗ!R140))</f>
        <v>&lt;0,5</v>
      </c>
      <c r="S446" s="30" t="str">
        <f>IF(S140&lt;S$619,CONCATENATE("&lt;",VLOOKUP(CONCATENATE(S$317," 1"),ТЗ!$A:$C,3,0)),IF(ТЗ!S140&gt;ТЗ!S$620,CONCATENATE("&gt;",VLOOKUP(CONCATENATE(S$317," 2"),ТЗ!$A:$C,3,0)),ТЗ!S140))</f>
        <v>&lt;0,1</v>
      </c>
      <c r="T446" s="30" t="str">
        <f>IF(T140&lt;T$619,CONCATENATE("&lt;",VLOOKUP(CONCATENATE(T$317," 1"),ТЗ!$A:$C,3,0)),IF(ТЗ!T140&gt;ТЗ!T$620,CONCATENATE("&gt;",VLOOKUP(CONCATENATE(T$317," 2"),ТЗ!$A:$C,3,0)),ТЗ!T140))</f>
        <v>&lt;0,1</v>
      </c>
      <c r="U446" s="30" t="e">
        <f>IF(U140&lt;U$619,CONCATENATE("&lt;",VLOOKUP(CONCATENATE(U$317," 1"),ТЗ!$A:$C,3,0)),IF(ТЗ!U140&gt;ТЗ!U$620,CONCATENATE("&gt;",VLOOKUP(CONCATENATE(U$317," 2"),ТЗ!$A:$C,3,0)),ТЗ!U140))</f>
        <v>#N/A</v>
      </c>
      <c r="V446" s="30" t="e">
        <f>IF(V140&lt;V$619,CONCATENATE("&lt;",VLOOKUP(CONCATENATE(V$317," 1"),ТЗ!$A:$C,3,0)),IF(ТЗ!V140&gt;ТЗ!V$620,CONCATENATE("&gt;",VLOOKUP(CONCATENATE(V$317," 2"),ТЗ!$A:$C,3,0)),ТЗ!V140))</f>
        <v>#N/A</v>
      </c>
    </row>
    <row r="447" spans="4:22" ht="15.75" hidden="1" thickBot="1" x14ac:dyDescent="0.3">
      <c r="D447" s="14" t="str">
        <f>IF(OR(D446=[1]Настройки!$U$6,D446="-"),"-",D446+1)</f>
        <v>-</v>
      </c>
      <c r="E447" s="15" t="str">
        <f t="shared" ref="E447:E510" si="3">E141</f>
        <v>-</v>
      </c>
      <c r="F447" s="15"/>
      <c r="G447" s="30" t="str">
        <f>IF(G141&lt;G$619,CONCATENATE("&lt;",VLOOKUP(CONCATENATE(G$317," 1"),ТЗ!$A:$C,3,0)),IF(ТЗ!G141&gt;ТЗ!G$620,CONCATENATE("&gt;",VLOOKUP(CONCATENATE(G$317," 2"),ТЗ!$A:$C,3,0)),ТЗ!G141))</f>
        <v>&lt;1,00</v>
      </c>
      <c r="H447" s="30" t="str">
        <f>IF(H141&lt;H$619,CONCATENATE("&lt;",VLOOKUP(CONCATENATE(H$317," 1"),ТЗ!$A:$C,3,0)),IF(ТЗ!H141&gt;ТЗ!H$620,CONCATENATE("&gt;",VLOOKUP(CONCATENATE(H$317," 2"),ТЗ!$A:$C,3,0)),ТЗ!H141))</f>
        <v>&lt;1,00</v>
      </c>
      <c r="I447" s="30" t="str">
        <f>IF(I141&lt;I$619,CONCATENATE("&lt;",VLOOKUP(CONCATENATE(I$317," 1"),ТЗ!$A:$C,3,0)),IF(ТЗ!I141&gt;ТЗ!I$620,CONCATENATE("&gt;",VLOOKUP(CONCATENATE(I$317," 2"),ТЗ!$A:$C,3,0)),ТЗ!I141))</f>
        <v>&lt;0,01</v>
      </c>
      <c r="J447" s="30">
        <f>IF(J141&lt;J$619,CONCATENATE("&lt;",VLOOKUP(CONCATENATE(J$317," 1"),ТЗ!$A:$C,3,0)),IF(ТЗ!J141&gt;ТЗ!J$620,CONCATENATE("&gt;",VLOOKUP(CONCATENATE(J$317," 2"),ТЗ!$A:$C,3,0)),ТЗ!J141))</f>
        <v>0</v>
      </c>
      <c r="K447" s="30">
        <f>IF(K141&lt;K$619,CONCATENATE("&lt;",VLOOKUP(CONCATENATE(K$317," 1"),ТЗ!$A:$C,3,0)),IF(ТЗ!K141&gt;ТЗ!K$620,CONCATENATE("&gt;",VLOOKUP(CONCATENATE(K$317," 2"),ТЗ!$A:$C,3,0)),ТЗ!K141))</f>
        <v>0</v>
      </c>
      <c r="L447" s="30" t="str">
        <f>IF(L141&lt;L$619,CONCATENATE("&lt;",VLOOKUP(CONCATENATE(L$317," 1"),ТЗ!$A:$C,3,0)),IF(ТЗ!L141&gt;ТЗ!L$620,CONCATENATE("&gt;",VLOOKUP(CONCATENATE(L$317," 2"),ТЗ!$A:$C,3,0)),ТЗ!L141))</f>
        <v>&lt;0,2</v>
      </c>
      <c r="M447" s="30" t="str">
        <f>IF(M141&lt;M$619,CONCATENATE("&lt;",VLOOKUP(CONCATENATE(M$317," 1"),ТЗ!$A:$C,3,0)),IF(ТЗ!M141&gt;ТЗ!M$620,CONCATENATE("&gt;",VLOOKUP(CONCATENATE(M$317," 2"),ТЗ!$A:$C,3,0)),ТЗ!M141))</f>
        <v>&lt;0,5</v>
      </c>
      <c r="N447" s="30">
        <f>IF(N141&lt;N$619,CONCATENATE("&lt;",VLOOKUP(CONCATENATE(N$317," 1"),ТЗ!$A:$C,3,0)),IF(ТЗ!N141&gt;ТЗ!N$620,CONCATENATE("&gt;",VLOOKUP(CONCATENATE(N$317," 2"),ТЗ!$A:$C,3,0)),ТЗ!N141))</f>
        <v>0</v>
      </c>
      <c r="O447" s="30">
        <f>IF(O141&lt;O$619,CONCATENATE("&lt;",VLOOKUP(CONCATENATE(O$317," 1"),ТЗ!$A:$C,3,0)),IF(ТЗ!O141&gt;ТЗ!O$620,CONCATENATE("&gt;",VLOOKUP(CONCATENATE(O$317," 2"),ТЗ!$A:$C,3,0)),ТЗ!O141))</f>
        <v>0</v>
      </c>
      <c r="P447" s="30">
        <f>IF(P141&lt;P$619,CONCATENATE("&lt;",VLOOKUP(CONCATENATE(P$317," 1"),ТЗ!$A:$C,3,0)),IF(ТЗ!P141&gt;ТЗ!P$620,CONCATENATE("&gt;",VLOOKUP(CONCATENATE(P$317," 2"),ТЗ!$A:$C,3,0)),ТЗ!P141))</f>
        <v>0</v>
      </c>
      <c r="Q447" s="30">
        <f>IF(Q141&lt;Q$619,CONCATENATE("&lt;",VLOOKUP(CONCATENATE(Q$317," 1"),ТЗ!$A:$C,3,0)),IF(ТЗ!Q141&gt;ТЗ!Q$620,CONCATENATE("&gt;",VLOOKUP(CONCATENATE(Q$317," 2"),ТЗ!$A:$C,3,0)),ТЗ!Q141))</f>
        <v>0</v>
      </c>
      <c r="R447" s="30" t="str">
        <f>IF(R141&lt;R$619,CONCATENATE("&lt;",VLOOKUP(CONCATENATE(R$317," 1"),ТЗ!$A:$C,3,0)),IF(ТЗ!R141&gt;ТЗ!R$620,CONCATENATE("&gt;",VLOOKUP(CONCATENATE(R$317," 2"),ТЗ!$A:$C,3,0)),ТЗ!R141))</f>
        <v>&lt;0,5</v>
      </c>
      <c r="S447" s="30" t="str">
        <f>IF(S141&lt;S$619,CONCATENATE("&lt;",VLOOKUP(CONCATENATE(S$317," 1"),ТЗ!$A:$C,3,0)),IF(ТЗ!S141&gt;ТЗ!S$620,CONCATENATE("&gt;",VLOOKUP(CONCATENATE(S$317," 2"),ТЗ!$A:$C,3,0)),ТЗ!S141))</f>
        <v>&lt;0,1</v>
      </c>
      <c r="T447" s="30" t="str">
        <f>IF(T141&lt;T$619,CONCATENATE("&lt;",VLOOKUP(CONCATENATE(T$317," 1"),ТЗ!$A:$C,3,0)),IF(ТЗ!T141&gt;ТЗ!T$620,CONCATENATE("&gt;",VLOOKUP(CONCATENATE(T$317," 2"),ТЗ!$A:$C,3,0)),ТЗ!T141))</f>
        <v>&lt;0,1</v>
      </c>
      <c r="U447" s="30" t="e">
        <f>IF(U141&lt;U$619,CONCATENATE("&lt;",VLOOKUP(CONCATENATE(U$317," 1"),ТЗ!$A:$C,3,0)),IF(ТЗ!U141&gt;ТЗ!U$620,CONCATENATE("&gt;",VLOOKUP(CONCATENATE(U$317," 2"),ТЗ!$A:$C,3,0)),ТЗ!U141))</f>
        <v>#N/A</v>
      </c>
      <c r="V447" s="30" t="e">
        <f>IF(V141&lt;V$619,CONCATENATE("&lt;",VLOOKUP(CONCATENATE(V$317," 1"),ТЗ!$A:$C,3,0)),IF(ТЗ!V141&gt;ТЗ!V$620,CONCATENATE("&gt;",VLOOKUP(CONCATENATE(V$317," 2"),ТЗ!$A:$C,3,0)),ТЗ!V141))</f>
        <v>#N/A</v>
      </c>
    </row>
    <row r="448" spans="4:22" ht="15.75" hidden="1" thickBot="1" x14ac:dyDescent="0.3">
      <c r="D448" s="14" t="str">
        <f>IF(OR(D447=[1]Настройки!$U$6,D447="-"),"-",D447+1)</f>
        <v>-</v>
      </c>
      <c r="E448" s="15" t="str">
        <f t="shared" si="3"/>
        <v>-</v>
      </c>
      <c r="F448" s="15"/>
      <c r="G448" s="30" t="str">
        <f>IF(G142&lt;G$619,CONCATENATE("&lt;",VLOOKUP(CONCATENATE(G$317," 1"),ТЗ!$A:$C,3,0)),IF(ТЗ!G142&gt;ТЗ!G$620,CONCATENATE("&gt;",VLOOKUP(CONCATENATE(G$317," 2"),ТЗ!$A:$C,3,0)),ТЗ!G142))</f>
        <v>&lt;1,00</v>
      </c>
      <c r="H448" s="30" t="str">
        <f>IF(H142&lt;H$619,CONCATENATE("&lt;",VLOOKUP(CONCATENATE(H$317," 1"),ТЗ!$A:$C,3,0)),IF(ТЗ!H142&gt;ТЗ!H$620,CONCATENATE("&gt;",VLOOKUP(CONCATENATE(H$317," 2"),ТЗ!$A:$C,3,0)),ТЗ!H142))</f>
        <v>&lt;1,00</v>
      </c>
      <c r="I448" s="30" t="str">
        <f>IF(I142&lt;I$619,CONCATENATE("&lt;",VLOOKUP(CONCATENATE(I$317," 1"),ТЗ!$A:$C,3,0)),IF(ТЗ!I142&gt;ТЗ!I$620,CONCATENATE("&gt;",VLOOKUP(CONCATENATE(I$317," 2"),ТЗ!$A:$C,3,0)),ТЗ!I142))</f>
        <v>&lt;0,01</v>
      </c>
      <c r="J448" s="30">
        <f>IF(J142&lt;J$619,CONCATENATE("&lt;",VLOOKUP(CONCATENATE(J$317," 1"),ТЗ!$A:$C,3,0)),IF(ТЗ!J142&gt;ТЗ!J$620,CONCATENATE("&gt;",VLOOKUP(CONCATENATE(J$317," 2"),ТЗ!$A:$C,3,0)),ТЗ!J142))</f>
        <v>0</v>
      </c>
      <c r="K448" s="30">
        <f>IF(K142&lt;K$619,CONCATENATE("&lt;",VLOOKUP(CONCATENATE(K$317," 1"),ТЗ!$A:$C,3,0)),IF(ТЗ!K142&gt;ТЗ!K$620,CONCATENATE("&gt;",VLOOKUP(CONCATENATE(K$317," 2"),ТЗ!$A:$C,3,0)),ТЗ!K142))</f>
        <v>0</v>
      </c>
      <c r="L448" s="30" t="str">
        <f>IF(L142&lt;L$619,CONCATENATE("&lt;",VLOOKUP(CONCATENATE(L$317," 1"),ТЗ!$A:$C,3,0)),IF(ТЗ!L142&gt;ТЗ!L$620,CONCATENATE("&gt;",VLOOKUP(CONCATENATE(L$317," 2"),ТЗ!$A:$C,3,0)),ТЗ!L142))</f>
        <v>&lt;0,2</v>
      </c>
      <c r="M448" s="30" t="str">
        <f>IF(M142&lt;M$619,CONCATENATE("&lt;",VLOOKUP(CONCATENATE(M$317," 1"),ТЗ!$A:$C,3,0)),IF(ТЗ!M142&gt;ТЗ!M$620,CONCATENATE("&gt;",VLOOKUP(CONCATENATE(M$317," 2"),ТЗ!$A:$C,3,0)),ТЗ!M142))</f>
        <v>&lt;0,5</v>
      </c>
      <c r="N448" s="30">
        <f>IF(N142&lt;N$619,CONCATENATE("&lt;",VLOOKUP(CONCATENATE(N$317," 1"),ТЗ!$A:$C,3,0)),IF(ТЗ!N142&gt;ТЗ!N$620,CONCATENATE("&gt;",VLOOKUP(CONCATENATE(N$317," 2"),ТЗ!$A:$C,3,0)),ТЗ!N142))</f>
        <v>0</v>
      </c>
      <c r="O448" s="30">
        <f>IF(O142&lt;O$619,CONCATENATE("&lt;",VLOOKUP(CONCATENATE(O$317," 1"),ТЗ!$A:$C,3,0)),IF(ТЗ!O142&gt;ТЗ!O$620,CONCATENATE("&gt;",VLOOKUP(CONCATENATE(O$317," 2"),ТЗ!$A:$C,3,0)),ТЗ!O142))</f>
        <v>0</v>
      </c>
      <c r="P448" s="30">
        <f>IF(P142&lt;P$619,CONCATENATE("&lt;",VLOOKUP(CONCATENATE(P$317," 1"),ТЗ!$A:$C,3,0)),IF(ТЗ!P142&gt;ТЗ!P$620,CONCATENATE("&gt;",VLOOKUP(CONCATENATE(P$317," 2"),ТЗ!$A:$C,3,0)),ТЗ!P142))</f>
        <v>0</v>
      </c>
      <c r="Q448" s="30">
        <f>IF(Q142&lt;Q$619,CONCATENATE("&lt;",VLOOKUP(CONCATENATE(Q$317," 1"),ТЗ!$A:$C,3,0)),IF(ТЗ!Q142&gt;ТЗ!Q$620,CONCATENATE("&gt;",VLOOKUP(CONCATENATE(Q$317," 2"),ТЗ!$A:$C,3,0)),ТЗ!Q142))</f>
        <v>0</v>
      </c>
      <c r="R448" s="30" t="str">
        <f>IF(R142&lt;R$619,CONCATENATE("&lt;",VLOOKUP(CONCATENATE(R$317," 1"),ТЗ!$A:$C,3,0)),IF(ТЗ!R142&gt;ТЗ!R$620,CONCATENATE("&gt;",VLOOKUP(CONCATENATE(R$317," 2"),ТЗ!$A:$C,3,0)),ТЗ!R142))</f>
        <v>&lt;0,5</v>
      </c>
      <c r="S448" s="30" t="str">
        <f>IF(S142&lt;S$619,CONCATENATE("&lt;",VLOOKUP(CONCATENATE(S$317," 1"),ТЗ!$A:$C,3,0)),IF(ТЗ!S142&gt;ТЗ!S$620,CONCATENATE("&gt;",VLOOKUP(CONCATENATE(S$317," 2"),ТЗ!$A:$C,3,0)),ТЗ!S142))</f>
        <v>&lt;0,1</v>
      </c>
      <c r="T448" s="30" t="str">
        <f>IF(T142&lt;T$619,CONCATENATE("&lt;",VLOOKUP(CONCATENATE(T$317," 1"),ТЗ!$A:$C,3,0)),IF(ТЗ!T142&gt;ТЗ!T$620,CONCATENATE("&gt;",VLOOKUP(CONCATENATE(T$317," 2"),ТЗ!$A:$C,3,0)),ТЗ!T142))</f>
        <v>&lt;0,1</v>
      </c>
      <c r="U448" s="30" t="e">
        <f>IF(U142&lt;U$619,CONCATENATE("&lt;",VLOOKUP(CONCATENATE(U$317," 1"),ТЗ!$A:$C,3,0)),IF(ТЗ!U142&gt;ТЗ!U$620,CONCATENATE("&gt;",VLOOKUP(CONCATENATE(U$317," 2"),ТЗ!$A:$C,3,0)),ТЗ!U142))</f>
        <v>#N/A</v>
      </c>
      <c r="V448" s="30" t="e">
        <f>IF(V142&lt;V$619,CONCATENATE("&lt;",VLOOKUP(CONCATENATE(V$317," 1"),ТЗ!$A:$C,3,0)),IF(ТЗ!V142&gt;ТЗ!V$620,CONCATENATE("&gt;",VLOOKUP(CONCATENATE(V$317," 2"),ТЗ!$A:$C,3,0)),ТЗ!V142))</f>
        <v>#N/A</v>
      </c>
    </row>
    <row r="449" spans="4:22" ht="15.75" hidden="1" thickBot="1" x14ac:dyDescent="0.3">
      <c r="D449" s="14" t="str">
        <f>IF(OR(D448=[1]Настройки!$U$6,D448="-"),"-",D448+1)</f>
        <v>-</v>
      </c>
      <c r="E449" s="15" t="str">
        <f t="shared" si="3"/>
        <v>-</v>
      </c>
      <c r="F449" s="15"/>
      <c r="G449" s="30" t="str">
        <f>IF(G143&lt;G$619,CONCATENATE("&lt;",VLOOKUP(CONCATENATE(G$317," 1"),ТЗ!$A:$C,3,0)),IF(ТЗ!G143&gt;ТЗ!G$620,CONCATENATE("&gt;",VLOOKUP(CONCATENATE(G$317," 2"),ТЗ!$A:$C,3,0)),ТЗ!G143))</f>
        <v>&lt;1,00</v>
      </c>
      <c r="H449" s="30" t="str">
        <f>IF(H143&lt;H$619,CONCATENATE("&lt;",VLOOKUP(CONCATENATE(H$317," 1"),ТЗ!$A:$C,3,0)),IF(ТЗ!H143&gt;ТЗ!H$620,CONCATENATE("&gt;",VLOOKUP(CONCATENATE(H$317," 2"),ТЗ!$A:$C,3,0)),ТЗ!H143))</f>
        <v>&lt;1,00</v>
      </c>
      <c r="I449" s="30" t="str">
        <f>IF(I143&lt;I$619,CONCATENATE("&lt;",VLOOKUP(CONCATENATE(I$317," 1"),ТЗ!$A:$C,3,0)),IF(ТЗ!I143&gt;ТЗ!I$620,CONCATENATE("&gt;",VLOOKUP(CONCATENATE(I$317," 2"),ТЗ!$A:$C,3,0)),ТЗ!I143))</f>
        <v>&lt;0,01</v>
      </c>
      <c r="J449" s="30">
        <f>IF(J143&lt;J$619,CONCATENATE("&lt;",VLOOKUP(CONCATENATE(J$317," 1"),ТЗ!$A:$C,3,0)),IF(ТЗ!J143&gt;ТЗ!J$620,CONCATENATE("&gt;",VLOOKUP(CONCATENATE(J$317," 2"),ТЗ!$A:$C,3,0)),ТЗ!J143))</f>
        <v>0</v>
      </c>
      <c r="K449" s="30">
        <f>IF(K143&lt;K$619,CONCATENATE("&lt;",VLOOKUP(CONCATENATE(K$317," 1"),ТЗ!$A:$C,3,0)),IF(ТЗ!K143&gt;ТЗ!K$620,CONCATENATE("&gt;",VLOOKUP(CONCATENATE(K$317," 2"),ТЗ!$A:$C,3,0)),ТЗ!K143))</f>
        <v>0</v>
      </c>
      <c r="L449" s="30" t="str">
        <f>IF(L143&lt;L$619,CONCATENATE("&lt;",VLOOKUP(CONCATENATE(L$317," 1"),ТЗ!$A:$C,3,0)),IF(ТЗ!L143&gt;ТЗ!L$620,CONCATENATE("&gt;",VLOOKUP(CONCATENATE(L$317," 2"),ТЗ!$A:$C,3,0)),ТЗ!L143))</f>
        <v>&lt;0,2</v>
      </c>
      <c r="M449" s="30" t="str">
        <f>IF(M143&lt;M$619,CONCATENATE("&lt;",VLOOKUP(CONCATENATE(M$317," 1"),ТЗ!$A:$C,3,0)),IF(ТЗ!M143&gt;ТЗ!M$620,CONCATENATE("&gt;",VLOOKUP(CONCATENATE(M$317," 2"),ТЗ!$A:$C,3,0)),ТЗ!M143))</f>
        <v>&lt;0,5</v>
      </c>
      <c r="N449" s="30">
        <f>IF(N143&lt;N$619,CONCATENATE("&lt;",VLOOKUP(CONCATENATE(N$317," 1"),ТЗ!$A:$C,3,0)),IF(ТЗ!N143&gt;ТЗ!N$620,CONCATENATE("&gt;",VLOOKUP(CONCATENATE(N$317," 2"),ТЗ!$A:$C,3,0)),ТЗ!N143))</f>
        <v>0</v>
      </c>
      <c r="O449" s="30">
        <f>IF(O143&lt;O$619,CONCATENATE("&lt;",VLOOKUP(CONCATENATE(O$317," 1"),ТЗ!$A:$C,3,0)),IF(ТЗ!O143&gt;ТЗ!O$620,CONCATENATE("&gt;",VLOOKUP(CONCATENATE(O$317," 2"),ТЗ!$A:$C,3,0)),ТЗ!O143))</f>
        <v>0</v>
      </c>
      <c r="P449" s="30">
        <f>IF(P143&lt;P$619,CONCATENATE("&lt;",VLOOKUP(CONCATENATE(P$317," 1"),ТЗ!$A:$C,3,0)),IF(ТЗ!P143&gt;ТЗ!P$620,CONCATENATE("&gt;",VLOOKUP(CONCATENATE(P$317," 2"),ТЗ!$A:$C,3,0)),ТЗ!P143))</f>
        <v>0</v>
      </c>
      <c r="Q449" s="30">
        <f>IF(Q143&lt;Q$619,CONCATENATE("&lt;",VLOOKUP(CONCATENATE(Q$317," 1"),ТЗ!$A:$C,3,0)),IF(ТЗ!Q143&gt;ТЗ!Q$620,CONCATENATE("&gt;",VLOOKUP(CONCATENATE(Q$317," 2"),ТЗ!$A:$C,3,0)),ТЗ!Q143))</f>
        <v>0</v>
      </c>
      <c r="R449" s="30" t="str">
        <f>IF(R143&lt;R$619,CONCATENATE("&lt;",VLOOKUP(CONCATENATE(R$317," 1"),ТЗ!$A:$C,3,0)),IF(ТЗ!R143&gt;ТЗ!R$620,CONCATENATE("&gt;",VLOOKUP(CONCATENATE(R$317," 2"),ТЗ!$A:$C,3,0)),ТЗ!R143))</f>
        <v>&lt;0,5</v>
      </c>
      <c r="S449" s="30" t="str">
        <f>IF(S143&lt;S$619,CONCATENATE("&lt;",VLOOKUP(CONCATENATE(S$317," 1"),ТЗ!$A:$C,3,0)),IF(ТЗ!S143&gt;ТЗ!S$620,CONCATENATE("&gt;",VLOOKUP(CONCATENATE(S$317," 2"),ТЗ!$A:$C,3,0)),ТЗ!S143))</f>
        <v>&lt;0,1</v>
      </c>
      <c r="T449" s="30" t="str">
        <f>IF(T143&lt;T$619,CONCATENATE("&lt;",VLOOKUP(CONCATENATE(T$317," 1"),ТЗ!$A:$C,3,0)),IF(ТЗ!T143&gt;ТЗ!T$620,CONCATENATE("&gt;",VLOOKUP(CONCATENATE(T$317," 2"),ТЗ!$A:$C,3,0)),ТЗ!T143))</f>
        <v>&lt;0,1</v>
      </c>
      <c r="U449" s="30" t="e">
        <f>IF(U143&lt;U$619,CONCATENATE("&lt;",VLOOKUP(CONCATENATE(U$317," 1"),ТЗ!$A:$C,3,0)),IF(ТЗ!U143&gt;ТЗ!U$620,CONCATENATE("&gt;",VLOOKUP(CONCATENATE(U$317," 2"),ТЗ!$A:$C,3,0)),ТЗ!U143))</f>
        <v>#N/A</v>
      </c>
      <c r="V449" s="30" t="e">
        <f>IF(V143&lt;V$619,CONCATENATE("&lt;",VLOOKUP(CONCATENATE(V$317," 1"),ТЗ!$A:$C,3,0)),IF(ТЗ!V143&gt;ТЗ!V$620,CONCATENATE("&gt;",VLOOKUP(CONCATENATE(V$317," 2"),ТЗ!$A:$C,3,0)),ТЗ!V143))</f>
        <v>#N/A</v>
      </c>
    </row>
    <row r="450" spans="4:22" ht="15.75" hidden="1" thickBot="1" x14ac:dyDescent="0.3">
      <c r="D450" s="14" t="str">
        <f>IF(OR(D449=[1]Настройки!$U$6,D449="-"),"-",D449+1)</f>
        <v>-</v>
      </c>
      <c r="E450" s="15" t="str">
        <f t="shared" si="3"/>
        <v>-</v>
      </c>
      <c r="F450" s="15"/>
      <c r="G450" s="30" t="str">
        <f>IF(G144&lt;G$619,CONCATENATE("&lt;",VLOOKUP(CONCATENATE(G$317," 1"),ТЗ!$A:$C,3,0)),IF(ТЗ!G144&gt;ТЗ!G$620,CONCATENATE("&gt;",VLOOKUP(CONCATENATE(G$317," 2"),ТЗ!$A:$C,3,0)),ТЗ!G144))</f>
        <v>&lt;1,00</v>
      </c>
      <c r="H450" s="30" t="str">
        <f>IF(H144&lt;H$619,CONCATENATE("&lt;",VLOOKUP(CONCATENATE(H$317," 1"),ТЗ!$A:$C,3,0)),IF(ТЗ!H144&gt;ТЗ!H$620,CONCATENATE("&gt;",VLOOKUP(CONCATENATE(H$317," 2"),ТЗ!$A:$C,3,0)),ТЗ!H144))</f>
        <v>&lt;1,00</v>
      </c>
      <c r="I450" s="30" t="str">
        <f>IF(I144&lt;I$619,CONCATENATE("&lt;",VLOOKUP(CONCATENATE(I$317," 1"),ТЗ!$A:$C,3,0)),IF(ТЗ!I144&gt;ТЗ!I$620,CONCATENATE("&gt;",VLOOKUP(CONCATENATE(I$317," 2"),ТЗ!$A:$C,3,0)),ТЗ!I144))</f>
        <v>&lt;0,01</v>
      </c>
      <c r="J450" s="30">
        <f>IF(J144&lt;J$619,CONCATENATE("&lt;",VLOOKUP(CONCATENATE(J$317," 1"),ТЗ!$A:$C,3,0)),IF(ТЗ!J144&gt;ТЗ!J$620,CONCATENATE("&gt;",VLOOKUP(CONCATENATE(J$317," 2"),ТЗ!$A:$C,3,0)),ТЗ!J144))</f>
        <v>0</v>
      </c>
      <c r="K450" s="30">
        <f>IF(K144&lt;K$619,CONCATENATE("&lt;",VLOOKUP(CONCATENATE(K$317," 1"),ТЗ!$A:$C,3,0)),IF(ТЗ!K144&gt;ТЗ!K$620,CONCATENATE("&gt;",VLOOKUP(CONCATENATE(K$317," 2"),ТЗ!$A:$C,3,0)),ТЗ!K144))</f>
        <v>0</v>
      </c>
      <c r="L450" s="30" t="str">
        <f>IF(L144&lt;L$619,CONCATENATE("&lt;",VLOOKUP(CONCATENATE(L$317," 1"),ТЗ!$A:$C,3,0)),IF(ТЗ!L144&gt;ТЗ!L$620,CONCATENATE("&gt;",VLOOKUP(CONCATENATE(L$317," 2"),ТЗ!$A:$C,3,0)),ТЗ!L144))</f>
        <v>&lt;0,2</v>
      </c>
      <c r="M450" s="30" t="str">
        <f>IF(M144&lt;M$619,CONCATENATE("&lt;",VLOOKUP(CONCATENATE(M$317," 1"),ТЗ!$A:$C,3,0)),IF(ТЗ!M144&gt;ТЗ!M$620,CONCATENATE("&gt;",VLOOKUP(CONCATENATE(M$317," 2"),ТЗ!$A:$C,3,0)),ТЗ!M144))</f>
        <v>&lt;0,5</v>
      </c>
      <c r="N450" s="30">
        <f>IF(N144&lt;N$619,CONCATENATE("&lt;",VLOOKUP(CONCATENATE(N$317," 1"),ТЗ!$A:$C,3,0)),IF(ТЗ!N144&gt;ТЗ!N$620,CONCATENATE("&gt;",VLOOKUP(CONCATENATE(N$317," 2"),ТЗ!$A:$C,3,0)),ТЗ!N144))</f>
        <v>0</v>
      </c>
      <c r="O450" s="30">
        <f>IF(O144&lt;O$619,CONCATENATE("&lt;",VLOOKUP(CONCATENATE(O$317," 1"),ТЗ!$A:$C,3,0)),IF(ТЗ!O144&gt;ТЗ!O$620,CONCATENATE("&gt;",VLOOKUP(CONCATENATE(O$317," 2"),ТЗ!$A:$C,3,0)),ТЗ!O144))</f>
        <v>0</v>
      </c>
      <c r="P450" s="30">
        <f>IF(P144&lt;P$619,CONCATENATE("&lt;",VLOOKUP(CONCATENATE(P$317," 1"),ТЗ!$A:$C,3,0)),IF(ТЗ!P144&gt;ТЗ!P$620,CONCATENATE("&gt;",VLOOKUP(CONCATENATE(P$317," 2"),ТЗ!$A:$C,3,0)),ТЗ!P144))</f>
        <v>0</v>
      </c>
      <c r="Q450" s="30">
        <f>IF(Q144&lt;Q$619,CONCATENATE("&lt;",VLOOKUP(CONCATENATE(Q$317," 1"),ТЗ!$A:$C,3,0)),IF(ТЗ!Q144&gt;ТЗ!Q$620,CONCATENATE("&gt;",VLOOKUP(CONCATENATE(Q$317," 2"),ТЗ!$A:$C,3,0)),ТЗ!Q144))</f>
        <v>0</v>
      </c>
      <c r="R450" s="30" t="str">
        <f>IF(R144&lt;R$619,CONCATENATE("&lt;",VLOOKUP(CONCATENATE(R$317," 1"),ТЗ!$A:$C,3,0)),IF(ТЗ!R144&gt;ТЗ!R$620,CONCATENATE("&gt;",VLOOKUP(CONCATENATE(R$317," 2"),ТЗ!$A:$C,3,0)),ТЗ!R144))</f>
        <v>&lt;0,5</v>
      </c>
      <c r="S450" s="30" t="str">
        <f>IF(S144&lt;S$619,CONCATENATE("&lt;",VLOOKUP(CONCATENATE(S$317," 1"),ТЗ!$A:$C,3,0)),IF(ТЗ!S144&gt;ТЗ!S$620,CONCATENATE("&gt;",VLOOKUP(CONCATENATE(S$317," 2"),ТЗ!$A:$C,3,0)),ТЗ!S144))</f>
        <v>&lt;0,1</v>
      </c>
      <c r="T450" s="30" t="str">
        <f>IF(T144&lt;T$619,CONCATENATE("&lt;",VLOOKUP(CONCATENATE(T$317," 1"),ТЗ!$A:$C,3,0)),IF(ТЗ!T144&gt;ТЗ!T$620,CONCATENATE("&gt;",VLOOKUP(CONCATENATE(T$317," 2"),ТЗ!$A:$C,3,0)),ТЗ!T144))</f>
        <v>&lt;0,1</v>
      </c>
      <c r="U450" s="30" t="e">
        <f>IF(U144&lt;U$619,CONCATENATE("&lt;",VLOOKUP(CONCATENATE(U$317," 1"),ТЗ!$A:$C,3,0)),IF(ТЗ!U144&gt;ТЗ!U$620,CONCATENATE("&gt;",VLOOKUP(CONCATENATE(U$317," 2"),ТЗ!$A:$C,3,0)),ТЗ!U144))</f>
        <v>#N/A</v>
      </c>
      <c r="V450" s="30" t="e">
        <f>IF(V144&lt;V$619,CONCATENATE("&lt;",VLOOKUP(CONCATENATE(V$317," 1"),ТЗ!$A:$C,3,0)),IF(ТЗ!V144&gt;ТЗ!V$620,CONCATENATE("&gt;",VLOOKUP(CONCATENATE(V$317," 2"),ТЗ!$A:$C,3,0)),ТЗ!V144))</f>
        <v>#N/A</v>
      </c>
    </row>
    <row r="451" spans="4:22" ht="15.75" hidden="1" thickBot="1" x14ac:dyDescent="0.3">
      <c r="D451" s="14" t="str">
        <f>IF(OR(D450=[1]Настройки!$U$6,D450="-"),"-",D450+1)</f>
        <v>-</v>
      </c>
      <c r="E451" s="15" t="str">
        <f t="shared" si="3"/>
        <v>-</v>
      </c>
      <c r="F451" s="15"/>
      <c r="G451" s="30" t="str">
        <f>IF(G145&lt;G$619,CONCATENATE("&lt;",VLOOKUP(CONCATENATE(G$317," 1"),ТЗ!$A:$C,3,0)),IF(ТЗ!G145&gt;ТЗ!G$620,CONCATENATE("&gt;",VLOOKUP(CONCATENATE(G$317," 2"),ТЗ!$A:$C,3,0)),ТЗ!G145))</f>
        <v>&lt;1,00</v>
      </c>
      <c r="H451" s="30" t="str">
        <f>IF(H145&lt;H$619,CONCATENATE("&lt;",VLOOKUP(CONCATENATE(H$317," 1"),ТЗ!$A:$C,3,0)),IF(ТЗ!H145&gt;ТЗ!H$620,CONCATENATE("&gt;",VLOOKUP(CONCATENATE(H$317," 2"),ТЗ!$A:$C,3,0)),ТЗ!H145))</f>
        <v>&lt;1,00</v>
      </c>
      <c r="I451" s="30" t="str">
        <f>IF(I145&lt;I$619,CONCATENATE("&lt;",VLOOKUP(CONCATENATE(I$317," 1"),ТЗ!$A:$C,3,0)),IF(ТЗ!I145&gt;ТЗ!I$620,CONCATENATE("&gt;",VLOOKUP(CONCATENATE(I$317," 2"),ТЗ!$A:$C,3,0)),ТЗ!I145))</f>
        <v>&lt;0,01</v>
      </c>
      <c r="J451" s="30">
        <f>IF(J145&lt;J$619,CONCATENATE("&lt;",VLOOKUP(CONCATENATE(J$317," 1"),ТЗ!$A:$C,3,0)),IF(ТЗ!J145&gt;ТЗ!J$620,CONCATENATE("&gt;",VLOOKUP(CONCATENATE(J$317," 2"),ТЗ!$A:$C,3,0)),ТЗ!J145))</f>
        <v>0</v>
      </c>
      <c r="K451" s="30">
        <f>IF(K145&lt;K$619,CONCATENATE("&lt;",VLOOKUP(CONCATENATE(K$317," 1"),ТЗ!$A:$C,3,0)),IF(ТЗ!K145&gt;ТЗ!K$620,CONCATENATE("&gt;",VLOOKUP(CONCATENATE(K$317," 2"),ТЗ!$A:$C,3,0)),ТЗ!K145))</f>
        <v>0</v>
      </c>
      <c r="L451" s="30" t="str">
        <f>IF(L145&lt;L$619,CONCATENATE("&lt;",VLOOKUP(CONCATENATE(L$317," 1"),ТЗ!$A:$C,3,0)),IF(ТЗ!L145&gt;ТЗ!L$620,CONCATENATE("&gt;",VLOOKUP(CONCATENATE(L$317," 2"),ТЗ!$A:$C,3,0)),ТЗ!L145))</f>
        <v>&lt;0,2</v>
      </c>
      <c r="M451" s="30" t="str">
        <f>IF(M145&lt;M$619,CONCATENATE("&lt;",VLOOKUP(CONCATENATE(M$317," 1"),ТЗ!$A:$C,3,0)),IF(ТЗ!M145&gt;ТЗ!M$620,CONCATENATE("&gt;",VLOOKUP(CONCATENATE(M$317," 2"),ТЗ!$A:$C,3,0)),ТЗ!M145))</f>
        <v>&lt;0,5</v>
      </c>
      <c r="N451" s="30">
        <f>IF(N145&lt;N$619,CONCATENATE("&lt;",VLOOKUP(CONCATENATE(N$317," 1"),ТЗ!$A:$C,3,0)),IF(ТЗ!N145&gt;ТЗ!N$620,CONCATENATE("&gt;",VLOOKUP(CONCATENATE(N$317," 2"),ТЗ!$A:$C,3,0)),ТЗ!N145))</f>
        <v>0</v>
      </c>
      <c r="O451" s="30">
        <f>IF(O145&lt;O$619,CONCATENATE("&lt;",VLOOKUP(CONCATENATE(O$317," 1"),ТЗ!$A:$C,3,0)),IF(ТЗ!O145&gt;ТЗ!O$620,CONCATENATE("&gt;",VLOOKUP(CONCATENATE(O$317," 2"),ТЗ!$A:$C,3,0)),ТЗ!O145))</f>
        <v>0</v>
      </c>
      <c r="P451" s="30">
        <f>IF(P145&lt;P$619,CONCATENATE("&lt;",VLOOKUP(CONCATENATE(P$317," 1"),ТЗ!$A:$C,3,0)),IF(ТЗ!P145&gt;ТЗ!P$620,CONCATENATE("&gt;",VLOOKUP(CONCATENATE(P$317," 2"),ТЗ!$A:$C,3,0)),ТЗ!P145))</f>
        <v>0</v>
      </c>
      <c r="Q451" s="30">
        <f>IF(Q145&lt;Q$619,CONCATENATE("&lt;",VLOOKUP(CONCATENATE(Q$317," 1"),ТЗ!$A:$C,3,0)),IF(ТЗ!Q145&gt;ТЗ!Q$620,CONCATENATE("&gt;",VLOOKUP(CONCATENATE(Q$317," 2"),ТЗ!$A:$C,3,0)),ТЗ!Q145))</f>
        <v>0</v>
      </c>
      <c r="R451" s="30" t="str">
        <f>IF(R145&lt;R$619,CONCATENATE("&lt;",VLOOKUP(CONCATENATE(R$317," 1"),ТЗ!$A:$C,3,0)),IF(ТЗ!R145&gt;ТЗ!R$620,CONCATENATE("&gt;",VLOOKUP(CONCATENATE(R$317," 2"),ТЗ!$A:$C,3,0)),ТЗ!R145))</f>
        <v>&lt;0,5</v>
      </c>
      <c r="S451" s="30" t="str">
        <f>IF(S145&lt;S$619,CONCATENATE("&lt;",VLOOKUP(CONCATENATE(S$317," 1"),ТЗ!$A:$C,3,0)),IF(ТЗ!S145&gt;ТЗ!S$620,CONCATENATE("&gt;",VLOOKUP(CONCATENATE(S$317," 2"),ТЗ!$A:$C,3,0)),ТЗ!S145))</f>
        <v>&lt;0,1</v>
      </c>
      <c r="T451" s="30" t="str">
        <f>IF(T145&lt;T$619,CONCATENATE("&lt;",VLOOKUP(CONCATENATE(T$317," 1"),ТЗ!$A:$C,3,0)),IF(ТЗ!T145&gt;ТЗ!T$620,CONCATENATE("&gt;",VLOOKUP(CONCATENATE(T$317," 2"),ТЗ!$A:$C,3,0)),ТЗ!T145))</f>
        <v>&lt;0,1</v>
      </c>
      <c r="U451" s="30" t="e">
        <f>IF(U145&lt;U$619,CONCATENATE("&lt;",VLOOKUP(CONCATENATE(U$317," 1"),ТЗ!$A:$C,3,0)),IF(ТЗ!U145&gt;ТЗ!U$620,CONCATENATE("&gt;",VLOOKUP(CONCATENATE(U$317," 2"),ТЗ!$A:$C,3,0)),ТЗ!U145))</f>
        <v>#N/A</v>
      </c>
      <c r="V451" s="30" t="e">
        <f>IF(V145&lt;V$619,CONCATENATE("&lt;",VLOOKUP(CONCATENATE(V$317," 1"),ТЗ!$A:$C,3,0)),IF(ТЗ!V145&gt;ТЗ!V$620,CONCATENATE("&gt;",VLOOKUP(CONCATENATE(V$317," 2"),ТЗ!$A:$C,3,0)),ТЗ!V145))</f>
        <v>#N/A</v>
      </c>
    </row>
    <row r="452" spans="4:22" ht="15.75" hidden="1" thickBot="1" x14ac:dyDescent="0.3">
      <c r="D452" s="14" t="str">
        <f>IF(OR(D451=[1]Настройки!$U$6,D451="-"),"-",D451+1)</f>
        <v>-</v>
      </c>
      <c r="E452" s="15" t="str">
        <f t="shared" si="3"/>
        <v>-</v>
      </c>
      <c r="F452" s="15"/>
      <c r="G452" s="30" t="str">
        <f>IF(G146&lt;G$619,CONCATENATE("&lt;",VLOOKUP(CONCATENATE(G$317," 1"),ТЗ!$A:$C,3,0)),IF(ТЗ!G146&gt;ТЗ!G$620,CONCATENATE("&gt;",VLOOKUP(CONCATENATE(G$317," 2"),ТЗ!$A:$C,3,0)),ТЗ!G146))</f>
        <v>&lt;1,00</v>
      </c>
      <c r="H452" s="30" t="str">
        <f>IF(H146&lt;H$619,CONCATENATE("&lt;",VLOOKUP(CONCATENATE(H$317," 1"),ТЗ!$A:$C,3,0)),IF(ТЗ!H146&gt;ТЗ!H$620,CONCATENATE("&gt;",VLOOKUP(CONCATENATE(H$317," 2"),ТЗ!$A:$C,3,0)),ТЗ!H146))</f>
        <v>&lt;1,00</v>
      </c>
      <c r="I452" s="30" t="str">
        <f>IF(I146&lt;I$619,CONCATENATE("&lt;",VLOOKUP(CONCATENATE(I$317," 1"),ТЗ!$A:$C,3,0)),IF(ТЗ!I146&gt;ТЗ!I$620,CONCATENATE("&gt;",VLOOKUP(CONCATENATE(I$317," 2"),ТЗ!$A:$C,3,0)),ТЗ!I146))</f>
        <v>&lt;0,01</v>
      </c>
      <c r="J452" s="30">
        <f>IF(J146&lt;J$619,CONCATENATE("&lt;",VLOOKUP(CONCATENATE(J$317," 1"),ТЗ!$A:$C,3,0)),IF(ТЗ!J146&gt;ТЗ!J$620,CONCATENATE("&gt;",VLOOKUP(CONCATENATE(J$317," 2"),ТЗ!$A:$C,3,0)),ТЗ!J146))</f>
        <v>0</v>
      </c>
      <c r="K452" s="30">
        <f>IF(K146&lt;K$619,CONCATENATE("&lt;",VLOOKUP(CONCATENATE(K$317," 1"),ТЗ!$A:$C,3,0)),IF(ТЗ!K146&gt;ТЗ!K$620,CONCATENATE("&gt;",VLOOKUP(CONCATENATE(K$317," 2"),ТЗ!$A:$C,3,0)),ТЗ!K146))</f>
        <v>0</v>
      </c>
      <c r="L452" s="30" t="str">
        <f>IF(L146&lt;L$619,CONCATENATE("&lt;",VLOOKUP(CONCATENATE(L$317," 1"),ТЗ!$A:$C,3,0)),IF(ТЗ!L146&gt;ТЗ!L$620,CONCATENATE("&gt;",VLOOKUP(CONCATENATE(L$317," 2"),ТЗ!$A:$C,3,0)),ТЗ!L146))</f>
        <v>&lt;0,2</v>
      </c>
      <c r="M452" s="30" t="str">
        <f>IF(M146&lt;M$619,CONCATENATE("&lt;",VLOOKUP(CONCATENATE(M$317," 1"),ТЗ!$A:$C,3,0)),IF(ТЗ!M146&gt;ТЗ!M$620,CONCATENATE("&gt;",VLOOKUP(CONCATENATE(M$317," 2"),ТЗ!$A:$C,3,0)),ТЗ!M146))</f>
        <v>&lt;0,5</v>
      </c>
      <c r="N452" s="30">
        <f>IF(N146&lt;N$619,CONCATENATE("&lt;",VLOOKUP(CONCATENATE(N$317," 1"),ТЗ!$A:$C,3,0)),IF(ТЗ!N146&gt;ТЗ!N$620,CONCATENATE("&gt;",VLOOKUP(CONCATENATE(N$317," 2"),ТЗ!$A:$C,3,0)),ТЗ!N146))</f>
        <v>0</v>
      </c>
      <c r="O452" s="30">
        <f>IF(O146&lt;O$619,CONCATENATE("&lt;",VLOOKUP(CONCATENATE(O$317," 1"),ТЗ!$A:$C,3,0)),IF(ТЗ!O146&gt;ТЗ!O$620,CONCATENATE("&gt;",VLOOKUP(CONCATENATE(O$317," 2"),ТЗ!$A:$C,3,0)),ТЗ!O146))</f>
        <v>0</v>
      </c>
      <c r="P452" s="30">
        <f>IF(P146&lt;P$619,CONCATENATE("&lt;",VLOOKUP(CONCATENATE(P$317," 1"),ТЗ!$A:$C,3,0)),IF(ТЗ!P146&gt;ТЗ!P$620,CONCATENATE("&gt;",VLOOKUP(CONCATENATE(P$317," 2"),ТЗ!$A:$C,3,0)),ТЗ!P146))</f>
        <v>0</v>
      </c>
      <c r="Q452" s="30">
        <f>IF(Q146&lt;Q$619,CONCATENATE("&lt;",VLOOKUP(CONCATENATE(Q$317," 1"),ТЗ!$A:$C,3,0)),IF(ТЗ!Q146&gt;ТЗ!Q$620,CONCATENATE("&gt;",VLOOKUP(CONCATENATE(Q$317," 2"),ТЗ!$A:$C,3,0)),ТЗ!Q146))</f>
        <v>0</v>
      </c>
      <c r="R452" s="30" t="str">
        <f>IF(R146&lt;R$619,CONCATENATE("&lt;",VLOOKUP(CONCATENATE(R$317," 1"),ТЗ!$A:$C,3,0)),IF(ТЗ!R146&gt;ТЗ!R$620,CONCATENATE("&gt;",VLOOKUP(CONCATENATE(R$317," 2"),ТЗ!$A:$C,3,0)),ТЗ!R146))</f>
        <v>&lt;0,5</v>
      </c>
      <c r="S452" s="30" t="str">
        <f>IF(S146&lt;S$619,CONCATENATE("&lt;",VLOOKUP(CONCATENATE(S$317," 1"),ТЗ!$A:$C,3,0)),IF(ТЗ!S146&gt;ТЗ!S$620,CONCATENATE("&gt;",VLOOKUP(CONCATENATE(S$317," 2"),ТЗ!$A:$C,3,0)),ТЗ!S146))</f>
        <v>&lt;0,1</v>
      </c>
      <c r="T452" s="30" t="str">
        <f>IF(T146&lt;T$619,CONCATENATE("&lt;",VLOOKUP(CONCATENATE(T$317," 1"),ТЗ!$A:$C,3,0)),IF(ТЗ!T146&gt;ТЗ!T$620,CONCATENATE("&gt;",VLOOKUP(CONCATENATE(T$317," 2"),ТЗ!$A:$C,3,0)),ТЗ!T146))</f>
        <v>&lt;0,1</v>
      </c>
      <c r="U452" s="30" t="e">
        <f>IF(U146&lt;U$619,CONCATENATE("&lt;",VLOOKUP(CONCATENATE(U$317," 1"),ТЗ!$A:$C,3,0)),IF(ТЗ!U146&gt;ТЗ!U$620,CONCATENATE("&gt;",VLOOKUP(CONCATENATE(U$317," 2"),ТЗ!$A:$C,3,0)),ТЗ!U146))</f>
        <v>#N/A</v>
      </c>
      <c r="V452" s="30" t="e">
        <f>IF(V146&lt;V$619,CONCATENATE("&lt;",VLOOKUP(CONCATENATE(V$317," 1"),ТЗ!$A:$C,3,0)),IF(ТЗ!V146&gt;ТЗ!V$620,CONCATENATE("&gt;",VLOOKUP(CONCATENATE(V$317," 2"),ТЗ!$A:$C,3,0)),ТЗ!V146))</f>
        <v>#N/A</v>
      </c>
    </row>
    <row r="453" spans="4:22" ht="15.75" hidden="1" thickBot="1" x14ac:dyDescent="0.3">
      <c r="D453" s="14" t="str">
        <f>IF(OR(D452=[1]Настройки!$U$6,D452="-"),"-",D452+1)</f>
        <v>-</v>
      </c>
      <c r="E453" s="15" t="str">
        <f t="shared" si="3"/>
        <v>-</v>
      </c>
      <c r="F453" s="15"/>
      <c r="G453" s="30" t="str">
        <f>IF(G147&lt;G$619,CONCATENATE("&lt;",VLOOKUP(CONCATENATE(G$317," 1"),ТЗ!$A:$C,3,0)),IF(ТЗ!G147&gt;ТЗ!G$620,CONCATENATE("&gt;",VLOOKUP(CONCATENATE(G$317," 2"),ТЗ!$A:$C,3,0)),ТЗ!G147))</f>
        <v>&lt;1,00</v>
      </c>
      <c r="H453" s="30" t="str">
        <f>IF(H147&lt;H$619,CONCATENATE("&lt;",VLOOKUP(CONCATENATE(H$317," 1"),ТЗ!$A:$C,3,0)),IF(ТЗ!H147&gt;ТЗ!H$620,CONCATENATE("&gt;",VLOOKUP(CONCATENATE(H$317," 2"),ТЗ!$A:$C,3,0)),ТЗ!H147))</f>
        <v>&lt;1,00</v>
      </c>
      <c r="I453" s="30" t="str">
        <f>IF(I147&lt;I$619,CONCATENATE("&lt;",VLOOKUP(CONCATENATE(I$317," 1"),ТЗ!$A:$C,3,0)),IF(ТЗ!I147&gt;ТЗ!I$620,CONCATENATE("&gt;",VLOOKUP(CONCATENATE(I$317," 2"),ТЗ!$A:$C,3,0)),ТЗ!I147))</f>
        <v>&lt;0,01</v>
      </c>
      <c r="J453" s="30">
        <f>IF(J147&lt;J$619,CONCATENATE("&lt;",VLOOKUP(CONCATENATE(J$317," 1"),ТЗ!$A:$C,3,0)),IF(ТЗ!J147&gt;ТЗ!J$620,CONCATENATE("&gt;",VLOOKUP(CONCATENATE(J$317," 2"),ТЗ!$A:$C,3,0)),ТЗ!J147))</f>
        <v>0</v>
      </c>
      <c r="K453" s="30">
        <f>IF(K147&lt;K$619,CONCATENATE("&lt;",VLOOKUP(CONCATENATE(K$317," 1"),ТЗ!$A:$C,3,0)),IF(ТЗ!K147&gt;ТЗ!K$620,CONCATENATE("&gt;",VLOOKUP(CONCATENATE(K$317," 2"),ТЗ!$A:$C,3,0)),ТЗ!K147))</f>
        <v>0</v>
      </c>
      <c r="L453" s="30" t="str">
        <f>IF(L147&lt;L$619,CONCATENATE("&lt;",VLOOKUP(CONCATENATE(L$317," 1"),ТЗ!$A:$C,3,0)),IF(ТЗ!L147&gt;ТЗ!L$620,CONCATENATE("&gt;",VLOOKUP(CONCATENATE(L$317," 2"),ТЗ!$A:$C,3,0)),ТЗ!L147))</f>
        <v>&lt;0,2</v>
      </c>
      <c r="M453" s="30" t="str">
        <f>IF(M147&lt;M$619,CONCATENATE("&lt;",VLOOKUP(CONCATENATE(M$317," 1"),ТЗ!$A:$C,3,0)),IF(ТЗ!M147&gt;ТЗ!M$620,CONCATENATE("&gt;",VLOOKUP(CONCATENATE(M$317," 2"),ТЗ!$A:$C,3,0)),ТЗ!M147))</f>
        <v>&lt;0,5</v>
      </c>
      <c r="N453" s="30">
        <f>IF(N147&lt;N$619,CONCATENATE("&lt;",VLOOKUP(CONCATENATE(N$317," 1"),ТЗ!$A:$C,3,0)),IF(ТЗ!N147&gt;ТЗ!N$620,CONCATENATE("&gt;",VLOOKUP(CONCATENATE(N$317," 2"),ТЗ!$A:$C,3,0)),ТЗ!N147))</f>
        <v>0</v>
      </c>
      <c r="O453" s="30">
        <f>IF(O147&lt;O$619,CONCATENATE("&lt;",VLOOKUP(CONCATENATE(O$317," 1"),ТЗ!$A:$C,3,0)),IF(ТЗ!O147&gt;ТЗ!O$620,CONCATENATE("&gt;",VLOOKUP(CONCATENATE(O$317," 2"),ТЗ!$A:$C,3,0)),ТЗ!O147))</f>
        <v>0</v>
      </c>
      <c r="P453" s="30">
        <f>IF(P147&lt;P$619,CONCATENATE("&lt;",VLOOKUP(CONCATENATE(P$317," 1"),ТЗ!$A:$C,3,0)),IF(ТЗ!P147&gt;ТЗ!P$620,CONCATENATE("&gt;",VLOOKUP(CONCATENATE(P$317," 2"),ТЗ!$A:$C,3,0)),ТЗ!P147))</f>
        <v>0</v>
      </c>
      <c r="Q453" s="30">
        <f>IF(Q147&lt;Q$619,CONCATENATE("&lt;",VLOOKUP(CONCATENATE(Q$317," 1"),ТЗ!$A:$C,3,0)),IF(ТЗ!Q147&gt;ТЗ!Q$620,CONCATENATE("&gt;",VLOOKUP(CONCATENATE(Q$317," 2"),ТЗ!$A:$C,3,0)),ТЗ!Q147))</f>
        <v>0</v>
      </c>
      <c r="R453" s="30" t="str">
        <f>IF(R147&lt;R$619,CONCATENATE("&lt;",VLOOKUP(CONCATENATE(R$317," 1"),ТЗ!$A:$C,3,0)),IF(ТЗ!R147&gt;ТЗ!R$620,CONCATENATE("&gt;",VLOOKUP(CONCATENATE(R$317," 2"),ТЗ!$A:$C,3,0)),ТЗ!R147))</f>
        <v>&lt;0,5</v>
      </c>
      <c r="S453" s="30" t="str">
        <f>IF(S147&lt;S$619,CONCATENATE("&lt;",VLOOKUP(CONCATENATE(S$317," 1"),ТЗ!$A:$C,3,0)),IF(ТЗ!S147&gt;ТЗ!S$620,CONCATENATE("&gt;",VLOOKUP(CONCATENATE(S$317," 2"),ТЗ!$A:$C,3,0)),ТЗ!S147))</f>
        <v>&lt;0,1</v>
      </c>
      <c r="T453" s="30" t="str">
        <f>IF(T147&lt;T$619,CONCATENATE("&lt;",VLOOKUP(CONCATENATE(T$317," 1"),ТЗ!$A:$C,3,0)),IF(ТЗ!T147&gt;ТЗ!T$620,CONCATENATE("&gt;",VLOOKUP(CONCATENATE(T$317," 2"),ТЗ!$A:$C,3,0)),ТЗ!T147))</f>
        <v>&lt;0,1</v>
      </c>
      <c r="U453" s="30" t="e">
        <f>IF(U147&lt;U$619,CONCATENATE("&lt;",VLOOKUP(CONCATENATE(U$317," 1"),ТЗ!$A:$C,3,0)),IF(ТЗ!U147&gt;ТЗ!U$620,CONCATENATE("&gt;",VLOOKUP(CONCATENATE(U$317," 2"),ТЗ!$A:$C,3,0)),ТЗ!U147))</f>
        <v>#N/A</v>
      </c>
      <c r="V453" s="30" t="e">
        <f>IF(V147&lt;V$619,CONCATENATE("&lt;",VLOOKUP(CONCATENATE(V$317," 1"),ТЗ!$A:$C,3,0)),IF(ТЗ!V147&gt;ТЗ!V$620,CONCATENATE("&gt;",VLOOKUP(CONCATENATE(V$317," 2"),ТЗ!$A:$C,3,0)),ТЗ!V147))</f>
        <v>#N/A</v>
      </c>
    </row>
    <row r="454" spans="4:22" ht="15.75" hidden="1" thickBot="1" x14ac:dyDescent="0.3">
      <c r="D454" s="14" t="str">
        <f>IF(OR(D453=[1]Настройки!$U$6,D453="-"),"-",D453+1)</f>
        <v>-</v>
      </c>
      <c r="E454" s="15" t="str">
        <f t="shared" si="3"/>
        <v>-</v>
      </c>
      <c r="F454" s="15"/>
      <c r="G454" s="30" t="str">
        <f>IF(G148&lt;G$619,CONCATENATE("&lt;",VLOOKUP(CONCATENATE(G$317," 1"),ТЗ!$A:$C,3,0)),IF(ТЗ!G148&gt;ТЗ!G$620,CONCATENATE("&gt;",VLOOKUP(CONCATENATE(G$317," 2"),ТЗ!$A:$C,3,0)),ТЗ!G148))</f>
        <v>&lt;1,00</v>
      </c>
      <c r="H454" s="30" t="str">
        <f>IF(H148&lt;H$619,CONCATENATE("&lt;",VLOOKUP(CONCATENATE(H$317," 1"),ТЗ!$A:$C,3,0)),IF(ТЗ!H148&gt;ТЗ!H$620,CONCATENATE("&gt;",VLOOKUP(CONCATENATE(H$317," 2"),ТЗ!$A:$C,3,0)),ТЗ!H148))</f>
        <v>&lt;1,00</v>
      </c>
      <c r="I454" s="30" t="str">
        <f>IF(I148&lt;I$619,CONCATENATE("&lt;",VLOOKUP(CONCATENATE(I$317," 1"),ТЗ!$A:$C,3,0)),IF(ТЗ!I148&gt;ТЗ!I$620,CONCATENATE("&gt;",VLOOKUP(CONCATENATE(I$317," 2"),ТЗ!$A:$C,3,0)),ТЗ!I148))</f>
        <v>&lt;0,01</v>
      </c>
      <c r="J454" s="30">
        <f>IF(J148&lt;J$619,CONCATENATE("&lt;",VLOOKUP(CONCATENATE(J$317," 1"),ТЗ!$A:$C,3,0)),IF(ТЗ!J148&gt;ТЗ!J$620,CONCATENATE("&gt;",VLOOKUP(CONCATENATE(J$317," 2"),ТЗ!$A:$C,3,0)),ТЗ!J148))</f>
        <v>0</v>
      </c>
      <c r="K454" s="30">
        <f>IF(K148&lt;K$619,CONCATENATE("&lt;",VLOOKUP(CONCATENATE(K$317," 1"),ТЗ!$A:$C,3,0)),IF(ТЗ!K148&gt;ТЗ!K$620,CONCATENATE("&gt;",VLOOKUP(CONCATENATE(K$317," 2"),ТЗ!$A:$C,3,0)),ТЗ!K148))</f>
        <v>0</v>
      </c>
      <c r="L454" s="30" t="str">
        <f>IF(L148&lt;L$619,CONCATENATE("&lt;",VLOOKUP(CONCATENATE(L$317," 1"),ТЗ!$A:$C,3,0)),IF(ТЗ!L148&gt;ТЗ!L$620,CONCATENATE("&gt;",VLOOKUP(CONCATENATE(L$317," 2"),ТЗ!$A:$C,3,0)),ТЗ!L148))</f>
        <v>&lt;0,2</v>
      </c>
      <c r="M454" s="30" t="str">
        <f>IF(M148&lt;M$619,CONCATENATE("&lt;",VLOOKUP(CONCATENATE(M$317," 1"),ТЗ!$A:$C,3,0)),IF(ТЗ!M148&gt;ТЗ!M$620,CONCATENATE("&gt;",VLOOKUP(CONCATENATE(M$317," 2"),ТЗ!$A:$C,3,0)),ТЗ!M148))</f>
        <v>&lt;0,5</v>
      </c>
      <c r="N454" s="30">
        <f>IF(N148&lt;N$619,CONCATENATE("&lt;",VLOOKUP(CONCATENATE(N$317," 1"),ТЗ!$A:$C,3,0)),IF(ТЗ!N148&gt;ТЗ!N$620,CONCATENATE("&gt;",VLOOKUP(CONCATENATE(N$317," 2"),ТЗ!$A:$C,3,0)),ТЗ!N148))</f>
        <v>0</v>
      </c>
      <c r="O454" s="30">
        <f>IF(O148&lt;O$619,CONCATENATE("&lt;",VLOOKUP(CONCATENATE(O$317," 1"),ТЗ!$A:$C,3,0)),IF(ТЗ!O148&gt;ТЗ!O$620,CONCATENATE("&gt;",VLOOKUP(CONCATENATE(O$317," 2"),ТЗ!$A:$C,3,0)),ТЗ!O148))</f>
        <v>0</v>
      </c>
      <c r="P454" s="30">
        <f>IF(P148&lt;P$619,CONCATENATE("&lt;",VLOOKUP(CONCATENATE(P$317," 1"),ТЗ!$A:$C,3,0)),IF(ТЗ!P148&gt;ТЗ!P$620,CONCATENATE("&gt;",VLOOKUP(CONCATENATE(P$317," 2"),ТЗ!$A:$C,3,0)),ТЗ!P148))</f>
        <v>0</v>
      </c>
      <c r="Q454" s="30">
        <f>IF(Q148&lt;Q$619,CONCATENATE("&lt;",VLOOKUP(CONCATENATE(Q$317," 1"),ТЗ!$A:$C,3,0)),IF(ТЗ!Q148&gt;ТЗ!Q$620,CONCATENATE("&gt;",VLOOKUP(CONCATENATE(Q$317," 2"),ТЗ!$A:$C,3,0)),ТЗ!Q148))</f>
        <v>0</v>
      </c>
      <c r="R454" s="30" t="str">
        <f>IF(R148&lt;R$619,CONCATENATE("&lt;",VLOOKUP(CONCATENATE(R$317," 1"),ТЗ!$A:$C,3,0)),IF(ТЗ!R148&gt;ТЗ!R$620,CONCATENATE("&gt;",VLOOKUP(CONCATENATE(R$317," 2"),ТЗ!$A:$C,3,0)),ТЗ!R148))</f>
        <v>&lt;0,5</v>
      </c>
      <c r="S454" s="30" t="str">
        <f>IF(S148&lt;S$619,CONCATENATE("&lt;",VLOOKUP(CONCATENATE(S$317," 1"),ТЗ!$A:$C,3,0)),IF(ТЗ!S148&gt;ТЗ!S$620,CONCATENATE("&gt;",VLOOKUP(CONCATENATE(S$317," 2"),ТЗ!$A:$C,3,0)),ТЗ!S148))</f>
        <v>&lt;0,1</v>
      </c>
      <c r="T454" s="30" t="str">
        <f>IF(T148&lt;T$619,CONCATENATE("&lt;",VLOOKUP(CONCATENATE(T$317," 1"),ТЗ!$A:$C,3,0)),IF(ТЗ!T148&gt;ТЗ!T$620,CONCATENATE("&gt;",VLOOKUP(CONCATENATE(T$317," 2"),ТЗ!$A:$C,3,0)),ТЗ!T148))</f>
        <v>&lt;0,1</v>
      </c>
      <c r="U454" s="30" t="e">
        <f>IF(U148&lt;U$619,CONCATENATE("&lt;",VLOOKUP(CONCATENATE(U$317," 1"),ТЗ!$A:$C,3,0)),IF(ТЗ!U148&gt;ТЗ!U$620,CONCATENATE("&gt;",VLOOKUP(CONCATENATE(U$317," 2"),ТЗ!$A:$C,3,0)),ТЗ!U148))</f>
        <v>#N/A</v>
      </c>
      <c r="V454" s="30" t="e">
        <f>IF(V148&lt;V$619,CONCATENATE("&lt;",VLOOKUP(CONCATENATE(V$317," 1"),ТЗ!$A:$C,3,0)),IF(ТЗ!V148&gt;ТЗ!V$620,CONCATENATE("&gt;",VLOOKUP(CONCATENATE(V$317," 2"),ТЗ!$A:$C,3,0)),ТЗ!V148))</f>
        <v>#N/A</v>
      </c>
    </row>
    <row r="455" spans="4:22" ht="15.75" hidden="1" thickBot="1" x14ac:dyDescent="0.3">
      <c r="D455" s="14" t="str">
        <f>IF(OR(D454=[1]Настройки!$U$6,D454="-"),"-",D454+1)</f>
        <v>-</v>
      </c>
      <c r="E455" s="15" t="str">
        <f t="shared" si="3"/>
        <v>-</v>
      </c>
      <c r="F455" s="15"/>
      <c r="G455" s="30" t="str">
        <f>IF(G149&lt;G$619,CONCATENATE("&lt;",VLOOKUP(CONCATENATE(G$317," 1"),ТЗ!$A:$C,3,0)),IF(ТЗ!G149&gt;ТЗ!G$620,CONCATENATE("&gt;",VLOOKUP(CONCATENATE(G$317," 2"),ТЗ!$A:$C,3,0)),ТЗ!G149))</f>
        <v>&lt;1,00</v>
      </c>
      <c r="H455" s="30" t="str">
        <f>IF(H149&lt;H$619,CONCATENATE("&lt;",VLOOKUP(CONCATENATE(H$317," 1"),ТЗ!$A:$C,3,0)),IF(ТЗ!H149&gt;ТЗ!H$620,CONCATENATE("&gt;",VLOOKUP(CONCATENATE(H$317," 2"),ТЗ!$A:$C,3,0)),ТЗ!H149))</f>
        <v>&lt;1,00</v>
      </c>
      <c r="I455" s="30" t="str">
        <f>IF(I149&lt;I$619,CONCATENATE("&lt;",VLOOKUP(CONCATENATE(I$317," 1"),ТЗ!$A:$C,3,0)),IF(ТЗ!I149&gt;ТЗ!I$620,CONCATENATE("&gt;",VLOOKUP(CONCATENATE(I$317," 2"),ТЗ!$A:$C,3,0)),ТЗ!I149))</f>
        <v>&lt;0,01</v>
      </c>
      <c r="J455" s="30">
        <f>IF(J149&lt;J$619,CONCATENATE("&lt;",VLOOKUP(CONCATENATE(J$317," 1"),ТЗ!$A:$C,3,0)),IF(ТЗ!J149&gt;ТЗ!J$620,CONCATENATE("&gt;",VLOOKUP(CONCATENATE(J$317," 2"),ТЗ!$A:$C,3,0)),ТЗ!J149))</f>
        <v>0</v>
      </c>
      <c r="K455" s="30">
        <f>IF(K149&lt;K$619,CONCATENATE("&lt;",VLOOKUP(CONCATENATE(K$317," 1"),ТЗ!$A:$C,3,0)),IF(ТЗ!K149&gt;ТЗ!K$620,CONCATENATE("&gt;",VLOOKUP(CONCATENATE(K$317," 2"),ТЗ!$A:$C,3,0)),ТЗ!K149))</f>
        <v>0</v>
      </c>
      <c r="L455" s="30" t="str">
        <f>IF(L149&lt;L$619,CONCATENATE("&lt;",VLOOKUP(CONCATENATE(L$317," 1"),ТЗ!$A:$C,3,0)),IF(ТЗ!L149&gt;ТЗ!L$620,CONCATENATE("&gt;",VLOOKUP(CONCATENATE(L$317," 2"),ТЗ!$A:$C,3,0)),ТЗ!L149))</f>
        <v>&lt;0,2</v>
      </c>
      <c r="M455" s="30" t="str">
        <f>IF(M149&lt;M$619,CONCATENATE("&lt;",VLOOKUP(CONCATENATE(M$317," 1"),ТЗ!$A:$C,3,0)),IF(ТЗ!M149&gt;ТЗ!M$620,CONCATENATE("&gt;",VLOOKUP(CONCATENATE(M$317," 2"),ТЗ!$A:$C,3,0)),ТЗ!M149))</f>
        <v>&lt;0,5</v>
      </c>
      <c r="N455" s="30">
        <f>IF(N149&lt;N$619,CONCATENATE("&lt;",VLOOKUP(CONCATENATE(N$317," 1"),ТЗ!$A:$C,3,0)),IF(ТЗ!N149&gt;ТЗ!N$620,CONCATENATE("&gt;",VLOOKUP(CONCATENATE(N$317," 2"),ТЗ!$A:$C,3,0)),ТЗ!N149))</f>
        <v>0</v>
      </c>
      <c r="O455" s="30">
        <f>IF(O149&lt;O$619,CONCATENATE("&lt;",VLOOKUP(CONCATENATE(O$317," 1"),ТЗ!$A:$C,3,0)),IF(ТЗ!O149&gt;ТЗ!O$620,CONCATENATE("&gt;",VLOOKUP(CONCATENATE(O$317," 2"),ТЗ!$A:$C,3,0)),ТЗ!O149))</f>
        <v>0</v>
      </c>
      <c r="P455" s="30">
        <f>IF(P149&lt;P$619,CONCATENATE("&lt;",VLOOKUP(CONCATENATE(P$317," 1"),ТЗ!$A:$C,3,0)),IF(ТЗ!P149&gt;ТЗ!P$620,CONCATENATE("&gt;",VLOOKUP(CONCATENATE(P$317," 2"),ТЗ!$A:$C,3,0)),ТЗ!P149))</f>
        <v>0</v>
      </c>
      <c r="Q455" s="30">
        <f>IF(Q149&lt;Q$619,CONCATENATE("&lt;",VLOOKUP(CONCATENATE(Q$317," 1"),ТЗ!$A:$C,3,0)),IF(ТЗ!Q149&gt;ТЗ!Q$620,CONCATENATE("&gt;",VLOOKUP(CONCATENATE(Q$317," 2"),ТЗ!$A:$C,3,0)),ТЗ!Q149))</f>
        <v>0</v>
      </c>
      <c r="R455" s="30" t="str">
        <f>IF(R149&lt;R$619,CONCATENATE("&lt;",VLOOKUP(CONCATENATE(R$317," 1"),ТЗ!$A:$C,3,0)),IF(ТЗ!R149&gt;ТЗ!R$620,CONCATENATE("&gt;",VLOOKUP(CONCATENATE(R$317," 2"),ТЗ!$A:$C,3,0)),ТЗ!R149))</f>
        <v>&lt;0,5</v>
      </c>
      <c r="S455" s="30" t="str">
        <f>IF(S149&lt;S$619,CONCATENATE("&lt;",VLOOKUP(CONCATENATE(S$317," 1"),ТЗ!$A:$C,3,0)),IF(ТЗ!S149&gt;ТЗ!S$620,CONCATENATE("&gt;",VLOOKUP(CONCATENATE(S$317," 2"),ТЗ!$A:$C,3,0)),ТЗ!S149))</f>
        <v>&lt;0,1</v>
      </c>
      <c r="T455" s="30" t="str">
        <f>IF(T149&lt;T$619,CONCATENATE("&lt;",VLOOKUP(CONCATENATE(T$317," 1"),ТЗ!$A:$C,3,0)),IF(ТЗ!T149&gt;ТЗ!T$620,CONCATENATE("&gt;",VLOOKUP(CONCATENATE(T$317," 2"),ТЗ!$A:$C,3,0)),ТЗ!T149))</f>
        <v>&lt;0,1</v>
      </c>
      <c r="U455" s="30" t="e">
        <f>IF(U149&lt;U$619,CONCATENATE("&lt;",VLOOKUP(CONCATENATE(U$317," 1"),ТЗ!$A:$C,3,0)),IF(ТЗ!U149&gt;ТЗ!U$620,CONCATENATE("&gt;",VLOOKUP(CONCATENATE(U$317," 2"),ТЗ!$A:$C,3,0)),ТЗ!U149))</f>
        <v>#N/A</v>
      </c>
      <c r="V455" s="30" t="e">
        <f>IF(V149&lt;V$619,CONCATENATE("&lt;",VLOOKUP(CONCATENATE(V$317," 1"),ТЗ!$A:$C,3,0)),IF(ТЗ!V149&gt;ТЗ!V$620,CONCATENATE("&gt;",VLOOKUP(CONCATENATE(V$317," 2"),ТЗ!$A:$C,3,0)),ТЗ!V149))</f>
        <v>#N/A</v>
      </c>
    </row>
    <row r="456" spans="4:22" ht="15.75" hidden="1" thickBot="1" x14ac:dyDescent="0.3">
      <c r="D456" s="14" t="str">
        <f>IF(OR(D455=[1]Настройки!$U$6,D455="-"),"-",D455+1)</f>
        <v>-</v>
      </c>
      <c r="E456" s="15" t="str">
        <f t="shared" si="3"/>
        <v>-</v>
      </c>
      <c r="F456" s="15"/>
      <c r="G456" s="30" t="str">
        <f>IF(G150&lt;G$619,CONCATENATE("&lt;",VLOOKUP(CONCATENATE(G$317," 1"),ТЗ!$A:$C,3,0)),IF(ТЗ!G150&gt;ТЗ!G$620,CONCATENATE("&gt;",VLOOKUP(CONCATENATE(G$317," 2"),ТЗ!$A:$C,3,0)),ТЗ!G150))</f>
        <v>&lt;1,00</v>
      </c>
      <c r="H456" s="30" t="str">
        <f>IF(H150&lt;H$619,CONCATENATE("&lt;",VLOOKUP(CONCATENATE(H$317," 1"),ТЗ!$A:$C,3,0)),IF(ТЗ!H150&gt;ТЗ!H$620,CONCATENATE("&gt;",VLOOKUP(CONCATENATE(H$317," 2"),ТЗ!$A:$C,3,0)),ТЗ!H150))</f>
        <v>&lt;1,00</v>
      </c>
      <c r="I456" s="30" t="str">
        <f>IF(I150&lt;I$619,CONCATENATE("&lt;",VLOOKUP(CONCATENATE(I$317," 1"),ТЗ!$A:$C,3,0)),IF(ТЗ!I150&gt;ТЗ!I$620,CONCATENATE("&gt;",VLOOKUP(CONCATENATE(I$317," 2"),ТЗ!$A:$C,3,0)),ТЗ!I150))</f>
        <v>&lt;0,01</v>
      </c>
      <c r="J456" s="30">
        <f>IF(J150&lt;J$619,CONCATENATE("&lt;",VLOOKUP(CONCATENATE(J$317," 1"),ТЗ!$A:$C,3,0)),IF(ТЗ!J150&gt;ТЗ!J$620,CONCATENATE("&gt;",VLOOKUP(CONCATENATE(J$317," 2"),ТЗ!$A:$C,3,0)),ТЗ!J150))</f>
        <v>0</v>
      </c>
      <c r="K456" s="30">
        <f>IF(K150&lt;K$619,CONCATENATE("&lt;",VLOOKUP(CONCATENATE(K$317," 1"),ТЗ!$A:$C,3,0)),IF(ТЗ!K150&gt;ТЗ!K$620,CONCATENATE("&gt;",VLOOKUP(CONCATENATE(K$317," 2"),ТЗ!$A:$C,3,0)),ТЗ!K150))</f>
        <v>0</v>
      </c>
      <c r="L456" s="30" t="str">
        <f>IF(L150&lt;L$619,CONCATENATE("&lt;",VLOOKUP(CONCATENATE(L$317," 1"),ТЗ!$A:$C,3,0)),IF(ТЗ!L150&gt;ТЗ!L$620,CONCATENATE("&gt;",VLOOKUP(CONCATENATE(L$317," 2"),ТЗ!$A:$C,3,0)),ТЗ!L150))</f>
        <v>&lt;0,2</v>
      </c>
      <c r="M456" s="30" t="str">
        <f>IF(M150&lt;M$619,CONCATENATE("&lt;",VLOOKUP(CONCATENATE(M$317," 1"),ТЗ!$A:$C,3,0)),IF(ТЗ!M150&gt;ТЗ!M$620,CONCATENATE("&gt;",VLOOKUP(CONCATENATE(M$317," 2"),ТЗ!$A:$C,3,0)),ТЗ!M150))</f>
        <v>&lt;0,5</v>
      </c>
      <c r="N456" s="30">
        <f>IF(N150&lt;N$619,CONCATENATE("&lt;",VLOOKUP(CONCATENATE(N$317," 1"),ТЗ!$A:$C,3,0)),IF(ТЗ!N150&gt;ТЗ!N$620,CONCATENATE("&gt;",VLOOKUP(CONCATENATE(N$317," 2"),ТЗ!$A:$C,3,0)),ТЗ!N150))</f>
        <v>0</v>
      </c>
      <c r="O456" s="30">
        <f>IF(O150&lt;O$619,CONCATENATE("&lt;",VLOOKUP(CONCATENATE(O$317," 1"),ТЗ!$A:$C,3,0)),IF(ТЗ!O150&gt;ТЗ!O$620,CONCATENATE("&gt;",VLOOKUP(CONCATENATE(O$317," 2"),ТЗ!$A:$C,3,0)),ТЗ!O150))</f>
        <v>0</v>
      </c>
      <c r="P456" s="30">
        <f>IF(P150&lt;P$619,CONCATENATE("&lt;",VLOOKUP(CONCATENATE(P$317," 1"),ТЗ!$A:$C,3,0)),IF(ТЗ!P150&gt;ТЗ!P$620,CONCATENATE("&gt;",VLOOKUP(CONCATENATE(P$317," 2"),ТЗ!$A:$C,3,0)),ТЗ!P150))</f>
        <v>0</v>
      </c>
      <c r="Q456" s="30">
        <f>IF(Q150&lt;Q$619,CONCATENATE("&lt;",VLOOKUP(CONCATENATE(Q$317," 1"),ТЗ!$A:$C,3,0)),IF(ТЗ!Q150&gt;ТЗ!Q$620,CONCATENATE("&gt;",VLOOKUP(CONCATENATE(Q$317," 2"),ТЗ!$A:$C,3,0)),ТЗ!Q150))</f>
        <v>0</v>
      </c>
      <c r="R456" s="30" t="str">
        <f>IF(R150&lt;R$619,CONCATENATE("&lt;",VLOOKUP(CONCATENATE(R$317," 1"),ТЗ!$A:$C,3,0)),IF(ТЗ!R150&gt;ТЗ!R$620,CONCATENATE("&gt;",VLOOKUP(CONCATENATE(R$317," 2"),ТЗ!$A:$C,3,0)),ТЗ!R150))</f>
        <v>&lt;0,5</v>
      </c>
      <c r="S456" s="30" t="str">
        <f>IF(S150&lt;S$619,CONCATENATE("&lt;",VLOOKUP(CONCATENATE(S$317," 1"),ТЗ!$A:$C,3,0)),IF(ТЗ!S150&gt;ТЗ!S$620,CONCATENATE("&gt;",VLOOKUP(CONCATENATE(S$317," 2"),ТЗ!$A:$C,3,0)),ТЗ!S150))</f>
        <v>&lt;0,1</v>
      </c>
      <c r="T456" s="30" t="str">
        <f>IF(T150&lt;T$619,CONCATENATE("&lt;",VLOOKUP(CONCATENATE(T$317," 1"),ТЗ!$A:$C,3,0)),IF(ТЗ!T150&gt;ТЗ!T$620,CONCATENATE("&gt;",VLOOKUP(CONCATENATE(T$317," 2"),ТЗ!$A:$C,3,0)),ТЗ!T150))</f>
        <v>&lt;0,1</v>
      </c>
      <c r="U456" s="30" t="e">
        <f>IF(U150&lt;U$619,CONCATENATE("&lt;",VLOOKUP(CONCATENATE(U$317," 1"),ТЗ!$A:$C,3,0)),IF(ТЗ!U150&gt;ТЗ!U$620,CONCATENATE("&gt;",VLOOKUP(CONCATENATE(U$317," 2"),ТЗ!$A:$C,3,0)),ТЗ!U150))</f>
        <v>#N/A</v>
      </c>
      <c r="V456" s="30" t="e">
        <f>IF(V150&lt;V$619,CONCATENATE("&lt;",VLOOKUP(CONCATENATE(V$317," 1"),ТЗ!$A:$C,3,0)),IF(ТЗ!V150&gt;ТЗ!V$620,CONCATENATE("&gt;",VLOOKUP(CONCATENATE(V$317," 2"),ТЗ!$A:$C,3,0)),ТЗ!V150))</f>
        <v>#N/A</v>
      </c>
    </row>
    <row r="457" spans="4:22" ht="15.75" hidden="1" thickBot="1" x14ac:dyDescent="0.3">
      <c r="D457" s="14" t="str">
        <f>IF(OR(D456=[1]Настройки!$U$6,D456="-"),"-",D456+1)</f>
        <v>-</v>
      </c>
      <c r="E457" s="15" t="str">
        <f t="shared" si="3"/>
        <v>-</v>
      </c>
      <c r="F457" s="15"/>
      <c r="G457" s="30" t="str">
        <f>IF(G151&lt;G$619,CONCATENATE("&lt;",VLOOKUP(CONCATENATE(G$317," 1"),ТЗ!$A:$C,3,0)),IF(ТЗ!G151&gt;ТЗ!G$620,CONCATENATE("&gt;",VLOOKUP(CONCATENATE(G$317," 2"),ТЗ!$A:$C,3,0)),ТЗ!G151))</f>
        <v>&lt;1,00</v>
      </c>
      <c r="H457" s="30" t="str">
        <f>IF(H151&lt;H$619,CONCATENATE("&lt;",VLOOKUP(CONCATENATE(H$317," 1"),ТЗ!$A:$C,3,0)),IF(ТЗ!H151&gt;ТЗ!H$620,CONCATENATE("&gt;",VLOOKUP(CONCATENATE(H$317," 2"),ТЗ!$A:$C,3,0)),ТЗ!H151))</f>
        <v>&lt;1,00</v>
      </c>
      <c r="I457" s="30" t="str">
        <f>IF(I151&lt;I$619,CONCATENATE("&lt;",VLOOKUP(CONCATENATE(I$317," 1"),ТЗ!$A:$C,3,0)),IF(ТЗ!I151&gt;ТЗ!I$620,CONCATENATE("&gt;",VLOOKUP(CONCATENATE(I$317," 2"),ТЗ!$A:$C,3,0)),ТЗ!I151))</f>
        <v>&lt;0,01</v>
      </c>
      <c r="J457" s="30">
        <f>IF(J151&lt;J$619,CONCATENATE("&lt;",VLOOKUP(CONCATENATE(J$317," 1"),ТЗ!$A:$C,3,0)),IF(ТЗ!J151&gt;ТЗ!J$620,CONCATENATE("&gt;",VLOOKUP(CONCATENATE(J$317," 2"),ТЗ!$A:$C,3,0)),ТЗ!J151))</f>
        <v>0</v>
      </c>
      <c r="K457" s="30">
        <f>IF(K151&lt;K$619,CONCATENATE("&lt;",VLOOKUP(CONCATENATE(K$317," 1"),ТЗ!$A:$C,3,0)),IF(ТЗ!K151&gt;ТЗ!K$620,CONCATENATE("&gt;",VLOOKUP(CONCATENATE(K$317," 2"),ТЗ!$A:$C,3,0)),ТЗ!K151))</f>
        <v>0</v>
      </c>
      <c r="L457" s="30" t="str">
        <f>IF(L151&lt;L$619,CONCATENATE("&lt;",VLOOKUP(CONCATENATE(L$317," 1"),ТЗ!$A:$C,3,0)),IF(ТЗ!L151&gt;ТЗ!L$620,CONCATENATE("&gt;",VLOOKUP(CONCATENATE(L$317," 2"),ТЗ!$A:$C,3,0)),ТЗ!L151))</f>
        <v>&lt;0,2</v>
      </c>
      <c r="M457" s="30" t="str">
        <f>IF(M151&lt;M$619,CONCATENATE("&lt;",VLOOKUP(CONCATENATE(M$317," 1"),ТЗ!$A:$C,3,0)),IF(ТЗ!M151&gt;ТЗ!M$620,CONCATENATE("&gt;",VLOOKUP(CONCATENATE(M$317," 2"),ТЗ!$A:$C,3,0)),ТЗ!M151))</f>
        <v>&lt;0,5</v>
      </c>
      <c r="N457" s="30">
        <f>IF(N151&lt;N$619,CONCATENATE("&lt;",VLOOKUP(CONCATENATE(N$317," 1"),ТЗ!$A:$C,3,0)),IF(ТЗ!N151&gt;ТЗ!N$620,CONCATENATE("&gt;",VLOOKUP(CONCATENATE(N$317," 2"),ТЗ!$A:$C,3,0)),ТЗ!N151))</f>
        <v>0</v>
      </c>
      <c r="O457" s="30">
        <f>IF(O151&lt;O$619,CONCATENATE("&lt;",VLOOKUP(CONCATENATE(O$317," 1"),ТЗ!$A:$C,3,0)),IF(ТЗ!O151&gt;ТЗ!O$620,CONCATENATE("&gt;",VLOOKUP(CONCATENATE(O$317," 2"),ТЗ!$A:$C,3,0)),ТЗ!O151))</f>
        <v>0</v>
      </c>
      <c r="P457" s="30">
        <f>IF(P151&lt;P$619,CONCATENATE("&lt;",VLOOKUP(CONCATENATE(P$317," 1"),ТЗ!$A:$C,3,0)),IF(ТЗ!P151&gt;ТЗ!P$620,CONCATENATE("&gt;",VLOOKUP(CONCATENATE(P$317," 2"),ТЗ!$A:$C,3,0)),ТЗ!P151))</f>
        <v>0</v>
      </c>
      <c r="Q457" s="30">
        <f>IF(Q151&lt;Q$619,CONCATENATE("&lt;",VLOOKUP(CONCATENATE(Q$317," 1"),ТЗ!$A:$C,3,0)),IF(ТЗ!Q151&gt;ТЗ!Q$620,CONCATENATE("&gt;",VLOOKUP(CONCATENATE(Q$317," 2"),ТЗ!$A:$C,3,0)),ТЗ!Q151))</f>
        <v>0</v>
      </c>
      <c r="R457" s="30" t="str">
        <f>IF(R151&lt;R$619,CONCATENATE("&lt;",VLOOKUP(CONCATENATE(R$317," 1"),ТЗ!$A:$C,3,0)),IF(ТЗ!R151&gt;ТЗ!R$620,CONCATENATE("&gt;",VLOOKUP(CONCATENATE(R$317," 2"),ТЗ!$A:$C,3,0)),ТЗ!R151))</f>
        <v>&lt;0,5</v>
      </c>
      <c r="S457" s="30" t="str">
        <f>IF(S151&lt;S$619,CONCATENATE("&lt;",VLOOKUP(CONCATENATE(S$317," 1"),ТЗ!$A:$C,3,0)),IF(ТЗ!S151&gt;ТЗ!S$620,CONCATENATE("&gt;",VLOOKUP(CONCATENATE(S$317," 2"),ТЗ!$A:$C,3,0)),ТЗ!S151))</f>
        <v>&lt;0,1</v>
      </c>
      <c r="T457" s="30" t="str">
        <f>IF(T151&lt;T$619,CONCATENATE("&lt;",VLOOKUP(CONCATENATE(T$317," 1"),ТЗ!$A:$C,3,0)),IF(ТЗ!T151&gt;ТЗ!T$620,CONCATENATE("&gt;",VLOOKUP(CONCATENATE(T$317," 2"),ТЗ!$A:$C,3,0)),ТЗ!T151))</f>
        <v>&lt;0,1</v>
      </c>
      <c r="U457" s="30" t="e">
        <f>IF(U151&lt;U$619,CONCATENATE("&lt;",VLOOKUP(CONCATENATE(U$317," 1"),ТЗ!$A:$C,3,0)),IF(ТЗ!U151&gt;ТЗ!U$620,CONCATENATE("&gt;",VLOOKUP(CONCATENATE(U$317," 2"),ТЗ!$A:$C,3,0)),ТЗ!U151))</f>
        <v>#N/A</v>
      </c>
      <c r="V457" s="30" t="e">
        <f>IF(V151&lt;V$619,CONCATENATE("&lt;",VLOOKUP(CONCATENATE(V$317," 1"),ТЗ!$A:$C,3,0)),IF(ТЗ!V151&gt;ТЗ!V$620,CONCATENATE("&gt;",VLOOKUP(CONCATENATE(V$317," 2"),ТЗ!$A:$C,3,0)),ТЗ!V151))</f>
        <v>#N/A</v>
      </c>
    </row>
    <row r="458" spans="4:22" ht="15.75" hidden="1" thickBot="1" x14ac:dyDescent="0.3">
      <c r="D458" s="14" t="str">
        <f>IF(OR(D457=[1]Настройки!$U$6,D457="-"),"-",D457+1)</f>
        <v>-</v>
      </c>
      <c r="E458" s="15" t="str">
        <f t="shared" si="3"/>
        <v>-</v>
      </c>
      <c r="F458" s="15"/>
      <c r="G458" s="30" t="str">
        <f>IF(G152&lt;G$619,CONCATENATE("&lt;",VLOOKUP(CONCATENATE(G$317," 1"),ТЗ!$A:$C,3,0)),IF(ТЗ!G152&gt;ТЗ!G$620,CONCATENATE("&gt;",VLOOKUP(CONCATENATE(G$317," 2"),ТЗ!$A:$C,3,0)),ТЗ!G152))</f>
        <v>&lt;1,00</v>
      </c>
      <c r="H458" s="30" t="str">
        <f>IF(H152&lt;H$619,CONCATENATE("&lt;",VLOOKUP(CONCATENATE(H$317," 1"),ТЗ!$A:$C,3,0)),IF(ТЗ!H152&gt;ТЗ!H$620,CONCATENATE("&gt;",VLOOKUP(CONCATENATE(H$317," 2"),ТЗ!$A:$C,3,0)),ТЗ!H152))</f>
        <v>&lt;1,00</v>
      </c>
      <c r="I458" s="30" t="str">
        <f>IF(I152&lt;I$619,CONCATENATE("&lt;",VLOOKUP(CONCATENATE(I$317," 1"),ТЗ!$A:$C,3,0)),IF(ТЗ!I152&gt;ТЗ!I$620,CONCATENATE("&gt;",VLOOKUP(CONCATENATE(I$317," 2"),ТЗ!$A:$C,3,0)),ТЗ!I152))</f>
        <v>&lt;0,01</v>
      </c>
      <c r="J458" s="30">
        <f>IF(J152&lt;J$619,CONCATENATE("&lt;",VLOOKUP(CONCATENATE(J$317," 1"),ТЗ!$A:$C,3,0)),IF(ТЗ!J152&gt;ТЗ!J$620,CONCATENATE("&gt;",VLOOKUP(CONCATENATE(J$317," 2"),ТЗ!$A:$C,3,0)),ТЗ!J152))</f>
        <v>0</v>
      </c>
      <c r="K458" s="30">
        <f>IF(K152&lt;K$619,CONCATENATE("&lt;",VLOOKUP(CONCATENATE(K$317," 1"),ТЗ!$A:$C,3,0)),IF(ТЗ!K152&gt;ТЗ!K$620,CONCATENATE("&gt;",VLOOKUP(CONCATENATE(K$317," 2"),ТЗ!$A:$C,3,0)),ТЗ!K152))</f>
        <v>0</v>
      </c>
      <c r="L458" s="30" t="str">
        <f>IF(L152&lt;L$619,CONCATENATE("&lt;",VLOOKUP(CONCATENATE(L$317," 1"),ТЗ!$A:$C,3,0)),IF(ТЗ!L152&gt;ТЗ!L$620,CONCATENATE("&gt;",VLOOKUP(CONCATENATE(L$317," 2"),ТЗ!$A:$C,3,0)),ТЗ!L152))</f>
        <v>&lt;0,2</v>
      </c>
      <c r="M458" s="30" t="str">
        <f>IF(M152&lt;M$619,CONCATENATE("&lt;",VLOOKUP(CONCATENATE(M$317," 1"),ТЗ!$A:$C,3,0)),IF(ТЗ!M152&gt;ТЗ!M$620,CONCATENATE("&gt;",VLOOKUP(CONCATENATE(M$317," 2"),ТЗ!$A:$C,3,0)),ТЗ!M152))</f>
        <v>&lt;0,5</v>
      </c>
      <c r="N458" s="30">
        <f>IF(N152&lt;N$619,CONCATENATE("&lt;",VLOOKUP(CONCATENATE(N$317," 1"),ТЗ!$A:$C,3,0)),IF(ТЗ!N152&gt;ТЗ!N$620,CONCATENATE("&gt;",VLOOKUP(CONCATENATE(N$317," 2"),ТЗ!$A:$C,3,0)),ТЗ!N152))</f>
        <v>0</v>
      </c>
      <c r="O458" s="30">
        <f>IF(O152&lt;O$619,CONCATENATE("&lt;",VLOOKUP(CONCATENATE(O$317," 1"),ТЗ!$A:$C,3,0)),IF(ТЗ!O152&gt;ТЗ!O$620,CONCATENATE("&gt;",VLOOKUP(CONCATENATE(O$317," 2"),ТЗ!$A:$C,3,0)),ТЗ!O152))</f>
        <v>0</v>
      </c>
      <c r="P458" s="30">
        <f>IF(P152&lt;P$619,CONCATENATE("&lt;",VLOOKUP(CONCATENATE(P$317," 1"),ТЗ!$A:$C,3,0)),IF(ТЗ!P152&gt;ТЗ!P$620,CONCATENATE("&gt;",VLOOKUP(CONCATENATE(P$317," 2"),ТЗ!$A:$C,3,0)),ТЗ!P152))</f>
        <v>0</v>
      </c>
      <c r="Q458" s="30">
        <f>IF(Q152&lt;Q$619,CONCATENATE("&lt;",VLOOKUP(CONCATENATE(Q$317," 1"),ТЗ!$A:$C,3,0)),IF(ТЗ!Q152&gt;ТЗ!Q$620,CONCATENATE("&gt;",VLOOKUP(CONCATENATE(Q$317," 2"),ТЗ!$A:$C,3,0)),ТЗ!Q152))</f>
        <v>0</v>
      </c>
      <c r="R458" s="30" t="str">
        <f>IF(R152&lt;R$619,CONCATENATE("&lt;",VLOOKUP(CONCATENATE(R$317," 1"),ТЗ!$A:$C,3,0)),IF(ТЗ!R152&gt;ТЗ!R$620,CONCATENATE("&gt;",VLOOKUP(CONCATENATE(R$317," 2"),ТЗ!$A:$C,3,0)),ТЗ!R152))</f>
        <v>&lt;0,5</v>
      </c>
      <c r="S458" s="30" t="str">
        <f>IF(S152&lt;S$619,CONCATENATE("&lt;",VLOOKUP(CONCATENATE(S$317," 1"),ТЗ!$A:$C,3,0)),IF(ТЗ!S152&gt;ТЗ!S$620,CONCATENATE("&gt;",VLOOKUP(CONCATENATE(S$317," 2"),ТЗ!$A:$C,3,0)),ТЗ!S152))</f>
        <v>&lt;0,1</v>
      </c>
      <c r="T458" s="30" t="str">
        <f>IF(T152&lt;T$619,CONCATENATE("&lt;",VLOOKUP(CONCATENATE(T$317," 1"),ТЗ!$A:$C,3,0)),IF(ТЗ!T152&gt;ТЗ!T$620,CONCATENATE("&gt;",VLOOKUP(CONCATENATE(T$317," 2"),ТЗ!$A:$C,3,0)),ТЗ!T152))</f>
        <v>&lt;0,1</v>
      </c>
      <c r="U458" s="30" t="e">
        <f>IF(U152&lt;U$619,CONCATENATE("&lt;",VLOOKUP(CONCATENATE(U$317," 1"),ТЗ!$A:$C,3,0)),IF(ТЗ!U152&gt;ТЗ!U$620,CONCATENATE("&gt;",VLOOKUP(CONCATENATE(U$317," 2"),ТЗ!$A:$C,3,0)),ТЗ!U152))</f>
        <v>#N/A</v>
      </c>
      <c r="V458" s="30" t="e">
        <f>IF(V152&lt;V$619,CONCATENATE("&lt;",VLOOKUP(CONCATENATE(V$317," 1"),ТЗ!$A:$C,3,0)),IF(ТЗ!V152&gt;ТЗ!V$620,CONCATENATE("&gt;",VLOOKUP(CONCATENATE(V$317," 2"),ТЗ!$A:$C,3,0)),ТЗ!V152))</f>
        <v>#N/A</v>
      </c>
    </row>
    <row r="459" spans="4:22" ht="15.75" hidden="1" thickBot="1" x14ac:dyDescent="0.3">
      <c r="D459" s="14" t="str">
        <f>IF(OR(D458=[1]Настройки!$U$6,D458="-"),"-",D458+1)</f>
        <v>-</v>
      </c>
      <c r="E459" s="15" t="str">
        <f t="shared" si="3"/>
        <v>-</v>
      </c>
      <c r="F459" s="15"/>
      <c r="G459" s="30" t="str">
        <f>IF(G153&lt;G$619,CONCATENATE("&lt;",VLOOKUP(CONCATENATE(G$317," 1"),ТЗ!$A:$C,3,0)),IF(ТЗ!G153&gt;ТЗ!G$620,CONCATENATE("&gt;",VLOOKUP(CONCATENATE(G$317," 2"),ТЗ!$A:$C,3,0)),ТЗ!G153))</f>
        <v>&lt;1,00</v>
      </c>
      <c r="H459" s="30" t="str">
        <f>IF(H153&lt;H$619,CONCATENATE("&lt;",VLOOKUP(CONCATENATE(H$317," 1"),ТЗ!$A:$C,3,0)),IF(ТЗ!H153&gt;ТЗ!H$620,CONCATENATE("&gt;",VLOOKUP(CONCATENATE(H$317," 2"),ТЗ!$A:$C,3,0)),ТЗ!H153))</f>
        <v>&lt;1,00</v>
      </c>
      <c r="I459" s="30" t="str">
        <f>IF(I153&lt;I$619,CONCATENATE("&lt;",VLOOKUP(CONCATENATE(I$317," 1"),ТЗ!$A:$C,3,0)),IF(ТЗ!I153&gt;ТЗ!I$620,CONCATENATE("&gt;",VLOOKUP(CONCATENATE(I$317," 2"),ТЗ!$A:$C,3,0)),ТЗ!I153))</f>
        <v>&lt;0,01</v>
      </c>
      <c r="J459" s="30">
        <f>IF(J153&lt;J$619,CONCATENATE("&lt;",VLOOKUP(CONCATENATE(J$317," 1"),ТЗ!$A:$C,3,0)),IF(ТЗ!J153&gt;ТЗ!J$620,CONCATENATE("&gt;",VLOOKUP(CONCATENATE(J$317," 2"),ТЗ!$A:$C,3,0)),ТЗ!J153))</f>
        <v>0</v>
      </c>
      <c r="K459" s="30">
        <f>IF(K153&lt;K$619,CONCATENATE("&lt;",VLOOKUP(CONCATENATE(K$317," 1"),ТЗ!$A:$C,3,0)),IF(ТЗ!K153&gt;ТЗ!K$620,CONCATENATE("&gt;",VLOOKUP(CONCATENATE(K$317," 2"),ТЗ!$A:$C,3,0)),ТЗ!K153))</f>
        <v>0</v>
      </c>
      <c r="L459" s="30" t="str">
        <f>IF(L153&lt;L$619,CONCATENATE("&lt;",VLOOKUP(CONCATENATE(L$317," 1"),ТЗ!$A:$C,3,0)),IF(ТЗ!L153&gt;ТЗ!L$620,CONCATENATE("&gt;",VLOOKUP(CONCATENATE(L$317," 2"),ТЗ!$A:$C,3,0)),ТЗ!L153))</f>
        <v>&lt;0,2</v>
      </c>
      <c r="M459" s="30" t="str">
        <f>IF(M153&lt;M$619,CONCATENATE("&lt;",VLOOKUP(CONCATENATE(M$317," 1"),ТЗ!$A:$C,3,0)),IF(ТЗ!M153&gt;ТЗ!M$620,CONCATENATE("&gt;",VLOOKUP(CONCATENATE(M$317," 2"),ТЗ!$A:$C,3,0)),ТЗ!M153))</f>
        <v>&lt;0,5</v>
      </c>
      <c r="N459" s="30">
        <f>IF(N153&lt;N$619,CONCATENATE("&lt;",VLOOKUP(CONCATENATE(N$317," 1"),ТЗ!$A:$C,3,0)),IF(ТЗ!N153&gt;ТЗ!N$620,CONCATENATE("&gt;",VLOOKUP(CONCATENATE(N$317," 2"),ТЗ!$A:$C,3,0)),ТЗ!N153))</f>
        <v>0</v>
      </c>
      <c r="O459" s="30">
        <f>IF(O153&lt;O$619,CONCATENATE("&lt;",VLOOKUP(CONCATENATE(O$317," 1"),ТЗ!$A:$C,3,0)),IF(ТЗ!O153&gt;ТЗ!O$620,CONCATENATE("&gt;",VLOOKUP(CONCATENATE(O$317," 2"),ТЗ!$A:$C,3,0)),ТЗ!O153))</f>
        <v>0</v>
      </c>
      <c r="P459" s="30">
        <f>IF(P153&lt;P$619,CONCATENATE("&lt;",VLOOKUP(CONCATENATE(P$317," 1"),ТЗ!$A:$C,3,0)),IF(ТЗ!P153&gt;ТЗ!P$620,CONCATENATE("&gt;",VLOOKUP(CONCATENATE(P$317," 2"),ТЗ!$A:$C,3,0)),ТЗ!P153))</f>
        <v>0</v>
      </c>
      <c r="Q459" s="30">
        <f>IF(Q153&lt;Q$619,CONCATENATE("&lt;",VLOOKUP(CONCATENATE(Q$317," 1"),ТЗ!$A:$C,3,0)),IF(ТЗ!Q153&gt;ТЗ!Q$620,CONCATENATE("&gt;",VLOOKUP(CONCATENATE(Q$317," 2"),ТЗ!$A:$C,3,0)),ТЗ!Q153))</f>
        <v>0</v>
      </c>
      <c r="R459" s="30" t="str">
        <f>IF(R153&lt;R$619,CONCATENATE("&lt;",VLOOKUP(CONCATENATE(R$317," 1"),ТЗ!$A:$C,3,0)),IF(ТЗ!R153&gt;ТЗ!R$620,CONCATENATE("&gt;",VLOOKUP(CONCATENATE(R$317," 2"),ТЗ!$A:$C,3,0)),ТЗ!R153))</f>
        <v>&lt;0,5</v>
      </c>
      <c r="S459" s="30" t="str">
        <f>IF(S153&lt;S$619,CONCATENATE("&lt;",VLOOKUP(CONCATENATE(S$317," 1"),ТЗ!$A:$C,3,0)),IF(ТЗ!S153&gt;ТЗ!S$620,CONCATENATE("&gt;",VLOOKUP(CONCATENATE(S$317," 2"),ТЗ!$A:$C,3,0)),ТЗ!S153))</f>
        <v>&lt;0,1</v>
      </c>
      <c r="T459" s="30" t="str">
        <f>IF(T153&lt;T$619,CONCATENATE("&lt;",VLOOKUP(CONCATENATE(T$317," 1"),ТЗ!$A:$C,3,0)),IF(ТЗ!T153&gt;ТЗ!T$620,CONCATENATE("&gt;",VLOOKUP(CONCATENATE(T$317," 2"),ТЗ!$A:$C,3,0)),ТЗ!T153))</f>
        <v>&lt;0,1</v>
      </c>
      <c r="U459" s="30" t="e">
        <f>IF(U153&lt;U$619,CONCATENATE("&lt;",VLOOKUP(CONCATENATE(U$317," 1"),ТЗ!$A:$C,3,0)),IF(ТЗ!U153&gt;ТЗ!U$620,CONCATENATE("&gt;",VLOOKUP(CONCATENATE(U$317," 2"),ТЗ!$A:$C,3,0)),ТЗ!U153))</f>
        <v>#N/A</v>
      </c>
      <c r="V459" s="30" t="e">
        <f>IF(V153&lt;V$619,CONCATENATE("&lt;",VLOOKUP(CONCATENATE(V$317," 1"),ТЗ!$A:$C,3,0)),IF(ТЗ!V153&gt;ТЗ!V$620,CONCATENATE("&gt;",VLOOKUP(CONCATENATE(V$317," 2"),ТЗ!$A:$C,3,0)),ТЗ!V153))</f>
        <v>#N/A</v>
      </c>
    </row>
    <row r="460" spans="4:22" ht="15.75" hidden="1" thickBot="1" x14ac:dyDescent="0.3">
      <c r="D460" s="14" t="str">
        <f>IF(OR(D459=[1]Настройки!$U$6,D459="-"),"-",D459+1)</f>
        <v>-</v>
      </c>
      <c r="E460" s="15" t="str">
        <f t="shared" si="3"/>
        <v>-</v>
      </c>
      <c r="F460" s="15"/>
      <c r="G460" s="30" t="str">
        <f>IF(G154&lt;G$619,CONCATENATE("&lt;",VLOOKUP(CONCATENATE(G$317," 1"),ТЗ!$A:$C,3,0)),IF(ТЗ!G154&gt;ТЗ!G$620,CONCATENATE("&gt;",VLOOKUP(CONCATENATE(G$317," 2"),ТЗ!$A:$C,3,0)),ТЗ!G154))</f>
        <v>&lt;1,00</v>
      </c>
      <c r="H460" s="30" t="str">
        <f>IF(H154&lt;H$619,CONCATENATE("&lt;",VLOOKUP(CONCATENATE(H$317," 1"),ТЗ!$A:$C,3,0)),IF(ТЗ!H154&gt;ТЗ!H$620,CONCATENATE("&gt;",VLOOKUP(CONCATENATE(H$317," 2"),ТЗ!$A:$C,3,0)),ТЗ!H154))</f>
        <v>&lt;1,00</v>
      </c>
      <c r="I460" s="30" t="str">
        <f>IF(I154&lt;I$619,CONCATENATE("&lt;",VLOOKUP(CONCATENATE(I$317," 1"),ТЗ!$A:$C,3,0)),IF(ТЗ!I154&gt;ТЗ!I$620,CONCATENATE("&gt;",VLOOKUP(CONCATENATE(I$317," 2"),ТЗ!$A:$C,3,0)),ТЗ!I154))</f>
        <v>&lt;0,01</v>
      </c>
      <c r="J460" s="30">
        <f>IF(J154&lt;J$619,CONCATENATE("&lt;",VLOOKUP(CONCATENATE(J$317," 1"),ТЗ!$A:$C,3,0)),IF(ТЗ!J154&gt;ТЗ!J$620,CONCATENATE("&gt;",VLOOKUP(CONCATENATE(J$317," 2"),ТЗ!$A:$C,3,0)),ТЗ!J154))</f>
        <v>0</v>
      </c>
      <c r="K460" s="30">
        <f>IF(K154&lt;K$619,CONCATENATE("&lt;",VLOOKUP(CONCATENATE(K$317," 1"),ТЗ!$A:$C,3,0)),IF(ТЗ!K154&gt;ТЗ!K$620,CONCATENATE("&gt;",VLOOKUP(CONCATENATE(K$317," 2"),ТЗ!$A:$C,3,0)),ТЗ!K154))</f>
        <v>0</v>
      </c>
      <c r="L460" s="30" t="str">
        <f>IF(L154&lt;L$619,CONCATENATE("&lt;",VLOOKUP(CONCATENATE(L$317," 1"),ТЗ!$A:$C,3,0)),IF(ТЗ!L154&gt;ТЗ!L$620,CONCATENATE("&gt;",VLOOKUP(CONCATENATE(L$317," 2"),ТЗ!$A:$C,3,0)),ТЗ!L154))</f>
        <v>&lt;0,2</v>
      </c>
      <c r="M460" s="30" t="str">
        <f>IF(M154&lt;M$619,CONCATENATE("&lt;",VLOOKUP(CONCATENATE(M$317," 1"),ТЗ!$A:$C,3,0)),IF(ТЗ!M154&gt;ТЗ!M$620,CONCATENATE("&gt;",VLOOKUP(CONCATENATE(M$317," 2"),ТЗ!$A:$C,3,0)),ТЗ!M154))</f>
        <v>&lt;0,5</v>
      </c>
      <c r="N460" s="30">
        <f>IF(N154&lt;N$619,CONCATENATE("&lt;",VLOOKUP(CONCATENATE(N$317," 1"),ТЗ!$A:$C,3,0)),IF(ТЗ!N154&gt;ТЗ!N$620,CONCATENATE("&gt;",VLOOKUP(CONCATENATE(N$317," 2"),ТЗ!$A:$C,3,0)),ТЗ!N154))</f>
        <v>0</v>
      </c>
      <c r="O460" s="30">
        <f>IF(O154&lt;O$619,CONCATENATE("&lt;",VLOOKUP(CONCATENATE(O$317," 1"),ТЗ!$A:$C,3,0)),IF(ТЗ!O154&gt;ТЗ!O$620,CONCATENATE("&gt;",VLOOKUP(CONCATENATE(O$317," 2"),ТЗ!$A:$C,3,0)),ТЗ!O154))</f>
        <v>0</v>
      </c>
      <c r="P460" s="30">
        <f>IF(P154&lt;P$619,CONCATENATE("&lt;",VLOOKUP(CONCATENATE(P$317," 1"),ТЗ!$A:$C,3,0)),IF(ТЗ!P154&gt;ТЗ!P$620,CONCATENATE("&gt;",VLOOKUP(CONCATENATE(P$317," 2"),ТЗ!$A:$C,3,0)),ТЗ!P154))</f>
        <v>0</v>
      </c>
      <c r="Q460" s="30">
        <f>IF(Q154&lt;Q$619,CONCATENATE("&lt;",VLOOKUP(CONCATENATE(Q$317," 1"),ТЗ!$A:$C,3,0)),IF(ТЗ!Q154&gt;ТЗ!Q$620,CONCATENATE("&gt;",VLOOKUP(CONCATENATE(Q$317," 2"),ТЗ!$A:$C,3,0)),ТЗ!Q154))</f>
        <v>0</v>
      </c>
      <c r="R460" s="30" t="str">
        <f>IF(R154&lt;R$619,CONCATENATE("&lt;",VLOOKUP(CONCATENATE(R$317," 1"),ТЗ!$A:$C,3,0)),IF(ТЗ!R154&gt;ТЗ!R$620,CONCATENATE("&gt;",VLOOKUP(CONCATENATE(R$317," 2"),ТЗ!$A:$C,3,0)),ТЗ!R154))</f>
        <v>&lt;0,5</v>
      </c>
      <c r="S460" s="30" t="str">
        <f>IF(S154&lt;S$619,CONCATENATE("&lt;",VLOOKUP(CONCATENATE(S$317," 1"),ТЗ!$A:$C,3,0)),IF(ТЗ!S154&gt;ТЗ!S$620,CONCATENATE("&gt;",VLOOKUP(CONCATENATE(S$317," 2"),ТЗ!$A:$C,3,0)),ТЗ!S154))</f>
        <v>&lt;0,1</v>
      </c>
      <c r="T460" s="30" t="str">
        <f>IF(T154&lt;T$619,CONCATENATE("&lt;",VLOOKUP(CONCATENATE(T$317," 1"),ТЗ!$A:$C,3,0)),IF(ТЗ!T154&gt;ТЗ!T$620,CONCATENATE("&gt;",VLOOKUP(CONCATENATE(T$317," 2"),ТЗ!$A:$C,3,0)),ТЗ!T154))</f>
        <v>&lt;0,1</v>
      </c>
      <c r="U460" s="30" t="e">
        <f>IF(U154&lt;U$619,CONCATENATE("&lt;",VLOOKUP(CONCATENATE(U$317," 1"),ТЗ!$A:$C,3,0)),IF(ТЗ!U154&gt;ТЗ!U$620,CONCATENATE("&gt;",VLOOKUP(CONCATENATE(U$317," 2"),ТЗ!$A:$C,3,0)),ТЗ!U154))</f>
        <v>#N/A</v>
      </c>
      <c r="V460" s="30" t="e">
        <f>IF(V154&lt;V$619,CONCATENATE("&lt;",VLOOKUP(CONCATENATE(V$317," 1"),ТЗ!$A:$C,3,0)),IF(ТЗ!V154&gt;ТЗ!V$620,CONCATENATE("&gt;",VLOOKUP(CONCATENATE(V$317," 2"),ТЗ!$A:$C,3,0)),ТЗ!V154))</f>
        <v>#N/A</v>
      </c>
    </row>
    <row r="461" spans="4:22" ht="15.75" hidden="1" thickBot="1" x14ac:dyDescent="0.3">
      <c r="D461" s="14" t="str">
        <f>IF(OR(D460=[1]Настройки!$U$6,D460="-"),"-",D460+1)</f>
        <v>-</v>
      </c>
      <c r="E461" s="15" t="str">
        <f t="shared" si="3"/>
        <v>-</v>
      </c>
      <c r="F461" s="15"/>
      <c r="G461" s="30" t="str">
        <f>IF(G155&lt;G$619,CONCATENATE("&lt;",VLOOKUP(CONCATENATE(G$317," 1"),ТЗ!$A:$C,3,0)),IF(ТЗ!G155&gt;ТЗ!G$620,CONCATENATE("&gt;",VLOOKUP(CONCATENATE(G$317," 2"),ТЗ!$A:$C,3,0)),ТЗ!G155))</f>
        <v>&lt;1,00</v>
      </c>
      <c r="H461" s="30" t="str">
        <f>IF(H155&lt;H$619,CONCATENATE("&lt;",VLOOKUP(CONCATENATE(H$317," 1"),ТЗ!$A:$C,3,0)),IF(ТЗ!H155&gt;ТЗ!H$620,CONCATENATE("&gt;",VLOOKUP(CONCATENATE(H$317," 2"),ТЗ!$A:$C,3,0)),ТЗ!H155))</f>
        <v>&lt;1,00</v>
      </c>
      <c r="I461" s="30" t="str">
        <f>IF(I155&lt;I$619,CONCATENATE("&lt;",VLOOKUP(CONCATENATE(I$317," 1"),ТЗ!$A:$C,3,0)),IF(ТЗ!I155&gt;ТЗ!I$620,CONCATENATE("&gt;",VLOOKUP(CONCATENATE(I$317," 2"),ТЗ!$A:$C,3,0)),ТЗ!I155))</f>
        <v>&lt;0,01</v>
      </c>
      <c r="J461" s="30">
        <f>IF(J155&lt;J$619,CONCATENATE("&lt;",VLOOKUP(CONCATENATE(J$317," 1"),ТЗ!$A:$C,3,0)),IF(ТЗ!J155&gt;ТЗ!J$620,CONCATENATE("&gt;",VLOOKUP(CONCATENATE(J$317," 2"),ТЗ!$A:$C,3,0)),ТЗ!J155))</f>
        <v>0</v>
      </c>
      <c r="K461" s="30">
        <f>IF(K155&lt;K$619,CONCATENATE("&lt;",VLOOKUP(CONCATENATE(K$317," 1"),ТЗ!$A:$C,3,0)),IF(ТЗ!K155&gt;ТЗ!K$620,CONCATENATE("&gt;",VLOOKUP(CONCATENATE(K$317," 2"),ТЗ!$A:$C,3,0)),ТЗ!K155))</f>
        <v>0</v>
      </c>
      <c r="L461" s="30" t="str">
        <f>IF(L155&lt;L$619,CONCATENATE("&lt;",VLOOKUP(CONCATENATE(L$317," 1"),ТЗ!$A:$C,3,0)),IF(ТЗ!L155&gt;ТЗ!L$620,CONCATENATE("&gt;",VLOOKUP(CONCATENATE(L$317," 2"),ТЗ!$A:$C,3,0)),ТЗ!L155))</f>
        <v>&lt;0,2</v>
      </c>
      <c r="M461" s="30" t="str">
        <f>IF(M155&lt;M$619,CONCATENATE("&lt;",VLOOKUP(CONCATENATE(M$317," 1"),ТЗ!$A:$C,3,0)),IF(ТЗ!M155&gt;ТЗ!M$620,CONCATENATE("&gt;",VLOOKUP(CONCATENATE(M$317," 2"),ТЗ!$A:$C,3,0)),ТЗ!M155))</f>
        <v>&lt;0,5</v>
      </c>
      <c r="N461" s="30">
        <f>IF(N155&lt;N$619,CONCATENATE("&lt;",VLOOKUP(CONCATENATE(N$317," 1"),ТЗ!$A:$C,3,0)),IF(ТЗ!N155&gt;ТЗ!N$620,CONCATENATE("&gt;",VLOOKUP(CONCATENATE(N$317," 2"),ТЗ!$A:$C,3,0)),ТЗ!N155))</f>
        <v>0</v>
      </c>
      <c r="O461" s="30">
        <f>IF(O155&lt;O$619,CONCATENATE("&lt;",VLOOKUP(CONCATENATE(O$317," 1"),ТЗ!$A:$C,3,0)),IF(ТЗ!O155&gt;ТЗ!O$620,CONCATENATE("&gt;",VLOOKUP(CONCATENATE(O$317," 2"),ТЗ!$A:$C,3,0)),ТЗ!O155))</f>
        <v>0</v>
      </c>
      <c r="P461" s="30">
        <f>IF(P155&lt;P$619,CONCATENATE("&lt;",VLOOKUP(CONCATENATE(P$317," 1"),ТЗ!$A:$C,3,0)),IF(ТЗ!P155&gt;ТЗ!P$620,CONCATENATE("&gt;",VLOOKUP(CONCATENATE(P$317," 2"),ТЗ!$A:$C,3,0)),ТЗ!P155))</f>
        <v>0</v>
      </c>
      <c r="Q461" s="30">
        <f>IF(Q155&lt;Q$619,CONCATENATE("&lt;",VLOOKUP(CONCATENATE(Q$317," 1"),ТЗ!$A:$C,3,0)),IF(ТЗ!Q155&gt;ТЗ!Q$620,CONCATENATE("&gt;",VLOOKUP(CONCATENATE(Q$317," 2"),ТЗ!$A:$C,3,0)),ТЗ!Q155))</f>
        <v>0</v>
      </c>
      <c r="R461" s="30" t="str">
        <f>IF(R155&lt;R$619,CONCATENATE("&lt;",VLOOKUP(CONCATENATE(R$317," 1"),ТЗ!$A:$C,3,0)),IF(ТЗ!R155&gt;ТЗ!R$620,CONCATENATE("&gt;",VLOOKUP(CONCATENATE(R$317," 2"),ТЗ!$A:$C,3,0)),ТЗ!R155))</f>
        <v>&lt;0,5</v>
      </c>
      <c r="S461" s="30" t="str">
        <f>IF(S155&lt;S$619,CONCATENATE("&lt;",VLOOKUP(CONCATENATE(S$317," 1"),ТЗ!$A:$C,3,0)),IF(ТЗ!S155&gt;ТЗ!S$620,CONCATENATE("&gt;",VLOOKUP(CONCATENATE(S$317," 2"),ТЗ!$A:$C,3,0)),ТЗ!S155))</f>
        <v>&lt;0,1</v>
      </c>
      <c r="T461" s="30" t="str">
        <f>IF(T155&lt;T$619,CONCATENATE("&lt;",VLOOKUP(CONCATENATE(T$317," 1"),ТЗ!$A:$C,3,0)),IF(ТЗ!T155&gt;ТЗ!T$620,CONCATENATE("&gt;",VLOOKUP(CONCATENATE(T$317," 2"),ТЗ!$A:$C,3,0)),ТЗ!T155))</f>
        <v>&lt;0,1</v>
      </c>
      <c r="U461" s="30" t="e">
        <f>IF(U155&lt;U$619,CONCATENATE("&lt;",VLOOKUP(CONCATENATE(U$317," 1"),ТЗ!$A:$C,3,0)),IF(ТЗ!U155&gt;ТЗ!U$620,CONCATENATE("&gt;",VLOOKUP(CONCATENATE(U$317," 2"),ТЗ!$A:$C,3,0)),ТЗ!U155))</f>
        <v>#N/A</v>
      </c>
      <c r="V461" s="30" t="e">
        <f>IF(V155&lt;V$619,CONCATENATE("&lt;",VLOOKUP(CONCATENATE(V$317," 1"),ТЗ!$A:$C,3,0)),IF(ТЗ!V155&gt;ТЗ!V$620,CONCATENATE("&gt;",VLOOKUP(CONCATENATE(V$317," 2"),ТЗ!$A:$C,3,0)),ТЗ!V155))</f>
        <v>#N/A</v>
      </c>
    </row>
    <row r="462" spans="4:22" ht="15.75" hidden="1" thickBot="1" x14ac:dyDescent="0.3">
      <c r="D462" s="14" t="str">
        <f>IF(OR(D461=[1]Настройки!$U$6,D461="-"),"-",D461+1)</f>
        <v>-</v>
      </c>
      <c r="E462" s="15" t="str">
        <f t="shared" si="3"/>
        <v>-</v>
      </c>
      <c r="F462" s="15"/>
      <c r="G462" s="30" t="str">
        <f>IF(G156&lt;G$619,CONCATENATE("&lt;",VLOOKUP(CONCATENATE(G$317," 1"),ТЗ!$A:$C,3,0)),IF(ТЗ!G156&gt;ТЗ!G$620,CONCATENATE("&gt;",VLOOKUP(CONCATENATE(G$317," 2"),ТЗ!$A:$C,3,0)),ТЗ!G156))</f>
        <v>&lt;1,00</v>
      </c>
      <c r="H462" s="30" t="str">
        <f>IF(H156&lt;H$619,CONCATENATE("&lt;",VLOOKUP(CONCATENATE(H$317," 1"),ТЗ!$A:$C,3,0)),IF(ТЗ!H156&gt;ТЗ!H$620,CONCATENATE("&gt;",VLOOKUP(CONCATENATE(H$317," 2"),ТЗ!$A:$C,3,0)),ТЗ!H156))</f>
        <v>&lt;1,00</v>
      </c>
      <c r="I462" s="30" t="str">
        <f>IF(I156&lt;I$619,CONCATENATE("&lt;",VLOOKUP(CONCATENATE(I$317," 1"),ТЗ!$A:$C,3,0)),IF(ТЗ!I156&gt;ТЗ!I$620,CONCATENATE("&gt;",VLOOKUP(CONCATENATE(I$317," 2"),ТЗ!$A:$C,3,0)),ТЗ!I156))</f>
        <v>&lt;0,01</v>
      </c>
      <c r="J462" s="30">
        <f>IF(J156&lt;J$619,CONCATENATE("&lt;",VLOOKUP(CONCATENATE(J$317," 1"),ТЗ!$A:$C,3,0)),IF(ТЗ!J156&gt;ТЗ!J$620,CONCATENATE("&gt;",VLOOKUP(CONCATENATE(J$317," 2"),ТЗ!$A:$C,3,0)),ТЗ!J156))</f>
        <v>0</v>
      </c>
      <c r="K462" s="30">
        <f>IF(K156&lt;K$619,CONCATENATE("&lt;",VLOOKUP(CONCATENATE(K$317," 1"),ТЗ!$A:$C,3,0)),IF(ТЗ!K156&gt;ТЗ!K$620,CONCATENATE("&gt;",VLOOKUP(CONCATENATE(K$317," 2"),ТЗ!$A:$C,3,0)),ТЗ!K156))</f>
        <v>0</v>
      </c>
      <c r="L462" s="30" t="str">
        <f>IF(L156&lt;L$619,CONCATENATE("&lt;",VLOOKUP(CONCATENATE(L$317," 1"),ТЗ!$A:$C,3,0)),IF(ТЗ!L156&gt;ТЗ!L$620,CONCATENATE("&gt;",VLOOKUP(CONCATENATE(L$317," 2"),ТЗ!$A:$C,3,0)),ТЗ!L156))</f>
        <v>&lt;0,2</v>
      </c>
      <c r="M462" s="30" t="str">
        <f>IF(M156&lt;M$619,CONCATENATE("&lt;",VLOOKUP(CONCATENATE(M$317," 1"),ТЗ!$A:$C,3,0)),IF(ТЗ!M156&gt;ТЗ!M$620,CONCATENATE("&gt;",VLOOKUP(CONCATENATE(M$317," 2"),ТЗ!$A:$C,3,0)),ТЗ!M156))</f>
        <v>&lt;0,5</v>
      </c>
      <c r="N462" s="30">
        <f>IF(N156&lt;N$619,CONCATENATE("&lt;",VLOOKUP(CONCATENATE(N$317," 1"),ТЗ!$A:$C,3,0)),IF(ТЗ!N156&gt;ТЗ!N$620,CONCATENATE("&gt;",VLOOKUP(CONCATENATE(N$317," 2"),ТЗ!$A:$C,3,0)),ТЗ!N156))</f>
        <v>0</v>
      </c>
      <c r="O462" s="30">
        <f>IF(O156&lt;O$619,CONCATENATE("&lt;",VLOOKUP(CONCATENATE(O$317," 1"),ТЗ!$A:$C,3,0)),IF(ТЗ!O156&gt;ТЗ!O$620,CONCATENATE("&gt;",VLOOKUP(CONCATENATE(O$317," 2"),ТЗ!$A:$C,3,0)),ТЗ!O156))</f>
        <v>0</v>
      </c>
      <c r="P462" s="30">
        <f>IF(P156&lt;P$619,CONCATENATE("&lt;",VLOOKUP(CONCATENATE(P$317," 1"),ТЗ!$A:$C,3,0)),IF(ТЗ!P156&gt;ТЗ!P$620,CONCATENATE("&gt;",VLOOKUP(CONCATENATE(P$317," 2"),ТЗ!$A:$C,3,0)),ТЗ!P156))</f>
        <v>0</v>
      </c>
      <c r="Q462" s="30">
        <f>IF(Q156&lt;Q$619,CONCATENATE("&lt;",VLOOKUP(CONCATENATE(Q$317," 1"),ТЗ!$A:$C,3,0)),IF(ТЗ!Q156&gt;ТЗ!Q$620,CONCATENATE("&gt;",VLOOKUP(CONCATENATE(Q$317," 2"),ТЗ!$A:$C,3,0)),ТЗ!Q156))</f>
        <v>0</v>
      </c>
      <c r="R462" s="30" t="str">
        <f>IF(R156&lt;R$619,CONCATENATE("&lt;",VLOOKUP(CONCATENATE(R$317," 1"),ТЗ!$A:$C,3,0)),IF(ТЗ!R156&gt;ТЗ!R$620,CONCATENATE("&gt;",VLOOKUP(CONCATENATE(R$317," 2"),ТЗ!$A:$C,3,0)),ТЗ!R156))</f>
        <v>&lt;0,5</v>
      </c>
      <c r="S462" s="30" t="str">
        <f>IF(S156&lt;S$619,CONCATENATE("&lt;",VLOOKUP(CONCATENATE(S$317," 1"),ТЗ!$A:$C,3,0)),IF(ТЗ!S156&gt;ТЗ!S$620,CONCATENATE("&gt;",VLOOKUP(CONCATENATE(S$317," 2"),ТЗ!$A:$C,3,0)),ТЗ!S156))</f>
        <v>&lt;0,1</v>
      </c>
      <c r="T462" s="30" t="str">
        <f>IF(T156&lt;T$619,CONCATENATE("&lt;",VLOOKUP(CONCATENATE(T$317," 1"),ТЗ!$A:$C,3,0)),IF(ТЗ!T156&gt;ТЗ!T$620,CONCATENATE("&gt;",VLOOKUP(CONCATENATE(T$317," 2"),ТЗ!$A:$C,3,0)),ТЗ!T156))</f>
        <v>&lt;0,1</v>
      </c>
      <c r="U462" s="30" t="e">
        <f>IF(U156&lt;U$619,CONCATENATE("&lt;",VLOOKUP(CONCATENATE(U$317," 1"),ТЗ!$A:$C,3,0)),IF(ТЗ!U156&gt;ТЗ!U$620,CONCATENATE("&gt;",VLOOKUP(CONCATENATE(U$317," 2"),ТЗ!$A:$C,3,0)),ТЗ!U156))</f>
        <v>#N/A</v>
      </c>
      <c r="V462" s="30" t="e">
        <f>IF(V156&lt;V$619,CONCATENATE("&lt;",VLOOKUP(CONCATENATE(V$317," 1"),ТЗ!$A:$C,3,0)),IF(ТЗ!V156&gt;ТЗ!V$620,CONCATENATE("&gt;",VLOOKUP(CONCATENATE(V$317," 2"),ТЗ!$A:$C,3,0)),ТЗ!V156))</f>
        <v>#N/A</v>
      </c>
    </row>
    <row r="463" spans="4:22" ht="15.75" hidden="1" thickBot="1" x14ac:dyDescent="0.3">
      <c r="D463" s="14" t="str">
        <f>IF(OR(D462=[1]Настройки!$U$6,D462="-"),"-",D462+1)</f>
        <v>-</v>
      </c>
      <c r="E463" s="15" t="str">
        <f t="shared" si="3"/>
        <v>-</v>
      </c>
      <c r="F463" s="15"/>
      <c r="G463" s="30" t="str">
        <f>IF(G157&lt;G$619,CONCATENATE("&lt;",VLOOKUP(CONCATENATE(G$317," 1"),ТЗ!$A:$C,3,0)),IF(ТЗ!G157&gt;ТЗ!G$620,CONCATENATE("&gt;",VLOOKUP(CONCATENATE(G$317," 2"),ТЗ!$A:$C,3,0)),ТЗ!G157))</f>
        <v>&lt;1,00</v>
      </c>
      <c r="H463" s="30" t="str">
        <f>IF(H157&lt;H$619,CONCATENATE("&lt;",VLOOKUP(CONCATENATE(H$317," 1"),ТЗ!$A:$C,3,0)),IF(ТЗ!H157&gt;ТЗ!H$620,CONCATENATE("&gt;",VLOOKUP(CONCATENATE(H$317," 2"),ТЗ!$A:$C,3,0)),ТЗ!H157))</f>
        <v>&lt;1,00</v>
      </c>
      <c r="I463" s="30" t="str">
        <f>IF(I157&lt;I$619,CONCATENATE("&lt;",VLOOKUP(CONCATENATE(I$317," 1"),ТЗ!$A:$C,3,0)),IF(ТЗ!I157&gt;ТЗ!I$620,CONCATENATE("&gt;",VLOOKUP(CONCATENATE(I$317," 2"),ТЗ!$A:$C,3,0)),ТЗ!I157))</f>
        <v>&lt;0,01</v>
      </c>
      <c r="J463" s="30">
        <f>IF(J157&lt;J$619,CONCATENATE("&lt;",VLOOKUP(CONCATENATE(J$317," 1"),ТЗ!$A:$C,3,0)),IF(ТЗ!J157&gt;ТЗ!J$620,CONCATENATE("&gt;",VLOOKUP(CONCATENATE(J$317," 2"),ТЗ!$A:$C,3,0)),ТЗ!J157))</f>
        <v>0</v>
      </c>
      <c r="K463" s="30">
        <f>IF(K157&lt;K$619,CONCATENATE("&lt;",VLOOKUP(CONCATENATE(K$317," 1"),ТЗ!$A:$C,3,0)),IF(ТЗ!K157&gt;ТЗ!K$620,CONCATENATE("&gt;",VLOOKUP(CONCATENATE(K$317," 2"),ТЗ!$A:$C,3,0)),ТЗ!K157))</f>
        <v>0</v>
      </c>
      <c r="L463" s="30" t="str">
        <f>IF(L157&lt;L$619,CONCATENATE("&lt;",VLOOKUP(CONCATENATE(L$317," 1"),ТЗ!$A:$C,3,0)),IF(ТЗ!L157&gt;ТЗ!L$620,CONCATENATE("&gt;",VLOOKUP(CONCATENATE(L$317," 2"),ТЗ!$A:$C,3,0)),ТЗ!L157))</f>
        <v>&lt;0,2</v>
      </c>
      <c r="M463" s="30" t="str">
        <f>IF(M157&lt;M$619,CONCATENATE("&lt;",VLOOKUP(CONCATENATE(M$317," 1"),ТЗ!$A:$C,3,0)),IF(ТЗ!M157&gt;ТЗ!M$620,CONCATENATE("&gt;",VLOOKUP(CONCATENATE(M$317," 2"),ТЗ!$A:$C,3,0)),ТЗ!M157))</f>
        <v>&lt;0,5</v>
      </c>
      <c r="N463" s="30">
        <f>IF(N157&lt;N$619,CONCATENATE("&lt;",VLOOKUP(CONCATENATE(N$317," 1"),ТЗ!$A:$C,3,0)),IF(ТЗ!N157&gt;ТЗ!N$620,CONCATENATE("&gt;",VLOOKUP(CONCATENATE(N$317," 2"),ТЗ!$A:$C,3,0)),ТЗ!N157))</f>
        <v>0</v>
      </c>
      <c r="O463" s="30">
        <f>IF(O157&lt;O$619,CONCATENATE("&lt;",VLOOKUP(CONCATENATE(O$317," 1"),ТЗ!$A:$C,3,0)),IF(ТЗ!O157&gt;ТЗ!O$620,CONCATENATE("&gt;",VLOOKUP(CONCATENATE(O$317," 2"),ТЗ!$A:$C,3,0)),ТЗ!O157))</f>
        <v>0</v>
      </c>
      <c r="P463" s="30">
        <f>IF(P157&lt;P$619,CONCATENATE("&lt;",VLOOKUP(CONCATENATE(P$317," 1"),ТЗ!$A:$C,3,0)),IF(ТЗ!P157&gt;ТЗ!P$620,CONCATENATE("&gt;",VLOOKUP(CONCATENATE(P$317," 2"),ТЗ!$A:$C,3,0)),ТЗ!P157))</f>
        <v>0</v>
      </c>
      <c r="Q463" s="30">
        <f>IF(Q157&lt;Q$619,CONCATENATE("&lt;",VLOOKUP(CONCATENATE(Q$317," 1"),ТЗ!$A:$C,3,0)),IF(ТЗ!Q157&gt;ТЗ!Q$620,CONCATENATE("&gt;",VLOOKUP(CONCATENATE(Q$317," 2"),ТЗ!$A:$C,3,0)),ТЗ!Q157))</f>
        <v>0</v>
      </c>
      <c r="R463" s="30" t="str">
        <f>IF(R157&lt;R$619,CONCATENATE("&lt;",VLOOKUP(CONCATENATE(R$317," 1"),ТЗ!$A:$C,3,0)),IF(ТЗ!R157&gt;ТЗ!R$620,CONCATENATE("&gt;",VLOOKUP(CONCATENATE(R$317," 2"),ТЗ!$A:$C,3,0)),ТЗ!R157))</f>
        <v>&lt;0,5</v>
      </c>
      <c r="S463" s="30" t="str">
        <f>IF(S157&lt;S$619,CONCATENATE("&lt;",VLOOKUP(CONCATENATE(S$317," 1"),ТЗ!$A:$C,3,0)),IF(ТЗ!S157&gt;ТЗ!S$620,CONCATENATE("&gt;",VLOOKUP(CONCATENATE(S$317," 2"),ТЗ!$A:$C,3,0)),ТЗ!S157))</f>
        <v>&lt;0,1</v>
      </c>
      <c r="T463" s="30" t="str">
        <f>IF(T157&lt;T$619,CONCATENATE("&lt;",VLOOKUP(CONCATENATE(T$317," 1"),ТЗ!$A:$C,3,0)),IF(ТЗ!T157&gt;ТЗ!T$620,CONCATENATE("&gt;",VLOOKUP(CONCATENATE(T$317," 2"),ТЗ!$A:$C,3,0)),ТЗ!T157))</f>
        <v>&lt;0,1</v>
      </c>
      <c r="U463" s="30" t="e">
        <f>IF(U157&lt;U$619,CONCATENATE("&lt;",VLOOKUP(CONCATENATE(U$317," 1"),ТЗ!$A:$C,3,0)),IF(ТЗ!U157&gt;ТЗ!U$620,CONCATENATE("&gt;",VLOOKUP(CONCATENATE(U$317," 2"),ТЗ!$A:$C,3,0)),ТЗ!U157))</f>
        <v>#N/A</v>
      </c>
      <c r="V463" s="30" t="e">
        <f>IF(V157&lt;V$619,CONCATENATE("&lt;",VLOOKUP(CONCATENATE(V$317," 1"),ТЗ!$A:$C,3,0)),IF(ТЗ!V157&gt;ТЗ!V$620,CONCATENATE("&gt;",VLOOKUP(CONCATENATE(V$317," 2"),ТЗ!$A:$C,3,0)),ТЗ!V157))</f>
        <v>#N/A</v>
      </c>
    </row>
    <row r="464" spans="4:22" ht="15.75" hidden="1" thickBot="1" x14ac:dyDescent="0.3">
      <c r="D464" s="14" t="str">
        <f>IF(OR(D463=[1]Настройки!$U$6,D463="-"),"-",D463+1)</f>
        <v>-</v>
      </c>
      <c r="E464" s="15" t="str">
        <f t="shared" si="3"/>
        <v>-</v>
      </c>
      <c r="F464" s="15"/>
      <c r="G464" s="30" t="str">
        <f>IF(G158&lt;G$619,CONCATENATE("&lt;",VLOOKUP(CONCATENATE(G$317," 1"),ТЗ!$A:$C,3,0)),IF(ТЗ!G158&gt;ТЗ!G$620,CONCATENATE("&gt;",VLOOKUP(CONCATENATE(G$317," 2"),ТЗ!$A:$C,3,0)),ТЗ!G158))</f>
        <v>&lt;1,00</v>
      </c>
      <c r="H464" s="30" t="str">
        <f>IF(H158&lt;H$619,CONCATENATE("&lt;",VLOOKUP(CONCATENATE(H$317," 1"),ТЗ!$A:$C,3,0)),IF(ТЗ!H158&gt;ТЗ!H$620,CONCATENATE("&gt;",VLOOKUP(CONCATENATE(H$317," 2"),ТЗ!$A:$C,3,0)),ТЗ!H158))</f>
        <v>&lt;1,00</v>
      </c>
      <c r="I464" s="30" t="str">
        <f>IF(I158&lt;I$619,CONCATENATE("&lt;",VLOOKUP(CONCATENATE(I$317," 1"),ТЗ!$A:$C,3,0)),IF(ТЗ!I158&gt;ТЗ!I$620,CONCATENATE("&gt;",VLOOKUP(CONCATENATE(I$317," 2"),ТЗ!$A:$C,3,0)),ТЗ!I158))</f>
        <v>&lt;0,01</v>
      </c>
      <c r="J464" s="30">
        <f>IF(J158&lt;J$619,CONCATENATE("&lt;",VLOOKUP(CONCATENATE(J$317," 1"),ТЗ!$A:$C,3,0)),IF(ТЗ!J158&gt;ТЗ!J$620,CONCATENATE("&gt;",VLOOKUP(CONCATENATE(J$317," 2"),ТЗ!$A:$C,3,0)),ТЗ!J158))</f>
        <v>0</v>
      </c>
      <c r="K464" s="30">
        <f>IF(K158&lt;K$619,CONCATENATE("&lt;",VLOOKUP(CONCATENATE(K$317," 1"),ТЗ!$A:$C,3,0)),IF(ТЗ!K158&gt;ТЗ!K$620,CONCATENATE("&gt;",VLOOKUP(CONCATENATE(K$317," 2"),ТЗ!$A:$C,3,0)),ТЗ!K158))</f>
        <v>0</v>
      </c>
      <c r="L464" s="30" t="str">
        <f>IF(L158&lt;L$619,CONCATENATE("&lt;",VLOOKUP(CONCATENATE(L$317," 1"),ТЗ!$A:$C,3,0)),IF(ТЗ!L158&gt;ТЗ!L$620,CONCATENATE("&gt;",VLOOKUP(CONCATENATE(L$317," 2"),ТЗ!$A:$C,3,0)),ТЗ!L158))</f>
        <v>&lt;0,2</v>
      </c>
      <c r="M464" s="30" t="str">
        <f>IF(M158&lt;M$619,CONCATENATE("&lt;",VLOOKUP(CONCATENATE(M$317," 1"),ТЗ!$A:$C,3,0)),IF(ТЗ!M158&gt;ТЗ!M$620,CONCATENATE("&gt;",VLOOKUP(CONCATENATE(M$317," 2"),ТЗ!$A:$C,3,0)),ТЗ!M158))</f>
        <v>&lt;0,5</v>
      </c>
      <c r="N464" s="30">
        <f>IF(N158&lt;N$619,CONCATENATE("&lt;",VLOOKUP(CONCATENATE(N$317," 1"),ТЗ!$A:$C,3,0)),IF(ТЗ!N158&gt;ТЗ!N$620,CONCATENATE("&gt;",VLOOKUP(CONCATENATE(N$317," 2"),ТЗ!$A:$C,3,0)),ТЗ!N158))</f>
        <v>0</v>
      </c>
      <c r="O464" s="30">
        <f>IF(O158&lt;O$619,CONCATENATE("&lt;",VLOOKUP(CONCATENATE(O$317," 1"),ТЗ!$A:$C,3,0)),IF(ТЗ!O158&gt;ТЗ!O$620,CONCATENATE("&gt;",VLOOKUP(CONCATENATE(O$317," 2"),ТЗ!$A:$C,3,0)),ТЗ!O158))</f>
        <v>0</v>
      </c>
      <c r="P464" s="30">
        <f>IF(P158&lt;P$619,CONCATENATE("&lt;",VLOOKUP(CONCATENATE(P$317," 1"),ТЗ!$A:$C,3,0)),IF(ТЗ!P158&gt;ТЗ!P$620,CONCATENATE("&gt;",VLOOKUP(CONCATENATE(P$317," 2"),ТЗ!$A:$C,3,0)),ТЗ!P158))</f>
        <v>0</v>
      </c>
      <c r="Q464" s="30">
        <f>IF(Q158&lt;Q$619,CONCATENATE("&lt;",VLOOKUP(CONCATENATE(Q$317," 1"),ТЗ!$A:$C,3,0)),IF(ТЗ!Q158&gt;ТЗ!Q$620,CONCATENATE("&gt;",VLOOKUP(CONCATENATE(Q$317," 2"),ТЗ!$A:$C,3,0)),ТЗ!Q158))</f>
        <v>0</v>
      </c>
      <c r="R464" s="30" t="str">
        <f>IF(R158&lt;R$619,CONCATENATE("&lt;",VLOOKUP(CONCATENATE(R$317," 1"),ТЗ!$A:$C,3,0)),IF(ТЗ!R158&gt;ТЗ!R$620,CONCATENATE("&gt;",VLOOKUP(CONCATENATE(R$317," 2"),ТЗ!$A:$C,3,0)),ТЗ!R158))</f>
        <v>&lt;0,5</v>
      </c>
      <c r="S464" s="30" t="str">
        <f>IF(S158&lt;S$619,CONCATENATE("&lt;",VLOOKUP(CONCATENATE(S$317," 1"),ТЗ!$A:$C,3,0)),IF(ТЗ!S158&gt;ТЗ!S$620,CONCATENATE("&gt;",VLOOKUP(CONCATENATE(S$317," 2"),ТЗ!$A:$C,3,0)),ТЗ!S158))</f>
        <v>&lt;0,1</v>
      </c>
      <c r="T464" s="30" t="str">
        <f>IF(T158&lt;T$619,CONCATENATE("&lt;",VLOOKUP(CONCATENATE(T$317," 1"),ТЗ!$A:$C,3,0)),IF(ТЗ!T158&gt;ТЗ!T$620,CONCATENATE("&gt;",VLOOKUP(CONCATENATE(T$317," 2"),ТЗ!$A:$C,3,0)),ТЗ!T158))</f>
        <v>&lt;0,1</v>
      </c>
      <c r="U464" s="30" t="e">
        <f>IF(U158&lt;U$619,CONCATENATE("&lt;",VLOOKUP(CONCATENATE(U$317," 1"),ТЗ!$A:$C,3,0)),IF(ТЗ!U158&gt;ТЗ!U$620,CONCATENATE("&gt;",VLOOKUP(CONCATENATE(U$317," 2"),ТЗ!$A:$C,3,0)),ТЗ!U158))</f>
        <v>#N/A</v>
      </c>
      <c r="V464" s="30" t="e">
        <f>IF(V158&lt;V$619,CONCATENATE("&lt;",VLOOKUP(CONCATENATE(V$317," 1"),ТЗ!$A:$C,3,0)),IF(ТЗ!V158&gt;ТЗ!V$620,CONCATENATE("&gt;",VLOOKUP(CONCATENATE(V$317," 2"),ТЗ!$A:$C,3,0)),ТЗ!V158))</f>
        <v>#N/A</v>
      </c>
    </row>
    <row r="465" spans="4:22" ht="15.75" hidden="1" thickBot="1" x14ac:dyDescent="0.3">
      <c r="D465" s="14" t="str">
        <f>IF(OR(D464=[1]Настройки!$U$6,D464="-"),"-",D464+1)</f>
        <v>-</v>
      </c>
      <c r="E465" s="15" t="str">
        <f t="shared" si="3"/>
        <v>-</v>
      </c>
      <c r="F465" s="15"/>
      <c r="G465" s="30" t="str">
        <f>IF(G159&lt;G$619,CONCATENATE("&lt;",VLOOKUP(CONCATENATE(G$317," 1"),ТЗ!$A:$C,3,0)),IF(ТЗ!G159&gt;ТЗ!G$620,CONCATENATE("&gt;",VLOOKUP(CONCATENATE(G$317," 2"),ТЗ!$A:$C,3,0)),ТЗ!G159))</f>
        <v>&lt;1,00</v>
      </c>
      <c r="H465" s="30" t="str">
        <f>IF(H159&lt;H$619,CONCATENATE("&lt;",VLOOKUP(CONCATENATE(H$317," 1"),ТЗ!$A:$C,3,0)),IF(ТЗ!H159&gt;ТЗ!H$620,CONCATENATE("&gt;",VLOOKUP(CONCATENATE(H$317," 2"),ТЗ!$A:$C,3,0)),ТЗ!H159))</f>
        <v>&lt;1,00</v>
      </c>
      <c r="I465" s="30" t="str">
        <f>IF(I159&lt;I$619,CONCATENATE("&lt;",VLOOKUP(CONCATENATE(I$317," 1"),ТЗ!$A:$C,3,0)),IF(ТЗ!I159&gt;ТЗ!I$620,CONCATENATE("&gt;",VLOOKUP(CONCATENATE(I$317," 2"),ТЗ!$A:$C,3,0)),ТЗ!I159))</f>
        <v>&lt;0,01</v>
      </c>
      <c r="J465" s="30">
        <f>IF(J159&lt;J$619,CONCATENATE("&lt;",VLOOKUP(CONCATENATE(J$317," 1"),ТЗ!$A:$C,3,0)),IF(ТЗ!J159&gt;ТЗ!J$620,CONCATENATE("&gt;",VLOOKUP(CONCATENATE(J$317," 2"),ТЗ!$A:$C,3,0)),ТЗ!J159))</f>
        <v>0</v>
      </c>
      <c r="K465" s="30">
        <f>IF(K159&lt;K$619,CONCATENATE("&lt;",VLOOKUP(CONCATENATE(K$317," 1"),ТЗ!$A:$C,3,0)),IF(ТЗ!K159&gt;ТЗ!K$620,CONCATENATE("&gt;",VLOOKUP(CONCATENATE(K$317," 2"),ТЗ!$A:$C,3,0)),ТЗ!K159))</f>
        <v>0</v>
      </c>
      <c r="L465" s="30" t="str">
        <f>IF(L159&lt;L$619,CONCATENATE("&lt;",VLOOKUP(CONCATENATE(L$317," 1"),ТЗ!$A:$C,3,0)),IF(ТЗ!L159&gt;ТЗ!L$620,CONCATENATE("&gt;",VLOOKUP(CONCATENATE(L$317," 2"),ТЗ!$A:$C,3,0)),ТЗ!L159))</f>
        <v>&lt;0,2</v>
      </c>
      <c r="M465" s="30" t="str">
        <f>IF(M159&lt;M$619,CONCATENATE("&lt;",VLOOKUP(CONCATENATE(M$317," 1"),ТЗ!$A:$C,3,0)),IF(ТЗ!M159&gt;ТЗ!M$620,CONCATENATE("&gt;",VLOOKUP(CONCATENATE(M$317," 2"),ТЗ!$A:$C,3,0)),ТЗ!M159))</f>
        <v>&lt;0,5</v>
      </c>
      <c r="N465" s="30">
        <f>IF(N159&lt;N$619,CONCATENATE("&lt;",VLOOKUP(CONCATENATE(N$317," 1"),ТЗ!$A:$C,3,0)),IF(ТЗ!N159&gt;ТЗ!N$620,CONCATENATE("&gt;",VLOOKUP(CONCATENATE(N$317," 2"),ТЗ!$A:$C,3,0)),ТЗ!N159))</f>
        <v>0</v>
      </c>
      <c r="O465" s="30">
        <f>IF(O159&lt;O$619,CONCATENATE("&lt;",VLOOKUP(CONCATENATE(O$317," 1"),ТЗ!$A:$C,3,0)),IF(ТЗ!O159&gt;ТЗ!O$620,CONCATENATE("&gt;",VLOOKUP(CONCATENATE(O$317," 2"),ТЗ!$A:$C,3,0)),ТЗ!O159))</f>
        <v>0</v>
      </c>
      <c r="P465" s="30">
        <f>IF(P159&lt;P$619,CONCATENATE("&lt;",VLOOKUP(CONCATENATE(P$317," 1"),ТЗ!$A:$C,3,0)),IF(ТЗ!P159&gt;ТЗ!P$620,CONCATENATE("&gt;",VLOOKUP(CONCATENATE(P$317," 2"),ТЗ!$A:$C,3,0)),ТЗ!P159))</f>
        <v>0</v>
      </c>
      <c r="Q465" s="30">
        <f>IF(Q159&lt;Q$619,CONCATENATE("&lt;",VLOOKUP(CONCATENATE(Q$317," 1"),ТЗ!$A:$C,3,0)),IF(ТЗ!Q159&gt;ТЗ!Q$620,CONCATENATE("&gt;",VLOOKUP(CONCATENATE(Q$317," 2"),ТЗ!$A:$C,3,0)),ТЗ!Q159))</f>
        <v>0</v>
      </c>
      <c r="R465" s="30" t="str">
        <f>IF(R159&lt;R$619,CONCATENATE("&lt;",VLOOKUP(CONCATENATE(R$317," 1"),ТЗ!$A:$C,3,0)),IF(ТЗ!R159&gt;ТЗ!R$620,CONCATENATE("&gt;",VLOOKUP(CONCATENATE(R$317," 2"),ТЗ!$A:$C,3,0)),ТЗ!R159))</f>
        <v>&lt;0,5</v>
      </c>
      <c r="S465" s="30" t="str">
        <f>IF(S159&lt;S$619,CONCATENATE("&lt;",VLOOKUP(CONCATENATE(S$317," 1"),ТЗ!$A:$C,3,0)),IF(ТЗ!S159&gt;ТЗ!S$620,CONCATENATE("&gt;",VLOOKUP(CONCATENATE(S$317," 2"),ТЗ!$A:$C,3,0)),ТЗ!S159))</f>
        <v>&lt;0,1</v>
      </c>
      <c r="T465" s="30" t="str">
        <f>IF(T159&lt;T$619,CONCATENATE("&lt;",VLOOKUP(CONCATENATE(T$317," 1"),ТЗ!$A:$C,3,0)),IF(ТЗ!T159&gt;ТЗ!T$620,CONCATENATE("&gt;",VLOOKUP(CONCATENATE(T$317," 2"),ТЗ!$A:$C,3,0)),ТЗ!T159))</f>
        <v>&lt;0,1</v>
      </c>
      <c r="U465" s="30" t="e">
        <f>IF(U159&lt;U$619,CONCATENATE("&lt;",VLOOKUP(CONCATENATE(U$317," 1"),ТЗ!$A:$C,3,0)),IF(ТЗ!U159&gt;ТЗ!U$620,CONCATENATE("&gt;",VLOOKUP(CONCATENATE(U$317," 2"),ТЗ!$A:$C,3,0)),ТЗ!U159))</f>
        <v>#N/A</v>
      </c>
      <c r="V465" s="30" t="e">
        <f>IF(V159&lt;V$619,CONCATENATE("&lt;",VLOOKUP(CONCATENATE(V$317," 1"),ТЗ!$A:$C,3,0)),IF(ТЗ!V159&gt;ТЗ!V$620,CONCATENATE("&gt;",VLOOKUP(CONCATENATE(V$317," 2"),ТЗ!$A:$C,3,0)),ТЗ!V159))</f>
        <v>#N/A</v>
      </c>
    </row>
    <row r="466" spans="4:22" ht="15.75" hidden="1" thickBot="1" x14ac:dyDescent="0.3">
      <c r="D466" s="14" t="str">
        <f>IF(OR(D465=[1]Настройки!$U$6,D465="-"),"-",D465+1)</f>
        <v>-</v>
      </c>
      <c r="E466" s="15" t="str">
        <f t="shared" si="3"/>
        <v>-</v>
      </c>
      <c r="F466" s="15"/>
      <c r="G466" s="30" t="str">
        <f>IF(G160&lt;G$619,CONCATENATE("&lt;",VLOOKUP(CONCATENATE(G$317," 1"),ТЗ!$A:$C,3,0)),IF(ТЗ!G160&gt;ТЗ!G$620,CONCATENATE("&gt;",VLOOKUP(CONCATENATE(G$317," 2"),ТЗ!$A:$C,3,0)),ТЗ!G160))</f>
        <v>&lt;1,00</v>
      </c>
      <c r="H466" s="30" t="str">
        <f>IF(H160&lt;H$619,CONCATENATE("&lt;",VLOOKUP(CONCATENATE(H$317," 1"),ТЗ!$A:$C,3,0)),IF(ТЗ!H160&gt;ТЗ!H$620,CONCATENATE("&gt;",VLOOKUP(CONCATENATE(H$317," 2"),ТЗ!$A:$C,3,0)),ТЗ!H160))</f>
        <v>&lt;1,00</v>
      </c>
      <c r="I466" s="30" t="str">
        <f>IF(I160&lt;I$619,CONCATENATE("&lt;",VLOOKUP(CONCATENATE(I$317," 1"),ТЗ!$A:$C,3,0)),IF(ТЗ!I160&gt;ТЗ!I$620,CONCATENATE("&gt;",VLOOKUP(CONCATENATE(I$317," 2"),ТЗ!$A:$C,3,0)),ТЗ!I160))</f>
        <v>&lt;0,01</v>
      </c>
      <c r="J466" s="30">
        <f>IF(J160&lt;J$619,CONCATENATE("&lt;",VLOOKUP(CONCATENATE(J$317," 1"),ТЗ!$A:$C,3,0)),IF(ТЗ!J160&gt;ТЗ!J$620,CONCATENATE("&gt;",VLOOKUP(CONCATENATE(J$317," 2"),ТЗ!$A:$C,3,0)),ТЗ!J160))</f>
        <v>0</v>
      </c>
      <c r="K466" s="30">
        <f>IF(K160&lt;K$619,CONCATENATE("&lt;",VLOOKUP(CONCATENATE(K$317," 1"),ТЗ!$A:$C,3,0)),IF(ТЗ!K160&gt;ТЗ!K$620,CONCATENATE("&gt;",VLOOKUP(CONCATENATE(K$317," 2"),ТЗ!$A:$C,3,0)),ТЗ!K160))</f>
        <v>0</v>
      </c>
      <c r="L466" s="30" t="str">
        <f>IF(L160&lt;L$619,CONCATENATE("&lt;",VLOOKUP(CONCATENATE(L$317," 1"),ТЗ!$A:$C,3,0)),IF(ТЗ!L160&gt;ТЗ!L$620,CONCATENATE("&gt;",VLOOKUP(CONCATENATE(L$317," 2"),ТЗ!$A:$C,3,0)),ТЗ!L160))</f>
        <v>&lt;0,2</v>
      </c>
      <c r="M466" s="30" t="str">
        <f>IF(M160&lt;M$619,CONCATENATE("&lt;",VLOOKUP(CONCATENATE(M$317," 1"),ТЗ!$A:$C,3,0)),IF(ТЗ!M160&gt;ТЗ!M$620,CONCATENATE("&gt;",VLOOKUP(CONCATENATE(M$317," 2"),ТЗ!$A:$C,3,0)),ТЗ!M160))</f>
        <v>&lt;0,5</v>
      </c>
      <c r="N466" s="30">
        <f>IF(N160&lt;N$619,CONCATENATE("&lt;",VLOOKUP(CONCATENATE(N$317," 1"),ТЗ!$A:$C,3,0)),IF(ТЗ!N160&gt;ТЗ!N$620,CONCATENATE("&gt;",VLOOKUP(CONCATENATE(N$317," 2"),ТЗ!$A:$C,3,0)),ТЗ!N160))</f>
        <v>0</v>
      </c>
      <c r="O466" s="30">
        <f>IF(O160&lt;O$619,CONCATENATE("&lt;",VLOOKUP(CONCATENATE(O$317," 1"),ТЗ!$A:$C,3,0)),IF(ТЗ!O160&gt;ТЗ!O$620,CONCATENATE("&gt;",VLOOKUP(CONCATENATE(O$317," 2"),ТЗ!$A:$C,3,0)),ТЗ!O160))</f>
        <v>0</v>
      </c>
      <c r="P466" s="30">
        <f>IF(P160&lt;P$619,CONCATENATE("&lt;",VLOOKUP(CONCATENATE(P$317," 1"),ТЗ!$A:$C,3,0)),IF(ТЗ!P160&gt;ТЗ!P$620,CONCATENATE("&gt;",VLOOKUP(CONCATENATE(P$317," 2"),ТЗ!$A:$C,3,0)),ТЗ!P160))</f>
        <v>0</v>
      </c>
      <c r="Q466" s="30">
        <f>IF(Q160&lt;Q$619,CONCATENATE("&lt;",VLOOKUP(CONCATENATE(Q$317," 1"),ТЗ!$A:$C,3,0)),IF(ТЗ!Q160&gt;ТЗ!Q$620,CONCATENATE("&gt;",VLOOKUP(CONCATENATE(Q$317," 2"),ТЗ!$A:$C,3,0)),ТЗ!Q160))</f>
        <v>0</v>
      </c>
      <c r="R466" s="30" t="str">
        <f>IF(R160&lt;R$619,CONCATENATE("&lt;",VLOOKUP(CONCATENATE(R$317," 1"),ТЗ!$A:$C,3,0)),IF(ТЗ!R160&gt;ТЗ!R$620,CONCATENATE("&gt;",VLOOKUP(CONCATENATE(R$317," 2"),ТЗ!$A:$C,3,0)),ТЗ!R160))</f>
        <v>&lt;0,5</v>
      </c>
      <c r="S466" s="30" t="str">
        <f>IF(S160&lt;S$619,CONCATENATE("&lt;",VLOOKUP(CONCATENATE(S$317," 1"),ТЗ!$A:$C,3,0)),IF(ТЗ!S160&gt;ТЗ!S$620,CONCATENATE("&gt;",VLOOKUP(CONCATENATE(S$317," 2"),ТЗ!$A:$C,3,0)),ТЗ!S160))</f>
        <v>&lt;0,1</v>
      </c>
      <c r="T466" s="30" t="str">
        <f>IF(T160&lt;T$619,CONCATENATE("&lt;",VLOOKUP(CONCATENATE(T$317," 1"),ТЗ!$A:$C,3,0)),IF(ТЗ!T160&gt;ТЗ!T$620,CONCATENATE("&gt;",VLOOKUP(CONCATENATE(T$317," 2"),ТЗ!$A:$C,3,0)),ТЗ!T160))</f>
        <v>&lt;0,1</v>
      </c>
      <c r="U466" s="30" t="e">
        <f>IF(U160&lt;U$619,CONCATENATE("&lt;",VLOOKUP(CONCATENATE(U$317," 1"),ТЗ!$A:$C,3,0)),IF(ТЗ!U160&gt;ТЗ!U$620,CONCATENATE("&gt;",VLOOKUP(CONCATENATE(U$317," 2"),ТЗ!$A:$C,3,0)),ТЗ!U160))</f>
        <v>#N/A</v>
      </c>
      <c r="V466" s="30" t="e">
        <f>IF(V160&lt;V$619,CONCATENATE("&lt;",VLOOKUP(CONCATENATE(V$317," 1"),ТЗ!$A:$C,3,0)),IF(ТЗ!V160&gt;ТЗ!V$620,CONCATENATE("&gt;",VLOOKUP(CONCATENATE(V$317," 2"),ТЗ!$A:$C,3,0)),ТЗ!V160))</f>
        <v>#N/A</v>
      </c>
    </row>
    <row r="467" spans="4:22" ht="15.75" hidden="1" thickBot="1" x14ac:dyDescent="0.3">
      <c r="D467" s="14" t="str">
        <f>IF(OR(D466=[1]Настройки!$U$6,D466="-"),"-",D466+1)</f>
        <v>-</v>
      </c>
      <c r="E467" s="15" t="str">
        <f t="shared" si="3"/>
        <v>-</v>
      </c>
      <c r="F467" s="15"/>
      <c r="G467" s="30" t="str">
        <f>IF(G161&lt;G$619,CONCATENATE("&lt;",VLOOKUP(CONCATENATE(G$317," 1"),ТЗ!$A:$C,3,0)),IF(ТЗ!G161&gt;ТЗ!G$620,CONCATENATE("&gt;",VLOOKUP(CONCATENATE(G$317," 2"),ТЗ!$A:$C,3,0)),ТЗ!G161))</f>
        <v>&lt;1,00</v>
      </c>
      <c r="H467" s="30" t="str">
        <f>IF(H161&lt;H$619,CONCATENATE("&lt;",VLOOKUP(CONCATENATE(H$317," 1"),ТЗ!$A:$C,3,0)),IF(ТЗ!H161&gt;ТЗ!H$620,CONCATENATE("&gt;",VLOOKUP(CONCATENATE(H$317," 2"),ТЗ!$A:$C,3,0)),ТЗ!H161))</f>
        <v>&lt;1,00</v>
      </c>
      <c r="I467" s="30" t="str">
        <f>IF(I161&lt;I$619,CONCATENATE("&lt;",VLOOKUP(CONCATENATE(I$317," 1"),ТЗ!$A:$C,3,0)),IF(ТЗ!I161&gt;ТЗ!I$620,CONCATENATE("&gt;",VLOOKUP(CONCATENATE(I$317," 2"),ТЗ!$A:$C,3,0)),ТЗ!I161))</f>
        <v>&lt;0,01</v>
      </c>
      <c r="J467" s="30">
        <f>IF(J161&lt;J$619,CONCATENATE("&lt;",VLOOKUP(CONCATENATE(J$317," 1"),ТЗ!$A:$C,3,0)),IF(ТЗ!J161&gt;ТЗ!J$620,CONCATENATE("&gt;",VLOOKUP(CONCATENATE(J$317," 2"),ТЗ!$A:$C,3,0)),ТЗ!J161))</f>
        <v>0</v>
      </c>
      <c r="K467" s="30">
        <f>IF(K161&lt;K$619,CONCATENATE("&lt;",VLOOKUP(CONCATENATE(K$317," 1"),ТЗ!$A:$C,3,0)),IF(ТЗ!K161&gt;ТЗ!K$620,CONCATENATE("&gt;",VLOOKUP(CONCATENATE(K$317," 2"),ТЗ!$A:$C,3,0)),ТЗ!K161))</f>
        <v>0</v>
      </c>
      <c r="L467" s="30" t="str">
        <f>IF(L161&lt;L$619,CONCATENATE("&lt;",VLOOKUP(CONCATENATE(L$317," 1"),ТЗ!$A:$C,3,0)),IF(ТЗ!L161&gt;ТЗ!L$620,CONCATENATE("&gt;",VLOOKUP(CONCATENATE(L$317," 2"),ТЗ!$A:$C,3,0)),ТЗ!L161))</f>
        <v>&lt;0,2</v>
      </c>
      <c r="M467" s="30" t="str">
        <f>IF(M161&lt;M$619,CONCATENATE("&lt;",VLOOKUP(CONCATENATE(M$317," 1"),ТЗ!$A:$C,3,0)),IF(ТЗ!M161&gt;ТЗ!M$620,CONCATENATE("&gt;",VLOOKUP(CONCATENATE(M$317," 2"),ТЗ!$A:$C,3,0)),ТЗ!M161))</f>
        <v>&lt;0,5</v>
      </c>
      <c r="N467" s="30">
        <f>IF(N161&lt;N$619,CONCATENATE("&lt;",VLOOKUP(CONCATENATE(N$317," 1"),ТЗ!$A:$C,3,0)),IF(ТЗ!N161&gt;ТЗ!N$620,CONCATENATE("&gt;",VLOOKUP(CONCATENATE(N$317," 2"),ТЗ!$A:$C,3,0)),ТЗ!N161))</f>
        <v>0</v>
      </c>
      <c r="O467" s="30">
        <f>IF(O161&lt;O$619,CONCATENATE("&lt;",VLOOKUP(CONCATENATE(O$317," 1"),ТЗ!$A:$C,3,0)),IF(ТЗ!O161&gt;ТЗ!O$620,CONCATENATE("&gt;",VLOOKUP(CONCATENATE(O$317," 2"),ТЗ!$A:$C,3,0)),ТЗ!O161))</f>
        <v>0</v>
      </c>
      <c r="P467" s="30">
        <f>IF(P161&lt;P$619,CONCATENATE("&lt;",VLOOKUP(CONCATENATE(P$317," 1"),ТЗ!$A:$C,3,0)),IF(ТЗ!P161&gt;ТЗ!P$620,CONCATENATE("&gt;",VLOOKUP(CONCATENATE(P$317," 2"),ТЗ!$A:$C,3,0)),ТЗ!P161))</f>
        <v>0</v>
      </c>
      <c r="Q467" s="30">
        <f>IF(Q161&lt;Q$619,CONCATENATE("&lt;",VLOOKUP(CONCATENATE(Q$317," 1"),ТЗ!$A:$C,3,0)),IF(ТЗ!Q161&gt;ТЗ!Q$620,CONCATENATE("&gt;",VLOOKUP(CONCATENATE(Q$317," 2"),ТЗ!$A:$C,3,0)),ТЗ!Q161))</f>
        <v>0</v>
      </c>
      <c r="R467" s="30" t="str">
        <f>IF(R161&lt;R$619,CONCATENATE("&lt;",VLOOKUP(CONCATENATE(R$317," 1"),ТЗ!$A:$C,3,0)),IF(ТЗ!R161&gt;ТЗ!R$620,CONCATENATE("&gt;",VLOOKUP(CONCATENATE(R$317," 2"),ТЗ!$A:$C,3,0)),ТЗ!R161))</f>
        <v>&lt;0,5</v>
      </c>
      <c r="S467" s="30" t="str">
        <f>IF(S161&lt;S$619,CONCATENATE("&lt;",VLOOKUP(CONCATENATE(S$317," 1"),ТЗ!$A:$C,3,0)),IF(ТЗ!S161&gt;ТЗ!S$620,CONCATENATE("&gt;",VLOOKUP(CONCATENATE(S$317," 2"),ТЗ!$A:$C,3,0)),ТЗ!S161))</f>
        <v>&lt;0,1</v>
      </c>
      <c r="T467" s="30" t="str">
        <f>IF(T161&lt;T$619,CONCATENATE("&lt;",VLOOKUP(CONCATENATE(T$317," 1"),ТЗ!$A:$C,3,0)),IF(ТЗ!T161&gt;ТЗ!T$620,CONCATENATE("&gt;",VLOOKUP(CONCATENATE(T$317," 2"),ТЗ!$A:$C,3,0)),ТЗ!T161))</f>
        <v>&lt;0,1</v>
      </c>
      <c r="U467" s="30" t="e">
        <f>IF(U161&lt;U$619,CONCATENATE("&lt;",VLOOKUP(CONCATENATE(U$317," 1"),ТЗ!$A:$C,3,0)),IF(ТЗ!U161&gt;ТЗ!U$620,CONCATENATE("&gt;",VLOOKUP(CONCATENATE(U$317," 2"),ТЗ!$A:$C,3,0)),ТЗ!U161))</f>
        <v>#N/A</v>
      </c>
      <c r="V467" s="30" t="e">
        <f>IF(V161&lt;V$619,CONCATENATE("&lt;",VLOOKUP(CONCATENATE(V$317," 1"),ТЗ!$A:$C,3,0)),IF(ТЗ!V161&gt;ТЗ!V$620,CONCATENATE("&gt;",VLOOKUP(CONCATENATE(V$317," 2"),ТЗ!$A:$C,3,0)),ТЗ!V161))</f>
        <v>#N/A</v>
      </c>
    </row>
    <row r="468" spans="4:22" ht="15.75" hidden="1" thickBot="1" x14ac:dyDescent="0.3">
      <c r="D468" s="14" t="str">
        <f>IF(OR(D467=[1]Настройки!$U$6,D467="-"),"-",D467+1)</f>
        <v>-</v>
      </c>
      <c r="E468" s="15" t="str">
        <f t="shared" si="3"/>
        <v>-</v>
      </c>
      <c r="F468" s="15"/>
      <c r="G468" s="30" t="str">
        <f>IF(G162&lt;G$619,CONCATENATE("&lt;",VLOOKUP(CONCATENATE(G$317," 1"),ТЗ!$A:$C,3,0)),IF(ТЗ!G162&gt;ТЗ!G$620,CONCATENATE("&gt;",VLOOKUP(CONCATENATE(G$317," 2"),ТЗ!$A:$C,3,0)),ТЗ!G162))</f>
        <v>&lt;1,00</v>
      </c>
      <c r="H468" s="30" t="str">
        <f>IF(H162&lt;H$619,CONCATENATE("&lt;",VLOOKUP(CONCATENATE(H$317," 1"),ТЗ!$A:$C,3,0)),IF(ТЗ!H162&gt;ТЗ!H$620,CONCATENATE("&gt;",VLOOKUP(CONCATENATE(H$317," 2"),ТЗ!$A:$C,3,0)),ТЗ!H162))</f>
        <v>&lt;1,00</v>
      </c>
      <c r="I468" s="30" t="str">
        <f>IF(I162&lt;I$619,CONCATENATE("&lt;",VLOOKUP(CONCATENATE(I$317," 1"),ТЗ!$A:$C,3,0)),IF(ТЗ!I162&gt;ТЗ!I$620,CONCATENATE("&gt;",VLOOKUP(CONCATENATE(I$317," 2"),ТЗ!$A:$C,3,0)),ТЗ!I162))</f>
        <v>&lt;0,01</v>
      </c>
      <c r="J468" s="30">
        <f>IF(J162&lt;J$619,CONCATENATE("&lt;",VLOOKUP(CONCATENATE(J$317," 1"),ТЗ!$A:$C,3,0)),IF(ТЗ!J162&gt;ТЗ!J$620,CONCATENATE("&gt;",VLOOKUP(CONCATENATE(J$317," 2"),ТЗ!$A:$C,3,0)),ТЗ!J162))</f>
        <v>0</v>
      </c>
      <c r="K468" s="30">
        <f>IF(K162&lt;K$619,CONCATENATE("&lt;",VLOOKUP(CONCATENATE(K$317," 1"),ТЗ!$A:$C,3,0)),IF(ТЗ!K162&gt;ТЗ!K$620,CONCATENATE("&gt;",VLOOKUP(CONCATENATE(K$317," 2"),ТЗ!$A:$C,3,0)),ТЗ!K162))</f>
        <v>0</v>
      </c>
      <c r="L468" s="30" t="str">
        <f>IF(L162&lt;L$619,CONCATENATE("&lt;",VLOOKUP(CONCATENATE(L$317," 1"),ТЗ!$A:$C,3,0)),IF(ТЗ!L162&gt;ТЗ!L$620,CONCATENATE("&gt;",VLOOKUP(CONCATENATE(L$317," 2"),ТЗ!$A:$C,3,0)),ТЗ!L162))</f>
        <v>&lt;0,2</v>
      </c>
      <c r="M468" s="30" t="str">
        <f>IF(M162&lt;M$619,CONCATENATE("&lt;",VLOOKUP(CONCATENATE(M$317," 1"),ТЗ!$A:$C,3,0)),IF(ТЗ!M162&gt;ТЗ!M$620,CONCATENATE("&gt;",VLOOKUP(CONCATENATE(M$317," 2"),ТЗ!$A:$C,3,0)),ТЗ!M162))</f>
        <v>&lt;0,5</v>
      </c>
      <c r="N468" s="30">
        <f>IF(N162&lt;N$619,CONCATENATE("&lt;",VLOOKUP(CONCATENATE(N$317," 1"),ТЗ!$A:$C,3,0)),IF(ТЗ!N162&gt;ТЗ!N$620,CONCATENATE("&gt;",VLOOKUP(CONCATENATE(N$317," 2"),ТЗ!$A:$C,3,0)),ТЗ!N162))</f>
        <v>0</v>
      </c>
      <c r="O468" s="30">
        <f>IF(O162&lt;O$619,CONCATENATE("&lt;",VLOOKUP(CONCATENATE(O$317," 1"),ТЗ!$A:$C,3,0)),IF(ТЗ!O162&gt;ТЗ!O$620,CONCATENATE("&gt;",VLOOKUP(CONCATENATE(O$317," 2"),ТЗ!$A:$C,3,0)),ТЗ!O162))</f>
        <v>0</v>
      </c>
      <c r="P468" s="30">
        <f>IF(P162&lt;P$619,CONCATENATE("&lt;",VLOOKUP(CONCATENATE(P$317," 1"),ТЗ!$A:$C,3,0)),IF(ТЗ!P162&gt;ТЗ!P$620,CONCATENATE("&gt;",VLOOKUP(CONCATENATE(P$317," 2"),ТЗ!$A:$C,3,0)),ТЗ!P162))</f>
        <v>0</v>
      </c>
      <c r="Q468" s="30">
        <f>IF(Q162&lt;Q$619,CONCATENATE("&lt;",VLOOKUP(CONCATENATE(Q$317," 1"),ТЗ!$A:$C,3,0)),IF(ТЗ!Q162&gt;ТЗ!Q$620,CONCATENATE("&gt;",VLOOKUP(CONCATENATE(Q$317," 2"),ТЗ!$A:$C,3,0)),ТЗ!Q162))</f>
        <v>0</v>
      </c>
      <c r="R468" s="30" t="str">
        <f>IF(R162&lt;R$619,CONCATENATE("&lt;",VLOOKUP(CONCATENATE(R$317," 1"),ТЗ!$A:$C,3,0)),IF(ТЗ!R162&gt;ТЗ!R$620,CONCATENATE("&gt;",VLOOKUP(CONCATENATE(R$317," 2"),ТЗ!$A:$C,3,0)),ТЗ!R162))</f>
        <v>&lt;0,5</v>
      </c>
      <c r="S468" s="30" t="str">
        <f>IF(S162&lt;S$619,CONCATENATE("&lt;",VLOOKUP(CONCATENATE(S$317," 1"),ТЗ!$A:$C,3,0)),IF(ТЗ!S162&gt;ТЗ!S$620,CONCATENATE("&gt;",VLOOKUP(CONCATENATE(S$317," 2"),ТЗ!$A:$C,3,0)),ТЗ!S162))</f>
        <v>&lt;0,1</v>
      </c>
      <c r="T468" s="30" t="str">
        <f>IF(T162&lt;T$619,CONCATENATE("&lt;",VLOOKUP(CONCATENATE(T$317," 1"),ТЗ!$A:$C,3,0)),IF(ТЗ!T162&gt;ТЗ!T$620,CONCATENATE("&gt;",VLOOKUP(CONCATENATE(T$317," 2"),ТЗ!$A:$C,3,0)),ТЗ!T162))</f>
        <v>&lt;0,1</v>
      </c>
      <c r="U468" s="30" t="e">
        <f>IF(U162&lt;U$619,CONCATENATE("&lt;",VLOOKUP(CONCATENATE(U$317," 1"),ТЗ!$A:$C,3,0)),IF(ТЗ!U162&gt;ТЗ!U$620,CONCATENATE("&gt;",VLOOKUP(CONCATENATE(U$317," 2"),ТЗ!$A:$C,3,0)),ТЗ!U162))</f>
        <v>#N/A</v>
      </c>
      <c r="V468" s="30" t="e">
        <f>IF(V162&lt;V$619,CONCATENATE("&lt;",VLOOKUP(CONCATENATE(V$317," 1"),ТЗ!$A:$C,3,0)),IF(ТЗ!V162&gt;ТЗ!V$620,CONCATENATE("&gt;",VLOOKUP(CONCATENATE(V$317," 2"),ТЗ!$A:$C,3,0)),ТЗ!V162))</f>
        <v>#N/A</v>
      </c>
    </row>
    <row r="469" spans="4:22" ht="15.75" hidden="1" thickBot="1" x14ac:dyDescent="0.3">
      <c r="D469" s="14" t="str">
        <f>IF(OR(D468=[1]Настройки!$U$6,D468="-"),"-",D468+1)</f>
        <v>-</v>
      </c>
      <c r="E469" s="15" t="str">
        <f t="shared" si="3"/>
        <v>-</v>
      </c>
      <c r="F469" s="15"/>
      <c r="G469" s="30" t="str">
        <f>IF(G163&lt;G$619,CONCATENATE("&lt;",VLOOKUP(CONCATENATE(G$317," 1"),ТЗ!$A:$C,3,0)),IF(ТЗ!G163&gt;ТЗ!G$620,CONCATENATE("&gt;",VLOOKUP(CONCATENATE(G$317," 2"),ТЗ!$A:$C,3,0)),ТЗ!G163))</f>
        <v>&lt;1,00</v>
      </c>
      <c r="H469" s="30" t="str">
        <f>IF(H163&lt;H$619,CONCATENATE("&lt;",VLOOKUP(CONCATENATE(H$317," 1"),ТЗ!$A:$C,3,0)),IF(ТЗ!H163&gt;ТЗ!H$620,CONCATENATE("&gt;",VLOOKUP(CONCATENATE(H$317," 2"),ТЗ!$A:$C,3,0)),ТЗ!H163))</f>
        <v>&lt;1,00</v>
      </c>
      <c r="I469" s="30" t="str">
        <f>IF(I163&lt;I$619,CONCATENATE("&lt;",VLOOKUP(CONCATENATE(I$317," 1"),ТЗ!$A:$C,3,0)),IF(ТЗ!I163&gt;ТЗ!I$620,CONCATENATE("&gt;",VLOOKUP(CONCATENATE(I$317," 2"),ТЗ!$A:$C,3,0)),ТЗ!I163))</f>
        <v>&lt;0,01</v>
      </c>
      <c r="J469" s="30">
        <f>IF(J163&lt;J$619,CONCATENATE("&lt;",VLOOKUP(CONCATENATE(J$317," 1"),ТЗ!$A:$C,3,0)),IF(ТЗ!J163&gt;ТЗ!J$620,CONCATENATE("&gt;",VLOOKUP(CONCATENATE(J$317," 2"),ТЗ!$A:$C,3,0)),ТЗ!J163))</f>
        <v>0</v>
      </c>
      <c r="K469" s="30">
        <f>IF(K163&lt;K$619,CONCATENATE("&lt;",VLOOKUP(CONCATENATE(K$317," 1"),ТЗ!$A:$C,3,0)),IF(ТЗ!K163&gt;ТЗ!K$620,CONCATENATE("&gt;",VLOOKUP(CONCATENATE(K$317," 2"),ТЗ!$A:$C,3,0)),ТЗ!K163))</f>
        <v>0</v>
      </c>
      <c r="L469" s="30" t="str">
        <f>IF(L163&lt;L$619,CONCATENATE("&lt;",VLOOKUP(CONCATENATE(L$317," 1"),ТЗ!$A:$C,3,0)),IF(ТЗ!L163&gt;ТЗ!L$620,CONCATENATE("&gt;",VLOOKUP(CONCATENATE(L$317," 2"),ТЗ!$A:$C,3,0)),ТЗ!L163))</f>
        <v>&lt;0,2</v>
      </c>
      <c r="M469" s="30" t="str">
        <f>IF(M163&lt;M$619,CONCATENATE("&lt;",VLOOKUP(CONCATENATE(M$317," 1"),ТЗ!$A:$C,3,0)),IF(ТЗ!M163&gt;ТЗ!M$620,CONCATENATE("&gt;",VLOOKUP(CONCATENATE(M$317," 2"),ТЗ!$A:$C,3,0)),ТЗ!M163))</f>
        <v>&lt;0,5</v>
      </c>
      <c r="N469" s="30">
        <f>IF(N163&lt;N$619,CONCATENATE("&lt;",VLOOKUP(CONCATENATE(N$317," 1"),ТЗ!$A:$C,3,0)),IF(ТЗ!N163&gt;ТЗ!N$620,CONCATENATE("&gt;",VLOOKUP(CONCATENATE(N$317," 2"),ТЗ!$A:$C,3,0)),ТЗ!N163))</f>
        <v>0</v>
      </c>
      <c r="O469" s="30">
        <f>IF(O163&lt;O$619,CONCATENATE("&lt;",VLOOKUP(CONCATENATE(O$317," 1"),ТЗ!$A:$C,3,0)),IF(ТЗ!O163&gt;ТЗ!O$620,CONCATENATE("&gt;",VLOOKUP(CONCATENATE(O$317," 2"),ТЗ!$A:$C,3,0)),ТЗ!O163))</f>
        <v>0</v>
      </c>
      <c r="P469" s="30">
        <f>IF(P163&lt;P$619,CONCATENATE("&lt;",VLOOKUP(CONCATENATE(P$317," 1"),ТЗ!$A:$C,3,0)),IF(ТЗ!P163&gt;ТЗ!P$620,CONCATENATE("&gt;",VLOOKUP(CONCATENATE(P$317," 2"),ТЗ!$A:$C,3,0)),ТЗ!P163))</f>
        <v>0</v>
      </c>
      <c r="Q469" s="30">
        <f>IF(Q163&lt;Q$619,CONCATENATE("&lt;",VLOOKUP(CONCATENATE(Q$317," 1"),ТЗ!$A:$C,3,0)),IF(ТЗ!Q163&gt;ТЗ!Q$620,CONCATENATE("&gt;",VLOOKUP(CONCATENATE(Q$317," 2"),ТЗ!$A:$C,3,0)),ТЗ!Q163))</f>
        <v>0</v>
      </c>
      <c r="R469" s="30" t="str">
        <f>IF(R163&lt;R$619,CONCATENATE("&lt;",VLOOKUP(CONCATENATE(R$317," 1"),ТЗ!$A:$C,3,0)),IF(ТЗ!R163&gt;ТЗ!R$620,CONCATENATE("&gt;",VLOOKUP(CONCATENATE(R$317," 2"),ТЗ!$A:$C,3,0)),ТЗ!R163))</f>
        <v>&lt;0,5</v>
      </c>
      <c r="S469" s="30" t="str">
        <f>IF(S163&lt;S$619,CONCATENATE("&lt;",VLOOKUP(CONCATENATE(S$317," 1"),ТЗ!$A:$C,3,0)),IF(ТЗ!S163&gt;ТЗ!S$620,CONCATENATE("&gt;",VLOOKUP(CONCATENATE(S$317," 2"),ТЗ!$A:$C,3,0)),ТЗ!S163))</f>
        <v>&lt;0,1</v>
      </c>
      <c r="T469" s="30" t="str">
        <f>IF(T163&lt;T$619,CONCATENATE("&lt;",VLOOKUP(CONCATENATE(T$317," 1"),ТЗ!$A:$C,3,0)),IF(ТЗ!T163&gt;ТЗ!T$620,CONCATENATE("&gt;",VLOOKUP(CONCATENATE(T$317," 2"),ТЗ!$A:$C,3,0)),ТЗ!T163))</f>
        <v>&lt;0,1</v>
      </c>
      <c r="U469" s="30" t="e">
        <f>IF(U163&lt;U$619,CONCATENATE("&lt;",VLOOKUP(CONCATENATE(U$317," 1"),ТЗ!$A:$C,3,0)),IF(ТЗ!U163&gt;ТЗ!U$620,CONCATENATE("&gt;",VLOOKUP(CONCATENATE(U$317," 2"),ТЗ!$A:$C,3,0)),ТЗ!U163))</f>
        <v>#N/A</v>
      </c>
      <c r="V469" s="30" t="e">
        <f>IF(V163&lt;V$619,CONCATENATE("&lt;",VLOOKUP(CONCATENATE(V$317," 1"),ТЗ!$A:$C,3,0)),IF(ТЗ!V163&gt;ТЗ!V$620,CONCATENATE("&gt;",VLOOKUP(CONCATENATE(V$317," 2"),ТЗ!$A:$C,3,0)),ТЗ!V163))</f>
        <v>#N/A</v>
      </c>
    </row>
    <row r="470" spans="4:22" ht="15.75" hidden="1" thickBot="1" x14ac:dyDescent="0.3">
      <c r="D470" s="14" t="str">
        <f>IF(OR(D469=[1]Настройки!$U$6,D469="-"),"-",D469+1)</f>
        <v>-</v>
      </c>
      <c r="E470" s="15" t="str">
        <f t="shared" si="3"/>
        <v>-</v>
      </c>
      <c r="F470" s="15"/>
      <c r="G470" s="30" t="str">
        <f>IF(G164&lt;G$619,CONCATENATE("&lt;",VLOOKUP(CONCATENATE(G$317," 1"),ТЗ!$A:$C,3,0)),IF(ТЗ!G164&gt;ТЗ!G$620,CONCATENATE("&gt;",VLOOKUP(CONCATENATE(G$317," 2"),ТЗ!$A:$C,3,0)),ТЗ!G164))</f>
        <v>&lt;1,00</v>
      </c>
      <c r="H470" s="30" t="str">
        <f>IF(H164&lt;H$619,CONCATENATE("&lt;",VLOOKUP(CONCATENATE(H$317," 1"),ТЗ!$A:$C,3,0)),IF(ТЗ!H164&gt;ТЗ!H$620,CONCATENATE("&gt;",VLOOKUP(CONCATENATE(H$317," 2"),ТЗ!$A:$C,3,0)),ТЗ!H164))</f>
        <v>&lt;1,00</v>
      </c>
      <c r="I470" s="30" t="str">
        <f>IF(I164&lt;I$619,CONCATENATE("&lt;",VLOOKUP(CONCATENATE(I$317," 1"),ТЗ!$A:$C,3,0)),IF(ТЗ!I164&gt;ТЗ!I$620,CONCATENATE("&gt;",VLOOKUP(CONCATENATE(I$317," 2"),ТЗ!$A:$C,3,0)),ТЗ!I164))</f>
        <v>&lt;0,01</v>
      </c>
      <c r="J470" s="30">
        <f>IF(J164&lt;J$619,CONCATENATE("&lt;",VLOOKUP(CONCATENATE(J$317," 1"),ТЗ!$A:$C,3,0)),IF(ТЗ!J164&gt;ТЗ!J$620,CONCATENATE("&gt;",VLOOKUP(CONCATENATE(J$317," 2"),ТЗ!$A:$C,3,0)),ТЗ!J164))</f>
        <v>0</v>
      </c>
      <c r="K470" s="30">
        <f>IF(K164&lt;K$619,CONCATENATE("&lt;",VLOOKUP(CONCATENATE(K$317," 1"),ТЗ!$A:$C,3,0)),IF(ТЗ!K164&gt;ТЗ!K$620,CONCATENATE("&gt;",VLOOKUP(CONCATENATE(K$317," 2"),ТЗ!$A:$C,3,0)),ТЗ!K164))</f>
        <v>0</v>
      </c>
      <c r="L470" s="30" t="str">
        <f>IF(L164&lt;L$619,CONCATENATE("&lt;",VLOOKUP(CONCATENATE(L$317," 1"),ТЗ!$A:$C,3,0)),IF(ТЗ!L164&gt;ТЗ!L$620,CONCATENATE("&gt;",VLOOKUP(CONCATENATE(L$317," 2"),ТЗ!$A:$C,3,0)),ТЗ!L164))</f>
        <v>&lt;0,2</v>
      </c>
      <c r="M470" s="30" t="str">
        <f>IF(M164&lt;M$619,CONCATENATE("&lt;",VLOOKUP(CONCATENATE(M$317," 1"),ТЗ!$A:$C,3,0)),IF(ТЗ!M164&gt;ТЗ!M$620,CONCATENATE("&gt;",VLOOKUP(CONCATENATE(M$317," 2"),ТЗ!$A:$C,3,0)),ТЗ!M164))</f>
        <v>&lt;0,5</v>
      </c>
      <c r="N470" s="30">
        <f>IF(N164&lt;N$619,CONCATENATE("&lt;",VLOOKUP(CONCATENATE(N$317," 1"),ТЗ!$A:$C,3,0)),IF(ТЗ!N164&gt;ТЗ!N$620,CONCATENATE("&gt;",VLOOKUP(CONCATENATE(N$317," 2"),ТЗ!$A:$C,3,0)),ТЗ!N164))</f>
        <v>0</v>
      </c>
      <c r="O470" s="30">
        <f>IF(O164&lt;O$619,CONCATENATE("&lt;",VLOOKUP(CONCATENATE(O$317," 1"),ТЗ!$A:$C,3,0)),IF(ТЗ!O164&gt;ТЗ!O$620,CONCATENATE("&gt;",VLOOKUP(CONCATENATE(O$317," 2"),ТЗ!$A:$C,3,0)),ТЗ!O164))</f>
        <v>0</v>
      </c>
      <c r="P470" s="30">
        <f>IF(P164&lt;P$619,CONCATENATE("&lt;",VLOOKUP(CONCATENATE(P$317," 1"),ТЗ!$A:$C,3,0)),IF(ТЗ!P164&gt;ТЗ!P$620,CONCATENATE("&gt;",VLOOKUP(CONCATENATE(P$317," 2"),ТЗ!$A:$C,3,0)),ТЗ!P164))</f>
        <v>0</v>
      </c>
      <c r="Q470" s="30">
        <f>IF(Q164&lt;Q$619,CONCATENATE("&lt;",VLOOKUP(CONCATENATE(Q$317," 1"),ТЗ!$A:$C,3,0)),IF(ТЗ!Q164&gt;ТЗ!Q$620,CONCATENATE("&gt;",VLOOKUP(CONCATENATE(Q$317," 2"),ТЗ!$A:$C,3,0)),ТЗ!Q164))</f>
        <v>0</v>
      </c>
      <c r="R470" s="30" t="str">
        <f>IF(R164&lt;R$619,CONCATENATE("&lt;",VLOOKUP(CONCATENATE(R$317," 1"),ТЗ!$A:$C,3,0)),IF(ТЗ!R164&gt;ТЗ!R$620,CONCATENATE("&gt;",VLOOKUP(CONCATENATE(R$317," 2"),ТЗ!$A:$C,3,0)),ТЗ!R164))</f>
        <v>&lt;0,5</v>
      </c>
      <c r="S470" s="30" t="str">
        <f>IF(S164&lt;S$619,CONCATENATE("&lt;",VLOOKUP(CONCATENATE(S$317," 1"),ТЗ!$A:$C,3,0)),IF(ТЗ!S164&gt;ТЗ!S$620,CONCATENATE("&gt;",VLOOKUP(CONCATENATE(S$317," 2"),ТЗ!$A:$C,3,0)),ТЗ!S164))</f>
        <v>&lt;0,1</v>
      </c>
      <c r="T470" s="30" t="str">
        <f>IF(T164&lt;T$619,CONCATENATE("&lt;",VLOOKUP(CONCATENATE(T$317," 1"),ТЗ!$A:$C,3,0)),IF(ТЗ!T164&gt;ТЗ!T$620,CONCATENATE("&gt;",VLOOKUP(CONCATENATE(T$317," 2"),ТЗ!$A:$C,3,0)),ТЗ!T164))</f>
        <v>&lt;0,1</v>
      </c>
      <c r="U470" s="30" t="e">
        <f>IF(U164&lt;U$619,CONCATENATE("&lt;",VLOOKUP(CONCATENATE(U$317," 1"),ТЗ!$A:$C,3,0)),IF(ТЗ!U164&gt;ТЗ!U$620,CONCATENATE("&gt;",VLOOKUP(CONCATENATE(U$317," 2"),ТЗ!$A:$C,3,0)),ТЗ!U164))</f>
        <v>#N/A</v>
      </c>
      <c r="V470" s="30" t="e">
        <f>IF(V164&lt;V$619,CONCATENATE("&lt;",VLOOKUP(CONCATENATE(V$317," 1"),ТЗ!$A:$C,3,0)),IF(ТЗ!V164&gt;ТЗ!V$620,CONCATENATE("&gt;",VLOOKUP(CONCATENATE(V$317," 2"),ТЗ!$A:$C,3,0)),ТЗ!V164))</f>
        <v>#N/A</v>
      </c>
    </row>
    <row r="471" spans="4:22" ht="15.75" hidden="1" thickBot="1" x14ac:dyDescent="0.3">
      <c r="D471" s="14" t="str">
        <f>IF(OR(D470=[1]Настройки!$U$6,D470="-"),"-",D470+1)</f>
        <v>-</v>
      </c>
      <c r="E471" s="15" t="str">
        <f t="shared" si="3"/>
        <v>-</v>
      </c>
      <c r="F471" s="15"/>
      <c r="G471" s="30" t="str">
        <f>IF(G165&lt;G$619,CONCATENATE("&lt;",VLOOKUP(CONCATENATE(G$317," 1"),ТЗ!$A:$C,3,0)),IF(ТЗ!G165&gt;ТЗ!G$620,CONCATENATE("&gt;",VLOOKUP(CONCATENATE(G$317," 2"),ТЗ!$A:$C,3,0)),ТЗ!G165))</f>
        <v>&lt;1,00</v>
      </c>
      <c r="H471" s="30" t="str">
        <f>IF(H165&lt;H$619,CONCATENATE("&lt;",VLOOKUP(CONCATENATE(H$317," 1"),ТЗ!$A:$C,3,0)),IF(ТЗ!H165&gt;ТЗ!H$620,CONCATENATE("&gt;",VLOOKUP(CONCATENATE(H$317," 2"),ТЗ!$A:$C,3,0)),ТЗ!H165))</f>
        <v>&lt;1,00</v>
      </c>
      <c r="I471" s="30" t="str">
        <f>IF(I165&lt;I$619,CONCATENATE("&lt;",VLOOKUP(CONCATENATE(I$317," 1"),ТЗ!$A:$C,3,0)),IF(ТЗ!I165&gt;ТЗ!I$620,CONCATENATE("&gt;",VLOOKUP(CONCATENATE(I$317," 2"),ТЗ!$A:$C,3,0)),ТЗ!I165))</f>
        <v>&lt;0,01</v>
      </c>
      <c r="J471" s="30">
        <f>IF(J165&lt;J$619,CONCATENATE("&lt;",VLOOKUP(CONCATENATE(J$317," 1"),ТЗ!$A:$C,3,0)),IF(ТЗ!J165&gt;ТЗ!J$620,CONCATENATE("&gt;",VLOOKUP(CONCATENATE(J$317," 2"),ТЗ!$A:$C,3,0)),ТЗ!J165))</f>
        <v>0</v>
      </c>
      <c r="K471" s="30">
        <f>IF(K165&lt;K$619,CONCATENATE("&lt;",VLOOKUP(CONCATENATE(K$317," 1"),ТЗ!$A:$C,3,0)),IF(ТЗ!K165&gt;ТЗ!K$620,CONCATENATE("&gt;",VLOOKUP(CONCATENATE(K$317," 2"),ТЗ!$A:$C,3,0)),ТЗ!K165))</f>
        <v>0</v>
      </c>
      <c r="L471" s="30" t="str">
        <f>IF(L165&lt;L$619,CONCATENATE("&lt;",VLOOKUP(CONCATENATE(L$317," 1"),ТЗ!$A:$C,3,0)),IF(ТЗ!L165&gt;ТЗ!L$620,CONCATENATE("&gt;",VLOOKUP(CONCATENATE(L$317," 2"),ТЗ!$A:$C,3,0)),ТЗ!L165))</f>
        <v>&lt;0,2</v>
      </c>
      <c r="M471" s="30" t="str">
        <f>IF(M165&lt;M$619,CONCATENATE("&lt;",VLOOKUP(CONCATENATE(M$317," 1"),ТЗ!$A:$C,3,0)),IF(ТЗ!M165&gt;ТЗ!M$620,CONCATENATE("&gt;",VLOOKUP(CONCATENATE(M$317," 2"),ТЗ!$A:$C,3,0)),ТЗ!M165))</f>
        <v>&lt;0,5</v>
      </c>
      <c r="N471" s="30">
        <f>IF(N165&lt;N$619,CONCATENATE("&lt;",VLOOKUP(CONCATENATE(N$317," 1"),ТЗ!$A:$C,3,0)),IF(ТЗ!N165&gt;ТЗ!N$620,CONCATENATE("&gt;",VLOOKUP(CONCATENATE(N$317," 2"),ТЗ!$A:$C,3,0)),ТЗ!N165))</f>
        <v>0</v>
      </c>
      <c r="O471" s="30">
        <f>IF(O165&lt;O$619,CONCATENATE("&lt;",VLOOKUP(CONCATENATE(O$317," 1"),ТЗ!$A:$C,3,0)),IF(ТЗ!O165&gt;ТЗ!O$620,CONCATENATE("&gt;",VLOOKUP(CONCATENATE(O$317," 2"),ТЗ!$A:$C,3,0)),ТЗ!O165))</f>
        <v>0</v>
      </c>
      <c r="P471" s="30">
        <f>IF(P165&lt;P$619,CONCATENATE("&lt;",VLOOKUP(CONCATENATE(P$317," 1"),ТЗ!$A:$C,3,0)),IF(ТЗ!P165&gt;ТЗ!P$620,CONCATENATE("&gt;",VLOOKUP(CONCATENATE(P$317," 2"),ТЗ!$A:$C,3,0)),ТЗ!P165))</f>
        <v>0</v>
      </c>
      <c r="Q471" s="30">
        <f>IF(Q165&lt;Q$619,CONCATENATE("&lt;",VLOOKUP(CONCATENATE(Q$317," 1"),ТЗ!$A:$C,3,0)),IF(ТЗ!Q165&gt;ТЗ!Q$620,CONCATENATE("&gt;",VLOOKUP(CONCATENATE(Q$317," 2"),ТЗ!$A:$C,3,0)),ТЗ!Q165))</f>
        <v>0</v>
      </c>
      <c r="R471" s="30" t="str">
        <f>IF(R165&lt;R$619,CONCATENATE("&lt;",VLOOKUP(CONCATENATE(R$317," 1"),ТЗ!$A:$C,3,0)),IF(ТЗ!R165&gt;ТЗ!R$620,CONCATENATE("&gt;",VLOOKUP(CONCATENATE(R$317," 2"),ТЗ!$A:$C,3,0)),ТЗ!R165))</f>
        <v>&lt;0,5</v>
      </c>
      <c r="S471" s="30" t="str">
        <f>IF(S165&lt;S$619,CONCATENATE("&lt;",VLOOKUP(CONCATENATE(S$317," 1"),ТЗ!$A:$C,3,0)),IF(ТЗ!S165&gt;ТЗ!S$620,CONCATENATE("&gt;",VLOOKUP(CONCATENATE(S$317," 2"),ТЗ!$A:$C,3,0)),ТЗ!S165))</f>
        <v>&lt;0,1</v>
      </c>
      <c r="T471" s="30" t="str">
        <f>IF(T165&lt;T$619,CONCATENATE("&lt;",VLOOKUP(CONCATENATE(T$317," 1"),ТЗ!$A:$C,3,0)),IF(ТЗ!T165&gt;ТЗ!T$620,CONCATENATE("&gt;",VLOOKUP(CONCATENATE(T$317," 2"),ТЗ!$A:$C,3,0)),ТЗ!T165))</f>
        <v>&lt;0,1</v>
      </c>
      <c r="U471" s="30" t="e">
        <f>IF(U165&lt;U$619,CONCATENATE("&lt;",VLOOKUP(CONCATENATE(U$317," 1"),ТЗ!$A:$C,3,0)),IF(ТЗ!U165&gt;ТЗ!U$620,CONCATENATE("&gt;",VLOOKUP(CONCATENATE(U$317," 2"),ТЗ!$A:$C,3,0)),ТЗ!U165))</f>
        <v>#N/A</v>
      </c>
      <c r="V471" s="30" t="e">
        <f>IF(V165&lt;V$619,CONCATENATE("&lt;",VLOOKUP(CONCATENATE(V$317," 1"),ТЗ!$A:$C,3,0)),IF(ТЗ!V165&gt;ТЗ!V$620,CONCATENATE("&gt;",VLOOKUP(CONCATENATE(V$317," 2"),ТЗ!$A:$C,3,0)),ТЗ!V165))</f>
        <v>#N/A</v>
      </c>
    </row>
    <row r="472" spans="4:22" ht="15.75" hidden="1" thickBot="1" x14ac:dyDescent="0.3">
      <c r="D472" s="14" t="str">
        <f>IF(OR(D471=[1]Настройки!$U$6,D471="-"),"-",D471+1)</f>
        <v>-</v>
      </c>
      <c r="E472" s="15" t="str">
        <f t="shared" si="3"/>
        <v>-</v>
      </c>
      <c r="F472" s="15"/>
      <c r="G472" s="30" t="str">
        <f>IF(G166&lt;G$619,CONCATENATE("&lt;",VLOOKUP(CONCATENATE(G$317," 1"),ТЗ!$A:$C,3,0)),IF(ТЗ!G166&gt;ТЗ!G$620,CONCATENATE("&gt;",VLOOKUP(CONCATENATE(G$317," 2"),ТЗ!$A:$C,3,0)),ТЗ!G166))</f>
        <v>&lt;1,00</v>
      </c>
      <c r="H472" s="30" t="str">
        <f>IF(H166&lt;H$619,CONCATENATE("&lt;",VLOOKUP(CONCATENATE(H$317," 1"),ТЗ!$A:$C,3,0)),IF(ТЗ!H166&gt;ТЗ!H$620,CONCATENATE("&gt;",VLOOKUP(CONCATENATE(H$317," 2"),ТЗ!$A:$C,3,0)),ТЗ!H166))</f>
        <v>&lt;1,00</v>
      </c>
      <c r="I472" s="30" t="str">
        <f>IF(I166&lt;I$619,CONCATENATE("&lt;",VLOOKUP(CONCATENATE(I$317," 1"),ТЗ!$A:$C,3,0)),IF(ТЗ!I166&gt;ТЗ!I$620,CONCATENATE("&gt;",VLOOKUP(CONCATENATE(I$317," 2"),ТЗ!$A:$C,3,0)),ТЗ!I166))</f>
        <v>&lt;0,01</v>
      </c>
      <c r="J472" s="30">
        <f>IF(J166&lt;J$619,CONCATENATE("&lt;",VLOOKUP(CONCATENATE(J$317," 1"),ТЗ!$A:$C,3,0)),IF(ТЗ!J166&gt;ТЗ!J$620,CONCATENATE("&gt;",VLOOKUP(CONCATENATE(J$317," 2"),ТЗ!$A:$C,3,0)),ТЗ!J166))</f>
        <v>0</v>
      </c>
      <c r="K472" s="30">
        <f>IF(K166&lt;K$619,CONCATENATE("&lt;",VLOOKUP(CONCATENATE(K$317," 1"),ТЗ!$A:$C,3,0)),IF(ТЗ!K166&gt;ТЗ!K$620,CONCATENATE("&gt;",VLOOKUP(CONCATENATE(K$317," 2"),ТЗ!$A:$C,3,0)),ТЗ!K166))</f>
        <v>0</v>
      </c>
      <c r="L472" s="30" t="str">
        <f>IF(L166&lt;L$619,CONCATENATE("&lt;",VLOOKUP(CONCATENATE(L$317," 1"),ТЗ!$A:$C,3,0)),IF(ТЗ!L166&gt;ТЗ!L$620,CONCATENATE("&gt;",VLOOKUP(CONCATENATE(L$317," 2"),ТЗ!$A:$C,3,0)),ТЗ!L166))</f>
        <v>&lt;0,2</v>
      </c>
      <c r="M472" s="30" t="str">
        <f>IF(M166&lt;M$619,CONCATENATE("&lt;",VLOOKUP(CONCATENATE(M$317," 1"),ТЗ!$A:$C,3,0)),IF(ТЗ!M166&gt;ТЗ!M$620,CONCATENATE("&gt;",VLOOKUP(CONCATENATE(M$317," 2"),ТЗ!$A:$C,3,0)),ТЗ!M166))</f>
        <v>&lt;0,5</v>
      </c>
      <c r="N472" s="30">
        <f>IF(N166&lt;N$619,CONCATENATE("&lt;",VLOOKUP(CONCATENATE(N$317," 1"),ТЗ!$A:$C,3,0)),IF(ТЗ!N166&gt;ТЗ!N$620,CONCATENATE("&gt;",VLOOKUP(CONCATENATE(N$317," 2"),ТЗ!$A:$C,3,0)),ТЗ!N166))</f>
        <v>0</v>
      </c>
      <c r="O472" s="30">
        <f>IF(O166&lt;O$619,CONCATENATE("&lt;",VLOOKUP(CONCATENATE(O$317," 1"),ТЗ!$A:$C,3,0)),IF(ТЗ!O166&gt;ТЗ!O$620,CONCATENATE("&gt;",VLOOKUP(CONCATENATE(O$317," 2"),ТЗ!$A:$C,3,0)),ТЗ!O166))</f>
        <v>0</v>
      </c>
      <c r="P472" s="30">
        <f>IF(P166&lt;P$619,CONCATENATE("&lt;",VLOOKUP(CONCATENATE(P$317," 1"),ТЗ!$A:$C,3,0)),IF(ТЗ!P166&gt;ТЗ!P$620,CONCATENATE("&gt;",VLOOKUP(CONCATENATE(P$317," 2"),ТЗ!$A:$C,3,0)),ТЗ!P166))</f>
        <v>0</v>
      </c>
      <c r="Q472" s="30">
        <f>IF(Q166&lt;Q$619,CONCATENATE("&lt;",VLOOKUP(CONCATENATE(Q$317," 1"),ТЗ!$A:$C,3,0)),IF(ТЗ!Q166&gt;ТЗ!Q$620,CONCATENATE("&gt;",VLOOKUP(CONCATENATE(Q$317," 2"),ТЗ!$A:$C,3,0)),ТЗ!Q166))</f>
        <v>0</v>
      </c>
      <c r="R472" s="30" t="str">
        <f>IF(R166&lt;R$619,CONCATENATE("&lt;",VLOOKUP(CONCATENATE(R$317," 1"),ТЗ!$A:$C,3,0)),IF(ТЗ!R166&gt;ТЗ!R$620,CONCATENATE("&gt;",VLOOKUP(CONCATENATE(R$317," 2"),ТЗ!$A:$C,3,0)),ТЗ!R166))</f>
        <v>&lt;0,5</v>
      </c>
      <c r="S472" s="30" t="str">
        <f>IF(S166&lt;S$619,CONCATENATE("&lt;",VLOOKUP(CONCATENATE(S$317," 1"),ТЗ!$A:$C,3,0)),IF(ТЗ!S166&gt;ТЗ!S$620,CONCATENATE("&gt;",VLOOKUP(CONCATENATE(S$317," 2"),ТЗ!$A:$C,3,0)),ТЗ!S166))</f>
        <v>&lt;0,1</v>
      </c>
      <c r="T472" s="30" t="str">
        <f>IF(T166&lt;T$619,CONCATENATE("&lt;",VLOOKUP(CONCATENATE(T$317," 1"),ТЗ!$A:$C,3,0)),IF(ТЗ!T166&gt;ТЗ!T$620,CONCATENATE("&gt;",VLOOKUP(CONCATENATE(T$317," 2"),ТЗ!$A:$C,3,0)),ТЗ!T166))</f>
        <v>&lt;0,1</v>
      </c>
      <c r="U472" s="30" t="e">
        <f>IF(U166&lt;U$619,CONCATENATE("&lt;",VLOOKUP(CONCATENATE(U$317," 1"),ТЗ!$A:$C,3,0)),IF(ТЗ!U166&gt;ТЗ!U$620,CONCATENATE("&gt;",VLOOKUP(CONCATENATE(U$317," 2"),ТЗ!$A:$C,3,0)),ТЗ!U166))</f>
        <v>#N/A</v>
      </c>
      <c r="V472" s="30" t="e">
        <f>IF(V166&lt;V$619,CONCATENATE("&lt;",VLOOKUP(CONCATENATE(V$317," 1"),ТЗ!$A:$C,3,0)),IF(ТЗ!V166&gt;ТЗ!V$620,CONCATENATE("&gt;",VLOOKUP(CONCATENATE(V$317," 2"),ТЗ!$A:$C,3,0)),ТЗ!V166))</f>
        <v>#N/A</v>
      </c>
    </row>
    <row r="473" spans="4:22" ht="15.75" hidden="1" thickBot="1" x14ac:dyDescent="0.3">
      <c r="D473" s="14" t="str">
        <f>IF(OR(D472=[1]Настройки!$U$6,D472="-"),"-",D472+1)</f>
        <v>-</v>
      </c>
      <c r="E473" s="15" t="str">
        <f t="shared" si="3"/>
        <v>-</v>
      </c>
      <c r="F473" s="15"/>
      <c r="G473" s="30" t="str">
        <f>IF(G167&lt;G$619,CONCATENATE("&lt;",VLOOKUP(CONCATENATE(G$317," 1"),ТЗ!$A:$C,3,0)),IF(ТЗ!G167&gt;ТЗ!G$620,CONCATENATE("&gt;",VLOOKUP(CONCATENATE(G$317," 2"),ТЗ!$A:$C,3,0)),ТЗ!G167))</f>
        <v>&lt;1,00</v>
      </c>
      <c r="H473" s="30" t="str">
        <f>IF(H167&lt;H$619,CONCATENATE("&lt;",VLOOKUP(CONCATENATE(H$317," 1"),ТЗ!$A:$C,3,0)),IF(ТЗ!H167&gt;ТЗ!H$620,CONCATENATE("&gt;",VLOOKUP(CONCATENATE(H$317," 2"),ТЗ!$A:$C,3,0)),ТЗ!H167))</f>
        <v>&lt;1,00</v>
      </c>
      <c r="I473" s="30" t="str">
        <f>IF(I167&lt;I$619,CONCATENATE("&lt;",VLOOKUP(CONCATENATE(I$317," 1"),ТЗ!$A:$C,3,0)),IF(ТЗ!I167&gt;ТЗ!I$620,CONCATENATE("&gt;",VLOOKUP(CONCATENATE(I$317," 2"),ТЗ!$A:$C,3,0)),ТЗ!I167))</f>
        <v>&lt;0,01</v>
      </c>
      <c r="J473" s="30">
        <f>IF(J167&lt;J$619,CONCATENATE("&lt;",VLOOKUP(CONCATENATE(J$317," 1"),ТЗ!$A:$C,3,0)),IF(ТЗ!J167&gt;ТЗ!J$620,CONCATENATE("&gt;",VLOOKUP(CONCATENATE(J$317," 2"),ТЗ!$A:$C,3,0)),ТЗ!J167))</f>
        <v>0</v>
      </c>
      <c r="K473" s="30">
        <f>IF(K167&lt;K$619,CONCATENATE("&lt;",VLOOKUP(CONCATENATE(K$317," 1"),ТЗ!$A:$C,3,0)),IF(ТЗ!K167&gt;ТЗ!K$620,CONCATENATE("&gt;",VLOOKUP(CONCATENATE(K$317," 2"),ТЗ!$A:$C,3,0)),ТЗ!K167))</f>
        <v>0</v>
      </c>
      <c r="L473" s="30" t="str">
        <f>IF(L167&lt;L$619,CONCATENATE("&lt;",VLOOKUP(CONCATENATE(L$317," 1"),ТЗ!$A:$C,3,0)),IF(ТЗ!L167&gt;ТЗ!L$620,CONCATENATE("&gt;",VLOOKUP(CONCATENATE(L$317," 2"),ТЗ!$A:$C,3,0)),ТЗ!L167))</f>
        <v>&lt;0,2</v>
      </c>
      <c r="M473" s="30" t="str">
        <f>IF(M167&lt;M$619,CONCATENATE("&lt;",VLOOKUP(CONCATENATE(M$317," 1"),ТЗ!$A:$C,3,0)),IF(ТЗ!M167&gt;ТЗ!M$620,CONCATENATE("&gt;",VLOOKUP(CONCATENATE(M$317," 2"),ТЗ!$A:$C,3,0)),ТЗ!M167))</f>
        <v>&lt;0,5</v>
      </c>
      <c r="N473" s="30">
        <f>IF(N167&lt;N$619,CONCATENATE("&lt;",VLOOKUP(CONCATENATE(N$317," 1"),ТЗ!$A:$C,3,0)),IF(ТЗ!N167&gt;ТЗ!N$620,CONCATENATE("&gt;",VLOOKUP(CONCATENATE(N$317," 2"),ТЗ!$A:$C,3,0)),ТЗ!N167))</f>
        <v>0</v>
      </c>
      <c r="O473" s="30">
        <f>IF(O167&lt;O$619,CONCATENATE("&lt;",VLOOKUP(CONCATENATE(O$317," 1"),ТЗ!$A:$C,3,0)),IF(ТЗ!O167&gt;ТЗ!O$620,CONCATENATE("&gt;",VLOOKUP(CONCATENATE(O$317," 2"),ТЗ!$A:$C,3,0)),ТЗ!O167))</f>
        <v>0</v>
      </c>
      <c r="P473" s="30">
        <f>IF(P167&lt;P$619,CONCATENATE("&lt;",VLOOKUP(CONCATENATE(P$317," 1"),ТЗ!$A:$C,3,0)),IF(ТЗ!P167&gt;ТЗ!P$620,CONCATENATE("&gt;",VLOOKUP(CONCATENATE(P$317," 2"),ТЗ!$A:$C,3,0)),ТЗ!P167))</f>
        <v>0</v>
      </c>
      <c r="Q473" s="30">
        <f>IF(Q167&lt;Q$619,CONCATENATE("&lt;",VLOOKUP(CONCATENATE(Q$317," 1"),ТЗ!$A:$C,3,0)),IF(ТЗ!Q167&gt;ТЗ!Q$620,CONCATENATE("&gt;",VLOOKUP(CONCATENATE(Q$317," 2"),ТЗ!$A:$C,3,0)),ТЗ!Q167))</f>
        <v>0</v>
      </c>
      <c r="R473" s="30" t="str">
        <f>IF(R167&lt;R$619,CONCATENATE("&lt;",VLOOKUP(CONCATENATE(R$317," 1"),ТЗ!$A:$C,3,0)),IF(ТЗ!R167&gt;ТЗ!R$620,CONCATENATE("&gt;",VLOOKUP(CONCATENATE(R$317," 2"),ТЗ!$A:$C,3,0)),ТЗ!R167))</f>
        <v>&lt;0,5</v>
      </c>
      <c r="S473" s="30" t="str">
        <f>IF(S167&lt;S$619,CONCATENATE("&lt;",VLOOKUP(CONCATENATE(S$317," 1"),ТЗ!$A:$C,3,0)),IF(ТЗ!S167&gt;ТЗ!S$620,CONCATENATE("&gt;",VLOOKUP(CONCATENATE(S$317," 2"),ТЗ!$A:$C,3,0)),ТЗ!S167))</f>
        <v>&lt;0,1</v>
      </c>
      <c r="T473" s="30" t="str">
        <f>IF(T167&lt;T$619,CONCATENATE("&lt;",VLOOKUP(CONCATENATE(T$317," 1"),ТЗ!$A:$C,3,0)),IF(ТЗ!T167&gt;ТЗ!T$620,CONCATENATE("&gt;",VLOOKUP(CONCATENATE(T$317," 2"),ТЗ!$A:$C,3,0)),ТЗ!T167))</f>
        <v>&lt;0,1</v>
      </c>
      <c r="U473" s="30" t="e">
        <f>IF(U167&lt;U$619,CONCATENATE("&lt;",VLOOKUP(CONCATENATE(U$317," 1"),ТЗ!$A:$C,3,0)),IF(ТЗ!U167&gt;ТЗ!U$620,CONCATENATE("&gt;",VLOOKUP(CONCATENATE(U$317," 2"),ТЗ!$A:$C,3,0)),ТЗ!U167))</f>
        <v>#N/A</v>
      </c>
      <c r="V473" s="30" t="e">
        <f>IF(V167&lt;V$619,CONCATENATE("&lt;",VLOOKUP(CONCATENATE(V$317," 1"),ТЗ!$A:$C,3,0)),IF(ТЗ!V167&gt;ТЗ!V$620,CONCATENATE("&gt;",VLOOKUP(CONCATENATE(V$317," 2"),ТЗ!$A:$C,3,0)),ТЗ!V167))</f>
        <v>#N/A</v>
      </c>
    </row>
    <row r="474" spans="4:22" ht="15.75" hidden="1" thickBot="1" x14ac:dyDescent="0.3">
      <c r="D474" s="14" t="str">
        <f>IF(OR(D473=[1]Настройки!$U$6,D473="-"),"-",D473+1)</f>
        <v>-</v>
      </c>
      <c r="E474" s="15" t="str">
        <f t="shared" si="3"/>
        <v>-</v>
      </c>
      <c r="F474" s="15"/>
      <c r="G474" s="30" t="str">
        <f>IF(G168&lt;G$619,CONCATENATE("&lt;",VLOOKUP(CONCATENATE(G$317," 1"),ТЗ!$A:$C,3,0)),IF(ТЗ!G168&gt;ТЗ!G$620,CONCATENATE("&gt;",VLOOKUP(CONCATENATE(G$317," 2"),ТЗ!$A:$C,3,0)),ТЗ!G168))</f>
        <v>&lt;1,00</v>
      </c>
      <c r="H474" s="30" t="str">
        <f>IF(H168&lt;H$619,CONCATENATE("&lt;",VLOOKUP(CONCATENATE(H$317," 1"),ТЗ!$A:$C,3,0)),IF(ТЗ!H168&gt;ТЗ!H$620,CONCATENATE("&gt;",VLOOKUP(CONCATENATE(H$317," 2"),ТЗ!$A:$C,3,0)),ТЗ!H168))</f>
        <v>&lt;1,00</v>
      </c>
      <c r="I474" s="30" t="str">
        <f>IF(I168&lt;I$619,CONCATENATE("&lt;",VLOOKUP(CONCATENATE(I$317," 1"),ТЗ!$A:$C,3,0)),IF(ТЗ!I168&gt;ТЗ!I$620,CONCATENATE("&gt;",VLOOKUP(CONCATENATE(I$317," 2"),ТЗ!$A:$C,3,0)),ТЗ!I168))</f>
        <v>&lt;0,01</v>
      </c>
      <c r="J474" s="30">
        <f>IF(J168&lt;J$619,CONCATENATE("&lt;",VLOOKUP(CONCATENATE(J$317," 1"),ТЗ!$A:$C,3,0)),IF(ТЗ!J168&gt;ТЗ!J$620,CONCATENATE("&gt;",VLOOKUP(CONCATENATE(J$317," 2"),ТЗ!$A:$C,3,0)),ТЗ!J168))</f>
        <v>0</v>
      </c>
      <c r="K474" s="30">
        <f>IF(K168&lt;K$619,CONCATENATE("&lt;",VLOOKUP(CONCATENATE(K$317," 1"),ТЗ!$A:$C,3,0)),IF(ТЗ!K168&gt;ТЗ!K$620,CONCATENATE("&gt;",VLOOKUP(CONCATENATE(K$317," 2"),ТЗ!$A:$C,3,0)),ТЗ!K168))</f>
        <v>0</v>
      </c>
      <c r="L474" s="30" t="str">
        <f>IF(L168&lt;L$619,CONCATENATE("&lt;",VLOOKUP(CONCATENATE(L$317," 1"),ТЗ!$A:$C,3,0)),IF(ТЗ!L168&gt;ТЗ!L$620,CONCATENATE("&gt;",VLOOKUP(CONCATENATE(L$317," 2"),ТЗ!$A:$C,3,0)),ТЗ!L168))</f>
        <v>&lt;0,2</v>
      </c>
      <c r="M474" s="30" t="str">
        <f>IF(M168&lt;M$619,CONCATENATE("&lt;",VLOOKUP(CONCATENATE(M$317," 1"),ТЗ!$A:$C,3,0)),IF(ТЗ!M168&gt;ТЗ!M$620,CONCATENATE("&gt;",VLOOKUP(CONCATENATE(M$317," 2"),ТЗ!$A:$C,3,0)),ТЗ!M168))</f>
        <v>&lt;0,5</v>
      </c>
      <c r="N474" s="30">
        <f>IF(N168&lt;N$619,CONCATENATE("&lt;",VLOOKUP(CONCATENATE(N$317," 1"),ТЗ!$A:$C,3,0)),IF(ТЗ!N168&gt;ТЗ!N$620,CONCATENATE("&gt;",VLOOKUP(CONCATENATE(N$317," 2"),ТЗ!$A:$C,3,0)),ТЗ!N168))</f>
        <v>0</v>
      </c>
      <c r="O474" s="30">
        <f>IF(O168&lt;O$619,CONCATENATE("&lt;",VLOOKUP(CONCATENATE(O$317," 1"),ТЗ!$A:$C,3,0)),IF(ТЗ!O168&gt;ТЗ!O$620,CONCATENATE("&gt;",VLOOKUP(CONCATENATE(O$317," 2"),ТЗ!$A:$C,3,0)),ТЗ!O168))</f>
        <v>0</v>
      </c>
      <c r="P474" s="30">
        <f>IF(P168&lt;P$619,CONCATENATE("&lt;",VLOOKUP(CONCATENATE(P$317," 1"),ТЗ!$A:$C,3,0)),IF(ТЗ!P168&gt;ТЗ!P$620,CONCATENATE("&gt;",VLOOKUP(CONCATENATE(P$317," 2"),ТЗ!$A:$C,3,0)),ТЗ!P168))</f>
        <v>0</v>
      </c>
      <c r="Q474" s="30">
        <f>IF(Q168&lt;Q$619,CONCATENATE("&lt;",VLOOKUP(CONCATENATE(Q$317," 1"),ТЗ!$A:$C,3,0)),IF(ТЗ!Q168&gt;ТЗ!Q$620,CONCATENATE("&gt;",VLOOKUP(CONCATENATE(Q$317," 2"),ТЗ!$A:$C,3,0)),ТЗ!Q168))</f>
        <v>0</v>
      </c>
      <c r="R474" s="30" t="str">
        <f>IF(R168&lt;R$619,CONCATENATE("&lt;",VLOOKUP(CONCATENATE(R$317," 1"),ТЗ!$A:$C,3,0)),IF(ТЗ!R168&gt;ТЗ!R$620,CONCATENATE("&gt;",VLOOKUP(CONCATENATE(R$317," 2"),ТЗ!$A:$C,3,0)),ТЗ!R168))</f>
        <v>&lt;0,5</v>
      </c>
      <c r="S474" s="30" t="str">
        <f>IF(S168&lt;S$619,CONCATENATE("&lt;",VLOOKUP(CONCATENATE(S$317," 1"),ТЗ!$A:$C,3,0)),IF(ТЗ!S168&gt;ТЗ!S$620,CONCATENATE("&gt;",VLOOKUP(CONCATENATE(S$317," 2"),ТЗ!$A:$C,3,0)),ТЗ!S168))</f>
        <v>&lt;0,1</v>
      </c>
      <c r="T474" s="30" t="str">
        <f>IF(T168&lt;T$619,CONCATENATE("&lt;",VLOOKUP(CONCATENATE(T$317," 1"),ТЗ!$A:$C,3,0)),IF(ТЗ!T168&gt;ТЗ!T$620,CONCATENATE("&gt;",VLOOKUP(CONCATENATE(T$317," 2"),ТЗ!$A:$C,3,0)),ТЗ!T168))</f>
        <v>&lt;0,1</v>
      </c>
      <c r="U474" s="30" t="e">
        <f>IF(U168&lt;U$619,CONCATENATE("&lt;",VLOOKUP(CONCATENATE(U$317," 1"),ТЗ!$A:$C,3,0)),IF(ТЗ!U168&gt;ТЗ!U$620,CONCATENATE("&gt;",VLOOKUP(CONCATENATE(U$317," 2"),ТЗ!$A:$C,3,0)),ТЗ!U168))</f>
        <v>#N/A</v>
      </c>
      <c r="V474" s="30" t="e">
        <f>IF(V168&lt;V$619,CONCATENATE("&lt;",VLOOKUP(CONCATENATE(V$317," 1"),ТЗ!$A:$C,3,0)),IF(ТЗ!V168&gt;ТЗ!V$620,CONCATENATE("&gt;",VLOOKUP(CONCATENATE(V$317," 2"),ТЗ!$A:$C,3,0)),ТЗ!V168))</f>
        <v>#N/A</v>
      </c>
    </row>
    <row r="475" spans="4:22" ht="15.75" hidden="1" thickBot="1" x14ac:dyDescent="0.3">
      <c r="D475" s="14" t="str">
        <f>IF(OR(D474=[1]Настройки!$U$6,D474="-"),"-",D474+1)</f>
        <v>-</v>
      </c>
      <c r="E475" s="15" t="str">
        <f t="shared" si="3"/>
        <v>-</v>
      </c>
      <c r="F475" s="15"/>
      <c r="G475" s="30" t="str">
        <f>IF(G169&lt;G$619,CONCATENATE("&lt;",VLOOKUP(CONCATENATE(G$317," 1"),ТЗ!$A:$C,3,0)),IF(ТЗ!G169&gt;ТЗ!G$620,CONCATENATE("&gt;",VLOOKUP(CONCATENATE(G$317," 2"),ТЗ!$A:$C,3,0)),ТЗ!G169))</f>
        <v>&lt;1,00</v>
      </c>
      <c r="H475" s="30" t="str">
        <f>IF(H169&lt;H$619,CONCATENATE("&lt;",VLOOKUP(CONCATENATE(H$317," 1"),ТЗ!$A:$C,3,0)),IF(ТЗ!H169&gt;ТЗ!H$620,CONCATENATE("&gt;",VLOOKUP(CONCATENATE(H$317," 2"),ТЗ!$A:$C,3,0)),ТЗ!H169))</f>
        <v>&lt;1,00</v>
      </c>
      <c r="I475" s="30" t="str">
        <f>IF(I169&lt;I$619,CONCATENATE("&lt;",VLOOKUP(CONCATENATE(I$317," 1"),ТЗ!$A:$C,3,0)),IF(ТЗ!I169&gt;ТЗ!I$620,CONCATENATE("&gt;",VLOOKUP(CONCATENATE(I$317," 2"),ТЗ!$A:$C,3,0)),ТЗ!I169))</f>
        <v>&lt;0,01</v>
      </c>
      <c r="J475" s="30">
        <f>IF(J169&lt;J$619,CONCATENATE("&lt;",VLOOKUP(CONCATENATE(J$317," 1"),ТЗ!$A:$C,3,0)),IF(ТЗ!J169&gt;ТЗ!J$620,CONCATENATE("&gt;",VLOOKUP(CONCATENATE(J$317," 2"),ТЗ!$A:$C,3,0)),ТЗ!J169))</f>
        <v>0</v>
      </c>
      <c r="K475" s="30">
        <f>IF(K169&lt;K$619,CONCATENATE("&lt;",VLOOKUP(CONCATENATE(K$317," 1"),ТЗ!$A:$C,3,0)),IF(ТЗ!K169&gt;ТЗ!K$620,CONCATENATE("&gt;",VLOOKUP(CONCATENATE(K$317," 2"),ТЗ!$A:$C,3,0)),ТЗ!K169))</f>
        <v>0</v>
      </c>
      <c r="L475" s="30" t="str">
        <f>IF(L169&lt;L$619,CONCATENATE("&lt;",VLOOKUP(CONCATENATE(L$317," 1"),ТЗ!$A:$C,3,0)),IF(ТЗ!L169&gt;ТЗ!L$620,CONCATENATE("&gt;",VLOOKUP(CONCATENATE(L$317," 2"),ТЗ!$A:$C,3,0)),ТЗ!L169))</f>
        <v>&lt;0,2</v>
      </c>
      <c r="M475" s="30" t="str">
        <f>IF(M169&lt;M$619,CONCATENATE("&lt;",VLOOKUP(CONCATENATE(M$317," 1"),ТЗ!$A:$C,3,0)),IF(ТЗ!M169&gt;ТЗ!M$620,CONCATENATE("&gt;",VLOOKUP(CONCATENATE(M$317," 2"),ТЗ!$A:$C,3,0)),ТЗ!M169))</f>
        <v>&lt;0,5</v>
      </c>
      <c r="N475" s="30">
        <f>IF(N169&lt;N$619,CONCATENATE("&lt;",VLOOKUP(CONCATENATE(N$317," 1"),ТЗ!$A:$C,3,0)),IF(ТЗ!N169&gt;ТЗ!N$620,CONCATENATE("&gt;",VLOOKUP(CONCATENATE(N$317," 2"),ТЗ!$A:$C,3,0)),ТЗ!N169))</f>
        <v>0</v>
      </c>
      <c r="O475" s="30">
        <f>IF(O169&lt;O$619,CONCATENATE("&lt;",VLOOKUP(CONCATENATE(O$317," 1"),ТЗ!$A:$C,3,0)),IF(ТЗ!O169&gt;ТЗ!O$620,CONCATENATE("&gt;",VLOOKUP(CONCATENATE(O$317," 2"),ТЗ!$A:$C,3,0)),ТЗ!O169))</f>
        <v>0</v>
      </c>
      <c r="P475" s="30">
        <f>IF(P169&lt;P$619,CONCATENATE("&lt;",VLOOKUP(CONCATENATE(P$317," 1"),ТЗ!$A:$C,3,0)),IF(ТЗ!P169&gt;ТЗ!P$620,CONCATENATE("&gt;",VLOOKUP(CONCATENATE(P$317," 2"),ТЗ!$A:$C,3,0)),ТЗ!P169))</f>
        <v>0</v>
      </c>
      <c r="Q475" s="30">
        <f>IF(Q169&lt;Q$619,CONCATENATE("&lt;",VLOOKUP(CONCATENATE(Q$317," 1"),ТЗ!$A:$C,3,0)),IF(ТЗ!Q169&gt;ТЗ!Q$620,CONCATENATE("&gt;",VLOOKUP(CONCATENATE(Q$317," 2"),ТЗ!$A:$C,3,0)),ТЗ!Q169))</f>
        <v>0</v>
      </c>
      <c r="R475" s="30" t="str">
        <f>IF(R169&lt;R$619,CONCATENATE("&lt;",VLOOKUP(CONCATENATE(R$317," 1"),ТЗ!$A:$C,3,0)),IF(ТЗ!R169&gt;ТЗ!R$620,CONCATENATE("&gt;",VLOOKUP(CONCATENATE(R$317," 2"),ТЗ!$A:$C,3,0)),ТЗ!R169))</f>
        <v>&lt;0,5</v>
      </c>
      <c r="S475" s="30" t="str">
        <f>IF(S169&lt;S$619,CONCATENATE("&lt;",VLOOKUP(CONCATENATE(S$317," 1"),ТЗ!$A:$C,3,0)),IF(ТЗ!S169&gt;ТЗ!S$620,CONCATENATE("&gt;",VLOOKUP(CONCATENATE(S$317," 2"),ТЗ!$A:$C,3,0)),ТЗ!S169))</f>
        <v>&lt;0,1</v>
      </c>
      <c r="T475" s="30" t="str">
        <f>IF(T169&lt;T$619,CONCATENATE("&lt;",VLOOKUP(CONCATENATE(T$317," 1"),ТЗ!$A:$C,3,0)),IF(ТЗ!T169&gt;ТЗ!T$620,CONCATENATE("&gt;",VLOOKUP(CONCATENATE(T$317," 2"),ТЗ!$A:$C,3,0)),ТЗ!T169))</f>
        <v>&lt;0,1</v>
      </c>
      <c r="U475" s="30" t="e">
        <f>IF(U169&lt;U$619,CONCATENATE("&lt;",VLOOKUP(CONCATENATE(U$317," 1"),ТЗ!$A:$C,3,0)),IF(ТЗ!U169&gt;ТЗ!U$620,CONCATENATE("&gt;",VLOOKUP(CONCATENATE(U$317," 2"),ТЗ!$A:$C,3,0)),ТЗ!U169))</f>
        <v>#N/A</v>
      </c>
      <c r="V475" s="30" t="e">
        <f>IF(V169&lt;V$619,CONCATENATE("&lt;",VLOOKUP(CONCATENATE(V$317," 1"),ТЗ!$A:$C,3,0)),IF(ТЗ!V169&gt;ТЗ!V$620,CONCATENATE("&gt;",VLOOKUP(CONCATENATE(V$317," 2"),ТЗ!$A:$C,3,0)),ТЗ!V169))</f>
        <v>#N/A</v>
      </c>
    </row>
    <row r="476" spans="4:22" ht="15.75" hidden="1" thickBot="1" x14ac:dyDescent="0.3">
      <c r="D476" s="14" t="str">
        <f>IF(OR(D475=[1]Настройки!$U$6,D475="-"),"-",D475+1)</f>
        <v>-</v>
      </c>
      <c r="E476" s="15" t="str">
        <f t="shared" si="3"/>
        <v>-</v>
      </c>
      <c r="F476" s="15"/>
      <c r="G476" s="30" t="str">
        <f>IF(G170&lt;G$619,CONCATENATE("&lt;",VLOOKUP(CONCATENATE(G$317," 1"),ТЗ!$A:$C,3,0)),IF(ТЗ!G170&gt;ТЗ!G$620,CONCATENATE("&gt;",VLOOKUP(CONCATENATE(G$317," 2"),ТЗ!$A:$C,3,0)),ТЗ!G170))</f>
        <v>&lt;1,00</v>
      </c>
      <c r="H476" s="30" t="str">
        <f>IF(H170&lt;H$619,CONCATENATE("&lt;",VLOOKUP(CONCATENATE(H$317," 1"),ТЗ!$A:$C,3,0)),IF(ТЗ!H170&gt;ТЗ!H$620,CONCATENATE("&gt;",VLOOKUP(CONCATENATE(H$317," 2"),ТЗ!$A:$C,3,0)),ТЗ!H170))</f>
        <v>&lt;1,00</v>
      </c>
      <c r="I476" s="30" t="str">
        <f>IF(I170&lt;I$619,CONCATENATE("&lt;",VLOOKUP(CONCATENATE(I$317," 1"),ТЗ!$A:$C,3,0)),IF(ТЗ!I170&gt;ТЗ!I$620,CONCATENATE("&gt;",VLOOKUP(CONCATENATE(I$317," 2"),ТЗ!$A:$C,3,0)),ТЗ!I170))</f>
        <v>&lt;0,01</v>
      </c>
      <c r="J476" s="30">
        <f>IF(J170&lt;J$619,CONCATENATE("&lt;",VLOOKUP(CONCATENATE(J$317," 1"),ТЗ!$A:$C,3,0)),IF(ТЗ!J170&gt;ТЗ!J$620,CONCATENATE("&gt;",VLOOKUP(CONCATENATE(J$317," 2"),ТЗ!$A:$C,3,0)),ТЗ!J170))</f>
        <v>0</v>
      </c>
      <c r="K476" s="30">
        <f>IF(K170&lt;K$619,CONCATENATE("&lt;",VLOOKUP(CONCATENATE(K$317," 1"),ТЗ!$A:$C,3,0)),IF(ТЗ!K170&gt;ТЗ!K$620,CONCATENATE("&gt;",VLOOKUP(CONCATENATE(K$317," 2"),ТЗ!$A:$C,3,0)),ТЗ!K170))</f>
        <v>0</v>
      </c>
      <c r="L476" s="30" t="str">
        <f>IF(L170&lt;L$619,CONCATENATE("&lt;",VLOOKUP(CONCATENATE(L$317," 1"),ТЗ!$A:$C,3,0)),IF(ТЗ!L170&gt;ТЗ!L$620,CONCATENATE("&gt;",VLOOKUP(CONCATENATE(L$317," 2"),ТЗ!$A:$C,3,0)),ТЗ!L170))</f>
        <v>&lt;0,2</v>
      </c>
      <c r="M476" s="30" t="str">
        <f>IF(M170&lt;M$619,CONCATENATE("&lt;",VLOOKUP(CONCATENATE(M$317," 1"),ТЗ!$A:$C,3,0)),IF(ТЗ!M170&gt;ТЗ!M$620,CONCATENATE("&gt;",VLOOKUP(CONCATENATE(M$317," 2"),ТЗ!$A:$C,3,0)),ТЗ!M170))</f>
        <v>&lt;0,5</v>
      </c>
      <c r="N476" s="30">
        <f>IF(N170&lt;N$619,CONCATENATE("&lt;",VLOOKUP(CONCATENATE(N$317," 1"),ТЗ!$A:$C,3,0)),IF(ТЗ!N170&gt;ТЗ!N$620,CONCATENATE("&gt;",VLOOKUP(CONCATENATE(N$317," 2"),ТЗ!$A:$C,3,0)),ТЗ!N170))</f>
        <v>0</v>
      </c>
      <c r="O476" s="30">
        <f>IF(O170&lt;O$619,CONCATENATE("&lt;",VLOOKUP(CONCATENATE(O$317," 1"),ТЗ!$A:$C,3,0)),IF(ТЗ!O170&gt;ТЗ!O$620,CONCATENATE("&gt;",VLOOKUP(CONCATENATE(O$317," 2"),ТЗ!$A:$C,3,0)),ТЗ!O170))</f>
        <v>0</v>
      </c>
      <c r="P476" s="30">
        <f>IF(P170&lt;P$619,CONCATENATE("&lt;",VLOOKUP(CONCATENATE(P$317," 1"),ТЗ!$A:$C,3,0)),IF(ТЗ!P170&gt;ТЗ!P$620,CONCATENATE("&gt;",VLOOKUP(CONCATENATE(P$317," 2"),ТЗ!$A:$C,3,0)),ТЗ!P170))</f>
        <v>0</v>
      </c>
      <c r="Q476" s="30">
        <f>IF(Q170&lt;Q$619,CONCATENATE("&lt;",VLOOKUP(CONCATENATE(Q$317," 1"),ТЗ!$A:$C,3,0)),IF(ТЗ!Q170&gt;ТЗ!Q$620,CONCATENATE("&gt;",VLOOKUP(CONCATENATE(Q$317," 2"),ТЗ!$A:$C,3,0)),ТЗ!Q170))</f>
        <v>0</v>
      </c>
      <c r="R476" s="30" t="str">
        <f>IF(R170&lt;R$619,CONCATENATE("&lt;",VLOOKUP(CONCATENATE(R$317," 1"),ТЗ!$A:$C,3,0)),IF(ТЗ!R170&gt;ТЗ!R$620,CONCATENATE("&gt;",VLOOKUP(CONCATENATE(R$317," 2"),ТЗ!$A:$C,3,0)),ТЗ!R170))</f>
        <v>&lt;0,5</v>
      </c>
      <c r="S476" s="30" t="str">
        <f>IF(S170&lt;S$619,CONCATENATE("&lt;",VLOOKUP(CONCATENATE(S$317," 1"),ТЗ!$A:$C,3,0)),IF(ТЗ!S170&gt;ТЗ!S$620,CONCATENATE("&gt;",VLOOKUP(CONCATENATE(S$317," 2"),ТЗ!$A:$C,3,0)),ТЗ!S170))</f>
        <v>&lt;0,1</v>
      </c>
      <c r="T476" s="30" t="str">
        <f>IF(T170&lt;T$619,CONCATENATE("&lt;",VLOOKUP(CONCATENATE(T$317," 1"),ТЗ!$A:$C,3,0)),IF(ТЗ!T170&gt;ТЗ!T$620,CONCATENATE("&gt;",VLOOKUP(CONCATENATE(T$317," 2"),ТЗ!$A:$C,3,0)),ТЗ!T170))</f>
        <v>&lt;0,1</v>
      </c>
      <c r="U476" s="30" t="e">
        <f>IF(U170&lt;U$619,CONCATENATE("&lt;",VLOOKUP(CONCATENATE(U$317," 1"),ТЗ!$A:$C,3,0)),IF(ТЗ!U170&gt;ТЗ!U$620,CONCATENATE("&gt;",VLOOKUP(CONCATENATE(U$317," 2"),ТЗ!$A:$C,3,0)),ТЗ!U170))</f>
        <v>#N/A</v>
      </c>
      <c r="V476" s="30" t="e">
        <f>IF(V170&lt;V$619,CONCATENATE("&lt;",VLOOKUP(CONCATENATE(V$317," 1"),ТЗ!$A:$C,3,0)),IF(ТЗ!V170&gt;ТЗ!V$620,CONCATENATE("&gt;",VLOOKUP(CONCATENATE(V$317," 2"),ТЗ!$A:$C,3,0)),ТЗ!V170))</f>
        <v>#N/A</v>
      </c>
    </row>
    <row r="477" spans="4:22" ht="15.75" hidden="1" thickBot="1" x14ac:dyDescent="0.3">
      <c r="D477" s="14" t="str">
        <f>IF(OR(D476=[1]Настройки!$U$6,D476="-"),"-",D476+1)</f>
        <v>-</v>
      </c>
      <c r="E477" s="15" t="str">
        <f t="shared" si="3"/>
        <v>-</v>
      </c>
      <c r="F477" s="15"/>
      <c r="G477" s="30" t="str">
        <f>IF(G171&lt;G$619,CONCATENATE("&lt;",VLOOKUP(CONCATENATE(G$317," 1"),ТЗ!$A:$C,3,0)),IF(ТЗ!G171&gt;ТЗ!G$620,CONCATENATE("&gt;",VLOOKUP(CONCATENATE(G$317," 2"),ТЗ!$A:$C,3,0)),ТЗ!G171))</f>
        <v>&lt;1,00</v>
      </c>
      <c r="H477" s="30" t="str">
        <f>IF(H171&lt;H$619,CONCATENATE("&lt;",VLOOKUP(CONCATENATE(H$317," 1"),ТЗ!$A:$C,3,0)),IF(ТЗ!H171&gt;ТЗ!H$620,CONCATENATE("&gt;",VLOOKUP(CONCATENATE(H$317," 2"),ТЗ!$A:$C,3,0)),ТЗ!H171))</f>
        <v>&lt;1,00</v>
      </c>
      <c r="I477" s="30" t="str">
        <f>IF(I171&lt;I$619,CONCATENATE("&lt;",VLOOKUP(CONCATENATE(I$317," 1"),ТЗ!$A:$C,3,0)),IF(ТЗ!I171&gt;ТЗ!I$620,CONCATENATE("&gt;",VLOOKUP(CONCATENATE(I$317," 2"),ТЗ!$A:$C,3,0)),ТЗ!I171))</f>
        <v>&lt;0,01</v>
      </c>
      <c r="J477" s="30">
        <f>IF(J171&lt;J$619,CONCATENATE("&lt;",VLOOKUP(CONCATENATE(J$317," 1"),ТЗ!$A:$C,3,0)),IF(ТЗ!J171&gt;ТЗ!J$620,CONCATENATE("&gt;",VLOOKUP(CONCATENATE(J$317," 2"),ТЗ!$A:$C,3,0)),ТЗ!J171))</f>
        <v>0</v>
      </c>
      <c r="K477" s="30">
        <f>IF(K171&lt;K$619,CONCATENATE("&lt;",VLOOKUP(CONCATENATE(K$317," 1"),ТЗ!$A:$C,3,0)),IF(ТЗ!K171&gt;ТЗ!K$620,CONCATENATE("&gt;",VLOOKUP(CONCATENATE(K$317," 2"),ТЗ!$A:$C,3,0)),ТЗ!K171))</f>
        <v>0</v>
      </c>
      <c r="L477" s="30" t="str">
        <f>IF(L171&lt;L$619,CONCATENATE("&lt;",VLOOKUP(CONCATENATE(L$317," 1"),ТЗ!$A:$C,3,0)),IF(ТЗ!L171&gt;ТЗ!L$620,CONCATENATE("&gt;",VLOOKUP(CONCATENATE(L$317," 2"),ТЗ!$A:$C,3,0)),ТЗ!L171))</f>
        <v>&lt;0,2</v>
      </c>
      <c r="M477" s="30" t="str">
        <f>IF(M171&lt;M$619,CONCATENATE("&lt;",VLOOKUP(CONCATENATE(M$317," 1"),ТЗ!$A:$C,3,0)),IF(ТЗ!M171&gt;ТЗ!M$620,CONCATENATE("&gt;",VLOOKUP(CONCATENATE(M$317," 2"),ТЗ!$A:$C,3,0)),ТЗ!M171))</f>
        <v>&lt;0,5</v>
      </c>
      <c r="N477" s="30">
        <f>IF(N171&lt;N$619,CONCATENATE("&lt;",VLOOKUP(CONCATENATE(N$317," 1"),ТЗ!$A:$C,3,0)),IF(ТЗ!N171&gt;ТЗ!N$620,CONCATENATE("&gt;",VLOOKUP(CONCATENATE(N$317," 2"),ТЗ!$A:$C,3,0)),ТЗ!N171))</f>
        <v>0</v>
      </c>
      <c r="O477" s="30">
        <f>IF(O171&lt;O$619,CONCATENATE("&lt;",VLOOKUP(CONCATENATE(O$317," 1"),ТЗ!$A:$C,3,0)),IF(ТЗ!O171&gt;ТЗ!O$620,CONCATENATE("&gt;",VLOOKUP(CONCATENATE(O$317," 2"),ТЗ!$A:$C,3,0)),ТЗ!O171))</f>
        <v>0</v>
      </c>
      <c r="P477" s="30">
        <f>IF(P171&lt;P$619,CONCATENATE("&lt;",VLOOKUP(CONCATENATE(P$317," 1"),ТЗ!$A:$C,3,0)),IF(ТЗ!P171&gt;ТЗ!P$620,CONCATENATE("&gt;",VLOOKUP(CONCATENATE(P$317," 2"),ТЗ!$A:$C,3,0)),ТЗ!P171))</f>
        <v>0</v>
      </c>
      <c r="Q477" s="30">
        <f>IF(Q171&lt;Q$619,CONCATENATE("&lt;",VLOOKUP(CONCATENATE(Q$317," 1"),ТЗ!$A:$C,3,0)),IF(ТЗ!Q171&gt;ТЗ!Q$620,CONCATENATE("&gt;",VLOOKUP(CONCATENATE(Q$317," 2"),ТЗ!$A:$C,3,0)),ТЗ!Q171))</f>
        <v>0</v>
      </c>
      <c r="R477" s="30" t="str">
        <f>IF(R171&lt;R$619,CONCATENATE("&lt;",VLOOKUP(CONCATENATE(R$317," 1"),ТЗ!$A:$C,3,0)),IF(ТЗ!R171&gt;ТЗ!R$620,CONCATENATE("&gt;",VLOOKUP(CONCATENATE(R$317," 2"),ТЗ!$A:$C,3,0)),ТЗ!R171))</f>
        <v>&lt;0,5</v>
      </c>
      <c r="S477" s="30" t="str">
        <f>IF(S171&lt;S$619,CONCATENATE("&lt;",VLOOKUP(CONCATENATE(S$317," 1"),ТЗ!$A:$C,3,0)),IF(ТЗ!S171&gt;ТЗ!S$620,CONCATENATE("&gt;",VLOOKUP(CONCATENATE(S$317," 2"),ТЗ!$A:$C,3,0)),ТЗ!S171))</f>
        <v>&lt;0,1</v>
      </c>
      <c r="T477" s="30" t="str">
        <f>IF(T171&lt;T$619,CONCATENATE("&lt;",VLOOKUP(CONCATENATE(T$317," 1"),ТЗ!$A:$C,3,0)),IF(ТЗ!T171&gt;ТЗ!T$620,CONCATENATE("&gt;",VLOOKUP(CONCATENATE(T$317," 2"),ТЗ!$A:$C,3,0)),ТЗ!T171))</f>
        <v>&lt;0,1</v>
      </c>
      <c r="U477" s="30" t="e">
        <f>IF(U171&lt;U$619,CONCATENATE("&lt;",VLOOKUP(CONCATENATE(U$317," 1"),ТЗ!$A:$C,3,0)),IF(ТЗ!U171&gt;ТЗ!U$620,CONCATENATE("&gt;",VLOOKUP(CONCATENATE(U$317," 2"),ТЗ!$A:$C,3,0)),ТЗ!U171))</f>
        <v>#N/A</v>
      </c>
      <c r="V477" s="30" t="e">
        <f>IF(V171&lt;V$619,CONCATENATE("&lt;",VLOOKUP(CONCATENATE(V$317," 1"),ТЗ!$A:$C,3,0)),IF(ТЗ!V171&gt;ТЗ!V$620,CONCATENATE("&gt;",VLOOKUP(CONCATENATE(V$317," 2"),ТЗ!$A:$C,3,0)),ТЗ!V171))</f>
        <v>#N/A</v>
      </c>
    </row>
    <row r="478" spans="4:22" ht="15.75" hidden="1" thickBot="1" x14ac:dyDescent="0.3">
      <c r="D478" s="14" t="str">
        <f>IF(OR(D477=[1]Настройки!$U$6,D477="-"),"-",D477+1)</f>
        <v>-</v>
      </c>
      <c r="E478" s="15" t="str">
        <f t="shared" si="3"/>
        <v>-</v>
      </c>
      <c r="F478" s="15"/>
      <c r="G478" s="30" t="str">
        <f>IF(G172&lt;G$619,CONCATENATE("&lt;",VLOOKUP(CONCATENATE(G$317," 1"),ТЗ!$A:$C,3,0)),IF(ТЗ!G172&gt;ТЗ!G$620,CONCATENATE("&gt;",VLOOKUP(CONCATENATE(G$317," 2"),ТЗ!$A:$C,3,0)),ТЗ!G172))</f>
        <v>&lt;1,00</v>
      </c>
      <c r="H478" s="30" t="str">
        <f>IF(H172&lt;H$619,CONCATENATE("&lt;",VLOOKUP(CONCATENATE(H$317," 1"),ТЗ!$A:$C,3,0)),IF(ТЗ!H172&gt;ТЗ!H$620,CONCATENATE("&gt;",VLOOKUP(CONCATENATE(H$317," 2"),ТЗ!$A:$C,3,0)),ТЗ!H172))</f>
        <v>&lt;1,00</v>
      </c>
      <c r="I478" s="30" t="str">
        <f>IF(I172&lt;I$619,CONCATENATE("&lt;",VLOOKUP(CONCATENATE(I$317," 1"),ТЗ!$A:$C,3,0)),IF(ТЗ!I172&gt;ТЗ!I$620,CONCATENATE("&gt;",VLOOKUP(CONCATENATE(I$317," 2"),ТЗ!$A:$C,3,0)),ТЗ!I172))</f>
        <v>&lt;0,01</v>
      </c>
      <c r="J478" s="30">
        <f>IF(J172&lt;J$619,CONCATENATE("&lt;",VLOOKUP(CONCATENATE(J$317," 1"),ТЗ!$A:$C,3,0)),IF(ТЗ!J172&gt;ТЗ!J$620,CONCATENATE("&gt;",VLOOKUP(CONCATENATE(J$317," 2"),ТЗ!$A:$C,3,0)),ТЗ!J172))</f>
        <v>0</v>
      </c>
      <c r="K478" s="30">
        <f>IF(K172&lt;K$619,CONCATENATE("&lt;",VLOOKUP(CONCATENATE(K$317," 1"),ТЗ!$A:$C,3,0)),IF(ТЗ!K172&gt;ТЗ!K$620,CONCATENATE("&gt;",VLOOKUP(CONCATENATE(K$317," 2"),ТЗ!$A:$C,3,0)),ТЗ!K172))</f>
        <v>0</v>
      </c>
      <c r="L478" s="30" t="str">
        <f>IF(L172&lt;L$619,CONCATENATE("&lt;",VLOOKUP(CONCATENATE(L$317," 1"),ТЗ!$A:$C,3,0)),IF(ТЗ!L172&gt;ТЗ!L$620,CONCATENATE("&gt;",VLOOKUP(CONCATENATE(L$317," 2"),ТЗ!$A:$C,3,0)),ТЗ!L172))</f>
        <v>&lt;0,2</v>
      </c>
      <c r="M478" s="30" t="str">
        <f>IF(M172&lt;M$619,CONCATENATE("&lt;",VLOOKUP(CONCATENATE(M$317," 1"),ТЗ!$A:$C,3,0)),IF(ТЗ!M172&gt;ТЗ!M$620,CONCATENATE("&gt;",VLOOKUP(CONCATENATE(M$317," 2"),ТЗ!$A:$C,3,0)),ТЗ!M172))</f>
        <v>&lt;0,5</v>
      </c>
      <c r="N478" s="30">
        <f>IF(N172&lt;N$619,CONCATENATE("&lt;",VLOOKUP(CONCATENATE(N$317," 1"),ТЗ!$A:$C,3,0)),IF(ТЗ!N172&gt;ТЗ!N$620,CONCATENATE("&gt;",VLOOKUP(CONCATENATE(N$317," 2"),ТЗ!$A:$C,3,0)),ТЗ!N172))</f>
        <v>0</v>
      </c>
      <c r="O478" s="30">
        <f>IF(O172&lt;O$619,CONCATENATE("&lt;",VLOOKUP(CONCATENATE(O$317," 1"),ТЗ!$A:$C,3,0)),IF(ТЗ!O172&gt;ТЗ!O$620,CONCATENATE("&gt;",VLOOKUP(CONCATENATE(O$317," 2"),ТЗ!$A:$C,3,0)),ТЗ!O172))</f>
        <v>0</v>
      </c>
      <c r="P478" s="30">
        <f>IF(P172&lt;P$619,CONCATENATE("&lt;",VLOOKUP(CONCATENATE(P$317," 1"),ТЗ!$A:$C,3,0)),IF(ТЗ!P172&gt;ТЗ!P$620,CONCATENATE("&gt;",VLOOKUP(CONCATENATE(P$317," 2"),ТЗ!$A:$C,3,0)),ТЗ!P172))</f>
        <v>0</v>
      </c>
      <c r="Q478" s="30">
        <f>IF(Q172&lt;Q$619,CONCATENATE("&lt;",VLOOKUP(CONCATENATE(Q$317," 1"),ТЗ!$A:$C,3,0)),IF(ТЗ!Q172&gt;ТЗ!Q$620,CONCATENATE("&gt;",VLOOKUP(CONCATENATE(Q$317," 2"),ТЗ!$A:$C,3,0)),ТЗ!Q172))</f>
        <v>0</v>
      </c>
      <c r="R478" s="30" t="str">
        <f>IF(R172&lt;R$619,CONCATENATE("&lt;",VLOOKUP(CONCATENATE(R$317," 1"),ТЗ!$A:$C,3,0)),IF(ТЗ!R172&gt;ТЗ!R$620,CONCATENATE("&gt;",VLOOKUP(CONCATENATE(R$317," 2"),ТЗ!$A:$C,3,0)),ТЗ!R172))</f>
        <v>&lt;0,5</v>
      </c>
      <c r="S478" s="30" t="str">
        <f>IF(S172&lt;S$619,CONCATENATE("&lt;",VLOOKUP(CONCATENATE(S$317," 1"),ТЗ!$A:$C,3,0)),IF(ТЗ!S172&gt;ТЗ!S$620,CONCATENATE("&gt;",VLOOKUP(CONCATENATE(S$317," 2"),ТЗ!$A:$C,3,0)),ТЗ!S172))</f>
        <v>&lt;0,1</v>
      </c>
      <c r="T478" s="30" t="str">
        <f>IF(T172&lt;T$619,CONCATENATE("&lt;",VLOOKUP(CONCATENATE(T$317," 1"),ТЗ!$A:$C,3,0)),IF(ТЗ!T172&gt;ТЗ!T$620,CONCATENATE("&gt;",VLOOKUP(CONCATENATE(T$317," 2"),ТЗ!$A:$C,3,0)),ТЗ!T172))</f>
        <v>&lt;0,1</v>
      </c>
      <c r="U478" s="30" t="e">
        <f>IF(U172&lt;U$619,CONCATENATE("&lt;",VLOOKUP(CONCATENATE(U$317," 1"),ТЗ!$A:$C,3,0)),IF(ТЗ!U172&gt;ТЗ!U$620,CONCATENATE("&gt;",VLOOKUP(CONCATENATE(U$317," 2"),ТЗ!$A:$C,3,0)),ТЗ!U172))</f>
        <v>#N/A</v>
      </c>
      <c r="V478" s="30" t="e">
        <f>IF(V172&lt;V$619,CONCATENATE("&lt;",VLOOKUP(CONCATENATE(V$317," 1"),ТЗ!$A:$C,3,0)),IF(ТЗ!V172&gt;ТЗ!V$620,CONCATENATE("&gt;",VLOOKUP(CONCATENATE(V$317," 2"),ТЗ!$A:$C,3,0)),ТЗ!V172))</f>
        <v>#N/A</v>
      </c>
    </row>
    <row r="479" spans="4:22" ht="15.75" hidden="1" thickBot="1" x14ac:dyDescent="0.3">
      <c r="D479" s="14" t="str">
        <f>IF(OR(D478=[1]Настройки!$U$6,D478="-"),"-",D478+1)</f>
        <v>-</v>
      </c>
      <c r="E479" s="15" t="str">
        <f t="shared" si="3"/>
        <v>-</v>
      </c>
      <c r="F479" s="15"/>
      <c r="G479" s="30" t="str">
        <f>IF(G173&lt;G$619,CONCATENATE("&lt;",VLOOKUP(CONCATENATE(G$317," 1"),ТЗ!$A:$C,3,0)),IF(ТЗ!G173&gt;ТЗ!G$620,CONCATENATE("&gt;",VLOOKUP(CONCATENATE(G$317," 2"),ТЗ!$A:$C,3,0)),ТЗ!G173))</f>
        <v>&lt;1,00</v>
      </c>
      <c r="H479" s="30" t="str">
        <f>IF(H173&lt;H$619,CONCATENATE("&lt;",VLOOKUP(CONCATENATE(H$317," 1"),ТЗ!$A:$C,3,0)),IF(ТЗ!H173&gt;ТЗ!H$620,CONCATENATE("&gt;",VLOOKUP(CONCATENATE(H$317," 2"),ТЗ!$A:$C,3,0)),ТЗ!H173))</f>
        <v>&lt;1,00</v>
      </c>
      <c r="I479" s="30" t="str">
        <f>IF(I173&lt;I$619,CONCATENATE("&lt;",VLOOKUP(CONCATENATE(I$317," 1"),ТЗ!$A:$C,3,0)),IF(ТЗ!I173&gt;ТЗ!I$620,CONCATENATE("&gt;",VLOOKUP(CONCATENATE(I$317," 2"),ТЗ!$A:$C,3,0)),ТЗ!I173))</f>
        <v>&lt;0,01</v>
      </c>
      <c r="J479" s="30">
        <f>IF(J173&lt;J$619,CONCATENATE("&lt;",VLOOKUP(CONCATENATE(J$317," 1"),ТЗ!$A:$C,3,0)),IF(ТЗ!J173&gt;ТЗ!J$620,CONCATENATE("&gt;",VLOOKUP(CONCATENATE(J$317," 2"),ТЗ!$A:$C,3,0)),ТЗ!J173))</f>
        <v>0</v>
      </c>
      <c r="K479" s="30">
        <f>IF(K173&lt;K$619,CONCATENATE("&lt;",VLOOKUP(CONCATENATE(K$317," 1"),ТЗ!$A:$C,3,0)),IF(ТЗ!K173&gt;ТЗ!K$620,CONCATENATE("&gt;",VLOOKUP(CONCATENATE(K$317," 2"),ТЗ!$A:$C,3,0)),ТЗ!K173))</f>
        <v>0</v>
      </c>
      <c r="L479" s="30" t="str">
        <f>IF(L173&lt;L$619,CONCATENATE("&lt;",VLOOKUP(CONCATENATE(L$317," 1"),ТЗ!$A:$C,3,0)),IF(ТЗ!L173&gt;ТЗ!L$620,CONCATENATE("&gt;",VLOOKUP(CONCATENATE(L$317," 2"),ТЗ!$A:$C,3,0)),ТЗ!L173))</f>
        <v>&lt;0,2</v>
      </c>
      <c r="M479" s="30" t="str">
        <f>IF(M173&lt;M$619,CONCATENATE("&lt;",VLOOKUP(CONCATENATE(M$317," 1"),ТЗ!$A:$C,3,0)),IF(ТЗ!M173&gt;ТЗ!M$620,CONCATENATE("&gt;",VLOOKUP(CONCATENATE(M$317," 2"),ТЗ!$A:$C,3,0)),ТЗ!M173))</f>
        <v>&lt;0,5</v>
      </c>
      <c r="N479" s="30">
        <f>IF(N173&lt;N$619,CONCATENATE("&lt;",VLOOKUP(CONCATENATE(N$317," 1"),ТЗ!$A:$C,3,0)),IF(ТЗ!N173&gt;ТЗ!N$620,CONCATENATE("&gt;",VLOOKUP(CONCATENATE(N$317," 2"),ТЗ!$A:$C,3,0)),ТЗ!N173))</f>
        <v>0</v>
      </c>
      <c r="O479" s="30">
        <f>IF(O173&lt;O$619,CONCATENATE("&lt;",VLOOKUP(CONCATENATE(O$317," 1"),ТЗ!$A:$C,3,0)),IF(ТЗ!O173&gt;ТЗ!O$620,CONCATENATE("&gt;",VLOOKUP(CONCATENATE(O$317," 2"),ТЗ!$A:$C,3,0)),ТЗ!O173))</f>
        <v>0</v>
      </c>
      <c r="P479" s="30">
        <f>IF(P173&lt;P$619,CONCATENATE("&lt;",VLOOKUP(CONCATENATE(P$317," 1"),ТЗ!$A:$C,3,0)),IF(ТЗ!P173&gt;ТЗ!P$620,CONCATENATE("&gt;",VLOOKUP(CONCATENATE(P$317," 2"),ТЗ!$A:$C,3,0)),ТЗ!P173))</f>
        <v>0</v>
      </c>
      <c r="Q479" s="30">
        <f>IF(Q173&lt;Q$619,CONCATENATE("&lt;",VLOOKUP(CONCATENATE(Q$317," 1"),ТЗ!$A:$C,3,0)),IF(ТЗ!Q173&gt;ТЗ!Q$620,CONCATENATE("&gt;",VLOOKUP(CONCATENATE(Q$317," 2"),ТЗ!$A:$C,3,0)),ТЗ!Q173))</f>
        <v>0</v>
      </c>
      <c r="R479" s="30" t="str">
        <f>IF(R173&lt;R$619,CONCATENATE("&lt;",VLOOKUP(CONCATENATE(R$317," 1"),ТЗ!$A:$C,3,0)),IF(ТЗ!R173&gt;ТЗ!R$620,CONCATENATE("&gt;",VLOOKUP(CONCATENATE(R$317," 2"),ТЗ!$A:$C,3,0)),ТЗ!R173))</f>
        <v>&lt;0,5</v>
      </c>
      <c r="S479" s="30" t="str">
        <f>IF(S173&lt;S$619,CONCATENATE("&lt;",VLOOKUP(CONCATENATE(S$317," 1"),ТЗ!$A:$C,3,0)),IF(ТЗ!S173&gt;ТЗ!S$620,CONCATENATE("&gt;",VLOOKUP(CONCATENATE(S$317," 2"),ТЗ!$A:$C,3,0)),ТЗ!S173))</f>
        <v>&lt;0,1</v>
      </c>
      <c r="T479" s="30" t="str">
        <f>IF(T173&lt;T$619,CONCATENATE("&lt;",VLOOKUP(CONCATENATE(T$317," 1"),ТЗ!$A:$C,3,0)),IF(ТЗ!T173&gt;ТЗ!T$620,CONCATENATE("&gt;",VLOOKUP(CONCATENATE(T$317," 2"),ТЗ!$A:$C,3,0)),ТЗ!T173))</f>
        <v>&lt;0,1</v>
      </c>
      <c r="U479" s="30" t="e">
        <f>IF(U173&lt;U$619,CONCATENATE("&lt;",VLOOKUP(CONCATENATE(U$317," 1"),ТЗ!$A:$C,3,0)),IF(ТЗ!U173&gt;ТЗ!U$620,CONCATENATE("&gt;",VLOOKUP(CONCATENATE(U$317," 2"),ТЗ!$A:$C,3,0)),ТЗ!U173))</f>
        <v>#N/A</v>
      </c>
      <c r="V479" s="30" t="e">
        <f>IF(V173&lt;V$619,CONCATENATE("&lt;",VLOOKUP(CONCATENATE(V$317," 1"),ТЗ!$A:$C,3,0)),IF(ТЗ!V173&gt;ТЗ!V$620,CONCATENATE("&gt;",VLOOKUP(CONCATENATE(V$317," 2"),ТЗ!$A:$C,3,0)),ТЗ!V173))</f>
        <v>#N/A</v>
      </c>
    </row>
    <row r="480" spans="4:22" ht="15.75" hidden="1" thickBot="1" x14ac:dyDescent="0.3">
      <c r="D480" s="14" t="str">
        <f>IF(OR(D479=[1]Настройки!$U$6,D479="-"),"-",D479+1)</f>
        <v>-</v>
      </c>
      <c r="E480" s="15" t="str">
        <f t="shared" si="3"/>
        <v>-</v>
      </c>
      <c r="F480" s="15"/>
      <c r="G480" s="30" t="str">
        <f>IF(G174&lt;G$619,CONCATENATE("&lt;",VLOOKUP(CONCATENATE(G$317," 1"),ТЗ!$A:$C,3,0)),IF(ТЗ!G174&gt;ТЗ!G$620,CONCATENATE("&gt;",VLOOKUP(CONCATENATE(G$317," 2"),ТЗ!$A:$C,3,0)),ТЗ!G174))</f>
        <v>&lt;1,00</v>
      </c>
      <c r="H480" s="30" t="str">
        <f>IF(H174&lt;H$619,CONCATENATE("&lt;",VLOOKUP(CONCATENATE(H$317," 1"),ТЗ!$A:$C,3,0)),IF(ТЗ!H174&gt;ТЗ!H$620,CONCATENATE("&gt;",VLOOKUP(CONCATENATE(H$317," 2"),ТЗ!$A:$C,3,0)),ТЗ!H174))</f>
        <v>&lt;1,00</v>
      </c>
      <c r="I480" s="30" t="str">
        <f>IF(I174&lt;I$619,CONCATENATE("&lt;",VLOOKUP(CONCATENATE(I$317," 1"),ТЗ!$A:$C,3,0)),IF(ТЗ!I174&gt;ТЗ!I$620,CONCATENATE("&gt;",VLOOKUP(CONCATENATE(I$317," 2"),ТЗ!$A:$C,3,0)),ТЗ!I174))</f>
        <v>&lt;0,01</v>
      </c>
      <c r="J480" s="30">
        <f>IF(J174&lt;J$619,CONCATENATE("&lt;",VLOOKUP(CONCATENATE(J$317," 1"),ТЗ!$A:$C,3,0)),IF(ТЗ!J174&gt;ТЗ!J$620,CONCATENATE("&gt;",VLOOKUP(CONCATENATE(J$317," 2"),ТЗ!$A:$C,3,0)),ТЗ!J174))</f>
        <v>0</v>
      </c>
      <c r="K480" s="30">
        <f>IF(K174&lt;K$619,CONCATENATE("&lt;",VLOOKUP(CONCATENATE(K$317," 1"),ТЗ!$A:$C,3,0)),IF(ТЗ!K174&gt;ТЗ!K$620,CONCATENATE("&gt;",VLOOKUP(CONCATENATE(K$317," 2"),ТЗ!$A:$C,3,0)),ТЗ!K174))</f>
        <v>0</v>
      </c>
      <c r="L480" s="30" t="str">
        <f>IF(L174&lt;L$619,CONCATENATE("&lt;",VLOOKUP(CONCATENATE(L$317," 1"),ТЗ!$A:$C,3,0)),IF(ТЗ!L174&gt;ТЗ!L$620,CONCATENATE("&gt;",VLOOKUP(CONCATENATE(L$317," 2"),ТЗ!$A:$C,3,0)),ТЗ!L174))</f>
        <v>&lt;0,2</v>
      </c>
      <c r="M480" s="30" t="str">
        <f>IF(M174&lt;M$619,CONCATENATE("&lt;",VLOOKUP(CONCATENATE(M$317," 1"),ТЗ!$A:$C,3,0)),IF(ТЗ!M174&gt;ТЗ!M$620,CONCATENATE("&gt;",VLOOKUP(CONCATENATE(M$317," 2"),ТЗ!$A:$C,3,0)),ТЗ!M174))</f>
        <v>&lt;0,5</v>
      </c>
      <c r="N480" s="30">
        <f>IF(N174&lt;N$619,CONCATENATE("&lt;",VLOOKUP(CONCATENATE(N$317," 1"),ТЗ!$A:$C,3,0)),IF(ТЗ!N174&gt;ТЗ!N$620,CONCATENATE("&gt;",VLOOKUP(CONCATENATE(N$317," 2"),ТЗ!$A:$C,3,0)),ТЗ!N174))</f>
        <v>0</v>
      </c>
      <c r="O480" s="30">
        <f>IF(O174&lt;O$619,CONCATENATE("&lt;",VLOOKUP(CONCATENATE(O$317," 1"),ТЗ!$A:$C,3,0)),IF(ТЗ!O174&gt;ТЗ!O$620,CONCATENATE("&gt;",VLOOKUP(CONCATENATE(O$317," 2"),ТЗ!$A:$C,3,0)),ТЗ!O174))</f>
        <v>0</v>
      </c>
      <c r="P480" s="30">
        <f>IF(P174&lt;P$619,CONCATENATE("&lt;",VLOOKUP(CONCATENATE(P$317," 1"),ТЗ!$A:$C,3,0)),IF(ТЗ!P174&gt;ТЗ!P$620,CONCATENATE("&gt;",VLOOKUP(CONCATENATE(P$317," 2"),ТЗ!$A:$C,3,0)),ТЗ!P174))</f>
        <v>0</v>
      </c>
      <c r="Q480" s="30">
        <f>IF(Q174&lt;Q$619,CONCATENATE("&lt;",VLOOKUP(CONCATENATE(Q$317," 1"),ТЗ!$A:$C,3,0)),IF(ТЗ!Q174&gt;ТЗ!Q$620,CONCATENATE("&gt;",VLOOKUP(CONCATENATE(Q$317," 2"),ТЗ!$A:$C,3,0)),ТЗ!Q174))</f>
        <v>0</v>
      </c>
      <c r="R480" s="30" t="str">
        <f>IF(R174&lt;R$619,CONCATENATE("&lt;",VLOOKUP(CONCATENATE(R$317," 1"),ТЗ!$A:$C,3,0)),IF(ТЗ!R174&gt;ТЗ!R$620,CONCATENATE("&gt;",VLOOKUP(CONCATENATE(R$317," 2"),ТЗ!$A:$C,3,0)),ТЗ!R174))</f>
        <v>&lt;0,5</v>
      </c>
      <c r="S480" s="30" t="str">
        <f>IF(S174&lt;S$619,CONCATENATE("&lt;",VLOOKUP(CONCATENATE(S$317," 1"),ТЗ!$A:$C,3,0)),IF(ТЗ!S174&gt;ТЗ!S$620,CONCATENATE("&gt;",VLOOKUP(CONCATENATE(S$317," 2"),ТЗ!$A:$C,3,0)),ТЗ!S174))</f>
        <v>&lt;0,1</v>
      </c>
      <c r="T480" s="30" t="str">
        <f>IF(T174&lt;T$619,CONCATENATE("&lt;",VLOOKUP(CONCATENATE(T$317," 1"),ТЗ!$A:$C,3,0)),IF(ТЗ!T174&gt;ТЗ!T$620,CONCATENATE("&gt;",VLOOKUP(CONCATENATE(T$317," 2"),ТЗ!$A:$C,3,0)),ТЗ!T174))</f>
        <v>&lt;0,1</v>
      </c>
      <c r="U480" s="30" t="e">
        <f>IF(U174&lt;U$619,CONCATENATE("&lt;",VLOOKUP(CONCATENATE(U$317," 1"),ТЗ!$A:$C,3,0)),IF(ТЗ!U174&gt;ТЗ!U$620,CONCATENATE("&gt;",VLOOKUP(CONCATENATE(U$317," 2"),ТЗ!$A:$C,3,0)),ТЗ!U174))</f>
        <v>#N/A</v>
      </c>
      <c r="V480" s="30" t="e">
        <f>IF(V174&lt;V$619,CONCATENATE("&lt;",VLOOKUP(CONCATENATE(V$317," 1"),ТЗ!$A:$C,3,0)),IF(ТЗ!V174&gt;ТЗ!V$620,CONCATENATE("&gt;",VLOOKUP(CONCATENATE(V$317," 2"),ТЗ!$A:$C,3,0)),ТЗ!V174))</f>
        <v>#N/A</v>
      </c>
    </row>
    <row r="481" spans="4:22" ht="15.75" hidden="1" thickBot="1" x14ac:dyDescent="0.3">
      <c r="D481" s="14" t="str">
        <f>IF(OR(D480=[1]Настройки!$U$6,D480="-"),"-",D480+1)</f>
        <v>-</v>
      </c>
      <c r="E481" s="15" t="str">
        <f t="shared" si="3"/>
        <v>-</v>
      </c>
      <c r="F481" s="15"/>
      <c r="G481" s="30" t="str">
        <f>IF(G175&lt;G$619,CONCATENATE("&lt;",VLOOKUP(CONCATENATE(G$317," 1"),ТЗ!$A:$C,3,0)),IF(ТЗ!G175&gt;ТЗ!G$620,CONCATENATE("&gt;",VLOOKUP(CONCATENATE(G$317," 2"),ТЗ!$A:$C,3,0)),ТЗ!G175))</f>
        <v>&lt;1,00</v>
      </c>
      <c r="H481" s="30" t="str">
        <f>IF(H175&lt;H$619,CONCATENATE("&lt;",VLOOKUP(CONCATENATE(H$317," 1"),ТЗ!$A:$C,3,0)),IF(ТЗ!H175&gt;ТЗ!H$620,CONCATENATE("&gt;",VLOOKUP(CONCATENATE(H$317," 2"),ТЗ!$A:$C,3,0)),ТЗ!H175))</f>
        <v>&lt;1,00</v>
      </c>
      <c r="I481" s="30" t="str">
        <f>IF(I175&lt;I$619,CONCATENATE("&lt;",VLOOKUP(CONCATENATE(I$317," 1"),ТЗ!$A:$C,3,0)),IF(ТЗ!I175&gt;ТЗ!I$620,CONCATENATE("&gt;",VLOOKUP(CONCATENATE(I$317," 2"),ТЗ!$A:$C,3,0)),ТЗ!I175))</f>
        <v>&lt;0,01</v>
      </c>
      <c r="J481" s="30">
        <f>IF(J175&lt;J$619,CONCATENATE("&lt;",VLOOKUP(CONCATENATE(J$317," 1"),ТЗ!$A:$C,3,0)),IF(ТЗ!J175&gt;ТЗ!J$620,CONCATENATE("&gt;",VLOOKUP(CONCATENATE(J$317," 2"),ТЗ!$A:$C,3,0)),ТЗ!J175))</f>
        <v>0</v>
      </c>
      <c r="K481" s="30">
        <f>IF(K175&lt;K$619,CONCATENATE("&lt;",VLOOKUP(CONCATENATE(K$317," 1"),ТЗ!$A:$C,3,0)),IF(ТЗ!K175&gt;ТЗ!K$620,CONCATENATE("&gt;",VLOOKUP(CONCATENATE(K$317," 2"),ТЗ!$A:$C,3,0)),ТЗ!K175))</f>
        <v>0</v>
      </c>
      <c r="L481" s="30" t="str">
        <f>IF(L175&lt;L$619,CONCATENATE("&lt;",VLOOKUP(CONCATENATE(L$317," 1"),ТЗ!$A:$C,3,0)),IF(ТЗ!L175&gt;ТЗ!L$620,CONCATENATE("&gt;",VLOOKUP(CONCATENATE(L$317," 2"),ТЗ!$A:$C,3,0)),ТЗ!L175))</f>
        <v>&lt;0,2</v>
      </c>
      <c r="M481" s="30" t="str">
        <f>IF(M175&lt;M$619,CONCATENATE("&lt;",VLOOKUP(CONCATENATE(M$317," 1"),ТЗ!$A:$C,3,0)),IF(ТЗ!M175&gt;ТЗ!M$620,CONCATENATE("&gt;",VLOOKUP(CONCATENATE(M$317," 2"),ТЗ!$A:$C,3,0)),ТЗ!M175))</f>
        <v>&lt;0,5</v>
      </c>
      <c r="N481" s="30">
        <f>IF(N175&lt;N$619,CONCATENATE("&lt;",VLOOKUP(CONCATENATE(N$317," 1"),ТЗ!$A:$C,3,0)),IF(ТЗ!N175&gt;ТЗ!N$620,CONCATENATE("&gt;",VLOOKUP(CONCATENATE(N$317," 2"),ТЗ!$A:$C,3,0)),ТЗ!N175))</f>
        <v>0</v>
      </c>
      <c r="O481" s="30">
        <f>IF(O175&lt;O$619,CONCATENATE("&lt;",VLOOKUP(CONCATENATE(O$317," 1"),ТЗ!$A:$C,3,0)),IF(ТЗ!O175&gt;ТЗ!O$620,CONCATENATE("&gt;",VLOOKUP(CONCATENATE(O$317," 2"),ТЗ!$A:$C,3,0)),ТЗ!O175))</f>
        <v>0</v>
      </c>
      <c r="P481" s="30">
        <f>IF(P175&lt;P$619,CONCATENATE("&lt;",VLOOKUP(CONCATENATE(P$317," 1"),ТЗ!$A:$C,3,0)),IF(ТЗ!P175&gt;ТЗ!P$620,CONCATENATE("&gt;",VLOOKUP(CONCATENATE(P$317," 2"),ТЗ!$A:$C,3,0)),ТЗ!P175))</f>
        <v>0</v>
      </c>
      <c r="Q481" s="30">
        <f>IF(Q175&lt;Q$619,CONCATENATE("&lt;",VLOOKUP(CONCATENATE(Q$317," 1"),ТЗ!$A:$C,3,0)),IF(ТЗ!Q175&gt;ТЗ!Q$620,CONCATENATE("&gt;",VLOOKUP(CONCATENATE(Q$317," 2"),ТЗ!$A:$C,3,0)),ТЗ!Q175))</f>
        <v>0</v>
      </c>
      <c r="R481" s="30" t="str">
        <f>IF(R175&lt;R$619,CONCATENATE("&lt;",VLOOKUP(CONCATENATE(R$317," 1"),ТЗ!$A:$C,3,0)),IF(ТЗ!R175&gt;ТЗ!R$620,CONCATENATE("&gt;",VLOOKUP(CONCATENATE(R$317," 2"),ТЗ!$A:$C,3,0)),ТЗ!R175))</f>
        <v>&lt;0,5</v>
      </c>
      <c r="S481" s="30" t="str">
        <f>IF(S175&lt;S$619,CONCATENATE("&lt;",VLOOKUP(CONCATENATE(S$317," 1"),ТЗ!$A:$C,3,0)),IF(ТЗ!S175&gt;ТЗ!S$620,CONCATENATE("&gt;",VLOOKUP(CONCATENATE(S$317," 2"),ТЗ!$A:$C,3,0)),ТЗ!S175))</f>
        <v>&lt;0,1</v>
      </c>
      <c r="T481" s="30" t="str">
        <f>IF(T175&lt;T$619,CONCATENATE("&lt;",VLOOKUP(CONCATENATE(T$317," 1"),ТЗ!$A:$C,3,0)),IF(ТЗ!T175&gt;ТЗ!T$620,CONCATENATE("&gt;",VLOOKUP(CONCATENATE(T$317," 2"),ТЗ!$A:$C,3,0)),ТЗ!T175))</f>
        <v>&lt;0,1</v>
      </c>
      <c r="U481" s="30" t="e">
        <f>IF(U175&lt;U$619,CONCATENATE("&lt;",VLOOKUP(CONCATENATE(U$317," 1"),ТЗ!$A:$C,3,0)),IF(ТЗ!U175&gt;ТЗ!U$620,CONCATENATE("&gt;",VLOOKUP(CONCATENATE(U$317," 2"),ТЗ!$A:$C,3,0)),ТЗ!U175))</f>
        <v>#N/A</v>
      </c>
      <c r="V481" s="30" t="e">
        <f>IF(V175&lt;V$619,CONCATENATE("&lt;",VLOOKUP(CONCATENATE(V$317," 1"),ТЗ!$A:$C,3,0)),IF(ТЗ!V175&gt;ТЗ!V$620,CONCATENATE("&gt;",VLOOKUP(CONCATENATE(V$317," 2"),ТЗ!$A:$C,3,0)),ТЗ!V175))</f>
        <v>#N/A</v>
      </c>
    </row>
    <row r="482" spans="4:22" ht="15.75" hidden="1" thickBot="1" x14ac:dyDescent="0.3">
      <c r="D482" s="14" t="str">
        <f>IF(OR(D481=[1]Настройки!$U$6,D481="-"),"-",D481+1)</f>
        <v>-</v>
      </c>
      <c r="E482" s="15" t="str">
        <f t="shared" si="3"/>
        <v>-</v>
      </c>
      <c r="F482" s="15"/>
      <c r="G482" s="30" t="str">
        <f>IF(G176&lt;G$619,CONCATENATE("&lt;",VLOOKUP(CONCATENATE(G$317," 1"),ТЗ!$A:$C,3,0)),IF(ТЗ!G176&gt;ТЗ!G$620,CONCATENATE("&gt;",VLOOKUP(CONCATENATE(G$317," 2"),ТЗ!$A:$C,3,0)),ТЗ!G176))</f>
        <v>&lt;1,00</v>
      </c>
      <c r="H482" s="30" t="str">
        <f>IF(H176&lt;H$619,CONCATENATE("&lt;",VLOOKUP(CONCATENATE(H$317," 1"),ТЗ!$A:$C,3,0)),IF(ТЗ!H176&gt;ТЗ!H$620,CONCATENATE("&gt;",VLOOKUP(CONCATENATE(H$317," 2"),ТЗ!$A:$C,3,0)),ТЗ!H176))</f>
        <v>&lt;1,00</v>
      </c>
      <c r="I482" s="30" t="str">
        <f>IF(I176&lt;I$619,CONCATENATE("&lt;",VLOOKUP(CONCATENATE(I$317," 1"),ТЗ!$A:$C,3,0)),IF(ТЗ!I176&gt;ТЗ!I$620,CONCATENATE("&gt;",VLOOKUP(CONCATENATE(I$317," 2"),ТЗ!$A:$C,3,0)),ТЗ!I176))</f>
        <v>&lt;0,01</v>
      </c>
      <c r="J482" s="30">
        <f>IF(J176&lt;J$619,CONCATENATE("&lt;",VLOOKUP(CONCATENATE(J$317," 1"),ТЗ!$A:$C,3,0)),IF(ТЗ!J176&gt;ТЗ!J$620,CONCATENATE("&gt;",VLOOKUP(CONCATENATE(J$317," 2"),ТЗ!$A:$C,3,0)),ТЗ!J176))</f>
        <v>0</v>
      </c>
      <c r="K482" s="30">
        <f>IF(K176&lt;K$619,CONCATENATE("&lt;",VLOOKUP(CONCATENATE(K$317," 1"),ТЗ!$A:$C,3,0)),IF(ТЗ!K176&gt;ТЗ!K$620,CONCATENATE("&gt;",VLOOKUP(CONCATENATE(K$317," 2"),ТЗ!$A:$C,3,0)),ТЗ!K176))</f>
        <v>0</v>
      </c>
      <c r="L482" s="30" t="str">
        <f>IF(L176&lt;L$619,CONCATENATE("&lt;",VLOOKUP(CONCATENATE(L$317," 1"),ТЗ!$A:$C,3,0)),IF(ТЗ!L176&gt;ТЗ!L$620,CONCATENATE("&gt;",VLOOKUP(CONCATENATE(L$317," 2"),ТЗ!$A:$C,3,0)),ТЗ!L176))</f>
        <v>&lt;0,2</v>
      </c>
      <c r="M482" s="30" t="str">
        <f>IF(M176&lt;M$619,CONCATENATE("&lt;",VLOOKUP(CONCATENATE(M$317," 1"),ТЗ!$A:$C,3,0)),IF(ТЗ!M176&gt;ТЗ!M$620,CONCATENATE("&gt;",VLOOKUP(CONCATENATE(M$317," 2"),ТЗ!$A:$C,3,0)),ТЗ!M176))</f>
        <v>&lt;0,5</v>
      </c>
      <c r="N482" s="30">
        <f>IF(N176&lt;N$619,CONCATENATE("&lt;",VLOOKUP(CONCATENATE(N$317," 1"),ТЗ!$A:$C,3,0)),IF(ТЗ!N176&gt;ТЗ!N$620,CONCATENATE("&gt;",VLOOKUP(CONCATENATE(N$317," 2"),ТЗ!$A:$C,3,0)),ТЗ!N176))</f>
        <v>0</v>
      </c>
      <c r="O482" s="30">
        <f>IF(O176&lt;O$619,CONCATENATE("&lt;",VLOOKUP(CONCATENATE(O$317," 1"),ТЗ!$A:$C,3,0)),IF(ТЗ!O176&gt;ТЗ!O$620,CONCATENATE("&gt;",VLOOKUP(CONCATENATE(O$317," 2"),ТЗ!$A:$C,3,0)),ТЗ!O176))</f>
        <v>0</v>
      </c>
      <c r="P482" s="30">
        <f>IF(P176&lt;P$619,CONCATENATE("&lt;",VLOOKUP(CONCATENATE(P$317," 1"),ТЗ!$A:$C,3,0)),IF(ТЗ!P176&gt;ТЗ!P$620,CONCATENATE("&gt;",VLOOKUP(CONCATENATE(P$317," 2"),ТЗ!$A:$C,3,0)),ТЗ!P176))</f>
        <v>0</v>
      </c>
      <c r="Q482" s="30">
        <f>IF(Q176&lt;Q$619,CONCATENATE("&lt;",VLOOKUP(CONCATENATE(Q$317," 1"),ТЗ!$A:$C,3,0)),IF(ТЗ!Q176&gt;ТЗ!Q$620,CONCATENATE("&gt;",VLOOKUP(CONCATENATE(Q$317," 2"),ТЗ!$A:$C,3,0)),ТЗ!Q176))</f>
        <v>0</v>
      </c>
      <c r="R482" s="30" t="str">
        <f>IF(R176&lt;R$619,CONCATENATE("&lt;",VLOOKUP(CONCATENATE(R$317," 1"),ТЗ!$A:$C,3,0)),IF(ТЗ!R176&gt;ТЗ!R$620,CONCATENATE("&gt;",VLOOKUP(CONCATENATE(R$317," 2"),ТЗ!$A:$C,3,0)),ТЗ!R176))</f>
        <v>&lt;0,5</v>
      </c>
      <c r="S482" s="30" t="str">
        <f>IF(S176&lt;S$619,CONCATENATE("&lt;",VLOOKUP(CONCATENATE(S$317," 1"),ТЗ!$A:$C,3,0)),IF(ТЗ!S176&gt;ТЗ!S$620,CONCATENATE("&gt;",VLOOKUP(CONCATENATE(S$317," 2"),ТЗ!$A:$C,3,0)),ТЗ!S176))</f>
        <v>&lt;0,1</v>
      </c>
      <c r="T482" s="30" t="str">
        <f>IF(T176&lt;T$619,CONCATENATE("&lt;",VLOOKUP(CONCATENATE(T$317," 1"),ТЗ!$A:$C,3,0)),IF(ТЗ!T176&gt;ТЗ!T$620,CONCATENATE("&gt;",VLOOKUP(CONCATENATE(T$317," 2"),ТЗ!$A:$C,3,0)),ТЗ!T176))</f>
        <v>&lt;0,1</v>
      </c>
      <c r="U482" s="30" t="e">
        <f>IF(U176&lt;U$619,CONCATENATE("&lt;",VLOOKUP(CONCATENATE(U$317," 1"),ТЗ!$A:$C,3,0)),IF(ТЗ!U176&gt;ТЗ!U$620,CONCATENATE("&gt;",VLOOKUP(CONCATENATE(U$317," 2"),ТЗ!$A:$C,3,0)),ТЗ!U176))</f>
        <v>#N/A</v>
      </c>
      <c r="V482" s="30" t="e">
        <f>IF(V176&lt;V$619,CONCATENATE("&lt;",VLOOKUP(CONCATENATE(V$317," 1"),ТЗ!$A:$C,3,0)),IF(ТЗ!V176&gt;ТЗ!V$620,CONCATENATE("&gt;",VLOOKUP(CONCATENATE(V$317," 2"),ТЗ!$A:$C,3,0)),ТЗ!V176))</f>
        <v>#N/A</v>
      </c>
    </row>
    <row r="483" spans="4:22" ht="15.75" hidden="1" thickBot="1" x14ac:dyDescent="0.3">
      <c r="D483" s="14" t="str">
        <f>IF(OR(D482=[1]Настройки!$U$6,D482="-"),"-",D482+1)</f>
        <v>-</v>
      </c>
      <c r="E483" s="15" t="str">
        <f t="shared" si="3"/>
        <v>-</v>
      </c>
      <c r="F483" s="15"/>
      <c r="G483" s="30" t="str">
        <f>IF(G177&lt;G$619,CONCATENATE("&lt;",VLOOKUP(CONCATENATE(G$317," 1"),ТЗ!$A:$C,3,0)),IF(ТЗ!G177&gt;ТЗ!G$620,CONCATENATE("&gt;",VLOOKUP(CONCATENATE(G$317," 2"),ТЗ!$A:$C,3,0)),ТЗ!G177))</f>
        <v>&lt;1,00</v>
      </c>
      <c r="H483" s="30" t="str">
        <f>IF(H177&lt;H$619,CONCATENATE("&lt;",VLOOKUP(CONCATENATE(H$317," 1"),ТЗ!$A:$C,3,0)),IF(ТЗ!H177&gt;ТЗ!H$620,CONCATENATE("&gt;",VLOOKUP(CONCATENATE(H$317," 2"),ТЗ!$A:$C,3,0)),ТЗ!H177))</f>
        <v>&lt;1,00</v>
      </c>
      <c r="I483" s="30" t="str">
        <f>IF(I177&lt;I$619,CONCATENATE("&lt;",VLOOKUP(CONCATENATE(I$317," 1"),ТЗ!$A:$C,3,0)),IF(ТЗ!I177&gt;ТЗ!I$620,CONCATENATE("&gt;",VLOOKUP(CONCATENATE(I$317," 2"),ТЗ!$A:$C,3,0)),ТЗ!I177))</f>
        <v>&lt;0,01</v>
      </c>
      <c r="J483" s="30">
        <f>IF(J177&lt;J$619,CONCATENATE("&lt;",VLOOKUP(CONCATENATE(J$317," 1"),ТЗ!$A:$C,3,0)),IF(ТЗ!J177&gt;ТЗ!J$620,CONCATENATE("&gt;",VLOOKUP(CONCATENATE(J$317," 2"),ТЗ!$A:$C,3,0)),ТЗ!J177))</f>
        <v>0</v>
      </c>
      <c r="K483" s="30">
        <f>IF(K177&lt;K$619,CONCATENATE("&lt;",VLOOKUP(CONCATENATE(K$317," 1"),ТЗ!$A:$C,3,0)),IF(ТЗ!K177&gt;ТЗ!K$620,CONCATENATE("&gt;",VLOOKUP(CONCATENATE(K$317," 2"),ТЗ!$A:$C,3,0)),ТЗ!K177))</f>
        <v>0</v>
      </c>
      <c r="L483" s="30" t="str">
        <f>IF(L177&lt;L$619,CONCATENATE("&lt;",VLOOKUP(CONCATENATE(L$317," 1"),ТЗ!$A:$C,3,0)),IF(ТЗ!L177&gt;ТЗ!L$620,CONCATENATE("&gt;",VLOOKUP(CONCATENATE(L$317," 2"),ТЗ!$A:$C,3,0)),ТЗ!L177))</f>
        <v>&lt;0,2</v>
      </c>
      <c r="M483" s="30" t="str">
        <f>IF(M177&lt;M$619,CONCATENATE("&lt;",VLOOKUP(CONCATENATE(M$317," 1"),ТЗ!$A:$C,3,0)),IF(ТЗ!M177&gt;ТЗ!M$620,CONCATENATE("&gt;",VLOOKUP(CONCATENATE(M$317," 2"),ТЗ!$A:$C,3,0)),ТЗ!M177))</f>
        <v>&lt;0,5</v>
      </c>
      <c r="N483" s="30">
        <f>IF(N177&lt;N$619,CONCATENATE("&lt;",VLOOKUP(CONCATENATE(N$317," 1"),ТЗ!$A:$C,3,0)),IF(ТЗ!N177&gt;ТЗ!N$620,CONCATENATE("&gt;",VLOOKUP(CONCATENATE(N$317," 2"),ТЗ!$A:$C,3,0)),ТЗ!N177))</f>
        <v>0</v>
      </c>
      <c r="O483" s="30">
        <f>IF(O177&lt;O$619,CONCATENATE("&lt;",VLOOKUP(CONCATENATE(O$317," 1"),ТЗ!$A:$C,3,0)),IF(ТЗ!O177&gt;ТЗ!O$620,CONCATENATE("&gt;",VLOOKUP(CONCATENATE(O$317," 2"),ТЗ!$A:$C,3,0)),ТЗ!O177))</f>
        <v>0</v>
      </c>
      <c r="P483" s="30">
        <f>IF(P177&lt;P$619,CONCATENATE("&lt;",VLOOKUP(CONCATENATE(P$317," 1"),ТЗ!$A:$C,3,0)),IF(ТЗ!P177&gt;ТЗ!P$620,CONCATENATE("&gt;",VLOOKUP(CONCATENATE(P$317," 2"),ТЗ!$A:$C,3,0)),ТЗ!P177))</f>
        <v>0</v>
      </c>
      <c r="Q483" s="30">
        <f>IF(Q177&lt;Q$619,CONCATENATE("&lt;",VLOOKUP(CONCATENATE(Q$317," 1"),ТЗ!$A:$C,3,0)),IF(ТЗ!Q177&gt;ТЗ!Q$620,CONCATENATE("&gt;",VLOOKUP(CONCATENATE(Q$317," 2"),ТЗ!$A:$C,3,0)),ТЗ!Q177))</f>
        <v>0</v>
      </c>
      <c r="R483" s="30" t="str">
        <f>IF(R177&lt;R$619,CONCATENATE("&lt;",VLOOKUP(CONCATENATE(R$317," 1"),ТЗ!$A:$C,3,0)),IF(ТЗ!R177&gt;ТЗ!R$620,CONCATENATE("&gt;",VLOOKUP(CONCATENATE(R$317," 2"),ТЗ!$A:$C,3,0)),ТЗ!R177))</f>
        <v>&lt;0,5</v>
      </c>
      <c r="S483" s="30" t="str">
        <f>IF(S177&lt;S$619,CONCATENATE("&lt;",VLOOKUP(CONCATENATE(S$317," 1"),ТЗ!$A:$C,3,0)),IF(ТЗ!S177&gt;ТЗ!S$620,CONCATENATE("&gt;",VLOOKUP(CONCATENATE(S$317," 2"),ТЗ!$A:$C,3,0)),ТЗ!S177))</f>
        <v>&lt;0,1</v>
      </c>
      <c r="T483" s="30" t="str">
        <f>IF(T177&lt;T$619,CONCATENATE("&lt;",VLOOKUP(CONCATENATE(T$317," 1"),ТЗ!$A:$C,3,0)),IF(ТЗ!T177&gt;ТЗ!T$620,CONCATENATE("&gt;",VLOOKUP(CONCATENATE(T$317," 2"),ТЗ!$A:$C,3,0)),ТЗ!T177))</f>
        <v>&lt;0,1</v>
      </c>
      <c r="U483" s="30" t="e">
        <f>IF(U177&lt;U$619,CONCATENATE("&lt;",VLOOKUP(CONCATENATE(U$317," 1"),ТЗ!$A:$C,3,0)),IF(ТЗ!U177&gt;ТЗ!U$620,CONCATENATE("&gt;",VLOOKUP(CONCATENATE(U$317," 2"),ТЗ!$A:$C,3,0)),ТЗ!U177))</f>
        <v>#N/A</v>
      </c>
      <c r="V483" s="30" t="e">
        <f>IF(V177&lt;V$619,CONCATENATE("&lt;",VLOOKUP(CONCATENATE(V$317," 1"),ТЗ!$A:$C,3,0)),IF(ТЗ!V177&gt;ТЗ!V$620,CONCATENATE("&gt;",VLOOKUP(CONCATENATE(V$317," 2"),ТЗ!$A:$C,3,0)),ТЗ!V177))</f>
        <v>#N/A</v>
      </c>
    </row>
    <row r="484" spans="4:22" ht="15.75" hidden="1" thickBot="1" x14ac:dyDescent="0.3">
      <c r="D484" s="14" t="str">
        <f>IF(OR(D483=[1]Настройки!$U$6,D483="-"),"-",D483+1)</f>
        <v>-</v>
      </c>
      <c r="E484" s="15" t="str">
        <f t="shared" si="3"/>
        <v>-</v>
      </c>
      <c r="F484" s="15"/>
      <c r="G484" s="30" t="str">
        <f>IF(G178&lt;G$619,CONCATENATE("&lt;",VLOOKUP(CONCATENATE(G$317," 1"),ТЗ!$A:$C,3,0)),IF(ТЗ!G178&gt;ТЗ!G$620,CONCATENATE("&gt;",VLOOKUP(CONCATENATE(G$317," 2"),ТЗ!$A:$C,3,0)),ТЗ!G178))</f>
        <v>&lt;1,00</v>
      </c>
      <c r="H484" s="30" t="str">
        <f>IF(H178&lt;H$619,CONCATENATE("&lt;",VLOOKUP(CONCATENATE(H$317," 1"),ТЗ!$A:$C,3,0)),IF(ТЗ!H178&gt;ТЗ!H$620,CONCATENATE("&gt;",VLOOKUP(CONCATENATE(H$317," 2"),ТЗ!$A:$C,3,0)),ТЗ!H178))</f>
        <v>&lt;1,00</v>
      </c>
      <c r="I484" s="30" t="str">
        <f>IF(I178&lt;I$619,CONCATENATE("&lt;",VLOOKUP(CONCATENATE(I$317," 1"),ТЗ!$A:$C,3,0)),IF(ТЗ!I178&gt;ТЗ!I$620,CONCATENATE("&gt;",VLOOKUP(CONCATENATE(I$317," 2"),ТЗ!$A:$C,3,0)),ТЗ!I178))</f>
        <v>&lt;0,01</v>
      </c>
      <c r="J484" s="30">
        <f>IF(J178&lt;J$619,CONCATENATE("&lt;",VLOOKUP(CONCATENATE(J$317," 1"),ТЗ!$A:$C,3,0)),IF(ТЗ!J178&gt;ТЗ!J$620,CONCATENATE("&gt;",VLOOKUP(CONCATENATE(J$317," 2"),ТЗ!$A:$C,3,0)),ТЗ!J178))</f>
        <v>0</v>
      </c>
      <c r="K484" s="30">
        <f>IF(K178&lt;K$619,CONCATENATE("&lt;",VLOOKUP(CONCATENATE(K$317," 1"),ТЗ!$A:$C,3,0)),IF(ТЗ!K178&gt;ТЗ!K$620,CONCATENATE("&gt;",VLOOKUP(CONCATENATE(K$317," 2"),ТЗ!$A:$C,3,0)),ТЗ!K178))</f>
        <v>0</v>
      </c>
      <c r="L484" s="30" t="str">
        <f>IF(L178&lt;L$619,CONCATENATE("&lt;",VLOOKUP(CONCATENATE(L$317," 1"),ТЗ!$A:$C,3,0)),IF(ТЗ!L178&gt;ТЗ!L$620,CONCATENATE("&gt;",VLOOKUP(CONCATENATE(L$317," 2"),ТЗ!$A:$C,3,0)),ТЗ!L178))</f>
        <v>&lt;0,2</v>
      </c>
      <c r="M484" s="30" t="str">
        <f>IF(M178&lt;M$619,CONCATENATE("&lt;",VLOOKUP(CONCATENATE(M$317," 1"),ТЗ!$A:$C,3,0)),IF(ТЗ!M178&gt;ТЗ!M$620,CONCATENATE("&gt;",VLOOKUP(CONCATENATE(M$317," 2"),ТЗ!$A:$C,3,0)),ТЗ!M178))</f>
        <v>&lt;0,5</v>
      </c>
      <c r="N484" s="30">
        <f>IF(N178&lt;N$619,CONCATENATE("&lt;",VLOOKUP(CONCATENATE(N$317," 1"),ТЗ!$A:$C,3,0)),IF(ТЗ!N178&gt;ТЗ!N$620,CONCATENATE("&gt;",VLOOKUP(CONCATENATE(N$317," 2"),ТЗ!$A:$C,3,0)),ТЗ!N178))</f>
        <v>0</v>
      </c>
      <c r="O484" s="30">
        <f>IF(O178&lt;O$619,CONCATENATE("&lt;",VLOOKUP(CONCATENATE(O$317," 1"),ТЗ!$A:$C,3,0)),IF(ТЗ!O178&gt;ТЗ!O$620,CONCATENATE("&gt;",VLOOKUP(CONCATENATE(O$317," 2"),ТЗ!$A:$C,3,0)),ТЗ!O178))</f>
        <v>0</v>
      </c>
      <c r="P484" s="30">
        <f>IF(P178&lt;P$619,CONCATENATE("&lt;",VLOOKUP(CONCATENATE(P$317," 1"),ТЗ!$A:$C,3,0)),IF(ТЗ!P178&gt;ТЗ!P$620,CONCATENATE("&gt;",VLOOKUP(CONCATENATE(P$317," 2"),ТЗ!$A:$C,3,0)),ТЗ!P178))</f>
        <v>0</v>
      </c>
      <c r="Q484" s="30">
        <f>IF(Q178&lt;Q$619,CONCATENATE("&lt;",VLOOKUP(CONCATENATE(Q$317," 1"),ТЗ!$A:$C,3,0)),IF(ТЗ!Q178&gt;ТЗ!Q$620,CONCATENATE("&gt;",VLOOKUP(CONCATENATE(Q$317," 2"),ТЗ!$A:$C,3,0)),ТЗ!Q178))</f>
        <v>0</v>
      </c>
      <c r="R484" s="30" t="str">
        <f>IF(R178&lt;R$619,CONCATENATE("&lt;",VLOOKUP(CONCATENATE(R$317," 1"),ТЗ!$A:$C,3,0)),IF(ТЗ!R178&gt;ТЗ!R$620,CONCATENATE("&gt;",VLOOKUP(CONCATENATE(R$317," 2"),ТЗ!$A:$C,3,0)),ТЗ!R178))</f>
        <v>&lt;0,5</v>
      </c>
      <c r="S484" s="30" t="str">
        <f>IF(S178&lt;S$619,CONCATENATE("&lt;",VLOOKUP(CONCATENATE(S$317," 1"),ТЗ!$A:$C,3,0)),IF(ТЗ!S178&gt;ТЗ!S$620,CONCATENATE("&gt;",VLOOKUP(CONCATENATE(S$317," 2"),ТЗ!$A:$C,3,0)),ТЗ!S178))</f>
        <v>&lt;0,1</v>
      </c>
      <c r="T484" s="30" t="str">
        <f>IF(T178&lt;T$619,CONCATENATE("&lt;",VLOOKUP(CONCATENATE(T$317," 1"),ТЗ!$A:$C,3,0)),IF(ТЗ!T178&gt;ТЗ!T$620,CONCATENATE("&gt;",VLOOKUP(CONCATENATE(T$317," 2"),ТЗ!$A:$C,3,0)),ТЗ!T178))</f>
        <v>&lt;0,1</v>
      </c>
      <c r="U484" s="30" t="e">
        <f>IF(U178&lt;U$619,CONCATENATE("&lt;",VLOOKUP(CONCATENATE(U$317," 1"),ТЗ!$A:$C,3,0)),IF(ТЗ!U178&gt;ТЗ!U$620,CONCATENATE("&gt;",VLOOKUP(CONCATENATE(U$317," 2"),ТЗ!$A:$C,3,0)),ТЗ!U178))</f>
        <v>#N/A</v>
      </c>
      <c r="V484" s="30" t="e">
        <f>IF(V178&lt;V$619,CONCATENATE("&lt;",VLOOKUP(CONCATENATE(V$317," 1"),ТЗ!$A:$C,3,0)),IF(ТЗ!V178&gt;ТЗ!V$620,CONCATENATE("&gt;",VLOOKUP(CONCATENATE(V$317," 2"),ТЗ!$A:$C,3,0)),ТЗ!V178))</f>
        <v>#N/A</v>
      </c>
    </row>
    <row r="485" spans="4:22" ht="15.75" hidden="1" thickBot="1" x14ac:dyDescent="0.3">
      <c r="D485" s="14" t="str">
        <f>IF(OR(D484=[1]Настройки!$U$6,D484="-"),"-",D484+1)</f>
        <v>-</v>
      </c>
      <c r="E485" s="15" t="str">
        <f t="shared" si="3"/>
        <v>-</v>
      </c>
      <c r="F485" s="15"/>
      <c r="G485" s="30" t="str">
        <f>IF(G179&lt;G$619,CONCATENATE("&lt;",VLOOKUP(CONCATENATE(G$317," 1"),ТЗ!$A:$C,3,0)),IF(ТЗ!G179&gt;ТЗ!G$620,CONCATENATE("&gt;",VLOOKUP(CONCATENATE(G$317," 2"),ТЗ!$A:$C,3,0)),ТЗ!G179))</f>
        <v>&lt;1,00</v>
      </c>
      <c r="H485" s="30" t="str">
        <f>IF(H179&lt;H$619,CONCATENATE("&lt;",VLOOKUP(CONCATENATE(H$317," 1"),ТЗ!$A:$C,3,0)),IF(ТЗ!H179&gt;ТЗ!H$620,CONCATENATE("&gt;",VLOOKUP(CONCATENATE(H$317," 2"),ТЗ!$A:$C,3,0)),ТЗ!H179))</f>
        <v>&lt;1,00</v>
      </c>
      <c r="I485" s="30" t="str">
        <f>IF(I179&lt;I$619,CONCATENATE("&lt;",VLOOKUP(CONCATENATE(I$317," 1"),ТЗ!$A:$C,3,0)),IF(ТЗ!I179&gt;ТЗ!I$620,CONCATENATE("&gt;",VLOOKUP(CONCATENATE(I$317," 2"),ТЗ!$A:$C,3,0)),ТЗ!I179))</f>
        <v>&lt;0,01</v>
      </c>
      <c r="J485" s="30">
        <f>IF(J179&lt;J$619,CONCATENATE("&lt;",VLOOKUP(CONCATENATE(J$317," 1"),ТЗ!$A:$C,3,0)),IF(ТЗ!J179&gt;ТЗ!J$620,CONCATENATE("&gt;",VLOOKUP(CONCATENATE(J$317," 2"),ТЗ!$A:$C,3,0)),ТЗ!J179))</f>
        <v>0</v>
      </c>
      <c r="K485" s="30">
        <f>IF(K179&lt;K$619,CONCATENATE("&lt;",VLOOKUP(CONCATENATE(K$317," 1"),ТЗ!$A:$C,3,0)),IF(ТЗ!K179&gt;ТЗ!K$620,CONCATENATE("&gt;",VLOOKUP(CONCATENATE(K$317," 2"),ТЗ!$A:$C,3,0)),ТЗ!K179))</f>
        <v>0</v>
      </c>
      <c r="L485" s="30" t="str">
        <f>IF(L179&lt;L$619,CONCATENATE("&lt;",VLOOKUP(CONCATENATE(L$317," 1"),ТЗ!$A:$C,3,0)),IF(ТЗ!L179&gt;ТЗ!L$620,CONCATENATE("&gt;",VLOOKUP(CONCATENATE(L$317," 2"),ТЗ!$A:$C,3,0)),ТЗ!L179))</f>
        <v>&lt;0,2</v>
      </c>
      <c r="M485" s="30" t="str">
        <f>IF(M179&lt;M$619,CONCATENATE("&lt;",VLOOKUP(CONCATENATE(M$317," 1"),ТЗ!$A:$C,3,0)),IF(ТЗ!M179&gt;ТЗ!M$620,CONCATENATE("&gt;",VLOOKUP(CONCATENATE(M$317," 2"),ТЗ!$A:$C,3,0)),ТЗ!M179))</f>
        <v>&lt;0,5</v>
      </c>
      <c r="N485" s="30">
        <f>IF(N179&lt;N$619,CONCATENATE("&lt;",VLOOKUP(CONCATENATE(N$317," 1"),ТЗ!$A:$C,3,0)),IF(ТЗ!N179&gt;ТЗ!N$620,CONCATENATE("&gt;",VLOOKUP(CONCATENATE(N$317," 2"),ТЗ!$A:$C,3,0)),ТЗ!N179))</f>
        <v>0</v>
      </c>
      <c r="O485" s="30">
        <f>IF(O179&lt;O$619,CONCATENATE("&lt;",VLOOKUP(CONCATENATE(O$317," 1"),ТЗ!$A:$C,3,0)),IF(ТЗ!O179&gt;ТЗ!O$620,CONCATENATE("&gt;",VLOOKUP(CONCATENATE(O$317," 2"),ТЗ!$A:$C,3,0)),ТЗ!O179))</f>
        <v>0</v>
      </c>
      <c r="P485" s="30">
        <f>IF(P179&lt;P$619,CONCATENATE("&lt;",VLOOKUP(CONCATENATE(P$317," 1"),ТЗ!$A:$C,3,0)),IF(ТЗ!P179&gt;ТЗ!P$620,CONCATENATE("&gt;",VLOOKUP(CONCATENATE(P$317," 2"),ТЗ!$A:$C,3,0)),ТЗ!P179))</f>
        <v>0</v>
      </c>
      <c r="Q485" s="30">
        <f>IF(Q179&lt;Q$619,CONCATENATE("&lt;",VLOOKUP(CONCATENATE(Q$317," 1"),ТЗ!$A:$C,3,0)),IF(ТЗ!Q179&gt;ТЗ!Q$620,CONCATENATE("&gt;",VLOOKUP(CONCATENATE(Q$317," 2"),ТЗ!$A:$C,3,0)),ТЗ!Q179))</f>
        <v>0</v>
      </c>
      <c r="R485" s="30" t="str">
        <f>IF(R179&lt;R$619,CONCATENATE("&lt;",VLOOKUP(CONCATENATE(R$317," 1"),ТЗ!$A:$C,3,0)),IF(ТЗ!R179&gt;ТЗ!R$620,CONCATENATE("&gt;",VLOOKUP(CONCATENATE(R$317," 2"),ТЗ!$A:$C,3,0)),ТЗ!R179))</f>
        <v>&lt;0,5</v>
      </c>
      <c r="S485" s="30" t="str">
        <f>IF(S179&lt;S$619,CONCATENATE("&lt;",VLOOKUP(CONCATENATE(S$317," 1"),ТЗ!$A:$C,3,0)),IF(ТЗ!S179&gt;ТЗ!S$620,CONCATENATE("&gt;",VLOOKUP(CONCATENATE(S$317," 2"),ТЗ!$A:$C,3,0)),ТЗ!S179))</f>
        <v>&lt;0,1</v>
      </c>
      <c r="T485" s="30" t="str">
        <f>IF(T179&lt;T$619,CONCATENATE("&lt;",VLOOKUP(CONCATENATE(T$317," 1"),ТЗ!$A:$C,3,0)),IF(ТЗ!T179&gt;ТЗ!T$620,CONCATENATE("&gt;",VLOOKUP(CONCATENATE(T$317," 2"),ТЗ!$A:$C,3,0)),ТЗ!T179))</f>
        <v>&lt;0,1</v>
      </c>
      <c r="U485" s="30" t="e">
        <f>IF(U179&lt;U$619,CONCATENATE("&lt;",VLOOKUP(CONCATENATE(U$317," 1"),ТЗ!$A:$C,3,0)),IF(ТЗ!U179&gt;ТЗ!U$620,CONCATENATE("&gt;",VLOOKUP(CONCATENATE(U$317," 2"),ТЗ!$A:$C,3,0)),ТЗ!U179))</f>
        <v>#N/A</v>
      </c>
      <c r="V485" s="30" t="e">
        <f>IF(V179&lt;V$619,CONCATENATE("&lt;",VLOOKUP(CONCATENATE(V$317," 1"),ТЗ!$A:$C,3,0)),IF(ТЗ!V179&gt;ТЗ!V$620,CONCATENATE("&gt;",VLOOKUP(CONCATENATE(V$317," 2"),ТЗ!$A:$C,3,0)),ТЗ!V179))</f>
        <v>#N/A</v>
      </c>
    </row>
    <row r="486" spans="4:22" ht="15.75" hidden="1" thickBot="1" x14ac:dyDescent="0.3">
      <c r="D486" s="14" t="str">
        <f>IF(OR(D485=[1]Настройки!$U$6,D485="-"),"-",D485+1)</f>
        <v>-</v>
      </c>
      <c r="E486" s="15" t="str">
        <f t="shared" si="3"/>
        <v>-</v>
      </c>
      <c r="F486" s="15"/>
      <c r="G486" s="30" t="str">
        <f>IF(G180&lt;G$619,CONCATENATE("&lt;",VLOOKUP(CONCATENATE(G$317," 1"),ТЗ!$A:$C,3,0)),IF(ТЗ!G180&gt;ТЗ!G$620,CONCATENATE("&gt;",VLOOKUP(CONCATENATE(G$317," 2"),ТЗ!$A:$C,3,0)),ТЗ!G180))</f>
        <v>&lt;1,00</v>
      </c>
      <c r="H486" s="30" t="str">
        <f>IF(H180&lt;H$619,CONCATENATE("&lt;",VLOOKUP(CONCATENATE(H$317," 1"),ТЗ!$A:$C,3,0)),IF(ТЗ!H180&gt;ТЗ!H$620,CONCATENATE("&gt;",VLOOKUP(CONCATENATE(H$317," 2"),ТЗ!$A:$C,3,0)),ТЗ!H180))</f>
        <v>&lt;1,00</v>
      </c>
      <c r="I486" s="30" t="str">
        <f>IF(I180&lt;I$619,CONCATENATE("&lt;",VLOOKUP(CONCATENATE(I$317," 1"),ТЗ!$A:$C,3,0)),IF(ТЗ!I180&gt;ТЗ!I$620,CONCATENATE("&gt;",VLOOKUP(CONCATENATE(I$317," 2"),ТЗ!$A:$C,3,0)),ТЗ!I180))</f>
        <v>&lt;0,01</v>
      </c>
      <c r="J486" s="30">
        <f>IF(J180&lt;J$619,CONCATENATE("&lt;",VLOOKUP(CONCATENATE(J$317," 1"),ТЗ!$A:$C,3,0)),IF(ТЗ!J180&gt;ТЗ!J$620,CONCATENATE("&gt;",VLOOKUP(CONCATENATE(J$317," 2"),ТЗ!$A:$C,3,0)),ТЗ!J180))</f>
        <v>0</v>
      </c>
      <c r="K486" s="30">
        <f>IF(K180&lt;K$619,CONCATENATE("&lt;",VLOOKUP(CONCATENATE(K$317," 1"),ТЗ!$A:$C,3,0)),IF(ТЗ!K180&gt;ТЗ!K$620,CONCATENATE("&gt;",VLOOKUP(CONCATENATE(K$317," 2"),ТЗ!$A:$C,3,0)),ТЗ!K180))</f>
        <v>0</v>
      </c>
      <c r="L486" s="30" t="str">
        <f>IF(L180&lt;L$619,CONCATENATE("&lt;",VLOOKUP(CONCATENATE(L$317," 1"),ТЗ!$A:$C,3,0)),IF(ТЗ!L180&gt;ТЗ!L$620,CONCATENATE("&gt;",VLOOKUP(CONCATENATE(L$317," 2"),ТЗ!$A:$C,3,0)),ТЗ!L180))</f>
        <v>&lt;0,2</v>
      </c>
      <c r="M486" s="30" t="str">
        <f>IF(M180&lt;M$619,CONCATENATE("&lt;",VLOOKUP(CONCATENATE(M$317," 1"),ТЗ!$A:$C,3,0)),IF(ТЗ!M180&gt;ТЗ!M$620,CONCATENATE("&gt;",VLOOKUP(CONCATENATE(M$317," 2"),ТЗ!$A:$C,3,0)),ТЗ!M180))</f>
        <v>&lt;0,5</v>
      </c>
      <c r="N486" s="30">
        <f>IF(N180&lt;N$619,CONCATENATE("&lt;",VLOOKUP(CONCATENATE(N$317," 1"),ТЗ!$A:$C,3,0)),IF(ТЗ!N180&gt;ТЗ!N$620,CONCATENATE("&gt;",VLOOKUP(CONCATENATE(N$317," 2"),ТЗ!$A:$C,3,0)),ТЗ!N180))</f>
        <v>0</v>
      </c>
      <c r="O486" s="30">
        <f>IF(O180&lt;O$619,CONCATENATE("&lt;",VLOOKUP(CONCATENATE(O$317," 1"),ТЗ!$A:$C,3,0)),IF(ТЗ!O180&gt;ТЗ!O$620,CONCATENATE("&gt;",VLOOKUP(CONCATENATE(O$317," 2"),ТЗ!$A:$C,3,0)),ТЗ!O180))</f>
        <v>0</v>
      </c>
      <c r="P486" s="30">
        <f>IF(P180&lt;P$619,CONCATENATE("&lt;",VLOOKUP(CONCATENATE(P$317," 1"),ТЗ!$A:$C,3,0)),IF(ТЗ!P180&gt;ТЗ!P$620,CONCATENATE("&gt;",VLOOKUP(CONCATENATE(P$317," 2"),ТЗ!$A:$C,3,0)),ТЗ!P180))</f>
        <v>0</v>
      </c>
      <c r="Q486" s="30">
        <f>IF(Q180&lt;Q$619,CONCATENATE("&lt;",VLOOKUP(CONCATENATE(Q$317," 1"),ТЗ!$A:$C,3,0)),IF(ТЗ!Q180&gt;ТЗ!Q$620,CONCATENATE("&gt;",VLOOKUP(CONCATENATE(Q$317," 2"),ТЗ!$A:$C,3,0)),ТЗ!Q180))</f>
        <v>0</v>
      </c>
      <c r="R486" s="30" t="str">
        <f>IF(R180&lt;R$619,CONCATENATE("&lt;",VLOOKUP(CONCATENATE(R$317," 1"),ТЗ!$A:$C,3,0)),IF(ТЗ!R180&gt;ТЗ!R$620,CONCATENATE("&gt;",VLOOKUP(CONCATENATE(R$317," 2"),ТЗ!$A:$C,3,0)),ТЗ!R180))</f>
        <v>&lt;0,5</v>
      </c>
      <c r="S486" s="30" t="str">
        <f>IF(S180&lt;S$619,CONCATENATE("&lt;",VLOOKUP(CONCATENATE(S$317," 1"),ТЗ!$A:$C,3,0)),IF(ТЗ!S180&gt;ТЗ!S$620,CONCATENATE("&gt;",VLOOKUP(CONCATENATE(S$317," 2"),ТЗ!$A:$C,3,0)),ТЗ!S180))</f>
        <v>&lt;0,1</v>
      </c>
      <c r="T486" s="30" t="str">
        <f>IF(T180&lt;T$619,CONCATENATE("&lt;",VLOOKUP(CONCATENATE(T$317," 1"),ТЗ!$A:$C,3,0)),IF(ТЗ!T180&gt;ТЗ!T$620,CONCATENATE("&gt;",VLOOKUP(CONCATENATE(T$317," 2"),ТЗ!$A:$C,3,0)),ТЗ!T180))</f>
        <v>&lt;0,1</v>
      </c>
      <c r="U486" s="30" t="e">
        <f>IF(U180&lt;U$619,CONCATENATE("&lt;",VLOOKUP(CONCATENATE(U$317," 1"),ТЗ!$A:$C,3,0)),IF(ТЗ!U180&gt;ТЗ!U$620,CONCATENATE("&gt;",VLOOKUP(CONCATENATE(U$317," 2"),ТЗ!$A:$C,3,0)),ТЗ!U180))</f>
        <v>#N/A</v>
      </c>
      <c r="V486" s="30" t="e">
        <f>IF(V180&lt;V$619,CONCATENATE("&lt;",VLOOKUP(CONCATENATE(V$317," 1"),ТЗ!$A:$C,3,0)),IF(ТЗ!V180&gt;ТЗ!V$620,CONCATENATE("&gt;",VLOOKUP(CONCATENATE(V$317," 2"),ТЗ!$A:$C,3,0)),ТЗ!V180))</f>
        <v>#N/A</v>
      </c>
    </row>
    <row r="487" spans="4:22" ht="15.75" hidden="1" thickBot="1" x14ac:dyDescent="0.3">
      <c r="D487" s="14" t="str">
        <f>IF(OR(D486=[1]Настройки!$U$6,D486="-"),"-",D486+1)</f>
        <v>-</v>
      </c>
      <c r="E487" s="15" t="str">
        <f t="shared" si="3"/>
        <v>-</v>
      </c>
      <c r="F487" s="15"/>
      <c r="G487" s="30" t="str">
        <f>IF(G181&lt;G$619,CONCATENATE("&lt;",VLOOKUP(CONCATENATE(G$317," 1"),ТЗ!$A:$C,3,0)),IF(ТЗ!G181&gt;ТЗ!G$620,CONCATENATE("&gt;",VLOOKUP(CONCATENATE(G$317," 2"),ТЗ!$A:$C,3,0)),ТЗ!G181))</f>
        <v>&lt;1,00</v>
      </c>
      <c r="H487" s="30" t="str">
        <f>IF(H181&lt;H$619,CONCATENATE("&lt;",VLOOKUP(CONCATENATE(H$317," 1"),ТЗ!$A:$C,3,0)),IF(ТЗ!H181&gt;ТЗ!H$620,CONCATENATE("&gt;",VLOOKUP(CONCATENATE(H$317," 2"),ТЗ!$A:$C,3,0)),ТЗ!H181))</f>
        <v>&lt;1,00</v>
      </c>
      <c r="I487" s="30" t="str">
        <f>IF(I181&lt;I$619,CONCATENATE("&lt;",VLOOKUP(CONCATENATE(I$317," 1"),ТЗ!$A:$C,3,0)),IF(ТЗ!I181&gt;ТЗ!I$620,CONCATENATE("&gt;",VLOOKUP(CONCATENATE(I$317," 2"),ТЗ!$A:$C,3,0)),ТЗ!I181))</f>
        <v>&lt;0,01</v>
      </c>
      <c r="J487" s="30">
        <f>IF(J181&lt;J$619,CONCATENATE("&lt;",VLOOKUP(CONCATENATE(J$317," 1"),ТЗ!$A:$C,3,0)),IF(ТЗ!J181&gt;ТЗ!J$620,CONCATENATE("&gt;",VLOOKUP(CONCATENATE(J$317," 2"),ТЗ!$A:$C,3,0)),ТЗ!J181))</f>
        <v>0</v>
      </c>
      <c r="K487" s="30">
        <f>IF(K181&lt;K$619,CONCATENATE("&lt;",VLOOKUP(CONCATENATE(K$317," 1"),ТЗ!$A:$C,3,0)),IF(ТЗ!K181&gt;ТЗ!K$620,CONCATENATE("&gt;",VLOOKUP(CONCATENATE(K$317," 2"),ТЗ!$A:$C,3,0)),ТЗ!K181))</f>
        <v>0</v>
      </c>
      <c r="L487" s="30" t="str">
        <f>IF(L181&lt;L$619,CONCATENATE("&lt;",VLOOKUP(CONCATENATE(L$317," 1"),ТЗ!$A:$C,3,0)),IF(ТЗ!L181&gt;ТЗ!L$620,CONCATENATE("&gt;",VLOOKUP(CONCATENATE(L$317," 2"),ТЗ!$A:$C,3,0)),ТЗ!L181))</f>
        <v>&lt;0,2</v>
      </c>
      <c r="M487" s="30" t="str">
        <f>IF(M181&lt;M$619,CONCATENATE("&lt;",VLOOKUP(CONCATENATE(M$317," 1"),ТЗ!$A:$C,3,0)),IF(ТЗ!M181&gt;ТЗ!M$620,CONCATENATE("&gt;",VLOOKUP(CONCATENATE(M$317," 2"),ТЗ!$A:$C,3,0)),ТЗ!M181))</f>
        <v>&lt;0,5</v>
      </c>
      <c r="N487" s="30">
        <f>IF(N181&lt;N$619,CONCATENATE("&lt;",VLOOKUP(CONCATENATE(N$317," 1"),ТЗ!$A:$C,3,0)),IF(ТЗ!N181&gt;ТЗ!N$620,CONCATENATE("&gt;",VLOOKUP(CONCATENATE(N$317," 2"),ТЗ!$A:$C,3,0)),ТЗ!N181))</f>
        <v>0</v>
      </c>
      <c r="O487" s="30">
        <f>IF(O181&lt;O$619,CONCATENATE("&lt;",VLOOKUP(CONCATENATE(O$317," 1"),ТЗ!$A:$C,3,0)),IF(ТЗ!O181&gt;ТЗ!O$620,CONCATENATE("&gt;",VLOOKUP(CONCATENATE(O$317," 2"),ТЗ!$A:$C,3,0)),ТЗ!O181))</f>
        <v>0</v>
      </c>
      <c r="P487" s="30">
        <f>IF(P181&lt;P$619,CONCATENATE("&lt;",VLOOKUP(CONCATENATE(P$317," 1"),ТЗ!$A:$C,3,0)),IF(ТЗ!P181&gt;ТЗ!P$620,CONCATENATE("&gt;",VLOOKUP(CONCATENATE(P$317," 2"),ТЗ!$A:$C,3,0)),ТЗ!P181))</f>
        <v>0</v>
      </c>
      <c r="Q487" s="30">
        <f>IF(Q181&lt;Q$619,CONCATENATE("&lt;",VLOOKUP(CONCATENATE(Q$317," 1"),ТЗ!$A:$C,3,0)),IF(ТЗ!Q181&gt;ТЗ!Q$620,CONCATENATE("&gt;",VLOOKUP(CONCATENATE(Q$317," 2"),ТЗ!$A:$C,3,0)),ТЗ!Q181))</f>
        <v>0</v>
      </c>
      <c r="R487" s="30" t="str">
        <f>IF(R181&lt;R$619,CONCATENATE("&lt;",VLOOKUP(CONCATENATE(R$317," 1"),ТЗ!$A:$C,3,0)),IF(ТЗ!R181&gt;ТЗ!R$620,CONCATENATE("&gt;",VLOOKUP(CONCATENATE(R$317," 2"),ТЗ!$A:$C,3,0)),ТЗ!R181))</f>
        <v>&lt;0,5</v>
      </c>
      <c r="S487" s="30" t="str">
        <f>IF(S181&lt;S$619,CONCATENATE("&lt;",VLOOKUP(CONCATENATE(S$317," 1"),ТЗ!$A:$C,3,0)),IF(ТЗ!S181&gt;ТЗ!S$620,CONCATENATE("&gt;",VLOOKUP(CONCATENATE(S$317," 2"),ТЗ!$A:$C,3,0)),ТЗ!S181))</f>
        <v>&lt;0,1</v>
      </c>
      <c r="T487" s="30" t="str">
        <f>IF(T181&lt;T$619,CONCATENATE("&lt;",VLOOKUP(CONCATENATE(T$317," 1"),ТЗ!$A:$C,3,0)),IF(ТЗ!T181&gt;ТЗ!T$620,CONCATENATE("&gt;",VLOOKUP(CONCATENATE(T$317," 2"),ТЗ!$A:$C,3,0)),ТЗ!T181))</f>
        <v>&lt;0,1</v>
      </c>
      <c r="U487" s="30" t="e">
        <f>IF(U181&lt;U$619,CONCATENATE("&lt;",VLOOKUP(CONCATENATE(U$317," 1"),ТЗ!$A:$C,3,0)),IF(ТЗ!U181&gt;ТЗ!U$620,CONCATENATE("&gt;",VLOOKUP(CONCATENATE(U$317," 2"),ТЗ!$A:$C,3,0)),ТЗ!U181))</f>
        <v>#N/A</v>
      </c>
      <c r="V487" s="30" t="e">
        <f>IF(V181&lt;V$619,CONCATENATE("&lt;",VLOOKUP(CONCATENATE(V$317," 1"),ТЗ!$A:$C,3,0)),IF(ТЗ!V181&gt;ТЗ!V$620,CONCATENATE("&gt;",VLOOKUP(CONCATENATE(V$317," 2"),ТЗ!$A:$C,3,0)),ТЗ!V181))</f>
        <v>#N/A</v>
      </c>
    </row>
    <row r="488" spans="4:22" ht="15.75" hidden="1" thickBot="1" x14ac:dyDescent="0.3">
      <c r="D488" s="14" t="str">
        <f>IF(OR(D487=[1]Настройки!$U$6,D487="-"),"-",D487+1)</f>
        <v>-</v>
      </c>
      <c r="E488" s="15" t="str">
        <f t="shared" si="3"/>
        <v>-</v>
      </c>
      <c r="F488" s="15"/>
      <c r="G488" s="30" t="str">
        <f>IF(G182&lt;G$619,CONCATENATE("&lt;",VLOOKUP(CONCATENATE(G$317," 1"),ТЗ!$A:$C,3,0)),IF(ТЗ!G182&gt;ТЗ!G$620,CONCATENATE("&gt;",VLOOKUP(CONCATENATE(G$317," 2"),ТЗ!$A:$C,3,0)),ТЗ!G182))</f>
        <v>&lt;1,00</v>
      </c>
      <c r="H488" s="30" t="str">
        <f>IF(H182&lt;H$619,CONCATENATE("&lt;",VLOOKUP(CONCATENATE(H$317," 1"),ТЗ!$A:$C,3,0)),IF(ТЗ!H182&gt;ТЗ!H$620,CONCATENATE("&gt;",VLOOKUP(CONCATENATE(H$317," 2"),ТЗ!$A:$C,3,0)),ТЗ!H182))</f>
        <v>&lt;1,00</v>
      </c>
      <c r="I488" s="30" t="str">
        <f>IF(I182&lt;I$619,CONCATENATE("&lt;",VLOOKUP(CONCATENATE(I$317," 1"),ТЗ!$A:$C,3,0)),IF(ТЗ!I182&gt;ТЗ!I$620,CONCATENATE("&gt;",VLOOKUP(CONCATENATE(I$317," 2"),ТЗ!$A:$C,3,0)),ТЗ!I182))</f>
        <v>&lt;0,01</v>
      </c>
      <c r="J488" s="30">
        <f>IF(J182&lt;J$619,CONCATENATE("&lt;",VLOOKUP(CONCATENATE(J$317," 1"),ТЗ!$A:$C,3,0)),IF(ТЗ!J182&gt;ТЗ!J$620,CONCATENATE("&gt;",VLOOKUP(CONCATENATE(J$317," 2"),ТЗ!$A:$C,3,0)),ТЗ!J182))</f>
        <v>0</v>
      </c>
      <c r="K488" s="30">
        <f>IF(K182&lt;K$619,CONCATENATE("&lt;",VLOOKUP(CONCATENATE(K$317," 1"),ТЗ!$A:$C,3,0)),IF(ТЗ!K182&gt;ТЗ!K$620,CONCATENATE("&gt;",VLOOKUP(CONCATENATE(K$317," 2"),ТЗ!$A:$C,3,0)),ТЗ!K182))</f>
        <v>0</v>
      </c>
      <c r="L488" s="30" t="str">
        <f>IF(L182&lt;L$619,CONCATENATE("&lt;",VLOOKUP(CONCATENATE(L$317," 1"),ТЗ!$A:$C,3,0)),IF(ТЗ!L182&gt;ТЗ!L$620,CONCATENATE("&gt;",VLOOKUP(CONCATENATE(L$317," 2"),ТЗ!$A:$C,3,0)),ТЗ!L182))</f>
        <v>&lt;0,2</v>
      </c>
      <c r="M488" s="30" t="str">
        <f>IF(M182&lt;M$619,CONCATENATE("&lt;",VLOOKUP(CONCATENATE(M$317," 1"),ТЗ!$A:$C,3,0)),IF(ТЗ!M182&gt;ТЗ!M$620,CONCATENATE("&gt;",VLOOKUP(CONCATENATE(M$317," 2"),ТЗ!$A:$C,3,0)),ТЗ!M182))</f>
        <v>&lt;0,5</v>
      </c>
      <c r="N488" s="30">
        <f>IF(N182&lt;N$619,CONCATENATE("&lt;",VLOOKUP(CONCATENATE(N$317," 1"),ТЗ!$A:$C,3,0)),IF(ТЗ!N182&gt;ТЗ!N$620,CONCATENATE("&gt;",VLOOKUP(CONCATENATE(N$317," 2"),ТЗ!$A:$C,3,0)),ТЗ!N182))</f>
        <v>0</v>
      </c>
      <c r="O488" s="30">
        <f>IF(O182&lt;O$619,CONCATENATE("&lt;",VLOOKUP(CONCATENATE(O$317," 1"),ТЗ!$A:$C,3,0)),IF(ТЗ!O182&gt;ТЗ!O$620,CONCATENATE("&gt;",VLOOKUP(CONCATENATE(O$317," 2"),ТЗ!$A:$C,3,0)),ТЗ!O182))</f>
        <v>0</v>
      </c>
      <c r="P488" s="30">
        <f>IF(P182&lt;P$619,CONCATENATE("&lt;",VLOOKUP(CONCATENATE(P$317," 1"),ТЗ!$A:$C,3,0)),IF(ТЗ!P182&gt;ТЗ!P$620,CONCATENATE("&gt;",VLOOKUP(CONCATENATE(P$317," 2"),ТЗ!$A:$C,3,0)),ТЗ!P182))</f>
        <v>0</v>
      </c>
      <c r="Q488" s="30">
        <f>IF(Q182&lt;Q$619,CONCATENATE("&lt;",VLOOKUP(CONCATENATE(Q$317," 1"),ТЗ!$A:$C,3,0)),IF(ТЗ!Q182&gt;ТЗ!Q$620,CONCATENATE("&gt;",VLOOKUP(CONCATENATE(Q$317," 2"),ТЗ!$A:$C,3,0)),ТЗ!Q182))</f>
        <v>0</v>
      </c>
      <c r="R488" s="30" t="str">
        <f>IF(R182&lt;R$619,CONCATENATE("&lt;",VLOOKUP(CONCATENATE(R$317," 1"),ТЗ!$A:$C,3,0)),IF(ТЗ!R182&gt;ТЗ!R$620,CONCATENATE("&gt;",VLOOKUP(CONCATENATE(R$317," 2"),ТЗ!$A:$C,3,0)),ТЗ!R182))</f>
        <v>&lt;0,5</v>
      </c>
      <c r="S488" s="30" t="str">
        <f>IF(S182&lt;S$619,CONCATENATE("&lt;",VLOOKUP(CONCATENATE(S$317," 1"),ТЗ!$A:$C,3,0)),IF(ТЗ!S182&gt;ТЗ!S$620,CONCATENATE("&gt;",VLOOKUP(CONCATENATE(S$317," 2"),ТЗ!$A:$C,3,0)),ТЗ!S182))</f>
        <v>&lt;0,1</v>
      </c>
      <c r="T488" s="30" t="str">
        <f>IF(T182&lt;T$619,CONCATENATE("&lt;",VLOOKUP(CONCATENATE(T$317," 1"),ТЗ!$A:$C,3,0)),IF(ТЗ!T182&gt;ТЗ!T$620,CONCATENATE("&gt;",VLOOKUP(CONCATENATE(T$317," 2"),ТЗ!$A:$C,3,0)),ТЗ!T182))</f>
        <v>&lt;0,1</v>
      </c>
      <c r="U488" s="30" t="e">
        <f>IF(U182&lt;U$619,CONCATENATE("&lt;",VLOOKUP(CONCATENATE(U$317," 1"),ТЗ!$A:$C,3,0)),IF(ТЗ!U182&gt;ТЗ!U$620,CONCATENATE("&gt;",VLOOKUP(CONCATENATE(U$317," 2"),ТЗ!$A:$C,3,0)),ТЗ!U182))</f>
        <v>#N/A</v>
      </c>
      <c r="V488" s="30" t="e">
        <f>IF(V182&lt;V$619,CONCATENATE("&lt;",VLOOKUP(CONCATENATE(V$317," 1"),ТЗ!$A:$C,3,0)),IF(ТЗ!V182&gt;ТЗ!V$620,CONCATENATE("&gt;",VLOOKUP(CONCATENATE(V$317," 2"),ТЗ!$A:$C,3,0)),ТЗ!V182))</f>
        <v>#N/A</v>
      </c>
    </row>
    <row r="489" spans="4:22" ht="15.75" hidden="1" thickBot="1" x14ac:dyDescent="0.3">
      <c r="D489" s="14" t="str">
        <f>IF(OR(D488=[1]Настройки!$U$6,D488="-"),"-",D488+1)</f>
        <v>-</v>
      </c>
      <c r="E489" s="15" t="str">
        <f t="shared" si="3"/>
        <v>-</v>
      </c>
      <c r="F489" s="15"/>
      <c r="G489" s="30" t="str">
        <f>IF(G183&lt;G$619,CONCATENATE("&lt;",VLOOKUP(CONCATENATE(G$317," 1"),ТЗ!$A:$C,3,0)),IF(ТЗ!G183&gt;ТЗ!G$620,CONCATENATE("&gt;",VLOOKUP(CONCATENATE(G$317," 2"),ТЗ!$A:$C,3,0)),ТЗ!G183))</f>
        <v>&lt;1,00</v>
      </c>
      <c r="H489" s="30" t="str">
        <f>IF(H183&lt;H$619,CONCATENATE("&lt;",VLOOKUP(CONCATENATE(H$317," 1"),ТЗ!$A:$C,3,0)),IF(ТЗ!H183&gt;ТЗ!H$620,CONCATENATE("&gt;",VLOOKUP(CONCATENATE(H$317," 2"),ТЗ!$A:$C,3,0)),ТЗ!H183))</f>
        <v>&lt;1,00</v>
      </c>
      <c r="I489" s="30" t="str">
        <f>IF(I183&lt;I$619,CONCATENATE("&lt;",VLOOKUP(CONCATENATE(I$317," 1"),ТЗ!$A:$C,3,0)),IF(ТЗ!I183&gt;ТЗ!I$620,CONCATENATE("&gt;",VLOOKUP(CONCATENATE(I$317," 2"),ТЗ!$A:$C,3,0)),ТЗ!I183))</f>
        <v>&lt;0,01</v>
      </c>
      <c r="J489" s="30">
        <f>IF(J183&lt;J$619,CONCATENATE("&lt;",VLOOKUP(CONCATENATE(J$317," 1"),ТЗ!$A:$C,3,0)),IF(ТЗ!J183&gt;ТЗ!J$620,CONCATENATE("&gt;",VLOOKUP(CONCATENATE(J$317," 2"),ТЗ!$A:$C,3,0)),ТЗ!J183))</f>
        <v>0</v>
      </c>
      <c r="K489" s="30">
        <f>IF(K183&lt;K$619,CONCATENATE("&lt;",VLOOKUP(CONCATENATE(K$317," 1"),ТЗ!$A:$C,3,0)),IF(ТЗ!K183&gt;ТЗ!K$620,CONCATENATE("&gt;",VLOOKUP(CONCATENATE(K$317," 2"),ТЗ!$A:$C,3,0)),ТЗ!K183))</f>
        <v>0</v>
      </c>
      <c r="L489" s="30" t="str">
        <f>IF(L183&lt;L$619,CONCATENATE("&lt;",VLOOKUP(CONCATENATE(L$317," 1"),ТЗ!$A:$C,3,0)),IF(ТЗ!L183&gt;ТЗ!L$620,CONCATENATE("&gt;",VLOOKUP(CONCATENATE(L$317," 2"),ТЗ!$A:$C,3,0)),ТЗ!L183))</f>
        <v>&lt;0,2</v>
      </c>
      <c r="M489" s="30" t="str">
        <f>IF(M183&lt;M$619,CONCATENATE("&lt;",VLOOKUP(CONCATENATE(M$317," 1"),ТЗ!$A:$C,3,0)),IF(ТЗ!M183&gt;ТЗ!M$620,CONCATENATE("&gt;",VLOOKUP(CONCATENATE(M$317," 2"),ТЗ!$A:$C,3,0)),ТЗ!M183))</f>
        <v>&lt;0,5</v>
      </c>
      <c r="N489" s="30">
        <f>IF(N183&lt;N$619,CONCATENATE("&lt;",VLOOKUP(CONCATENATE(N$317," 1"),ТЗ!$A:$C,3,0)),IF(ТЗ!N183&gt;ТЗ!N$620,CONCATENATE("&gt;",VLOOKUP(CONCATENATE(N$317," 2"),ТЗ!$A:$C,3,0)),ТЗ!N183))</f>
        <v>0</v>
      </c>
      <c r="O489" s="30">
        <f>IF(O183&lt;O$619,CONCATENATE("&lt;",VLOOKUP(CONCATENATE(O$317," 1"),ТЗ!$A:$C,3,0)),IF(ТЗ!O183&gt;ТЗ!O$620,CONCATENATE("&gt;",VLOOKUP(CONCATENATE(O$317," 2"),ТЗ!$A:$C,3,0)),ТЗ!O183))</f>
        <v>0</v>
      </c>
      <c r="P489" s="30">
        <f>IF(P183&lt;P$619,CONCATENATE("&lt;",VLOOKUP(CONCATENATE(P$317," 1"),ТЗ!$A:$C,3,0)),IF(ТЗ!P183&gt;ТЗ!P$620,CONCATENATE("&gt;",VLOOKUP(CONCATENATE(P$317," 2"),ТЗ!$A:$C,3,0)),ТЗ!P183))</f>
        <v>0</v>
      </c>
      <c r="Q489" s="30">
        <f>IF(Q183&lt;Q$619,CONCATENATE("&lt;",VLOOKUP(CONCATENATE(Q$317," 1"),ТЗ!$A:$C,3,0)),IF(ТЗ!Q183&gt;ТЗ!Q$620,CONCATENATE("&gt;",VLOOKUP(CONCATENATE(Q$317," 2"),ТЗ!$A:$C,3,0)),ТЗ!Q183))</f>
        <v>0</v>
      </c>
      <c r="R489" s="30" t="str">
        <f>IF(R183&lt;R$619,CONCATENATE("&lt;",VLOOKUP(CONCATENATE(R$317," 1"),ТЗ!$A:$C,3,0)),IF(ТЗ!R183&gt;ТЗ!R$620,CONCATENATE("&gt;",VLOOKUP(CONCATENATE(R$317," 2"),ТЗ!$A:$C,3,0)),ТЗ!R183))</f>
        <v>&lt;0,5</v>
      </c>
      <c r="S489" s="30" t="str">
        <f>IF(S183&lt;S$619,CONCATENATE("&lt;",VLOOKUP(CONCATENATE(S$317," 1"),ТЗ!$A:$C,3,0)),IF(ТЗ!S183&gt;ТЗ!S$620,CONCATENATE("&gt;",VLOOKUP(CONCATENATE(S$317," 2"),ТЗ!$A:$C,3,0)),ТЗ!S183))</f>
        <v>&lt;0,1</v>
      </c>
      <c r="T489" s="30" t="str">
        <f>IF(T183&lt;T$619,CONCATENATE("&lt;",VLOOKUP(CONCATENATE(T$317," 1"),ТЗ!$A:$C,3,0)),IF(ТЗ!T183&gt;ТЗ!T$620,CONCATENATE("&gt;",VLOOKUP(CONCATENATE(T$317," 2"),ТЗ!$A:$C,3,0)),ТЗ!T183))</f>
        <v>&lt;0,1</v>
      </c>
      <c r="U489" s="30" t="e">
        <f>IF(U183&lt;U$619,CONCATENATE("&lt;",VLOOKUP(CONCATENATE(U$317," 1"),ТЗ!$A:$C,3,0)),IF(ТЗ!U183&gt;ТЗ!U$620,CONCATENATE("&gt;",VLOOKUP(CONCATENATE(U$317," 2"),ТЗ!$A:$C,3,0)),ТЗ!U183))</f>
        <v>#N/A</v>
      </c>
      <c r="V489" s="30" t="e">
        <f>IF(V183&lt;V$619,CONCATENATE("&lt;",VLOOKUP(CONCATENATE(V$317," 1"),ТЗ!$A:$C,3,0)),IF(ТЗ!V183&gt;ТЗ!V$620,CONCATENATE("&gt;",VLOOKUP(CONCATENATE(V$317," 2"),ТЗ!$A:$C,3,0)),ТЗ!V183))</f>
        <v>#N/A</v>
      </c>
    </row>
    <row r="490" spans="4:22" ht="15.75" hidden="1" thickBot="1" x14ac:dyDescent="0.3">
      <c r="D490" s="14" t="str">
        <f>IF(OR(D489=[1]Настройки!$U$6,D489="-"),"-",D489+1)</f>
        <v>-</v>
      </c>
      <c r="E490" s="15" t="str">
        <f t="shared" si="3"/>
        <v>-</v>
      </c>
      <c r="F490" s="15"/>
      <c r="G490" s="30" t="str">
        <f>IF(G184&lt;G$619,CONCATENATE("&lt;",VLOOKUP(CONCATENATE(G$317," 1"),ТЗ!$A:$C,3,0)),IF(ТЗ!G184&gt;ТЗ!G$620,CONCATENATE("&gt;",VLOOKUP(CONCATENATE(G$317," 2"),ТЗ!$A:$C,3,0)),ТЗ!G184))</f>
        <v>&lt;1,00</v>
      </c>
      <c r="H490" s="30" t="str">
        <f>IF(H184&lt;H$619,CONCATENATE("&lt;",VLOOKUP(CONCATENATE(H$317," 1"),ТЗ!$A:$C,3,0)),IF(ТЗ!H184&gt;ТЗ!H$620,CONCATENATE("&gt;",VLOOKUP(CONCATENATE(H$317," 2"),ТЗ!$A:$C,3,0)),ТЗ!H184))</f>
        <v>&lt;1,00</v>
      </c>
      <c r="I490" s="30" t="str">
        <f>IF(I184&lt;I$619,CONCATENATE("&lt;",VLOOKUP(CONCATENATE(I$317," 1"),ТЗ!$A:$C,3,0)),IF(ТЗ!I184&gt;ТЗ!I$620,CONCATENATE("&gt;",VLOOKUP(CONCATENATE(I$317," 2"),ТЗ!$A:$C,3,0)),ТЗ!I184))</f>
        <v>&lt;0,01</v>
      </c>
      <c r="J490" s="30">
        <f>IF(J184&lt;J$619,CONCATENATE("&lt;",VLOOKUP(CONCATENATE(J$317," 1"),ТЗ!$A:$C,3,0)),IF(ТЗ!J184&gt;ТЗ!J$620,CONCATENATE("&gt;",VLOOKUP(CONCATENATE(J$317," 2"),ТЗ!$A:$C,3,0)),ТЗ!J184))</f>
        <v>0</v>
      </c>
      <c r="K490" s="30">
        <f>IF(K184&lt;K$619,CONCATENATE("&lt;",VLOOKUP(CONCATENATE(K$317," 1"),ТЗ!$A:$C,3,0)),IF(ТЗ!K184&gt;ТЗ!K$620,CONCATENATE("&gt;",VLOOKUP(CONCATENATE(K$317," 2"),ТЗ!$A:$C,3,0)),ТЗ!K184))</f>
        <v>0</v>
      </c>
      <c r="L490" s="30" t="str">
        <f>IF(L184&lt;L$619,CONCATENATE("&lt;",VLOOKUP(CONCATENATE(L$317," 1"),ТЗ!$A:$C,3,0)),IF(ТЗ!L184&gt;ТЗ!L$620,CONCATENATE("&gt;",VLOOKUP(CONCATENATE(L$317," 2"),ТЗ!$A:$C,3,0)),ТЗ!L184))</f>
        <v>&lt;0,2</v>
      </c>
      <c r="M490" s="30" t="str">
        <f>IF(M184&lt;M$619,CONCATENATE("&lt;",VLOOKUP(CONCATENATE(M$317," 1"),ТЗ!$A:$C,3,0)),IF(ТЗ!M184&gt;ТЗ!M$620,CONCATENATE("&gt;",VLOOKUP(CONCATENATE(M$317," 2"),ТЗ!$A:$C,3,0)),ТЗ!M184))</f>
        <v>&lt;0,5</v>
      </c>
      <c r="N490" s="30">
        <f>IF(N184&lt;N$619,CONCATENATE("&lt;",VLOOKUP(CONCATENATE(N$317," 1"),ТЗ!$A:$C,3,0)),IF(ТЗ!N184&gt;ТЗ!N$620,CONCATENATE("&gt;",VLOOKUP(CONCATENATE(N$317," 2"),ТЗ!$A:$C,3,0)),ТЗ!N184))</f>
        <v>0</v>
      </c>
      <c r="O490" s="30">
        <f>IF(O184&lt;O$619,CONCATENATE("&lt;",VLOOKUP(CONCATENATE(O$317," 1"),ТЗ!$A:$C,3,0)),IF(ТЗ!O184&gt;ТЗ!O$620,CONCATENATE("&gt;",VLOOKUP(CONCATENATE(O$317," 2"),ТЗ!$A:$C,3,0)),ТЗ!O184))</f>
        <v>0</v>
      </c>
      <c r="P490" s="30">
        <f>IF(P184&lt;P$619,CONCATENATE("&lt;",VLOOKUP(CONCATENATE(P$317," 1"),ТЗ!$A:$C,3,0)),IF(ТЗ!P184&gt;ТЗ!P$620,CONCATENATE("&gt;",VLOOKUP(CONCATENATE(P$317," 2"),ТЗ!$A:$C,3,0)),ТЗ!P184))</f>
        <v>0</v>
      </c>
      <c r="Q490" s="30">
        <f>IF(Q184&lt;Q$619,CONCATENATE("&lt;",VLOOKUP(CONCATENATE(Q$317," 1"),ТЗ!$A:$C,3,0)),IF(ТЗ!Q184&gt;ТЗ!Q$620,CONCATENATE("&gt;",VLOOKUP(CONCATENATE(Q$317," 2"),ТЗ!$A:$C,3,0)),ТЗ!Q184))</f>
        <v>0</v>
      </c>
      <c r="R490" s="30" t="str">
        <f>IF(R184&lt;R$619,CONCATENATE("&lt;",VLOOKUP(CONCATENATE(R$317," 1"),ТЗ!$A:$C,3,0)),IF(ТЗ!R184&gt;ТЗ!R$620,CONCATENATE("&gt;",VLOOKUP(CONCATENATE(R$317," 2"),ТЗ!$A:$C,3,0)),ТЗ!R184))</f>
        <v>&lt;0,5</v>
      </c>
      <c r="S490" s="30" t="str">
        <f>IF(S184&lt;S$619,CONCATENATE("&lt;",VLOOKUP(CONCATENATE(S$317," 1"),ТЗ!$A:$C,3,0)),IF(ТЗ!S184&gt;ТЗ!S$620,CONCATENATE("&gt;",VLOOKUP(CONCATENATE(S$317," 2"),ТЗ!$A:$C,3,0)),ТЗ!S184))</f>
        <v>&lt;0,1</v>
      </c>
      <c r="T490" s="30" t="str">
        <f>IF(T184&lt;T$619,CONCATENATE("&lt;",VLOOKUP(CONCATENATE(T$317," 1"),ТЗ!$A:$C,3,0)),IF(ТЗ!T184&gt;ТЗ!T$620,CONCATENATE("&gt;",VLOOKUP(CONCATENATE(T$317," 2"),ТЗ!$A:$C,3,0)),ТЗ!T184))</f>
        <v>&lt;0,1</v>
      </c>
      <c r="U490" s="30" t="e">
        <f>IF(U184&lt;U$619,CONCATENATE("&lt;",VLOOKUP(CONCATENATE(U$317," 1"),ТЗ!$A:$C,3,0)),IF(ТЗ!U184&gt;ТЗ!U$620,CONCATENATE("&gt;",VLOOKUP(CONCATENATE(U$317," 2"),ТЗ!$A:$C,3,0)),ТЗ!U184))</f>
        <v>#N/A</v>
      </c>
      <c r="V490" s="30" t="e">
        <f>IF(V184&lt;V$619,CONCATENATE("&lt;",VLOOKUP(CONCATENATE(V$317," 1"),ТЗ!$A:$C,3,0)),IF(ТЗ!V184&gt;ТЗ!V$620,CONCATENATE("&gt;",VLOOKUP(CONCATENATE(V$317," 2"),ТЗ!$A:$C,3,0)),ТЗ!V184))</f>
        <v>#N/A</v>
      </c>
    </row>
    <row r="491" spans="4:22" ht="15.75" hidden="1" thickBot="1" x14ac:dyDescent="0.3">
      <c r="D491" s="14" t="str">
        <f>IF(OR(D490=[1]Настройки!$U$6,D490="-"),"-",D490+1)</f>
        <v>-</v>
      </c>
      <c r="E491" s="15" t="str">
        <f t="shared" si="3"/>
        <v>-</v>
      </c>
      <c r="F491" s="15"/>
      <c r="G491" s="30" t="str">
        <f>IF(G185&lt;G$619,CONCATENATE("&lt;",VLOOKUP(CONCATENATE(G$317," 1"),ТЗ!$A:$C,3,0)),IF(ТЗ!G185&gt;ТЗ!G$620,CONCATENATE("&gt;",VLOOKUP(CONCATENATE(G$317," 2"),ТЗ!$A:$C,3,0)),ТЗ!G185))</f>
        <v>&lt;1,00</v>
      </c>
      <c r="H491" s="30" t="str">
        <f>IF(H185&lt;H$619,CONCATENATE("&lt;",VLOOKUP(CONCATENATE(H$317," 1"),ТЗ!$A:$C,3,0)),IF(ТЗ!H185&gt;ТЗ!H$620,CONCATENATE("&gt;",VLOOKUP(CONCATENATE(H$317," 2"),ТЗ!$A:$C,3,0)),ТЗ!H185))</f>
        <v>&lt;1,00</v>
      </c>
      <c r="I491" s="30" t="str">
        <f>IF(I185&lt;I$619,CONCATENATE("&lt;",VLOOKUP(CONCATENATE(I$317," 1"),ТЗ!$A:$C,3,0)),IF(ТЗ!I185&gt;ТЗ!I$620,CONCATENATE("&gt;",VLOOKUP(CONCATENATE(I$317," 2"),ТЗ!$A:$C,3,0)),ТЗ!I185))</f>
        <v>&lt;0,01</v>
      </c>
      <c r="J491" s="30">
        <f>IF(J185&lt;J$619,CONCATENATE("&lt;",VLOOKUP(CONCATENATE(J$317," 1"),ТЗ!$A:$C,3,0)),IF(ТЗ!J185&gt;ТЗ!J$620,CONCATENATE("&gt;",VLOOKUP(CONCATENATE(J$317," 2"),ТЗ!$A:$C,3,0)),ТЗ!J185))</f>
        <v>0</v>
      </c>
      <c r="K491" s="30">
        <f>IF(K185&lt;K$619,CONCATENATE("&lt;",VLOOKUP(CONCATENATE(K$317," 1"),ТЗ!$A:$C,3,0)),IF(ТЗ!K185&gt;ТЗ!K$620,CONCATENATE("&gt;",VLOOKUP(CONCATENATE(K$317," 2"),ТЗ!$A:$C,3,0)),ТЗ!K185))</f>
        <v>0</v>
      </c>
      <c r="L491" s="30" t="str">
        <f>IF(L185&lt;L$619,CONCATENATE("&lt;",VLOOKUP(CONCATENATE(L$317," 1"),ТЗ!$A:$C,3,0)),IF(ТЗ!L185&gt;ТЗ!L$620,CONCATENATE("&gt;",VLOOKUP(CONCATENATE(L$317," 2"),ТЗ!$A:$C,3,0)),ТЗ!L185))</f>
        <v>&lt;0,2</v>
      </c>
      <c r="M491" s="30" t="str">
        <f>IF(M185&lt;M$619,CONCATENATE("&lt;",VLOOKUP(CONCATENATE(M$317," 1"),ТЗ!$A:$C,3,0)),IF(ТЗ!M185&gt;ТЗ!M$620,CONCATENATE("&gt;",VLOOKUP(CONCATENATE(M$317," 2"),ТЗ!$A:$C,3,0)),ТЗ!M185))</f>
        <v>&lt;0,5</v>
      </c>
      <c r="N491" s="30">
        <f>IF(N185&lt;N$619,CONCATENATE("&lt;",VLOOKUP(CONCATENATE(N$317," 1"),ТЗ!$A:$C,3,0)),IF(ТЗ!N185&gt;ТЗ!N$620,CONCATENATE("&gt;",VLOOKUP(CONCATENATE(N$317," 2"),ТЗ!$A:$C,3,0)),ТЗ!N185))</f>
        <v>0</v>
      </c>
      <c r="O491" s="30">
        <f>IF(O185&lt;O$619,CONCATENATE("&lt;",VLOOKUP(CONCATENATE(O$317," 1"),ТЗ!$A:$C,3,0)),IF(ТЗ!O185&gt;ТЗ!O$620,CONCATENATE("&gt;",VLOOKUP(CONCATENATE(O$317," 2"),ТЗ!$A:$C,3,0)),ТЗ!O185))</f>
        <v>0</v>
      </c>
      <c r="P491" s="30">
        <f>IF(P185&lt;P$619,CONCATENATE("&lt;",VLOOKUP(CONCATENATE(P$317," 1"),ТЗ!$A:$C,3,0)),IF(ТЗ!P185&gt;ТЗ!P$620,CONCATENATE("&gt;",VLOOKUP(CONCATENATE(P$317," 2"),ТЗ!$A:$C,3,0)),ТЗ!P185))</f>
        <v>0</v>
      </c>
      <c r="Q491" s="30">
        <f>IF(Q185&lt;Q$619,CONCATENATE("&lt;",VLOOKUP(CONCATENATE(Q$317," 1"),ТЗ!$A:$C,3,0)),IF(ТЗ!Q185&gt;ТЗ!Q$620,CONCATENATE("&gt;",VLOOKUP(CONCATENATE(Q$317," 2"),ТЗ!$A:$C,3,0)),ТЗ!Q185))</f>
        <v>0</v>
      </c>
      <c r="R491" s="30" t="str">
        <f>IF(R185&lt;R$619,CONCATENATE("&lt;",VLOOKUP(CONCATENATE(R$317," 1"),ТЗ!$A:$C,3,0)),IF(ТЗ!R185&gt;ТЗ!R$620,CONCATENATE("&gt;",VLOOKUP(CONCATENATE(R$317," 2"),ТЗ!$A:$C,3,0)),ТЗ!R185))</f>
        <v>&lt;0,5</v>
      </c>
      <c r="S491" s="30" t="str">
        <f>IF(S185&lt;S$619,CONCATENATE("&lt;",VLOOKUP(CONCATENATE(S$317," 1"),ТЗ!$A:$C,3,0)),IF(ТЗ!S185&gt;ТЗ!S$620,CONCATENATE("&gt;",VLOOKUP(CONCATENATE(S$317," 2"),ТЗ!$A:$C,3,0)),ТЗ!S185))</f>
        <v>&lt;0,1</v>
      </c>
      <c r="T491" s="30" t="str">
        <f>IF(T185&lt;T$619,CONCATENATE("&lt;",VLOOKUP(CONCATENATE(T$317," 1"),ТЗ!$A:$C,3,0)),IF(ТЗ!T185&gt;ТЗ!T$620,CONCATENATE("&gt;",VLOOKUP(CONCATENATE(T$317," 2"),ТЗ!$A:$C,3,0)),ТЗ!T185))</f>
        <v>&lt;0,1</v>
      </c>
      <c r="U491" s="30" t="e">
        <f>IF(U185&lt;U$619,CONCATENATE("&lt;",VLOOKUP(CONCATENATE(U$317," 1"),ТЗ!$A:$C,3,0)),IF(ТЗ!U185&gt;ТЗ!U$620,CONCATENATE("&gt;",VLOOKUP(CONCATENATE(U$317," 2"),ТЗ!$A:$C,3,0)),ТЗ!U185))</f>
        <v>#N/A</v>
      </c>
      <c r="V491" s="30" t="e">
        <f>IF(V185&lt;V$619,CONCATENATE("&lt;",VLOOKUP(CONCATENATE(V$317," 1"),ТЗ!$A:$C,3,0)),IF(ТЗ!V185&gt;ТЗ!V$620,CONCATENATE("&gt;",VLOOKUP(CONCATENATE(V$317," 2"),ТЗ!$A:$C,3,0)),ТЗ!V185))</f>
        <v>#N/A</v>
      </c>
    </row>
    <row r="492" spans="4:22" ht="15.75" hidden="1" thickBot="1" x14ac:dyDescent="0.3">
      <c r="D492" s="14" t="str">
        <f>IF(OR(D491=[1]Настройки!$U$6,D491="-"),"-",D491+1)</f>
        <v>-</v>
      </c>
      <c r="E492" s="15" t="str">
        <f t="shared" si="3"/>
        <v>-</v>
      </c>
      <c r="F492" s="15"/>
      <c r="G492" s="30" t="str">
        <f>IF(G186&lt;G$619,CONCATENATE("&lt;",VLOOKUP(CONCATENATE(G$317," 1"),ТЗ!$A:$C,3,0)),IF(ТЗ!G186&gt;ТЗ!G$620,CONCATENATE("&gt;",VLOOKUP(CONCATENATE(G$317," 2"),ТЗ!$A:$C,3,0)),ТЗ!G186))</f>
        <v>&lt;1,00</v>
      </c>
      <c r="H492" s="30" t="str">
        <f>IF(H186&lt;H$619,CONCATENATE("&lt;",VLOOKUP(CONCATENATE(H$317," 1"),ТЗ!$A:$C,3,0)),IF(ТЗ!H186&gt;ТЗ!H$620,CONCATENATE("&gt;",VLOOKUP(CONCATENATE(H$317," 2"),ТЗ!$A:$C,3,0)),ТЗ!H186))</f>
        <v>&lt;1,00</v>
      </c>
      <c r="I492" s="30" t="str">
        <f>IF(I186&lt;I$619,CONCATENATE("&lt;",VLOOKUP(CONCATENATE(I$317," 1"),ТЗ!$A:$C,3,0)),IF(ТЗ!I186&gt;ТЗ!I$620,CONCATENATE("&gt;",VLOOKUP(CONCATENATE(I$317," 2"),ТЗ!$A:$C,3,0)),ТЗ!I186))</f>
        <v>&lt;0,01</v>
      </c>
      <c r="J492" s="30">
        <f>IF(J186&lt;J$619,CONCATENATE("&lt;",VLOOKUP(CONCATENATE(J$317," 1"),ТЗ!$A:$C,3,0)),IF(ТЗ!J186&gt;ТЗ!J$620,CONCATENATE("&gt;",VLOOKUP(CONCATENATE(J$317," 2"),ТЗ!$A:$C,3,0)),ТЗ!J186))</f>
        <v>0</v>
      </c>
      <c r="K492" s="30">
        <f>IF(K186&lt;K$619,CONCATENATE("&lt;",VLOOKUP(CONCATENATE(K$317," 1"),ТЗ!$A:$C,3,0)),IF(ТЗ!K186&gt;ТЗ!K$620,CONCATENATE("&gt;",VLOOKUP(CONCATENATE(K$317," 2"),ТЗ!$A:$C,3,0)),ТЗ!K186))</f>
        <v>0</v>
      </c>
      <c r="L492" s="30" t="str">
        <f>IF(L186&lt;L$619,CONCATENATE("&lt;",VLOOKUP(CONCATENATE(L$317," 1"),ТЗ!$A:$C,3,0)),IF(ТЗ!L186&gt;ТЗ!L$620,CONCATENATE("&gt;",VLOOKUP(CONCATENATE(L$317," 2"),ТЗ!$A:$C,3,0)),ТЗ!L186))</f>
        <v>&lt;0,2</v>
      </c>
      <c r="M492" s="30" t="str">
        <f>IF(M186&lt;M$619,CONCATENATE("&lt;",VLOOKUP(CONCATENATE(M$317," 1"),ТЗ!$A:$C,3,0)),IF(ТЗ!M186&gt;ТЗ!M$620,CONCATENATE("&gt;",VLOOKUP(CONCATENATE(M$317," 2"),ТЗ!$A:$C,3,0)),ТЗ!M186))</f>
        <v>&lt;0,5</v>
      </c>
      <c r="N492" s="30">
        <f>IF(N186&lt;N$619,CONCATENATE("&lt;",VLOOKUP(CONCATENATE(N$317," 1"),ТЗ!$A:$C,3,0)),IF(ТЗ!N186&gt;ТЗ!N$620,CONCATENATE("&gt;",VLOOKUP(CONCATENATE(N$317," 2"),ТЗ!$A:$C,3,0)),ТЗ!N186))</f>
        <v>0</v>
      </c>
      <c r="O492" s="30">
        <f>IF(O186&lt;O$619,CONCATENATE("&lt;",VLOOKUP(CONCATENATE(O$317," 1"),ТЗ!$A:$C,3,0)),IF(ТЗ!O186&gt;ТЗ!O$620,CONCATENATE("&gt;",VLOOKUP(CONCATENATE(O$317," 2"),ТЗ!$A:$C,3,0)),ТЗ!O186))</f>
        <v>0</v>
      </c>
      <c r="P492" s="30">
        <f>IF(P186&lt;P$619,CONCATENATE("&lt;",VLOOKUP(CONCATENATE(P$317," 1"),ТЗ!$A:$C,3,0)),IF(ТЗ!P186&gt;ТЗ!P$620,CONCATENATE("&gt;",VLOOKUP(CONCATENATE(P$317," 2"),ТЗ!$A:$C,3,0)),ТЗ!P186))</f>
        <v>0</v>
      </c>
      <c r="Q492" s="30">
        <f>IF(Q186&lt;Q$619,CONCATENATE("&lt;",VLOOKUP(CONCATENATE(Q$317," 1"),ТЗ!$A:$C,3,0)),IF(ТЗ!Q186&gt;ТЗ!Q$620,CONCATENATE("&gt;",VLOOKUP(CONCATENATE(Q$317," 2"),ТЗ!$A:$C,3,0)),ТЗ!Q186))</f>
        <v>0</v>
      </c>
      <c r="R492" s="30" t="str">
        <f>IF(R186&lt;R$619,CONCATENATE("&lt;",VLOOKUP(CONCATENATE(R$317," 1"),ТЗ!$A:$C,3,0)),IF(ТЗ!R186&gt;ТЗ!R$620,CONCATENATE("&gt;",VLOOKUP(CONCATENATE(R$317," 2"),ТЗ!$A:$C,3,0)),ТЗ!R186))</f>
        <v>&lt;0,5</v>
      </c>
      <c r="S492" s="30" t="str">
        <f>IF(S186&lt;S$619,CONCATENATE("&lt;",VLOOKUP(CONCATENATE(S$317," 1"),ТЗ!$A:$C,3,0)),IF(ТЗ!S186&gt;ТЗ!S$620,CONCATENATE("&gt;",VLOOKUP(CONCATENATE(S$317," 2"),ТЗ!$A:$C,3,0)),ТЗ!S186))</f>
        <v>&lt;0,1</v>
      </c>
      <c r="T492" s="30" t="str">
        <f>IF(T186&lt;T$619,CONCATENATE("&lt;",VLOOKUP(CONCATENATE(T$317," 1"),ТЗ!$A:$C,3,0)),IF(ТЗ!T186&gt;ТЗ!T$620,CONCATENATE("&gt;",VLOOKUP(CONCATENATE(T$317," 2"),ТЗ!$A:$C,3,0)),ТЗ!T186))</f>
        <v>&lt;0,1</v>
      </c>
      <c r="U492" s="30" t="e">
        <f>IF(U186&lt;U$619,CONCATENATE("&lt;",VLOOKUP(CONCATENATE(U$317," 1"),ТЗ!$A:$C,3,0)),IF(ТЗ!U186&gt;ТЗ!U$620,CONCATENATE("&gt;",VLOOKUP(CONCATENATE(U$317," 2"),ТЗ!$A:$C,3,0)),ТЗ!U186))</f>
        <v>#N/A</v>
      </c>
      <c r="V492" s="30" t="e">
        <f>IF(V186&lt;V$619,CONCATENATE("&lt;",VLOOKUP(CONCATENATE(V$317," 1"),ТЗ!$A:$C,3,0)),IF(ТЗ!V186&gt;ТЗ!V$620,CONCATENATE("&gt;",VLOOKUP(CONCATENATE(V$317," 2"),ТЗ!$A:$C,3,0)),ТЗ!V186))</f>
        <v>#N/A</v>
      </c>
    </row>
    <row r="493" spans="4:22" ht="15.75" hidden="1" thickBot="1" x14ac:dyDescent="0.3">
      <c r="D493" s="14" t="str">
        <f>IF(OR(D492=[1]Настройки!$U$6,D492="-"),"-",D492+1)</f>
        <v>-</v>
      </c>
      <c r="E493" s="15" t="str">
        <f t="shared" si="3"/>
        <v>-</v>
      </c>
      <c r="F493" s="15"/>
      <c r="G493" s="30" t="str">
        <f>IF(G187&lt;G$619,CONCATENATE("&lt;",VLOOKUP(CONCATENATE(G$317," 1"),ТЗ!$A:$C,3,0)),IF(ТЗ!G187&gt;ТЗ!G$620,CONCATENATE("&gt;",VLOOKUP(CONCATENATE(G$317," 2"),ТЗ!$A:$C,3,0)),ТЗ!G187))</f>
        <v>&lt;1,00</v>
      </c>
      <c r="H493" s="30" t="str">
        <f>IF(H187&lt;H$619,CONCATENATE("&lt;",VLOOKUP(CONCATENATE(H$317," 1"),ТЗ!$A:$C,3,0)),IF(ТЗ!H187&gt;ТЗ!H$620,CONCATENATE("&gt;",VLOOKUP(CONCATENATE(H$317," 2"),ТЗ!$A:$C,3,0)),ТЗ!H187))</f>
        <v>&lt;1,00</v>
      </c>
      <c r="I493" s="30" t="str">
        <f>IF(I187&lt;I$619,CONCATENATE("&lt;",VLOOKUP(CONCATENATE(I$317," 1"),ТЗ!$A:$C,3,0)),IF(ТЗ!I187&gt;ТЗ!I$620,CONCATENATE("&gt;",VLOOKUP(CONCATENATE(I$317," 2"),ТЗ!$A:$C,3,0)),ТЗ!I187))</f>
        <v>&lt;0,01</v>
      </c>
      <c r="J493" s="30">
        <f>IF(J187&lt;J$619,CONCATENATE("&lt;",VLOOKUP(CONCATENATE(J$317," 1"),ТЗ!$A:$C,3,0)),IF(ТЗ!J187&gt;ТЗ!J$620,CONCATENATE("&gt;",VLOOKUP(CONCATENATE(J$317," 2"),ТЗ!$A:$C,3,0)),ТЗ!J187))</f>
        <v>0</v>
      </c>
      <c r="K493" s="30">
        <f>IF(K187&lt;K$619,CONCATENATE("&lt;",VLOOKUP(CONCATENATE(K$317," 1"),ТЗ!$A:$C,3,0)),IF(ТЗ!K187&gt;ТЗ!K$620,CONCATENATE("&gt;",VLOOKUP(CONCATENATE(K$317," 2"),ТЗ!$A:$C,3,0)),ТЗ!K187))</f>
        <v>0</v>
      </c>
      <c r="L493" s="30" t="str">
        <f>IF(L187&lt;L$619,CONCATENATE("&lt;",VLOOKUP(CONCATENATE(L$317," 1"),ТЗ!$A:$C,3,0)),IF(ТЗ!L187&gt;ТЗ!L$620,CONCATENATE("&gt;",VLOOKUP(CONCATENATE(L$317," 2"),ТЗ!$A:$C,3,0)),ТЗ!L187))</f>
        <v>&lt;0,2</v>
      </c>
      <c r="M493" s="30" t="str">
        <f>IF(M187&lt;M$619,CONCATENATE("&lt;",VLOOKUP(CONCATENATE(M$317," 1"),ТЗ!$A:$C,3,0)),IF(ТЗ!M187&gt;ТЗ!M$620,CONCATENATE("&gt;",VLOOKUP(CONCATENATE(M$317," 2"),ТЗ!$A:$C,3,0)),ТЗ!M187))</f>
        <v>&lt;0,5</v>
      </c>
      <c r="N493" s="30">
        <f>IF(N187&lt;N$619,CONCATENATE("&lt;",VLOOKUP(CONCATENATE(N$317," 1"),ТЗ!$A:$C,3,0)),IF(ТЗ!N187&gt;ТЗ!N$620,CONCATENATE("&gt;",VLOOKUP(CONCATENATE(N$317," 2"),ТЗ!$A:$C,3,0)),ТЗ!N187))</f>
        <v>0</v>
      </c>
      <c r="O493" s="30">
        <f>IF(O187&lt;O$619,CONCATENATE("&lt;",VLOOKUP(CONCATENATE(O$317," 1"),ТЗ!$A:$C,3,0)),IF(ТЗ!O187&gt;ТЗ!O$620,CONCATENATE("&gt;",VLOOKUP(CONCATENATE(O$317," 2"),ТЗ!$A:$C,3,0)),ТЗ!O187))</f>
        <v>0</v>
      </c>
      <c r="P493" s="30">
        <f>IF(P187&lt;P$619,CONCATENATE("&lt;",VLOOKUP(CONCATENATE(P$317," 1"),ТЗ!$A:$C,3,0)),IF(ТЗ!P187&gt;ТЗ!P$620,CONCATENATE("&gt;",VLOOKUP(CONCATENATE(P$317," 2"),ТЗ!$A:$C,3,0)),ТЗ!P187))</f>
        <v>0</v>
      </c>
      <c r="Q493" s="30">
        <f>IF(Q187&lt;Q$619,CONCATENATE("&lt;",VLOOKUP(CONCATENATE(Q$317," 1"),ТЗ!$A:$C,3,0)),IF(ТЗ!Q187&gt;ТЗ!Q$620,CONCATENATE("&gt;",VLOOKUP(CONCATENATE(Q$317," 2"),ТЗ!$A:$C,3,0)),ТЗ!Q187))</f>
        <v>0</v>
      </c>
      <c r="R493" s="30" t="str">
        <f>IF(R187&lt;R$619,CONCATENATE("&lt;",VLOOKUP(CONCATENATE(R$317," 1"),ТЗ!$A:$C,3,0)),IF(ТЗ!R187&gt;ТЗ!R$620,CONCATENATE("&gt;",VLOOKUP(CONCATENATE(R$317," 2"),ТЗ!$A:$C,3,0)),ТЗ!R187))</f>
        <v>&lt;0,5</v>
      </c>
      <c r="S493" s="30" t="str">
        <f>IF(S187&lt;S$619,CONCATENATE("&lt;",VLOOKUP(CONCATENATE(S$317," 1"),ТЗ!$A:$C,3,0)),IF(ТЗ!S187&gt;ТЗ!S$620,CONCATENATE("&gt;",VLOOKUP(CONCATENATE(S$317," 2"),ТЗ!$A:$C,3,0)),ТЗ!S187))</f>
        <v>&lt;0,1</v>
      </c>
      <c r="T493" s="30" t="str">
        <f>IF(T187&lt;T$619,CONCATENATE("&lt;",VLOOKUP(CONCATENATE(T$317," 1"),ТЗ!$A:$C,3,0)),IF(ТЗ!T187&gt;ТЗ!T$620,CONCATENATE("&gt;",VLOOKUP(CONCATENATE(T$317," 2"),ТЗ!$A:$C,3,0)),ТЗ!T187))</f>
        <v>&lt;0,1</v>
      </c>
      <c r="U493" s="30" t="e">
        <f>IF(U187&lt;U$619,CONCATENATE("&lt;",VLOOKUP(CONCATENATE(U$317," 1"),ТЗ!$A:$C,3,0)),IF(ТЗ!U187&gt;ТЗ!U$620,CONCATENATE("&gt;",VLOOKUP(CONCATENATE(U$317," 2"),ТЗ!$A:$C,3,0)),ТЗ!U187))</f>
        <v>#N/A</v>
      </c>
      <c r="V493" s="30" t="e">
        <f>IF(V187&lt;V$619,CONCATENATE("&lt;",VLOOKUP(CONCATENATE(V$317," 1"),ТЗ!$A:$C,3,0)),IF(ТЗ!V187&gt;ТЗ!V$620,CONCATENATE("&gt;",VLOOKUP(CONCATENATE(V$317," 2"),ТЗ!$A:$C,3,0)),ТЗ!V187))</f>
        <v>#N/A</v>
      </c>
    </row>
    <row r="494" spans="4:22" ht="15.75" hidden="1" thickBot="1" x14ac:dyDescent="0.3">
      <c r="D494" s="14" t="str">
        <f>IF(OR(D493=[1]Настройки!$U$6,D493="-"),"-",D493+1)</f>
        <v>-</v>
      </c>
      <c r="E494" s="15" t="str">
        <f t="shared" si="3"/>
        <v>-</v>
      </c>
      <c r="F494" s="15"/>
      <c r="G494" s="30" t="str">
        <f>IF(G188&lt;G$619,CONCATENATE("&lt;",VLOOKUP(CONCATENATE(G$317," 1"),ТЗ!$A:$C,3,0)),IF(ТЗ!G188&gt;ТЗ!G$620,CONCATENATE("&gt;",VLOOKUP(CONCATENATE(G$317," 2"),ТЗ!$A:$C,3,0)),ТЗ!G188))</f>
        <v>&lt;1,00</v>
      </c>
      <c r="H494" s="30" t="str">
        <f>IF(H188&lt;H$619,CONCATENATE("&lt;",VLOOKUP(CONCATENATE(H$317," 1"),ТЗ!$A:$C,3,0)),IF(ТЗ!H188&gt;ТЗ!H$620,CONCATENATE("&gt;",VLOOKUP(CONCATENATE(H$317," 2"),ТЗ!$A:$C,3,0)),ТЗ!H188))</f>
        <v>&lt;1,00</v>
      </c>
      <c r="I494" s="30" t="str">
        <f>IF(I188&lt;I$619,CONCATENATE("&lt;",VLOOKUP(CONCATENATE(I$317," 1"),ТЗ!$A:$C,3,0)),IF(ТЗ!I188&gt;ТЗ!I$620,CONCATENATE("&gt;",VLOOKUP(CONCATENATE(I$317," 2"),ТЗ!$A:$C,3,0)),ТЗ!I188))</f>
        <v>&lt;0,01</v>
      </c>
      <c r="J494" s="30">
        <f>IF(J188&lt;J$619,CONCATENATE("&lt;",VLOOKUP(CONCATENATE(J$317," 1"),ТЗ!$A:$C,3,0)),IF(ТЗ!J188&gt;ТЗ!J$620,CONCATENATE("&gt;",VLOOKUP(CONCATENATE(J$317," 2"),ТЗ!$A:$C,3,0)),ТЗ!J188))</f>
        <v>0</v>
      </c>
      <c r="K494" s="30">
        <f>IF(K188&lt;K$619,CONCATENATE("&lt;",VLOOKUP(CONCATENATE(K$317," 1"),ТЗ!$A:$C,3,0)),IF(ТЗ!K188&gt;ТЗ!K$620,CONCATENATE("&gt;",VLOOKUP(CONCATENATE(K$317," 2"),ТЗ!$A:$C,3,0)),ТЗ!K188))</f>
        <v>0</v>
      </c>
      <c r="L494" s="30" t="str">
        <f>IF(L188&lt;L$619,CONCATENATE("&lt;",VLOOKUP(CONCATENATE(L$317," 1"),ТЗ!$A:$C,3,0)),IF(ТЗ!L188&gt;ТЗ!L$620,CONCATENATE("&gt;",VLOOKUP(CONCATENATE(L$317," 2"),ТЗ!$A:$C,3,0)),ТЗ!L188))</f>
        <v>&lt;0,2</v>
      </c>
      <c r="M494" s="30" t="str">
        <f>IF(M188&lt;M$619,CONCATENATE("&lt;",VLOOKUP(CONCATENATE(M$317," 1"),ТЗ!$A:$C,3,0)),IF(ТЗ!M188&gt;ТЗ!M$620,CONCATENATE("&gt;",VLOOKUP(CONCATENATE(M$317," 2"),ТЗ!$A:$C,3,0)),ТЗ!M188))</f>
        <v>&lt;0,5</v>
      </c>
      <c r="N494" s="30">
        <f>IF(N188&lt;N$619,CONCATENATE("&lt;",VLOOKUP(CONCATENATE(N$317," 1"),ТЗ!$A:$C,3,0)),IF(ТЗ!N188&gt;ТЗ!N$620,CONCATENATE("&gt;",VLOOKUP(CONCATENATE(N$317," 2"),ТЗ!$A:$C,3,0)),ТЗ!N188))</f>
        <v>0</v>
      </c>
      <c r="O494" s="30">
        <f>IF(O188&lt;O$619,CONCATENATE("&lt;",VLOOKUP(CONCATENATE(O$317," 1"),ТЗ!$A:$C,3,0)),IF(ТЗ!O188&gt;ТЗ!O$620,CONCATENATE("&gt;",VLOOKUP(CONCATENATE(O$317," 2"),ТЗ!$A:$C,3,0)),ТЗ!O188))</f>
        <v>0</v>
      </c>
      <c r="P494" s="30">
        <f>IF(P188&lt;P$619,CONCATENATE("&lt;",VLOOKUP(CONCATENATE(P$317," 1"),ТЗ!$A:$C,3,0)),IF(ТЗ!P188&gt;ТЗ!P$620,CONCATENATE("&gt;",VLOOKUP(CONCATENATE(P$317," 2"),ТЗ!$A:$C,3,0)),ТЗ!P188))</f>
        <v>0</v>
      </c>
      <c r="Q494" s="30">
        <f>IF(Q188&lt;Q$619,CONCATENATE("&lt;",VLOOKUP(CONCATENATE(Q$317," 1"),ТЗ!$A:$C,3,0)),IF(ТЗ!Q188&gt;ТЗ!Q$620,CONCATENATE("&gt;",VLOOKUP(CONCATENATE(Q$317," 2"),ТЗ!$A:$C,3,0)),ТЗ!Q188))</f>
        <v>0</v>
      </c>
      <c r="R494" s="30" t="str">
        <f>IF(R188&lt;R$619,CONCATENATE("&lt;",VLOOKUP(CONCATENATE(R$317," 1"),ТЗ!$A:$C,3,0)),IF(ТЗ!R188&gt;ТЗ!R$620,CONCATENATE("&gt;",VLOOKUP(CONCATENATE(R$317," 2"),ТЗ!$A:$C,3,0)),ТЗ!R188))</f>
        <v>&lt;0,5</v>
      </c>
      <c r="S494" s="30" t="str">
        <f>IF(S188&lt;S$619,CONCATENATE("&lt;",VLOOKUP(CONCATENATE(S$317," 1"),ТЗ!$A:$C,3,0)),IF(ТЗ!S188&gt;ТЗ!S$620,CONCATENATE("&gt;",VLOOKUP(CONCATENATE(S$317," 2"),ТЗ!$A:$C,3,0)),ТЗ!S188))</f>
        <v>&lt;0,1</v>
      </c>
      <c r="T494" s="30" t="str">
        <f>IF(T188&lt;T$619,CONCATENATE("&lt;",VLOOKUP(CONCATENATE(T$317," 1"),ТЗ!$A:$C,3,0)),IF(ТЗ!T188&gt;ТЗ!T$620,CONCATENATE("&gt;",VLOOKUP(CONCATENATE(T$317," 2"),ТЗ!$A:$C,3,0)),ТЗ!T188))</f>
        <v>&lt;0,1</v>
      </c>
      <c r="U494" s="30" t="e">
        <f>IF(U188&lt;U$619,CONCATENATE("&lt;",VLOOKUP(CONCATENATE(U$317," 1"),ТЗ!$A:$C,3,0)),IF(ТЗ!U188&gt;ТЗ!U$620,CONCATENATE("&gt;",VLOOKUP(CONCATENATE(U$317," 2"),ТЗ!$A:$C,3,0)),ТЗ!U188))</f>
        <v>#N/A</v>
      </c>
      <c r="V494" s="30" t="e">
        <f>IF(V188&lt;V$619,CONCATENATE("&lt;",VLOOKUP(CONCATENATE(V$317," 1"),ТЗ!$A:$C,3,0)),IF(ТЗ!V188&gt;ТЗ!V$620,CONCATENATE("&gt;",VLOOKUP(CONCATENATE(V$317," 2"),ТЗ!$A:$C,3,0)),ТЗ!V188))</f>
        <v>#N/A</v>
      </c>
    </row>
    <row r="495" spans="4:22" ht="15.75" hidden="1" thickBot="1" x14ac:dyDescent="0.3">
      <c r="D495" s="14" t="str">
        <f>IF(OR(D494=[1]Настройки!$U$6,D494="-"),"-",D494+1)</f>
        <v>-</v>
      </c>
      <c r="E495" s="15" t="str">
        <f t="shared" si="3"/>
        <v>-</v>
      </c>
      <c r="F495" s="15"/>
      <c r="G495" s="30" t="str">
        <f>IF(G189&lt;G$619,CONCATENATE("&lt;",VLOOKUP(CONCATENATE(G$317," 1"),ТЗ!$A:$C,3,0)),IF(ТЗ!G189&gt;ТЗ!G$620,CONCATENATE("&gt;",VLOOKUP(CONCATENATE(G$317," 2"),ТЗ!$A:$C,3,0)),ТЗ!G189))</f>
        <v>&lt;1,00</v>
      </c>
      <c r="H495" s="30" t="str">
        <f>IF(H189&lt;H$619,CONCATENATE("&lt;",VLOOKUP(CONCATENATE(H$317," 1"),ТЗ!$A:$C,3,0)),IF(ТЗ!H189&gt;ТЗ!H$620,CONCATENATE("&gt;",VLOOKUP(CONCATENATE(H$317," 2"),ТЗ!$A:$C,3,0)),ТЗ!H189))</f>
        <v>&lt;1,00</v>
      </c>
      <c r="I495" s="30" t="str">
        <f>IF(I189&lt;I$619,CONCATENATE("&lt;",VLOOKUP(CONCATENATE(I$317," 1"),ТЗ!$A:$C,3,0)),IF(ТЗ!I189&gt;ТЗ!I$620,CONCATENATE("&gt;",VLOOKUP(CONCATENATE(I$317," 2"),ТЗ!$A:$C,3,0)),ТЗ!I189))</f>
        <v>&lt;0,01</v>
      </c>
      <c r="J495" s="30">
        <f>IF(J189&lt;J$619,CONCATENATE("&lt;",VLOOKUP(CONCATENATE(J$317," 1"),ТЗ!$A:$C,3,0)),IF(ТЗ!J189&gt;ТЗ!J$620,CONCATENATE("&gt;",VLOOKUP(CONCATENATE(J$317," 2"),ТЗ!$A:$C,3,0)),ТЗ!J189))</f>
        <v>0</v>
      </c>
      <c r="K495" s="30">
        <f>IF(K189&lt;K$619,CONCATENATE("&lt;",VLOOKUP(CONCATENATE(K$317," 1"),ТЗ!$A:$C,3,0)),IF(ТЗ!K189&gt;ТЗ!K$620,CONCATENATE("&gt;",VLOOKUP(CONCATENATE(K$317," 2"),ТЗ!$A:$C,3,0)),ТЗ!K189))</f>
        <v>0</v>
      </c>
      <c r="L495" s="30" t="str">
        <f>IF(L189&lt;L$619,CONCATENATE("&lt;",VLOOKUP(CONCATENATE(L$317," 1"),ТЗ!$A:$C,3,0)),IF(ТЗ!L189&gt;ТЗ!L$620,CONCATENATE("&gt;",VLOOKUP(CONCATENATE(L$317," 2"),ТЗ!$A:$C,3,0)),ТЗ!L189))</f>
        <v>&lt;0,2</v>
      </c>
      <c r="M495" s="30" t="str">
        <f>IF(M189&lt;M$619,CONCATENATE("&lt;",VLOOKUP(CONCATENATE(M$317," 1"),ТЗ!$A:$C,3,0)),IF(ТЗ!M189&gt;ТЗ!M$620,CONCATENATE("&gt;",VLOOKUP(CONCATENATE(M$317," 2"),ТЗ!$A:$C,3,0)),ТЗ!M189))</f>
        <v>&lt;0,5</v>
      </c>
      <c r="N495" s="30">
        <f>IF(N189&lt;N$619,CONCATENATE("&lt;",VLOOKUP(CONCATENATE(N$317," 1"),ТЗ!$A:$C,3,0)),IF(ТЗ!N189&gt;ТЗ!N$620,CONCATENATE("&gt;",VLOOKUP(CONCATENATE(N$317," 2"),ТЗ!$A:$C,3,0)),ТЗ!N189))</f>
        <v>0</v>
      </c>
      <c r="O495" s="30">
        <f>IF(O189&lt;O$619,CONCATENATE("&lt;",VLOOKUP(CONCATENATE(O$317," 1"),ТЗ!$A:$C,3,0)),IF(ТЗ!O189&gt;ТЗ!O$620,CONCATENATE("&gt;",VLOOKUP(CONCATENATE(O$317," 2"),ТЗ!$A:$C,3,0)),ТЗ!O189))</f>
        <v>0</v>
      </c>
      <c r="P495" s="30">
        <f>IF(P189&lt;P$619,CONCATENATE("&lt;",VLOOKUP(CONCATENATE(P$317," 1"),ТЗ!$A:$C,3,0)),IF(ТЗ!P189&gt;ТЗ!P$620,CONCATENATE("&gt;",VLOOKUP(CONCATENATE(P$317," 2"),ТЗ!$A:$C,3,0)),ТЗ!P189))</f>
        <v>0</v>
      </c>
      <c r="Q495" s="30">
        <f>IF(Q189&lt;Q$619,CONCATENATE("&lt;",VLOOKUP(CONCATENATE(Q$317," 1"),ТЗ!$A:$C,3,0)),IF(ТЗ!Q189&gt;ТЗ!Q$620,CONCATENATE("&gt;",VLOOKUP(CONCATENATE(Q$317," 2"),ТЗ!$A:$C,3,0)),ТЗ!Q189))</f>
        <v>0</v>
      </c>
      <c r="R495" s="30" t="str">
        <f>IF(R189&lt;R$619,CONCATENATE("&lt;",VLOOKUP(CONCATENATE(R$317," 1"),ТЗ!$A:$C,3,0)),IF(ТЗ!R189&gt;ТЗ!R$620,CONCATENATE("&gt;",VLOOKUP(CONCATENATE(R$317," 2"),ТЗ!$A:$C,3,0)),ТЗ!R189))</f>
        <v>&lt;0,5</v>
      </c>
      <c r="S495" s="30" t="str">
        <f>IF(S189&lt;S$619,CONCATENATE("&lt;",VLOOKUP(CONCATENATE(S$317," 1"),ТЗ!$A:$C,3,0)),IF(ТЗ!S189&gt;ТЗ!S$620,CONCATENATE("&gt;",VLOOKUP(CONCATENATE(S$317," 2"),ТЗ!$A:$C,3,0)),ТЗ!S189))</f>
        <v>&lt;0,1</v>
      </c>
      <c r="T495" s="30" t="str">
        <f>IF(T189&lt;T$619,CONCATENATE("&lt;",VLOOKUP(CONCATENATE(T$317," 1"),ТЗ!$A:$C,3,0)),IF(ТЗ!T189&gt;ТЗ!T$620,CONCATENATE("&gt;",VLOOKUP(CONCATENATE(T$317," 2"),ТЗ!$A:$C,3,0)),ТЗ!T189))</f>
        <v>&lt;0,1</v>
      </c>
      <c r="U495" s="30" t="e">
        <f>IF(U189&lt;U$619,CONCATENATE("&lt;",VLOOKUP(CONCATENATE(U$317," 1"),ТЗ!$A:$C,3,0)),IF(ТЗ!U189&gt;ТЗ!U$620,CONCATENATE("&gt;",VLOOKUP(CONCATENATE(U$317," 2"),ТЗ!$A:$C,3,0)),ТЗ!U189))</f>
        <v>#N/A</v>
      </c>
      <c r="V495" s="30" t="e">
        <f>IF(V189&lt;V$619,CONCATENATE("&lt;",VLOOKUP(CONCATENATE(V$317," 1"),ТЗ!$A:$C,3,0)),IF(ТЗ!V189&gt;ТЗ!V$620,CONCATENATE("&gt;",VLOOKUP(CONCATENATE(V$317," 2"),ТЗ!$A:$C,3,0)),ТЗ!V189))</f>
        <v>#N/A</v>
      </c>
    </row>
    <row r="496" spans="4:22" ht="15.75" hidden="1" thickBot="1" x14ac:dyDescent="0.3">
      <c r="D496" s="14" t="str">
        <f>IF(OR(D495=[1]Настройки!$U$6,D495="-"),"-",D495+1)</f>
        <v>-</v>
      </c>
      <c r="E496" s="15" t="str">
        <f t="shared" si="3"/>
        <v>-</v>
      </c>
      <c r="F496" s="15"/>
      <c r="G496" s="30" t="str">
        <f>IF(G190&lt;G$619,CONCATENATE("&lt;",VLOOKUP(CONCATENATE(G$317," 1"),ТЗ!$A:$C,3,0)),IF(ТЗ!G190&gt;ТЗ!G$620,CONCATENATE("&gt;",VLOOKUP(CONCATENATE(G$317," 2"),ТЗ!$A:$C,3,0)),ТЗ!G190))</f>
        <v>&lt;1,00</v>
      </c>
      <c r="H496" s="30" t="str">
        <f>IF(H190&lt;H$619,CONCATENATE("&lt;",VLOOKUP(CONCATENATE(H$317," 1"),ТЗ!$A:$C,3,0)),IF(ТЗ!H190&gt;ТЗ!H$620,CONCATENATE("&gt;",VLOOKUP(CONCATENATE(H$317," 2"),ТЗ!$A:$C,3,0)),ТЗ!H190))</f>
        <v>&lt;1,00</v>
      </c>
      <c r="I496" s="30" t="str">
        <f>IF(I190&lt;I$619,CONCATENATE("&lt;",VLOOKUP(CONCATENATE(I$317," 1"),ТЗ!$A:$C,3,0)),IF(ТЗ!I190&gt;ТЗ!I$620,CONCATENATE("&gt;",VLOOKUP(CONCATENATE(I$317," 2"),ТЗ!$A:$C,3,0)),ТЗ!I190))</f>
        <v>&lt;0,01</v>
      </c>
      <c r="J496" s="30">
        <f>IF(J190&lt;J$619,CONCATENATE("&lt;",VLOOKUP(CONCATENATE(J$317," 1"),ТЗ!$A:$C,3,0)),IF(ТЗ!J190&gt;ТЗ!J$620,CONCATENATE("&gt;",VLOOKUP(CONCATENATE(J$317," 2"),ТЗ!$A:$C,3,0)),ТЗ!J190))</f>
        <v>0</v>
      </c>
      <c r="K496" s="30">
        <f>IF(K190&lt;K$619,CONCATENATE("&lt;",VLOOKUP(CONCATENATE(K$317," 1"),ТЗ!$A:$C,3,0)),IF(ТЗ!K190&gt;ТЗ!K$620,CONCATENATE("&gt;",VLOOKUP(CONCATENATE(K$317," 2"),ТЗ!$A:$C,3,0)),ТЗ!K190))</f>
        <v>0</v>
      </c>
      <c r="L496" s="30" t="str">
        <f>IF(L190&lt;L$619,CONCATENATE("&lt;",VLOOKUP(CONCATENATE(L$317," 1"),ТЗ!$A:$C,3,0)),IF(ТЗ!L190&gt;ТЗ!L$620,CONCATENATE("&gt;",VLOOKUP(CONCATENATE(L$317," 2"),ТЗ!$A:$C,3,0)),ТЗ!L190))</f>
        <v>&lt;0,2</v>
      </c>
      <c r="M496" s="30" t="str">
        <f>IF(M190&lt;M$619,CONCATENATE("&lt;",VLOOKUP(CONCATENATE(M$317," 1"),ТЗ!$A:$C,3,0)),IF(ТЗ!M190&gt;ТЗ!M$620,CONCATENATE("&gt;",VLOOKUP(CONCATENATE(M$317," 2"),ТЗ!$A:$C,3,0)),ТЗ!M190))</f>
        <v>&lt;0,5</v>
      </c>
      <c r="N496" s="30">
        <f>IF(N190&lt;N$619,CONCATENATE("&lt;",VLOOKUP(CONCATENATE(N$317," 1"),ТЗ!$A:$C,3,0)),IF(ТЗ!N190&gt;ТЗ!N$620,CONCATENATE("&gt;",VLOOKUP(CONCATENATE(N$317," 2"),ТЗ!$A:$C,3,0)),ТЗ!N190))</f>
        <v>0</v>
      </c>
      <c r="O496" s="30">
        <f>IF(O190&lt;O$619,CONCATENATE("&lt;",VLOOKUP(CONCATENATE(O$317," 1"),ТЗ!$A:$C,3,0)),IF(ТЗ!O190&gt;ТЗ!O$620,CONCATENATE("&gt;",VLOOKUP(CONCATENATE(O$317," 2"),ТЗ!$A:$C,3,0)),ТЗ!O190))</f>
        <v>0</v>
      </c>
      <c r="P496" s="30">
        <f>IF(P190&lt;P$619,CONCATENATE("&lt;",VLOOKUP(CONCATENATE(P$317," 1"),ТЗ!$A:$C,3,0)),IF(ТЗ!P190&gt;ТЗ!P$620,CONCATENATE("&gt;",VLOOKUP(CONCATENATE(P$317," 2"),ТЗ!$A:$C,3,0)),ТЗ!P190))</f>
        <v>0</v>
      </c>
      <c r="Q496" s="30">
        <f>IF(Q190&lt;Q$619,CONCATENATE("&lt;",VLOOKUP(CONCATENATE(Q$317," 1"),ТЗ!$A:$C,3,0)),IF(ТЗ!Q190&gt;ТЗ!Q$620,CONCATENATE("&gt;",VLOOKUP(CONCATENATE(Q$317," 2"),ТЗ!$A:$C,3,0)),ТЗ!Q190))</f>
        <v>0</v>
      </c>
      <c r="R496" s="30" t="str">
        <f>IF(R190&lt;R$619,CONCATENATE("&lt;",VLOOKUP(CONCATENATE(R$317," 1"),ТЗ!$A:$C,3,0)),IF(ТЗ!R190&gt;ТЗ!R$620,CONCATENATE("&gt;",VLOOKUP(CONCATENATE(R$317," 2"),ТЗ!$A:$C,3,0)),ТЗ!R190))</f>
        <v>&lt;0,5</v>
      </c>
      <c r="S496" s="30" t="str">
        <f>IF(S190&lt;S$619,CONCATENATE("&lt;",VLOOKUP(CONCATENATE(S$317," 1"),ТЗ!$A:$C,3,0)),IF(ТЗ!S190&gt;ТЗ!S$620,CONCATENATE("&gt;",VLOOKUP(CONCATENATE(S$317," 2"),ТЗ!$A:$C,3,0)),ТЗ!S190))</f>
        <v>&lt;0,1</v>
      </c>
      <c r="T496" s="30" t="str">
        <f>IF(T190&lt;T$619,CONCATENATE("&lt;",VLOOKUP(CONCATENATE(T$317," 1"),ТЗ!$A:$C,3,0)),IF(ТЗ!T190&gt;ТЗ!T$620,CONCATENATE("&gt;",VLOOKUP(CONCATENATE(T$317," 2"),ТЗ!$A:$C,3,0)),ТЗ!T190))</f>
        <v>&lt;0,1</v>
      </c>
      <c r="U496" s="30" t="e">
        <f>IF(U190&lt;U$619,CONCATENATE("&lt;",VLOOKUP(CONCATENATE(U$317," 1"),ТЗ!$A:$C,3,0)),IF(ТЗ!U190&gt;ТЗ!U$620,CONCATENATE("&gt;",VLOOKUP(CONCATENATE(U$317," 2"),ТЗ!$A:$C,3,0)),ТЗ!U190))</f>
        <v>#N/A</v>
      </c>
      <c r="V496" s="30" t="e">
        <f>IF(V190&lt;V$619,CONCATENATE("&lt;",VLOOKUP(CONCATENATE(V$317," 1"),ТЗ!$A:$C,3,0)),IF(ТЗ!V190&gt;ТЗ!V$620,CONCATENATE("&gt;",VLOOKUP(CONCATENATE(V$317," 2"),ТЗ!$A:$C,3,0)),ТЗ!V190))</f>
        <v>#N/A</v>
      </c>
    </row>
    <row r="497" spans="4:22" ht="15.75" hidden="1" thickBot="1" x14ac:dyDescent="0.3">
      <c r="D497" s="14" t="str">
        <f>IF(OR(D496=[1]Настройки!$U$6,D496="-"),"-",D496+1)</f>
        <v>-</v>
      </c>
      <c r="E497" s="15" t="str">
        <f t="shared" si="3"/>
        <v>-</v>
      </c>
      <c r="F497" s="15"/>
      <c r="G497" s="30" t="str">
        <f>IF(G191&lt;G$619,CONCATENATE("&lt;",VLOOKUP(CONCATENATE(G$317," 1"),ТЗ!$A:$C,3,0)),IF(ТЗ!G191&gt;ТЗ!G$620,CONCATENATE("&gt;",VLOOKUP(CONCATENATE(G$317," 2"),ТЗ!$A:$C,3,0)),ТЗ!G191))</f>
        <v>&lt;1,00</v>
      </c>
      <c r="H497" s="30" t="str">
        <f>IF(H191&lt;H$619,CONCATENATE("&lt;",VLOOKUP(CONCATENATE(H$317," 1"),ТЗ!$A:$C,3,0)),IF(ТЗ!H191&gt;ТЗ!H$620,CONCATENATE("&gt;",VLOOKUP(CONCATENATE(H$317," 2"),ТЗ!$A:$C,3,0)),ТЗ!H191))</f>
        <v>&lt;1,00</v>
      </c>
      <c r="I497" s="30" t="str">
        <f>IF(I191&lt;I$619,CONCATENATE("&lt;",VLOOKUP(CONCATENATE(I$317," 1"),ТЗ!$A:$C,3,0)),IF(ТЗ!I191&gt;ТЗ!I$620,CONCATENATE("&gt;",VLOOKUP(CONCATENATE(I$317," 2"),ТЗ!$A:$C,3,0)),ТЗ!I191))</f>
        <v>&lt;0,01</v>
      </c>
      <c r="J497" s="30">
        <f>IF(J191&lt;J$619,CONCATENATE("&lt;",VLOOKUP(CONCATENATE(J$317," 1"),ТЗ!$A:$C,3,0)),IF(ТЗ!J191&gt;ТЗ!J$620,CONCATENATE("&gt;",VLOOKUP(CONCATENATE(J$317," 2"),ТЗ!$A:$C,3,0)),ТЗ!J191))</f>
        <v>0</v>
      </c>
      <c r="K497" s="30">
        <f>IF(K191&lt;K$619,CONCATENATE("&lt;",VLOOKUP(CONCATENATE(K$317," 1"),ТЗ!$A:$C,3,0)),IF(ТЗ!K191&gt;ТЗ!K$620,CONCATENATE("&gt;",VLOOKUP(CONCATENATE(K$317," 2"),ТЗ!$A:$C,3,0)),ТЗ!K191))</f>
        <v>0</v>
      </c>
      <c r="L497" s="30" t="str">
        <f>IF(L191&lt;L$619,CONCATENATE("&lt;",VLOOKUP(CONCATENATE(L$317," 1"),ТЗ!$A:$C,3,0)),IF(ТЗ!L191&gt;ТЗ!L$620,CONCATENATE("&gt;",VLOOKUP(CONCATENATE(L$317," 2"),ТЗ!$A:$C,3,0)),ТЗ!L191))</f>
        <v>&lt;0,2</v>
      </c>
      <c r="M497" s="30" t="str">
        <f>IF(M191&lt;M$619,CONCATENATE("&lt;",VLOOKUP(CONCATENATE(M$317," 1"),ТЗ!$A:$C,3,0)),IF(ТЗ!M191&gt;ТЗ!M$620,CONCATENATE("&gt;",VLOOKUP(CONCATENATE(M$317," 2"),ТЗ!$A:$C,3,0)),ТЗ!M191))</f>
        <v>&lt;0,5</v>
      </c>
      <c r="N497" s="30">
        <f>IF(N191&lt;N$619,CONCATENATE("&lt;",VLOOKUP(CONCATENATE(N$317," 1"),ТЗ!$A:$C,3,0)),IF(ТЗ!N191&gt;ТЗ!N$620,CONCATENATE("&gt;",VLOOKUP(CONCATENATE(N$317," 2"),ТЗ!$A:$C,3,0)),ТЗ!N191))</f>
        <v>0</v>
      </c>
      <c r="O497" s="30">
        <f>IF(O191&lt;O$619,CONCATENATE("&lt;",VLOOKUP(CONCATENATE(O$317," 1"),ТЗ!$A:$C,3,0)),IF(ТЗ!O191&gt;ТЗ!O$620,CONCATENATE("&gt;",VLOOKUP(CONCATENATE(O$317," 2"),ТЗ!$A:$C,3,0)),ТЗ!O191))</f>
        <v>0</v>
      </c>
      <c r="P497" s="30">
        <f>IF(P191&lt;P$619,CONCATENATE("&lt;",VLOOKUP(CONCATENATE(P$317," 1"),ТЗ!$A:$C,3,0)),IF(ТЗ!P191&gt;ТЗ!P$620,CONCATENATE("&gt;",VLOOKUP(CONCATENATE(P$317," 2"),ТЗ!$A:$C,3,0)),ТЗ!P191))</f>
        <v>0</v>
      </c>
      <c r="Q497" s="30">
        <f>IF(Q191&lt;Q$619,CONCATENATE("&lt;",VLOOKUP(CONCATENATE(Q$317," 1"),ТЗ!$A:$C,3,0)),IF(ТЗ!Q191&gt;ТЗ!Q$620,CONCATENATE("&gt;",VLOOKUP(CONCATENATE(Q$317," 2"),ТЗ!$A:$C,3,0)),ТЗ!Q191))</f>
        <v>0</v>
      </c>
      <c r="R497" s="30" t="str">
        <f>IF(R191&lt;R$619,CONCATENATE("&lt;",VLOOKUP(CONCATENATE(R$317," 1"),ТЗ!$A:$C,3,0)),IF(ТЗ!R191&gt;ТЗ!R$620,CONCATENATE("&gt;",VLOOKUP(CONCATENATE(R$317," 2"),ТЗ!$A:$C,3,0)),ТЗ!R191))</f>
        <v>&lt;0,5</v>
      </c>
      <c r="S497" s="30" t="str">
        <f>IF(S191&lt;S$619,CONCATENATE("&lt;",VLOOKUP(CONCATENATE(S$317," 1"),ТЗ!$A:$C,3,0)),IF(ТЗ!S191&gt;ТЗ!S$620,CONCATENATE("&gt;",VLOOKUP(CONCATENATE(S$317," 2"),ТЗ!$A:$C,3,0)),ТЗ!S191))</f>
        <v>&lt;0,1</v>
      </c>
      <c r="T497" s="30" t="str">
        <f>IF(T191&lt;T$619,CONCATENATE("&lt;",VLOOKUP(CONCATENATE(T$317," 1"),ТЗ!$A:$C,3,0)),IF(ТЗ!T191&gt;ТЗ!T$620,CONCATENATE("&gt;",VLOOKUP(CONCATENATE(T$317," 2"),ТЗ!$A:$C,3,0)),ТЗ!T191))</f>
        <v>&lt;0,1</v>
      </c>
      <c r="U497" s="30" t="e">
        <f>IF(U191&lt;U$619,CONCATENATE("&lt;",VLOOKUP(CONCATENATE(U$317," 1"),ТЗ!$A:$C,3,0)),IF(ТЗ!U191&gt;ТЗ!U$620,CONCATENATE("&gt;",VLOOKUP(CONCATENATE(U$317," 2"),ТЗ!$A:$C,3,0)),ТЗ!U191))</f>
        <v>#N/A</v>
      </c>
      <c r="V497" s="30" t="e">
        <f>IF(V191&lt;V$619,CONCATENATE("&lt;",VLOOKUP(CONCATENATE(V$317," 1"),ТЗ!$A:$C,3,0)),IF(ТЗ!V191&gt;ТЗ!V$620,CONCATENATE("&gt;",VLOOKUP(CONCATENATE(V$317," 2"),ТЗ!$A:$C,3,0)),ТЗ!V191))</f>
        <v>#N/A</v>
      </c>
    </row>
    <row r="498" spans="4:22" ht="15.75" hidden="1" thickBot="1" x14ac:dyDescent="0.3">
      <c r="D498" s="14" t="str">
        <f>IF(OR(D497=[1]Настройки!$U$6,D497="-"),"-",D497+1)</f>
        <v>-</v>
      </c>
      <c r="E498" s="15" t="str">
        <f t="shared" si="3"/>
        <v>-</v>
      </c>
      <c r="F498" s="15"/>
      <c r="G498" s="30" t="str">
        <f>IF(G192&lt;G$619,CONCATENATE("&lt;",VLOOKUP(CONCATENATE(G$317," 1"),ТЗ!$A:$C,3,0)),IF(ТЗ!G192&gt;ТЗ!G$620,CONCATENATE("&gt;",VLOOKUP(CONCATENATE(G$317," 2"),ТЗ!$A:$C,3,0)),ТЗ!G192))</f>
        <v>&lt;1,00</v>
      </c>
      <c r="H498" s="30" t="str">
        <f>IF(H192&lt;H$619,CONCATENATE("&lt;",VLOOKUP(CONCATENATE(H$317," 1"),ТЗ!$A:$C,3,0)),IF(ТЗ!H192&gt;ТЗ!H$620,CONCATENATE("&gt;",VLOOKUP(CONCATENATE(H$317," 2"),ТЗ!$A:$C,3,0)),ТЗ!H192))</f>
        <v>&lt;1,00</v>
      </c>
      <c r="I498" s="30" t="str">
        <f>IF(I192&lt;I$619,CONCATENATE("&lt;",VLOOKUP(CONCATENATE(I$317," 1"),ТЗ!$A:$C,3,0)),IF(ТЗ!I192&gt;ТЗ!I$620,CONCATENATE("&gt;",VLOOKUP(CONCATENATE(I$317," 2"),ТЗ!$A:$C,3,0)),ТЗ!I192))</f>
        <v>&lt;0,01</v>
      </c>
      <c r="J498" s="30">
        <f>IF(J192&lt;J$619,CONCATENATE("&lt;",VLOOKUP(CONCATENATE(J$317," 1"),ТЗ!$A:$C,3,0)),IF(ТЗ!J192&gt;ТЗ!J$620,CONCATENATE("&gt;",VLOOKUP(CONCATENATE(J$317," 2"),ТЗ!$A:$C,3,0)),ТЗ!J192))</f>
        <v>0</v>
      </c>
      <c r="K498" s="30">
        <f>IF(K192&lt;K$619,CONCATENATE("&lt;",VLOOKUP(CONCATENATE(K$317," 1"),ТЗ!$A:$C,3,0)),IF(ТЗ!K192&gt;ТЗ!K$620,CONCATENATE("&gt;",VLOOKUP(CONCATENATE(K$317," 2"),ТЗ!$A:$C,3,0)),ТЗ!K192))</f>
        <v>0</v>
      </c>
      <c r="L498" s="30" t="str">
        <f>IF(L192&lt;L$619,CONCATENATE("&lt;",VLOOKUP(CONCATENATE(L$317," 1"),ТЗ!$A:$C,3,0)),IF(ТЗ!L192&gt;ТЗ!L$620,CONCATENATE("&gt;",VLOOKUP(CONCATENATE(L$317," 2"),ТЗ!$A:$C,3,0)),ТЗ!L192))</f>
        <v>&lt;0,2</v>
      </c>
      <c r="M498" s="30" t="str">
        <f>IF(M192&lt;M$619,CONCATENATE("&lt;",VLOOKUP(CONCATENATE(M$317," 1"),ТЗ!$A:$C,3,0)),IF(ТЗ!M192&gt;ТЗ!M$620,CONCATENATE("&gt;",VLOOKUP(CONCATENATE(M$317," 2"),ТЗ!$A:$C,3,0)),ТЗ!M192))</f>
        <v>&lt;0,5</v>
      </c>
      <c r="N498" s="30">
        <f>IF(N192&lt;N$619,CONCATENATE("&lt;",VLOOKUP(CONCATENATE(N$317," 1"),ТЗ!$A:$C,3,0)),IF(ТЗ!N192&gt;ТЗ!N$620,CONCATENATE("&gt;",VLOOKUP(CONCATENATE(N$317," 2"),ТЗ!$A:$C,3,0)),ТЗ!N192))</f>
        <v>0</v>
      </c>
      <c r="O498" s="30">
        <f>IF(O192&lt;O$619,CONCATENATE("&lt;",VLOOKUP(CONCATENATE(O$317," 1"),ТЗ!$A:$C,3,0)),IF(ТЗ!O192&gt;ТЗ!O$620,CONCATENATE("&gt;",VLOOKUP(CONCATENATE(O$317," 2"),ТЗ!$A:$C,3,0)),ТЗ!O192))</f>
        <v>0</v>
      </c>
      <c r="P498" s="30">
        <f>IF(P192&lt;P$619,CONCATENATE("&lt;",VLOOKUP(CONCATENATE(P$317," 1"),ТЗ!$A:$C,3,0)),IF(ТЗ!P192&gt;ТЗ!P$620,CONCATENATE("&gt;",VLOOKUP(CONCATENATE(P$317," 2"),ТЗ!$A:$C,3,0)),ТЗ!P192))</f>
        <v>0</v>
      </c>
      <c r="Q498" s="30">
        <f>IF(Q192&lt;Q$619,CONCATENATE("&lt;",VLOOKUP(CONCATENATE(Q$317," 1"),ТЗ!$A:$C,3,0)),IF(ТЗ!Q192&gt;ТЗ!Q$620,CONCATENATE("&gt;",VLOOKUP(CONCATENATE(Q$317," 2"),ТЗ!$A:$C,3,0)),ТЗ!Q192))</f>
        <v>0</v>
      </c>
      <c r="R498" s="30" t="str">
        <f>IF(R192&lt;R$619,CONCATENATE("&lt;",VLOOKUP(CONCATENATE(R$317," 1"),ТЗ!$A:$C,3,0)),IF(ТЗ!R192&gt;ТЗ!R$620,CONCATENATE("&gt;",VLOOKUP(CONCATENATE(R$317," 2"),ТЗ!$A:$C,3,0)),ТЗ!R192))</f>
        <v>&lt;0,5</v>
      </c>
      <c r="S498" s="30" t="str">
        <f>IF(S192&lt;S$619,CONCATENATE("&lt;",VLOOKUP(CONCATENATE(S$317," 1"),ТЗ!$A:$C,3,0)),IF(ТЗ!S192&gt;ТЗ!S$620,CONCATENATE("&gt;",VLOOKUP(CONCATENATE(S$317," 2"),ТЗ!$A:$C,3,0)),ТЗ!S192))</f>
        <v>&lt;0,1</v>
      </c>
      <c r="T498" s="30" t="str">
        <f>IF(T192&lt;T$619,CONCATENATE("&lt;",VLOOKUP(CONCATENATE(T$317," 1"),ТЗ!$A:$C,3,0)),IF(ТЗ!T192&gt;ТЗ!T$620,CONCATENATE("&gt;",VLOOKUP(CONCATENATE(T$317," 2"),ТЗ!$A:$C,3,0)),ТЗ!T192))</f>
        <v>&lt;0,1</v>
      </c>
      <c r="U498" s="30" t="e">
        <f>IF(U192&lt;U$619,CONCATENATE("&lt;",VLOOKUP(CONCATENATE(U$317," 1"),ТЗ!$A:$C,3,0)),IF(ТЗ!U192&gt;ТЗ!U$620,CONCATENATE("&gt;",VLOOKUP(CONCATENATE(U$317," 2"),ТЗ!$A:$C,3,0)),ТЗ!U192))</f>
        <v>#N/A</v>
      </c>
      <c r="V498" s="30" t="e">
        <f>IF(V192&lt;V$619,CONCATENATE("&lt;",VLOOKUP(CONCATENATE(V$317," 1"),ТЗ!$A:$C,3,0)),IF(ТЗ!V192&gt;ТЗ!V$620,CONCATENATE("&gt;",VLOOKUP(CONCATENATE(V$317," 2"),ТЗ!$A:$C,3,0)),ТЗ!V192))</f>
        <v>#N/A</v>
      </c>
    </row>
    <row r="499" spans="4:22" ht="15.75" hidden="1" thickBot="1" x14ac:dyDescent="0.3">
      <c r="D499" s="14" t="str">
        <f>IF(OR(D498=[1]Настройки!$U$6,D498="-"),"-",D498+1)</f>
        <v>-</v>
      </c>
      <c r="E499" s="15" t="str">
        <f t="shared" si="3"/>
        <v>-</v>
      </c>
      <c r="F499" s="15"/>
      <c r="G499" s="30" t="str">
        <f>IF(G193&lt;G$619,CONCATENATE("&lt;",VLOOKUP(CONCATENATE(G$317," 1"),ТЗ!$A:$C,3,0)),IF(ТЗ!G193&gt;ТЗ!G$620,CONCATENATE("&gt;",VLOOKUP(CONCATENATE(G$317," 2"),ТЗ!$A:$C,3,0)),ТЗ!G193))</f>
        <v>&lt;1,00</v>
      </c>
      <c r="H499" s="30" t="str">
        <f>IF(H193&lt;H$619,CONCATENATE("&lt;",VLOOKUP(CONCATENATE(H$317," 1"),ТЗ!$A:$C,3,0)),IF(ТЗ!H193&gt;ТЗ!H$620,CONCATENATE("&gt;",VLOOKUP(CONCATENATE(H$317," 2"),ТЗ!$A:$C,3,0)),ТЗ!H193))</f>
        <v>&lt;1,00</v>
      </c>
      <c r="I499" s="30" t="str">
        <f>IF(I193&lt;I$619,CONCATENATE("&lt;",VLOOKUP(CONCATENATE(I$317," 1"),ТЗ!$A:$C,3,0)),IF(ТЗ!I193&gt;ТЗ!I$620,CONCATENATE("&gt;",VLOOKUP(CONCATENATE(I$317," 2"),ТЗ!$A:$C,3,0)),ТЗ!I193))</f>
        <v>&lt;0,01</v>
      </c>
      <c r="J499" s="30">
        <f>IF(J193&lt;J$619,CONCATENATE("&lt;",VLOOKUP(CONCATENATE(J$317," 1"),ТЗ!$A:$C,3,0)),IF(ТЗ!J193&gt;ТЗ!J$620,CONCATENATE("&gt;",VLOOKUP(CONCATENATE(J$317," 2"),ТЗ!$A:$C,3,0)),ТЗ!J193))</f>
        <v>0</v>
      </c>
      <c r="K499" s="30">
        <f>IF(K193&lt;K$619,CONCATENATE("&lt;",VLOOKUP(CONCATENATE(K$317," 1"),ТЗ!$A:$C,3,0)),IF(ТЗ!K193&gt;ТЗ!K$620,CONCATENATE("&gt;",VLOOKUP(CONCATENATE(K$317," 2"),ТЗ!$A:$C,3,0)),ТЗ!K193))</f>
        <v>0</v>
      </c>
      <c r="L499" s="30" t="str">
        <f>IF(L193&lt;L$619,CONCATENATE("&lt;",VLOOKUP(CONCATENATE(L$317," 1"),ТЗ!$A:$C,3,0)),IF(ТЗ!L193&gt;ТЗ!L$620,CONCATENATE("&gt;",VLOOKUP(CONCATENATE(L$317," 2"),ТЗ!$A:$C,3,0)),ТЗ!L193))</f>
        <v>&lt;0,2</v>
      </c>
      <c r="M499" s="30" t="str">
        <f>IF(M193&lt;M$619,CONCATENATE("&lt;",VLOOKUP(CONCATENATE(M$317," 1"),ТЗ!$A:$C,3,0)),IF(ТЗ!M193&gt;ТЗ!M$620,CONCATENATE("&gt;",VLOOKUP(CONCATENATE(M$317," 2"),ТЗ!$A:$C,3,0)),ТЗ!M193))</f>
        <v>&lt;0,5</v>
      </c>
      <c r="N499" s="30">
        <f>IF(N193&lt;N$619,CONCATENATE("&lt;",VLOOKUP(CONCATENATE(N$317," 1"),ТЗ!$A:$C,3,0)),IF(ТЗ!N193&gt;ТЗ!N$620,CONCATENATE("&gt;",VLOOKUP(CONCATENATE(N$317," 2"),ТЗ!$A:$C,3,0)),ТЗ!N193))</f>
        <v>0</v>
      </c>
      <c r="O499" s="30">
        <f>IF(O193&lt;O$619,CONCATENATE("&lt;",VLOOKUP(CONCATENATE(O$317," 1"),ТЗ!$A:$C,3,0)),IF(ТЗ!O193&gt;ТЗ!O$620,CONCATENATE("&gt;",VLOOKUP(CONCATENATE(O$317," 2"),ТЗ!$A:$C,3,0)),ТЗ!O193))</f>
        <v>0</v>
      </c>
      <c r="P499" s="30">
        <f>IF(P193&lt;P$619,CONCATENATE("&lt;",VLOOKUP(CONCATENATE(P$317," 1"),ТЗ!$A:$C,3,0)),IF(ТЗ!P193&gt;ТЗ!P$620,CONCATENATE("&gt;",VLOOKUP(CONCATENATE(P$317," 2"),ТЗ!$A:$C,3,0)),ТЗ!P193))</f>
        <v>0</v>
      </c>
      <c r="Q499" s="30">
        <f>IF(Q193&lt;Q$619,CONCATENATE("&lt;",VLOOKUP(CONCATENATE(Q$317," 1"),ТЗ!$A:$C,3,0)),IF(ТЗ!Q193&gt;ТЗ!Q$620,CONCATENATE("&gt;",VLOOKUP(CONCATENATE(Q$317," 2"),ТЗ!$A:$C,3,0)),ТЗ!Q193))</f>
        <v>0</v>
      </c>
      <c r="R499" s="30" t="str">
        <f>IF(R193&lt;R$619,CONCATENATE("&lt;",VLOOKUP(CONCATENATE(R$317," 1"),ТЗ!$A:$C,3,0)),IF(ТЗ!R193&gt;ТЗ!R$620,CONCATENATE("&gt;",VLOOKUP(CONCATENATE(R$317," 2"),ТЗ!$A:$C,3,0)),ТЗ!R193))</f>
        <v>&lt;0,5</v>
      </c>
      <c r="S499" s="30" t="str">
        <f>IF(S193&lt;S$619,CONCATENATE("&lt;",VLOOKUP(CONCATENATE(S$317," 1"),ТЗ!$A:$C,3,0)),IF(ТЗ!S193&gt;ТЗ!S$620,CONCATENATE("&gt;",VLOOKUP(CONCATENATE(S$317," 2"),ТЗ!$A:$C,3,0)),ТЗ!S193))</f>
        <v>&lt;0,1</v>
      </c>
      <c r="T499" s="30" t="str">
        <f>IF(T193&lt;T$619,CONCATENATE("&lt;",VLOOKUP(CONCATENATE(T$317," 1"),ТЗ!$A:$C,3,0)),IF(ТЗ!T193&gt;ТЗ!T$620,CONCATENATE("&gt;",VLOOKUP(CONCATENATE(T$317," 2"),ТЗ!$A:$C,3,0)),ТЗ!T193))</f>
        <v>&lt;0,1</v>
      </c>
      <c r="U499" s="30" t="e">
        <f>IF(U193&lt;U$619,CONCATENATE("&lt;",VLOOKUP(CONCATENATE(U$317," 1"),ТЗ!$A:$C,3,0)),IF(ТЗ!U193&gt;ТЗ!U$620,CONCATENATE("&gt;",VLOOKUP(CONCATENATE(U$317," 2"),ТЗ!$A:$C,3,0)),ТЗ!U193))</f>
        <v>#N/A</v>
      </c>
      <c r="V499" s="30" t="e">
        <f>IF(V193&lt;V$619,CONCATENATE("&lt;",VLOOKUP(CONCATENATE(V$317," 1"),ТЗ!$A:$C,3,0)),IF(ТЗ!V193&gt;ТЗ!V$620,CONCATENATE("&gt;",VLOOKUP(CONCATENATE(V$317," 2"),ТЗ!$A:$C,3,0)),ТЗ!V193))</f>
        <v>#N/A</v>
      </c>
    </row>
    <row r="500" spans="4:22" ht="15.75" hidden="1" thickBot="1" x14ac:dyDescent="0.3">
      <c r="D500" s="14" t="str">
        <f>IF(OR(D499=[1]Настройки!$U$6,D499="-"),"-",D499+1)</f>
        <v>-</v>
      </c>
      <c r="E500" s="15" t="str">
        <f t="shared" si="3"/>
        <v>-</v>
      </c>
      <c r="F500" s="15"/>
      <c r="G500" s="30" t="str">
        <f>IF(G194&lt;G$619,CONCATENATE("&lt;",VLOOKUP(CONCATENATE(G$317," 1"),ТЗ!$A:$C,3,0)),IF(ТЗ!G194&gt;ТЗ!G$620,CONCATENATE("&gt;",VLOOKUP(CONCATENATE(G$317," 2"),ТЗ!$A:$C,3,0)),ТЗ!G194))</f>
        <v>&lt;1,00</v>
      </c>
      <c r="H500" s="30" t="str">
        <f>IF(H194&lt;H$619,CONCATENATE("&lt;",VLOOKUP(CONCATENATE(H$317," 1"),ТЗ!$A:$C,3,0)),IF(ТЗ!H194&gt;ТЗ!H$620,CONCATENATE("&gt;",VLOOKUP(CONCATENATE(H$317," 2"),ТЗ!$A:$C,3,0)),ТЗ!H194))</f>
        <v>&lt;1,00</v>
      </c>
      <c r="I500" s="30" t="str">
        <f>IF(I194&lt;I$619,CONCATENATE("&lt;",VLOOKUP(CONCATENATE(I$317," 1"),ТЗ!$A:$C,3,0)),IF(ТЗ!I194&gt;ТЗ!I$620,CONCATENATE("&gt;",VLOOKUP(CONCATENATE(I$317," 2"),ТЗ!$A:$C,3,0)),ТЗ!I194))</f>
        <v>&lt;0,01</v>
      </c>
      <c r="J500" s="30">
        <f>IF(J194&lt;J$619,CONCATENATE("&lt;",VLOOKUP(CONCATENATE(J$317," 1"),ТЗ!$A:$C,3,0)),IF(ТЗ!J194&gt;ТЗ!J$620,CONCATENATE("&gt;",VLOOKUP(CONCATENATE(J$317," 2"),ТЗ!$A:$C,3,0)),ТЗ!J194))</f>
        <v>0</v>
      </c>
      <c r="K500" s="30">
        <f>IF(K194&lt;K$619,CONCATENATE("&lt;",VLOOKUP(CONCATENATE(K$317," 1"),ТЗ!$A:$C,3,0)),IF(ТЗ!K194&gt;ТЗ!K$620,CONCATENATE("&gt;",VLOOKUP(CONCATENATE(K$317," 2"),ТЗ!$A:$C,3,0)),ТЗ!K194))</f>
        <v>0</v>
      </c>
      <c r="L500" s="30" t="str">
        <f>IF(L194&lt;L$619,CONCATENATE("&lt;",VLOOKUP(CONCATENATE(L$317," 1"),ТЗ!$A:$C,3,0)),IF(ТЗ!L194&gt;ТЗ!L$620,CONCATENATE("&gt;",VLOOKUP(CONCATENATE(L$317," 2"),ТЗ!$A:$C,3,0)),ТЗ!L194))</f>
        <v>&lt;0,2</v>
      </c>
      <c r="M500" s="30" t="str">
        <f>IF(M194&lt;M$619,CONCATENATE("&lt;",VLOOKUP(CONCATENATE(M$317," 1"),ТЗ!$A:$C,3,0)),IF(ТЗ!M194&gt;ТЗ!M$620,CONCATENATE("&gt;",VLOOKUP(CONCATENATE(M$317," 2"),ТЗ!$A:$C,3,0)),ТЗ!M194))</f>
        <v>&lt;0,5</v>
      </c>
      <c r="N500" s="30">
        <f>IF(N194&lt;N$619,CONCATENATE("&lt;",VLOOKUP(CONCATENATE(N$317," 1"),ТЗ!$A:$C,3,0)),IF(ТЗ!N194&gt;ТЗ!N$620,CONCATENATE("&gt;",VLOOKUP(CONCATENATE(N$317," 2"),ТЗ!$A:$C,3,0)),ТЗ!N194))</f>
        <v>0</v>
      </c>
      <c r="O500" s="30">
        <f>IF(O194&lt;O$619,CONCATENATE("&lt;",VLOOKUP(CONCATENATE(O$317," 1"),ТЗ!$A:$C,3,0)),IF(ТЗ!O194&gt;ТЗ!O$620,CONCATENATE("&gt;",VLOOKUP(CONCATENATE(O$317," 2"),ТЗ!$A:$C,3,0)),ТЗ!O194))</f>
        <v>0</v>
      </c>
      <c r="P500" s="30">
        <f>IF(P194&lt;P$619,CONCATENATE("&lt;",VLOOKUP(CONCATENATE(P$317," 1"),ТЗ!$A:$C,3,0)),IF(ТЗ!P194&gt;ТЗ!P$620,CONCATENATE("&gt;",VLOOKUP(CONCATENATE(P$317," 2"),ТЗ!$A:$C,3,0)),ТЗ!P194))</f>
        <v>0</v>
      </c>
      <c r="Q500" s="30">
        <f>IF(Q194&lt;Q$619,CONCATENATE("&lt;",VLOOKUP(CONCATENATE(Q$317," 1"),ТЗ!$A:$C,3,0)),IF(ТЗ!Q194&gt;ТЗ!Q$620,CONCATENATE("&gt;",VLOOKUP(CONCATENATE(Q$317," 2"),ТЗ!$A:$C,3,0)),ТЗ!Q194))</f>
        <v>0</v>
      </c>
      <c r="R500" s="30" t="str">
        <f>IF(R194&lt;R$619,CONCATENATE("&lt;",VLOOKUP(CONCATENATE(R$317," 1"),ТЗ!$A:$C,3,0)),IF(ТЗ!R194&gt;ТЗ!R$620,CONCATENATE("&gt;",VLOOKUP(CONCATENATE(R$317," 2"),ТЗ!$A:$C,3,0)),ТЗ!R194))</f>
        <v>&lt;0,5</v>
      </c>
      <c r="S500" s="30" t="str">
        <f>IF(S194&lt;S$619,CONCATENATE("&lt;",VLOOKUP(CONCATENATE(S$317," 1"),ТЗ!$A:$C,3,0)),IF(ТЗ!S194&gt;ТЗ!S$620,CONCATENATE("&gt;",VLOOKUP(CONCATENATE(S$317," 2"),ТЗ!$A:$C,3,0)),ТЗ!S194))</f>
        <v>&lt;0,1</v>
      </c>
      <c r="T500" s="30" t="str">
        <f>IF(T194&lt;T$619,CONCATENATE("&lt;",VLOOKUP(CONCATENATE(T$317," 1"),ТЗ!$A:$C,3,0)),IF(ТЗ!T194&gt;ТЗ!T$620,CONCATENATE("&gt;",VLOOKUP(CONCATENATE(T$317," 2"),ТЗ!$A:$C,3,0)),ТЗ!T194))</f>
        <v>&lt;0,1</v>
      </c>
      <c r="U500" s="30" t="e">
        <f>IF(U194&lt;U$619,CONCATENATE("&lt;",VLOOKUP(CONCATENATE(U$317," 1"),ТЗ!$A:$C,3,0)),IF(ТЗ!U194&gt;ТЗ!U$620,CONCATENATE("&gt;",VLOOKUP(CONCATENATE(U$317," 2"),ТЗ!$A:$C,3,0)),ТЗ!U194))</f>
        <v>#N/A</v>
      </c>
      <c r="V500" s="30" t="e">
        <f>IF(V194&lt;V$619,CONCATENATE("&lt;",VLOOKUP(CONCATENATE(V$317," 1"),ТЗ!$A:$C,3,0)),IF(ТЗ!V194&gt;ТЗ!V$620,CONCATENATE("&gt;",VLOOKUP(CONCATENATE(V$317," 2"),ТЗ!$A:$C,3,0)),ТЗ!V194))</f>
        <v>#N/A</v>
      </c>
    </row>
    <row r="501" spans="4:22" ht="15.75" hidden="1" thickBot="1" x14ac:dyDescent="0.3">
      <c r="D501" s="14" t="str">
        <f>IF(OR(D500=[1]Настройки!$U$6,D500="-"),"-",D500+1)</f>
        <v>-</v>
      </c>
      <c r="E501" s="15" t="str">
        <f t="shared" si="3"/>
        <v>-</v>
      </c>
      <c r="F501" s="15"/>
      <c r="G501" s="30" t="str">
        <f>IF(G195&lt;G$619,CONCATENATE("&lt;",VLOOKUP(CONCATENATE(G$317," 1"),ТЗ!$A:$C,3,0)),IF(ТЗ!G195&gt;ТЗ!G$620,CONCATENATE("&gt;",VLOOKUP(CONCATENATE(G$317," 2"),ТЗ!$A:$C,3,0)),ТЗ!G195))</f>
        <v>&lt;1,00</v>
      </c>
      <c r="H501" s="30" t="str">
        <f>IF(H195&lt;H$619,CONCATENATE("&lt;",VLOOKUP(CONCATENATE(H$317," 1"),ТЗ!$A:$C,3,0)),IF(ТЗ!H195&gt;ТЗ!H$620,CONCATENATE("&gt;",VLOOKUP(CONCATENATE(H$317," 2"),ТЗ!$A:$C,3,0)),ТЗ!H195))</f>
        <v>&lt;1,00</v>
      </c>
      <c r="I501" s="30" t="str">
        <f>IF(I195&lt;I$619,CONCATENATE("&lt;",VLOOKUP(CONCATENATE(I$317," 1"),ТЗ!$A:$C,3,0)),IF(ТЗ!I195&gt;ТЗ!I$620,CONCATENATE("&gt;",VLOOKUP(CONCATENATE(I$317," 2"),ТЗ!$A:$C,3,0)),ТЗ!I195))</f>
        <v>&lt;0,01</v>
      </c>
      <c r="J501" s="30">
        <f>IF(J195&lt;J$619,CONCATENATE("&lt;",VLOOKUP(CONCATENATE(J$317," 1"),ТЗ!$A:$C,3,0)),IF(ТЗ!J195&gt;ТЗ!J$620,CONCATENATE("&gt;",VLOOKUP(CONCATENATE(J$317," 2"),ТЗ!$A:$C,3,0)),ТЗ!J195))</f>
        <v>0</v>
      </c>
      <c r="K501" s="30">
        <f>IF(K195&lt;K$619,CONCATENATE("&lt;",VLOOKUP(CONCATENATE(K$317," 1"),ТЗ!$A:$C,3,0)),IF(ТЗ!K195&gt;ТЗ!K$620,CONCATENATE("&gt;",VLOOKUP(CONCATENATE(K$317," 2"),ТЗ!$A:$C,3,0)),ТЗ!K195))</f>
        <v>0</v>
      </c>
      <c r="L501" s="30" t="str">
        <f>IF(L195&lt;L$619,CONCATENATE("&lt;",VLOOKUP(CONCATENATE(L$317," 1"),ТЗ!$A:$C,3,0)),IF(ТЗ!L195&gt;ТЗ!L$620,CONCATENATE("&gt;",VLOOKUP(CONCATENATE(L$317," 2"),ТЗ!$A:$C,3,0)),ТЗ!L195))</f>
        <v>&lt;0,2</v>
      </c>
      <c r="M501" s="30" t="str">
        <f>IF(M195&lt;M$619,CONCATENATE("&lt;",VLOOKUP(CONCATENATE(M$317," 1"),ТЗ!$A:$C,3,0)),IF(ТЗ!M195&gt;ТЗ!M$620,CONCATENATE("&gt;",VLOOKUP(CONCATENATE(M$317," 2"),ТЗ!$A:$C,3,0)),ТЗ!M195))</f>
        <v>&lt;0,5</v>
      </c>
      <c r="N501" s="30">
        <f>IF(N195&lt;N$619,CONCATENATE("&lt;",VLOOKUP(CONCATENATE(N$317," 1"),ТЗ!$A:$C,3,0)),IF(ТЗ!N195&gt;ТЗ!N$620,CONCATENATE("&gt;",VLOOKUP(CONCATENATE(N$317," 2"),ТЗ!$A:$C,3,0)),ТЗ!N195))</f>
        <v>0</v>
      </c>
      <c r="O501" s="30">
        <f>IF(O195&lt;O$619,CONCATENATE("&lt;",VLOOKUP(CONCATENATE(O$317," 1"),ТЗ!$A:$C,3,0)),IF(ТЗ!O195&gt;ТЗ!O$620,CONCATENATE("&gt;",VLOOKUP(CONCATENATE(O$317," 2"),ТЗ!$A:$C,3,0)),ТЗ!O195))</f>
        <v>0</v>
      </c>
      <c r="P501" s="30">
        <f>IF(P195&lt;P$619,CONCATENATE("&lt;",VLOOKUP(CONCATENATE(P$317," 1"),ТЗ!$A:$C,3,0)),IF(ТЗ!P195&gt;ТЗ!P$620,CONCATENATE("&gt;",VLOOKUP(CONCATENATE(P$317," 2"),ТЗ!$A:$C,3,0)),ТЗ!P195))</f>
        <v>0</v>
      </c>
      <c r="Q501" s="30">
        <f>IF(Q195&lt;Q$619,CONCATENATE("&lt;",VLOOKUP(CONCATENATE(Q$317," 1"),ТЗ!$A:$C,3,0)),IF(ТЗ!Q195&gt;ТЗ!Q$620,CONCATENATE("&gt;",VLOOKUP(CONCATENATE(Q$317," 2"),ТЗ!$A:$C,3,0)),ТЗ!Q195))</f>
        <v>0</v>
      </c>
      <c r="R501" s="30" t="str">
        <f>IF(R195&lt;R$619,CONCATENATE("&lt;",VLOOKUP(CONCATENATE(R$317," 1"),ТЗ!$A:$C,3,0)),IF(ТЗ!R195&gt;ТЗ!R$620,CONCATENATE("&gt;",VLOOKUP(CONCATENATE(R$317," 2"),ТЗ!$A:$C,3,0)),ТЗ!R195))</f>
        <v>&lt;0,5</v>
      </c>
      <c r="S501" s="30" t="str">
        <f>IF(S195&lt;S$619,CONCATENATE("&lt;",VLOOKUP(CONCATENATE(S$317," 1"),ТЗ!$A:$C,3,0)),IF(ТЗ!S195&gt;ТЗ!S$620,CONCATENATE("&gt;",VLOOKUP(CONCATENATE(S$317," 2"),ТЗ!$A:$C,3,0)),ТЗ!S195))</f>
        <v>&lt;0,1</v>
      </c>
      <c r="T501" s="30" t="str">
        <f>IF(T195&lt;T$619,CONCATENATE("&lt;",VLOOKUP(CONCATENATE(T$317," 1"),ТЗ!$A:$C,3,0)),IF(ТЗ!T195&gt;ТЗ!T$620,CONCATENATE("&gt;",VLOOKUP(CONCATENATE(T$317," 2"),ТЗ!$A:$C,3,0)),ТЗ!T195))</f>
        <v>&lt;0,1</v>
      </c>
      <c r="U501" s="30" t="e">
        <f>IF(U195&lt;U$619,CONCATENATE("&lt;",VLOOKUP(CONCATENATE(U$317," 1"),ТЗ!$A:$C,3,0)),IF(ТЗ!U195&gt;ТЗ!U$620,CONCATENATE("&gt;",VLOOKUP(CONCATENATE(U$317," 2"),ТЗ!$A:$C,3,0)),ТЗ!U195))</f>
        <v>#N/A</v>
      </c>
      <c r="V501" s="30" t="e">
        <f>IF(V195&lt;V$619,CONCATENATE("&lt;",VLOOKUP(CONCATENATE(V$317," 1"),ТЗ!$A:$C,3,0)),IF(ТЗ!V195&gt;ТЗ!V$620,CONCATENATE("&gt;",VLOOKUP(CONCATENATE(V$317," 2"),ТЗ!$A:$C,3,0)),ТЗ!V195))</f>
        <v>#N/A</v>
      </c>
    </row>
    <row r="502" spans="4:22" ht="15.75" hidden="1" thickBot="1" x14ac:dyDescent="0.3">
      <c r="D502" s="14" t="str">
        <f>IF(OR(D501=[1]Настройки!$U$6,D501="-"),"-",D501+1)</f>
        <v>-</v>
      </c>
      <c r="E502" s="15" t="str">
        <f t="shared" si="3"/>
        <v>-</v>
      </c>
      <c r="F502" s="15"/>
      <c r="G502" s="30" t="str">
        <f>IF(G196&lt;G$619,CONCATENATE("&lt;",VLOOKUP(CONCATENATE(G$317," 1"),ТЗ!$A:$C,3,0)),IF(ТЗ!G196&gt;ТЗ!G$620,CONCATENATE("&gt;",VLOOKUP(CONCATENATE(G$317," 2"),ТЗ!$A:$C,3,0)),ТЗ!G196))</f>
        <v>&lt;1,00</v>
      </c>
      <c r="H502" s="30" t="str">
        <f>IF(H196&lt;H$619,CONCATENATE("&lt;",VLOOKUP(CONCATENATE(H$317," 1"),ТЗ!$A:$C,3,0)),IF(ТЗ!H196&gt;ТЗ!H$620,CONCATENATE("&gt;",VLOOKUP(CONCATENATE(H$317," 2"),ТЗ!$A:$C,3,0)),ТЗ!H196))</f>
        <v>&lt;1,00</v>
      </c>
      <c r="I502" s="30" t="str">
        <f>IF(I196&lt;I$619,CONCATENATE("&lt;",VLOOKUP(CONCATENATE(I$317," 1"),ТЗ!$A:$C,3,0)),IF(ТЗ!I196&gt;ТЗ!I$620,CONCATENATE("&gt;",VLOOKUP(CONCATENATE(I$317," 2"),ТЗ!$A:$C,3,0)),ТЗ!I196))</f>
        <v>&lt;0,01</v>
      </c>
      <c r="J502" s="30">
        <f>IF(J196&lt;J$619,CONCATENATE("&lt;",VLOOKUP(CONCATENATE(J$317," 1"),ТЗ!$A:$C,3,0)),IF(ТЗ!J196&gt;ТЗ!J$620,CONCATENATE("&gt;",VLOOKUP(CONCATENATE(J$317," 2"),ТЗ!$A:$C,3,0)),ТЗ!J196))</f>
        <v>0</v>
      </c>
      <c r="K502" s="30">
        <f>IF(K196&lt;K$619,CONCATENATE("&lt;",VLOOKUP(CONCATENATE(K$317," 1"),ТЗ!$A:$C,3,0)),IF(ТЗ!K196&gt;ТЗ!K$620,CONCATENATE("&gt;",VLOOKUP(CONCATENATE(K$317," 2"),ТЗ!$A:$C,3,0)),ТЗ!K196))</f>
        <v>0</v>
      </c>
      <c r="L502" s="30" t="str">
        <f>IF(L196&lt;L$619,CONCATENATE("&lt;",VLOOKUP(CONCATENATE(L$317," 1"),ТЗ!$A:$C,3,0)),IF(ТЗ!L196&gt;ТЗ!L$620,CONCATENATE("&gt;",VLOOKUP(CONCATENATE(L$317," 2"),ТЗ!$A:$C,3,0)),ТЗ!L196))</f>
        <v>&lt;0,2</v>
      </c>
      <c r="M502" s="30" t="str">
        <f>IF(M196&lt;M$619,CONCATENATE("&lt;",VLOOKUP(CONCATENATE(M$317," 1"),ТЗ!$A:$C,3,0)),IF(ТЗ!M196&gt;ТЗ!M$620,CONCATENATE("&gt;",VLOOKUP(CONCATENATE(M$317," 2"),ТЗ!$A:$C,3,0)),ТЗ!M196))</f>
        <v>&lt;0,5</v>
      </c>
      <c r="N502" s="30">
        <f>IF(N196&lt;N$619,CONCATENATE("&lt;",VLOOKUP(CONCATENATE(N$317," 1"),ТЗ!$A:$C,3,0)),IF(ТЗ!N196&gt;ТЗ!N$620,CONCATENATE("&gt;",VLOOKUP(CONCATENATE(N$317," 2"),ТЗ!$A:$C,3,0)),ТЗ!N196))</f>
        <v>0</v>
      </c>
      <c r="O502" s="30">
        <f>IF(O196&lt;O$619,CONCATENATE("&lt;",VLOOKUP(CONCATENATE(O$317," 1"),ТЗ!$A:$C,3,0)),IF(ТЗ!O196&gt;ТЗ!O$620,CONCATENATE("&gt;",VLOOKUP(CONCATENATE(O$317," 2"),ТЗ!$A:$C,3,0)),ТЗ!O196))</f>
        <v>0</v>
      </c>
      <c r="P502" s="30">
        <f>IF(P196&lt;P$619,CONCATENATE("&lt;",VLOOKUP(CONCATENATE(P$317," 1"),ТЗ!$A:$C,3,0)),IF(ТЗ!P196&gt;ТЗ!P$620,CONCATENATE("&gt;",VLOOKUP(CONCATENATE(P$317," 2"),ТЗ!$A:$C,3,0)),ТЗ!P196))</f>
        <v>0</v>
      </c>
      <c r="Q502" s="30">
        <f>IF(Q196&lt;Q$619,CONCATENATE("&lt;",VLOOKUP(CONCATENATE(Q$317," 1"),ТЗ!$A:$C,3,0)),IF(ТЗ!Q196&gt;ТЗ!Q$620,CONCATENATE("&gt;",VLOOKUP(CONCATENATE(Q$317," 2"),ТЗ!$A:$C,3,0)),ТЗ!Q196))</f>
        <v>0</v>
      </c>
      <c r="R502" s="30" t="str">
        <f>IF(R196&lt;R$619,CONCATENATE("&lt;",VLOOKUP(CONCATENATE(R$317," 1"),ТЗ!$A:$C,3,0)),IF(ТЗ!R196&gt;ТЗ!R$620,CONCATENATE("&gt;",VLOOKUP(CONCATENATE(R$317," 2"),ТЗ!$A:$C,3,0)),ТЗ!R196))</f>
        <v>&lt;0,5</v>
      </c>
      <c r="S502" s="30" t="str">
        <f>IF(S196&lt;S$619,CONCATENATE("&lt;",VLOOKUP(CONCATENATE(S$317," 1"),ТЗ!$A:$C,3,0)),IF(ТЗ!S196&gt;ТЗ!S$620,CONCATENATE("&gt;",VLOOKUP(CONCATENATE(S$317," 2"),ТЗ!$A:$C,3,0)),ТЗ!S196))</f>
        <v>&lt;0,1</v>
      </c>
      <c r="T502" s="30" t="str">
        <f>IF(T196&lt;T$619,CONCATENATE("&lt;",VLOOKUP(CONCATENATE(T$317," 1"),ТЗ!$A:$C,3,0)),IF(ТЗ!T196&gt;ТЗ!T$620,CONCATENATE("&gt;",VLOOKUP(CONCATENATE(T$317," 2"),ТЗ!$A:$C,3,0)),ТЗ!T196))</f>
        <v>&lt;0,1</v>
      </c>
      <c r="U502" s="30" t="e">
        <f>IF(U196&lt;U$619,CONCATENATE("&lt;",VLOOKUP(CONCATENATE(U$317," 1"),ТЗ!$A:$C,3,0)),IF(ТЗ!U196&gt;ТЗ!U$620,CONCATENATE("&gt;",VLOOKUP(CONCATENATE(U$317," 2"),ТЗ!$A:$C,3,0)),ТЗ!U196))</f>
        <v>#N/A</v>
      </c>
      <c r="V502" s="30" t="e">
        <f>IF(V196&lt;V$619,CONCATENATE("&lt;",VLOOKUP(CONCATENATE(V$317," 1"),ТЗ!$A:$C,3,0)),IF(ТЗ!V196&gt;ТЗ!V$620,CONCATENATE("&gt;",VLOOKUP(CONCATENATE(V$317," 2"),ТЗ!$A:$C,3,0)),ТЗ!V196))</f>
        <v>#N/A</v>
      </c>
    </row>
    <row r="503" spans="4:22" ht="15.75" hidden="1" thickBot="1" x14ac:dyDescent="0.3">
      <c r="D503" s="14" t="str">
        <f>IF(OR(D502=[1]Настройки!$U$6,D502="-"),"-",D502+1)</f>
        <v>-</v>
      </c>
      <c r="E503" s="15" t="str">
        <f t="shared" si="3"/>
        <v>-</v>
      </c>
      <c r="F503" s="15"/>
      <c r="G503" s="30" t="str">
        <f>IF(G197&lt;G$619,CONCATENATE("&lt;",VLOOKUP(CONCATENATE(G$317," 1"),ТЗ!$A:$C,3,0)),IF(ТЗ!G197&gt;ТЗ!G$620,CONCATENATE("&gt;",VLOOKUP(CONCATENATE(G$317," 2"),ТЗ!$A:$C,3,0)),ТЗ!G197))</f>
        <v>&lt;1,00</v>
      </c>
      <c r="H503" s="30" t="str">
        <f>IF(H197&lt;H$619,CONCATENATE("&lt;",VLOOKUP(CONCATENATE(H$317," 1"),ТЗ!$A:$C,3,0)),IF(ТЗ!H197&gt;ТЗ!H$620,CONCATENATE("&gt;",VLOOKUP(CONCATENATE(H$317," 2"),ТЗ!$A:$C,3,0)),ТЗ!H197))</f>
        <v>&lt;1,00</v>
      </c>
      <c r="I503" s="30" t="str">
        <f>IF(I197&lt;I$619,CONCATENATE("&lt;",VLOOKUP(CONCATENATE(I$317," 1"),ТЗ!$A:$C,3,0)),IF(ТЗ!I197&gt;ТЗ!I$620,CONCATENATE("&gt;",VLOOKUP(CONCATENATE(I$317," 2"),ТЗ!$A:$C,3,0)),ТЗ!I197))</f>
        <v>&lt;0,01</v>
      </c>
      <c r="J503" s="30">
        <f>IF(J197&lt;J$619,CONCATENATE("&lt;",VLOOKUP(CONCATENATE(J$317," 1"),ТЗ!$A:$C,3,0)),IF(ТЗ!J197&gt;ТЗ!J$620,CONCATENATE("&gt;",VLOOKUP(CONCATENATE(J$317," 2"),ТЗ!$A:$C,3,0)),ТЗ!J197))</f>
        <v>0</v>
      </c>
      <c r="K503" s="30">
        <f>IF(K197&lt;K$619,CONCATENATE("&lt;",VLOOKUP(CONCATENATE(K$317," 1"),ТЗ!$A:$C,3,0)),IF(ТЗ!K197&gt;ТЗ!K$620,CONCATENATE("&gt;",VLOOKUP(CONCATENATE(K$317," 2"),ТЗ!$A:$C,3,0)),ТЗ!K197))</f>
        <v>0</v>
      </c>
      <c r="L503" s="30" t="str">
        <f>IF(L197&lt;L$619,CONCATENATE("&lt;",VLOOKUP(CONCATENATE(L$317," 1"),ТЗ!$A:$C,3,0)),IF(ТЗ!L197&gt;ТЗ!L$620,CONCATENATE("&gt;",VLOOKUP(CONCATENATE(L$317," 2"),ТЗ!$A:$C,3,0)),ТЗ!L197))</f>
        <v>&lt;0,2</v>
      </c>
      <c r="M503" s="30" t="str">
        <f>IF(M197&lt;M$619,CONCATENATE("&lt;",VLOOKUP(CONCATENATE(M$317," 1"),ТЗ!$A:$C,3,0)),IF(ТЗ!M197&gt;ТЗ!M$620,CONCATENATE("&gt;",VLOOKUP(CONCATENATE(M$317," 2"),ТЗ!$A:$C,3,0)),ТЗ!M197))</f>
        <v>&lt;0,5</v>
      </c>
      <c r="N503" s="30">
        <f>IF(N197&lt;N$619,CONCATENATE("&lt;",VLOOKUP(CONCATENATE(N$317," 1"),ТЗ!$A:$C,3,0)),IF(ТЗ!N197&gt;ТЗ!N$620,CONCATENATE("&gt;",VLOOKUP(CONCATENATE(N$317," 2"),ТЗ!$A:$C,3,0)),ТЗ!N197))</f>
        <v>0</v>
      </c>
      <c r="O503" s="30">
        <f>IF(O197&lt;O$619,CONCATENATE("&lt;",VLOOKUP(CONCATENATE(O$317," 1"),ТЗ!$A:$C,3,0)),IF(ТЗ!O197&gt;ТЗ!O$620,CONCATENATE("&gt;",VLOOKUP(CONCATENATE(O$317," 2"),ТЗ!$A:$C,3,0)),ТЗ!O197))</f>
        <v>0</v>
      </c>
      <c r="P503" s="30">
        <f>IF(P197&lt;P$619,CONCATENATE("&lt;",VLOOKUP(CONCATENATE(P$317," 1"),ТЗ!$A:$C,3,0)),IF(ТЗ!P197&gt;ТЗ!P$620,CONCATENATE("&gt;",VLOOKUP(CONCATENATE(P$317," 2"),ТЗ!$A:$C,3,0)),ТЗ!P197))</f>
        <v>0</v>
      </c>
      <c r="Q503" s="30">
        <f>IF(Q197&lt;Q$619,CONCATENATE("&lt;",VLOOKUP(CONCATENATE(Q$317," 1"),ТЗ!$A:$C,3,0)),IF(ТЗ!Q197&gt;ТЗ!Q$620,CONCATENATE("&gt;",VLOOKUP(CONCATENATE(Q$317," 2"),ТЗ!$A:$C,3,0)),ТЗ!Q197))</f>
        <v>0</v>
      </c>
      <c r="R503" s="30" t="str">
        <f>IF(R197&lt;R$619,CONCATENATE("&lt;",VLOOKUP(CONCATENATE(R$317," 1"),ТЗ!$A:$C,3,0)),IF(ТЗ!R197&gt;ТЗ!R$620,CONCATENATE("&gt;",VLOOKUP(CONCATENATE(R$317," 2"),ТЗ!$A:$C,3,0)),ТЗ!R197))</f>
        <v>&lt;0,5</v>
      </c>
      <c r="S503" s="30" t="str">
        <f>IF(S197&lt;S$619,CONCATENATE("&lt;",VLOOKUP(CONCATENATE(S$317," 1"),ТЗ!$A:$C,3,0)),IF(ТЗ!S197&gt;ТЗ!S$620,CONCATENATE("&gt;",VLOOKUP(CONCATENATE(S$317," 2"),ТЗ!$A:$C,3,0)),ТЗ!S197))</f>
        <v>&lt;0,1</v>
      </c>
      <c r="T503" s="30" t="str">
        <f>IF(T197&lt;T$619,CONCATENATE("&lt;",VLOOKUP(CONCATENATE(T$317," 1"),ТЗ!$A:$C,3,0)),IF(ТЗ!T197&gt;ТЗ!T$620,CONCATENATE("&gt;",VLOOKUP(CONCATENATE(T$317," 2"),ТЗ!$A:$C,3,0)),ТЗ!T197))</f>
        <v>&lt;0,1</v>
      </c>
      <c r="U503" s="30" t="e">
        <f>IF(U197&lt;U$619,CONCATENATE("&lt;",VLOOKUP(CONCATENATE(U$317," 1"),ТЗ!$A:$C,3,0)),IF(ТЗ!U197&gt;ТЗ!U$620,CONCATENATE("&gt;",VLOOKUP(CONCATENATE(U$317," 2"),ТЗ!$A:$C,3,0)),ТЗ!U197))</f>
        <v>#N/A</v>
      </c>
      <c r="V503" s="30" t="e">
        <f>IF(V197&lt;V$619,CONCATENATE("&lt;",VLOOKUP(CONCATENATE(V$317," 1"),ТЗ!$A:$C,3,0)),IF(ТЗ!V197&gt;ТЗ!V$620,CONCATENATE("&gt;",VLOOKUP(CONCATENATE(V$317," 2"),ТЗ!$A:$C,3,0)),ТЗ!V197))</f>
        <v>#N/A</v>
      </c>
    </row>
    <row r="504" spans="4:22" ht="15.75" hidden="1" thickBot="1" x14ac:dyDescent="0.3">
      <c r="D504" s="14" t="str">
        <f>IF(OR(D503=[1]Настройки!$U$6,D503="-"),"-",D503+1)</f>
        <v>-</v>
      </c>
      <c r="E504" s="15" t="str">
        <f t="shared" si="3"/>
        <v>-</v>
      </c>
      <c r="F504" s="15"/>
      <c r="G504" s="30" t="str">
        <f>IF(G198&lt;G$619,CONCATENATE("&lt;",VLOOKUP(CONCATENATE(G$317," 1"),ТЗ!$A:$C,3,0)),IF(ТЗ!G198&gt;ТЗ!G$620,CONCATENATE("&gt;",VLOOKUP(CONCATENATE(G$317," 2"),ТЗ!$A:$C,3,0)),ТЗ!G198))</f>
        <v>&lt;1,00</v>
      </c>
      <c r="H504" s="30" t="str">
        <f>IF(H198&lt;H$619,CONCATENATE("&lt;",VLOOKUP(CONCATENATE(H$317," 1"),ТЗ!$A:$C,3,0)),IF(ТЗ!H198&gt;ТЗ!H$620,CONCATENATE("&gt;",VLOOKUP(CONCATENATE(H$317," 2"),ТЗ!$A:$C,3,0)),ТЗ!H198))</f>
        <v>&lt;1,00</v>
      </c>
      <c r="I504" s="30" t="str">
        <f>IF(I198&lt;I$619,CONCATENATE("&lt;",VLOOKUP(CONCATENATE(I$317," 1"),ТЗ!$A:$C,3,0)),IF(ТЗ!I198&gt;ТЗ!I$620,CONCATENATE("&gt;",VLOOKUP(CONCATENATE(I$317," 2"),ТЗ!$A:$C,3,0)),ТЗ!I198))</f>
        <v>&lt;0,01</v>
      </c>
      <c r="J504" s="30">
        <f>IF(J198&lt;J$619,CONCATENATE("&lt;",VLOOKUP(CONCATENATE(J$317," 1"),ТЗ!$A:$C,3,0)),IF(ТЗ!J198&gt;ТЗ!J$620,CONCATENATE("&gt;",VLOOKUP(CONCATENATE(J$317," 2"),ТЗ!$A:$C,3,0)),ТЗ!J198))</f>
        <v>0</v>
      </c>
      <c r="K504" s="30">
        <f>IF(K198&lt;K$619,CONCATENATE("&lt;",VLOOKUP(CONCATENATE(K$317," 1"),ТЗ!$A:$C,3,0)),IF(ТЗ!K198&gt;ТЗ!K$620,CONCATENATE("&gt;",VLOOKUP(CONCATENATE(K$317," 2"),ТЗ!$A:$C,3,0)),ТЗ!K198))</f>
        <v>0</v>
      </c>
      <c r="L504" s="30" t="str">
        <f>IF(L198&lt;L$619,CONCATENATE("&lt;",VLOOKUP(CONCATENATE(L$317," 1"),ТЗ!$A:$C,3,0)),IF(ТЗ!L198&gt;ТЗ!L$620,CONCATENATE("&gt;",VLOOKUP(CONCATENATE(L$317," 2"),ТЗ!$A:$C,3,0)),ТЗ!L198))</f>
        <v>&lt;0,2</v>
      </c>
      <c r="M504" s="30" t="str">
        <f>IF(M198&lt;M$619,CONCATENATE("&lt;",VLOOKUP(CONCATENATE(M$317," 1"),ТЗ!$A:$C,3,0)),IF(ТЗ!M198&gt;ТЗ!M$620,CONCATENATE("&gt;",VLOOKUP(CONCATENATE(M$317," 2"),ТЗ!$A:$C,3,0)),ТЗ!M198))</f>
        <v>&lt;0,5</v>
      </c>
      <c r="N504" s="30">
        <f>IF(N198&lt;N$619,CONCATENATE("&lt;",VLOOKUP(CONCATENATE(N$317," 1"),ТЗ!$A:$C,3,0)),IF(ТЗ!N198&gt;ТЗ!N$620,CONCATENATE("&gt;",VLOOKUP(CONCATENATE(N$317," 2"),ТЗ!$A:$C,3,0)),ТЗ!N198))</f>
        <v>0</v>
      </c>
      <c r="O504" s="30">
        <f>IF(O198&lt;O$619,CONCATENATE("&lt;",VLOOKUP(CONCATENATE(O$317," 1"),ТЗ!$A:$C,3,0)),IF(ТЗ!O198&gt;ТЗ!O$620,CONCATENATE("&gt;",VLOOKUP(CONCATENATE(O$317," 2"),ТЗ!$A:$C,3,0)),ТЗ!O198))</f>
        <v>0</v>
      </c>
      <c r="P504" s="30">
        <f>IF(P198&lt;P$619,CONCATENATE("&lt;",VLOOKUP(CONCATENATE(P$317," 1"),ТЗ!$A:$C,3,0)),IF(ТЗ!P198&gt;ТЗ!P$620,CONCATENATE("&gt;",VLOOKUP(CONCATENATE(P$317," 2"),ТЗ!$A:$C,3,0)),ТЗ!P198))</f>
        <v>0</v>
      </c>
      <c r="Q504" s="30">
        <f>IF(Q198&lt;Q$619,CONCATENATE("&lt;",VLOOKUP(CONCATENATE(Q$317," 1"),ТЗ!$A:$C,3,0)),IF(ТЗ!Q198&gt;ТЗ!Q$620,CONCATENATE("&gt;",VLOOKUP(CONCATENATE(Q$317," 2"),ТЗ!$A:$C,3,0)),ТЗ!Q198))</f>
        <v>0</v>
      </c>
      <c r="R504" s="30" t="str">
        <f>IF(R198&lt;R$619,CONCATENATE("&lt;",VLOOKUP(CONCATENATE(R$317," 1"),ТЗ!$A:$C,3,0)),IF(ТЗ!R198&gt;ТЗ!R$620,CONCATENATE("&gt;",VLOOKUP(CONCATENATE(R$317," 2"),ТЗ!$A:$C,3,0)),ТЗ!R198))</f>
        <v>&lt;0,5</v>
      </c>
      <c r="S504" s="30" t="str">
        <f>IF(S198&lt;S$619,CONCATENATE("&lt;",VLOOKUP(CONCATENATE(S$317," 1"),ТЗ!$A:$C,3,0)),IF(ТЗ!S198&gt;ТЗ!S$620,CONCATENATE("&gt;",VLOOKUP(CONCATENATE(S$317," 2"),ТЗ!$A:$C,3,0)),ТЗ!S198))</f>
        <v>&lt;0,1</v>
      </c>
      <c r="T504" s="30" t="str">
        <f>IF(T198&lt;T$619,CONCATENATE("&lt;",VLOOKUP(CONCATENATE(T$317," 1"),ТЗ!$A:$C,3,0)),IF(ТЗ!T198&gt;ТЗ!T$620,CONCATENATE("&gt;",VLOOKUP(CONCATENATE(T$317," 2"),ТЗ!$A:$C,3,0)),ТЗ!T198))</f>
        <v>&lt;0,1</v>
      </c>
      <c r="U504" s="30" t="e">
        <f>IF(U198&lt;U$619,CONCATENATE("&lt;",VLOOKUP(CONCATENATE(U$317," 1"),ТЗ!$A:$C,3,0)),IF(ТЗ!U198&gt;ТЗ!U$620,CONCATENATE("&gt;",VLOOKUP(CONCATENATE(U$317," 2"),ТЗ!$A:$C,3,0)),ТЗ!U198))</f>
        <v>#N/A</v>
      </c>
      <c r="V504" s="30" t="e">
        <f>IF(V198&lt;V$619,CONCATENATE("&lt;",VLOOKUP(CONCATENATE(V$317," 1"),ТЗ!$A:$C,3,0)),IF(ТЗ!V198&gt;ТЗ!V$620,CONCATENATE("&gt;",VLOOKUP(CONCATENATE(V$317," 2"),ТЗ!$A:$C,3,0)),ТЗ!V198))</f>
        <v>#N/A</v>
      </c>
    </row>
    <row r="505" spans="4:22" ht="15.75" hidden="1" thickBot="1" x14ac:dyDescent="0.3">
      <c r="D505" s="14" t="str">
        <f>IF(OR(D504=[1]Настройки!$U$6,D504="-"),"-",D504+1)</f>
        <v>-</v>
      </c>
      <c r="E505" s="15" t="str">
        <f t="shared" si="3"/>
        <v>-</v>
      </c>
      <c r="F505" s="15"/>
      <c r="G505" s="30" t="str">
        <f>IF(G199&lt;G$619,CONCATENATE("&lt;",VLOOKUP(CONCATENATE(G$317," 1"),ТЗ!$A:$C,3,0)),IF(ТЗ!G199&gt;ТЗ!G$620,CONCATENATE("&gt;",VLOOKUP(CONCATENATE(G$317," 2"),ТЗ!$A:$C,3,0)),ТЗ!G199))</f>
        <v>&lt;1,00</v>
      </c>
      <c r="H505" s="30" t="str">
        <f>IF(H199&lt;H$619,CONCATENATE("&lt;",VLOOKUP(CONCATENATE(H$317," 1"),ТЗ!$A:$C,3,0)),IF(ТЗ!H199&gt;ТЗ!H$620,CONCATENATE("&gt;",VLOOKUP(CONCATENATE(H$317," 2"),ТЗ!$A:$C,3,0)),ТЗ!H199))</f>
        <v>&lt;1,00</v>
      </c>
      <c r="I505" s="30" t="str">
        <f>IF(I199&lt;I$619,CONCATENATE("&lt;",VLOOKUP(CONCATENATE(I$317," 1"),ТЗ!$A:$C,3,0)),IF(ТЗ!I199&gt;ТЗ!I$620,CONCATENATE("&gt;",VLOOKUP(CONCATENATE(I$317," 2"),ТЗ!$A:$C,3,0)),ТЗ!I199))</f>
        <v>&lt;0,01</v>
      </c>
      <c r="J505" s="30">
        <f>IF(J199&lt;J$619,CONCATENATE("&lt;",VLOOKUP(CONCATENATE(J$317," 1"),ТЗ!$A:$C,3,0)),IF(ТЗ!J199&gt;ТЗ!J$620,CONCATENATE("&gt;",VLOOKUP(CONCATENATE(J$317," 2"),ТЗ!$A:$C,3,0)),ТЗ!J199))</f>
        <v>0</v>
      </c>
      <c r="K505" s="30">
        <f>IF(K199&lt;K$619,CONCATENATE("&lt;",VLOOKUP(CONCATENATE(K$317," 1"),ТЗ!$A:$C,3,0)),IF(ТЗ!K199&gt;ТЗ!K$620,CONCATENATE("&gt;",VLOOKUP(CONCATENATE(K$317," 2"),ТЗ!$A:$C,3,0)),ТЗ!K199))</f>
        <v>0</v>
      </c>
      <c r="L505" s="30" t="str">
        <f>IF(L199&lt;L$619,CONCATENATE("&lt;",VLOOKUP(CONCATENATE(L$317," 1"),ТЗ!$A:$C,3,0)),IF(ТЗ!L199&gt;ТЗ!L$620,CONCATENATE("&gt;",VLOOKUP(CONCATENATE(L$317," 2"),ТЗ!$A:$C,3,0)),ТЗ!L199))</f>
        <v>&lt;0,2</v>
      </c>
      <c r="M505" s="30" t="str">
        <f>IF(M199&lt;M$619,CONCATENATE("&lt;",VLOOKUP(CONCATENATE(M$317," 1"),ТЗ!$A:$C,3,0)),IF(ТЗ!M199&gt;ТЗ!M$620,CONCATENATE("&gt;",VLOOKUP(CONCATENATE(M$317," 2"),ТЗ!$A:$C,3,0)),ТЗ!M199))</f>
        <v>&lt;0,5</v>
      </c>
      <c r="N505" s="30">
        <f>IF(N199&lt;N$619,CONCATENATE("&lt;",VLOOKUP(CONCATENATE(N$317," 1"),ТЗ!$A:$C,3,0)),IF(ТЗ!N199&gt;ТЗ!N$620,CONCATENATE("&gt;",VLOOKUP(CONCATENATE(N$317," 2"),ТЗ!$A:$C,3,0)),ТЗ!N199))</f>
        <v>0</v>
      </c>
      <c r="O505" s="30">
        <f>IF(O199&lt;O$619,CONCATENATE("&lt;",VLOOKUP(CONCATENATE(O$317," 1"),ТЗ!$A:$C,3,0)),IF(ТЗ!O199&gt;ТЗ!O$620,CONCATENATE("&gt;",VLOOKUP(CONCATENATE(O$317," 2"),ТЗ!$A:$C,3,0)),ТЗ!O199))</f>
        <v>0</v>
      </c>
      <c r="P505" s="30">
        <f>IF(P199&lt;P$619,CONCATENATE("&lt;",VLOOKUP(CONCATENATE(P$317," 1"),ТЗ!$A:$C,3,0)),IF(ТЗ!P199&gt;ТЗ!P$620,CONCATENATE("&gt;",VLOOKUP(CONCATENATE(P$317," 2"),ТЗ!$A:$C,3,0)),ТЗ!P199))</f>
        <v>0</v>
      </c>
      <c r="Q505" s="30">
        <f>IF(Q199&lt;Q$619,CONCATENATE("&lt;",VLOOKUP(CONCATENATE(Q$317," 1"),ТЗ!$A:$C,3,0)),IF(ТЗ!Q199&gt;ТЗ!Q$620,CONCATENATE("&gt;",VLOOKUP(CONCATENATE(Q$317," 2"),ТЗ!$A:$C,3,0)),ТЗ!Q199))</f>
        <v>0</v>
      </c>
      <c r="R505" s="30" t="str">
        <f>IF(R199&lt;R$619,CONCATENATE("&lt;",VLOOKUP(CONCATENATE(R$317," 1"),ТЗ!$A:$C,3,0)),IF(ТЗ!R199&gt;ТЗ!R$620,CONCATENATE("&gt;",VLOOKUP(CONCATENATE(R$317," 2"),ТЗ!$A:$C,3,0)),ТЗ!R199))</f>
        <v>&lt;0,5</v>
      </c>
      <c r="S505" s="30" t="str">
        <f>IF(S199&lt;S$619,CONCATENATE("&lt;",VLOOKUP(CONCATENATE(S$317," 1"),ТЗ!$A:$C,3,0)),IF(ТЗ!S199&gt;ТЗ!S$620,CONCATENATE("&gt;",VLOOKUP(CONCATENATE(S$317," 2"),ТЗ!$A:$C,3,0)),ТЗ!S199))</f>
        <v>&lt;0,1</v>
      </c>
      <c r="T505" s="30" t="str">
        <f>IF(T199&lt;T$619,CONCATENATE("&lt;",VLOOKUP(CONCATENATE(T$317," 1"),ТЗ!$A:$C,3,0)),IF(ТЗ!T199&gt;ТЗ!T$620,CONCATENATE("&gt;",VLOOKUP(CONCATENATE(T$317," 2"),ТЗ!$A:$C,3,0)),ТЗ!T199))</f>
        <v>&lt;0,1</v>
      </c>
      <c r="U505" s="30" t="e">
        <f>IF(U199&lt;U$619,CONCATENATE("&lt;",VLOOKUP(CONCATENATE(U$317," 1"),ТЗ!$A:$C,3,0)),IF(ТЗ!U199&gt;ТЗ!U$620,CONCATENATE("&gt;",VLOOKUP(CONCATENATE(U$317," 2"),ТЗ!$A:$C,3,0)),ТЗ!U199))</f>
        <v>#N/A</v>
      </c>
      <c r="V505" s="30" t="e">
        <f>IF(V199&lt;V$619,CONCATENATE("&lt;",VLOOKUP(CONCATENATE(V$317," 1"),ТЗ!$A:$C,3,0)),IF(ТЗ!V199&gt;ТЗ!V$620,CONCATENATE("&gt;",VLOOKUP(CONCATENATE(V$317," 2"),ТЗ!$A:$C,3,0)),ТЗ!V199))</f>
        <v>#N/A</v>
      </c>
    </row>
    <row r="506" spans="4:22" ht="15.75" hidden="1" thickBot="1" x14ac:dyDescent="0.3">
      <c r="D506" s="14" t="str">
        <f>IF(OR(D505=[1]Настройки!$U$6,D505="-"),"-",D505+1)</f>
        <v>-</v>
      </c>
      <c r="E506" s="15" t="str">
        <f t="shared" si="3"/>
        <v>-</v>
      </c>
      <c r="F506" s="15"/>
      <c r="G506" s="30" t="str">
        <f>IF(G200&lt;G$619,CONCATENATE("&lt;",VLOOKUP(CONCATENATE(G$317," 1"),ТЗ!$A:$C,3,0)),IF(ТЗ!G200&gt;ТЗ!G$620,CONCATENATE("&gt;",VLOOKUP(CONCATENATE(G$317," 2"),ТЗ!$A:$C,3,0)),ТЗ!G200))</f>
        <v>&lt;1,00</v>
      </c>
      <c r="H506" s="30" t="str">
        <f>IF(H200&lt;H$619,CONCATENATE("&lt;",VLOOKUP(CONCATENATE(H$317," 1"),ТЗ!$A:$C,3,0)),IF(ТЗ!H200&gt;ТЗ!H$620,CONCATENATE("&gt;",VLOOKUP(CONCATENATE(H$317," 2"),ТЗ!$A:$C,3,0)),ТЗ!H200))</f>
        <v>&lt;1,00</v>
      </c>
      <c r="I506" s="30" t="str">
        <f>IF(I200&lt;I$619,CONCATENATE("&lt;",VLOOKUP(CONCATENATE(I$317," 1"),ТЗ!$A:$C,3,0)),IF(ТЗ!I200&gt;ТЗ!I$620,CONCATENATE("&gt;",VLOOKUP(CONCATENATE(I$317," 2"),ТЗ!$A:$C,3,0)),ТЗ!I200))</f>
        <v>&lt;0,01</v>
      </c>
      <c r="J506" s="30">
        <f>IF(J200&lt;J$619,CONCATENATE("&lt;",VLOOKUP(CONCATENATE(J$317," 1"),ТЗ!$A:$C,3,0)),IF(ТЗ!J200&gt;ТЗ!J$620,CONCATENATE("&gt;",VLOOKUP(CONCATENATE(J$317," 2"),ТЗ!$A:$C,3,0)),ТЗ!J200))</f>
        <v>0</v>
      </c>
      <c r="K506" s="30">
        <f>IF(K200&lt;K$619,CONCATENATE("&lt;",VLOOKUP(CONCATENATE(K$317," 1"),ТЗ!$A:$C,3,0)),IF(ТЗ!K200&gt;ТЗ!K$620,CONCATENATE("&gt;",VLOOKUP(CONCATENATE(K$317," 2"),ТЗ!$A:$C,3,0)),ТЗ!K200))</f>
        <v>0</v>
      </c>
      <c r="L506" s="30" t="str">
        <f>IF(L200&lt;L$619,CONCATENATE("&lt;",VLOOKUP(CONCATENATE(L$317," 1"),ТЗ!$A:$C,3,0)),IF(ТЗ!L200&gt;ТЗ!L$620,CONCATENATE("&gt;",VLOOKUP(CONCATENATE(L$317," 2"),ТЗ!$A:$C,3,0)),ТЗ!L200))</f>
        <v>&lt;0,2</v>
      </c>
      <c r="M506" s="30" t="str">
        <f>IF(M200&lt;M$619,CONCATENATE("&lt;",VLOOKUP(CONCATENATE(M$317," 1"),ТЗ!$A:$C,3,0)),IF(ТЗ!M200&gt;ТЗ!M$620,CONCATENATE("&gt;",VLOOKUP(CONCATENATE(M$317," 2"),ТЗ!$A:$C,3,0)),ТЗ!M200))</f>
        <v>&lt;0,5</v>
      </c>
      <c r="N506" s="30">
        <f>IF(N200&lt;N$619,CONCATENATE("&lt;",VLOOKUP(CONCATENATE(N$317," 1"),ТЗ!$A:$C,3,0)),IF(ТЗ!N200&gt;ТЗ!N$620,CONCATENATE("&gt;",VLOOKUP(CONCATENATE(N$317," 2"),ТЗ!$A:$C,3,0)),ТЗ!N200))</f>
        <v>0</v>
      </c>
      <c r="O506" s="30">
        <f>IF(O200&lt;O$619,CONCATENATE("&lt;",VLOOKUP(CONCATENATE(O$317," 1"),ТЗ!$A:$C,3,0)),IF(ТЗ!O200&gt;ТЗ!O$620,CONCATENATE("&gt;",VLOOKUP(CONCATENATE(O$317," 2"),ТЗ!$A:$C,3,0)),ТЗ!O200))</f>
        <v>0</v>
      </c>
      <c r="P506" s="30">
        <f>IF(P200&lt;P$619,CONCATENATE("&lt;",VLOOKUP(CONCATENATE(P$317," 1"),ТЗ!$A:$C,3,0)),IF(ТЗ!P200&gt;ТЗ!P$620,CONCATENATE("&gt;",VLOOKUP(CONCATENATE(P$317," 2"),ТЗ!$A:$C,3,0)),ТЗ!P200))</f>
        <v>0</v>
      </c>
      <c r="Q506" s="30">
        <f>IF(Q200&lt;Q$619,CONCATENATE("&lt;",VLOOKUP(CONCATENATE(Q$317," 1"),ТЗ!$A:$C,3,0)),IF(ТЗ!Q200&gt;ТЗ!Q$620,CONCATENATE("&gt;",VLOOKUP(CONCATENATE(Q$317," 2"),ТЗ!$A:$C,3,0)),ТЗ!Q200))</f>
        <v>0</v>
      </c>
      <c r="R506" s="30" t="str">
        <f>IF(R200&lt;R$619,CONCATENATE("&lt;",VLOOKUP(CONCATENATE(R$317," 1"),ТЗ!$A:$C,3,0)),IF(ТЗ!R200&gt;ТЗ!R$620,CONCATENATE("&gt;",VLOOKUP(CONCATENATE(R$317," 2"),ТЗ!$A:$C,3,0)),ТЗ!R200))</f>
        <v>&lt;0,5</v>
      </c>
      <c r="S506" s="30" t="str">
        <f>IF(S200&lt;S$619,CONCATENATE("&lt;",VLOOKUP(CONCATENATE(S$317," 1"),ТЗ!$A:$C,3,0)),IF(ТЗ!S200&gt;ТЗ!S$620,CONCATENATE("&gt;",VLOOKUP(CONCATENATE(S$317," 2"),ТЗ!$A:$C,3,0)),ТЗ!S200))</f>
        <v>&lt;0,1</v>
      </c>
      <c r="T506" s="30" t="str">
        <f>IF(T200&lt;T$619,CONCATENATE("&lt;",VLOOKUP(CONCATENATE(T$317," 1"),ТЗ!$A:$C,3,0)),IF(ТЗ!T200&gt;ТЗ!T$620,CONCATENATE("&gt;",VLOOKUP(CONCATENATE(T$317," 2"),ТЗ!$A:$C,3,0)),ТЗ!T200))</f>
        <v>&lt;0,1</v>
      </c>
      <c r="U506" s="30" t="e">
        <f>IF(U200&lt;U$619,CONCATENATE("&lt;",VLOOKUP(CONCATENATE(U$317," 1"),ТЗ!$A:$C,3,0)),IF(ТЗ!U200&gt;ТЗ!U$620,CONCATENATE("&gt;",VLOOKUP(CONCATENATE(U$317," 2"),ТЗ!$A:$C,3,0)),ТЗ!U200))</f>
        <v>#N/A</v>
      </c>
      <c r="V506" s="30" t="e">
        <f>IF(V200&lt;V$619,CONCATENATE("&lt;",VLOOKUP(CONCATENATE(V$317," 1"),ТЗ!$A:$C,3,0)),IF(ТЗ!V200&gt;ТЗ!V$620,CONCATENATE("&gt;",VLOOKUP(CONCATENATE(V$317," 2"),ТЗ!$A:$C,3,0)),ТЗ!V200))</f>
        <v>#N/A</v>
      </c>
    </row>
    <row r="507" spans="4:22" ht="15.75" hidden="1" thickBot="1" x14ac:dyDescent="0.3">
      <c r="D507" s="14" t="str">
        <f>IF(OR(D506=[1]Настройки!$U$6,D506="-"),"-",D506+1)</f>
        <v>-</v>
      </c>
      <c r="E507" s="15" t="str">
        <f t="shared" si="3"/>
        <v>-</v>
      </c>
      <c r="F507" s="15"/>
      <c r="G507" s="30" t="str">
        <f>IF(G201&lt;G$619,CONCATENATE("&lt;",VLOOKUP(CONCATENATE(G$317," 1"),ТЗ!$A:$C,3,0)),IF(ТЗ!G201&gt;ТЗ!G$620,CONCATENATE("&gt;",VLOOKUP(CONCATENATE(G$317," 2"),ТЗ!$A:$C,3,0)),ТЗ!G201))</f>
        <v>&lt;1,00</v>
      </c>
      <c r="H507" s="30" t="str">
        <f>IF(H201&lt;H$619,CONCATENATE("&lt;",VLOOKUP(CONCATENATE(H$317," 1"),ТЗ!$A:$C,3,0)),IF(ТЗ!H201&gt;ТЗ!H$620,CONCATENATE("&gt;",VLOOKUP(CONCATENATE(H$317," 2"),ТЗ!$A:$C,3,0)),ТЗ!H201))</f>
        <v>&lt;1,00</v>
      </c>
      <c r="I507" s="30" t="str">
        <f>IF(I201&lt;I$619,CONCATENATE("&lt;",VLOOKUP(CONCATENATE(I$317," 1"),ТЗ!$A:$C,3,0)),IF(ТЗ!I201&gt;ТЗ!I$620,CONCATENATE("&gt;",VLOOKUP(CONCATENATE(I$317," 2"),ТЗ!$A:$C,3,0)),ТЗ!I201))</f>
        <v>&lt;0,01</v>
      </c>
      <c r="J507" s="30">
        <f>IF(J201&lt;J$619,CONCATENATE("&lt;",VLOOKUP(CONCATENATE(J$317," 1"),ТЗ!$A:$C,3,0)),IF(ТЗ!J201&gt;ТЗ!J$620,CONCATENATE("&gt;",VLOOKUP(CONCATENATE(J$317," 2"),ТЗ!$A:$C,3,0)),ТЗ!J201))</f>
        <v>0</v>
      </c>
      <c r="K507" s="30">
        <f>IF(K201&lt;K$619,CONCATENATE("&lt;",VLOOKUP(CONCATENATE(K$317," 1"),ТЗ!$A:$C,3,0)),IF(ТЗ!K201&gt;ТЗ!K$620,CONCATENATE("&gt;",VLOOKUP(CONCATENATE(K$317," 2"),ТЗ!$A:$C,3,0)),ТЗ!K201))</f>
        <v>0</v>
      </c>
      <c r="L507" s="30" t="str">
        <f>IF(L201&lt;L$619,CONCATENATE("&lt;",VLOOKUP(CONCATENATE(L$317," 1"),ТЗ!$A:$C,3,0)),IF(ТЗ!L201&gt;ТЗ!L$620,CONCATENATE("&gt;",VLOOKUP(CONCATENATE(L$317," 2"),ТЗ!$A:$C,3,0)),ТЗ!L201))</f>
        <v>&lt;0,2</v>
      </c>
      <c r="M507" s="30" t="str">
        <f>IF(M201&lt;M$619,CONCATENATE("&lt;",VLOOKUP(CONCATENATE(M$317," 1"),ТЗ!$A:$C,3,0)),IF(ТЗ!M201&gt;ТЗ!M$620,CONCATENATE("&gt;",VLOOKUP(CONCATENATE(M$317," 2"),ТЗ!$A:$C,3,0)),ТЗ!M201))</f>
        <v>&lt;0,5</v>
      </c>
      <c r="N507" s="30">
        <f>IF(N201&lt;N$619,CONCATENATE("&lt;",VLOOKUP(CONCATENATE(N$317," 1"),ТЗ!$A:$C,3,0)),IF(ТЗ!N201&gt;ТЗ!N$620,CONCATENATE("&gt;",VLOOKUP(CONCATENATE(N$317," 2"),ТЗ!$A:$C,3,0)),ТЗ!N201))</f>
        <v>0</v>
      </c>
      <c r="O507" s="30">
        <f>IF(O201&lt;O$619,CONCATENATE("&lt;",VLOOKUP(CONCATENATE(O$317," 1"),ТЗ!$A:$C,3,0)),IF(ТЗ!O201&gt;ТЗ!O$620,CONCATENATE("&gt;",VLOOKUP(CONCATENATE(O$317," 2"),ТЗ!$A:$C,3,0)),ТЗ!O201))</f>
        <v>0</v>
      </c>
      <c r="P507" s="30">
        <f>IF(P201&lt;P$619,CONCATENATE("&lt;",VLOOKUP(CONCATENATE(P$317," 1"),ТЗ!$A:$C,3,0)),IF(ТЗ!P201&gt;ТЗ!P$620,CONCATENATE("&gt;",VLOOKUP(CONCATENATE(P$317," 2"),ТЗ!$A:$C,3,0)),ТЗ!P201))</f>
        <v>0</v>
      </c>
      <c r="Q507" s="30">
        <f>IF(Q201&lt;Q$619,CONCATENATE("&lt;",VLOOKUP(CONCATENATE(Q$317," 1"),ТЗ!$A:$C,3,0)),IF(ТЗ!Q201&gt;ТЗ!Q$620,CONCATENATE("&gt;",VLOOKUP(CONCATENATE(Q$317," 2"),ТЗ!$A:$C,3,0)),ТЗ!Q201))</f>
        <v>0</v>
      </c>
      <c r="R507" s="30" t="str">
        <f>IF(R201&lt;R$619,CONCATENATE("&lt;",VLOOKUP(CONCATENATE(R$317," 1"),ТЗ!$A:$C,3,0)),IF(ТЗ!R201&gt;ТЗ!R$620,CONCATENATE("&gt;",VLOOKUP(CONCATENATE(R$317," 2"),ТЗ!$A:$C,3,0)),ТЗ!R201))</f>
        <v>&lt;0,5</v>
      </c>
      <c r="S507" s="30" t="str">
        <f>IF(S201&lt;S$619,CONCATENATE("&lt;",VLOOKUP(CONCATENATE(S$317," 1"),ТЗ!$A:$C,3,0)),IF(ТЗ!S201&gt;ТЗ!S$620,CONCATENATE("&gt;",VLOOKUP(CONCATENATE(S$317," 2"),ТЗ!$A:$C,3,0)),ТЗ!S201))</f>
        <v>&lt;0,1</v>
      </c>
      <c r="T507" s="30" t="str">
        <f>IF(T201&lt;T$619,CONCATENATE("&lt;",VLOOKUP(CONCATENATE(T$317," 1"),ТЗ!$A:$C,3,0)),IF(ТЗ!T201&gt;ТЗ!T$620,CONCATENATE("&gt;",VLOOKUP(CONCATENATE(T$317," 2"),ТЗ!$A:$C,3,0)),ТЗ!T201))</f>
        <v>&lt;0,1</v>
      </c>
      <c r="U507" s="30" t="e">
        <f>IF(U201&lt;U$619,CONCATENATE("&lt;",VLOOKUP(CONCATENATE(U$317," 1"),ТЗ!$A:$C,3,0)),IF(ТЗ!U201&gt;ТЗ!U$620,CONCATENATE("&gt;",VLOOKUP(CONCATENATE(U$317," 2"),ТЗ!$A:$C,3,0)),ТЗ!U201))</f>
        <v>#N/A</v>
      </c>
      <c r="V507" s="30" t="e">
        <f>IF(V201&lt;V$619,CONCATENATE("&lt;",VLOOKUP(CONCATENATE(V$317," 1"),ТЗ!$A:$C,3,0)),IF(ТЗ!V201&gt;ТЗ!V$620,CONCATENATE("&gt;",VLOOKUP(CONCATENATE(V$317," 2"),ТЗ!$A:$C,3,0)),ТЗ!V201))</f>
        <v>#N/A</v>
      </c>
    </row>
    <row r="508" spans="4:22" ht="15.75" hidden="1" thickBot="1" x14ac:dyDescent="0.3">
      <c r="D508" s="14" t="str">
        <f>IF(OR(D507=[1]Настройки!$U$6,D507="-"),"-",D507+1)</f>
        <v>-</v>
      </c>
      <c r="E508" s="15" t="str">
        <f t="shared" si="3"/>
        <v>-</v>
      </c>
      <c r="F508" s="15"/>
      <c r="G508" s="30" t="str">
        <f>IF(G202&lt;G$619,CONCATENATE("&lt;",VLOOKUP(CONCATENATE(G$317," 1"),ТЗ!$A:$C,3,0)),IF(ТЗ!G202&gt;ТЗ!G$620,CONCATENATE("&gt;",VLOOKUP(CONCATENATE(G$317," 2"),ТЗ!$A:$C,3,0)),ТЗ!G202))</f>
        <v>&lt;1,00</v>
      </c>
      <c r="H508" s="30" t="str">
        <f>IF(H202&lt;H$619,CONCATENATE("&lt;",VLOOKUP(CONCATENATE(H$317," 1"),ТЗ!$A:$C,3,0)),IF(ТЗ!H202&gt;ТЗ!H$620,CONCATENATE("&gt;",VLOOKUP(CONCATENATE(H$317," 2"),ТЗ!$A:$C,3,0)),ТЗ!H202))</f>
        <v>&lt;1,00</v>
      </c>
      <c r="I508" s="30" t="str">
        <f>IF(I202&lt;I$619,CONCATENATE("&lt;",VLOOKUP(CONCATENATE(I$317," 1"),ТЗ!$A:$C,3,0)),IF(ТЗ!I202&gt;ТЗ!I$620,CONCATENATE("&gt;",VLOOKUP(CONCATENATE(I$317," 2"),ТЗ!$A:$C,3,0)),ТЗ!I202))</f>
        <v>&lt;0,01</v>
      </c>
      <c r="J508" s="30">
        <f>IF(J202&lt;J$619,CONCATENATE("&lt;",VLOOKUP(CONCATENATE(J$317," 1"),ТЗ!$A:$C,3,0)),IF(ТЗ!J202&gt;ТЗ!J$620,CONCATENATE("&gt;",VLOOKUP(CONCATENATE(J$317," 2"),ТЗ!$A:$C,3,0)),ТЗ!J202))</f>
        <v>0</v>
      </c>
      <c r="K508" s="30">
        <f>IF(K202&lt;K$619,CONCATENATE("&lt;",VLOOKUP(CONCATENATE(K$317," 1"),ТЗ!$A:$C,3,0)),IF(ТЗ!K202&gt;ТЗ!K$620,CONCATENATE("&gt;",VLOOKUP(CONCATENATE(K$317," 2"),ТЗ!$A:$C,3,0)),ТЗ!K202))</f>
        <v>0</v>
      </c>
      <c r="L508" s="30" t="str">
        <f>IF(L202&lt;L$619,CONCATENATE("&lt;",VLOOKUP(CONCATENATE(L$317," 1"),ТЗ!$A:$C,3,0)),IF(ТЗ!L202&gt;ТЗ!L$620,CONCATENATE("&gt;",VLOOKUP(CONCATENATE(L$317," 2"),ТЗ!$A:$C,3,0)),ТЗ!L202))</f>
        <v>&lt;0,2</v>
      </c>
      <c r="M508" s="30" t="str">
        <f>IF(M202&lt;M$619,CONCATENATE("&lt;",VLOOKUP(CONCATENATE(M$317," 1"),ТЗ!$A:$C,3,0)),IF(ТЗ!M202&gt;ТЗ!M$620,CONCATENATE("&gt;",VLOOKUP(CONCATENATE(M$317," 2"),ТЗ!$A:$C,3,0)),ТЗ!M202))</f>
        <v>&lt;0,5</v>
      </c>
      <c r="N508" s="30">
        <f>IF(N202&lt;N$619,CONCATENATE("&lt;",VLOOKUP(CONCATENATE(N$317," 1"),ТЗ!$A:$C,3,0)),IF(ТЗ!N202&gt;ТЗ!N$620,CONCATENATE("&gt;",VLOOKUP(CONCATENATE(N$317," 2"),ТЗ!$A:$C,3,0)),ТЗ!N202))</f>
        <v>0</v>
      </c>
      <c r="O508" s="30">
        <f>IF(O202&lt;O$619,CONCATENATE("&lt;",VLOOKUP(CONCATENATE(O$317," 1"),ТЗ!$A:$C,3,0)),IF(ТЗ!O202&gt;ТЗ!O$620,CONCATENATE("&gt;",VLOOKUP(CONCATENATE(O$317," 2"),ТЗ!$A:$C,3,0)),ТЗ!O202))</f>
        <v>0</v>
      </c>
      <c r="P508" s="30">
        <f>IF(P202&lt;P$619,CONCATENATE("&lt;",VLOOKUP(CONCATENATE(P$317," 1"),ТЗ!$A:$C,3,0)),IF(ТЗ!P202&gt;ТЗ!P$620,CONCATENATE("&gt;",VLOOKUP(CONCATENATE(P$317," 2"),ТЗ!$A:$C,3,0)),ТЗ!P202))</f>
        <v>0</v>
      </c>
      <c r="Q508" s="30">
        <f>IF(Q202&lt;Q$619,CONCATENATE("&lt;",VLOOKUP(CONCATENATE(Q$317," 1"),ТЗ!$A:$C,3,0)),IF(ТЗ!Q202&gt;ТЗ!Q$620,CONCATENATE("&gt;",VLOOKUP(CONCATENATE(Q$317," 2"),ТЗ!$A:$C,3,0)),ТЗ!Q202))</f>
        <v>0</v>
      </c>
      <c r="R508" s="30" t="str">
        <f>IF(R202&lt;R$619,CONCATENATE("&lt;",VLOOKUP(CONCATENATE(R$317," 1"),ТЗ!$A:$C,3,0)),IF(ТЗ!R202&gt;ТЗ!R$620,CONCATENATE("&gt;",VLOOKUP(CONCATENATE(R$317," 2"),ТЗ!$A:$C,3,0)),ТЗ!R202))</f>
        <v>&lt;0,5</v>
      </c>
      <c r="S508" s="30" t="str">
        <f>IF(S202&lt;S$619,CONCATENATE("&lt;",VLOOKUP(CONCATENATE(S$317," 1"),ТЗ!$A:$C,3,0)),IF(ТЗ!S202&gt;ТЗ!S$620,CONCATENATE("&gt;",VLOOKUP(CONCATENATE(S$317," 2"),ТЗ!$A:$C,3,0)),ТЗ!S202))</f>
        <v>&lt;0,1</v>
      </c>
      <c r="T508" s="30" t="str">
        <f>IF(T202&lt;T$619,CONCATENATE("&lt;",VLOOKUP(CONCATENATE(T$317," 1"),ТЗ!$A:$C,3,0)),IF(ТЗ!T202&gt;ТЗ!T$620,CONCATENATE("&gt;",VLOOKUP(CONCATENATE(T$317," 2"),ТЗ!$A:$C,3,0)),ТЗ!T202))</f>
        <v>&lt;0,1</v>
      </c>
      <c r="U508" s="30" t="e">
        <f>IF(U202&lt;U$619,CONCATENATE("&lt;",VLOOKUP(CONCATENATE(U$317," 1"),ТЗ!$A:$C,3,0)),IF(ТЗ!U202&gt;ТЗ!U$620,CONCATENATE("&gt;",VLOOKUP(CONCATENATE(U$317," 2"),ТЗ!$A:$C,3,0)),ТЗ!U202))</f>
        <v>#N/A</v>
      </c>
      <c r="V508" s="30" t="e">
        <f>IF(V202&lt;V$619,CONCATENATE("&lt;",VLOOKUP(CONCATENATE(V$317," 1"),ТЗ!$A:$C,3,0)),IF(ТЗ!V202&gt;ТЗ!V$620,CONCATENATE("&gt;",VLOOKUP(CONCATENATE(V$317," 2"),ТЗ!$A:$C,3,0)),ТЗ!V202))</f>
        <v>#N/A</v>
      </c>
    </row>
    <row r="509" spans="4:22" ht="15.75" hidden="1" thickBot="1" x14ac:dyDescent="0.3">
      <c r="D509" s="14" t="str">
        <f>IF(OR(D508=[1]Настройки!$U$6,D508="-"),"-",D508+1)</f>
        <v>-</v>
      </c>
      <c r="E509" s="15" t="str">
        <f t="shared" si="3"/>
        <v>-</v>
      </c>
      <c r="F509" s="15"/>
      <c r="G509" s="30" t="str">
        <f>IF(G203&lt;G$619,CONCATENATE("&lt;",VLOOKUP(CONCATENATE(G$317," 1"),ТЗ!$A:$C,3,0)),IF(ТЗ!G203&gt;ТЗ!G$620,CONCATENATE("&gt;",VLOOKUP(CONCATENATE(G$317," 2"),ТЗ!$A:$C,3,0)),ТЗ!G203))</f>
        <v>&lt;1,00</v>
      </c>
      <c r="H509" s="30" t="str">
        <f>IF(H203&lt;H$619,CONCATENATE("&lt;",VLOOKUP(CONCATENATE(H$317," 1"),ТЗ!$A:$C,3,0)),IF(ТЗ!H203&gt;ТЗ!H$620,CONCATENATE("&gt;",VLOOKUP(CONCATENATE(H$317," 2"),ТЗ!$A:$C,3,0)),ТЗ!H203))</f>
        <v>&lt;1,00</v>
      </c>
      <c r="I509" s="30" t="str">
        <f>IF(I203&lt;I$619,CONCATENATE("&lt;",VLOOKUP(CONCATENATE(I$317," 1"),ТЗ!$A:$C,3,0)),IF(ТЗ!I203&gt;ТЗ!I$620,CONCATENATE("&gt;",VLOOKUP(CONCATENATE(I$317," 2"),ТЗ!$A:$C,3,0)),ТЗ!I203))</f>
        <v>&lt;0,01</v>
      </c>
      <c r="J509" s="30">
        <f>IF(J203&lt;J$619,CONCATENATE("&lt;",VLOOKUP(CONCATENATE(J$317," 1"),ТЗ!$A:$C,3,0)),IF(ТЗ!J203&gt;ТЗ!J$620,CONCATENATE("&gt;",VLOOKUP(CONCATENATE(J$317," 2"),ТЗ!$A:$C,3,0)),ТЗ!J203))</f>
        <v>0</v>
      </c>
      <c r="K509" s="30">
        <f>IF(K203&lt;K$619,CONCATENATE("&lt;",VLOOKUP(CONCATENATE(K$317," 1"),ТЗ!$A:$C,3,0)),IF(ТЗ!K203&gt;ТЗ!K$620,CONCATENATE("&gt;",VLOOKUP(CONCATENATE(K$317," 2"),ТЗ!$A:$C,3,0)),ТЗ!K203))</f>
        <v>0</v>
      </c>
      <c r="L509" s="30" t="str">
        <f>IF(L203&lt;L$619,CONCATENATE("&lt;",VLOOKUP(CONCATENATE(L$317," 1"),ТЗ!$A:$C,3,0)),IF(ТЗ!L203&gt;ТЗ!L$620,CONCATENATE("&gt;",VLOOKUP(CONCATENATE(L$317," 2"),ТЗ!$A:$C,3,0)),ТЗ!L203))</f>
        <v>&lt;0,2</v>
      </c>
      <c r="M509" s="30" t="str">
        <f>IF(M203&lt;M$619,CONCATENATE("&lt;",VLOOKUP(CONCATENATE(M$317," 1"),ТЗ!$A:$C,3,0)),IF(ТЗ!M203&gt;ТЗ!M$620,CONCATENATE("&gt;",VLOOKUP(CONCATENATE(M$317," 2"),ТЗ!$A:$C,3,0)),ТЗ!M203))</f>
        <v>&lt;0,5</v>
      </c>
      <c r="N509" s="30">
        <f>IF(N203&lt;N$619,CONCATENATE("&lt;",VLOOKUP(CONCATENATE(N$317," 1"),ТЗ!$A:$C,3,0)),IF(ТЗ!N203&gt;ТЗ!N$620,CONCATENATE("&gt;",VLOOKUP(CONCATENATE(N$317," 2"),ТЗ!$A:$C,3,0)),ТЗ!N203))</f>
        <v>0</v>
      </c>
      <c r="O509" s="30">
        <f>IF(O203&lt;O$619,CONCATENATE("&lt;",VLOOKUP(CONCATENATE(O$317," 1"),ТЗ!$A:$C,3,0)),IF(ТЗ!O203&gt;ТЗ!O$620,CONCATENATE("&gt;",VLOOKUP(CONCATENATE(O$317," 2"),ТЗ!$A:$C,3,0)),ТЗ!O203))</f>
        <v>0</v>
      </c>
      <c r="P509" s="30">
        <f>IF(P203&lt;P$619,CONCATENATE("&lt;",VLOOKUP(CONCATENATE(P$317," 1"),ТЗ!$A:$C,3,0)),IF(ТЗ!P203&gt;ТЗ!P$620,CONCATENATE("&gt;",VLOOKUP(CONCATENATE(P$317," 2"),ТЗ!$A:$C,3,0)),ТЗ!P203))</f>
        <v>0</v>
      </c>
      <c r="Q509" s="30">
        <f>IF(Q203&lt;Q$619,CONCATENATE("&lt;",VLOOKUP(CONCATENATE(Q$317," 1"),ТЗ!$A:$C,3,0)),IF(ТЗ!Q203&gt;ТЗ!Q$620,CONCATENATE("&gt;",VLOOKUP(CONCATENATE(Q$317," 2"),ТЗ!$A:$C,3,0)),ТЗ!Q203))</f>
        <v>0</v>
      </c>
      <c r="R509" s="30" t="str">
        <f>IF(R203&lt;R$619,CONCATENATE("&lt;",VLOOKUP(CONCATENATE(R$317," 1"),ТЗ!$A:$C,3,0)),IF(ТЗ!R203&gt;ТЗ!R$620,CONCATENATE("&gt;",VLOOKUP(CONCATENATE(R$317," 2"),ТЗ!$A:$C,3,0)),ТЗ!R203))</f>
        <v>&lt;0,5</v>
      </c>
      <c r="S509" s="30" t="str">
        <f>IF(S203&lt;S$619,CONCATENATE("&lt;",VLOOKUP(CONCATENATE(S$317," 1"),ТЗ!$A:$C,3,0)),IF(ТЗ!S203&gt;ТЗ!S$620,CONCATENATE("&gt;",VLOOKUP(CONCATENATE(S$317," 2"),ТЗ!$A:$C,3,0)),ТЗ!S203))</f>
        <v>&lt;0,1</v>
      </c>
      <c r="T509" s="30" t="str">
        <f>IF(T203&lt;T$619,CONCATENATE("&lt;",VLOOKUP(CONCATENATE(T$317," 1"),ТЗ!$A:$C,3,0)),IF(ТЗ!T203&gt;ТЗ!T$620,CONCATENATE("&gt;",VLOOKUP(CONCATENATE(T$317," 2"),ТЗ!$A:$C,3,0)),ТЗ!T203))</f>
        <v>&lt;0,1</v>
      </c>
      <c r="U509" s="30" t="e">
        <f>IF(U203&lt;U$619,CONCATENATE("&lt;",VLOOKUP(CONCATENATE(U$317," 1"),ТЗ!$A:$C,3,0)),IF(ТЗ!U203&gt;ТЗ!U$620,CONCATENATE("&gt;",VLOOKUP(CONCATENATE(U$317," 2"),ТЗ!$A:$C,3,0)),ТЗ!U203))</f>
        <v>#N/A</v>
      </c>
      <c r="V509" s="30" t="e">
        <f>IF(V203&lt;V$619,CONCATENATE("&lt;",VLOOKUP(CONCATENATE(V$317," 1"),ТЗ!$A:$C,3,0)),IF(ТЗ!V203&gt;ТЗ!V$620,CONCATENATE("&gt;",VLOOKUP(CONCATENATE(V$317," 2"),ТЗ!$A:$C,3,0)),ТЗ!V203))</f>
        <v>#N/A</v>
      </c>
    </row>
    <row r="510" spans="4:22" ht="15.75" hidden="1" thickBot="1" x14ac:dyDescent="0.3">
      <c r="D510" s="14" t="str">
        <f>IF(OR(D509=[1]Настройки!$U$6,D509="-"),"-",D509+1)</f>
        <v>-</v>
      </c>
      <c r="E510" s="15" t="str">
        <f t="shared" si="3"/>
        <v>-</v>
      </c>
      <c r="F510" s="15"/>
      <c r="G510" s="30" t="str">
        <f>IF(G204&lt;G$619,CONCATENATE("&lt;",VLOOKUP(CONCATENATE(G$317," 1"),ТЗ!$A:$C,3,0)),IF(ТЗ!G204&gt;ТЗ!G$620,CONCATENATE("&gt;",VLOOKUP(CONCATENATE(G$317," 2"),ТЗ!$A:$C,3,0)),ТЗ!G204))</f>
        <v>&lt;1,00</v>
      </c>
      <c r="H510" s="30" t="str">
        <f>IF(H204&lt;H$619,CONCATENATE("&lt;",VLOOKUP(CONCATENATE(H$317," 1"),ТЗ!$A:$C,3,0)),IF(ТЗ!H204&gt;ТЗ!H$620,CONCATENATE("&gt;",VLOOKUP(CONCATENATE(H$317," 2"),ТЗ!$A:$C,3,0)),ТЗ!H204))</f>
        <v>&lt;1,00</v>
      </c>
      <c r="I510" s="30" t="str">
        <f>IF(I204&lt;I$619,CONCATENATE("&lt;",VLOOKUP(CONCATENATE(I$317," 1"),ТЗ!$A:$C,3,0)),IF(ТЗ!I204&gt;ТЗ!I$620,CONCATENATE("&gt;",VLOOKUP(CONCATENATE(I$317," 2"),ТЗ!$A:$C,3,0)),ТЗ!I204))</f>
        <v>&lt;0,01</v>
      </c>
      <c r="J510" s="30">
        <f>IF(J204&lt;J$619,CONCATENATE("&lt;",VLOOKUP(CONCATENATE(J$317," 1"),ТЗ!$A:$C,3,0)),IF(ТЗ!J204&gt;ТЗ!J$620,CONCATENATE("&gt;",VLOOKUP(CONCATENATE(J$317," 2"),ТЗ!$A:$C,3,0)),ТЗ!J204))</f>
        <v>0</v>
      </c>
      <c r="K510" s="30">
        <f>IF(K204&lt;K$619,CONCATENATE("&lt;",VLOOKUP(CONCATENATE(K$317," 1"),ТЗ!$A:$C,3,0)),IF(ТЗ!K204&gt;ТЗ!K$620,CONCATENATE("&gt;",VLOOKUP(CONCATENATE(K$317," 2"),ТЗ!$A:$C,3,0)),ТЗ!K204))</f>
        <v>0</v>
      </c>
      <c r="L510" s="30" t="str">
        <f>IF(L204&lt;L$619,CONCATENATE("&lt;",VLOOKUP(CONCATENATE(L$317," 1"),ТЗ!$A:$C,3,0)),IF(ТЗ!L204&gt;ТЗ!L$620,CONCATENATE("&gt;",VLOOKUP(CONCATENATE(L$317," 2"),ТЗ!$A:$C,3,0)),ТЗ!L204))</f>
        <v>&lt;0,2</v>
      </c>
      <c r="M510" s="30" t="str">
        <f>IF(M204&lt;M$619,CONCATENATE("&lt;",VLOOKUP(CONCATENATE(M$317," 1"),ТЗ!$A:$C,3,0)),IF(ТЗ!M204&gt;ТЗ!M$620,CONCATENATE("&gt;",VLOOKUP(CONCATENATE(M$317," 2"),ТЗ!$A:$C,3,0)),ТЗ!M204))</f>
        <v>&lt;0,5</v>
      </c>
      <c r="N510" s="30">
        <f>IF(N204&lt;N$619,CONCATENATE("&lt;",VLOOKUP(CONCATENATE(N$317," 1"),ТЗ!$A:$C,3,0)),IF(ТЗ!N204&gt;ТЗ!N$620,CONCATENATE("&gt;",VLOOKUP(CONCATENATE(N$317," 2"),ТЗ!$A:$C,3,0)),ТЗ!N204))</f>
        <v>0</v>
      </c>
      <c r="O510" s="30">
        <f>IF(O204&lt;O$619,CONCATENATE("&lt;",VLOOKUP(CONCATENATE(O$317," 1"),ТЗ!$A:$C,3,0)),IF(ТЗ!O204&gt;ТЗ!O$620,CONCATENATE("&gt;",VLOOKUP(CONCATENATE(O$317," 2"),ТЗ!$A:$C,3,0)),ТЗ!O204))</f>
        <v>0</v>
      </c>
      <c r="P510" s="30">
        <f>IF(P204&lt;P$619,CONCATENATE("&lt;",VLOOKUP(CONCATENATE(P$317," 1"),ТЗ!$A:$C,3,0)),IF(ТЗ!P204&gt;ТЗ!P$620,CONCATENATE("&gt;",VLOOKUP(CONCATENATE(P$317," 2"),ТЗ!$A:$C,3,0)),ТЗ!P204))</f>
        <v>0</v>
      </c>
      <c r="Q510" s="30">
        <f>IF(Q204&lt;Q$619,CONCATENATE("&lt;",VLOOKUP(CONCATENATE(Q$317," 1"),ТЗ!$A:$C,3,0)),IF(ТЗ!Q204&gt;ТЗ!Q$620,CONCATENATE("&gt;",VLOOKUP(CONCATENATE(Q$317," 2"),ТЗ!$A:$C,3,0)),ТЗ!Q204))</f>
        <v>0</v>
      </c>
      <c r="R510" s="30" t="str">
        <f>IF(R204&lt;R$619,CONCATENATE("&lt;",VLOOKUP(CONCATENATE(R$317," 1"),ТЗ!$A:$C,3,0)),IF(ТЗ!R204&gt;ТЗ!R$620,CONCATENATE("&gt;",VLOOKUP(CONCATENATE(R$317," 2"),ТЗ!$A:$C,3,0)),ТЗ!R204))</f>
        <v>&lt;0,5</v>
      </c>
      <c r="S510" s="30" t="str">
        <f>IF(S204&lt;S$619,CONCATENATE("&lt;",VLOOKUP(CONCATENATE(S$317," 1"),ТЗ!$A:$C,3,0)),IF(ТЗ!S204&gt;ТЗ!S$620,CONCATENATE("&gt;",VLOOKUP(CONCATENATE(S$317," 2"),ТЗ!$A:$C,3,0)),ТЗ!S204))</f>
        <v>&lt;0,1</v>
      </c>
      <c r="T510" s="30" t="str">
        <f>IF(T204&lt;T$619,CONCATENATE("&lt;",VLOOKUP(CONCATENATE(T$317," 1"),ТЗ!$A:$C,3,0)),IF(ТЗ!T204&gt;ТЗ!T$620,CONCATENATE("&gt;",VLOOKUP(CONCATENATE(T$317," 2"),ТЗ!$A:$C,3,0)),ТЗ!T204))</f>
        <v>&lt;0,1</v>
      </c>
      <c r="U510" s="30" t="e">
        <f>IF(U204&lt;U$619,CONCATENATE("&lt;",VLOOKUP(CONCATENATE(U$317," 1"),ТЗ!$A:$C,3,0)),IF(ТЗ!U204&gt;ТЗ!U$620,CONCATENATE("&gt;",VLOOKUP(CONCATENATE(U$317," 2"),ТЗ!$A:$C,3,0)),ТЗ!U204))</f>
        <v>#N/A</v>
      </c>
      <c r="V510" s="30" t="e">
        <f>IF(V204&lt;V$619,CONCATENATE("&lt;",VLOOKUP(CONCATENATE(V$317," 1"),ТЗ!$A:$C,3,0)),IF(ТЗ!V204&gt;ТЗ!V$620,CONCATENATE("&gt;",VLOOKUP(CONCATENATE(V$317," 2"),ТЗ!$A:$C,3,0)),ТЗ!V204))</f>
        <v>#N/A</v>
      </c>
    </row>
    <row r="511" spans="4:22" ht="15.75" hidden="1" thickBot="1" x14ac:dyDescent="0.3">
      <c r="D511" s="14" t="str">
        <f>IF(OR(D510=[1]Настройки!$U$6,D510="-"),"-",D510+1)</f>
        <v>-</v>
      </c>
      <c r="E511" s="15" t="str">
        <f t="shared" ref="E511:E574" si="4">E205</f>
        <v>-</v>
      </c>
      <c r="F511" s="15"/>
      <c r="G511" s="30" t="str">
        <f>IF(G205&lt;G$619,CONCATENATE("&lt;",VLOOKUP(CONCATENATE(G$317," 1"),ТЗ!$A:$C,3,0)),IF(ТЗ!G205&gt;ТЗ!G$620,CONCATENATE("&gt;",VLOOKUP(CONCATENATE(G$317," 2"),ТЗ!$A:$C,3,0)),ТЗ!G205))</f>
        <v>&lt;1,00</v>
      </c>
      <c r="H511" s="30" t="str">
        <f>IF(H205&lt;H$619,CONCATENATE("&lt;",VLOOKUP(CONCATENATE(H$317," 1"),ТЗ!$A:$C,3,0)),IF(ТЗ!H205&gt;ТЗ!H$620,CONCATENATE("&gt;",VLOOKUP(CONCATENATE(H$317," 2"),ТЗ!$A:$C,3,0)),ТЗ!H205))</f>
        <v>&lt;1,00</v>
      </c>
      <c r="I511" s="30" t="str">
        <f>IF(I205&lt;I$619,CONCATENATE("&lt;",VLOOKUP(CONCATENATE(I$317," 1"),ТЗ!$A:$C,3,0)),IF(ТЗ!I205&gt;ТЗ!I$620,CONCATENATE("&gt;",VLOOKUP(CONCATENATE(I$317," 2"),ТЗ!$A:$C,3,0)),ТЗ!I205))</f>
        <v>&lt;0,01</v>
      </c>
      <c r="J511" s="30">
        <f>IF(J205&lt;J$619,CONCATENATE("&lt;",VLOOKUP(CONCATENATE(J$317," 1"),ТЗ!$A:$C,3,0)),IF(ТЗ!J205&gt;ТЗ!J$620,CONCATENATE("&gt;",VLOOKUP(CONCATENATE(J$317," 2"),ТЗ!$A:$C,3,0)),ТЗ!J205))</f>
        <v>0</v>
      </c>
      <c r="K511" s="30">
        <f>IF(K205&lt;K$619,CONCATENATE("&lt;",VLOOKUP(CONCATENATE(K$317," 1"),ТЗ!$A:$C,3,0)),IF(ТЗ!K205&gt;ТЗ!K$620,CONCATENATE("&gt;",VLOOKUP(CONCATENATE(K$317," 2"),ТЗ!$A:$C,3,0)),ТЗ!K205))</f>
        <v>0</v>
      </c>
      <c r="L511" s="30" t="str">
        <f>IF(L205&lt;L$619,CONCATENATE("&lt;",VLOOKUP(CONCATENATE(L$317," 1"),ТЗ!$A:$C,3,0)),IF(ТЗ!L205&gt;ТЗ!L$620,CONCATENATE("&gt;",VLOOKUP(CONCATENATE(L$317," 2"),ТЗ!$A:$C,3,0)),ТЗ!L205))</f>
        <v>&lt;0,2</v>
      </c>
      <c r="M511" s="30" t="str">
        <f>IF(M205&lt;M$619,CONCATENATE("&lt;",VLOOKUP(CONCATENATE(M$317," 1"),ТЗ!$A:$C,3,0)),IF(ТЗ!M205&gt;ТЗ!M$620,CONCATENATE("&gt;",VLOOKUP(CONCATENATE(M$317," 2"),ТЗ!$A:$C,3,0)),ТЗ!M205))</f>
        <v>&lt;0,5</v>
      </c>
      <c r="N511" s="30">
        <f>IF(N205&lt;N$619,CONCATENATE("&lt;",VLOOKUP(CONCATENATE(N$317," 1"),ТЗ!$A:$C,3,0)),IF(ТЗ!N205&gt;ТЗ!N$620,CONCATENATE("&gt;",VLOOKUP(CONCATENATE(N$317," 2"),ТЗ!$A:$C,3,0)),ТЗ!N205))</f>
        <v>0</v>
      </c>
      <c r="O511" s="30">
        <f>IF(O205&lt;O$619,CONCATENATE("&lt;",VLOOKUP(CONCATENATE(O$317," 1"),ТЗ!$A:$C,3,0)),IF(ТЗ!O205&gt;ТЗ!O$620,CONCATENATE("&gt;",VLOOKUP(CONCATENATE(O$317," 2"),ТЗ!$A:$C,3,0)),ТЗ!O205))</f>
        <v>0</v>
      </c>
      <c r="P511" s="30">
        <f>IF(P205&lt;P$619,CONCATENATE("&lt;",VLOOKUP(CONCATENATE(P$317," 1"),ТЗ!$A:$C,3,0)),IF(ТЗ!P205&gt;ТЗ!P$620,CONCATENATE("&gt;",VLOOKUP(CONCATENATE(P$317," 2"),ТЗ!$A:$C,3,0)),ТЗ!P205))</f>
        <v>0</v>
      </c>
      <c r="Q511" s="30">
        <f>IF(Q205&lt;Q$619,CONCATENATE("&lt;",VLOOKUP(CONCATENATE(Q$317," 1"),ТЗ!$A:$C,3,0)),IF(ТЗ!Q205&gt;ТЗ!Q$620,CONCATENATE("&gt;",VLOOKUP(CONCATENATE(Q$317," 2"),ТЗ!$A:$C,3,0)),ТЗ!Q205))</f>
        <v>0</v>
      </c>
      <c r="R511" s="30" t="str">
        <f>IF(R205&lt;R$619,CONCATENATE("&lt;",VLOOKUP(CONCATENATE(R$317," 1"),ТЗ!$A:$C,3,0)),IF(ТЗ!R205&gt;ТЗ!R$620,CONCATENATE("&gt;",VLOOKUP(CONCATENATE(R$317," 2"),ТЗ!$A:$C,3,0)),ТЗ!R205))</f>
        <v>&lt;0,5</v>
      </c>
      <c r="S511" s="30" t="str">
        <f>IF(S205&lt;S$619,CONCATENATE("&lt;",VLOOKUP(CONCATENATE(S$317," 1"),ТЗ!$A:$C,3,0)),IF(ТЗ!S205&gt;ТЗ!S$620,CONCATENATE("&gt;",VLOOKUP(CONCATENATE(S$317," 2"),ТЗ!$A:$C,3,0)),ТЗ!S205))</f>
        <v>&lt;0,1</v>
      </c>
      <c r="T511" s="30" t="str">
        <f>IF(T205&lt;T$619,CONCATENATE("&lt;",VLOOKUP(CONCATENATE(T$317," 1"),ТЗ!$A:$C,3,0)),IF(ТЗ!T205&gt;ТЗ!T$620,CONCATENATE("&gt;",VLOOKUP(CONCATENATE(T$317," 2"),ТЗ!$A:$C,3,0)),ТЗ!T205))</f>
        <v>&lt;0,1</v>
      </c>
      <c r="U511" s="30" t="e">
        <f>IF(U205&lt;U$619,CONCATENATE("&lt;",VLOOKUP(CONCATENATE(U$317," 1"),ТЗ!$A:$C,3,0)),IF(ТЗ!U205&gt;ТЗ!U$620,CONCATENATE("&gt;",VLOOKUP(CONCATENATE(U$317," 2"),ТЗ!$A:$C,3,0)),ТЗ!U205))</f>
        <v>#N/A</v>
      </c>
      <c r="V511" s="30" t="e">
        <f>IF(V205&lt;V$619,CONCATENATE("&lt;",VLOOKUP(CONCATENATE(V$317," 1"),ТЗ!$A:$C,3,0)),IF(ТЗ!V205&gt;ТЗ!V$620,CONCATENATE("&gt;",VLOOKUP(CONCATENATE(V$317," 2"),ТЗ!$A:$C,3,0)),ТЗ!V205))</f>
        <v>#N/A</v>
      </c>
    </row>
    <row r="512" spans="4:22" ht="15.75" hidden="1" thickBot="1" x14ac:dyDescent="0.3">
      <c r="D512" s="14" t="str">
        <f>IF(OR(D511=[1]Настройки!$U$6,D511="-"),"-",D511+1)</f>
        <v>-</v>
      </c>
      <c r="E512" s="15" t="str">
        <f t="shared" si="4"/>
        <v>-</v>
      </c>
      <c r="F512" s="15"/>
      <c r="G512" s="30" t="str">
        <f>IF(G206&lt;G$619,CONCATENATE("&lt;",VLOOKUP(CONCATENATE(G$317," 1"),ТЗ!$A:$C,3,0)),IF(ТЗ!G206&gt;ТЗ!G$620,CONCATENATE("&gt;",VLOOKUP(CONCATENATE(G$317," 2"),ТЗ!$A:$C,3,0)),ТЗ!G206))</f>
        <v>&lt;1,00</v>
      </c>
      <c r="H512" s="30" t="str">
        <f>IF(H206&lt;H$619,CONCATENATE("&lt;",VLOOKUP(CONCATENATE(H$317," 1"),ТЗ!$A:$C,3,0)),IF(ТЗ!H206&gt;ТЗ!H$620,CONCATENATE("&gt;",VLOOKUP(CONCATENATE(H$317," 2"),ТЗ!$A:$C,3,0)),ТЗ!H206))</f>
        <v>&lt;1,00</v>
      </c>
      <c r="I512" s="30" t="str">
        <f>IF(I206&lt;I$619,CONCATENATE("&lt;",VLOOKUP(CONCATENATE(I$317," 1"),ТЗ!$A:$C,3,0)),IF(ТЗ!I206&gt;ТЗ!I$620,CONCATENATE("&gt;",VLOOKUP(CONCATENATE(I$317," 2"),ТЗ!$A:$C,3,0)),ТЗ!I206))</f>
        <v>&lt;0,01</v>
      </c>
      <c r="J512" s="30">
        <f>IF(J206&lt;J$619,CONCATENATE("&lt;",VLOOKUP(CONCATENATE(J$317," 1"),ТЗ!$A:$C,3,0)),IF(ТЗ!J206&gt;ТЗ!J$620,CONCATENATE("&gt;",VLOOKUP(CONCATENATE(J$317," 2"),ТЗ!$A:$C,3,0)),ТЗ!J206))</f>
        <v>0</v>
      </c>
      <c r="K512" s="30">
        <f>IF(K206&lt;K$619,CONCATENATE("&lt;",VLOOKUP(CONCATENATE(K$317," 1"),ТЗ!$A:$C,3,0)),IF(ТЗ!K206&gt;ТЗ!K$620,CONCATENATE("&gt;",VLOOKUP(CONCATENATE(K$317," 2"),ТЗ!$A:$C,3,0)),ТЗ!K206))</f>
        <v>0</v>
      </c>
      <c r="L512" s="30" t="str">
        <f>IF(L206&lt;L$619,CONCATENATE("&lt;",VLOOKUP(CONCATENATE(L$317," 1"),ТЗ!$A:$C,3,0)),IF(ТЗ!L206&gt;ТЗ!L$620,CONCATENATE("&gt;",VLOOKUP(CONCATENATE(L$317," 2"),ТЗ!$A:$C,3,0)),ТЗ!L206))</f>
        <v>&lt;0,2</v>
      </c>
      <c r="M512" s="30" t="str">
        <f>IF(M206&lt;M$619,CONCATENATE("&lt;",VLOOKUP(CONCATENATE(M$317," 1"),ТЗ!$A:$C,3,0)),IF(ТЗ!M206&gt;ТЗ!M$620,CONCATENATE("&gt;",VLOOKUP(CONCATENATE(M$317," 2"),ТЗ!$A:$C,3,0)),ТЗ!M206))</f>
        <v>&lt;0,5</v>
      </c>
      <c r="N512" s="30">
        <f>IF(N206&lt;N$619,CONCATENATE("&lt;",VLOOKUP(CONCATENATE(N$317," 1"),ТЗ!$A:$C,3,0)),IF(ТЗ!N206&gt;ТЗ!N$620,CONCATENATE("&gt;",VLOOKUP(CONCATENATE(N$317," 2"),ТЗ!$A:$C,3,0)),ТЗ!N206))</f>
        <v>0</v>
      </c>
      <c r="O512" s="30">
        <f>IF(O206&lt;O$619,CONCATENATE("&lt;",VLOOKUP(CONCATENATE(O$317," 1"),ТЗ!$A:$C,3,0)),IF(ТЗ!O206&gt;ТЗ!O$620,CONCATENATE("&gt;",VLOOKUP(CONCATENATE(O$317," 2"),ТЗ!$A:$C,3,0)),ТЗ!O206))</f>
        <v>0</v>
      </c>
      <c r="P512" s="30">
        <f>IF(P206&lt;P$619,CONCATENATE("&lt;",VLOOKUP(CONCATENATE(P$317," 1"),ТЗ!$A:$C,3,0)),IF(ТЗ!P206&gt;ТЗ!P$620,CONCATENATE("&gt;",VLOOKUP(CONCATENATE(P$317," 2"),ТЗ!$A:$C,3,0)),ТЗ!P206))</f>
        <v>0</v>
      </c>
      <c r="Q512" s="30">
        <f>IF(Q206&lt;Q$619,CONCATENATE("&lt;",VLOOKUP(CONCATENATE(Q$317," 1"),ТЗ!$A:$C,3,0)),IF(ТЗ!Q206&gt;ТЗ!Q$620,CONCATENATE("&gt;",VLOOKUP(CONCATENATE(Q$317," 2"),ТЗ!$A:$C,3,0)),ТЗ!Q206))</f>
        <v>0</v>
      </c>
      <c r="R512" s="30" t="str">
        <f>IF(R206&lt;R$619,CONCATENATE("&lt;",VLOOKUP(CONCATENATE(R$317," 1"),ТЗ!$A:$C,3,0)),IF(ТЗ!R206&gt;ТЗ!R$620,CONCATENATE("&gt;",VLOOKUP(CONCATENATE(R$317," 2"),ТЗ!$A:$C,3,0)),ТЗ!R206))</f>
        <v>&lt;0,5</v>
      </c>
      <c r="S512" s="30" t="str">
        <f>IF(S206&lt;S$619,CONCATENATE("&lt;",VLOOKUP(CONCATENATE(S$317," 1"),ТЗ!$A:$C,3,0)),IF(ТЗ!S206&gt;ТЗ!S$620,CONCATENATE("&gt;",VLOOKUP(CONCATENATE(S$317," 2"),ТЗ!$A:$C,3,0)),ТЗ!S206))</f>
        <v>&lt;0,1</v>
      </c>
      <c r="T512" s="30" t="str">
        <f>IF(T206&lt;T$619,CONCATENATE("&lt;",VLOOKUP(CONCATENATE(T$317," 1"),ТЗ!$A:$C,3,0)),IF(ТЗ!T206&gt;ТЗ!T$620,CONCATENATE("&gt;",VLOOKUP(CONCATENATE(T$317," 2"),ТЗ!$A:$C,3,0)),ТЗ!T206))</f>
        <v>&lt;0,1</v>
      </c>
      <c r="U512" s="30" t="e">
        <f>IF(U206&lt;U$619,CONCATENATE("&lt;",VLOOKUP(CONCATENATE(U$317," 1"),ТЗ!$A:$C,3,0)),IF(ТЗ!U206&gt;ТЗ!U$620,CONCATENATE("&gt;",VLOOKUP(CONCATENATE(U$317," 2"),ТЗ!$A:$C,3,0)),ТЗ!U206))</f>
        <v>#N/A</v>
      </c>
      <c r="V512" s="30" t="e">
        <f>IF(V206&lt;V$619,CONCATENATE("&lt;",VLOOKUP(CONCATENATE(V$317," 1"),ТЗ!$A:$C,3,0)),IF(ТЗ!V206&gt;ТЗ!V$620,CONCATENATE("&gt;",VLOOKUP(CONCATENATE(V$317," 2"),ТЗ!$A:$C,3,0)),ТЗ!V206))</f>
        <v>#N/A</v>
      </c>
    </row>
    <row r="513" spans="4:22" ht="15.75" hidden="1" thickBot="1" x14ac:dyDescent="0.3">
      <c r="D513" s="14" t="str">
        <f>IF(OR(D512=[1]Настройки!$U$6,D512="-"),"-",D512+1)</f>
        <v>-</v>
      </c>
      <c r="E513" s="15" t="str">
        <f t="shared" si="4"/>
        <v>-</v>
      </c>
      <c r="F513" s="15"/>
      <c r="G513" s="30" t="str">
        <f>IF(G207&lt;G$619,CONCATENATE("&lt;",VLOOKUP(CONCATENATE(G$317," 1"),ТЗ!$A:$C,3,0)),IF(ТЗ!G207&gt;ТЗ!G$620,CONCATENATE("&gt;",VLOOKUP(CONCATENATE(G$317," 2"),ТЗ!$A:$C,3,0)),ТЗ!G207))</f>
        <v>&lt;1,00</v>
      </c>
      <c r="H513" s="30" t="str">
        <f>IF(H207&lt;H$619,CONCATENATE("&lt;",VLOOKUP(CONCATENATE(H$317," 1"),ТЗ!$A:$C,3,0)),IF(ТЗ!H207&gt;ТЗ!H$620,CONCATENATE("&gt;",VLOOKUP(CONCATENATE(H$317," 2"),ТЗ!$A:$C,3,0)),ТЗ!H207))</f>
        <v>&lt;1,00</v>
      </c>
      <c r="I513" s="30" t="str">
        <f>IF(I207&lt;I$619,CONCATENATE("&lt;",VLOOKUP(CONCATENATE(I$317," 1"),ТЗ!$A:$C,3,0)),IF(ТЗ!I207&gt;ТЗ!I$620,CONCATENATE("&gt;",VLOOKUP(CONCATENATE(I$317," 2"),ТЗ!$A:$C,3,0)),ТЗ!I207))</f>
        <v>&lt;0,01</v>
      </c>
      <c r="J513" s="30">
        <f>IF(J207&lt;J$619,CONCATENATE("&lt;",VLOOKUP(CONCATENATE(J$317," 1"),ТЗ!$A:$C,3,0)),IF(ТЗ!J207&gt;ТЗ!J$620,CONCATENATE("&gt;",VLOOKUP(CONCATENATE(J$317," 2"),ТЗ!$A:$C,3,0)),ТЗ!J207))</f>
        <v>0</v>
      </c>
      <c r="K513" s="30">
        <f>IF(K207&lt;K$619,CONCATENATE("&lt;",VLOOKUP(CONCATENATE(K$317," 1"),ТЗ!$A:$C,3,0)),IF(ТЗ!K207&gt;ТЗ!K$620,CONCATENATE("&gt;",VLOOKUP(CONCATENATE(K$317," 2"),ТЗ!$A:$C,3,0)),ТЗ!K207))</f>
        <v>0</v>
      </c>
      <c r="L513" s="30" t="str">
        <f>IF(L207&lt;L$619,CONCATENATE("&lt;",VLOOKUP(CONCATENATE(L$317," 1"),ТЗ!$A:$C,3,0)),IF(ТЗ!L207&gt;ТЗ!L$620,CONCATENATE("&gt;",VLOOKUP(CONCATENATE(L$317," 2"),ТЗ!$A:$C,3,0)),ТЗ!L207))</f>
        <v>&lt;0,2</v>
      </c>
      <c r="M513" s="30" t="str">
        <f>IF(M207&lt;M$619,CONCATENATE("&lt;",VLOOKUP(CONCATENATE(M$317," 1"),ТЗ!$A:$C,3,0)),IF(ТЗ!M207&gt;ТЗ!M$620,CONCATENATE("&gt;",VLOOKUP(CONCATENATE(M$317," 2"),ТЗ!$A:$C,3,0)),ТЗ!M207))</f>
        <v>&lt;0,5</v>
      </c>
      <c r="N513" s="30">
        <f>IF(N207&lt;N$619,CONCATENATE("&lt;",VLOOKUP(CONCATENATE(N$317," 1"),ТЗ!$A:$C,3,0)),IF(ТЗ!N207&gt;ТЗ!N$620,CONCATENATE("&gt;",VLOOKUP(CONCATENATE(N$317," 2"),ТЗ!$A:$C,3,0)),ТЗ!N207))</f>
        <v>0</v>
      </c>
      <c r="O513" s="30">
        <f>IF(O207&lt;O$619,CONCATENATE("&lt;",VLOOKUP(CONCATENATE(O$317," 1"),ТЗ!$A:$C,3,0)),IF(ТЗ!O207&gt;ТЗ!O$620,CONCATENATE("&gt;",VLOOKUP(CONCATENATE(O$317," 2"),ТЗ!$A:$C,3,0)),ТЗ!O207))</f>
        <v>0</v>
      </c>
      <c r="P513" s="30">
        <f>IF(P207&lt;P$619,CONCATENATE("&lt;",VLOOKUP(CONCATENATE(P$317," 1"),ТЗ!$A:$C,3,0)),IF(ТЗ!P207&gt;ТЗ!P$620,CONCATENATE("&gt;",VLOOKUP(CONCATENATE(P$317," 2"),ТЗ!$A:$C,3,0)),ТЗ!P207))</f>
        <v>0</v>
      </c>
      <c r="Q513" s="30">
        <f>IF(Q207&lt;Q$619,CONCATENATE("&lt;",VLOOKUP(CONCATENATE(Q$317," 1"),ТЗ!$A:$C,3,0)),IF(ТЗ!Q207&gt;ТЗ!Q$620,CONCATENATE("&gt;",VLOOKUP(CONCATENATE(Q$317," 2"),ТЗ!$A:$C,3,0)),ТЗ!Q207))</f>
        <v>0</v>
      </c>
      <c r="R513" s="30" t="str">
        <f>IF(R207&lt;R$619,CONCATENATE("&lt;",VLOOKUP(CONCATENATE(R$317," 1"),ТЗ!$A:$C,3,0)),IF(ТЗ!R207&gt;ТЗ!R$620,CONCATENATE("&gt;",VLOOKUP(CONCATENATE(R$317," 2"),ТЗ!$A:$C,3,0)),ТЗ!R207))</f>
        <v>&lt;0,5</v>
      </c>
      <c r="S513" s="30" t="str">
        <f>IF(S207&lt;S$619,CONCATENATE("&lt;",VLOOKUP(CONCATENATE(S$317," 1"),ТЗ!$A:$C,3,0)),IF(ТЗ!S207&gt;ТЗ!S$620,CONCATENATE("&gt;",VLOOKUP(CONCATENATE(S$317," 2"),ТЗ!$A:$C,3,0)),ТЗ!S207))</f>
        <v>&lt;0,1</v>
      </c>
      <c r="T513" s="30" t="str">
        <f>IF(T207&lt;T$619,CONCATENATE("&lt;",VLOOKUP(CONCATENATE(T$317," 1"),ТЗ!$A:$C,3,0)),IF(ТЗ!T207&gt;ТЗ!T$620,CONCATENATE("&gt;",VLOOKUP(CONCATENATE(T$317," 2"),ТЗ!$A:$C,3,0)),ТЗ!T207))</f>
        <v>&lt;0,1</v>
      </c>
      <c r="U513" s="30" t="e">
        <f>IF(U207&lt;U$619,CONCATENATE("&lt;",VLOOKUP(CONCATENATE(U$317," 1"),ТЗ!$A:$C,3,0)),IF(ТЗ!U207&gt;ТЗ!U$620,CONCATENATE("&gt;",VLOOKUP(CONCATENATE(U$317," 2"),ТЗ!$A:$C,3,0)),ТЗ!U207))</f>
        <v>#N/A</v>
      </c>
      <c r="V513" s="30" t="e">
        <f>IF(V207&lt;V$619,CONCATENATE("&lt;",VLOOKUP(CONCATENATE(V$317," 1"),ТЗ!$A:$C,3,0)),IF(ТЗ!V207&gt;ТЗ!V$620,CONCATENATE("&gt;",VLOOKUP(CONCATENATE(V$317," 2"),ТЗ!$A:$C,3,0)),ТЗ!V207))</f>
        <v>#N/A</v>
      </c>
    </row>
    <row r="514" spans="4:22" ht="15.75" hidden="1" thickBot="1" x14ac:dyDescent="0.3">
      <c r="D514" s="14" t="str">
        <f>IF(OR(D513=[1]Настройки!$U$6,D513="-"),"-",D513+1)</f>
        <v>-</v>
      </c>
      <c r="E514" s="15" t="str">
        <f t="shared" si="4"/>
        <v>-</v>
      </c>
      <c r="F514" s="15"/>
      <c r="G514" s="30" t="str">
        <f>IF(G208&lt;G$619,CONCATENATE("&lt;",VLOOKUP(CONCATENATE(G$317," 1"),ТЗ!$A:$C,3,0)),IF(ТЗ!G208&gt;ТЗ!G$620,CONCATENATE("&gt;",VLOOKUP(CONCATENATE(G$317," 2"),ТЗ!$A:$C,3,0)),ТЗ!G208))</f>
        <v>&lt;1,00</v>
      </c>
      <c r="H514" s="30" t="str">
        <f>IF(H208&lt;H$619,CONCATENATE("&lt;",VLOOKUP(CONCATENATE(H$317," 1"),ТЗ!$A:$C,3,0)),IF(ТЗ!H208&gt;ТЗ!H$620,CONCATENATE("&gt;",VLOOKUP(CONCATENATE(H$317," 2"),ТЗ!$A:$C,3,0)),ТЗ!H208))</f>
        <v>&lt;1,00</v>
      </c>
      <c r="I514" s="30" t="str">
        <f>IF(I208&lt;I$619,CONCATENATE("&lt;",VLOOKUP(CONCATENATE(I$317," 1"),ТЗ!$A:$C,3,0)),IF(ТЗ!I208&gt;ТЗ!I$620,CONCATENATE("&gt;",VLOOKUP(CONCATENATE(I$317," 2"),ТЗ!$A:$C,3,0)),ТЗ!I208))</f>
        <v>&lt;0,01</v>
      </c>
      <c r="J514" s="30">
        <f>IF(J208&lt;J$619,CONCATENATE("&lt;",VLOOKUP(CONCATENATE(J$317," 1"),ТЗ!$A:$C,3,0)),IF(ТЗ!J208&gt;ТЗ!J$620,CONCATENATE("&gt;",VLOOKUP(CONCATENATE(J$317," 2"),ТЗ!$A:$C,3,0)),ТЗ!J208))</f>
        <v>0</v>
      </c>
      <c r="K514" s="30">
        <f>IF(K208&lt;K$619,CONCATENATE("&lt;",VLOOKUP(CONCATENATE(K$317," 1"),ТЗ!$A:$C,3,0)),IF(ТЗ!K208&gt;ТЗ!K$620,CONCATENATE("&gt;",VLOOKUP(CONCATENATE(K$317," 2"),ТЗ!$A:$C,3,0)),ТЗ!K208))</f>
        <v>0</v>
      </c>
      <c r="L514" s="30" t="str">
        <f>IF(L208&lt;L$619,CONCATENATE("&lt;",VLOOKUP(CONCATENATE(L$317," 1"),ТЗ!$A:$C,3,0)),IF(ТЗ!L208&gt;ТЗ!L$620,CONCATENATE("&gt;",VLOOKUP(CONCATENATE(L$317," 2"),ТЗ!$A:$C,3,0)),ТЗ!L208))</f>
        <v>&lt;0,2</v>
      </c>
      <c r="M514" s="30" t="str">
        <f>IF(M208&lt;M$619,CONCATENATE("&lt;",VLOOKUP(CONCATENATE(M$317," 1"),ТЗ!$A:$C,3,0)),IF(ТЗ!M208&gt;ТЗ!M$620,CONCATENATE("&gt;",VLOOKUP(CONCATENATE(M$317," 2"),ТЗ!$A:$C,3,0)),ТЗ!M208))</f>
        <v>&lt;0,5</v>
      </c>
      <c r="N514" s="30">
        <f>IF(N208&lt;N$619,CONCATENATE("&lt;",VLOOKUP(CONCATENATE(N$317," 1"),ТЗ!$A:$C,3,0)),IF(ТЗ!N208&gt;ТЗ!N$620,CONCATENATE("&gt;",VLOOKUP(CONCATENATE(N$317," 2"),ТЗ!$A:$C,3,0)),ТЗ!N208))</f>
        <v>0</v>
      </c>
      <c r="O514" s="30">
        <f>IF(O208&lt;O$619,CONCATENATE("&lt;",VLOOKUP(CONCATENATE(O$317," 1"),ТЗ!$A:$C,3,0)),IF(ТЗ!O208&gt;ТЗ!O$620,CONCATENATE("&gt;",VLOOKUP(CONCATENATE(O$317," 2"),ТЗ!$A:$C,3,0)),ТЗ!O208))</f>
        <v>0</v>
      </c>
      <c r="P514" s="30">
        <f>IF(P208&lt;P$619,CONCATENATE("&lt;",VLOOKUP(CONCATENATE(P$317," 1"),ТЗ!$A:$C,3,0)),IF(ТЗ!P208&gt;ТЗ!P$620,CONCATENATE("&gt;",VLOOKUP(CONCATENATE(P$317," 2"),ТЗ!$A:$C,3,0)),ТЗ!P208))</f>
        <v>0</v>
      </c>
      <c r="Q514" s="30">
        <f>IF(Q208&lt;Q$619,CONCATENATE("&lt;",VLOOKUP(CONCATENATE(Q$317," 1"),ТЗ!$A:$C,3,0)),IF(ТЗ!Q208&gt;ТЗ!Q$620,CONCATENATE("&gt;",VLOOKUP(CONCATENATE(Q$317," 2"),ТЗ!$A:$C,3,0)),ТЗ!Q208))</f>
        <v>0</v>
      </c>
      <c r="R514" s="30" t="str">
        <f>IF(R208&lt;R$619,CONCATENATE("&lt;",VLOOKUP(CONCATENATE(R$317," 1"),ТЗ!$A:$C,3,0)),IF(ТЗ!R208&gt;ТЗ!R$620,CONCATENATE("&gt;",VLOOKUP(CONCATENATE(R$317," 2"),ТЗ!$A:$C,3,0)),ТЗ!R208))</f>
        <v>&lt;0,5</v>
      </c>
      <c r="S514" s="30" t="str">
        <f>IF(S208&lt;S$619,CONCATENATE("&lt;",VLOOKUP(CONCATENATE(S$317," 1"),ТЗ!$A:$C,3,0)),IF(ТЗ!S208&gt;ТЗ!S$620,CONCATENATE("&gt;",VLOOKUP(CONCATENATE(S$317," 2"),ТЗ!$A:$C,3,0)),ТЗ!S208))</f>
        <v>&lt;0,1</v>
      </c>
      <c r="T514" s="30" t="str">
        <f>IF(T208&lt;T$619,CONCATENATE("&lt;",VLOOKUP(CONCATENATE(T$317," 1"),ТЗ!$A:$C,3,0)),IF(ТЗ!T208&gt;ТЗ!T$620,CONCATENATE("&gt;",VLOOKUP(CONCATENATE(T$317," 2"),ТЗ!$A:$C,3,0)),ТЗ!T208))</f>
        <v>&lt;0,1</v>
      </c>
      <c r="U514" s="30" t="e">
        <f>IF(U208&lt;U$619,CONCATENATE("&lt;",VLOOKUP(CONCATENATE(U$317," 1"),ТЗ!$A:$C,3,0)),IF(ТЗ!U208&gt;ТЗ!U$620,CONCATENATE("&gt;",VLOOKUP(CONCATENATE(U$317," 2"),ТЗ!$A:$C,3,0)),ТЗ!U208))</f>
        <v>#N/A</v>
      </c>
      <c r="V514" s="30" t="e">
        <f>IF(V208&lt;V$619,CONCATENATE("&lt;",VLOOKUP(CONCATENATE(V$317," 1"),ТЗ!$A:$C,3,0)),IF(ТЗ!V208&gt;ТЗ!V$620,CONCATENATE("&gt;",VLOOKUP(CONCATENATE(V$317," 2"),ТЗ!$A:$C,3,0)),ТЗ!V208))</f>
        <v>#N/A</v>
      </c>
    </row>
    <row r="515" spans="4:22" ht="15.75" hidden="1" thickBot="1" x14ac:dyDescent="0.3">
      <c r="D515" s="14" t="str">
        <f>IF(OR(D514=[1]Настройки!$U$6,D514="-"),"-",D514+1)</f>
        <v>-</v>
      </c>
      <c r="E515" s="15" t="str">
        <f t="shared" si="4"/>
        <v>-</v>
      </c>
      <c r="F515" s="15"/>
      <c r="G515" s="30" t="str">
        <f>IF(G209&lt;G$619,CONCATENATE("&lt;",VLOOKUP(CONCATENATE(G$317," 1"),ТЗ!$A:$C,3,0)),IF(ТЗ!G209&gt;ТЗ!G$620,CONCATENATE("&gt;",VLOOKUP(CONCATENATE(G$317," 2"),ТЗ!$A:$C,3,0)),ТЗ!G209))</f>
        <v>&lt;1,00</v>
      </c>
      <c r="H515" s="30" t="str">
        <f>IF(H209&lt;H$619,CONCATENATE("&lt;",VLOOKUP(CONCATENATE(H$317," 1"),ТЗ!$A:$C,3,0)),IF(ТЗ!H209&gt;ТЗ!H$620,CONCATENATE("&gt;",VLOOKUP(CONCATENATE(H$317," 2"),ТЗ!$A:$C,3,0)),ТЗ!H209))</f>
        <v>&lt;1,00</v>
      </c>
      <c r="I515" s="30" t="str">
        <f>IF(I209&lt;I$619,CONCATENATE("&lt;",VLOOKUP(CONCATENATE(I$317," 1"),ТЗ!$A:$C,3,0)),IF(ТЗ!I209&gt;ТЗ!I$620,CONCATENATE("&gt;",VLOOKUP(CONCATENATE(I$317," 2"),ТЗ!$A:$C,3,0)),ТЗ!I209))</f>
        <v>&lt;0,01</v>
      </c>
      <c r="J515" s="30">
        <f>IF(J209&lt;J$619,CONCATENATE("&lt;",VLOOKUP(CONCATENATE(J$317," 1"),ТЗ!$A:$C,3,0)),IF(ТЗ!J209&gt;ТЗ!J$620,CONCATENATE("&gt;",VLOOKUP(CONCATENATE(J$317," 2"),ТЗ!$A:$C,3,0)),ТЗ!J209))</f>
        <v>0</v>
      </c>
      <c r="K515" s="30">
        <f>IF(K209&lt;K$619,CONCATENATE("&lt;",VLOOKUP(CONCATENATE(K$317," 1"),ТЗ!$A:$C,3,0)),IF(ТЗ!K209&gt;ТЗ!K$620,CONCATENATE("&gt;",VLOOKUP(CONCATENATE(K$317," 2"),ТЗ!$A:$C,3,0)),ТЗ!K209))</f>
        <v>0</v>
      </c>
      <c r="L515" s="30" t="str">
        <f>IF(L209&lt;L$619,CONCATENATE("&lt;",VLOOKUP(CONCATENATE(L$317," 1"),ТЗ!$A:$C,3,0)),IF(ТЗ!L209&gt;ТЗ!L$620,CONCATENATE("&gt;",VLOOKUP(CONCATENATE(L$317," 2"),ТЗ!$A:$C,3,0)),ТЗ!L209))</f>
        <v>&lt;0,2</v>
      </c>
      <c r="M515" s="30" t="str">
        <f>IF(M209&lt;M$619,CONCATENATE("&lt;",VLOOKUP(CONCATENATE(M$317," 1"),ТЗ!$A:$C,3,0)),IF(ТЗ!M209&gt;ТЗ!M$620,CONCATENATE("&gt;",VLOOKUP(CONCATENATE(M$317," 2"),ТЗ!$A:$C,3,0)),ТЗ!M209))</f>
        <v>&lt;0,5</v>
      </c>
      <c r="N515" s="30">
        <f>IF(N209&lt;N$619,CONCATENATE("&lt;",VLOOKUP(CONCATENATE(N$317," 1"),ТЗ!$A:$C,3,0)),IF(ТЗ!N209&gt;ТЗ!N$620,CONCATENATE("&gt;",VLOOKUP(CONCATENATE(N$317," 2"),ТЗ!$A:$C,3,0)),ТЗ!N209))</f>
        <v>0</v>
      </c>
      <c r="O515" s="30">
        <f>IF(O209&lt;O$619,CONCATENATE("&lt;",VLOOKUP(CONCATENATE(O$317," 1"),ТЗ!$A:$C,3,0)),IF(ТЗ!O209&gt;ТЗ!O$620,CONCATENATE("&gt;",VLOOKUP(CONCATENATE(O$317," 2"),ТЗ!$A:$C,3,0)),ТЗ!O209))</f>
        <v>0</v>
      </c>
      <c r="P515" s="30">
        <f>IF(P209&lt;P$619,CONCATENATE("&lt;",VLOOKUP(CONCATENATE(P$317," 1"),ТЗ!$A:$C,3,0)),IF(ТЗ!P209&gt;ТЗ!P$620,CONCATENATE("&gt;",VLOOKUP(CONCATENATE(P$317," 2"),ТЗ!$A:$C,3,0)),ТЗ!P209))</f>
        <v>0</v>
      </c>
      <c r="Q515" s="30">
        <f>IF(Q209&lt;Q$619,CONCATENATE("&lt;",VLOOKUP(CONCATENATE(Q$317," 1"),ТЗ!$A:$C,3,0)),IF(ТЗ!Q209&gt;ТЗ!Q$620,CONCATENATE("&gt;",VLOOKUP(CONCATENATE(Q$317," 2"),ТЗ!$A:$C,3,0)),ТЗ!Q209))</f>
        <v>0</v>
      </c>
      <c r="R515" s="30" t="str">
        <f>IF(R209&lt;R$619,CONCATENATE("&lt;",VLOOKUP(CONCATENATE(R$317," 1"),ТЗ!$A:$C,3,0)),IF(ТЗ!R209&gt;ТЗ!R$620,CONCATENATE("&gt;",VLOOKUP(CONCATENATE(R$317," 2"),ТЗ!$A:$C,3,0)),ТЗ!R209))</f>
        <v>&lt;0,5</v>
      </c>
      <c r="S515" s="30" t="str">
        <f>IF(S209&lt;S$619,CONCATENATE("&lt;",VLOOKUP(CONCATENATE(S$317," 1"),ТЗ!$A:$C,3,0)),IF(ТЗ!S209&gt;ТЗ!S$620,CONCATENATE("&gt;",VLOOKUP(CONCATENATE(S$317," 2"),ТЗ!$A:$C,3,0)),ТЗ!S209))</f>
        <v>&lt;0,1</v>
      </c>
      <c r="T515" s="30" t="str">
        <f>IF(T209&lt;T$619,CONCATENATE("&lt;",VLOOKUP(CONCATENATE(T$317," 1"),ТЗ!$A:$C,3,0)),IF(ТЗ!T209&gt;ТЗ!T$620,CONCATENATE("&gt;",VLOOKUP(CONCATENATE(T$317," 2"),ТЗ!$A:$C,3,0)),ТЗ!T209))</f>
        <v>&lt;0,1</v>
      </c>
      <c r="U515" s="30" t="e">
        <f>IF(U209&lt;U$619,CONCATENATE("&lt;",VLOOKUP(CONCATENATE(U$317," 1"),ТЗ!$A:$C,3,0)),IF(ТЗ!U209&gt;ТЗ!U$620,CONCATENATE("&gt;",VLOOKUP(CONCATENATE(U$317," 2"),ТЗ!$A:$C,3,0)),ТЗ!U209))</f>
        <v>#N/A</v>
      </c>
      <c r="V515" s="30" t="e">
        <f>IF(V209&lt;V$619,CONCATENATE("&lt;",VLOOKUP(CONCATENATE(V$317," 1"),ТЗ!$A:$C,3,0)),IF(ТЗ!V209&gt;ТЗ!V$620,CONCATENATE("&gt;",VLOOKUP(CONCATENATE(V$317," 2"),ТЗ!$A:$C,3,0)),ТЗ!V209))</f>
        <v>#N/A</v>
      </c>
    </row>
    <row r="516" spans="4:22" ht="15.75" hidden="1" thickBot="1" x14ac:dyDescent="0.3">
      <c r="D516" s="14" t="str">
        <f>IF(OR(D515=[1]Настройки!$U$6,D515="-"),"-",D515+1)</f>
        <v>-</v>
      </c>
      <c r="E516" s="15" t="str">
        <f t="shared" si="4"/>
        <v>-</v>
      </c>
      <c r="F516" s="15"/>
      <c r="G516" s="30" t="str">
        <f>IF(G210&lt;G$619,CONCATENATE("&lt;",VLOOKUP(CONCATENATE(G$317," 1"),ТЗ!$A:$C,3,0)),IF(ТЗ!G210&gt;ТЗ!G$620,CONCATENATE("&gt;",VLOOKUP(CONCATENATE(G$317," 2"),ТЗ!$A:$C,3,0)),ТЗ!G210))</f>
        <v>&lt;1,00</v>
      </c>
      <c r="H516" s="30" t="str">
        <f>IF(H210&lt;H$619,CONCATENATE("&lt;",VLOOKUP(CONCATENATE(H$317," 1"),ТЗ!$A:$C,3,0)),IF(ТЗ!H210&gt;ТЗ!H$620,CONCATENATE("&gt;",VLOOKUP(CONCATENATE(H$317," 2"),ТЗ!$A:$C,3,0)),ТЗ!H210))</f>
        <v>&lt;1,00</v>
      </c>
      <c r="I516" s="30" t="str">
        <f>IF(I210&lt;I$619,CONCATENATE("&lt;",VLOOKUP(CONCATENATE(I$317," 1"),ТЗ!$A:$C,3,0)),IF(ТЗ!I210&gt;ТЗ!I$620,CONCATENATE("&gt;",VLOOKUP(CONCATENATE(I$317," 2"),ТЗ!$A:$C,3,0)),ТЗ!I210))</f>
        <v>&lt;0,01</v>
      </c>
      <c r="J516" s="30">
        <f>IF(J210&lt;J$619,CONCATENATE("&lt;",VLOOKUP(CONCATENATE(J$317," 1"),ТЗ!$A:$C,3,0)),IF(ТЗ!J210&gt;ТЗ!J$620,CONCATENATE("&gt;",VLOOKUP(CONCATENATE(J$317," 2"),ТЗ!$A:$C,3,0)),ТЗ!J210))</f>
        <v>0</v>
      </c>
      <c r="K516" s="30">
        <f>IF(K210&lt;K$619,CONCATENATE("&lt;",VLOOKUP(CONCATENATE(K$317," 1"),ТЗ!$A:$C,3,0)),IF(ТЗ!K210&gt;ТЗ!K$620,CONCATENATE("&gt;",VLOOKUP(CONCATENATE(K$317," 2"),ТЗ!$A:$C,3,0)),ТЗ!K210))</f>
        <v>0</v>
      </c>
      <c r="L516" s="30" t="str">
        <f>IF(L210&lt;L$619,CONCATENATE("&lt;",VLOOKUP(CONCATENATE(L$317," 1"),ТЗ!$A:$C,3,0)),IF(ТЗ!L210&gt;ТЗ!L$620,CONCATENATE("&gt;",VLOOKUP(CONCATENATE(L$317," 2"),ТЗ!$A:$C,3,0)),ТЗ!L210))</f>
        <v>&lt;0,2</v>
      </c>
      <c r="M516" s="30" t="str">
        <f>IF(M210&lt;M$619,CONCATENATE("&lt;",VLOOKUP(CONCATENATE(M$317," 1"),ТЗ!$A:$C,3,0)),IF(ТЗ!M210&gt;ТЗ!M$620,CONCATENATE("&gt;",VLOOKUP(CONCATENATE(M$317," 2"),ТЗ!$A:$C,3,0)),ТЗ!M210))</f>
        <v>&lt;0,5</v>
      </c>
      <c r="N516" s="30">
        <f>IF(N210&lt;N$619,CONCATENATE("&lt;",VLOOKUP(CONCATENATE(N$317," 1"),ТЗ!$A:$C,3,0)),IF(ТЗ!N210&gt;ТЗ!N$620,CONCATENATE("&gt;",VLOOKUP(CONCATENATE(N$317," 2"),ТЗ!$A:$C,3,0)),ТЗ!N210))</f>
        <v>0</v>
      </c>
      <c r="O516" s="30">
        <f>IF(O210&lt;O$619,CONCATENATE("&lt;",VLOOKUP(CONCATENATE(O$317," 1"),ТЗ!$A:$C,3,0)),IF(ТЗ!O210&gt;ТЗ!O$620,CONCATENATE("&gt;",VLOOKUP(CONCATENATE(O$317," 2"),ТЗ!$A:$C,3,0)),ТЗ!O210))</f>
        <v>0</v>
      </c>
      <c r="P516" s="30">
        <f>IF(P210&lt;P$619,CONCATENATE("&lt;",VLOOKUP(CONCATENATE(P$317," 1"),ТЗ!$A:$C,3,0)),IF(ТЗ!P210&gt;ТЗ!P$620,CONCATENATE("&gt;",VLOOKUP(CONCATENATE(P$317," 2"),ТЗ!$A:$C,3,0)),ТЗ!P210))</f>
        <v>0</v>
      </c>
      <c r="Q516" s="30">
        <f>IF(Q210&lt;Q$619,CONCATENATE("&lt;",VLOOKUP(CONCATENATE(Q$317," 1"),ТЗ!$A:$C,3,0)),IF(ТЗ!Q210&gt;ТЗ!Q$620,CONCATENATE("&gt;",VLOOKUP(CONCATENATE(Q$317," 2"),ТЗ!$A:$C,3,0)),ТЗ!Q210))</f>
        <v>0</v>
      </c>
      <c r="R516" s="30" t="str">
        <f>IF(R210&lt;R$619,CONCATENATE("&lt;",VLOOKUP(CONCATENATE(R$317," 1"),ТЗ!$A:$C,3,0)),IF(ТЗ!R210&gt;ТЗ!R$620,CONCATENATE("&gt;",VLOOKUP(CONCATENATE(R$317," 2"),ТЗ!$A:$C,3,0)),ТЗ!R210))</f>
        <v>&lt;0,5</v>
      </c>
      <c r="S516" s="30" t="str">
        <f>IF(S210&lt;S$619,CONCATENATE("&lt;",VLOOKUP(CONCATENATE(S$317," 1"),ТЗ!$A:$C,3,0)),IF(ТЗ!S210&gt;ТЗ!S$620,CONCATENATE("&gt;",VLOOKUP(CONCATENATE(S$317," 2"),ТЗ!$A:$C,3,0)),ТЗ!S210))</f>
        <v>&lt;0,1</v>
      </c>
      <c r="T516" s="30" t="str">
        <f>IF(T210&lt;T$619,CONCATENATE("&lt;",VLOOKUP(CONCATENATE(T$317," 1"),ТЗ!$A:$C,3,0)),IF(ТЗ!T210&gt;ТЗ!T$620,CONCATENATE("&gt;",VLOOKUP(CONCATENATE(T$317," 2"),ТЗ!$A:$C,3,0)),ТЗ!T210))</f>
        <v>&lt;0,1</v>
      </c>
      <c r="U516" s="30" t="e">
        <f>IF(U210&lt;U$619,CONCATENATE("&lt;",VLOOKUP(CONCATENATE(U$317," 1"),ТЗ!$A:$C,3,0)),IF(ТЗ!U210&gt;ТЗ!U$620,CONCATENATE("&gt;",VLOOKUP(CONCATENATE(U$317," 2"),ТЗ!$A:$C,3,0)),ТЗ!U210))</f>
        <v>#N/A</v>
      </c>
      <c r="V516" s="30" t="e">
        <f>IF(V210&lt;V$619,CONCATENATE("&lt;",VLOOKUP(CONCATENATE(V$317," 1"),ТЗ!$A:$C,3,0)),IF(ТЗ!V210&gt;ТЗ!V$620,CONCATENATE("&gt;",VLOOKUP(CONCATENATE(V$317," 2"),ТЗ!$A:$C,3,0)),ТЗ!V210))</f>
        <v>#N/A</v>
      </c>
    </row>
    <row r="517" spans="4:22" ht="15.75" hidden="1" thickBot="1" x14ac:dyDescent="0.3">
      <c r="D517" s="14" t="str">
        <f>IF(OR(D516=[1]Настройки!$U$6,D516="-"),"-",D516+1)</f>
        <v>-</v>
      </c>
      <c r="E517" s="15" t="str">
        <f t="shared" si="4"/>
        <v>-</v>
      </c>
      <c r="F517" s="15"/>
      <c r="G517" s="30" t="str">
        <f>IF(G211&lt;G$619,CONCATENATE("&lt;",VLOOKUP(CONCATENATE(G$317," 1"),ТЗ!$A:$C,3,0)),IF(ТЗ!G211&gt;ТЗ!G$620,CONCATENATE("&gt;",VLOOKUP(CONCATENATE(G$317," 2"),ТЗ!$A:$C,3,0)),ТЗ!G211))</f>
        <v>&lt;1,00</v>
      </c>
      <c r="H517" s="30" t="str">
        <f>IF(H211&lt;H$619,CONCATENATE("&lt;",VLOOKUP(CONCATENATE(H$317," 1"),ТЗ!$A:$C,3,0)),IF(ТЗ!H211&gt;ТЗ!H$620,CONCATENATE("&gt;",VLOOKUP(CONCATENATE(H$317," 2"),ТЗ!$A:$C,3,0)),ТЗ!H211))</f>
        <v>&lt;1,00</v>
      </c>
      <c r="I517" s="30" t="str">
        <f>IF(I211&lt;I$619,CONCATENATE("&lt;",VLOOKUP(CONCATENATE(I$317," 1"),ТЗ!$A:$C,3,0)),IF(ТЗ!I211&gt;ТЗ!I$620,CONCATENATE("&gt;",VLOOKUP(CONCATENATE(I$317," 2"),ТЗ!$A:$C,3,0)),ТЗ!I211))</f>
        <v>&lt;0,01</v>
      </c>
      <c r="J517" s="30">
        <f>IF(J211&lt;J$619,CONCATENATE("&lt;",VLOOKUP(CONCATENATE(J$317," 1"),ТЗ!$A:$C,3,0)),IF(ТЗ!J211&gt;ТЗ!J$620,CONCATENATE("&gt;",VLOOKUP(CONCATENATE(J$317," 2"),ТЗ!$A:$C,3,0)),ТЗ!J211))</f>
        <v>0</v>
      </c>
      <c r="K517" s="30">
        <f>IF(K211&lt;K$619,CONCATENATE("&lt;",VLOOKUP(CONCATENATE(K$317," 1"),ТЗ!$A:$C,3,0)),IF(ТЗ!K211&gt;ТЗ!K$620,CONCATENATE("&gt;",VLOOKUP(CONCATENATE(K$317," 2"),ТЗ!$A:$C,3,0)),ТЗ!K211))</f>
        <v>0</v>
      </c>
      <c r="L517" s="30" t="str">
        <f>IF(L211&lt;L$619,CONCATENATE("&lt;",VLOOKUP(CONCATENATE(L$317," 1"),ТЗ!$A:$C,3,0)),IF(ТЗ!L211&gt;ТЗ!L$620,CONCATENATE("&gt;",VLOOKUP(CONCATENATE(L$317," 2"),ТЗ!$A:$C,3,0)),ТЗ!L211))</f>
        <v>&lt;0,2</v>
      </c>
      <c r="M517" s="30" t="str">
        <f>IF(M211&lt;M$619,CONCATENATE("&lt;",VLOOKUP(CONCATENATE(M$317," 1"),ТЗ!$A:$C,3,0)),IF(ТЗ!M211&gt;ТЗ!M$620,CONCATENATE("&gt;",VLOOKUP(CONCATENATE(M$317," 2"),ТЗ!$A:$C,3,0)),ТЗ!M211))</f>
        <v>&lt;0,5</v>
      </c>
      <c r="N517" s="30">
        <f>IF(N211&lt;N$619,CONCATENATE("&lt;",VLOOKUP(CONCATENATE(N$317," 1"),ТЗ!$A:$C,3,0)),IF(ТЗ!N211&gt;ТЗ!N$620,CONCATENATE("&gt;",VLOOKUP(CONCATENATE(N$317," 2"),ТЗ!$A:$C,3,0)),ТЗ!N211))</f>
        <v>0</v>
      </c>
      <c r="O517" s="30">
        <f>IF(O211&lt;O$619,CONCATENATE("&lt;",VLOOKUP(CONCATENATE(O$317," 1"),ТЗ!$A:$C,3,0)),IF(ТЗ!O211&gt;ТЗ!O$620,CONCATENATE("&gt;",VLOOKUP(CONCATENATE(O$317," 2"),ТЗ!$A:$C,3,0)),ТЗ!O211))</f>
        <v>0</v>
      </c>
      <c r="P517" s="30">
        <f>IF(P211&lt;P$619,CONCATENATE("&lt;",VLOOKUP(CONCATENATE(P$317," 1"),ТЗ!$A:$C,3,0)),IF(ТЗ!P211&gt;ТЗ!P$620,CONCATENATE("&gt;",VLOOKUP(CONCATENATE(P$317," 2"),ТЗ!$A:$C,3,0)),ТЗ!P211))</f>
        <v>0</v>
      </c>
      <c r="Q517" s="30">
        <f>IF(Q211&lt;Q$619,CONCATENATE("&lt;",VLOOKUP(CONCATENATE(Q$317," 1"),ТЗ!$A:$C,3,0)),IF(ТЗ!Q211&gt;ТЗ!Q$620,CONCATENATE("&gt;",VLOOKUP(CONCATENATE(Q$317," 2"),ТЗ!$A:$C,3,0)),ТЗ!Q211))</f>
        <v>0</v>
      </c>
      <c r="R517" s="30" t="str">
        <f>IF(R211&lt;R$619,CONCATENATE("&lt;",VLOOKUP(CONCATENATE(R$317," 1"),ТЗ!$A:$C,3,0)),IF(ТЗ!R211&gt;ТЗ!R$620,CONCATENATE("&gt;",VLOOKUP(CONCATENATE(R$317," 2"),ТЗ!$A:$C,3,0)),ТЗ!R211))</f>
        <v>&lt;0,5</v>
      </c>
      <c r="S517" s="30" t="str">
        <f>IF(S211&lt;S$619,CONCATENATE("&lt;",VLOOKUP(CONCATENATE(S$317," 1"),ТЗ!$A:$C,3,0)),IF(ТЗ!S211&gt;ТЗ!S$620,CONCATENATE("&gt;",VLOOKUP(CONCATENATE(S$317," 2"),ТЗ!$A:$C,3,0)),ТЗ!S211))</f>
        <v>&lt;0,1</v>
      </c>
      <c r="T517" s="30" t="str">
        <f>IF(T211&lt;T$619,CONCATENATE("&lt;",VLOOKUP(CONCATENATE(T$317," 1"),ТЗ!$A:$C,3,0)),IF(ТЗ!T211&gt;ТЗ!T$620,CONCATENATE("&gt;",VLOOKUP(CONCATENATE(T$317," 2"),ТЗ!$A:$C,3,0)),ТЗ!T211))</f>
        <v>&lt;0,1</v>
      </c>
      <c r="U517" s="30" t="e">
        <f>IF(U211&lt;U$619,CONCATENATE("&lt;",VLOOKUP(CONCATENATE(U$317," 1"),ТЗ!$A:$C,3,0)),IF(ТЗ!U211&gt;ТЗ!U$620,CONCATENATE("&gt;",VLOOKUP(CONCATENATE(U$317," 2"),ТЗ!$A:$C,3,0)),ТЗ!U211))</f>
        <v>#N/A</v>
      </c>
      <c r="V517" s="30" t="e">
        <f>IF(V211&lt;V$619,CONCATENATE("&lt;",VLOOKUP(CONCATENATE(V$317," 1"),ТЗ!$A:$C,3,0)),IF(ТЗ!V211&gt;ТЗ!V$620,CONCATENATE("&gt;",VLOOKUP(CONCATENATE(V$317," 2"),ТЗ!$A:$C,3,0)),ТЗ!V211))</f>
        <v>#N/A</v>
      </c>
    </row>
    <row r="518" spans="4:22" ht="15.75" hidden="1" thickBot="1" x14ac:dyDescent="0.3">
      <c r="D518" s="14" t="str">
        <f>IF(OR(D517=[1]Настройки!$U$6,D517="-"),"-",D517+1)</f>
        <v>-</v>
      </c>
      <c r="E518" s="15" t="str">
        <f t="shared" si="4"/>
        <v>-</v>
      </c>
      <c r="F518" s="15"/>
      <c r="G518" s="30" t="str">
        <f>IF(G212&lt;G$619,CONCATENATE("&lt;",VLOOKUP(CONCATENATE(G$317," 1"),ТЗ!$A:$C,3,0)),IF(ТЗ!G212&gt;ТЗ!G$620,CONCATENATE("&gt;",VLOOKUP(CONCATENATE(G$317," 2"),ТЗ!$A:$C,3,0)),ТЗ!G212))</f>
        <v>&lt;1,00</v>
      </c>
      <c r="H518" s="30" t="str">
        <f>IF(H212&lt;H$619,CONCATENATE("&lt;",VLOOKUP(CONCATENATE(H$317," 1"),ТЗ!$A:$C,3,0)),IF(ТЗ!H212&gt;ТЗ!H$620,CONCATENATE("&gt;",VLOOKUP(CONCATENATE(H$317," 2"),ТЗ!$A:$C,3,0)),ТЗ!H212))</f>
        <v>&lt;1,00</v>
      </c>
      <c r="I518" s="30" t="str">
        <f>IF(I212&lt;I$619,CONCATENATE("&lt;",VLOOKUP(CONCATENATE(I$317," 1"),ТЗ!$A:$C,3,0)),IF(ТЗ!I212&gt;ТЗ!I$620,CONCATENATE("&gt;",VLOOKUP(CONCATENATE(I$317," 2"),ТЗ!$A:$C,3,0)),ТЗ!I212))</f>
        <v>&lt;0,01</v>
      </c>
      <c r="J518" s="30">
        <f>IF(J212&lt;J$619,CONCATENATE("&lt;",VLOOKUP(CONCATENATE(J$317," 1"),ТЗ!$A:$C,3,0)),IF(ТЗ!J212&gt;ТЗ!J$620,CONCATENATE("&gt;",VLOOKUP(CONCATENATE(J$317," 2"),ТЗ!$A:$C,3,0)),ТЗ!J212))</f>
        <v>0</v>
      </c>
      <c r="K518" s="30">
        <f>IF(K212&lt;K$619,CONCATENATE("&lt;",VLOOKUP(CONCATENATE(K$317," 1"),ТЗ!$A:$C,3,0)),IF(ТЗ!K212&gt;ТЗ!K$620,CONCATENATE("&gt;",VLOOKUP(CONCATENATE(K$317," 2"),ТЗ!$A:$C,3,0)),ТЗ!K212))</f>
        <v>0</v>
      </c>
      <c r="L518" s="30" t="str">
        <f>IF(L212&lt;L$619,CONCATENATE("&lt;",VLOOKUP(CONCATENATE(L$317," 1"),ТЗ!$A:$C,3,0)),IF(ТЗ!L212&gt;ТЗ!L$620,CONCATENATE("&gt;",VLOOKUP(CONCATENATE(L$317," 2"),ТЗ!$A:$C,3,0)),ТЗ!L212))</f>
        <v>&lt;0,2</v>
      </c>
      <c r="M518" s="30" t="str">
        <f>IF(M212&lt;M$619,CONCATENATE("&lt;",VLOOKUP(CONCATENATE(M$317," 1"),ТЗ!$A:$C,3,0)),IF(ТЗ!M212&gt;ТЗ!M$620,CONCATENATE("&gt;",VLOOKUP(CONCATENATE(M$317," 2"),ТЗ!$A:$C,3,0)),ТЗ!M212))</f>
        <v>&lt;0,5</v>
      </c>
      <c r="N518" s="30">
        <f>IF(N212&lt;N$619,CONCATENATE("&lt;",VLOOKUP(CONCATENATE(N$317," 1"),ТЗ!$A:$C,3,0)),IF(ТЗ!N212&gt;ТЗ!N$620,CONCATENATE("&gt;",VLOOKUP(CONCATENATE(N$317," 2"),ТЗ!$A:$C,3,0)),ТЗ!N212))</f>
        <v>0</v>
      </c>
      <c r="O518" s="30">
        <f>IF(O212&lt;O$619,CONCATENATE("&lt;",VLOOKUP(CONCATENATE(O$317," 1"),ТЗ!$A:$C,3,0)),IF(ТЗ!O212&gt;ТЗ!O$620,CONCATENATE("&gt;",VLOOKUP(CONCATENATE(O$317," 2"),ТЗ!$A:$C,3,0)),ТЗ!O212))</f>
        <v>0</v>
      </c>
      <c r="P518" s="30">
        <f>IF(P212&lt;P$619,CONCATENATE("&lt;",VLOOKUP(CONCATENATE(P$317," 1"),ТЗ!$A:$C,3,0)),IF(ТЗ!P212&gt;ТЗ!P$620,CONCATENATE("&gt;",VLOOKUP(CONCATENATE(P$317," 2"),ТЗ!$A:$C,3,0)),ТЗ!P212))</f>
        <v>0</v>
      </c>
      <c r="Q518" s="30">
        <f>IF(Q212&lt;Q$619,CONCATENATE("&lt;",VLOOKUP(CONCATENATE(Q$317," 1"),ТЗ!$A:$C,3,0)),IF(ТЗ!Q212&gt;ТЗ!Q$620,CONCATENATE("&gt;",VLOOKUP(CONCATENATE(Q$317," 2"),ТЗ!$A:$C,3,0)),ТЗ!Q212))</f>
        <v>0</v>
      </c>
      <c r="R518" s="30" t="str">
        <f>IF(R212&lt;R$619,CONCATENATE("&lt;",VLOOKUP(CONCATENATE(R$317," 1"),ТЗ!$A:$C,3,0)),IF(ТЗ!R212&gt;ТЗ!R$620,CONCATENATE("&gt;",VLOOKUP(CONCATENATE(R$317," 2"),ТЗ!$A:$C,3,0)),ТЗ!R212))</f>
        <v>&lt;0,5</v>
      </c>
      <c r="S518" s="30" t="str">
        <f>IF(S212&lt;S$619,CONCATENATE("&lt;",VLOOKUP(CONCATENATE(S$317," 1"),ТЗ!$A:$C,3,0)),IF(ТЗ!S212&gt;ТЗ!S$620,CONCATENATE("&gt;",VLOOKUP(CONCATENATE(S$317," 2"),ТЗ!$A:$C,3,0)),ТЗ!S212))</f>
        <v>&lt;0,1</v>
      </c>
      <c r="T518" s="30" t="str">
        <f>IF(T212&lt;T$619,CONCATENATE("&lt;",VLOOKUP(CONCATENATE(T$317," 1"),ТЗ!$A:$C,3,0)),IF(ТЗ!T212&gt;ТЗ!T$620,CONCATENATE("&gt;",VLOOKUP(CONCATENATE(T$317," 2"),ТЗ!$A:$C,3,0)),ТЗ!T212))</f>
        <v>&lt;0,1</v>
      </c>
      <c r="U518" s="30" t="e">
        <f>IF(U212&lt;U$619,CONCATENATE("&lt;",VLOOKUP(CONCATENATE(U$317," 1"),ТЗ!$A:$C,3,0)),IF(ТЗ!U212&gt;ТЗ!U$620,CONCATENATE("&gt;",VLOOKUP(CONCATENATE(U$317," 2"),ТЗ!$A:$C,3,0)),ТЗ!U212))</f>
        <v>#N/A</v>
      </c>
      <c r="V518" s="30" t="e">
        <f>IF(V212&lt;V$619,CONCATENATE("&lt;",VLOOKUP(CONCATENATE(V$317," 1"),ТЗ!$A:$C,3,0)),IF(ТЗ!V212&gt;ТЗ!V$620,CONCATENATE("&gt;",VLOOKUP(CONCATENATE(V$317," 2"),ТЗ!$A:$C,3,0)),ТЗ!V212))</f>
        <v>#N/A</v>
      </c>
    </row>
    <row r="519" spans="4:22" ht="15.75" hidden="1" thickBot="1" x14ac:dyDescent="0.3">
      <c r="D519" s="14" t="str">
        <f>IF(OR(D518=[1]Настройки!$U$6,D518="-"),"-",D518+1)</f>
        <v>-</v>
      </c>
      <c r="E519" s="15" t="str">
        <f t="shared" si="4"/>
        <v>-</v>
      </c>
      <c r="F519" s="15"/>
      <c r="G519" s="30" t="str">
        <f>IF(G213&lt;G$619,CONCATENATE("&lt;",VLOOKUP(CONCATENATE(G$317," 1"),ТЗ!$A:$C,3,0)),IF(ТЗ!G213&gt;ТЗ!G$620,CONCATENATE("&gt;",VLOOKUP(CONCATENATE(G$317," 2"),ТЗ!$A:$C,3,0)),ТЗ!G213))</f>
        <v>&lt;1,00</v>
      </c>
      <c r="H519" s="30" t="str">
        <f>IF(H213&lt;H$619,CONCATENATE("&lt;",VLOOKUP(CONCATENATE(H$317," 1"),ТЗ!$A:$C,3,0)),IF(ТЗ!H213&gt;ТЗ!H$620,CONCATENATE("&gt;",VLOOKUP(CONCATENATE(H$317," 2"),ТЗ!$A:$C,3,0)),ТЗ!H213))</f>
        <v>&lt;1,00</v>
      </c>
      <c r="I519" s="30" t="str">
        <f>IF(I213&lt;I$619,CONCATENATE("&lt;",VLOOKUP(CONCATENATE(I$317," 1"),ТЗ!$A:$C,3,0)),IF(ТЗ!I213&gt;ТЗ!I$620,CONCATENATE("&gt;",VLOOKUP(CONCATENATE(I$317," 2"),ТЗ!$A:$C,3,0)),ТЗ!I213))</f>
        <v>&lt;0,01</v>
      </c>
      <c r="J519" s="30">
        <f>IF(J213&lt;J$619,CONCATENATE("&lt;",VLOOKUP(CONCATENATE(J$317," 1"),ТЗ!$A:$C,3,0)),IF(ТЗ!J213&gt;ТЗ!J$620,CONCATENATE("&gt;",VLOOKUP(CONCATENATE(J$317," 2"),ТЗ!$A:$C,3,0)),ТЗ!J213))</f>
        <v>0</v>
      </c>
      <c r="K519" s="30">
        <f>IF(K213&lt;K$619,CONCATENATE("&lt;",VLOOKUP(CONCATENATE(K$317," 1"),ТЗ!$A:$C,3,0)),IF(ТЗ!K213&gt;ТЗ!K$620,CONCATENATE("&gt;",VLOOKUP(CONCATENATE(K$317," 2"),ТЗ!$A:$C,3,0)),ТЗ!K213))</f>
        <v>0</v>
      </c>
      <c r="L519" s="30" t="str">
        <f>IF(L213&lt;L$619,CONCATENATE("&lt;",VLOOKUP(CONCATENATE(L$317," 1"),ТЗ!$A:$C,3,0)),IF(ТЗ!L213&gt;ТЗ!L$620,CONCATENATE("&gt;",VLOOKUP(CONCATENATE(L$317," 2"),ТЗ!$A:$C,3,0)),ТЗ!L213))</f>
        <v>&lt;0,2</v>
      </c>
      <c r="M519" s="30" t="str">
        <f>IF(M213&lt;M$619,CONCATENATE("&lt;",VLOOKUP(CONCATENATE(M$317," 1"),ТЗ!$A:$C,3,0)),IF(ТЗ!M213&gt;ТЗ!M$620,CONCATENATE("&gt;",VLOOKUP(CONCATENATE(M$317," 2"),ТЗ!$A:$C,3,0)),ТЗ!M213))</f>
        <v>&lt;0,5</v>
      </c>
      <c r="N519" s="30">
        <f>IF(N213&lt;N$619,CONCATENATE("&lt;",VLOOKUP(CONCATENATE(N$317," 1"),ТЗ!$A:$C,3,0)),IF(ТЗ!N213&gt;ТЗ!N$620,CONCATENATE("&gt;",VLOOKUP(CONCATENATE(N$317," 2"),ТЗ!$A:$C,3,0)),ТЗ!N213))</f>
        <v>0</v>
      </c>
      <c r="O519" s="30">
        <f>IF(O213&lt;O$619,CONCATENATE("&lt;",VLOOKUP(CONCATENATE(O$317," 1"),ТЗ!$A:$C,3,0)),IF(ТЗ!O213&gt;ТЗ!O$620,CONCATENATE("&gt;",VLOOKUP(CONCATENATE(O$317," 2"),ТЗ!$A:$C,3,0)),ТЗ!O213))</f>
        <v>0</v>
      </c>
      <c r="P519" s="30">
        <f>IF(P213&lt;P$619,CONCATENATE("&lt;",VLOOKUP(CONCATENATE(P$317," 1"),ТЗ!$A:$C,3,0)),IF(ТЗ!P213&gt;ТЗ!P$620,CONCATENATE("&gt;",VLOOKUP(CONCATENATE(P$317," 2"),ТЗ!$A:$C,3,0)),ТЗ!P213))</f>
        <v>0</v>
      </c>
      <c r="Q519" s="30">
        <f>IF(Q213&lt;Q$619,CONCATENATE("&lt;",VLOOKUP(CONCATENATE(Q$317," 1"),ТЗ!$A:$C,3,0)),IF(ТЗ!Q213&gt;ТЗ!Q$620,CONCATENATE("&gt;",VLOOKUP(CONCATENATE(Q$317," 2"),ТЗ!$A:$C,3,0)),ТЗ!Q213))</f>
        <v>0</v>
      </c>
      <c r="R519" s="30" t="str">
        <f>IF(R213&lt;R$619,CONCATENATE("&lt;",VLOOKUP(CONCATENATE(R$317," 1"),ТЗ!$A:$C,3,0)),IF(ТЗ!R213&gt;ТЗ!R$620,CONCATENATE("&gt;",VLOOKUP(CONCATENATE(R$317," 2"),ТЗ!$A:$C,3,0)),ТЗ!R213))</f>
        <v>&lt;0,5</v>
      </c>
      <c r="S519" s="30" t="str">
        <f>IF(S213&lt;S$619,CONCATENATE("&lt;",VLOOKUP(CONCATENATE(S$317," 1"),ТЗ!$A:$C,3,0)),IF(ТЗ!S213&gt;ТЗ!S$620,CONCATENATE("&gt;",VLOOKUP(CONCATENATE(S$317," 2"),ТЗ!$A:$C,3,0)),ТЗ!S213))</f>
        <v>&lt;0,1</v>
      </c>
      <c r="T519" s="30" t="str">
        <f>IF(T213&lt;T$619,CONCATENATE("&lt;",VLOOKUP(CONCATENATE(T$317," 1"),ТЗ!$A:$C,3,0)),IF(ТЗ!T213&gt;ТЗ!T$620,CONCATENATE("&gt;",VLOOKUP(CONCATENATE(T$317," 2"),ТЗ!$A:$C,3,0)),ТЗ!T213))</f>
        <v>&lt;0,1</v>
      </c>
      <c r="U519" s="30" t="e">
        <f>IF(U213&lt;U$619,CONCATENATE("&lt;",VLOOKUP(CONCATENATE(U$317," 1"),ТЗ!$A:$C,3,0)),IF(ТЗ!U213&gt;ТЗ!U$620,CONCATENATE("&gt;",VLOOKUP(CONCATENATE(U$317," 2"),ТЗ!$A:$C,3,0)),ТЗ!U213))</f>
        <v>#N/A</v>
      </c>
      <c r="V519" s="30" t="e">
        <f>IF(V213&lt;V$619,CONCATENATE("&lt;",VLOOKUP(CONCATENATE(V$317," 1"),ТЗ!$A:$C,3,0)),IF(ТЗ!V213&gt;ТЗ!V$620,CONCATENATE("&gt;",VLOOKUP(CONCATENATE(V$317," 2"),ТЗ!$A:$C,3,0)),ТЗ!V213))</f>
        <v>#N/A</v>
      </c>
    </row>
    <row r="520" spans="4:22" ht="15.75" hidden="1" thickBot="1" x14ac:dyDescent="0.3">
      <c r="D520" s="14" t="str">
        <f>IF(OR(D519=[1]Настройки!$U$6,D519="-"),"-",D519+1)</f>
        <v>-</v>
      </c>
      <c r="E520" s="15" t="str">
        <f t="shared" si="4"/>
        <v>-</v>
      </c>
      <c r="F520" s="15"/>
      <c r="G520" s="30" t="str">
        <f>IF(G214&lt;G$619,CONCATENATE("&lt;",VLOOKUP(CONCATENATE(G$317," 1"),ТЗ!$A:$C,3,0)),IF(ТЗ!G214&gt;ТЗ!G$620,CONCATENATE("&gt;",VLOOKUP(CONCATENATE(G$317," 2"),ТЗ!$A:$C,3,0)),ТЗ!G214))</f>
        <v>&lt;1,00</v>
      </c>
      <c r="H520" s="30" t="str">
        <f>IF(H214&lt;H$619,CONCATENATE("&lt;",VLOOKUP(CONCATENATE(H$317," 1"),ТЗ!$A:$C,3,0)),IF(ТЗ!H214&gt;ТЗ!H$620,CONCATENATE("&gt;",VLOOKUP(CONCATENATE(H$317," 2"),ТЗ!$A:$C,3,0)),ТЗ!H214))</f>
        <v>&lt;1,00</v>
      </c>
      <c r="I520" s="30" t="str">
        <f>IF(I214&lt;I$619,CONCATENATE("&lt;",VLOOKUP(CONCATENATE(I$317," 1"),ТЗ!$A:$C,3,0)),IF(ТЗ!I214&gt;ТЗ!I$620,CONCATENATE("&gt;",VLOOKUP(CONCATENATE(I$317," 2"),ТЗ!$A:$C,3,0)),ТЗ!I214))</f>
        <v>&lt;0,01</v>
      </c>
      <c r="J520" s="30">
        <f>IF(J214&lt;J$619,CONCATENATE("&lt;",VLOOKUP(CONCATENATE(J$317," 1"),ТЗ!$A:$C,3,0)),IF(ТЗ!J214&gt;ТЗ!J$620,CONCATENATE("&gt;",VLOOKUP(CONCATENATE(J$317," 2"),ТЗ!$A:$C,3,0)),ТЗ!J214))</f>
        <v>0</v>
      </c>
      <c r="K520" s="30">
        <f>IF(K214&lt;K$619,CONCATENATE("&lt;",VLOOKUP(CONCATENATE(K$317," 1"),ТЗ!$A:$C,3,0)),IF(ТЗ!K214&gt;ТЗ!K$620,CONCATENATE("&gt;",VLOOKUP(CONCATENATE(K$317," 2"),ТЗ!$A:$C,3,0)),ТЗ!K214))</f>
        <v>0</v>
      </c>
      <c r="L520" s="30" t="str">
        <f>IF(L214&lt;L$619,CONCATENATE("&lt;",VLOOKUP(CONCATENATE(L$317," 1"),ТЗ!$A:$C,3,0)),IF(ТЗ!L214&gt;ТЗ!L$620,CONCATENATE("&gt;",VLOOKUP(CONCATENATE(L$317," 2"),ТЗ!$A:$C,3,0)),ТЗ!L214))</f>
        <v>&lt;0,2</v>
      </c>
      <c r="M520" s="30" t="str">
        <f>IF(M214&lt;M$619,CONCATENATE("&lt;",VLOOKUP(CONCATENATE(M$317," 1"),ТЗ!$A:$C,3,0)),IF(ТЗ!M214&gt;ТЗ!M$620,CONCATENATE("&gt;",VLOOKUP(CONCATENATE(M$317," 2"),ТЗ!$A:$C,3,0)),ТЗ!M214))</f>
        <v>&lt;0,5</v>
      </c>
      <c r="N520" s="30">
        <f>IF(N214&lt;N$619,CONCATENATE("&lt;",VLOOKUP(CONCATENATE(N$317," 1"),ТЗ!$A:$C,3,0)),IF(ТЗ!N214&gt;ТЗ!N$620,CONCATENATE("&gt;",VLOOKUP(CONCATENATE(N$317," 2"),ТЗ!$A:$C,3,0)),ТЗ!N214))</f>
        <v>0</v>
      </c>
      <c r="O520" s="30">
        <f>IF(O214&lt;O$619,CONCATENATE("&lt;",VLOOKUP(CONCATENATE(O$317," 1"),ТЗ!$A:$C,3,0)),IF(ТЗ!O214&gt;ТЗ!O$620,CONCATENATE("&gt;",VLOOKUP(CONCATENATE(O$317," 2"),ТЗ!$A:$C,3,0)),ТЗ!O214))</f>
        <v>0</v>
      </c>
      <c r="P520" s="30">
        <f>IF(P214&lt;P$619,CONCATENATE("&lt;",VLOOKUP(CONCATENATE(P$317," 1"),ТЗ!$A:$C,3,0)),IF(ТЗ!P214&gt;ТЗ!P$620,CONCATENATE("&gt;",VLOOKUP(CONCATENATE(P$317," 2"),ТЗ!$A:$C,3,0)),ТЗ!P214))</f>
        <v>0</v>
      </c>
      <c r="Q520" s="30">
        <f>IF(Q214&lt;Q$619,CONCATENATE("&lt;",VLOOKUP(CONCATENATE(Q$317," 1"),ТЗ!$A:$C,3,0)),IF(ТЗ!Q214&gt;ТЗ!Q$620,CONCATENATE("&gt;",VLOOKUP(CONCATENATE(Q$317," 2"),ТЗ!$A:$C,3,0)),ТЗ!Q214))</f>
        <v>0</v>
      </c>
      <c r="R520" s="30" t="str">
        <f>IF(R214&lt;R$619,CONCATENATE("&lt;",VLOOKUP(CONCATENATE(R$317," 1"),ТЗ!$A:$C,3,0)),IF(ТЗ!R214&gt;ТЗ!R$620,CONCATENATE("&gt;",VLOOKUP(CONCATENATE(R$317," 2"),ТЗ!$A:$C,3,0)),ТЗ!R214))</f>
        <v>&lt;0,5</v>
      </c>
      <c r="S520" s="30" t="str">
        <f>IF(S214&lt;S$619,CONCATENATE("&lt;",VLOOKUP(CONCATENATE(S$317," 1"),ТЗ!$A:$C,3,0)),IF(ТЗ!S214&gt;ТЗ!S$620,CONCATENATE("&gt;",VLOOKUP(CONCATENATE(S$317," 2"),ТЗ!$A:$C,3,0)),ТЗ!S214))</f>
        <v>&lt;0,1</v>
      </c>
      <c r="T520" s="30" t="str">
        <f>IF(T214&lt;T$619,CONCATENATE("&lt;",VLOOKUP(CONCATENATE(T$317," 1"),ТЗ!$A:$C,3,0)),IF(ТЗ!T214&gt;ТЗ!T$620,CONCATENATE("&gt;",VLOOKUP(CONCATENATE(T$317," 2"),ТЗ!$A:$C,3,0)),ТЗ!T214))</f>
        <v>&lt;0,1</v>
      </c>
      <c r="U520" s="30" t="e">
        <f>IF(U214&lt;U$619,CONCATENATE("&lt;",VLOOKUP(CONCATENATE(U$317," 1"),ТЗ!$A:$C,3,0)),IF(ТЗ!U214&gt;ТЗ!U$620,CONCATENATE("&gt;",VLOOKUP(CONCATENATE(U$317," 2"),ТЗ!$A:$C,3,0)),ТЗ!U214))</f>
        <v>#N/A</v>
      </c>
      <c r="V520" s="30" t="e">
        <f>IF(V214&lt;V$619,CONCATENATE("&lt;",VLOOKUP(CONCATENATE(V$317," 1"),ТЗ!$A:$C,3,0)),IF(ТЗ!V214&gt;ТЗ!V$620,CONCATENATE("&gt;",VLOOKUP(CONCATENATE(V$317," 2"),ТЗ!$A:$C,3,0)),ТЗ!V214))</f>
        <v>#N/A</v>
      </c>
    </row>
    <row r="521" spans="4:22" ht="15.75" hidden="1" thickBot="1" x14ac:dyDescent="0.3">
      <c r="D521" s="14" t="str">
        <f>IF(OR(D520=[1]Настройки!$U$6,D520="-"),"-",D520+1)</f>
        <v>-</v>
      </c>
      <c r="E521" s="15" t="str">
        <f t="shared" si="4"/>
        <v>-</v>
      </c>
      <c r="F521" s="15"/>
      <c r="G521" s="30" t="str">
        <f>IF(G215&lt;G$619,CONCATENATE("&lt;",VLOOKUP(CONCATENATE(G$317," 1"),ТЗ!$A:$C,3,0)),IF(ТЗ!G215&gt;ТЗ!G$620,CONCATENATE("&gt;",VLOOKUP(CONCATENATE(G$317," 2"),ТЗ!$A:$C,3,0)),ТЗ!G215))</f>
        <v>&lt;1,00</v>
      </c>
      <c r="H521" s="30" t="str">
        <f>IF(H215&lt;H$619,CONCATENATE("&lt;",VLOOKUP(CONCATENATE(H$317," 1"),ТЗ!$A:$C,3,0)),IF(ТЗ!H215&gt;ТЗ!H$620,CONCATENATE("&gt;",VLOOKUP(CONCATENATE(H$317," 2"),ТЗ!$A:$C,3,0)),ТЗ!H215))</f>
        <v>&lt;1,00</v>
      </c>
      <c r="I521" s="30" t="str">
        <f>IF(I215&lt;I$619,CONCATENATE("&lt;",VLOOKUP(CONCATENATE(I$317," 1"),ТЗ!$A:$C,3,0)),IF(ТЗ!I215&gt;ТЗ!I$620,CONCATENATE("&gt;",VLOOKUP(CONCATENATE(I$317," 2"),ТЗ!$A:$C,3,0)),ТЗ!I215))</f>
        <v>&lt;0,01</v>
      </c>
      <c r="J521" s="30">
        <f>IF(J215&lt;J$619,CONCATENATE("&lt;",VLOOKUP(CONCATENATE(J$317," 1"),ТЗ!$A:$C,3,0)),IF(ТЗ!J215&gt;ТЗ!J$620,CONCATENATE("&gt;",VLOOKUP(CONCATENATE(J$317," 2"),ТЗ!$A:$C,3,0)),ТЗ!J215))</f>
        <v>0</v>
      </c>
      <c r="K521" s="30">
        <f>IF(K215&lt;K$619,CONCATENATE("&lt;",VLOOKUP(CONCATENATE(K$317," 1"),ТЗ!$A:$C,3,0)),IF(ТЗ!K215&gt;ТЗ!K$620,CONCATENATE("&gt;",VLOOKUP(CONCATENATE(K$317," 2"),ТЗ!$A:$C,3,0)),ТЗ!K215))</f>
        <v>0</v>
      </c>
      <c r="L521" s="30" t="str">
        <f>IF(L215&lt;L$619,CONCATENATE("&lt;",VLOOKUP(CONCATENATE(L$317," 1"),ТЗ!$A:$C,3,0)),IF(ТЗ!L215&gt;ТЗ!L$620,CONCATENATE("&gt;",VLOOKUP(CONCATENATE(L$317," 2"),ТЗ!$A:$C,3,0)),ТЗ!L215))</f>
        <v>&lt;0,2</v>
      </c>
      <c r="M521" s="30" t="str">
        <f>IF(M215&lt;M$619,CONCATENATE("&lt;",VLOOKUP(CONCATENATE(M$317," 1"),ТЗ!$A:$C,3,0)),IF(ТЗ!M215&gt;ТЗ!M$620,CONCATENATE("&gt;",VLOOKUP(CONCATENATE(M$317," 2"),ТЗ!$A:$C,3,0)),ТЗ!M215))</f>
        <v>&lt;0,5</v>
      </c>
      <c r="N521" s="30">
        <f>IF(N215&lt;N$619,CONCATENATE("&lt;",VLOOKUP(CONCATENATE(N$317," 1"),ТЗ!$A:$C,3,0)),IF(ТЗ!N215&gt;ТЗ!N$620,CONCATENATE("&gt;",VLOOKUP(CONCATENATE(N$317," 2"),ТЗ!$A:$C,3,0)),ТЗ!N215))</f>
        <v>0</v>
      </c>
      <c r="O521" s="30">
        <f>IF(O215&lt;O$619,CONCATENATE("&lt;",VLOOKUP(CONCATENATE(O$317," 1"),ТЗ!$A:$C,3,0)),IF(ТЗ!O215&gt;ТЗ!O$620,CONCATENATE("&gt;",VLOOKUP(CONCATENATE(O$317," 2"),ТЗ!$A:$C,3,0)),ТЗ!O215))</f>
        <v>0</v>
      </c>
      <c r="P521" s="30">
        <f>IF(P215&lt;P$619,CONCATENATE("&lt;",VLOOKUP(CONCATENATE(P$317," 1"),ТЗ!$A:$C,3,0)),IF(ТЗ!P215&gt;ТЗ!P$620,CONCATENATE("&gt;",VLOOKUP(CONCATENATE(P$317," 2"),ТЗ!$A:$C,3,0)),ТЗ!P215))</f>
        <v>0</v>
      </c>
      <c r="Q521" s="30">
        <f>IF(Q215&lt;Q$619,CONCATENATE("&lt;",VLOOKUP(CONCATENATE(Q$317," 1"),ТЗ!$A:$C,3,0)),IF(ТЗ!Q215&gt;ТЗ!Q$620,CONCATENATE("&gt;",VLOOKUP(CONCATENATE(Q$317," 2"),ТЗ!$A:$C,3,0)),ТЗ!Q215))</f>
        <v>0</v>
      </c>
      <c r="R521" s="30" t="str">
        <f>IF(R215&lt;R$619,CONCATENATE("&lt;",VLOOKUP(CONCATENATE(R$317," 1"),ТЗ!$A:$C,3,0)),IF(ТЗ!R215&gt;ТЗ!R$620,CONCATENATE("&gt;",VLOOKUP(CONCATENATE(R$317," 2"),ТЗ!$A:$C,3,0)),ТЗ!R215))</f>
        <v>&lt;0,5</v>
      </c>
      <c r="S521" s="30" t="str">
        <f>IF(S215&lt;S$619,CONCATENATE("&lt;",VLOOKUP(CONCATENATE(S$317," 1"),ТЗ!$A:$C,3,0)),IF(ТЗ!S215&gt;ТЗ!S$620,CONCATENATE("&gt;",VLOOKUP(CONCATENATE(S$317," 2"),ТЗ!$A:$C,3,0)),ТЗ!S215))</f>
        <v>&lt;0,1</v>
      </c>
      <c r="T521" s="30" t="str">
        <f>IF(T215&lt;T$619,CONCATENATE("&lt;",VLOOKUP(CONCATENATE(T$317," 1"),ТЗ!$A:$C,3,0)),IF(ТЗ!T215&gt;ТЗ!T$620,CONCATENATE("&gt;",VLOOKUP(CONCATENATE(T$317," 2"),ТЗ!$A:$C,3,0)),ТЗ!T215))</f>
        <v>&lt;0,1</v>
      </c>
      <c r="U521" s="30" t="e">
        <f>IF(U215&lt;U$619,CONCATENATE("&lt;",VLOOKUP(CONCATENATE(U$317," 1"),ТЗ!$A:$C,3,0)),IF(ТЗ!U215&gt;ТЗ!U$620,CONCATENATE("&gt;",VLOOKUP(CONCATENATE(U$317," 2"),ТЗ!$A:$C,3,0)),ТЗ!U215))</f>
        <v>#N/A</v>
      </c>
      <c r="V521" s="30" t="e">
        <f>IF(V215&lt;V$619,CONCATENATE("&lt;",VLOOKUP(CONCATENATE(V$317," 1"),ТЗ!$A:$C,3,0)),IF(ТЗ!V215&gt;ТЗ!V$620,CONCATENATE("&gt;",VLOOKUP(CONCATENATE(V$317," 2"),ТЗ!$A:$C,3,0)),ТЗ!V215))</f>
        <v>#N/A</v>
      </c>
    </row>
    <row r="522" spans="4:22" ht="15.75" hidden="1" thickBot="1" x14ac:dyDescent="0.3">
      <c r="D522" s="14" t="str">
        <f>IF(OR(D521=[1]Настройки!$U$6,D521="-"),"-",D521+1)</f>
        <v>-</v>
      </c>
      <c r="E522" s="15" t="str">
        <f t="shared" si="4"/>
        <v>-</v>
      </c>
      <c r="F522" s="15"/>
      <c r="G522" s="30" t="str">
        <f>IF(G216&lt;G$619,CONCATENATE("&lt;",VLOOKUP(CONCATENATE(G$317," 1"),ТЗ!$A:$C,3,0)),IF(ТЗ!G216&gt;ТЗ!G$620,CONCATENATE("&gt;",VLOOKUP(CONCATENATE(G$317," 2"),ТЗ!$A:$C,3,0)),ТЗ!G216))</f>
        <v>&lt;1,00</v>
      </c>
      <c r="H522" s="30" t="str">
        <f>IF(H216&lt;H$619,CONCATENATE("&lt;",VLOOKUP(CONCATENATE(H$317," 1"),ТЗ!$A:$C,3,0)),IF(ТЗ!H216&gt;ТЗ!H$620,CONCATENATE("&gt;",VLOOKUP(CONCATENATE(H$317," 2"),ТЗ!$A:$C,3,0)),ТЗ!H216))</f>
        <v>&lt;1,00</v>
      </c>
      <c r="I522" s="30" t="str">
        <f>IF(I216&lt;I$619,CONCATENATE("&lt;",VLOOKUP(CONCATENATE(I$317," 1"),ТЗ!$A:$C,3,0)),IF(ТЗ!I216&gt;ТЗ!I$620,CONCATENATE("&gt;",VLOOKUP(CONCATENATE(I$317," 2"),ТЗ!$A:$C,3,0)),ТЗ!I216))</f>
        <v>&lt;0,01</v>
      </c>
      <c r="J522" s="30">
        <f>IF(J216&lt;J$619,CONCATENATE("&lt;",VLOOKUP(CONCATENATE(J$317," 1"),ТЗ!$A:$C,3,0)),IF(ТЗ!J216&gt;ТЗ!J$620,CONCATENATE("&gt;",VLOOKUP(CONCATENATE(J$317," 2"),ТЗ!$A:$C,3,0)),ТЗ!J216))</f>
        <v>0</v>
      </c>
      <c r="K522" s="30">
        <f>IF(K216&lt;K$619,CONCATENATE("&lt;",VLOOKUP(CONCATENATE(K$317," 1"),ТЗ!$A:$C,3,0)),IF(ТЗ!K216&gt;ТЗ!K$620,CONCATENATE("&gt;",VLOOKUP(CONCATENATE(K$317," 2"),ТЗ!$A:$C,3,0)),ТЗ!K216))</f>
        <v>0</v>
      </c>
      <c r="L522" s="30" t="str">
        <f>IF(L216&lt;L$619,CONCATENATE("&lt;",VLOOKUP(CONCATENATE(L$317," 1"),ТЗ!$A:$C,3,0)),IF(ТЗ!L216&gt;ТЗ!L$620,CONCATENATE("&gt;",VLOOKUP(CONCATENATE(L$317," 2"),ТЗ!$A:$C,3,0)),ТЗ!L216))</f>
        <v>&lt;0,2</v>
      </c>
      <c r="M522" s="30" t="str">
        <f>IF(M216&lt;M$619,CONCATENATE("&lt;",VLOOKUP(CONCATENATE(M$317," 1"),ТЗ!$A:$C,3,0)),IF(ТЗ!M216&gt;ТЗ!M$620,CONCATENATE("&gt;",VLOOKUP(CONCATENATE(M$317," 2"),ТЗ!$A:$C,3,0)),ТЗ!M216))</f>
        <v>&lt;0,5</v>
      </c>
      <c r="N522" s="30">
        <f>IF(N216&lt;N$619,CONCATENATE("&lt;",VLOOKUP(CONCATENATE(N$317," 1"),ТЗ!$A:$C,3,0)),IF(ТЗ!N216&gt;ТЗ!N$620,CONCATENATE("&gt;",VLOOKUP(CONCATENATE(N$317," 2"),ТЗ!$A:$C,3,0)),ТЗ!N216))</f>
        <v>0</v>
      </c>
      <c r="O522" s="30">
        <f>IF(O216&lt;O$619,CONCATENATE("&lt;",VLOOKUP(CONCATENATE(O$317," 1"),ТЗ!$A:$C,3,0)),IF(ТЗ!O216&gt;ТЗ!O$620,CONCATENATE("&gt;",VLOOKUP(CONCATENATE(O$317," 2"),ТЗ!$A:$C,3,0)),ТЗ!O216))</f>
        <v>0</v>
      </c>
      <c r="P522" s="30">
        <f>IF(P216&lt;P$619,CONCATENATE("&lt;",VLOOKUP(CONCATENATE(P$317," 1"),ТЗ!$A:$C,3,0)),IF(ТЗ!P216&gt;ТЗ!P$620,CONCATENATE("&gt;",VLOOKUP(CONCATENATE(P$317," 2"),ТЗ!$A:$C,3,0)),ТЗ!P216))</f>
        <v>0</v>
      </c>
      <c r="Q522" s="30">
        <f>IF(Q216&lt;Q$619,CONCATENATE("&lt;",VLOOKUP(CONCATENATE(Q$317," 1"),ТЗ!$A:$C,3,0)),IF(ТЗ!Q216&gt;ТЗ!Q$620,CONCATENATE("&gt;",VLOOKUP(CONCATENATE(Q$317," 2"),ТЗ!$A:$C,3,0)),ТЗ!Q216))</f>
        <v>0</v>
      </c>
      <c r="R522" s="30" t="str">
        <f>IF(R216&lt;R$619,CONCATENATE("&lt;",VLOOKUP(CONCATENATE(R$317," 1"),ТЗ!$A:$C,3,0)),IF(ТЗ!R216&gt;ТЗ!R$620,CONCATENATE("&gt;",VLOOKUP(CONCATENATE(R$317," 2"),ТЗ!$A:$C,3,0)),ТЗ!R216))</f>
        <v>&lt;0,5</v>
      </c>
      <c r="S522" s="30" t="str">
        <f>IF(S216&lt;S$619,CONCATENATE("&lt;",VLOOKUP(CONCATENATE(S$317," 1"),ТЗ!$A:$C,3,0)),IF(ТЗ!S216&gt;ТЗ!S$620,CONCATENATE("&gt;",VLOOKUP(CONCATENATE(S$317," 2"),ТЗ!$A:$C,3,0)),ТЗ!S216))</f>
        <v>&lt;0,1</v>
      </c>
      <c r="T522" s="30" t="str">
        <f>IF(T216&lt;T$619,CONCATENATE("&lt;",VLOOKUP(CONCATENATE(T$317," 1"),ТЗ!$A:$C,3,0)),IF(ТЗ!T216&gt;ТЗ!T$620,CONCATENATE("&gt;",VLOOKUP(CONCATENATE(T$317," 2"),ТЗ!$A:$C,3,0)),ТЗ!T216))</f>
        <v>&lt;0,1</v>
      </c>
      <c r="U522" s="30" t="e">
        <f>IF(U216&lt;U$619,CONCATENATE("&lt;",VLOOKUP(CONCATENATE(U$317," 1"),ТЗ!$A:$C,3,0)),IF(ТЗ!U216&gt;ТЗ!U$620,CONCATENATE("&gt;",VLOOKUP(CONCATENATE(U$317," 2"),ТЗ!$A:$C,3,0)),ТЗ!U216))</f>
        <v>#N/A</v>
      </c>
      <c r="V522" s="30" t="e">
        <f>IF(V216&lt;V$619,CONCATENATE("&lt;",VLOOKUP(CONCATENATE(V$317," 1"),ТЗ!$A:$C,3,0)),IF(ТЗ!V216&gt;ТЗ!V$620,CONCATENATE("&gt;",VLOOKUP(CONCATENATE(V$317," 2"),ТЗ!$A:$C,3,0)),ТЗ!V216))</f>
        <v>#N/A</v>
      </c>
    </row>
    <row r="523" spans="4:22" ht="15.75" hidden="1" thickBot="1" x14ac:dyDescent="0.3">
      <c r="D523" s="14" t="str">
        <f>IF(OR(D522=[1]Настройки!$U$6,D522="-"),"-",D522+1)</f>
        <v>-</v>
      </c>
      <c r="E523" s="15" t="str">
        <f t="shared" si="4"/>
        <v>-</v>
      </c>
      <c r="F523" s="15"/>
      <c r="G523" s="30" t="str">
        <f>IF(G217&lt;G$619,CONCATENATE("&lt;",VLOOKUP(CONCATENATE(G$317," 1"),ТЗ!$A:$C,3,0)),IF(ТЗ!G217&gt;ТЗ!G$620,CONCATENATE("&gt;",VLOOKUP(CONCATENATE(G$317," 2"),ТЗ!$A:$C,3,0)),ТЗ!G217))</f>
        <v>&lt;1,00</v>
      </c>
      <c r="H523" s="30" t="str">
        <f>IF(H217&lt;H$619,CONCATENATE("&lt;",VLOOKUP(CONCATENATE(H$317," 1"),ТЗ!$A:$C,3,0)),IF(ТЗ!H217&gt;ТЗ!H$620,CONCATENATE("&gt;",VLOOKUP(CONCATENATE(H$317," 2"),ТЗ!$A:$C,3,0)),ТЗ!H217))</f>
        <v>&lt;1,00</v>
      </c>
      <c r="I523" s="30" t="str">
        <f>IF(I217&lt;I$619,CONCATENATE("&lt;",VLOOKUP(CONCATENATE(I$317," 1"),ТЗ!$A:$C,3,0)),IF(ТЗ!I217&gt;ТЗ!I$620,CONCATENATE("&gt;",VLOOKUP(CONCATENATE(I$317," 2"),ТЗ!$A:$C,3,0)),ТЗ!I217))</f>
        <v>&lt;0,01</v>
      </c>
      <c r="J523" s="30">
        <f>IF(J217&lt;J$619,CONCATENATE("&lt;",VLOOKUP(CONCATENATE(J$317," 1"),ТЗ!$A:$C,3,0)),IF(ТЗ!J217&gt;ТЗ!J$620,CONCATENATE("&gt;",VLOOKUP(CONCATENATE(J$317," 2"),ТЗ!$A:$C,3,0)),ТЗ!J217))</f>
        <v>0</v>
      </c>
      <c r="K523" s="30">
        <f>IF(K217&lt;K$619,CONCATENATE("&lt;",VLOOKUP(CONCATENATE(K$317," 1"),ТЗ!$A:$C,3,0)),IF(ТЗ!K217&gt;ТЗ!K$620,CONCATENATE("&gt;",VLOOKUP(CONCATENATE(K$317," 2"),ТЗ!$A:$C,3,0)),ТЗ!K217))</f>
        <v>0</v>
      </c>
      <c r="L523" s="30" t="str">
        <f>IF(L217&lt;L$619,CONCATENATE("&lt;",VLOOKUP(CONCATENATE(L$317," 1"),ТЗ!$A:$C,3,0)),IF(ТЗ!L217&gt;ТЗ!L$620,CONCATENATE("&gt;",VLOOKUP(CONCATENATE(L$317," 2"),ТЗ!$A:$C,3,0)),ТЗ!L217))</f>
        <v>&lt;0,2</v>
      </c>
      <c r="M523" s="30" t="str">
        <f>IF(M217&lt;M$619,CONCATENATE("&lt;",VLOOKUP(CONCATENATE(M$317," 1"),ТЗ!$A:$C,3,0)),IF(ТЗ!M217&gt;ТЗ!M$620,CONCATENATE("&gt;",VLOOKUP(CONCATENATE(M$317," 2"),ТЗ!$A:$C,3,0)),ТЗ!M217))</f>
        <v>&lt;0,5</v>
      </c>
      <c r="N523" s="30">
        <f>IF(N217&lt;N$619,CONCATENATE("&lt;",VLOOKUP(CONCATENATE(N$317," 1"),ТЗ!$A:$C,3,0)),IF(ТЗ!N217&gt;ТЗ!N$620,CONCATENATE("&gt;",VLOOKUP(CONCATENATE(N$317," 2"),ТЗ!$A:$C,3,0)),ТЗ!N217))</f>
        <v>0</v>
      </c>
      <c r="O523" s="30">
        <f>IF(O217&lt;O$619,CONCATENATE("&lt;",VLOOKUP(CONCATENATE(O$317," 1"),ТЗ!$A:$C,3,0)),IF(ТЗ!O217&gt;ТЗ!O$620,CONCATENATE("&gt;",VLOOKUP(CONCATENATE(O$317," 2"),ТЗ!$A:$C,3,0)),ТЗ!O217))</f>
        <v>0</v>
      </c>
      <c r="P523" s="30">
        <f>IF(P217&lt;P$619,CONCATENATE("&lt;",VLOOKUP(CONCATENATE(P$317," 1"),ТЗ!$A:$C,3,0)),IF(ТЗ!P217&gt;ТЗ!P$620,CONCATENATE("&gt;",VLOOKUP(CONCATENATE(P$317," 2"),ТЗ!$A:$C,3,0)),ТЗ!P217))</f>
        <v>0</v>
      </c>
      <c r="Q523" s="30">
        <f>IF(Q217&lt;Q$619,CONCATENATE("&lt;",VLOOKUP(CONCATENATE(Q$317," 1"),ТЗ!$A:$C,3,0)),IF(ТЗ!Q217&gt;ТЗ!Q$620,CONCATENATE("&gt;",VLOOKUP(CONCATENATE(Q$317," 2"),ТЗ!$A:$C,3,0)),ТЗ!Q217))</f>
        <v>0</v>
      </c>
      <c r="R523" s="30" t="str">
        <f>IF(R217&lt;R$619,CONCATENATE("&lt;",VLOOKUP(CONCATENATE(R$317," 1"),ТЗ!$A:$C,3,0)),IF(ТЗ!R217&gt;ТЗ!R$620,CONCATENATE("&gt;",VLOOKUP(CONCATENATE(R$317," 2"),ТЗ!$A:$C,3,0)),ТЗ!R217))</f>
        <v>&lt;0,5</v>
      </c>
      <c r="S523" s="30" t="str">
        <f>IF(S217&lt;S$619,CONCATENATE("&lt;",VLOOKUP(CONCATENATE(S$317," 1"),ТЗ!$A:$C,3,0)),IF(ТЗ!S217&gt;ТЗ!S$620,CONCATENATE("&gt;",VLOOKUP(CONCATENATE(S$317," 2"),ТЗ!$A:$C,3,0)),ТЗ!S217))</f>
        <v>&lt;0,1</v>
      </c>
      <c r="T523" s="30" t="str">
        <f>IF(T217&lt;T$619,CONCATENATE("&lt;",VLOOKUP(CONCATENATE(T$317," 1"),ТЗ!$A:$C,3,0)),IF(ТЗ!T217&gt;ТЗ!T$620,CONCATENATE("&gt;",VLOOKUP(CONCATENATE(T$317," 2"),ТЗ!$A:$C,3,0)),ТЗ!T217))</f>
        <v>&lt;0,1</v>
      </c>
      <c r="U523" s="30" t="e">
        <f>IF(U217&lt;U$619,CONCATENATE("&lt;",VLOOKUP(CONCATENATE(U$317," 1"),ТЗ!$A:$C,3,0)),IF(ТЗ!U217&gt;ТЗ!U$620,CONCATENATE("&gt;",VLOOKUP(CONCATENATE(U$317," 2"),ТЗ!$A:$C,3,0)),ТЗ!U217))</f>
        <v>#N/A</v>
      </c>
      <c r="V523" s="30" t="e">
        <f>IF(V217&lt;V$619,CONCATENATE("&lt;",VLOOKUP(CONCATENATE(V$317," 1"),ТЗ!$A:$C,3,0)),IF(ТЗ!V217&gt;ТЗ!V$620,CONCATENATE("&gt;",VLOOKUP(CONCATENATE(V$317," 2"),ТЗ!$A:$C,3,0)),ТЗ!V217))</f>
        <v>#N/A</v>
      </c>
    </row>
    <row r="524" spans="4:22" ht="15.75" hidden="1" thickBot="1" x14ac:dyDescent="0.3">
      <c r="D524" s="14" t="str">
        <f>IF(OR(D523=[1]Настройки!$U$6,D523="-"),"-",D523+1)</f>
        <v>-</v>
      </c>
      <c r="E524" s="15" t="str">
        <f t="shared" si="4"/>
        <v>-</v>
      </c>
      <c r="F524" s="15"/>
      <c r="G524" s="30" t="str">
        <f>IF(G218&lt;G$619,CONCATENATE("&lt;",VLOOKUP(CONCATENATE(G$317," 1"),ТЗ!$A:$C,3,0)),IF(ТЗ!G218&gt;ТЗ!G$620,CONCATENATE("&gt;",VLOOKUP(CONCATENATE(G$317," 2"),ТЗ!$A:$C,3,0)),ТЗ!G218))</f>
        <v>&lt;1,00</v>
      </c>
      <c r="H524" s="30" t="str">
        <f>IF(H218&lt;H$619,CONCATENATE("&lt;",VLOOKUP(CONCATENATE(H$317," 1"),ТЗ!$A:$C,3,0)),IF(ТЗ!H218&gt;ТЗ!H$620,CONCATENATE("&gt;",VLOOKUP(CONCATENATE(H$317," 2"),ТЗ!$A:$C,3,0)),ТЗ!H218))</f>
        <v>&lt;1,00</v>
      </c>
      <c r="I524" s="30" t="str">
        <f>IF(I218&lt;I$619,CONCATENATE("&lt;",VLOOKUP(CONCATENATE(I$317," 1"),ТЗ!$A:$C,3,0)),IF(ТЗ!I218&gt;ТЗ!I$620,CONCATENATE("&gt;",VLOOKUP(CONCATENATE(I$317," 2"),ТЗ!$A:$C,3,0)),ТЗ!I218))</f>
        <v>&lt;0,01</v>
      </c>
      <c r="J524" s="30">
        <f>IF(J218&lt;J$619,CONCATENATE("&lt;",VLOOKUP(CONCATENATE(J$317," 1"),ТЗ!$A:$C,3,0)),IF(ТЗ!J218&gt;ТЗ!J$620,CONCATENATE("&gt;",VLOOKUP(CONCATENATE(J$317," 2"),ТЗ!$A:$C,3,0)),ТЗ!J218))</f>
        <v>0</v>
      </c>
      <c r="K524" s="30">
        <f>IF(K218&lt;K$619,CONCATENATE("&lt;",VLOOKUP(CONCATENATE(K$317," 1"),ТЗ!$A:$C,3,0)),IF(ТЗ!K218&gt;ТЗ!K$620,CONCATENATE("&gt;",VLOOKUP(CONCATENATE(K$317," 2"),ТЗ!$A:$C,3,0)),ТЗ!K218))</f>
        <v>0</v>
      </c>
      <c r="L524" s="30" t="str">
        <f>IF(L218&lt;L$619,CONCATENATE("&lt;",VLOOKUP(CONCATENATE(L$317," 1"),ТЗ!$A:$C,3,0)),IF(ТЗ!L218&gt;ТЗ!L$620,CONCATENATE("&gt;",VLOOKUP(CONCATENATE(L$317," 2"),ТЗ!$A:$C,3,0)),ТЗ!L218))</f>
        <v>&lt;0,2</v>
      </c>
      <c r="M524" s="30" t="str">
        <f>IF(M218&lt;M$619,CONCATENATE("&lt;",VLOOKUP(CONCATENATE(M$317," 1"),ТЗ!$A:$C,3,0)),IF(ТЗ!M218&gt;ТЗ!M$620,CONCATENATE("&gt;",VLOOKUP(CONCATENATE(M$317," 2"),ТЗ!$A:$C,3,0)),ТЗ!M218))</f>
        <v>&lt;0,5</v>
      </c>
      <c r="N524" s="30">
        <f>IF(N218&lt;N$619,CONCATENATE("&lt;",VLOOKUP(CONCATENATE(N$317," 1"),ТЗ!$A:$C,3,0)),IF(ТЗ!N218&gt;ТЗ!N$620,CONCATENATE("&gt;",VLOOKUP(CONCATENATE(N$317," 2"),ТЗ!$A:$C,3,0)),ТЗ!N218))</f>
        <v>0</v>
      </c>
      <c r="O524" s="30">
        <f>IF(O218&lt;O$619,CONCATENATE("&lt;",VLOOKUP(CONCATENATE(O$317," 1"),ТЗ!$A:$C,3,0)),IF(ТЗ!O218&gt;ТЗ!O$620,CONCATENATE("&gt;",VLOOKUP(CONCATENATE(O$317," 2"),ТЗ!$A:$C,3,0)),ТЗ!O218))</f>
        <v>0</v>
      </c>
      <c r="P524" s="30">
        <f>IF(P218&lt;P$619,CONCATENATE("&lt;",VLOOKUP(CONCATENATE(P$317," 1"),ТЗ!$A:$C,3,0)),IF(ТЗ!P218&gt;ТЗ!P$620,CONCATENATE("&gt;",VLOOKUP(CONCATENATE(P$317," 2"),ТЗ!$A:$C,3,0)),ТЗ!P218))</f>
        <v>0</v>
      </c>
      <c r="Q524" s="30">
        <f>IF(Q218&lt;Q$619,CONCATENATE("&lt;",VLOOKUP(CONCATENATE(Q$317," 1"),ТЗ!$A:$C,3,0)),IF(ТЗ!Q218&gt;ТЗ!Q$620,CONCATENATE("&gt;",VLOOKUP(CONCATENATE(Q$317," 2"),ТЗ!$A:$C,3,0)),ТЗ!Q218))</f>
        <v>0</v>
      </c>
      <c r="R524" s="30" t="str">
        <f>IF(R218&lt;R$619,CONCATENATE("&lt;",VLOOKUP(CONCATENATE(R$317," 1"),ТЗ!$A:$C,3,0)),IF(ТЗ!R218&gt;ТЗ!R$620,CONCATENATE("&gt;",VLOOKUP(CONCATENATE(R$317," 2"),ТЗ!$A:$C,3,0)),ТЗ!R218))</f>
        <v>&lt;0,5</v>
      </c>
      <c r="S524" s="30" t="str">
        <f>IF(S218&lt;S$619,CONCATENATE("&lt;",VLOOKUP(CONCATENATE(S$317," 1"),ТЗ!$A:$C,3,0)),IF(ТЗ!S218&gt;ТЗ!S$620,CONCATENATE("&gt;",VLOOKUP(CONCATENATE(S$317," 2"),ТЗ!$A:$C,3,0)),ТЗ!S218))</f>
        <v>&lt;0,1</v>
      </c>
      <c r="T524" s="30" t="str">
        <f>IF(T218&lt;T$619,CONCATENATE("&lt;",VLOOKUP(CONCATENATE(T$317," 1"),ТЗ!$A:$C,3,0)),IF(ТЗ!T218&gt;ТЗ!T$620,CONCATENATE("&gt;",VLOOKUP(CONCATENATE(T$317," 2"),ТЗ!$A:$C,3,0)),ТЗ!T218))</f>
        <v>&lt;0,1</v>
      </c>
      <c r="U524" s="30" t="e">
        <f>IF(U218&lt;U$619,CONCATENATE("&lt;",VLOOKUP(CONCATENATE(U$317," 1"),ТЗ!$A:$C,3,0)),IF(ТЗ!U218&gt;ТЗ!U$620,CONCATENATE("&gt;",VLOOKUP(CONCATENATE(U$317," 2"),ТЗ!$A:$C,3,0)),ТЗ!U218))</f>
        <v>#N/A</v>
      </c>
      <c r="V524" s="30" t="e">
        <f>IF(V218&lt;V$619,CONCATENATE("&lt;",VLOOKUP(CONCATENATE(V$317," 1"),ТЗ!$A:$C,3,0)),IF(ТЗ!V218&gt;ТЗ!V$620,CONCATENATE("&gt;",VLOOKUP(CONCATENATE(V$317," 2"),ТЗ!$A:$C,3,0)),ТЗ!V218))</f>
        <v>#N/A</v>
      </c>
    </row>
    <row r="525" spans="4:22" ht="15.75" hidden="1" thickBot="1" x14ac:dyDescent="0.3">
      <c r="D525" s="14" t="str">
        <f>IF(OR(D524=[1]Настройки!$U$6,D524="-"),"-",D524+1)</f>
        <v>-</v>
      </c>
      <c r="E525" s="15" t="str">
        <f t="shared" si="4"/>
        <v>-</v>
      </c>
      <c r="F525" s="15"/>
      <c r="G525" s="30" t="str">
        <f>IF(G219&lt;G$619,CONCATENATE("&lt;",VLOOKUP(CONCATENATE(G$317," 1"),ТЗ!$A:$C,3,0)),IF(ТЗ!G219&gt;ТЗ!G$620,CONCATENATE("&gt;",VLOOKUP(CONCATENATE(G$317," 2"),ТЗ!$A:$C,3,0)),ТЗ!G219))</f>
        <v>&lt;1,00</v>
      </c>
      <c r="H525" s="30" t="str">
        <f>IF(H219&lt;H$619,CONCATENATE("&lt;",VLOOKUP(CONCATENATE(H$317," 1"),ТЗ!$A:$C,3,0)),IF(ТЗ!H219&gt;ТЗ!H$620,CONCATENATE("&gt;",VLOOKUP(CONCATENATE(H$317," 2"),ТЗ!$A:$C,3,0)),ТЗ!H219))</f>
        <v>&lt;1,00</v>
      </c>
      <c r="I525" s="30" t="str">
        <f>IF(I219&lt;I$619,CONCATENATE("&lt;",VLOOKUP(CONCATENATE(I$317," 1"),ТЗ!$A:$C,3,0)),IF(ТЗ!I219&gt;ТЗ!I$620,CONCATENATE("&gt;",VLOOKUP(CONCATENATE(I$317," 2"),ТЗ!$A:$C,3,0)),ТЗ!I219))</f>
        <v>&lt;0,01</v>
      </c>
      <c r="J525" s="30">
        <f>IF(J219&lt;J$619,CONCATENATE("&lt;",VLOOKUP(CONCATENATE(J$317," 1"),ТЗ!$A:$C,3,0)),IF(ТЗ!J219&gt;ТЗ!J$620,CONCATENATE("&gt;",VLOOKUP(CONCATENATE(J$317," 2"),ТЗ!$A:$C,3,0)),ТЗ!J219))</f>
        <v>0</v>
      </c>
      <c r="K525" s="30">
        <f>IF(K219&lt;K$619,CONCATENATE("&lt;",VLOOKUP(CONCATENATE(K$317," 1"),ТЗ!$A:$C,3,0)),IF(ТЗ!K219&gt;ТЗ!K$620,CONCATENATE("&gt;",VLOOKUP(CONCATENATE(K$317," 2"),ТЗ!$A:$C,3,0)),ТЗ!K219))</f>
        <v>0</v>
      </c>
      <c r="L525" s="30" t="str">
        <f>IF(L219&lt;L$619,CONCATENATE("&lt;",VLOOKUP(CONCATENATE(L$317," 1"),ТЗ!$A:$C,3,0)),IF(ТЗ!L219&gt;ТЗ!L$620,CONCATENATE("&gt;",VLOOKUP(CONCATENATE(L$317," 2"),ТЗ!$A:$C,3,0)),ТЗ!L219))</f>
        <v>&lt;0,2</v>
      </c>
      <c r="M525" s="30" t="str">
        <f>IF(M219&lt;M$619,CONCATENATE("&lt;",VLOOKUP(CONCATENATE(M$317," 1"),ТЗ!$A:$C,3,0)),IF(ТЗ!M219&gt;ТЗ!M$620,CONCATENATE("&gt;",VLOOKUP(CONCATENATE(M$317," 2"),ТЗ!$A:$C,3,0)),ТЗ!M219))</f>
        <v>&lt;0,5</v>
      </c>
      <c r="N525" s="30">
        <f>IF(N219&lt;N$619,CONCATENATE("&lt;",VLOOKUP(CONCATENATE(N$317," 1"),ТЗ!$A:$C,3,0)),IF(ТЗ!N219&gt;ТЗ!N$620,CONCATENATE("&gt;",VLOOKUP(CONCATENATE(N$317," 2"),ТЗ!$A:$C,3,0)),ТЗ!N219))</f>
        <v>0</v>
      </c>
      <c r="O525" s="30">
        <f>IF(O219&lt;O$619,CONCATENATE("&lt;",VLOOKUP(CONCATENATE(O$317," 1"),ТЗ!$A:$C,3,0)),IF(ТЗ!O219&gt;ТЗ!O$620,CONCATENATE("&gt;",VLOOKUP(CONCATENATE(O$317," 2"),ТЗ!$A:$C,3,0)),ТЗ!O219))</f>
        <v>0</v>
      </c>
      <c r="P525" s="30">
        <f>IF(P219&lt;P$619,CONCATENATE("&lt;",VLOOKUP(CONCATENATE(P$317," 1"),ТЗ!$A:$C,3,0)),IF(ТЗ!P219&gt;ТЗ!P$620,CONCATENATE("&gt;",VLOOKUP(CONCATENATE(P$317," 2"),ТЗ!$A:$C,3,0)),ТЗ!P219))</f>
        <v>0</v>
      </c>
      <c r="Q525" s="30">
        <f>IF(Q219&lt;Q$619,CONCATENATE("&lt;",VLOOKUP(CONCATENATE(Q$317," 1"),ТЗ!$A:$C,3,0)),IF(ТЗ!Q219&gt;ТЗ!Q$620,CONCATENATE("&gt;",VLOOKUP(CONCATENATE(Q$317," 2"),ТЗ!$A:$C,3,0)),ТЗ!Q219))</f>
        <v>0</v>
      </c>
      <c r="R525" s="30" t="str">
        <f>IF(R219&lt;R$619,CONCATENATE("&lt;",VLOOKUP(CONCATENATE(R$317," 1"),ТЗ!$A:$C,3,0)),IF(ТЗ!R219&gt;ТЗ!R$620,CONCATENATE("&gt;",VLOOKUP(CONCATENATE(R$317," 2"),ТЗ!$A:$C,3,0)),ТЗ!R219))</f>
        <v>&lt;0,5</v>
      </c>
      <c r="S525" s="30" t="str">
        <f>IF(S219&lt;S$619,CONCATENATE("&lt;",VLOOKUP(CONCATENATE(S$317," 1"),ТЗ!$A:$C,3,0)),IF(ТЗ!S219&gt;ТЗ!S$620,CONCATENATE("&gt;",VLOOKUP(CONCATENATE(S$317," 2"),ТЗ!$A:$C,3,0)),ТЗ!S219))</f>
        <v>&lt;0,1</v>
      </c>
      <c r="T525" s="30" t="str">
        <f>IF(T219&lt;T$619,CONCATENATE("&lt;",VLOOKUP(CONCATENATE(T$317," 1"),ТЗ!$A:$C,3,0)),IF(ТЗ!T219&gt;ТЗ!T$620,CONCATENATE("&gt;",VLOOKUP(CONCATENATE(T$317," 2"),ТЗ!$A:$C,3,0)),ТЗ!T219))</f>
        <v>&lt;0,1</v>
      </c>
      <c r="U525" s="30" t="e">
        <f>IF(U219&lt;U$619,CONCATENATE("&lt;",VLOOKUP(CONCATENATE(U$317," 1"),ТЗ!$A:$C,3,0)),IF(ТЗ!U219&gt;ТЗ!U$620,CONCATENATE("&gt;",VLOOKUP(CONCATENATE(U$317," 2"),ТЗ!$A:$C,3,0)),ТЗ!U219))</f>
        <v>#N/A</v>
      </c>
      <c r="V525" s="30" t="e">
        <f>IF(V219&lt;V$619,CONCATENATE("&lt;",VLOOKUP(CONCATENATE(V$317," 1"),ТЗ!$A:$C,3,0)),IF(ТЗ!V219&gt;ТЗ!V$620,CONCATENATE("&gt;",VLOOKUP(CONCATENATE(V$317," 2"),ТЗ!$A:$C,3,0)),ТЗ!V219))</f>
        <v>#N/A</v>
      </c>
    </row>
    <row r="526" spans="4:22" ht="15.75" hidden="1" thickBot="1" x14ac:dyDescent="0.3">
      <c r="D526" s="14" t="str">
        <f>IF(OR(D525=[1]Настройки!$U$6,D525="-"),"-",D525+1)</f>
        <v>-</v>
      </c>
      <c r="E526" s="15" t="str">
        <f t="shared" si="4"/>
        <v>-</v>
      </c>
      <c r="F526" s="15"/>
      <c r="G526" s="30" t="str">
        <f>IF(G220&lt;G$619,CONCATENATE("&lt;",VLOOKUP(CONCATENATE(G$317," 1"),ТЗ!$A:$C,3,0)),IF(ТЗ!G220&gt;ТЗ!G$620,CONCATENATE("&gt;",VLOOKUP(CONCATENATE(G$317," 2"),ТЗ!$A:$C,3,0)),ТЗ!G220))</f>
        <v>&lt;1,00</v>
      </c>
      <c r="H526" s="30" t="str">
        <f>IF(H220&lt;H$619,CONCATENATE("&lt;",VLOOKUP(CONCATENATE(H$317," 1"),ТЗ!$A:$C,3,0)),IF(ТЗ!H220&gt;ТЗ!H$620,CONCATENATE("&gt;",VLOOKUP(CONCATENATE(H$317," 2"),ТЗ!$A:$C,3,0)),ТЗ!H220))</f>
        <v>&lt;1,00</v>
      </c>
      <c r="I526" s="30" t="str">
        <f>IF(I220&lt;I$619,CONCATENATE("&lt;",VLOOKUP(CONCATENATE(I$317," 1"),ТЗ!$A:$C,3,0)),IF(ТЗ!I220&gt;ТЗ!I$620,CONCATENATE("&gt;",VLOOKUP(CONCATENATE(I$317," 2"),ТЗ!$A:$C,3,0)),ТЗ!I220))</f>
        <v>&lt;0,01</v>
      </c>
      <c r="J526" s="30">
        <f>IF(J220&lt;J$619,CONCATENATE("&lt;",VLOOKUP(CONCATENATE(J$317," 1"),ТЗ!$A:$C,3,0)),IF(ТЗ!J220&gt;ТЗ!J$620,CONCATENATE("&gt;",VLOOKUP(CONCATENATE(J$317," 2"),ТЗ!$A:$C,3,0)),ТЗ!J220))</f>
        <v>0</v>
      </c>
      <c r="K526" s="30">
        <f>IF(K220&lt;K$619,CONCATENATE("&lt;",VLOOKUP(CONCATENATE(K$317," 1"),ТЗ!$A:$C,3,0)),IF(ТЗ!K220&gt;ТЗ!K$620,CONCATENATE("&gt;",VLOOKUP(CONCATENATE(K$317," 2"),ТЗ!$A:$C,3,0)),ТЗ!K220))</f>
        <v>0</v>
      </c>
      <c r="L526" s="30" t="str">
        <f>IF(L220&lt;L$619,CONCATENATE("&lt;",VLOOKUP(CONCATENATE(L$317," 1"),ТЗ!$A:$C,3,0)),IF(ТЗ!L220&gt;ТЗ!L$620,CONCATENATE("&gt;",VLOOKUP(CONCATENATE(L$317," 2"),ТЗ!$A:$C,3,0)),ТЗ!L220))</f>
        <v>&lt;0,2</v>
      </c>
      <c r="M526" s="30" t="str">
        <f>IF(M220&lt;M$619,CONCATENATE("&lt;",VLOOKUP(CONCATENATE(M$317," 1"),ТЗ!$A:$C,3,0)),IF(ТЗ!M220&gt;ТЗ!M$620,CONCATENATE("&gt;",VLOOKUP(CONCATENATE(M$317," 2"),ТЗ!$A:$C,3,0)),ТЗ!M220))</f>
        <v>&lt;0,5</v>
      </c>
      <c r="N526" s="30">
        <f>IF(N220&lt;N$619,CONCATENATE("&lt;",VLOOKUP(CONCATENATE(N$317," 1"),ТЗ!$A:$C,3,0)),IF(ТЗ!N220&gt;ТЗ!N$620,CONCATENATE("&gt;",VLOOKUP(CONCATENATE(N$317," 2"),ТЗ!$A:$C,3,0)),ТЗ!N220))</f>
        <v>0</v>
      </c>
      <c r="O526" s="30">
        <f>IF(O220&lt;O$619,CONCATENATE("&lt;",VLOOKUP(CONCATENATE(O$317," 1"),ТЗ!$A:$C,3,0)),IF(ТЗ!O220&gt;ТЗ!O$620,CONCATENATE("&gt;",VLOOKUP(CONCATENATE(O$317," 2"),ТЗ!$A:$C,3,0)),ТЗ!O220))</f>
        <v>0</v>
      </c>
      <c r="P526" s="30">
        <f>IF(P220&lt;P$619,CONCATENATE("&lt;",VLOOKUP(CONCATENATE(P$317," 1"),ТЗ!$A:$C,3,0)),IF(ТЗ!P220&gt;ТЗ!P$620,CONCATENATE("&gt;",VLOOKUP(CONCATENATE(P$317," 2"),ТЗ!$A:$C,3,0)),ТЗ!P220))</f>
        <v>0</v>
      </c>
      <c r="Q526" s="30">
        <f>IF(Q220&lt;Q$619,CONCATENATE("&lt;",VLOOKUP(CONCATENATE(Q$317," 1"),ТЗ!$A:$C,3,0)),IF(ТЗ!Q220&gt;ТЗ!Q$620,CONCATENATE("&gt;",VLOOKUP(CONCATENATE(Q$317," 2"),ТЗ!$A:$C,3,0)),ТЗ!Q220))</f>
        <v>0</v>
      </c>
      <c r="R526" s="30" t="str">
        <f>IF(R220&lt;R$619,CONCATENATE("&lt;",VLOOKUP(CONCATENATE(R$317," 1"),ТЗ!$A:$C,3,0)),IF(ТЗ!R220&gt;ТЗ!R$620,CONCATENATE("&gt;",VLOOKUP(CONCATENATE(R$317," 2"),ТЗ!$A:$C,3,0)),ТЗ!R220))</f>
        <v>&lt;0,5</v>
      </c>
      <c r="S526" s="30" t="str">
        <f>IF(S220&lt;S$619,CONCATENATE("&lt;",VLOOKUP(CONCATENATE(S$317," 1"),ТЗ!$A:$C,3,0)),IF(ТЗ!S220&gt;ТЗ!S$620,CONCATENATE("&gt;",VLOOKUP(CONCATENATE(S$317," 2"),ТЗ!$A:$C,3,0)),ТЗ!S220))</f>
        <v>&lt;0,1</v>
      </c>
      <c r="T526" s="30" t="str">
        <f>IF(T220&lt;T$619,CONCATENATE("&lt;",VLOOKUP(CONCATENATE(T$317," 1"),ТЗ!$A:$C,3,0)),IF(ТЗ!T220&gt;ТЗ!T$620,CONCATENATE("&gt;",VLOOKUP(CONCATENATE(T$317," 2"),ТЗ!$A:$C,3,0)),ТЗ!T220))</f>
        <v>&lt;0,1</v>
      </c>
      <c r="U526" s="30" t="e">
        <f>IF(U220&lt;U$619,CONCATENATE("&lt;",VLOOKUP(CONCATENATE(U$317," 1"),ТЗ!$A:$C,3,0)),IF(ТЗ!U220&gt;ТЗ!U$620,CONCATENATE("&gt;",VLOOKUP(CONCATENATE(U$317," 2"),ТЗ!$A:$C,3,0)),ТЗ!U220))</f>
        <v>#N/A</v>
      </c>
      <c r="V526" s="30" t="e">
        <f>IF(V220&lt;V$619,CONCATENATE("&lt;",VLOOKUP(CONCATENATE(V$317," 1"),ТЗ!$A:$C,3,0)),IF(ТЗ!V220&gt;ТЗ!V$620,CONCATENATE("&gt;",VLOOKUP(CONCATENATE(V$317," 2"),ТЗ!$A:$C,3,0)),ТЗ!V220))</f>
        <v>#N/A</v>
      </c>
    </row>
    <row r="527" spans="4:22" ht="15.75" hidden="1" thickBot="1" x14ac:dyDescent="0.3">
      <c r="D527" s="14" t="str">
        <f>IF(OR(D526=[1]Настройки!$U$6,D526="-"),"-",D526+1)</f>
        <v>-</v>
      </c>
      <c r="E527" s="15" t="str">
        <f t="shared" si="4"/>
        <v>-</v>
      </c>
      <c r="F527" s="15"/>
      <c r="G527" s="30" t="str">
        <f>IF(G221&lt;G$619,CONCATENATE("&lt;",VLOOKUP(CONCATENATE(G$317," 1"),ТЗ!$A:$C,3,0)),IF(ТЗ!G221&gt;ТЗ!G$620,CONCATENATE("&gt;",VLOOKUP(CONCATENATE(G$317," 2"),ТЗ!$A:$C,3,0)),ТЗ!G221))</f>
        <v>&lt;1,00</v>
      </c>
      <c r="H527" s="30" t="str">
        <f>IF(H221&lt;H$619,CONCATENATE("&lt;",VLOOKUP(CONCATENATE(H$317," 1"),ТЗ!$A:$C,3,0)),IF(ТЗ!H221&gt;ТЗ!H$620,CONCATENATE("&gt;",VLOOKUP(CONCATENATE(H$317," 2"),ТЗ!$A:$C,3,0)),ТЗ!H221))</f>
        <v>&lt;1,00</v>
      </c>
      <c r="I527" s="30" t="str">
        <f>IF(I221&lt;I$619,CONCATENATE("&lt;",VLOOKUP(CONCATENATE(I$317," 1"),ТЗ!$A:$C,3,0)),IF(ТЗ!I221&gt;ТЗ!I$620,CONCATENATE("&gt;",VLOOKUP(CONCATENATE(I$317," 2"),ТЗ!$A:$C,3,0)),ТЗ!I221))</f>
        <v>&lt;0,01</v>
      </c>
      <c r="J527" s="30">
        <f>IF(J221&lt;J$619,CONCATENATE("&lt;",VLOOKUP(CONCATENATE(J$317," 1"),ТЗ!$A:$C,3,0)),IF(ТЗ!J221&gt;ТЗ!J$620,CONCATENATE("&gt;",VLOOKUP(CONCATENATE(J$317," 2"),ТЗ!$A:$C,3,0)),ТЗ!J221))</f>
        <v>0</v>
      </c>
      <c r="K527" s="30">
        <f>IF(K221&lt;K$619,CONCATENATE("&lt;",VLOOKUP(CONCATENATE(K$317," 1"),ТЗ!$A:$C,3,0)),IF(ТЗ!K221&gt;ТЗ!K$620,CONCATENATE("&gt;",VLOOKUP(CONCATENATE(K$317," 2"),ТЗ!$A:$C,3,0)),ТЗ!K221))</f>
        <v>0</v>
      </c>
      <c r="L527" s="30" t="str">
        <f>IF(L221&lt;L$619,CONCATENATE("&lt;",VLOOKUP(CONCATENATE(L$317," 1"),ТЗ!$A:$C,3,0)),IF(ТЗ!L221&gt;ТЗ!L$620,CONCATENATE("&gt;",VLOOKUP(CONCATENATE(L$317," 2"),ТЗ!$A:$C,3,0)),ТЗ!L221))</f>
        <v>&lt;0,2</v>
      </c>
      <c r="M527" s="30" t="str">
        <f>IF(M221&lt;M$619,CONCATENATE("&lt;",VLOOKUP(CONCATENATE(M$317," 1"),ТЗ!$A:$C,3,0)),IF(ТЗ!M221&gt;ТЗ!M$620,CONCATENATE("&gt;",VLOOKUP(CONCATENATE(M$317," 2"),ТЗ!$A:$C,3,0)),ТЗ!M221))</f>
        <v>&lt;0,5</v>
      </c>
      <c r="N527" s="30">
        <f>IF(N221&lt;N$619,CONCATENATE("&lt;",VLOOKUP(CONCATENATE(N$317," 1"),ТЗ!$A:$C,3,0)),IF(ТЗ!N221&gt;ТЗ!N$620,CONCATENATE("&gt;",VLOOKUP(CONCATENATE(N$317," 2"),ТЗ!$A:$C,3,0)),ТЗ!N221))</f>
        <v>0</v>
      </c>
      <c r="O527" s="30">
        <f>IF(O221&lt;O$619,CONCATENATE("&lt;",VLOOKUP(CONCATENATE(O$317," 1"),ТЗ!$A:$C,3,0)),IF(ТЗ!O221&gt;ТЗ!O$620,CONCATENATE("&gt;",VLOOKUP(CONCATENATE(O$317," 2"),ТЗ!$A:$C,3,0)),ТЗ!O221))</f>
        <v>0</v>
      </c>
      <c r="P527" s="30">
        <f>IF(P221&lt;P$619,CONCATENATE("&lt;",VLOOKUP(CONCATENATE(P$317," 1"),ТЗ!$A:$C,3,0)),IF(ТЗ!P221&gt;ТЗ!P$620,CONCATENATE("&gt;",VLOOKUP(CONCATENATE(P$317," 2"),ТЗ!$A:$C,3,0)),ТЗ!P221))</f>
        <v>0</v>
      </c>
      <c r="Q527" s="30">
        <f>IF(Q221&lt;Q$619,CONCATENATE("&lt;",VLOOKUP(CONCATENATE(Q$317," 1"),ТЗ!$A:$C,3,0)),IF(ТЗ!Q221&gt;ТЗ!Q$620,CONCATENATE("&gt;",VLOOKUP(CONCATENATE(Q$317," 2"),ТЗ!$A:$C,3,0)),ТЗ!Q221))</f>
        <v>0</v>
      </c>
      <c r="R527" s="30" t="str">
        <f>IF(R221&lt;R$619,CONCATENATE("&lt;",VLOOKUP(CONCATENATE(R$317," 1"),ТЗ!$A:$C,3,0)),IF(ТЗ!R221&gt;ТЗ!R$620,CONCATENATE("&gt;",VLOOKUP(CONCATENATE(R$317," 2"),ТЗ!$A:$C,3,0)),ТЗ!R221))</f>
        <v>&lt;0,5</v>
      </c>
      <c r="S527" s="30" t="str">
        <f>IF(S221&lt;S$619,CONCATENATE("&lt;",VLOOKUP(CONCATENATE(S$317," 1"),ТЗ!$A:$C,3,0)),IF(ТЗ!S221&gt;ТЗ!S$620,CONCATENATE("&gt;",VLOOKUP(CONCATENATE(S$317," 2"),ТЗ!$A:$C,3,0)),ТЗ!S221))</f>
        <v>&lt;0,1</v>
      </c>
      <c r="T527" s="30" t="str">
        <f>IF(T221&lt;T$619,CONCATENATE("&lt;",VLOOKUP(CONCATENATE(T$317," 1"),ТЗ!$A:$C,3,0)),IF(ТЗ!T221&gt;ТЗ!T$620,CONCATENATE("&gt;",VLOOKUP(CONCATENATE(T$317," 2"),ТЗ!$A:$C,3,0)),ТЗ!T221))</f>
        <v>&lt;0,1</v>
      </c>
      <c r="U527" s="30" t="e">
        <f>IF(U221&lt;U$619,CONCATENATE("&lt;",VLOOKUP(CONCATENATE(U$317," 1"),ТЗ!$A:$C,3,0)),IF(ТЗ!U221&gt;ТЗ!U$620,CONCATENATE("&gt;",VLOOKUP(CONCATENATE(U$317," 2"),ТЗ!$A:$C,3,0)),ТЗ!U221))</f>
        <v>#N/A</v>
      </c>
      <c r="V527" s="30" t="e">
        <f>IF(V221&lt;V$619,CONCATENATE("&lt;",VLOOKUP(CONCATENATE(V$317," 1"),ТЗ!$A:$C,3,0)),IF(ТЗ!V221&gt;ТЗ!V$620,CONCATENATE("&gt;",VLOOKUP(CONCATENATE(V$317," 2"),ТЗ!$A:$C,3,0)),ТЗ!V221))</f>
        <v>#N/A</v>
      </c>
    </row>
    <row r="528" spans="4:22" ht="15.75" hidden="1" thickBot="1" x14ac:dyDescent="0.3">
      <c r="D528" s="14" t="str">
        <f>IF(OR(D527=[1]Настройки!$U$6,D527="-"),"-",D527+1)</f>
        <v>-</v>
      </c>
      <c r="E528" s="15" t="str">
        <f t="shared" si="4"/>
        <v>-</v>
      </c>
      <c r="F528" s="15"/>
      <c r="G528" s="30" t="str">
        <f>IF(G222&lt;G$619,CONCATENATE("&lt;",VLOOKUP(CONCATENATE(G$317," 1"),ТЗ!$A:$C,3,0)),IF(ТЗ!G222&gt;ТЗ!G$620,CONCATENATE("&gt;",VLOOKUP(CONCATENATE(G$317," 2"),ТЗ!$A:$C,3,0)),ТЗ!G222))</f>
        <v>&lt;1,00</v>
      </c>
      <c r="H528" s="30" t="str">
        <f>IF(H222&lt;H$619,CONCATENATE("&lt;",VLOOKUP(CONCATENATE(H$317," 1"),ТЗ!$A:$C,3,0)),IF(ТЗ!H222&gt;ТЗ!H$620,CONCATENATE("&gt;",VLOOKUP(CONCATENATE(H$317," 2"),ТЗ!$A:$C,3,0)),ТЗ!H222))</f>
        <v>&lt;1,00</v>
      </c>
      <c r="I528" s="30" t="str">
        <f>IF(I222&lt;I$619,CONCATENATE("&lt;",VLOOKUP(CONCATENATE(I$317," 1"),ТЗ!$A:$C,3,0)),IF(ТЗ!I222&gt;ТЗ!I$620,CONCATENATE("&gt;",VLOOKUP(CONCATENATE(I$317," 2"),ТЗ!$A:$C,3,0)),ТЗ!I222))</f>
        <v>&lt;0,01</v>
      </c>
      <c r="J528" s="30">
        <f>IF(J222&lt;J$619,CONCATENATE("&lt;",VLOOKUP(CONCATENATE(J$317," 1"),ТЗ!$A:$C,3,0)),IF(ТЗ!J222&gt;ТЗ!J$620,CONCATENATE("&gt;",VLOOKUP(CONCATENATE(J$317," 2"),ТЗ!$A:$C,3,0)),ТЗ!J222))</f>
        <v>0</v>
      </c>
      <c r="K528" s="30">
        <f>IF(K222&lt;K$619,CONCATENATE("&lt;",VLOOKUP(CONCATENATE(K$317," 1"),ТЗ!$A:$C,3,0)),IF(ТЗ!K222&gt;ТЗ!K$620,CONCATENATE("&gt;",VLOOKUP(CONCATENATE(K$317," 2"),ТЗ!$A:$C,3,0)),ТЗ!K222))</f>
        <v>0</v>
      </c>
      <c r="L528" s="30" t="str">
        <f>IF(L222&lt;L$619,CONCATENATE("&lt;",VLOOKUP(CONCATENATE(L$317," 1"),ТЗ!$A:$C,3,0)),IF(ТЗ!L222&gt;ТЗ!L$620,CONCATENATE("&gt;",VLOOKUP(CONCATENATE(L$317," 2"),ТЗ!$A:$C,3,0)),ТЗ!L222))</f>
        <v>&lt;0,2</v>
      </c>
      <c r="M528" s="30" t="str">
        <f>IF(M222&lt;M$619,CONCATENATE("&lt;",VLOOKUP(CONCATENATE(M$317," 1"),ТЗ!$A:$C,3,0)),IF(ТЗ!M222&gt;ТЗ!M$620,CONCATENATE("&gt;",VLOOKUP(CONCATENATE(M$317," 2"),ТЗ!$A:$C,3,0)),ТЗ!M222))</f>
        <v>&lt;0,5</v>
      </c>
      <c r="N528" s="30">
        <f>IF(N222&lt;N$619,CONCATENATE("&lt;",VLOOKUP(CONCATENATE(N$317," 1"),ТЗ!$A:$C,3,0)),IF(ТЗ!N222&gt;ТЗ!N$620,CONCATENATE("&gt;",VLOOKUP(CONCATENATE(N$317," 2"),ТЗ!$A:$C,3,0)),ТЗ!N222))</f>
        <v>0</v>
      </c>
      <c r="O528" s="30">
        <f>IF(O222&lt;O$619,CONCATENATE("&lt;",VLOOKUP(CONCATENATE(O$317," 1"),ТЗ!$A:$C,3,0)),IF(ТЗ!O222&gt;ТЗ!O$620,CONCATENATE("&gt;",VLOOKUP(CONCATENATE(O$317," 2"),ТЗ!$A:$C,3,0)),ТЗ!O222))</f>
        <v>0</v>
      </c>
      <c r="P528" s="30">
        <f>IF(P222&lt;P$619,CONCATENATE("&lt;",VLOOKUP(CONCATENATE(P$317," 1"),ТЗ!$A:$C,3,0)),IF(ТЗ!P222&gt;ТЗ!P$620,CONCATENATE("&gt;",VLOOKUP(CONCATENATE(P$317," 2"),ТЗ!$A:$C,3,0)),ТЗ!P222))</f>
        <v>0</v>
      </c>
      <c r="Q528" s="30">
        <f>IF(Q222&lt;Q$619,CONCATENATE("&lt;",VLOOKUP(CONCATENATE(Q$317," 1"),ТЗ!$A:$C,3,0)),IF(ТЗ!Q222&gt;ТЗ!Q$620,CONCATENATE("&gt;",VLOOKUP(CONCATENATE(Q$317," 2"),ТЗ!$A:$C,3,0)),ТЗ!Q222))</f>
        <v>0</v>
      </c>
      <c r="R528" s="30" t="str">
        <f>IF(R222&lt;R$619,CONCATENATE("&lt;",VLOOKUP(CONCATENATE(R$317," 1"),ТЗ!$A:$C,3,0)),IF(ТЗ!R222&gt;ТЗ!R$620,CONCATENATE("&gt;",VLOOKUP(CONCATENATE(R$317," 2"),ТЗ!$A:$C,3,0)),ТЗ!R222))</f>
        <v>&lt;0,5</v>
      </c>
      <c r="S528" s="30" t="str">
        <f>IF(S222&lt;S$619,CONCATENATE("&lt;",VLOOKUP(CONCATENATE(S$317," 1"),ТЗ!$A:$C,3,0)),IF(ТЗ!S222&gt;ТЗ!S$620,CONCATENATE("&gt;",VLOOKUP(CONCATENATE(S$317," 2"),ТЗ!$A:$C,3,0)),ТЗ!S222))</f>
        <v>&lt;0,1</v>
      </c>
      <c r="T528" s="30" t="str">
        <f>IF(T222&lt;T$619,CONCATENATE("&lt;",VLOOKUP(CONCATENATE(T$317," 1"),ТЗ!$A:$C,3,0)),IF(ТЗ!T222&gt;ТЗ!T$620,CONCATENATE("&gt;",VLOOKUP(CONCATENATE(T$317," 2"),ТЗ!$A:$C,3,0)),ТЗ!T222))</f>
        <v>&lt;0,1</v>
      </c>
      <c r="U528" s="30" t="e">
        <f>IF(U222&lt;U$619,CONCATENATE("&lt;",VLOOKUP(CONCATENATE(U$317," 1"),ТЗ!$A:$C,3,0)),IF(ТЗ!U222&gt;ТЗ!U$620,CONCATENATE("&gt;",VLOOKUP(CONCATENATE(U$317," 2"),ТЗ!$A:$C,3,0)),ТЗ!U222))</f>
        <v>#N/A</v>
      </c>
      <c r="V528" s="30" t="e">
        <f>IF(V222&lt;V$619,CONCATENATE("&lt;",VLOOKUP(CONCATENATE(V$317," 1"),ТЗ!$A:$C,3,0)),IF(ТЗ!V222&gt;ТЗ!V$620,CONCATENATE("&gt;",VLOOKUP(CONCATENATE(V$317," 2"),ТЗ!$A:$C,3,0)),ТЗ!V222))</f>
        <v>#N/A</v>
      </c>
    </row>
    <row r="529" spans="4:22" ht="15.75" hidden="1" thickBot="1" x14ac:dyDescent="0.3">
      <c r="D529" s="14" t="str">
        <f>IF(OR(D528=[1]Настройки!$U$6,D528="-"),"-",D528+1)</f>
        <v>-</v>
      </c>
      <c r="E529" s="15" t="str">
        <f t="shared" si="4"/>
        <v>-</v>
      </c>
      <c r="F529" s="15"/>
      <c r="G529" s="30" t="str">
        <f>IF(G223&lt;G$619,CONCATENATE("&lt;",VLOOKUP(CONCATENATE(G$317," 1"),ТЗ!$A:$C,3,0)),IF(ТЗ!G223&gt;ТЗ!G$620,CONCATENATE("&gt;",VLOOKUP(CONCATENATE(G$317," 2"),ТЗ!$A:$C,3,0)),ТЗ!G223))</f>
        <v>&lt;1,00</v>
      </c>
      <c r="H529" s="30" t="str">
        <f>IF(H223&lt;H$619,CONCATENATE("&lt;",VLOOKUP(CONCATENATE(H$317," 1"),ТЗ!$A:$C,3,0)),IF(ТЗ!H223&gt;ТЗ!H$620,CONCATENATE("&gt;",VLOOKUP(CONCATENATE(H$317," 2"),ТЗ!$A:$C,3,0)),ТЗ!H223))</f>
        <v>&lt;1,00</v>
      </c>
      <c r="I529" s="30" t="str">
        <f>IF(I223&lt;I$619,CONCATENATE("&lt;",VLOOKUP(CONCATENATE(I$317," 1"),ТЗ!$A:$C,3,0)),IF(ТЗ!I223&gt;ТЗ!I$620,CONCATENATE("&gt;",VLOOKUP(CONCATENATE(I$317," 2"),ТЗ!$A:$C,3,0)),ТЗ!I223))</f>
        <v>&lt;0,01</v>
      </c>
      <c r="J529" s="30">
        <f>IF(J223&lt;J$619,CONCATENATE("&lt;",VLOOKUP(CONCATENATE(J$317," 1"),ТЗ!$A:$C,3,0)),IF(ТЗ!J223&gt;ТЗ!J$620,CONCATENATE("&gt;",VLOOKUP(CONCATENATE(J$317," 2"),ТЗ!$A:$C,3,0)),ТЗ!J223))</f>
        <v>0</v>
      </c>
      <c r="K529" s="30">
        <f>IF(K223&lt;K$619,CONCATENATE("&lt;",VLOOKUP(CONCATENATE(K$317," 1"),ТЗ!$A:$C,3,0)),IF(ТЗ!K223&gt;ТЗ!K$620,CONCATENATE("&gt;",VLOOKUP(CONCATENATE(K$317," 2"),ТЗ!$A:$C,3,0)),ТЗ!K223))</f>
        <v>0</v>
      </c>
      <c r="L529" s="30" t="str">
        <f>IF(L223&lt;L$619,CONCATENATE("&lt;",VLOOKUP(CONCATENATE(L$317," 1"),ТЗ!$A:$C,3,0)),IF(ТЗ!L223&gt;ТЗ!L$620,CONCATENATE("&gt;",VLOOKUP(CONCATENATE(L$317," 2"),ТЗ!$A:$C,3,0)),ТЗ!L223))</f>
        <v>&lt;0,2</v>
      </c>
      <c r="M529" s="30" t="str">
        <f>IF(M223&lt;M$619,CONCATENATE("&lt;",VLOOKUP(CONCATENATE(M$317," 1"),ТЗ!$A:$C,3,0)),IF(ТЗ!M223&gt;ТЗ!M$620,CONCATENATE("&gt;",VLOOKUP(CONCATENATE(M$317," 2"),ТЗ!$A:$C,3,0)),ТЗ!M223))</f>
        <v>&lt;0,5</v>
      </c>
      <c r="N529" s="30">
        <f>IF(N223&lt;N$619,CONCATENATE("&lt;",VLOOKUP(CONCATENATE(N$317," 1"),ТЗ!$A:$C,3,0)),IF(ТЗ!N223&gt;ТЗ!N$620,CONCATENATE("&gt;",VLOOKUP(CONCATENATE(N$317," 2"),ТЗ!$A:$C,3,0)),ТЗ!N223))</f>
        <v>0</v>
      </c>
      <c r="O529" s="30">
        <f>IF(O223&lt;O$619,CONCATENATE("&lt;",VLOOKUP(CONCATENATE(O$317," 1"),ТЗ!$A:$C,3,0)),IF(ТЗ!O223&gt;ТЗ!O$620,CONCATENATE("&gt;",VLOOKUP(CONCATENATE(O$317," 2"),ТЗ!$A:$C,3,0)),ТЗ!O223))</f>
        <v>0</v>
      </c>
      <c r="P529" s="30">
        <f>IF(P223&lt;P$619,CONCATENATE("&lt;",VLOOKUP(CONCATENATE(P$317," 1"),ТЗ!$A:$C,3,0)),IF(ТЗ!P223&gt;ТЗ!P$620,CONCATENATE("&gt;",VLOOKUP(CONCATENATE(P$317," 2"),ТЗ!$A:$C,3,0)),ТЗ!P223))</f>
        <v>0</v>
      </c>
      <c r="Q529" s="30">
        <f>IF(Q223&lt;Q$619,CONCATENATE("&lt;",VLOOKUP(CONCATENATE(Q$317," 1"),ТЗ!$A:$C,3,0)),IF(ТЗ!Q223&gt;ТЗ!Q$620,CONCATENATE("&gt;",VLOOKUP(CONCATENATE(Q$317," 2"),ТЗ!$A:$C,3,0)),ТЗ!Q223))</f>
        <v>0</v>
      </c>
      <c r="R529" s="30" t="str">
        <f>IF(R223&lt;R$619,CONCATENATE("&lt;",VLOOKUP(CONCATENATE(R$317," 1"),ТЗ!$A:$C,3,0)),IF(ТЗ!R223&gt;ТЗ!R$620,CONCATENATE("&gt;",VLOOKUP(CONCATENATE(R$317," 2"),ТЗ!$A:$C,3,0)),ТЗ!R223))</f>
        <v>&lt;0,5</v>
      </c>
      <c r="S529" s="30" t="str">
        <f>IF(S223&lt;S$619,CONCATENATE("&lt;",VLOOKUP(CONCATENATE(S$317," 1"),ТЗ!$A:$C,3,0)),IF(ТЗ!S223&gt;ТЗ!S$620,CONCATENATE("&gt;",VLOOKUP(CONCATENATE(S$317," 2"),ТЗ!$A:$C,3,0)),ТЗ!S223))</f>
        <v>&lt;0,1</v>
      </c>
      <c r="T529" s="30" t="str">
        <f>IF(T223&lt;T$619,CONCATENATE("&lt;",VLOOKUP(CONCATENATE(T$317," 1"),ТЗ!$A:$C,3,0)),IF(ТЗ!T223&gt;ТЗ!T$620,CONCATENATE("&gt;",VLOOKUP(CONCATENATE(T$317," 2"),ТЗ!$A:$C,3,0)),ТЗ!T223))</f>
        <v>&lt;0,1</v>
      </c>
      <c r="U529" s="30" t="e">
        <f>IF(U223&lt;U$619,CONCATENATE("&lt;",VLOOKUP(CONCATENATE(U$317," 1"),ТЗ!$A:$C,3,0)),IF(ТЗ!U223&gt;ТЗ!U$620,CONCATENATE("&gt;",VLOOKUP(CONCATENATE(U$317," 2"),ТЗ!$A:$C,3,0)),ТЗ!U223))</f>
        <v>#N/A</v>
      </c>
      <c r="V529" s="30" t="e">
        <f>IF(V223&lt;V$619,CONCATENATE("&lt;",VLOOKUP(CONCATENATE(V$317," 1"),ТЗ!$A:$C,3,0)),IF(ТЗ!V223&gt;ТЗ!V$620,CONCATENATE("&gt;",VLOOKUP(CONCATENATE(V$317," 2"),ТЗ!$A:$C,3,0)),ТЗ!V223))</f>
        <v>#N/A</v>
      </c>
    </row>
    <row r="530" spans="4:22" ht="15.75" hidden="1" thickBot="1" x14ac:dyDescent="0.3">
      <c r="D530" s="14" t="str">
        <f>IF(OR(D529=[1]Настройки!$U$6,D529="-"),"-",D529+1)</f>
        <v>-</v>
      </c>
      <c r="E530" s="15" t="str">
        <f t="shared" si="4"/>
        <v>-</v>
      </c>
      <c r="F530" s="15"/>
      <c r="G530" s="30" t="str">
        <f>IF(G224&lt;G$619,CONCATENATE("&lt;",VLOOKUP(CONCATENATE(G$317," 1"),ТЗ!$A:$C,3,0)),IF(ТЗ!G224&gt;ТЗ!G$620,CONCATENATE("&gt;",VLOOKUP(CONCATENATE(G$317," 2"),ТЗ!$A:$C,3,0)),ТЗ!G224))</f>
        <v>&lt;1,00</v>
      </c>
      <c r="H530" s="30" t="str">
        <f>IF(H224&lt;H$619,CONCATENATE("&lt;",VLOOKUP(CONCATENATE(H$317," 1"),ТЗ!$A:$C,3,0)),IF(ТЗ!H224&gt;ТЗ!H$620,CONCATENATE("&gt;",VLOOKUP(CONCATENATE(H$317," 2"),ТЗ!$A:$C,3,0)),ТЗ!H224))</f>
        <v>&lt;1,00</v>
      </c>
      <c r="I530" s="30" t="str">
        <f>IF(I224&lt;I$619,CONCATENATE("&lt;",VLOOKUP(CONCATENATE(I$317," 1"),ТЗ!$A:$C,3,0)),IF(ТЗ!I224&gt;ТЗ!I$620,CONCATENATE("&gt;",VLOOKUP(CONCATENATE(I$317," 2"),ТЗ!$A:$C,3,0)),ТЗ!I224))</f>
        <v>&lt;0,01</v>
      </c>
      <c r="J530" s="30">
        <f>IF(J224&lt;J$619,CONCATENATE("&lt;",VLOOKUP(CONCATENATE(J$317," 1"),ТЗ!$A:$C,3,0)),IF(ТЗ!J224&gt;ТЗ!J$620,CONCATENATE("&gt;",VLOOKUP(CONCATENATE(J$317," 2"),ТЗ!$A:$C,3,0)),ТЗ!J224))</f>
        <v>0</v>
      </c>
      <c r="K530" s="30">
        <f>IF(K224&lt;K$619,CONCATENATE("&lt;",VLOOKUP(CONCATENATE(K$317," 1"),ТЗ!$A:$C,3,0)),IF(ТЗ!K224&gt;ТЗ!K$620,CONCATENATE("&gt;",VLOOKUP(CONCATENATE(K$317," 2"),ТЗ!$A:$C,3,0)),ТЗ!K224))</f>
        <v>0</v>
      </c>
      <c r="L530" s="30" t="str">
        <f>IF(L224&lt;L$619,CONCATENATE("&lt;",VLOOKUP(CONCATENATE(L$317," 1"),ТЗ!$A:$C,3,0)),IF(ТЗ!L224&gt;ТЗ!L$620,CONCATENATE("&gt;",VLOOKUP(CONCATENATE(L$317," 2"),ТЗ!$A:$C,3,0)),ТЗ!L224))</f>
        <v>&lt;0,2</v>
      </c>
      <c r="M530" s="30" t="str">
        <f>IF(M224&lt;M$619,CONCATENATE("&lt;",VLOOKUP(CONCATENATE(M$317," 1"),ТЗ!$A:$C,3,0)),IF(ТЗ!M224&gt;ТЗ!M$620,CONCATENATE("&gt;",VLOOKUP(CONCATENATE(M$317," 2"),ТЗ!$A:$C,3,0)),ТЗ!M224))</f>
        <v>&lt;0,5</v>
      </c>
      <c r="N530" s="30">
        <f>IF(N224&lt;N$619,CONCATENATE("&lt;",VLOOKUP(CONCATENATE(N$317," 1"),ТЗ!$A:$C,3,0)),IF(ТЗ!N224&gt;ТЗ!N$620,CONCATENATE("&gt;",VLOOKUP(CONCATENATE(N$317," 2"),ТЗ!$A:$C,3,0)),ТЗ!N224))</f>
        <v>0</v>
      </c>
      <c r="O530" s="30">
        <f>IF(O224&lt;O$619,CONCATENATE("&lt;",VLOOKUP(CONCATENATE(O$317," 1"),ТЗ!$A:$C,3,0)),IF(ТЗ!O224&gt;ТЗ!O$620,CONCATENATE("&gt;",VLOOKUP(CONCATENATE(O$317," 2"),ТЗ!$A:$C,3,0)),ТЗ!O224))</f>
        <v>0</v>
      </c>
      <c r="P530" s="30">
        <f>IF(P224&lt;P$619,CONCATENATE("&lt;",VLOOKUP(CONCATENATE(P$317," 1"),ТЗ!$A:$C,3,0)),IF(ТЗ!P224&gt;ТЗ!P$620,CONCATENATE("&gt;",VLOOKUP(CONCATENATE(P$317," 2"),ТЗ!$A:$C,3,0)),ТЗ!P224))</f>
        <v>0</v>
      </c>
      <c r="Q530" s="30">
        <f>IF(Q224&lt;Q$619,CONCATENATE("&lt;",VLOOKUP(CONCATENATE(Q$317," 1"),ТЗ!$A:$C,3,0)),IF(ТЗ!Q224&gt;ТЗ!Q$620,CONCATENATE("&gt;",VLOOKUP(CONCATENATE(Q$317," 2"),ТЗ!$A:$C,3,0)),ТЗ!Q224))</f>
        <v>0</v>
      </c>
      <c r="R530" s="30" t="str">
        <f>IF(R224&lt;R$619,CONCATENATE("&lt;",VLOOKUP(CONCATENATE(R$317," 1"),ТЗ!$A:$C,3,0)),IF(ТЗ!R224&gt;ТЗ!R$620,CONCATENATE("&gt;",VLOOKUP(CONCATENATE(R$317," 2"),ТЗ!$A:$C,3,0)),ТЗ!R224))</f>
        <v>&lt;0,5</v>
      </c>
      <c r="S530" s="30" t="str">
        <f>IF(S224&lt;S$619,CONCATENATE("&lt;",VLOOKUP(CONCATENATE(S$317," 1"),ТЗ!$A:$C,3,0)),IF(ТЗ!S224&gt;ТЗ!S$620,CONCATENATE("&gt;",VLOOKUP(CONCATENATE(S$317," 2"),ТЗ!$A:$C,3,0)),ТЗ!S224))</f>
        <v>&lt;0,1</v>
      </c>
      <c r="T530" s="30" t="str">
        <f>IF(T224&lt;T$619,CONCATENATE("&lt;",VLOOKUP(CONCATENATE(T$317," 1"),ТЗ!$A:$C,3,0)),IF(ТЗ!T224&gt;ТЗ!T$620,CONCATENATE("&gt;",VLOOKUP(CONCATENATE(T$317," 2"),ТЗ!$A:$C,3,0)),ТЗ!T224))</f>
        <v>&lt;0,1</v>
      </c>
      <c r="U530" s="30" t="e">
        <f>IF(U224&lt;U$619,CONCATENATE("&lt;",VLOOKUP(CONCATENATE(U$317," 1"),ТЗ!$A:$C,3,0)),IF(ТЗ!U224&gt;ТЗ!U$620,CONCATENATE("&gt;",VLOOKUP(CONCATENATE(U$317," 2"),ТЗ!$A:$C,3,0)),ТЗ!U224))</f>
        <v>#N/A</v>
      </c>
      <c r="V530" s="30" t="e">
        <f>IF(V224&lt;V$619,CONCATENATE("&lt;",VLOOKUP(CONCATENATE(V$317," 1"),ТЗ!$A:$C,3,0)),IF(ТЗ!V224&gt;ТЗ!V$620,CONCATENATE("&gt;",VLOOKUP(CONCATENATE(V$317," 2"),ТЗ!$A:$C,3,0)),ТЗ!V224))</f>
        <v>#N/A</v>
      </c>
    </row>
    <row r="531" spans="4:22" ht="15.75" hidden="1" thickBot="1" x14ac:dyDescent="0.3">
      <c r="D531" s="14" t="str">
        <f>IF(OR(D530=[1]Настройки!$U$6,D530="-"),"-",D530+1)</f>
        <v>-</v>
      </c>
      <c r="E531" s="15" t="str">
        <f t="shared" si="4"/>
        <v>-</v>
      </c>
      <c r="F531" s="15"/>
      <c r="G531" s="30" t="str">
        <f>IF(G225&lt;G$619,CONCATENATE("&lt;",VLOOKUP(CONCATENATE(G$317," 1"),ТЗ!$A:$C,3,0)),IF(ТЗ!G225&gt;ТЗ!G$620,CONCATENATE("&gt;",VLOOKUP(CONCATENATE(G$317," 2"),ТЗ!$A:$C,3,0)),ТЗ!G225))</f>
        <v>&lt;1,00</v>
      </c>
      <c r="H531" s="30" t="str">
        <f>IF(H225&lt;H$619,CONCATENATE("&lt;",VLOOKUP(CONCATENATE(H$317," 1"),ТЗ!$A:$C,3,0)),IF(ТЗ!H225&gt;ТЗ!H$620,CONCATENATE("&gt;",VLOOKUP(CONCATENATE(H$317," 2"),ТЗ!$A:$C,3,0)),ТЗ!H225))</f>
        <v>&lt;1,00</v>
      </c>
      <c r="I531" s="30" t="str">
        <f>IF(I225&lt;I$619,CONCATENATE("&lt;",VLOOKUP(CONCATENATE(I$317," 1"),ТЗ!$A:$C,3,0)),IF(ТЗ!I225&gt;ТЗ!I$620,CONCATENATE("&gt;",VLOOKUP(CONCATENATE(I$317," 2"),ТЗ!$A:$C,3,0)),ТЗ!I225))</f>
        <v>&lt;0,01</v>
      </c>
      <c r="J531" s="30">
        <f>IF(J225&lt;J$619,CONCATENATE("&lt;",VLOOKUP(CONCATENATE(J$317," 1"),ТЗ!$A:$C,3,0)),IF(ТЗ!J225&gt;ТЗ!J$620,CONCATENATE("&gt;",VLOOKUP(CONCATENATE(J$317," 2"),ТЗ!$A:$C,3,0)),ТЗ!J225))</f>
        <v>0</v>
      </c>
      <c r="K531" s="30">
        <f>IF(K225&lt;K$619,CONCATENATE("&lt;",VLOOKUP(CONCATENATE(K$317," 1"),ТЗ!$A:$C,3,0)),IF(ТЗ!K225&gt;ТЗ!K$620,CONCATENATE("&gt;",VLOOKUP(CONCATENATE(K$317," 2"),ТЗ!$A:$C,3,0)),ТЗ!K225))</f>
        <v>0</v>
      </c>
      <c r="L531" s="30" t="str">
        <f>IF(L225&lt;L$619,CONCATENATE("&lt;",VLOOKUP(CONCATENATE(L$317," 1"),ТЗ!$A:$C,3,0)),IF(ТЗ!L225&gt;ТЗ!L$620,CONCATENATE("&gt;",VLOOKUP(CONCATENATE(L$317," 2"),ТЗ!$A:$C,3,0)),ТЗ!L225))</f>
        <v>&lt;0,2</v>
      </c>
      <c r="M531" s="30" t="str">
        <f>IF(M225&lt;M$619,CONCATENATE("&lt;",VLOOKUP(CONCATENATE(M$317," 1"),ТЗ!$A:$C,3,0)),IF(ТЗ!M225&gt;ТЗ!M$620,CONCATENATE("&gt;",VLOOKUP(CONCATENATE(M$317," 2"),ТЗ!$A:$C,3,0)),ТЗ!M225))</f>
        <v>&lt;0,5</v>
      </c>
      <c r="N531" s="30">
        <f>IF(N225&lt;N$619,CONCATENATE("&lt;",VLOOKUP(CONCATENATE(N$317," 1"),ТЗ!$A:$C,3,0)),IF(ТЗ!N225&gt;ТЗ!N$620,CONCATENATE("&gt;",VLOOKUP(CONCATENATE(N$317," 2"),ТЗ!$A:$C,3,0)),ТЗ!N225))</f>
        <v>0</v>
      </c>
      <c r="O531" s="30">
        <f>IF(O225&lt;O$619,CONCATENATE("&lt;",VLOOKUP(CONCATENATE(O$317," 1"),ТЗ!$A:$C,3,0)),IF(ТЗ!O225&gt;ТЗ!O$620,CONCATENATE("&gt;",VLOOKUP(CONCATENATE(O$317," 2"),ТЗ!$A:$C,3,0)),ТЗ!O225))</f>
        <v>0</v>
      </c>
      <c r="P531" s="30">
        <f>IF(P225&lt;P$619,CONCATENATE("&lt;",VLOOKUP(CONCATENATE(P$317," 1"),ТЗ!$A:$C,3,0)),IF(ТЗ!P225&gt;ТЗ!P$620,CONCATENATE("&gt;",VLOOKUP(CONCATENATE(P$317," 2"),ТЗ!$A:$C,3,0)),ТЗ!P225))</f>
        <v>0</v>
      </c>
      <c r="Q531" s="30">
        <f>IF(Q225&lt;Q$619,CONCATENATE("&lt;",VLOOKUP(CONCATENATE(Q$317," 1"),ТЗ!$A:$C,3,0)),IF(ТЗ!Q225&gt;ТЗ!Q$620,CONCATENATE("&gt;",VLOOKUP(CONCATENATE(Q$317," 2"),ТЗ!$A:$C,3,0)),ТЗ!Q225))</f>
        <v>0</v>
      </c>
      <c r="R531" s="30" t="str">
        <f>IF(R225&lt;R$619,CONCATENATE("&lt;",VLOOKUP(CONCATENATE(R$317," 1"),ТЗ!$A:$C,3,0)),IF(ТЗ!R225&gt;ТЗ!R$620,CONCATENATE("&gt;",VLOOKUP(CONCATENATE(R$317," 2"),ТЗ!$A:$C,3,0)),ТЗ!R225))</f>
        <v>&lt;0,5</v>
      </c>
      <c r="S531" s="30" t="str">
        <f>IF(S225&lt;S$619,CONCATENATE("&lt;",VLOOKUP(CONCATENATE(S$317," 1"),ТЗ!$A:$C,3,0)),IF(ТЗ!S225&gt;ТЗ!S$620,CONCATENATE("&gt;",VLOOKUP(CONCATENATE(S$317," 2"),ТЗ!$A:$C,3,0)),ТЗ!S225))</f>
        <v>&lt;0,1</v>
      </c>
      <c r="T531" s="30" t="str">
        <f>IF(T225&lt;T$619,CONCATENATE("&lt;",VLOOKUP(CONCATENATE(T$317," 1"),ТЗ!$A:$C,3,0)),IF(ТЗ!T225&gt;ТЗ!T$620,CONCATENATE("&gt;",VLOOKUP(CONCATENATE(T$317," 2"),ТЗ!$A:$C,3,0)),ТЗ!T225))</f>
        <v>&lt;0,1</v>
      </c>
      <c r="U531" s="30" t="e">
        <f>IF(U225&lt;U$619,CONCATENATE("&lt;",VLOOKUP(CONCATENATE(U$317," 1"),ТЗ!$A:$C,3,0)),IF(ТЗ!U225&gt;ТЗ!U$620,CONCATENATE("&gt;",VLOOKUP(CONCATENATE(U$317," 2"),ТЗ!$A:$C,3,0)),ТЗ!U225))</f>
        <v>#N/A</v>
      </c>
      <c r="V531" s="30" t="e">
        <f>IF(V225&lt;V$619,CONCATENATE("&lt;",VLOOKUP(CONCATENATE(V$317," 1"),ТЗ!$A:$C,3,0)),IF(ТЗ!V225&gt;ТЗ!V$620,CONCATENATE("&gt;",VLOOKUP(CONCATENATE(V$317," 2"),ТЗ!$A:$C,3,0)),ТЗ!V225))</f>
        <v>#N/A</v>
      </c>
    </row>
    <row r="532" spans="4:22" ht="15.75" hidden="1" thickBot="1" x14ac:dyDescent="0.3">
      <c r="D532" s="14" t="str">
        <f>IF(OR(D531=[1]Настройки!$U$6,D531="-"),"-",D531+1)</f>
        <v>-</v>
      </c>
      <c r="E532" s="15" t="str">
        <f t="shared" si="4"/>
        <v>-</v>
      </c>
      <c r="F532" s="15"/>
      <c r="G532" s="30" t="str">
        <f>IF(G226&lt;G$619,CONCATENATE("&lt;",VLOOKUP(CONCATENATE(G$317," 1"),ТЗ!$A:$C,3,0)),IF(ТЗ!G226&gt;ТЗ!G$620,CONCATENATE("&gt;",VLOOKUP(CONCATENATE(G$317," 2"),ТЗ!$A:$C,3,0)),ТЗ!G226))</f>
        <v>&lt;1,00</v>
      </c>
      <c r="H532" s="30" t="str">
        <f>IF(H226&lt;H$619,CONCATENATE("&lt;",VLOOKUP(CONCATENATE(H$317," 1"),ТЗ!$A:$C,3,0)),IF(ТЗ!H226&gt;ТЗ!H$620,CONCATENATE("&gt;",VLOOKUP(CONCATENATE(H$317," 2"),ТЗ!$A:$C,3,0)),ТЗ!H226))</f>
        <v>&lt;1,00</v>
      </c>
      <c r="I532" s="30" t="str">
        <f>IF(I226&lt;I$619,CONCATENATE("&lt;",VLOOKUP(CONCATENATE(I$317," 1"),ТЗ!$A:$C,3,0)),IF(ТЗ!I226&gt;ТЗ!I$620,CONCATENATE("&gt;",VLOOKUP(CONCATENATE(I$317," 2"),ТЗ!$A:$C,3,0)),ТЗ!I226))</f>
        <v>&lt;0,01</v>
      </c>
      <c r="J532" s="30">
        <f>IF(J226&lt;J$619,CONCATENATE("&lt;",VLOOKUP(CONCATENATE(J$317," 1"),ТЗ!$A:$C,3,0)),IF(ТЗ!J226&gt;ТЗ!J$620,CONCATENATE("&gt;",VLOOKUP(CONCATENATE(J$317," 2"),ТЗ!$A:$C,3,0)),ТЗ!J226))</f>
        <v>0</v>
      </c>
      <c r="K532" s="30">
        <f>IF(K226&lt;K$619,CONCATENATE("&lt;",VLOOKUP(CONCATENATE(K$317," 1"),ТЗ!$A:$C,3,0)),IF(ТЗ!K226&gt;ТЗ!K$620,CONCATENATE("&gt;",VLOOKUP(CONCATENATE(K$317," 2"),ТЗ!$A:$C,3,0)),ТЗ!K226))</f>
        <v>0</v>
      </c>
      <c r="L532" s="30" t="str">
        <f>IF(L226&lt;L$619,CONCATENATE("&lt;",VLOOKUP(CONCATENATE(L$317," 1"),ТЗ!$A:$C,3,0)),IF(ТЗ!L226&gt;ТЗ!L$620,CONCATENATE("&gt;",VLOOKUP(CONCATENATE(L$317," 2"),ТЗ!$A:$C,3,0)),ТЗ!L226))</f>
        <v>&lt;0,2</v>
      </c>
      <c r="M532" s="30" t="str">
        <f>IF(M226&lt;M$619,CONCATENATE("&lt;",VLOOKUP(CONCATENATE(M$317," 1"),ТЗ!$A:$C,3,0)),IF(ТЗ!M226&gt;ТЗ!M$620,CONCATENATE("&gt;",VLOOKUP(CONCATENATE(M$317," 2"),ТЗ!$A:$C,3,0)),ТЗ!M226))</f>
        <v>&lt;0,5</v>
      </c>
      <c r="N532" s="30">
        <f>IF(N226&lt;N$619,CONCATENATE("&lt;",VLOOKUP(CONCATENATE(N$317," 1"),ТЗ!$A:$C,3,0)),IF(ТЗ!N226&gt;ТЗ!N$620,CONCATENATE("&gt;",VLOOKUP(CONCATENATE(N$317," 2"),ТЗ!$A:$C,3,0)),ТЗ!N226))</f>
        <v>0</v>
      </c>
      <c r="O532" s="30">
        <f>IF(O226&lt;O$619,CONCATENATE("&lt;",VLOOKUP(CONCATENATE(O$317," 1"),ТЗ!$A:$C,3,0)),IF(ТЗ!O226&gt;ТЗ!O$620,CONCATENATE("&gt;",VLOOKUP(CONCATENATE(O$317," 2"),ТЗ!$A:$C,3,0)),ТЗ!O226))</f>
        <v>0</v>
      </c>
      <c r="P532" s="30">
        <f>IF(P226&lt;P$619,CONCATENATE("&lt;",VLOOKUP(CONCATENATE(P$317," 1"),ТЗ!$A:$C,3,0)),IF(ТЗ!P226&gt;ТЗ!P$620,CONCATENATE("&gt;",VLOOKUP(CONCATENATE(P$317," 2"),ТЗ!$A:$C,3,0)),ТЗ!P226))</f>
        <v>0</v>
      </c>
      <c r="Q532" s="30">
        <f>IF(Q226&lt;Q$619,CONCATENATE("&lt;",VLOOKUP(CONCATENATE(Q$317," 1"),ТЗ!$A:$C,3,0)),IF(ТЗ!Q226&gt;ТЗ!Q$620,CONCATENATE("&gt;",VLOOKUP(CONCATENATE(Q$317," 2"),ТЗ!$A:$C,3,0)),ТЗ!Q226))</f>
        <v>0</v>
      </c>
      <c r="R532" s="30" t="str">
        <f>IF(R226&lt;R$619,CONCATENATE("&lt;",VLOOKUP(CONCATENATE(R$317," 1"),ТЗ!$A:$C,3,0)),IF(ТЗ!R226&gt;ТЗ!R$620,CONCATENATE("&gt;",VLOOKUP(CONCATENATE(R$317," 2"),ТЗ!$A:$C,3,0)),ТЗ!R226))</f>
        <v>&lt;0,5</v>
      </c>
      <c r="S532" s="30" t="str">
        <f>IF(S226&lt;S$619,CONCATENATE("&lt;",VLOOKUP(CONCATENATE(S$317," 1"),ТЗ!$A:$C,3,0)),IF(ТЗ!S226&gt;ТЗ!S$620,CONCATENATE("&gt;",VLOOKUP(CONCATENATE(S$317," 2"),ТЗ!$A:$C,3,0)),ТЗ!S226))</f>
        <v>&lt;0,1</v>
      </c>
      <c r="T532" s="30" t="str">
        <f>IF(T226&lt;T$619,CONCATENATE("&lt;",VLOOKUP(CONCATENATE(T$317," 1"),ТЗ!$A:$C,3,0)),IF(ТЗ!T226&gt;ТЗ!T$620,CONCATENATE("&gt;",VLOOKUP(CONCATENATE(T$317," 2"),ТЗ!$A:$C,3,0)),ТЗ!T226))</f>
        <v>&lt;0,1</v>
      </c>
      <c r="U532" s="30" t="e">
        <f>IF(U226&lt;U$619,CONCATENATE("&lt;",VLOOKUP(CONCATENATE(U$317," 1"),ТЗ!$A:$C,3,0)),IF(ТЗ!U226&gt;ТЗ!U$620,CONCATENATE("&gt;",VLOOKUP(CONCATENATE(U$317," 2"),ТЗ!$A:$C,3,0)),ТЗ!U226))</f>
        <v>#N/A</v>
      </c>
      <c r="V532" s="30" t="e">
        <f>IF(V226&lt;V$619,CONCATENATE("&lt;",VLOOKUP(CONCATENATE(V$317," 1"),ТЗ!$A:$C,3,0)),IF(ТЗ!V226&gt;ТЗ!V$620,CONCATENATE("&gt;",VLOOKUP(CONCATENATE(V$317," 2"),ТЗ!$A:$C,3,0)),ТЗ!V226))</f>
        <v>#N/A</v>
      </c>
    </row>
    <row r="533" spans="4:22" ht="15.75" hidden="1" thickBot="1" x14ac:dyDescent="0.3">
      <c r="D533" s="14" t="str">
        <f>IF(OR(D532=[1]Настройки!$U$6,D532="-"),"-",D532+1)</f>
        <v>-</v>
      </c>
      <c r="E533" s="15" t="str">
        <f t="shared" si="4"/>
        <v>-</v>
      </c>
      <c r="F533" s="15"/>
      <c r="G533" s="30" t="str">
        <f>IF(G227&lt;G$619,CONCATENATE("&lt;",VLOOKUP(CONCATENATE(G$317," 1"),ТЗ!$A:$C,3,0)),IF(ТЗ!G227&gt;ТЗ!G$620,CONCATENATE("&gt;",VLOOKUP(CONCATENATE(G$317," 2"),ТЗ!$A:$C,3,0)),ТЗ!G227))</f>
        <v>&lt;1,00</v>
      </c>
      <c r="H533" s="30" t="str">
        <f>IF(H227&lt;H$619,CONCATENATE("&lt;",VLOOKUP(CONCATENATE(H$317," 1"),ТЗ!$A:$C,3,0)),IF(ТЗ!H227&gt;ТЗ!H$620,CONCATENATE("&gt;",VLOOKUP(CONCATENATE(H$317," 2"),ТЗ!$A:$C,3,0)),ТЗ!H227))</f>
        <v>&lt;1,00</v>
      </c>
      <c r="I533" s="30" t="str">
        <f>IF(I227&lt;I$619,CONCATENATE("&lt;",VLOOKUP(CONCATENATE(I$317," 1"),ТЗ!$A:$C,3,0)),IF(ТЗ!I227&gt;ТЗ!I$620,CONCATENATE("&gt;",VLOOKUP(CONCATENATE(I$317," 2"),ТЗ!$A:$C,3,0)),ТЗ!I227))</f>
        <v>&lt;0,01</v>
      </c>
      <c r="J533" s="30">
        <f>IF(J227&lt;J$619,CONCATENATE("&lt;",VLOOKUP(CONCATENATE(J$317," 1"),ТЗ!$A:$C,3,0)),IF(ТЗ!J227&gt;ТЗ!J$620,CONCATENATE("&gt;",VLOOKUP(CONCATENATE(J$317," 2"),ТЗ!$A:$C,3,0)),ТЗ!J227))</f>
        <v>0</v>
      </c>
      <c r="K533" s="30">
        <f>IF(K227&lt;K$619,CONCATENATE("&lt;",VLOOKUP(CONCATENATE(K$317," 1"),ТЗ!$A:$C,3,0)),IF(ТЗ!K227&gt;ТЗ!K$620,CONCATENATE("&gt;",VLOOKUP(CONCATENATE(K$317," 2"),ТЗ!$A:$C,3,0)),ТЗ!K227))</f>
        <v>0</v>
      </c>
      <c r="L533" s="30" t="str">
        <f>IF(L227&lt;L$619,CONCATENATE("&lt;",VLOOKUP(CONCATENATE(L$317," 1"),ТЗ!$A:$C,3,0)),IF(ТЗ!L227&gt;ТЗ!L$620,CONCATENATE("&gt;",VLOOKUP(CONCATENATE(L$317," 2"),ТЗ!$A:$C,3,0)),ТЗ!L227))</f>
        <v>&lt;0,2</v>
      </c>
      <c r="M533" s="30" t="str">
        <f>IF(M227&lt;M$619,CONCATENATE("&lt;",VLOOKUP(CONCATENATE(M$317," 1"),ТЗ!$A:$C,3,0)),IF(ТЗ!M227&gt;ТЗ!M$620,CONCATENATE("&gt;",VLOOKUP(CONCATENATE(M$317," 2"),ТЗ!$A:$C,3,0)),ТЗ!M227))</f>
        <v>&lt;0,5</v>
      </c>
      <c r="N533" s="30">
        <f>IF(N227&lt;N$619,CONCATENATE("&lt;",VLOOKUP(CONCATENATE(N$317," 1"),ТЗ!$A:$C,3,0)),IF(ТЗ!N227&gt;ТЗ!N$620,CONCATENATE("&gt;",VLOOKUP(CONCATENATE(N$317," 2"),ТЗ!$A:$C,3,0)),ТЗ!N227))</f>
        <v>0</v>
      </c>
      <c r="O533" s="30">
        <f>IF(O227&lt;O$619,CONCATENATE("&lt;",VLOOKUP(CONCATENATE(O$317," 1"),ТЗ!$A:$C,3,0)),IF(ТЗ!O227&gt;ТЗ!O$620,CONCATENATE("&gt;",VLOOKUP(CONCATENATE(O$317," 2"),ТЗ!$A:$C,3,0)),ТЗ!O227))</f>
        <v>0</v>
      </c>
      <c r="P533" s="30">
        <f>IF(P227&lt;P$619,CONCATENATE("&lt;",VLOOKUP(CONCATENATE(P$317," 1"),ТЗ!$A:$C,3,0)),IF(ТЗ!P227&gt;ТЗ!P$620,CONCATENATE("&gt;",VLOOKUP(CONCATENATE(P$317," 2"),ТЗ!$A:$C,3,0)),ТЗ!P227))</f>
        <v>0</v>
      </c>
      <c r="Q533" s="30">
        <f>IF(Q227&lt;Q$619,CONCATENATE("&lt;",VLOOKUP(CONCATENATE(Q$317," 1"),ТЗ!$A:$C,3,0)),IF(ТЗ!Q227&gt;ТЗ!Q$620,CONCATENATE("&gt;",VLOOKUP(CONCATENATE(Q$317," 2"),ТЗ!$A:$C,3,0)),ТЗ!Q227))</f>
        <v>0</v>
      </c>
      <c r="R533" s="30" t="str">
        <f>IF(R227&lt;R$619,CONCATENATE("&lt;",VLOOKUP(CONCATENATE(R$317," 1"),ТЗ!$A:$C,3,0)),IF(ТЗ!R227&gt;ТЗ!R$620,CONCATENATE("&gt;",VLOOKUP(CONCATENATE(R$317," 2"),ТЗ!$A:$C,3,0)),ТЗ!R227))</f>
        <v>&lt;0,5</v>
      </c>
      <c r="S533" s="30" t="str">
        <f>IF(S227&lt;S$619,CONCATENATE("&lt;",VLOOKUP(CONCATENATE(S$317," 1"),ТЗ!$A:$C,3,0)),IF(ТЗ!S227&gt;ТЗ!S$620,CONCATENATE("&gt;",VLOOKUP(CONCATENATE(S$317," 2"),ТЗ!$A:$C,3,0)),ТЗ!S227))</f>
        <v>&lt;0,1</v>
      </c>
      <c r="T533" s="30" t="str">
        <f>IF(T227&lt;T$619,CONCATENATE("&lt;",VLOOKUP(CONCATENATE(T$317," 1"),ТЗ!$A:$C,3,0)),IF(ТЗ!T227&gt;ТЗ!T$620,CONCATENATE("&gt;",VLOOKUP(CONCATENATE(T$317," 2"),ТЗ!$A:$C,3,0)),ТЗ!T227))</f>
        <v>&lt;0,1</v>
      </c>
      <c r="U533" s="30" t="e">
        <f>IF(U227&lt;U$619,CONCATENATE("&lt;",VLOOKUP(CONCATENATE(U$317," 1"),ТЗ!$A:$C,3,0)),IF(ТЗ!U227&gt;ТЗ!U$620,CONCATENATE("&gt;",VLOOKUP(CONCATENATE(U$317," 2"),ТЗ!$A:$C,3,0)),ТЗ!U227))</f>
        <v>#N/A</v>
      </c>
      <c r="V533" s="30" t="e">
        <f>IF(V227&lt;V$619,CONCATENATE("&lt;",VLOOKUP(CONCATENATE(V$317," 1"),ТЗ!$A:$C,3,0)),IF(ТЗ!V227&gt;ТЗ!V$620,CONCATENATE("&gt;",VLOOKUP(CONCATENATE(V$317," 2"),ТЗ!$A:$C,3,0)),ТЗ!V227))</f>
        <v>#N/A</v>
      </c>
    </row>
    <row r="534" spans="4:22" ht="15.75" hidden="1" thickBot="1" x14ac:dyDescent="0.3">
      <c r="D534" s="14" t="str">
        <f>IF(OR(D533=[1]Настройки!$U$6,D533="-"),"-",D533+1)</f>
        <v>-</v>
      </c>
      <c r="E534" s="15" t="str">
        <f t="shared" si="4"/>
        <v>-</v>
      </c>
      <c r="F534" s="15"/>
      <c r="G534" s="30" t="str">
        <f>IF(G228&lt;G$619,CONCATENATE("&lt;",VLOOKUP(CONCATENATE(G$317," 1"),ТЗ!$A:$C,3,0)),IF(ТЗ!G228&gt;ТЗ!G$620,CONCATENATE("&gt;",VLOOKUP(CONCATENATE(G$317," 2"),ТЗ!$A:$C,3,0)),ТЗ!G228))</f>
        <v>&lt;1,00</v>
      </c>
      <c r="H534" s="30" t="str">
        <f>IF(H228&lt;H$619,CONCATENATE("&lt;",VLOOKUP(CONCATENATE(H$317," 1"),ТЗ!$A:$C,3,0)),IF(ТЗ!H228&gt;ТЗ!H$620,CONCATENATE("&gt;",VLOOKUP(CONCATENATE(H$317," 2"),ТЗ!$A:$C,3,0)),ТЗ!H228))</f>
        <v>&lt;1,00</v>
      </c>
      <c r="I534" s="30" t="str">
        <f>IF(I228&lt;I$619,CONCATENATE("&lt;",VLOOKUP(CONCATENATE(I$317," 1"),ТЗ!$A:$C,3,0)),IF(ТЗ!I228&gt;ТЗ!I$620,CONCATENATE("&gt;",VLOOKUP(CONCATENATE(I$317," 2"),ТЗ!$A:$C,3,0)),ТЗ!I228))</f>
        <v>&lt;0,01</v>
      </c>
      <c r="J534" s="30">
        <f>IF(J228&lt;J$619,CONCATENATE("&lt;",VLOOKUP(CONCATENATE(J$317," 1"),ТЗ!$A:$C,3,0)),IF(ТЗ!J228&gt;ТЗ!J$620,CONCATENATE("&gt;",VLOOKUP(CONCATENATE(J$317," 2"),ТЗ!$A:$C,3,0)),ТЗ!J228))</f>
        <v>0</v>
      </c>
      <c r="K534" s="30">
        <f>IF(K228&lt;K$619,CONCATENATE("&lt;",VLOOKUP(CONCATENATE(K$317," 1"),ТЗ!$A:$C,3,0)),IF(ТЗ!K228&gt;ТЗ!K$620,CONCATENATE("&gt;",VLOOKUP(CONCATENATE(K$317," 2"),ТЗ!$A:$C,3,0)),ТЗ!K228))</f>
        <v>0</v>
      </c>
      <c r="L534" s="30" t="str">
        <f>IF(L228&lt;L$619,CONCATENATE("&lt;",VLOOKUP(CONCATENATE(L$317," 1"),ТЗ!$A:$C,3,0)),IF(ТЗ!L228&gt;ТЗ!L$620,CONCATENATE("&gt;",VLOOKUP(CONCATENATE(L$317," 2"),ТЗ!$A:$C,3,0)),ТЗ!L228))</f>
        <v>&lt;0,2</v>
      </c>
      <c r="M534" s="30" t="str">
        <f>IF(M228&lt;M$619,CONCATENATE("&lt;",VLOOKUP(CONCATENATE(M$317," 1"),ТЗ!$A:$C,3,0)),IF(ТЗ!M228&gt;ТЗ!M$620,CONCATENATE("&gt;",VLOOKUP(CONCATENATE(M$317," 2"),ТЗ!$A:$C,3,0)),ТЗ!M228))</f>
        <v>&lt;0,5</v>
      </c>
      <c r="N534" s="30">
        <f>IF(N228&lt;N$619,CONCATENATE("&lt;",VLOOKUP(CONCATENATE(N$317," 1"),ТЗ!$A:$C,3,0)),IF(ТЗ!N228&gt;ТЗ!N$620,CONCATENATE("&gt;",VLOOKUP(CONCATENATE(N$317," 2"),ТЗ!$A:$C,3,0)),ТЗ!N228))</f>
        <v>0</v>
      </c>
      <c r="O534" s="30">
        <f>IF(O228&lt;O$619,CONCATENATE("&lt;",VLOOKUP(CONCATENATE(O$317," 1"),ТЗ!$A:$C,3,0)),IF(ТЗ!O228&gt;ТЗ!O$620,CONCATENATE("&gt;",VLOOKUP(CONCATENATE(O$317," 2"),ТЗ!$A:$C,3,0)),ТЗ!O228))</f>
        <v>0</v>
      </c>
      <c r="P534" s="30">
        <f>IF(P228&lt;P$619,CONCATENATE("&lt;",VLOOKUP(CONCATENATE(P$317," 1"),ТЗ!$A:$C,3,0)),IF(ТЗ!P228&gt;ТЗ!P$620,CONCATENATE("&gt;",VLOOKUP(CONCATENATE(P$317," 2"),ТЗ!$A:$C,3,0)),ТЗ!P228))</f>
        <v>0</v>
      </c>
      <c r="Q534" s="30">
        <f>IF(Q228&lt;Q$619,CONCATENATE("&lt;",VLOOKUP(CONCATENATE(Q$317," 1"),ТЗ!$A:$C,3,0)),IF(ТЗ!Q228&gt;ТЗ!Q$620,CONCATENATE("&gt;",VLOOKUP(CONCATENATE(Q$317," 2"),ТЗ!$A:$C,3,0)),ТЗ!Q228))</f>
        <v>0</v>
      </c>
      <c r="R534" s="30" t="str">
        <f>IF(R228&lt;R$619,CONCATENATE("&lt;",VLOOKUP(CONCATENATE(R$317," 1"),ТЗ!$A:$C,3,0)),IF(ТЗ!R228&gt;ТЗ!R$620,CONCATENATE("&gt;",VLOOKUP(CONCATENATE(R$317," 2"),ТЗ!$A:$C,3,0)),ТЗ!R228))</f>
        <v>&lt;0,5</v>
      </c>
      <c r="S534" s="30" t="str">
        <f>IF(S228&lt;S$619,CONCATENATE("&lt;",VLOOKUP(CONCATENATE(S$317," 1"),ТЗ!$A:$C,3,0)),IF(ТЗ!S228&gt;ТЗ!S$620,CONCATENATE("&gt;",VLOOKUP(CONCATENATE(S$317," 2"),ТЗ!$A:$C,3,0)),ТЗ!S228))</f>
        <v>&lt;0,1</v>
      </c>
      <c r="T534" s="30" t="str">
        <f>IF(T228&lt;T$619,CONCATENATE("&lt;",VLOOKUP(CONCATENATE(T$317," 1"),ТЗ!$A:$C,3,0)),IF(ТЗ!T228&gt;ТЗ!T$620,CONCATENATE("&gt;",VLOOKUP(CONCATENATE(T$317," 2"),ТЗ!$A:$C,3,0)),ТЗ!T228))</f>
        <v>&lt;0,1</v>
      </c>
      <c r="U534" s="30" t="e">
        <f>IF(U228&lt;U$619,CONCATENATE("&lt;",VLOOKUP(CONCATENATE(U$317," 1"),ТЗ!$A:$C,3,0)),IF(ТЗ!U228&gt;ТЗ!U$620,CONCATENATE("&gt;",VLOOKUP(CONCATENATE(U$317," 2"),ТЗ!$A:$C,3,0)),ТЗ!U228))</f>
        <v>#N/A</v>
      </c>
      <c r="V534" s="30" t="e">
        <f>IF(V228&lt;V$619,CONCATENATE("&lt;",VLOOKUP(CONCATENATE(V$317," 1"),ТЗ!$A:$C,3,0)),IF(ТЗ!V228&gt;ТЗ!V$620,CONCATENATE("&gt;",VLOOKUP(CONCATENATE(V$317," 2"),ТЗ!$A:$C,3,0)),ТЗ!V228))</f>
        <v>#N/A</v>
      </c>
    </row>
    <row r="535" spans="4:22" ht="15.75" hidden="1" thickBot="1" x14ac:dyDescent="0.3">
      <c r="D535" s="14" t="str">
        <f>IF(OR(D534=[1]Настройки!$U$6,D534="-"),"-",D534+1)</f>
        <v>-</v>
      </c>
      <c r="E535" s="15" t="str">
        <f t="shared" si="4"/>
        <v>-</v>
      </c>
      <c r="F535" s="15"/>
      <c r="G535" s="30" t="str">
        <f>IF(G229&lt;G$619,CONCATENATE("&lt;",VLOOKUP(CONCATENATE(G$317," 1"),ТЗ!$A:$C,3,0)),IF(ТЗ!G229&gt;ТЗ!G$620,CONCATENATE("&gt;",VLOOKUP(CONCATENATE(G$317," 2"),ТЗ!$A:$C,3,0)),ТЗ!G229))</f>
        <v>&lt;1,00</v>
      </c>
      <c r="H535" s="30" t="str">
        <f>IF(H229&lt;H$619,CONCATENATE("&lt;",VLOOKUP(CONCATENATE(H$317," 1"),ТЗ!$A:$C,3,0)),IF(ТЗ!H229&gt;ТЗ!H$620,CONCATENATE("&gt;",VLOOKUP(CONCATENATE(H$317," 2"),ТЗ!$A:$C,3,0)),ТЗ!H229))</f>
        <v>&lt;1,00</v>
      </c>
      <c r="I535" s="30" t="str">
        <f>IF(I229&lt;I$619,CONCATENATE("&lt;",VLOOKUP(CONCATENATE(I$317," 1"),ТЗ!$A:$C,3,0)),IF(ТЗ!I229&gt;ТЗ!I$620,CONCATENATE("&gt;",VLOOKUP(CONCATENATE(I$317," 2"),ТЗ!$A:$C,3,0)),ТЗ!I229))</f>
        <v>&lt;0,01</v>
      </c>
      <c r="J535" s="30">
        <f>IF(J229&lt;J$619,CONCATENATE("&lt;",VLOOKUP(CONCATENATE(J$317," 1"),ТЗ!$A:$C,3,0)),IF(ТЗ!J229&gt;ТЗ!J$620,CONCATENATE("&gt;",VLOOKUP(CONCATENATE(J$317," 2"),ТЗ!$A:$C,3,0)),ТЗ!J229))</f>
        <v>0</v>
      </c>
      <c r="K535" s="30">
        <f>IF(K229&lt;K$619,CONCATENATE("&lt;",VLOOKUP(CONCATENATE(K$317," 1"),ТЗ!$A:$C,3,0)),IF(ТЗ!K229&gt;ТЗ!K$620,CONCATENATE("&gt;",VLOOKUP(CONCATENATE(K$317," 2"),ТЗ!$A:$C,3,0)),ТЗ!K229))</f>
        <v>0</v>
      </c>
      <c r="L535" s="30" t="str">
        <f>IF(L229&lt;L$619,CONCATENATE("&lt;",VLOOKUP(CONCATENATE(L$317," 1"),ТЗ!$A:$C,3,0)),IF(ТЗ!L229&gt;ТЗ!L$620,CONCATENATE("&gt;",VLOOKUP(CONCATENATE(L$317," 2"),ТЗ!$A:$C,3,0)),ТЗ!L229))</f>
        <v>&lt;0,2</v>
      </c>
      <c r="M535" s="30" t="str">
        <f>IF(M229&lt;M$619,CONCATENATE("&lt;",VLOOKUP(CONCATENATE(M$317," 1"),ТЗ!$A:$C,3,0)),IF(ТЗ!M229&gt;ТЗ!M$620,CONCATENATE("&gt;",VLOOKUP(CONCATENATE(M$317," 2"),ТЗ!$A:$C,3,0)),ТЗ!M229))</f>
        <v>&lt;0,5</v>
      </c>
      <c r="N535" s="30">
        <f>IF(N229&lt;N$619,CONCATENATE("&lt;",VLOOKUP(CONCATENATE(N$317," 1"),ТЗ!$A:$C,3,0)),IF(ТЗ!N229&gt;ТЗ!N$620,CONCATENATE("&gt;",VLOOKUP(CONCATENATE(N$317," 2"),ТЗ!$A:$C,3,0)),ТЗ!N229))</f>
        <v>0</v>
      </c>
      <c r="O535" s="30">
        <f>IF(O229&lt;O$619,CONCATENATE("&lt;",VLOOKUP(CONCATENATE(O$317," 1"),ТЗ!$A:$C,3,0)),IF(ТЗ!O229&gt;ТЗ!O$620,CONCATENATE("&gt;",VLOOKUP(CONCATENATE(O$317," 2"),ТЗ!$A:$C,3,0)),ТЗ!O229))</f>
        <v>0</v>
      </c>
      <c r="P535" s="30">
        <f>IF(P229&lt;P$619,CONCATENATE("&lt;",VLOOKUP(CONCATENATE(P$317," 1"),ТЗ!$A:$C,3,0)),IF(ТЗ!P229&gt;ТЗ!P$620,CONCATENATE("&gt;",VLOOKUP(CONCATENATE(P$317," 2"),ТЗ!$A:$C,3,0)),ТЗ!P229))</f>
        <v>0</v>
      </c>
      <c r="Q535" s="30">
        <f>IF(Q229&lt;Q$619,CONCATENATE("&lt;",VLOOKUP(CONCATENATE(Q$317," 1"),ТЗ!$A:$C,3,0)),IF(ТЗ!Q229&gt;ТЗ!Q$620,CONCATENATE("&gt;",VLOOKUP(CONCATENATE(Q$317," 2"),ТЗ!$A:$C,3,0)),ТЗ!Q229))</f>
        <v>0</v>
      </c>
      <c r="R535" s="30" t="str">
        <f>IF(R229&lt;R$619,CONCATENATE("&lt;",VLOOKUP(CONCATENATE(R$317," 1"),ТЗ!$A:$C,3,0)),IF(ТЗ!R229&gt;ТЗ!R$620,CONCATENATE("&gt;",VLOOKUP(CONCATENATE(R$317," 2"),ТЗ!$A:$C,3,0)),ТЗ!R229))</f>
        <v>&lt;0,5</v>
      </c>
      <c r="S535" s="30" t="str">
        <f>IF(S229&lt;S$619,CONCATENATE("&lt;",VLOOKUP(CONCATENATE(S$317," 1"),ТЗ!$A:$C,3,0)),IF(ТЗ!S229&gt;ТЗ!S$620,CONCATENATE("&gt;",VLOOKUP(CONCATENATE(S$317," 2"),ТЗ!$A:$C,3,0)),ТЗ!S229))</f>
        <v>&lt;0,1</v>
      </c>
      <c r="T535" s="30" t="str">
        <f>IF(T229&lt;T$619,CONCATENATE("&lt;",VLOOKUP(CONCATENATE(T$317," 1"),ТЗ!$A:$C,3,0)),IF(ТЗ!T229&gt;ТЗ!T$620,CONCATENATE("&gt;",VLOOKUP(CONCATENATE(T$317," 2"),ТЗ!$A:$C,3,0)),ТЗ!T229))</f>
        <v>&lt;0,1</v>
      </c>
      <c r="U535" s="30" t="e">
        <f>IF(U229&lt;U$619,CONCATENATE("&lt;",VLOOKUP(CONCATENATE(U$317," 1"),ТЗ!$A:$C,3,0)),IF(ТЗ!U229&gt;ТЗ!U$620,CONCATENATE("&gt;",VLOOKUP(CONCATENATE(U$317," 2"),ТЗ!$A:$C,3,0)),ТЗ!U229))</f>
        <v>#N/A</v>
      </c>
      <c r="V535" s="30" t="e">
        <f>IF(V229&lt;V$619,CONCATENATE("&lt;",VLOOKUP(CONCATENATE(V$317," 1"),ТЗ!$A:$C,3,0)),IF(ТЗ!V229&gt;ТЗ!V$620,CONCATENATE("&gt;",VLOOKUP(CONCATENATE(V$317," 2"),ТЗ!$A:$C,3,0)),ТЗ!V229))</f>
        <v>#N/A</v>
      </c>
    </row>
    <row r="536" spans="4:22" ht="15.75" hidden="1" thickBot="1" x14ac:dyDescent="0.3">
      <c r="D536" s="14" t="str">
        <f>IF(OR(D535=[1]Настройки!$U$6,D535="-"),"-",D535+1)</f>
        <v>-</v>
      </c>
      <c r="E536" s="15" t="str">
        <f t="shared" si="4"/>
        <v>-</v>
      </c>
      <c r="F536" s="15"/>
      <c r="G536" s="30" t="str">
        <f>IF(G230&lt;G$619,CONCATENATE("&lt;",VLOOKUP(CONCATENATE(G$317," 1"),ТЗ!$A:$C,3,0)),IF(ТЗ!G230&gt;ТЗ!G$620,CONCATENATE("&gt;",VLOOKUP(CONCATENATE(G$317," 2"),ТЗ!$A:$C,3,0)),ТЗ!G230))</f>
        <v>&lt;1,00</v>
      </c>
      <c r="H536" s="30" t="str">
        <f>IF(H230&lt;H$619,CONCATENATE("&lt;",VLOOKUP(CONCATENATE(H$317," 1"),ТЗ!$A:$C,3,0)),IF(ТЗ!H230&gt;ТЗ!H$620,CONCATENATE("&gt;",VLOOKUP(CONCATENATE(H$317," 2"),ТЗ!$A:$C,3,0)),ТЗ!H230))</f>
        <v>&lt;1,00</v>
      </c>
      <c r="I536" s="30" t="str">
        <f>IF(I230&lt;I$619,CONCATENATE("&lt;",VLOOKUP(CONCATENATE(I$317," 1"),ТЗ!$A:$C,3,0)),IF(ТЗ!I230&gt;ТЗ!I$620,CONCATENATE("&gt;",VLOOKUP(CONCATENATE(I$317," 2"),ТЗ!$A:$C,3,0)),ТЗ!I230))</f>
        <v>&lt;0,01</v>
      </c>
      <c r="J536" s="30">
        <f>IF(J230&lt;J$619,CONCATENATE("&lt;",VLOOKUP(CONCATENATE(J$317," 1"),ТЗ!$A:$C,3,0)),IF(ТЗ!J230&gt;ТЗ!J$620,CONCATENATE("&gt;",VLOOKUP(CONCATENATE(J$317," 2"),ТЗ!$A:$C,3,0)),ТЗ!J230))</f>
        <v>0</v>
      </c>
      <c r="K536" s="30">
        <f>IF(K230&lt;K$619,CONCATENATE("&lt;",VLOOKUP(CONCATENATE(K$317," 1"),ТЗ!$A:$C,3,0)),IF(ТЗ!K230&gt;ТЗ!K$620,CONCATENATE("&gt;",VLOOKUP(CONCATENATE(K$317," 2"),ТЗ!$A:$C,3,0)),ТЗ!K230))</f>
        <v>0</v>
      </c>
      <c r="L536" s="30" t="str">
        <f>IF(L230&lt;L$619,CONCATENATE("&lt;",VLOOKUP(CONCATENATE(L$317," 1"),ТЗ!$A:$C,3,0)),IF(ТЗ!L230&gt;ТЗ!L$620,CONCATENATE("&gt;",VLOOKUP(CONCATENATE(L$317," 2"),ТЗ!$A:$C,3,0)),ТЗ!L230))</f>
        <v>&lt;0,2</v>
      </c>
      <c r="M536" s="30" t="str">
        <f>IF(M230&lt;M$619,CONCATENATE("&lt;",VLOOKUP(CONCATENATE(M$317," 1"),ТЗ!$A:$C,3,0)),IF(ТЗ!M230&gt;ТЗ!M$620,CONCATENATE("&gt;",VLOOKUP(CONCATENATE(M$317," 2"),ТЗ!$A:$C,3,0)),ТЗ!M230))</f>
        <v>&lt;0,5</v>
      </c>
      <c r="N536" s="30">
        <f>IF(N230&lt;N$619,CONCATENATE("&lt;",VLOOKUP(CONCATENATE(N$317," 1"),ТЗ!$A:$C,3,0)),IF(ТЗ!N230&gt;ТЗ!N$620,CONCATENATE("&gt;",VLOOKUP(CONCATENATE(N$317," 2"),ТЗ!$A:$C,3,0)),ТЗ!N230))</f>
        <v>0</v>
      </c>
      <c r="O536" s="30">
        <f>IF(O230&lt;O$619,CONCATENATE("&lt;",VLOOKUP(CONCATENATE(O$317," 1"),ТЗ!$A:$C,3,0)),IF(ТЗ!O230&gt;ТЗ!O$620,CONCATENATE("&gt;",VLOOKUP(CONCATENATE(O$317," 2"),ТЗ!$A:$C,3,0)),ТЗ!O230))</f>
        <v>0</v>
      </c>
      <c r="P536" s="30">
        <f>IF(P230&lt;P$619,CONCATENATE("&lt;",VLOOKUP(CONCATENATE(P$317," 1"),ТЗ!$A:$C,3,0)),IF(ТЗ!P230&gt;ТЗ!P$620,CONCATENATE("&gt;",VLOOKUP(CONCATENATE(P$317," 2"),ТЗ!$A:$C,3,0)),ТЗ!P230))</f>
        <v>0</v>
      </c>
      <c r="Q536" s="30">
        <f>IF(Q230&lt;Q$619,CONCATENATE("&lt;",VLOOKUP(CONCATENATE(Q$317," 1"),ТЗ!$A:$C,3,0)),IF(ТЗ!Q230&gt;ТЗ!Q$620,CONCATENATE("&gt;",VLOOKUP(CONCATENATE(Q$317," 2"),ТЗ!$A:$C,3,0)),ТЗ!Q230))</f>
        <v>0</v>
      </c>
      <c r="R536" s="30" t="str">
        <f>IF(R230&lt;R$619,CONCATENATE("&lt;",VLOOKUP(CONCATENATE(R$317," 1"),ТЗ!$A:$C,3,0)),IF(ТЗ!R230&gt;ТЗ!R$620,CONCATENATE("&gt;",VLOOKUP(CONCATENATE(R$317," 2"),ТЗ!$A:$C,3,0)),ТЗ!R230))</f>
        <v>&lt;0,5</v>
      </c>
      <c r="S536" s="30" t="str">
        <f>IF(S230&lt;S$619,CONCATENATE("&lt;",VLOOKUP(CONCATENATE(S$317," 1"),ТЗ!$A:$C,3,0)),IF(ТЗ!S230&gt;ТЗ!S$620,CONCATENATE("&gt;",VLOOKUP(CONCATENATE(S$317," 2"),ТЗ!$A:$C,3,0)),ТЗ!S230))</f>
        <v>&lt;0,1</v>
      </c>
      <c r="T536" s="30" t="str">
        <f>IF(T230&lt;T$619,CONCATENATE("&lt;",VLOOKUP(CONCATENATE(T$317," 1"),ТЗ!$A:$C,3,0)),IF(ТЗ!T230&gt;ТЗ!T$620,CONCATENATE("&gt;",VLOOKUP(CONCATENATE(T$317," 2"),ТЗ!$A:$C,3,0)),ТЗ!T230))</f>
        <v>&lt;0,1</v>
      </c>
      <c r="U536" s="30" t="e">
        <f>IF(U230&lt;U$619,CONCATENATE("&lt;",VLOOKUP(CONCATENATE(U$317," 1"),ТЗ!$A:$C,3,0)),IF(ТЗ!U230&gt;ТЗ!U$620,CONCATENATE("&gt;",VLOOKUP(CONCATENATE(U$317," 2"),ТЗ!$A:$C,3,0)),ТЗ!U230))</f>
        <v>#N/A</v>
      </c>
      <c r="V536" s="30" t="e">
        <f>IF(V230&lt;V$619,CONCATENATE("&lt;",VLOOKUP(CONCATENATE(V$317," 1"),ТЗ!$A:$C,3,0)),IF(ТЗ!V230&gt;ТЗ!V$620,CONCATENATE("&gt;",VLOOKUP(CONCATENATE(V$317," 2"),ТЗ!$A:$C,3,0)),ТЗ!V230))</f>
        <v>#N/A</v>
      </c>
    </row>
    <row r="537" spans="4:22" ht="15.75" hidden="1" thickBot="1" x14ac:dyDescent="0.3">
      <c r="D537" s="14" t="str">
        <f>IF(OR(D536=[1]Настройки!$U$6,D536="-"),"-",D536+1)</f>
        <v>-</v>
      </c>
      <c r="E537" s="15" t="str">
        <f t="shared" si="4"/>
        <v>-</v>
      </c>
      <c r="F537" s="15"/>
      <c r="G537" s="30" t="str">
        <f>IF(G231&lt;G$619,CONCATENATE("&lt;",VLOOKUP(CONCATENATE(G$317," 1"),ТЗ!$A:$C,3,0)),IF(ТЗ!G231&gt;ТЗ!G$620,CONCATENATE("&gt;",VLOOKUP(CONCATENATE(G$317," 2"),ТЗ!$A:$C,3,0)),ТЗ!G231))</f>
        <v>&lt;1,00</v>
      </c>
      <c r="H537" s="30" t="str">
        <f>IF(H231&lt;H$619,CONCATENATE("&lt;",VLOOKUP(CONCATENATE(H$317," 1"),ТЗ!$A:$C,3,0)),IF(ТЗ!H231&gt;ТЗ!H$620,CONCATENATE("&gt;",VLOOKUP(CONCATENATE(H$317," 2"),ТЗ!$A:$C,3,0)),ТЗ!H231))</f>
        <v>&lt;1,00</v>
      </c>
      <c r="I537" s="30" t="str">
        <f>IF(I231&lt;I$619,CONCATENATE("&lt;",VLOOKUP(CONCATENATE(I$317," 1"),ТЗ!$A:$C,3,0)),IF(ТЗ!I231&gt;ТЗ!I$620,CONCATENATE("&gt;",VLOOKUP(CONCATENATE(I$317," 2"),ТЗ!$A:$C,3,0)),ТЗ!I231))</f>
        <v>&lt;0,01</v>
      </c>
      <c r="J537" s="30">
        <f>IF(J231&lt;J$619,CONCATENATE("&lt;",VLOOKUP(CONCATENATE(J$317," 1"),ТЗ!$A:$C,3,0)),IF(ТЗ!J231&gt;ТЗ!J$620,CONCATENATE("&gt;",VLOOKUP(CONCATENATE(J$317," 2"),ТЗ!$A:$C,3,0)),ТЗ!J231))</f>
        <v>0</v>
      </c>
      <c r="K537" s="30">
        <f>IF(K231&lt;K$619,CONCATENATE("&lt;",VLOOKUP(CONCATENATE(K$317," 1"),ТЗ!$A:$C,3,0)),IF(ТЗ!K231&gt;ТЗ!K$620,CONCATENATE("&gt;",VLOOKUP(CONCATENATE(K$317," 2"),ТЗ!$A:$C,3,0)),ТЗ!K231))</f>
        <v>0</v>
      </c>
      <c r="L537" s="30" t="str">
        <f>IF(L231&lt;L$619,CONCATENATE("&lt;",VLOOKUP(CONCATENATE(L$317," 1"),ТЗ!$A:$C,3,0)),IF(ТЗ!L231&gt;ТЗ!L$620,CONCATENATE("&gt;",VLOOKUP(CONCATENATE(L$317," 2"),ТЗ!$A:$C,3,0)),ТЗ!L231))</f>
        <v>&lt;0,2</v>
      </c>
      <c r="M537" s="30" t="str">
        <f>IF(M231&lt;M$619,CONCATENATE("&lt;",VLOOKUP(CONCATENATE(M$317," 1"),ТЗ!$A:$C,3,0)),IF(ТЗ!M231&gt;ТЗ!M$620,CONCATENATE("&gt;",VLOOKUP(CONCATENATE(M$317," 2"),ТЗ!$A:$C,3,0)),ТЗ!M231))</f>
        <v>&lt;0,5</v>
      </c>
      <c r="N537" s="30">
        <f>IF(N231&lt;N$619,CONCATENATE("&lt;",VLOOKUP(CONCATENATE(N$317," 1"),ТЗ!$A:$C,3,0)),IF(ТЗ!N231&gt;ТЗ!N$620,CONCATENATE("&gt;",VLOOKUP(CONCATENATE(N$317," 2"),ТЗ!$A:$C,3,0)),ТЗ!N231))</f>
        <v>0</v>
      </c>
      <c r="O537" s="30">
        <f>IF(O231&lt;O$619,CONCATENATE("&lt;",VLOOKUP(CONCATENATE(O$317," 1"),ТЗ!$A:$C,3,0)),IF(ТЗ!O231&gt;ТЗ!O$620,CONCATENATE("&gt;",VLOOKUP(CONCATENATE(O$317," 2"),ТЗ!$A:$C,3,0)),ТЗ!O231))</f>
        <v>0</v>
      </c>
      <c r="P537" s="30">
        <f>IF(P231&lt;P$619,CONCATENATE("&lt;",VLOOKUP(CONCATENATE(P$317," 1"),ТЗ!$A:$C,3,0)),IF(ТЗ!P231&gt;ТЗ!P$620,CONCATENATE("&gt;",VLOOKUP(CONCATENATE(P$317," 2"),ТЗ!$A:$C,3,0)),ТЗ!P231))</f>
        <v>0</v>
      </c>
      <c r="Q537" s="30">
        <f>IF(Q231&lt;Q$619,CONCATENATE("&lt;",VLOOKUP(CONCATENATE(Q$317," 1"),ТЗ!$A:$C,3,0)),IF(ТЗ!Q231&gt;ТЗ!Q$620,CONCATENATE("&gt;",VLOOKUP(CONCATENATE(Q$317," 2"),ТЗ!$A:$C,3,0)),ТЗ!Q231))</f>
        <v>0</v>
      </c>
      <c r="R537" s="30" t="str">
        <f>IF(R231&lt;R$619,CONCATENATE("&lt;",VLOOKUP(CONCATENATE(R$317," 1"),ТЗ!$A:$C,3,0)),IF(ТЗ!R231&gt;ТЗ!R$620,CONCATENATE("&gt;",VLOOKUP(CONCATENATE(R$317," 2"),ТЗ!$A:$C,3,0)),ТЗ!R231))</f>
        <v>&lt;0,5</v>
      </c>
      <c r="S537" s="30" t="str">
        <f>IF(S231&lt;S$619,CONCATENATE("&lt;",VLOOKUP(CONCATENATE(S$317," 1"),ТЗ!$A:$C,3,0)),IF(ТЗ!S231&gt;ТЗ!S$620,CONCATENATE("&gt;",VLOOKUP(CONCATENATE(S$317," 2"),ТЗ!$A:$C,3,0)),ТЗ!S231))</f>
        <v>&lt;0,1</v>
      </c>
      <c r="T537" s="30" t="str">
        <f>IF(T231&lt;T$619,CONCATENATE("&lt;",VLOOKUP(CONCATENATE(T$317," 1"),ТЗ!$A:$C,3,0)),IF(ТЗ!T231&gt;ТЗ!T$620,CONCATENATE("&gt;",VLOOKUP(CONCATENATE(T$317," 2"),ТЗ!$A:$C,3,0)),ТЗ!T231))</f>
        <v>&lt;0,1</v>
      </c>
      <c r="U537" s="30" t="e">
        <f>IF(U231&lt;U$619,CONCATENATE("&lt;",VLOOKUP(CONCATENATE(U$317," 1"),ТЗ!$A:$C,3,0)),IF(ТЗ!U231&gt;ТЗ!U$620,CONCATENATE("&gt;",VLOOKUP(CONCATENATE(U$317," 2"),ТЗ!$A:$C,3,0)),ТЗ!U231))</f>
        <v>#N/A</v>
      </c>
      <c r="V537" s="30" t="e">
        <f>IF(V231&lt;V$619,CONCATENATE("&lt;",VLOOKUP(CONCATENATE(V$317," 1"),ТЗ!$A:$C,3,0)),IF(ТЗ!V231&gt;ТЗ!V$620,CONCATENATE("&gt;",VLOOKUP(CONCATENATE(V$317," 2"),ТЗ!$A:$C,3,0)),ТЗ!V231))</f>
        <v>#N/A</v>
      </c>
    </row>
    <row r="538" spans="4:22" ht="15.75" hidden="1" thickBot="1" x14ac:dyDescent="0.3">
      <c r="D538" s="14" t="str">
        <f>IF(OR(D537=[1]Настройки!$U$6,D537="-"),"-",D537+1)</f>
        <v>-</v>
      </c>
      <c r="E538" s="15" t="str">
        <f t="shared" si="4"/>
        <v>-</v>
      </c>
      <c r="F538" s="15"/>
      <c r="G538" s="30" t="str">
        <f>IF(G232&lt;G$619,CONCATENATE("&lt;",VLOOKUP(CONCATENATE(G$317," 1"),ТЗ!$A:$C,3,0)),IF(ТЗ!G232&gt;ТЗ!G$620,CONCATENATE("&gt;",VLOOKUP(CONCATENATE(G$317," 2"),ТЗ!$A:$C,3,0)),ТЗ!G232))</f>
        <v>&lt;1,00</v>
      </c>
      <c r="H538" s="30" t="str">
        <f>IF(H232&lt;H$619,CONCATENATE("&lt;",VLOOKUP(CONCATENATE(H$317," 1"),ТЗ!$A:$C,3,0)),IF(ТЗ!H232&gt;ТЗ!H$620,CONCATENATE("&gt;",VLOOKUP(CONCATENATE(H$317," 2"),ТЗ!$A:$C,3,0)),ТЗ!H232))</f>
        <v>&lt;1,00</v>
      </c>
      <c r="I538" s="30" t="str">
        <f>IF(I232&lt;I$619,CONCATENATE("&lt;",VLOOKUP(CONCATENATE(I$317," 1"),ТЗ!$A:$C,3,0)),IF(ТЗ!I232&gt;ТЗ!I$620,CONCATENATE("&gt;",VLOOKUP(CONCATENATE(I$317," 2"),ТЗ!$A:$C,3,0)),ТЗ!I232))</f>
        <v>&lt;0,01</v>
      </c>
      <c r="J538" s="30">
        <f>IF(J232&lt;J$619,CONCATENATE("&lt;",VLOOKUP(CONCATENATE(J$317," 1"),ТЗ!$A:$C,3,0)),IF(ТЗ!J232&gt;ТЗ!J$620,CONCATENATE("&gt;",VLOOKUP(CONCATENATE(J$317," 2"),ТЗ!$A:$C,3,0)),ТЗ!J232))</f>
        <v>0</v>
      </c>
      <c r="K538" s="30">
        <f>IF(K232&lt;K$619,CONCATENATE("&lt;",VLOOKUP(CONCATENATE(K$317," 1"),ТЗ!$A:$C,3,0)),IF(ТЗ!K232&gt;ТЗ!K$620,CONCATENATE("&gt;",VLOOKUP(CONCATENATE(K$317," 2"),ТЗ!$A:$C,3,0)),ТЗ!K232))</f>
        <v>0</v>
      </c>
      <c r="L538" s="30" t="str">
        <f>IF(L232&lt;L$619,CONCATENATE("&lt;",VLOOKUP(CONCATENATE(L$317," 1"),ТЗ!$A:$C,3,0)),IF(ТЗ!L232&gt;ТЗ!L$620,CONCATENATE("&gt;",VLOOKUP(CONCATENATE(L$317," 2"),ТЗ!$A:$C,3,0)),ТЗ!L232))</f>
        <v>&lt;0,2</v>
      </c>
      <c r="M538" s="30" t="str">
        <f>IF(M232&lt;M$619,CONCATENATE("&lt;",VLOOKUP(CONCATENATE(M$317," 1"),ТЗ!$A:$C,3,0)),IF(ТЗ!M232&gt;ТЗ!M$620,CONCATENATE("&gt;",VLOOKUP(CONCATENATE(M$317," 2"),ТЗ!$A:$C,3,0)),ТЗ!M232))</f>
        <v>&lt;0,5</v>
      </c>
      <c r="N538" s="30">
        <f>IF(N232&lt;N$619,CONCATENATE("&lt;",VLOOKUP(CONCATENATE(N$317," 1"),ТЗ!$A:$C,3,0)),IF(ТЗ!N232&gt;ТЗ!N$620,CONCATENATE("&gt;",VLOOKUP(CONCATENATE(N$317," 2"),ТЗ!$A:$C,3,0)),ТЗ!N232))</f>
        <v>0</v>
      </c>
      <c r="O538" s="30">
        <f>IF(O232&lt;O$619,CONCATENATE("&lt;",VLOOKUP(CONCATENATE(O$317," 1"),ТЗ!$A:$C,3,0)),IF(ТЗ!O232&gt;ТЗ!O$620,CONCATENATE("&gt;",VLOOKUP(CONCATENATE(O$317," 2"),ТЗ!$A:$C,3,0)),ТЗ!O232))</f>
        <v>0</v>
      </c>
      <c r="P538" s="30">
        <f>IF(P232&lt;P$619,CONCATENATE("&lt;",VLOOKUP(CONCATENATE(P$317," 1"),ТЗ!$A:$C,3,0)),IF(ТЗ!P232&gt;ТЗ!P$620,CONCATENATE("&gt;",VLOOKUP(CONCATENATE(P$317," 2"),ТЗ!$A:$C,3,0)),ТЗ!P232))</f>
        <v>0</v>
      </c>
      <c r="Q538" s="30">
        <f>IF(Q232&lt;Q$619,CONCATENATE("&lt;",VLOOKUP(CONCATENATE(Q$317," 1"),ТЗ!$A:$C,3,0)),IF(ТЗ!Q232&gt;ТЗ!Q$620,CONCATENATE("&gt;",VLOOKUP(CONCATENATE(Q$317," 2"),ТЗ!$A:$C,3,0)),ТЗ!Q232))</f>
        <v>0</v>
      </c>
      <c r="R538" s="30" t="str">
        <f>IF(R232&lt;R$619,CONCATENATE("&lt;",VLOOKUP(CONCATENATE(R$317," 1"),ТЗ!$A:$C,3,0)),IF(ТЗ!R232&gt;ТЗ!R$620,CONCATENATE("&gt;",VLOOKUP(CONCATENATE(R$317," 2"),ТЗ!$A:$C,3,0)),ТЗ!R232))</f>
        <v>&lt;0,5</v>
      </c>
      <c r="S538" s="30" t="str">
        <f>IF(S232&lt;S$619,CONCATENATE("&lt;",VLOOKUP(CONCATENATE(S$317," 1"),ТЗ!$A:$C,3,0)),IF(ТЗ!S232&gt;ТЗ!S$620,CONCATENATE("&gt;",VLOOKUP(CONCATENATE(S$317," 2"),ТЗ!$A:$C,3,0)),ТЗ!S232))</f>
        <v>&lt;0,1</v>
      </c>
      <c r="T538" s="30" t="str">
        <f>IF(T232&lt;T$619,CONCATENATE("&lt;",VLOOKUP(CONCATENATE(T$317," 1"),ТЗ!$A:$C,3,0)),IF(ТЗ!T232&gt;ТЗ!T$620,CONCATENATE("&gt;",VLOOKUP(CONCATENATE(T$317," 2"),ТЗ!$A:$C,3,0)),ТЗ!T232))</f>
        <v>&lt;0,1</v>
      </c>
      <c r="U538" s="30" t="e">
        <f>IF(U232&lt;U$619,CONCATENATE("&lt;",VLOOKUP(CONCATENATE(U$317," 1"),ТЗ!$A:$C,3,0)),IF(ТЗ!U232&gt;ТЗ!U$620,CONCATENATE("&gt;",VLOOKUP(CONCATENATE(U$317," 2"),ТЗ!$A:$C,3,0)),ТЗ!U232))</f>
        <v>#N/A</v>
      </c>
      <c r="V538" s="30" t="e">
        <f>IF(V232&lt;V$619,CONCATENATE("&lt;",VLOOKUP(CONCATENATE(V$317," 1"),ТЗ!$A:$C,3,0)),IF(ТЗ!V232&gt;ТЗ!V$620,CONCATENATE("&gt;",VLOOKUP(CONCATENATE(V$317," 2"),ТЗ!$A:$C,3,0)),ТЗ!V232))</f>
        <v>#N/A</v>
      </c>
    </row>
    <row r="539" spans="4:22" ht="15.75" hidden="1" thickBot="1" x14ac:dyDescent="0.3">
      <c r="D539" s="14" t="str">
        <f>IF(OR(D538=[1]Настройки!$U$6,D538="-"),"-",D538+1)</f>
        <v>-</v>
      </c>
      <c r="E539" s="15" t="str">
        <f t="shared" si="4"/>
        <v>-</v>
      </c>
      <c r="F539" s="15"/>
      <c r="G539" s="30" t="str">
        <f>IF(G233&lt;G$619,CONCATENATE("&lt;",VLOOKUP(CONCATENATE(G$317," 1"),ТЗ!$A:$C,3,0)),IF(ТЗ!G233&gt;ТЗ!G$620,CONCATENATE("&gt;",VLOOKUP(CONCATENATE(G$317," 2"),ТЗ!$A:$C,3,0)),ТЗ!G233))</f>
        <v>&lt;1,00</v>
      </c>
      <c r="H539" s="30" t="str">
        <f>IF(H233&lt;H$619,CONCATENATE("&lt;",VLOOKUP(CONCATENATE(H$317," 1"),ТЗ!$A:$C,3,0)),IF(ТЗ!H233&gt;ТЗ!H$620,CONCATENATE("&gt;",VLOOKUP(CONCATENATE(H$317," 2"),ТЗ!$A:$C,3,0)),ТЗ!H233))</f>
        <v>&lt;1,00</v>
      </c>
      <c r="I539" s="30" t="str">
        <f>IF(I233&lt;I$619,CONCATENATE("&lt;",VLOOKUP(CONCATENATE(I$317," 1"),ТЗ!$A:$C,3,0)),IF(ТЗ!I233&gt;ТЗ!I$620,CONCATENATE("&gt;",VLOOKUP(CONCATENATE(I$317," 2"),ТЗ!$A:$C,3,0)),ТЗ!I233))</f>
        <v>&lt;0,01</v>
      </c>
      <c r="J539" s="30">
        <f>IF(J233&lt;J$619,CONCATENATE("&lt;",VLOOKUP(CONCATENATE(J$317," 1"),ТЗ!$A:$C,3,0)),IF(ТЗ!J233&gt;ТЗ!J$620,CONCATENATE("&gt;",VLOOKUP(CONCATENATE(J$317," 2"),ТЗ!$A:$C,3,0)),ТЗ!J233))</f>
        <v>0</v>
      </c>
      <c r="K539" s="30">
        <f>IF(K233&lt;K$619,CONCATENATE("&lt;",VLOOKUP(CONCATENATE(K$317," 1"),ТЗ!$A:$C,3,0)),IF(ТЗ!K233&gt;ТЗ!K$620,CONCATENATE("&gt;",VLOOKUP(CONCATENATE(K$317," 2"),ТЗ!$A:$C,3,0)),ТЗ!K233))</f>
        <v>0</v>
      </c>
      <c r="L539" s="30" t="str">
        <f>IF(L233&lt;L$619,CONCATENATE("&lt;",VLOOKUP(CONCATENATE(L$317," 1"),ТЗ!$A:$C,3,0)),IF(ТЗ!L233&gt;ТЗ!L$620,CONCATENATE("&gt;",VLOOKUP(CONCATENATE(L$317," 2"),ТЗ!$A:$C,3,0)),ТЗ!L233))</f>
        <v>&lt;0,2</v>
      </c>
      <c r="M539" s="30" t="str">
        <f>IF(M233&lt;M$619,CONCATENATE("&lt;",VLOOKUP(CONCATENATE(M$317," 1"),ТЗ!$A:$C,3,0)),IF(ТЗ!M233&gt;ТЗ!M$620,CONCATENATE("&gt;",VLOOKUP(CONCATENATE(M$317," 2"),ТЗ!$A:$C,3,0)),ТЗ!M233))</f>
        <v>&lt;0,5</v>
      </c>
      <c r="N539" s="30">
        <f>IF(N233&lt;N$619,CONCATENATE("&lt;",VLOOKUP(CONCATENATE(N$317," 1"),ТЗ!$A:$C,3,0)),IF(ТЗ!N233&gt;ТЗ!N$620,CONCATENATE("&gt;",VLOOKUP(CONCATENATE(N$317," 2"),ТЗ!$A:$C,3,0)),ТЗ!N233))</f>
        <v>0</v>
      </c>
      <c r="O539" s="30">
        <f>IF(O233&lt;O$619,CONCATENATE("&lt;",VLOOKUP(CONCATENATE(O$317," 1"),ТЗ!$A:$C,3,0)),IF(ТЗ!O233&gt;ТЗ!O$620,CONCATENATE("&gt;",VLOOKUP(CONCATENATE(O$317," 2"),ТЗ!$A:$C,3,0)),ТЗ!O233))</f>
        <v>0</v>
      </c>
      <c r="P539" s="30">
        <f>IF(P233&lt;P$619,CONCATENATE("&lt;",VLOOKUP(CONCATENATE(P$317," 1"),ТЗ!$A:$C,3,0)),IF(ТЗ!P233&gt;ТЗ!P$620,CONCATENATE("&gt;",VLOOKUP(CONCATENATE(P$317," 2"),ТЗ!$A:$C,3,0)),ТЗ!P233))</f>
        <v>0</v>
      </c>
      <c r="Q539" s="30">
        <f>IF(Q233&lt;Q$619,CONCATENATE("&lt;",VLOOKUP(CONCATENATE(Q$317," 1"),ТЗ!$A:$C,3,0)),IF(ТЗ!Q233&gt;ТЗ!Q$620,CONCATENATE("&gt;",VLOOKUP(CONCATENATE(Q$317," 2"),ТЗ!$A:$C,3,0)),ТЗ!Q233))</f>
        <v>0</v>
      </c>
      <c r="R539" s="30" t="str">
        <f>IF(R233&lt;R$619,CONCATENATE("&lt;",VLOOKUP(CONCATENATE(R$317," 1"),ТЗ!$A:$C,3,0)),IF(ТЗ!R233&gt;ТЗ!R$620,CONCATENATE("&gt;",VLOOKUP(CONCATENATE(R$317," 2"),ТЗ!$A:$C,3,0)),ТЗ!R233))</f>
        <v>&lt;0,5</v>
      </c>
      <c r="S539" s="30" t="str">
        <f>IF(S233&lt;S$619,CONCATENATE("&lt;",VLOOKUP(CONCATENATE(S$317," 1"),ТЗ!$A:$C,3,0)),IF(ТЗ!S233&gt;ТЗ!S$620,CONCATENATE("&gt;",VLOOKUP(CONCATENATE(S$317," 2"),ТЗ!$A:$C,3,0)),ТЗ!S233))</f>
        <v>&lt;0,1</v>
      </c>
      <c r="T539" s="30" t="str">
        <f>IF(T233&lt;T$619,CONCATENATE("&lt;",VLOOKUP(CONCATENATE(T$317," 1"),ТЗ!$A:$C,3,0)),IF(ТЗ!T233&gt;ТЗ!T$620,CONCATENATE("&gt;",VLOOKUP(CONCATENATE(T$317," 2"),ТЗ!$A:$C,3,0)),ТЗ!T233))</f>
        <v>&lt;0,1</v>
      </c>
      <c r="U539" s="30" t="e">
        <f>IF(U233&lt;U$619,CONCATENATE("&lt;",VLOOKUP(CONCATENATE(U$317," 1"),ТЗ!$A:$C,3,0)),IF(ТЗ!U233&gt;ТЗ!U$620,CONCATENATE("&gt;",VLOOKUP(CONCATENATE(U$317," 2"),ТЗ!$A:$C,3,0)),ТЗ!U233))</f>
        <v>#N/A</v>
      </c>
      <c r="V539" s="30" t="e">
        <f>IF(V233&lt;V$619,CONCATENATE("&lt;",VLOOKUP(CONCATENATE(V$317," 1"),ТЗ!$A:$C,3,0)),IF(ТЗ!V233&gt;ТЗ!V$620,CONCATENATE("&gt;",VLOOKUP(CONCATENATE(V$317," 2"),ТЗ!$A:$C,3,0)),ТЗ!V233))</f>
        <v>#N/A</v>
      </c>
    </row>
    <row r="540" spans="4:22" ht="15.75" hidden="1" thickBot="1" x14ac:dyDescent="0.3">
      <c r="D540" s="14" t="str">
        <f>IF(OR(D539=[1]Настройки!$U$6,D539="-"),"-",D539+1)</f>
        <v>-</v>
      </c>
      <c r="E540" s="15" t="str">
        <f t="shared" si="4"/>
        <v>-</v>
      </c>
      <c r="F540" s="15"/>
      <c r="G540" s="30" t="str">
        <f>IF(G234&lt;G$619,CONCATENATE("&lt;",VLOOKUP(CONCATENATE(G$317," 1"),ТЗ!$A:$C,3,0)),IF(ТЗ!G234&gt;ТЗ!G$620,CONCATENATE("&gt;",VLOOKUP(CONCATENATE(G$317," 2"),ТЗ!$A:$C,3,0)),ТЗ!G234))</f>
        <v>&lt;1,00</v>
      </c>
      <c r="H540" s="30" t="str">
        <f>IF(H234&lt;H$619,CONCATENATE("&lt;",VLOOKUP(CONCATENATE(H$317," 1"),ТЗ!$A:$C,3,0)),IF(ТЗ!H234&gt;ТЗ!H$620,CONCATENATE("&gt;",VLOOKUP(CONCATENATE(H$317," 2"),ТЗ!$A:$C,3,0)),ТЗ!H234))</f>
        <v>&lt;1,00</v>
      </c>
      <c r="I540" s="30" t="str">
        <f>IF(I234&lt;I$619,CONCATENATE("&lt;",VLOOKUP(CONCATENATE(I$317," 1"),ТЗ!$A:$C,3,0)),IF(ТЗ!I234&gt;ТЗ!I$620,CONCATENATE("&gt;",VLOOKUP(CONCATENATE(I$317," 2"),ТЗ!$A:$C,3,0)),ТЗ!I234))</f>
        <v>&lt;0,01</v>
      </c>
      <c r="J540" s="30">
        <f>IF(J234&lt;J$619,CONCATENATE("&lt;",VLOOKUP(CONCATENATE(J$317," 1"),ТЗ!$A:$C,3,0)),IF(ТЗ!J234&gt;ТЗ!J$620,CONCATENATE("&gt;",VLOOKUP(CONCATENATE(J$317," 2"),ТЗ!$A:$C,3,0)),ТЗ!J234))</f>
        <v>0</v>
      </c>
      <c r="K540" s="30">
        <f>IF(K234&lt;K$619,CONCATENATE("&lt;",VLOOKUP(CONCATENATE(K$317," 1"),ТЗ!$A:$C,3,0)),IF(ТЗ!K234&gt;ТЗ!K$620,CONCATENATE("&gt;",VLOOKUP(CONCATENATE(K$317," 2"),ТЗ!$A:$C,3,0)),ТЗ!K234))</f>
        <v>0</v>
      </c>
      <c r="L540" s="30" t="str">
        <f>IF(L234&lt;L$619,CONCATENATE("&lt;",VLOOKUP(CONCATENATE(L$317," 1"),ТЗ!$A:$C,3,0)),IF(ТЗ!L234&gt;ТЗ!L$620,CONCATENATE("&gt;",VLOOKUP(CONCATENATE(L$317," 2"),ТЗ!$A:$C,3,0)),ТЗ!L234))</f>
        <v>&lt;0,2</v>
      </c>
      <c r="M540" s="30" t="str">
        <f>IF(M234&lt;M$619,CONCATENATE("&lt;",VLOOKUP(CONCATENATE(M$317," 1"),ТЗ!$A:$C,3,0)),IF(ТЗ!M234&gt;ТЗ!M$620,CONCATENATE("&gt;",VLOOKUP(CONCATENATE(M$317," 2"),ТЗ!$A:$C,3,0)),ТЗ!M234))</f>
        <v>&lt;0,5</v>
      </c>
      <c r="N540" s="30">
        <f>IF(N234&lt;N$619,CONCATENATE("&lt;",VLOOKUP(CONCATENATE(N$317," 1"),ТЗ!$A:$C,3,0)),IF(ТЗ!N234&gt;ТЗ!N$620,CONCATENATE("&gt;",VLOOKUP(CONCATENATE(N$317," 2"),ТЗ!$A:$C,3,0)),ТЗ!N234))</f>
        <v>0</v>
      </c>
      <c r="O540" s="30">
        <f>IF(O234&lt;O$619,CONCATENATE("&lt;",VLOOKUP(CONCATENATE(O$317," 1"),ТЗ!$A:$C,3,0)),IF(ТЗ!O234&gt;ТЗ!O$620,CONCATENATE("&gt;",VLOOKUP(CONCATENATE(O$317," 2"),ТЗ!$A:$C,3,0)),ТЗ!O234))</f>
        <v>0</v>
      </c>
      <c r="P540" s="30">
        <f>IF(P234&lt;P$619,CONCATENATE("&lt;",VLOOKUP(CONCATENATE(P$317," 1"),ТЗ!$A:$C,3,0)),IF(ТЗ!P234&gt;ТЗ!P$620,CONCATENATE("&gt;",VLOOKUP(CONCATENATE(P$317," 2"),ТЗ!$A:$C,3,0)),ТЗ!P234))</f>
        <v>0</v>
      </c>
      <c r="Q540" s="30">
        <f>IF(Q234&lt;Q$619,CONCATENATE("&lt;",VLOOKUP(CONCATENATE(Q$317," 1"),ТЗ!$A:$C,3,0)),IF(ТЗ!Q234&gt;ТЗ!Q$620,CONCATENATE("&gt;",VLOOKUP(CONCATENATE(Q$317," 2"),ТЗ!$A:$C,3,0)),ТЗ!Q234))</f>
        <v>0</v>
      </c>
      <c r="R540" s="30" t="str">
        <f>IF(R234&lt;R$619,CONCATENATE("&lt;",VLOOKUP(CONCATENATE(R$317," 1"),ТЗ!$A:$C,3,0)),IF(ТЗ!R234&gt;ТЗ!R$620,CONCATENATE("&gt;",VLOOKUP(CONCATENATE(R$317," 2"),ТЗ!$A:$C,3,0)),ТЗ!R234))</f>
        <v>&lt;0,5</v>
      </c>
      <c r="S540" s="30" t="str">
        <f>IF(S234&lt;S$619,CONCATENATE("&lt;",VLOOKUP(CONCATENATE(S$317," 1"),ТЗ!$A:$C,3,0)),IF(ТЗ!S234&gt;ТЗ!S$620,CONCATENATE("&gt;",VLOOKUP(CONCATENATE(S$317," 2"),ТЗ!$A:$C,3,0)),ТЗ!S234))</f>
        <v>&lt;0,1</v>
      </c>
      <c r="T540" s="30" t="str">
        <f>IF(T234&lt;T$619,CONCATENATE("&lt;",VLOOKUP(CONCATENATE(T$317," 1"),ТЗ!$A:$C,3,0)),IF(ТЗ!T234&gt;ТЗ!T$620,CONCATENATE("&gt;",VLOOKUP(CONCATENATE(T$317," 2"),ТЗ!$A:$C,3,0)),ТЗ!T234))</f>
        <v>&lt;0,1</v>
      </c>
      <c r="U540" s="30" t="e">
        <f>IF(U234&lt;U$619,CONCATENATE("&lt;",VLOOKUP(CONCATENATE(U$317," 1"),ТЗ!$A:$C,3,0)),IF(ТЗ!U234&gt;ТЗ!U$620,CONCATENATE("&gt;",VLOOKUP(CONCATENATE(U$317," 2"),ТЗ!$A:$C,3,0)),ТЗ!U234))</f>
        <v>#N/A</v>
      </c>
      <c r="V540" s="30" t="e">
        <f>IF(V234&lt;V$619,CONCATENATE("&lt;",VLOOKUP(CONCATENATE(V$317," 1"),ТЗ!$A:$C,3,0)),IF(ТЗ!V234&gt;ТЗ!V$620,CONCATENATE("&gt;",VLOOKUP(CONCATENATE(V$317," 2"),ТЗ!$A:$C,3,0)),ТЗ!V234))</f>
        <v>#N/A</v>
      </c>
    </row>
    <row r="541" spans="4:22" ht="15.75" hidden="1" thickBot="1" x14ac:dyDescent="0.3">
      <c r="D541" s="14" t="str">
        <f>IF(OR(D540=[1]Настройки!$U$6,D540="-"),"-",D540+1)</f>
        <v>-</v>
      </c>
      <c r="E541" s="15" t="str">
        <f t="shared" si="4"/>
        <v>-</v>
      </c>
      <c r="F541" s="15"/>
      <c r="G541" s="30" t="str">
        <f>IF(G235&lt;G$619,CONCATENATE("&lt;",VLOOKUP(CONCATENATE(G$317," 1"),ТЗ!$A:$C,3,0)),IF(ТЗ!G235&gt;ТЗ!G$620,CONCATENATE("&gt;",VLOOKUP(CONCATENATE(G$317," 2"),ТЗ!$A:$C,3,0)),ТЗ!G235))</f>
        <v>&lt;1,00</v>
      </c>
      <c r="H541" s="30" t="str">
        <f>IF(H235&lt;H$619,CONCATENATE("&lt;",VLOOKUP(CONCATENATE(H$317," 1"),ТЗ!$A:$C,3,0)),IF(ТЗ!H235&gt;ТЗ!H$620,CONCATENATE("&gt;",VLOOKUP(CONCATENATE(H$317," 2"),ТЗ!$A:$C,3,0)),ТЗ!H235))</f>
        <v>&lt;1,00</v>
      </c>
      <c r="I541" s="30" t="str">
        <f>IF(I235&lt;I$619,CONCATENATE("&lt;",VLOOKUP(CONCATENATE(I$317," 1"),ТЗ!$A:$C,3,0)),IF(ТЗ!I235&gt;ТЗ!I$620,CONCATENATE("&gt;",VLOOKUP(CONCATENATE(I$317," 2"),ТЗ!$A:$C,3,0)),ТЗ!I235))</f>
        <v>&lt;0,01</v>
      </c>
      <c r="J541" s="30">
        <f>IF(J235&lt;J$619,CONCATENATE("&lt;",VLOOKUP(CONCATENATE(J$317," 1"),ТЗ!$A:$C,3,0)),IF(ТЗ!J235&gt;ТЗ!J$620,CONCATENATE("&gt;",VLOOKUP(CONCATENATE(J$317," 2"),ТЗ!$A:$C,3,0)),ТЗ!J235))</f>
        <v>0</v>
      </c>
      <c r="K541" s="30">
        <f>IF(K235&lt;K$619,CONCATENATE("&lt;",VLOOKUP(CONCATENATE(K$317," 1"),ТЗ!$A:$C,3,0)),IF(ТЗ!K235&gt;ТЗ!K$620,CONCATENATE("&gt;",VLOOKUP(CONCATENATE(K$317," 2"),ТЗ!$A:$C,3,0)),ТЗ!K235))</f>
        <v>0</v>
      </c>
      <c r="L541" s="30" t="str">
        <f>IF(L235&lt;L$619,CONCATENATE("&lt;",VLOOKUP(CONCATENATE(L$317," 1"),ТЗ!$A:$C,3,0)),IF(ТЗ!L235&gt;ТЗ!L$620,CONCATENATE("&gt;",VLOOKUP(CONCATENATE(L$317," 2"),ТЗ!$A:$C,3,0)),ТЗ!L235))</f>
        <v>&lt;0,2</v>
      </c>
      <c r="M541" s="30" t="str">
        <f>IF(M235&lt;M$619,CONCATENATE("&lt;",VLOOKUP(CONCATENATE(M$317," 1"),ТЗ!$A:$C,3,0)),IF(ТЗ!M235&gt;ТЗ!M$620,CONCATENATE("&gt;",VLOOKUP(CONCATENATE(M$317," 2"),ТЗ!$A:$C,3,0)),ТЗ!M235))</f>
        <v>&lt;0,5</v>
      </c>
      <c r="N541" s="30">
        <f>IF(N235&lt;N$619,CONCATENATE("&lt;",VLOOKUP(CONCATENATE(N$317," 1"),ТЗ!$A:$C,3,0)),IF(ТЗ!N235&gt;ТЗ!N$620,CONCATENATE("&gt;",VLOOKUP(CONCATENATE(N$317," 2"),ТЗ!$A:$C,3,0)),ТЗ!N235))</f>
        <v>0</v>
      </c>
      <c r="O541" s="30">
        <f>IF(O235&lt;O$619,CONCATENATE("&lt;",VLOOKUP(CONCATENATE(O$317," 1"),ТЗ!$A:$C,3,0)),IF(ТЗ!O235&gt;ТЗ!O$620,CONCATENATE("&gt;",VLOOKUP(CONCATENATE(O$317," 2"),ТЗ!$A:$C,3,0)),ТЗ!O235))</f>
        <v>0</v>
      </c>
      <c r="P541" s="30">
        <f>IF(P235&lt;P$619,CONCATENATE("&lt;",VLOOKUP(CONCATENATE(P$317," 1"),ТЗ!$A:$C,3,0)),IF(ТЗ!P235&gt;ТЗ!P$620,CONCATENATE("&gt;",VLOOKUP(CONCATENATE(P$317," 2"),ТЗ!$A:$C,3,0)),ТЗ!P235))</f>
        <v>0</v>
      </c>
      <c r="Q541" s="30">
        <f>IF(Q235&lt;Q$619,CONCATENATE("&lt;",VLOOKUP(CONCATENATE(Q$317," 1"),ТЗ!$A:$C,3,0)),IF(ТЗ!Q235&gt;ТЗ!Q$620,CONCATENATE("&gt;",VLOOKUP(CONCATENATE(Q$317," 2"),ТЗ!$A:$C,3,0)),ТЗ!Q235))</f>
        <v>0</v>
      </c>
      <c r="R541" s="30" t="str">
        <f>IF(R235&lt;R$619,CONCATENATE("&lt;",VLOOKUP(CONCATENATE(R$317," 1"),ТЗ!$A:$C,3,0)),IF(ТЗ!R235&gt;ТЗ!R$620,CONCATENATE("&gt;",VLOOKUP(CONCATENATE(R$317," 2"),ТЗ!$A:$C,3,0)),ТЗ!R235))</f>
        <v>&lt;0,5</v>
      </c>
      <c r="S541" s="30" t="str">
        <f>IF(S235&lt;S$619,CONCATENATE("&lt;",VLOOKUP(CONCATENATE(S$317," 1"),ТЗ!$A:$C,3,0)),IF(ТЗ!S235&gt;ТЗ!S$620,CONCATENATE("&gt;",VLOOKUP(CONCATENATE(S$317," 2"),ТЗ!$A:$C,3,0)),ТЗ!S235))</f>
        <v>&lt;0,1</v>
      </c>
      <c r="T541" s="30" t="str">
        <f>IF(T235&lt;T$619,CONCATENATE("&lt;",VLOOKUP(CONCATENATE(T$317," 1"),ТЗ!$A:$C,3,0)),IF(ТЗ!T235&gt;ТЗ!T$620,CONCATENATE("&gt;",VLOOKUP(CONCATENATE(T$317," 2"),ТЗ!$A:$C,3,0)),ТЗ!T235))</f>
        <v>&lt;0,1</v>
      </c>
      <c r="U541" s="30" t="e">
        <f>IF(U235&lt;U$619,CONCATENATE("&lt;",VLOOKUP(CONCATENATE(U$317," 1"),ТЗ!$A:$C,3,0)),IF(ТЗ!U235&gt;ТЗ!U$620,CONCATENATE("&gt;",VLOOKUP(CONCATENATE(U$317," 2"),ТЗ!$A:$C,3,0)),ТЗ!U235))</f>
        <v>#N/A</v>
      </c>
      <c r="V541" s="30" t="e">
        <f>IF(V235&lt;V$619,CONCATENATE("&lt;",VLOOKUP(CONCATENATE(V$317," 1"),ТЗ!$A:$C,3,0)),IF(ТЗ!V235&gt;ТЗ!V$620,CONCATENATE("&gt;",VLOOKUP(CONCATENATE(V$317," 2"),ТЗ!$A:$C,3,0)),ТЗ!V235))</f>
        <v>#N/A</v>
      </c>
    </row>
    <row r="542" spans="4:22" ht="15.75" hidden="1" thickBot="1" x14ac:dyDescent="0.3">
      <c r="D542" s="14" t="str">
        <f>IF(OR(D541=[1]Настройки!$U$6,D541="-"),"-",D541+1)</f>
        <v>-</v>
      </c>
      <c r="E542" s="15" t="str">
        <f t="shared" si="4"/>
        <v>-</v>
      </c>
      <c r="F542" s="15"/>
      <c r="G542" s="30" t="str">
        <f>IF(G236&lt;G$619,CONCATENATE("&lt;",VLOOKUP(CONCATENATE(G$317," 1"),ТЗ!$A:$C,3,0)),IF(ТЗ!G236&gt;ТЗ!G$620,CONCATENATE("&gt;",VLOOKUP(CONCATENATE(G$317," 2"),ТЗ!$A:$C,3,0)),ТЗ!G236))</f>
        <v>&lt;1,00</v>
      </c>
      <c r="H542" s="30" t="str">
        <f>IF(H236&lt;H$619,CONCATENATE("&lt;",VLOOKUP(CONCATENATE(H$317," 1"),ТЗ!$A:$C,3,0)),IF(ТЗ!H236&gt;ТЗ!H$620,CONCATENATE("&gt;",VLOOKUP(CONCATENATE(H$317," 2"),ТЗ!$A:$C,3,0)),ТЗ!H236))</f>
        <v>&lt;1,00</v>
      </c>
      <c r="I542" s="30" t="str">
        <f>IF(I236&lt;I$619,CONCATENATE("&lt;",VLOOKUP(CONCATENATE(I$317," 1"),ТЗ!$A:$C,3,0)),IF(ТЗ!I236&gt;ТЗ!I$620,CONCATENATE("&gt;",VLOOKUP(CONCATENATE(I$317," 2"),ТЗ!$A:$C,3,0)),ТЗ!I236))</f>
        <v>&lt;0,01</v>
      </c>
      <c r="J542" s="30">
        <f>IF(J236&lt;J$619,CONCATENATE("&lt;",VLOOKUP(CONCATENATE(J$317," 1"),ТЗ!$A:$C,3,0)),IF(ТЗ!J236&gt;ТЗ!J$620,CONCATENATE("&gt;",VLOOKUP(CONCATENATE(J$317," 2"),ТЗ!$A:$C,3,0)),ТЗ!J236))</f>
        <v>0</v>
      </c>
      <c r="K542" s="30">
        <f>IF(K236&lt;K$619,CONCATENATE("&lt;",VLOOKUP(CONCATENATE(K$317," 1"),ТЗ!$A:$C,3,0)),IF(ТЗ!K236&gt;ТЗ!K$620,CONCATENATE("&gt;",VLOOKUP(CONCATENATE(K$317," 2"),ТЗ!$A:$C,3,0)),ТЗ!K236))</f>
        <v>0</v>
      </c>
      <c r="L542" s="30" t="str">
        <f>IF(L236&lt;L$619,CONCATENATE("&lt;",VLOOKUP(CONCATENATE(L$317," 1"),ТЗ!$A:$C,3,0)),IF(ТЗ!L236&gt;ТЗ!L$620,CONCATENATE("&gt;",VLOOKUP(CONCATENATE(L$317," 2"),ТЗ!$A:$C,3,0)),ТЗ!L236))</f>
        <v>&lt;0,2</v>
      </c>
      <c r="M542" s="30" t="str">
        <f>IF(M236&lt;M$619,CONCATENATE("&lt;",VLOOKUP(CONCATENATE(M$317," 1"),ТЗ!$A:$C,3,0)),IF(ТЗ!M236&gt;ТЗ!M$620,CONCATENATE("&gt;",VLOOKUP(CONCATENATE(M$317," 2"),ТЗ!$A:$C,3,0)),ТЗ!M236))</f>
        <v>&lt;0,5</v>
      </c>
      <c r="N542" s="30">
        <f>IF(N236&lt;N$619,CONCATENATE("&lt;",VLOOKUP(CONCATENATE(N$317," 1"),ТЗ!$A:$C,3,0)),IF(ТЗ!N236&gt;ТЗ!N$620,CONCATENATE("&gt;",VLOOKUP(CONCATENATE(N$317," 2"),ТЗ!$A:$C,3,0)),ТЗ!N236))</f>
        <v>0</v>
      </c>
      <c r="O542" s="30">
        <f>IF(O236&lt;O$619,CONCATENATE("&lt;",VLOOKUP(CONCATENATE(O$317," 1"),ТЗ!$A:$C,3,0)),IF(ТЗ!O236&gt;ТЗ!O$620,CONCATENATE("&gt;",VLOOKUP(CONCATENATE(O$317," 2"),ТЗ!$A:$C,3,0)),ТЗ!O236))</f>
        <v>0</v>
      </c>
      <c r="P542" s="30">
        <f>IF(P236&lt;P$619,CONCATENATE("&lt;",VLOOKUP(CONCATENATE(P$317," 1"),ТЗ!$A:$C,3,0)),IF(ТЗ!P236&gt;ТЗ!P$620,CONCATENATE("&gt;",VLOOKUP(CONCATENATE(P$317," 2"),ТЗ!$A:$C,3,0)),ТЗ!P236))</f>
        <v>0</v>
      </c>
      <c r="Q542" s="30">
        <f>IF(Q236&lt;Q$619,CONCATENATE("&lt;",VLOOKUP(CONCATENATE(Q$317," 1"),ТЗ!$A:$C,3,0)),IF(ТЗ!Q236&gt;ТЗ!Q$620,CONCATENATE("&gt;",VLOOKUP(CONCATENATE(Q$317," 2"),ТЗ!$A:$C,3,0)),ТЗ!Q236))</f>
        <v>0</v>
      </c>
      <c r="R542" s="30" t="str">
        <f>IF(R236&lt;R$619,CONCATENATE("&lt;",VLOOKUP(CONCATENATE(R$317," 1"),ТЗ!$A:$C,3,0)),IF(ТЗ!R236&gt;ТЗ!R$620,CONCATENATE("&gt;",VLOOKUP(CONCATENATE(R$317," 2"),ТЗ!$A:$C,3,0)),ТЗ!R236))</f>
        <v>&lt;0,5</v>
      </c>
      <c r="S542" s="30" t="str">
        <f>IF(S236&lt;S$619,CONCATENATE("&lt;",VLOOKUP(CONCATENATE(S$317," 1"),ТЗ!$A:$C,3,0)),IF(ТЗ!S236&gt;ТЗ!S$620,CONCATENATE("&gt;",VLOOKUP(CONCATENATE(S$317," 2"),ТЗ!$A:$C,3,0)),ТЗ!S236))</f>
        <v>&lt;0,1</v>
      </c>
      <c r="T542" s="30" t="str">
        <f>IF(T236&lt;T$619,CONCATENATE("&lt;",VLOOKUP(CONCATENATE(T$317," 1"),ТЗ!$A:$C,3,0)),IF(ТЗ!T236&gt;ТЗ!T$620,CONCATENATE("&gt;",VLOOKUP(CONCATENATE(T$317," 2"),ТЗ!$A:$C,3,0)),ТЗ!T236))</f>
        <v>&lt;0,1</v>
      </c>
      <c r="U542" s="30" t="e">
        <f>IF(U236&lt;U$619,CONCATENATE("&lt;",VLOOKUP(CONCATENATE(U$317," 1"),ТЗ!$A:$C,3,0)),IF(ТЗ!U236&gt;ТЗ!U$620,CONCATENATE("&gt;",VLOOKUP(CONCATENATE(U$317," 2"),ТЗ!$A:$C,3,0)),ТЗ!U236))</f>
        <v>#N/A</v>
      </c>
      <c r="V542" s="30" t="e">
        <f>IF(V236&lt;V$619,CONCATENATE("&lt;",VLOOKUP(CONCATENATE(V$317," 1"),ТЗ!$A:$C,3,0)),IF(ТЗ!V236&gt;ТЗ!V$620,CONCATENATE("&gt;",VLOOKUP(CONCATENATE(V$317," 2"),ТЗ!$A:$C,3,0)),ТЗ!V236))</f>
        <v>#N/A</v>
      </c>
    </row>
    <row r="543" spans="4:22" ht="15.75" hidden="1" thickBot="1" x14ac:dyDescent="0.3">
      <c r="D543" s="14" t="str">
        <f>IF(OR(D542=[1]Настройки!$U$6,D542="-"),"-",D542+1)</f>
        <v>-</v>
      </c>
      <c r="E543" s="15" t="str">
        <f t="shared" si="4"/>
        <v>-</v>
      </c>
      <c r="F543" s="15"/>
      <c r="G543" s="30" t="str">
        <f>IF(G237&lt;G$619,CONCATENATE("&lt;",VLOOKUP(CONCATENATE(G$317," 1"),ТЗ!$A:$C,3,0)),IF(ТЗ!G237&gt;ТЗ!G$620,CONCATENATE("&gt;",VLOOKUP(CONCATENATE(G$317," 2"),ТЗ!$A:$C,3,0)),ТЗ!G237))</f>
        <v>&lt;1,00</v>
      </c>
      <c r="H543" s="30" t="str">
        <f>IF(H237&lt;H$619,CONCATENATE("&lt;",VLOOKUP(CONCATENATE(H$317," 1"),ТЗ!$A:$C,3,0)),IF(ТЗ!H237&gt;ТЗ!H$620,CONCATENATE("&gt;",VLOOKUP(CONCATENATE(H$317," 2"),ТЗ!$A:$C,3,0)),ТЗ!H237))</f>
        <v>&lt;1,00</v>
      </c>
      <c r="I543" s="30" t="str">
        <f>IF(I237&lt;I$619,CONCATENATE("&lt;",VLOOKUP(CONCATENATE(I$317," 1"),ТЗ!$A:$C,3,0)),IF(ТЗ!I237&gt;ТЗ!I$620,CONCATENATE("&gt;",VLOOKUP(CONCATENATE(I$317," 2"),ТЗ!$A:$C,3,0)),ТЗ!I237))</f>
        <v>&lt;0,01</v>
      </c>
      <c r="J543" s="30">
        <f>IF(J237&lt;J$619,CONCATENATE("&lt;",VLOOKUP(CONCATENATE(J$317," 1"),ТЗ!$A:$C,3,0)),IF(ТЗ!J237&gt;ТЗ!J$620,CONCATENATE("&gt;",VLOOKUP(CONCATENATE(J$317," 2"),ТЗ!$A:$C,3,0)),ТЗ!J237))</f>
        <v>0</v>
      </c>
      <c r="K543" s="30">
        <f>IF(K237&lt;K$619,CONCATENATE("&lt;",VLOOKUP(CONCATENATE(K$317," 1"),ТЗ!$A:$C,3,0)),IF(ТЗ!K237&gt;ТЗ!K$620,CONCATENATE("&gt;",VLOOKUP(CONCATENATE(K$317," 2"),ТЗ!$A:$C,3,0)),ТЗ!K237))</f>
        <v>0</v>
      </c>
      <c r="L543" s="30" t="str">
        <f>IF(L237&lt;L$619,CONCATENATE("&lt;",VLOOKUP(CONCATENATE(L$317," 1"),ТЗ!$A:$C,3,0)),IF(ТЗ!L237&gt;ТЗ!L$620,CONCATENATE("&gt;",VLOOKUP(CONCATENATE(L$317," 2"),ТЗ!$A:$C,3,0)),ТЗ!L237))</f>
        <v>&lt;0,2</v>
      </c>
      <c r="M543" s="30" t="str">
        <f>IF(M237&lt;M$619,CONCATENATE("&lt;",VLOOKUP(CONCATENATE(M$317," 1"),ТЗ!$A:$C,3,0)),IF(ТЗ!M237&gt;ТЗ!M$620,CONCATENATE("&gt;",VLOOKUP(CONCATENATE(M$317," 2"),ТЗ!$A:$C,3,0)),ТЗ!M237))</f>
        <v>&lt;0,5</v>
      </c>
      <c r="N543" s="30">
        <f>IF(N237&lt;N$619,CONCATENATE("&lt;",VLOOKUP(CONCATENATE(N$317," 1"),ТЗ!$A:$C,3,0)),IF(ТЗ!N237&gt;ТЗ!N$620,CONCATENATE("&gt;",VLOOKUP(CONCATENATE(N$317," 2"),ТЗ!$A:$C,3,0)),ТЗ!N237))</f>
        <v>0</v>
      </c>
      <c r="O543" s="30">
        <f>IF(O237&lt;O$619,CONCATENATE("&lt;",VLOOKUP(CONCATENATE(O$317," 1"),ТЗ!$A:$C,3,0)),IF(ТЗ!O237&gt;ТЗ!O$620,CONCATENATE("&gt;",VLOOKUP(CONCATENATE(O$317," 2"),ТЗ!$A:$C,3,0)),ТЗ!O237))</f>
        <v>0</v>
      </c>
      <c r="P543" s="30">
        <f>IF(P237&lt;P$619,CONCATENATE("&lt;",VLOOKUP(CONCATENATE(P$317," 1"),ТЗ!$A:$C,3,0)),IF(ТЗ!P237&gt;ТЗ!P$620,CONCATENATE("&gt;",VLOOKUP(CONCATENATE(P$317," 2"),ТЗ!$A:$C,3,0)),ТЗ!P237))</f>
        <v>0</v>
      </c>
      <c r="Q543" s="30">
        <f>IF(Q237&lt;Q$619,CONCATENATE("&lt;",VLOOKUP(CONCATENATE(Q$317," 1"),ТЗ!$A:$C,3,0)),IF(ТЗ!Q237&gt;ТЗ!Q$620,CONCATENATE("&gt;",VLOOKUP(CONCATENATE(Q$317," 2"),ТЗ!$A:$C,3,0)),ТЗ!Q237))</f>
        <v>0</v>
      </c>
      <c r="R543" s="30" t="str">
        <f>IF(R237&lt;R$619,CONCATENATE("&lt;",VLOOKUP(CONCATENATE(R$317," 1"),ТЗ!$A:$C,3,0)),IF(ТЗ!R237&gt;ТЗ!R$620,CONCATENATE("&gt;",VLOOKUP(CONCATENATE(R$317," 2"),ТЗ!$A:$C,3,0)),ТЗ!R237))</f>
        <v>&lt;0,5</v>
      </c>
      <c r="S543" s="30" t="str">
        <f>IF(S237&lt;S$619,CONCATENATE("&lt;",VLOOKUP(CONCATENATE(S$317," 1"),ТЗ!$A:$C,3,0)),IF(ТЗ!S237&gt;ТЗ!S$620,CONCATENATE("&gt;",VLOOKUP(CONCATENATE(S$317," 2"),ТЗ!$A:$C,3,0)),ТЗ!S237))</f>
        <v>&lt;0,1</v>
      </c>
      <c r="T543" s="30" t="str">
        <f>IF(T237&lt;T$619,CONCATENATE("&lt;",VLOOKUP(CONCATENATE(T$317," 1"),ТЗ!$A:$C,3,0)),IF(ТЗ!T237&gt;ТЗ!T$620,CONCATENATE("&gt;",VLOOKUP(CONCATENATE(T$317," 2"),ТЗ!$A:$C,3,0)),ТЗ!T237))</f>
        <v>&lt;0,1</v>
      </c>
      <c r="U543" s="30" t="e">
        <f>IF(U237&lt;U$619,CONCATENATE("&lt;",VLOOKUP(CONCATENATE(U$317," 1"),ТЗ!$A:$C,3,0)),IF(ТЗ!U237&gt;ТЗ!U$620,CONCATENATE("&gt;",VLOOKUP(CONCATENATE(U$317," 2"),ТЗ!$A:$C,3,0)),ТЗ!U237))</f>
        <v>#N/A</v>
      </c>
      <c r="V543" s="30" t="e">
        <f>IF(V237&lt;V$619,CONCATENATE("&lt;",VLOOKUP(CONCATENATE(V$317," 1"),ТЗ!$A:$C,3,0)),IF(ТЗ!V237&gt;ТЗ!V$620,CONCATENATE("&gt;",VLOOKUP(CONCATENATE(V$317," 2"),ТЗ!$A:$C,3,0)),ТЗ!V237))</f>
        <v>#N/A</v>
      </c>
    </row>
    <row r="544" spans="4:22" ht="15.75" hidden="1" thickBot="1" x14ac:dyDescent="0.3">
      <c r="D544" s="14" t="str">
        <f>IF(OR(D543=[1]Настройки!$U$6,D543="-"),"-",D543+1)</f>
        <v>-</v>
      </c>
      <c r="E544" s="15" t="str">
        <f t="shared" si="4"/>
        <v>-</v>
      </c>
      <c r="F544" s="15"/>
      <c r="G544" s="30" t="str">
        <f>IF(G238&lt;G$619,CONCATENATE("&lt;",VLOOKUP(CONCATENATE(G$317," 1"),ТЗ!$A:$C,3,0)),IF(ТЗ!G238&gt;ТЗ!G$620,CONCATENATE("&gt;",VLOOKUP(CONCATENATE(G$317," 2"),ТЗ!$A:$C,3,0)),ТЗ!G238))</f>
        <v>&lt;1,00</v>
      </c>
      <c r="H544" s="30" t="str">
        <f>IF(H238&lt;H$619,CONCATENATE("&lt;",VLOOKUP(CONCATENATE(H$317," 1"),ТЗ!$A:$C,3,0)),IF(ТЗ!H238&gt;ТЗ!H$620,CONCATENATE("&gt;",VLOOKUP(CONCATENATE(H$317," 2"),ТЗ!$A:$C,3,0)),ТЗ!H238))</f>
        <v>&lt;1,00</v>
      </c>
      <c r="I544" s="30" t="str">
        <f>IF(I238&lt;I$619,CONCATENATE("&lt;",VLOOKUP(CONCATENATE(I$317," 1"),ТЗ!$A:$C,3,0)),IF(ТЗ!I238&gt;ТЗ!I$620,CONCATENATE("&gt;",VLOOKUP(CONCATENATE(I$317," 2"),ТЗ!$A:$C,3,0)),ТЗ!I238))</f>
        <v>&lt;0,01</v>
      </c>
      <c r="J544" s="30">
        <f>IF(J238&lt;J$619,CONCATENATE("&lt;",VLOOKUP(CONCATENATE(J$317," 1"),ТЗ!$A:$C,3,0)),IF(ТЗ!J238&gt;ТЗ!J$620,CONCATENATE("&gt;",VLOOKUP(CONCATENATE(J$317," 2"),ТЗ!$A:$C,3,0)),ТЗ!J238))</f>
        <v>0</v>
      </c>
      <c r="K544" s="30">
        <f>IF(K238&lt;K$619,CONCATENATE("&lt;",VLOOKUP(CONCATENATE(K$317," 1"),ТЗ!$A:$C,3,0)),IF(ТЗ!K238&gt;ТЗ!K$620,CONCATENATE("&gt;",VLOOKUP(CONCATENATE(K$317," 2"),ТЗ!$A:$C,3,0)),ТЗ!K238))</f>
        <v>0</v>
      </c>
      <c r="L544" s="30" t="str">
        <f>IF(L238&lt;L$619,CONCATENATE("&lt;",VLOOKUP(CONCATENATE(L$317," 1"),ТЗ!$A:$C,3,0)),IF(ТЗ!L238&gt;ТЗ!L$620,CONCATENATE("&gt;",VLOOKUP(CONCATENATE(L$317," 2"),ТЗ!$A:$C,3,0)),ТЗ!L238))</f>
        <v>&lt;0,2</v>
      </c>
      <c r="M544" s="30" t="str">
        <f>IF(M238&lt;M$619,CONCATENATE("&lt;",VLOOKUP(CONCATENATE(M$317," 1"),ТЗ!$A:$C,3,0)),IF(ТЗ!M238&gt;ТЗ!M$620,CONCATENATE("&gt;",VLOOKUP(CONCATENATE(M$317," 2"),ТЗ!$A:$C,3,0)),ТЗ!M238))</f>
        <v>&lt;0,5</v>
      </c>
      <c r="N544" s="30">
        <f>IF(N238&lt;N$619,CONCATENATE("&lt;",VLOOKUP(CONCATENATE(N$317," 1"),ТЗ!$A:$C,3,0)),IF(ТЗ!N238&gt;ТЗ!N$620,CONCATENATE("&gt;",VLOOKUP(CONCATENATE(N$317," 2"),ТЗ!$A:$C,3,0)),ТЗ!N238))</f>
        <v>0</v>
      </c>
      <c r="O544" s="30">
        <f>IF(O238&lt;O$619,CONCATENATE("&lt;",VLOOKUP(CONCATENATE(O$317," 1"),ТЗ!$A:$C,3,0)),IF(ТЗ!O238&gt;ТЗ!O$620,CONCATENATE("&gt;",VLOOKUP(CONCATENATE(O$317," 2"),ТЗ!$A:$C,3,0)),ТЗ!O238))</f>
        <v>0</v>
      </c>
      <c r="P544" s="30">
        <f>IF(P238&lt;P$619,CONCATENATE("&lt;",VLOOKUP(CONCATENATE(P$317," 1"),ТЗ!$A:$C,3,0)),IF(ТЗ!P238&gt;ТЗ!P$620,CONCATENATE("&gt;",VLOOKUP(CONCATENATE(P$317," 2"),ТЗ!$A:$C,3,0)),ТЗ!P238))</f>
        <v>0</v>
      </c>
      <c r="Q544" s="30">
        <f>IF(Q238&lt;Q$619,CONCATENATE("&lt;",VLOOKUP(CONCATENATE(Q$317," 1"),ТЗ!$A:$C,3,0)),IF(ТЗ!Q238&gt;ТЗ!Q$620,CONCATENATE("&gt;",VLOOKUP(CONCATENATE(Q$317," 2"),ТЗ!$A:$C,3,0)),ТЗ!Q238))</f>
        <v>0</v>
      </c>
      <c r="R544" s="30" t="str">
        <f>IF(R238&lt;R$619,CONCATENATE("&lt;",VLOOKUP(CONCATENATE(R$317," 1"),ТЗ!$A:$C,3,0)),IF(ТЗ!R238&gt;ТЗ!R$620,CONCATENATE("&gt;",VLOOKUP(CONCATENATE(R$317," 2"),ТЗ!$A:$C,3,0)),ТЗ!R238))</f>
        <v>&lt;0,5</v>
      </c>
      <c r="S544" s="30" t="str">
        <f>IF(S238&lt;S$619,CONCATENATE("&lt;",VLOOKUP(CONCATENATE(S$317," 1"),ТЗ!$A:$C,3,0)),IF(ТЗ!S238&gt;ТЗ!S$620,CONCATENATE("&gt;",VLOOKUP(CONCATENATE(S$317," 2"),ТЗ!$A:$C,3,0)),ТЗ!S238))</f>
        <v>&lt;0,1</v>
      </c>
      <c r="T544" s="30" t="str">
        <f>IF(T238&lt;T$619,CONCATENATE("&lt;",VLOOKUP(CONCATENATE(T$317," 1"),ТЗ!$A:$C,3,0)),IF(ТЗ!T238&gt;ТЗ!T$620,CONCATENATE("&gt;",VLOOKUP(CONCATENATE(T$317," 2"),ТЗ!$A:$C,3,0)),ТЗ!T238))</f>
        <v>&lt;0,1</v>
      </c>
      <c r="U544" s="30" t="e">
        <f>IF(U238&lt;U$619,CONCATENATE("&lt;",VLOOKUP(CONCATENATE(U$317," 1"),ТЗ!$A:$C,3,0)),IF(ТЗ!U238&gt;ТЗ!U$620,CONCATENATE("&gt;",VLOOKUP(CONCATENATE(U$317," 2"),ТЗ!$A:$C,3,0)),ТЗ!U238))</f>
        <v>#N/A</v>
      </c>
      <c r="V544" s="30" t="e">
        <f>IF(V238&lt;V$619,CONCATENATE("&lt;",VLOOKUP(CONCATENATE(V$317," 1"),ТЗ!$A:$C,3,0)),IF(ТЗ!V238&gt;ТЗ!V$620,CONCATENATE("&gt;",VLOOKUP(CONCATENATE(V$317," 2"),ТЗ!$A:$C,3,0)),ТЗ!V238))</f>
        <v>#N/A</v>
      </c>
    </row>
    <row r="545" spans="4:22" ht="15.75" hidden="1" thickBot="1" x14ac:dyDescent="0.3">
      <c r="D545" s="14" t="str">
        <f>IF(OR(D544=[1]Настройки!$U$6,D544="-"),"-",D544+1)</f>
        <v>-</v>
      </c>
      <c r="E545" s="15" t="str">
        <f t="shared" si="4"/>
        <v>-</v>
      </c>
      <c r="F545" s="15"/>
      <c r="G545" s="30" t="str">
        <f>IF(G239&lt;G$619,CONCATENATE("&lt;",VLOOKUP(CONCATENATE(G$317," 1"),ТЗ!$A:$C,3,0)),IF(ТЗ!G239&gt;ТЗ!G$620,CONCATENATE("&gt;",VLOOKUP(CONCATENATE(G$317," 2"),ТЗ!$A:$C,3,0)),ТЗ!G239))</f>
        <v>&lt;1,00</v>
      </c>
      <c r="H545" s="30" t="str">
        <f>IF(H239&lt;H$619,CONCATENATE("&lt;",VLOOKUP(CONCATENATE(H$317," 1"),ТЗ!$A:$C,3,0)),IF(ТЗ!H239&gt;ТЗ!H$620,CONCATENATE("&gt;",VLOOKUP(CONCATENATE(H$317," 2"),ТЗ!$A:$C,3,0)),ТЗ!H239))</f>
        <v>&lt;1,00</v>
      </c>
      <c r="I545" s="30" t="str">
        <f>IF(I239&lt;I$619,CONCATENATE("&lt;",VLOOKUP(CONCATENATE(I$317," 1"),ТЗ!$A:$C,3,0)),IF(ТЗ!I239&gt;ТЗ!I$620,CONCATENATE("&gt;",VLOOKUP(CONCATENATE(I$317," 2"),ТЗ!$A:$C,3,0)),ТЗ!I239))</f>
        <v>&lt;0,01</v>
      </c>
      <c r="J545" s="30">
        <f>IF(J239&lt;J$619,CONCATENATE("&lt;",VLOOKUP(CONCATENATE(J$317," 1"),ТЗ!$A:$C,3,0)),IF(ТЗ!J239&gt;ТЗ!J$620,CONCATENATE("&gt;",VLOOKUP(CONCATENATE(J$317," 2"),ТЗ!$A:$C,3,0)),ТЗ!J239))</f>
        <v>0</v>
      </c>
      <c r="K545" s="30">
        <f>IF(K239&lt;K$619,CONCATENATE("&lt;",VLOOKUP(CONCATENATE(K$317," 1"),ТЗ!$A:$C,3,0)),IF(ТЗ!K239&gt;ТЗ!K$620,CONCATENATE("&gt;",VLOOKUP(CONCATENATE(K$317," 2"),ТЗ!$A:$C,3,0)),ТЗ!K239))</f>
        <v>0</v>
      </c>
      <c r="L545" s="30" t="str">
        <f>IF(L239&lt;L$619,CONCATENATE("&lt;",VLOOKUP(CONCATENATE(L$317," 1"),ТЗ!$A:$C,3,0)),IF(ТЗ!L239&gt;ТЗ!L$620,CONCATENATE("&gt;",VLOOKUP(CONCATENATE(L$317," 2"),ТЗ!$A:$C,3,0)),ТЗ!L239))</f>
        <v>&lt;0,2</v>
      </c>
      <c r="M545" s="30" t="str">
        <f>IF(M239&lt;M$619,CONCATENATE("&lt;",VLOOKUP(CONCATENATE(M$317," 1"),ТЗ!$A:$C,3,0)),IF(ТЗ!M239&gt;ТЗ!M$620,CONCATENATE("&gt;",VLOOKUP(CONCATENATE(M$317," 2"),ТЗ!$A:$C,3,0)),ТЗ!M239))</f>
        <v>&lt;0,5</v>
      </c>
      <c r="N545" s="30">
        <f>IF(N239&lt;N$619,CONCATENATE("&lt;",VLOOKUP(CONCATENATE(N$317," 1"),ТЗ!$A:$C,3,0)),IF(ТЗ!N239&gt;ТЗ!N$620,CONCATENATE("&gt;",VLOOKUP(CONCATENATE(N$317," 2"),ТЗ!$A:$C,3,0)),ТЗ!N239))</f>
        <v>0</v>
      </c>
      <c r="O545" s="30">
        <f>IF(O239&lt;O$619,CONCATENATE("&lt;",VLOOKUP(CONCATENATE(O$317," 1"),ТЗ!$A:$C,3,0)),IF(ТЗ!O239&gt;ТЗ!O$620,CONCATENATE("&gt;",VLOOKUP(CONCATENATE(O$317," 2"),ТЗ!$A:$C,3,0)),ТЗ!O239))</f>
        <v>0</v>
      </c>
      <c r="P545" s="30">
        <f>IF(P239&lt;P$619,CONCATENATE("&lt;",VLOOKUP(CONCATENATE(P$317," 1"),ТЗ!$A:$C,3,0)),IF(ТЗ!P239&gt;ТЗ!P$620,CONCATENATE("&gt;",VLOOKUP(CONCATENATE(P$317," 2"),ТЗ!$A:$C,3,0)),ТЗ!P239))</f>
        <v>0</v>
      </c>
      <c r="Q545" s="30">
        <f>IF(Q239&lt;Q$619,CONCATENATE("&lt;",VLOOKUP(CONCATENATE(Q$317," 1"),ТЗ!$A:$C,3,0)),IF(ТЗ!Q239&gt;ТЗ!Q$620,CONCATENATE("&gt;",VLOOKUP(CONCATENATE(Q$317," 2"),ТЗ!$A:$C,3,0)),ТЗ!Q239))</f>
        <v>0</v>
      </c>
      <c r="R545" s="30" t="str">
        <f>IF(R239&lt;R$619,CONCATENATE("&lt;",VLOOKUP(CONCATENATE(R$317," 1"),ТЗ!$A:$C,3,0)),IF(ТЗ!R239&gt;ТЗ!R$620,CONCATENATE("&gt;",VLOOKUP(CONCATENATE(R$317," 2"),ТЗ!$A:$C,3,0)),ТЗ!R239))</f>
        <v>&lt;0,5</v>
      </c>
      <c r="S545" s="30" t="str">
        <f>IF(S239&lt;S$619,CONCATENATE("&lt;",VLOOKUP(CONCATENATE(S$317," 1"),ТЗ!$A:$C,3,0)),IF(ТЗ!S239&gt;ТЗ!S$620,CONCATENATE("&gt;",VLOOKUP(CONCATENATE(S$317," 2"),ТЗ!$A:$C,3,0)),ТЗ!S239))</f>
        <v>&lt;0,1</v>
      </c>
      <c r="T545" s="30" t="str">
        <f>IF(T239&lt;T$619,CONCATENATE("&lt;",VLOOKUP(CONCATENATE(T$317," 1"),ТЗ!$A:$C,3,0)),IF(ТЗ!T239&gt;ТЗ!T$620,CONCATENATE("&gt;",VLOOKUP(CONCATENATE(T$317," 2"),ТЗ!$A:$C,3,0)),ТЗ!T239))</f>
        <v>&lt;0,1</v>
      </c>
      <c r="U545" s="30" t="e">
        <f>IF(U239&lt;U$619,CONCATENATE("&lt;",VLOOKUP(CONCATENATE(U$317," 1"),ТЗ!$A:$C,3,0)),IF(ТЗ!U239&gt;ТЗ!U$620,CONCATENATE("&gt;",VLOOKUP(CONCATENATE(U$317," 2"),ТЗ!$A:$C,3,0)),ТЗ!U239))</f>
        <v>#N/A</v>
      </c>
      <c r="V545" s="30" t="e">
        <f>IF(V239&lt;V$619,CONCATENATE("&lt;",VLOOKUP(CONCATENATE(V$317," 1"),ТЗ!$A:$C,3,0)),IF(ТЗ!V239&gt;ТЗ!V$620,CONCATENATE("&gt;",VLOOKUP(CONCATENATE(V$317," 2"),ТЗ!$A:$C,3,0)),ТЗ!V239))</f>
        <v>#N/A</v>
      </c>
    </row>
    <row r="546" spans="4:22" ht="15.75" hidden="1" thickBot="1" x14ac:dyDescent="0.3">
      <c r="D546" s="14" t="str">
        <f>IF(OR(D545=[1]Настройки!$U$6,D545="-"),"-",D545+1)</f>
        <v>-</v>
      </c>
      <c r="E546" s="15" t="str">
        <f t="shared" si="4"/>
        <v>-</v>
      </c>
      <c r="F546" s="15"/>
      <c r="G546" s="30" t="str">
        <f>IF(G240&lt;G$619,CONCATENATE("&lt;",VLOOKUP(CONCATENATE(G$317," 1"),ТЗ!$A:$C,3,0)),IF(ТЗ!G240&gt;ТЗ!G$620,CONCATENATE("&gt;",VLOOKUP(CONCATENATE(G$317," 2"),ТЗ!$A:$C,3,0)),ТЗ!G240))</f>
        <v>&lt;1,00</v>
      </c>
      <c r="H546" s="30" t="str">
        <f>IF(H240&lt;H$619,CONCATENATE("&lt;",VLOOKUP(CONCATENATE(H$317," 1"),ТЗ!$A:$C,3,0)),IF(ТЗ!H240&gt;ТЗ!H$620,CONCATENATE("&gt;",VLOOKUP(CONCATENATE(H$317," 2"),ТЗ!$A:$C,3,0)),ТЗ!H240))</f>
        <v>&lt;1,00</v>
      </c>
      <c r="I546" s="30" t="str">
        <f>IF(I240&lt;I$619,CONCATENATE("&lt;",VLOOKUP(CONCATENATE(I$317," 1"),ТЗ!$A:$C,3,0)),IF(ТЗ!I240&gt;ТЗ!I$620,CONCATENATE("&gt;",VLOOKUP(CONCATENATE(I$317," 2"),ТЗ!$A:$C,3,0)),ТЗ!I240))</f>
        <v>&lt;0,01</v>
      </c>
      <c r="J546" s="30">
        <f>IF(J240&lt;J$619,CONCATENATE("&lt;",VLOOKUP(CONCATENATE(J$317," 1"),ТЗ!$A:$C,3,0)),IF(ТЗ!J240&gt;ТЗ!J$620,CONCATENATE("&gt;",VLOOKUP(CONCATENATE(J$317," 2"),ТЗ!$A:$C,3,0)),ТЗ!J240))</f>
        <v>0</v>
      </c>
      <c r="K546" s="30">
        <f>IF(K240&lt;K$619,CONCATENATE("&lt;",VLOOKUP(CONCATENATE(K$317," 1"),ТЗ!$A:$C,3,0)),IF(ТЗ!K240&gt;ТЗ!K$620,CONCATENATE("&gt;",VLOOKUP(CONCATENATE(K$317," 2"),ТЗ!$A:$C,3,0)),ТЗ!K240))</f>
        <v>0</v>
      </c>
      <c r="L546" s="30" t="str">
        <f>IF(L240&lt;L$619,CONCATENATE("&lt;",VLOOKUP(CONCATENATE(L$317," 1"),ТЗ!$A:$C,3,0)),IF(ТЗ!L240&gt;ТЗ!L$620,CONCATENATE("&gt;",VLOOKUP(CONCATENATE(L$317," 2"),ТЗ!$A:$C,3,0)),ТЗ!L240))</f>
        <v>&lt;0,2</v>
      </c>
      <c r="M546" s="30" t="str">
        <f>IF(M240&lt;M$619,CONCATENATE("&lt;",VLOOKUP(CONCATENATE(M$317," 1"),ТЗ!$A:$C,3,0)),IF(ТЗ!M240&gt;ТЗ!M$620,CONCATENATE("&gt;",VLOOKUP(CONCATENATE(M$317," 2"),ТЗ!$A:$C,3,0)),ТЗ!M240))</f>
        <v>&lt;0,5</v>
      </c>
      <c r="N546" s="30">
        <f>IF(N240&lt;N$619,CONCATENATE("&lt;",VLOOKUP(CONCATENATE(N$317," 1"),ТЗ!$A:$C,3,0)),IF(ТЗ!N240&gt;ТЗ!N$620,CONCATENATE("&gt;",VLOOKUP(CONCATENATE(N$317," 2"),ТЗ!$A:$C,3,0)),ТЗ!N240))</f>
        <v>0</v>
      </c>
      <c r="O546" s="30">
        <f>IF(O240&lt;O$619,CONCATENATE("&lt;",VLOOKUP(CONCATENATE(O$317," 1"),ТЗ!$A:$C,3,0)),IF(ТЗ!O240&gt;ТЗ!O$620,CONCATENATE("&gt;",VLOOKUP(CONCATENATE(O$317," 2"),ТЗ!$A:$C,3,0)),ТЗ!O240))</f>
        <v>0</v>
      </c>
      <c r="P546" s="30">
        <f>IF(P240&lt;P$619,CONCATENATE("&lt;",VLOOKUP(CONCATENATE(P$317," 1"),ТЗ!$A:$C,3,0)),IF(ТЗ!P240&gt;ТЗ!P$620,CONCATENATE("&gt;",VLOOKUP(CONCATENATE(P$317," 2"),ТЗ!$A:$C,3,0)),ТЗ!P240))</f>
        <v>0</v>
      </c>
      <c r="Q546" s="30">
        <f>IF(Q240&lt;Q$619,CONCATENATE("&lt;",VLOOKUP(CONCATENATE(Q$317," 1"),ТЗ!$A:$C,3,0)),IF(ТЗ!Q240&gt;ТЗ!Q$620,CONCATENATE("&gt;",VLOOKUP(CONCATENATE(Q$317," 2"),ТЗ!$A:$C,3,0)),ТЗ!Q240))</f>
        <v>0</v>
      </c>
      <c r="R546" s="30" t="str">
        <f>IF(R240&lt;R$619,CONCATENATE("&lt;",VLOOKUP(CONCATENATE(R$317," 1"),ТЗ!$A:$C,3,0)),IF(ТЗ!R240&gt;ТЗ!R$620,CONCATENATE("&gt;",VLOOKUP(CONCATENATE(R$317," 2"),ТЗ!$A:$C,3,0)),ТЗ!R240))</f>
        <v>&lt;0,5</v>
      </c>
      <c r="S546" s="30" t="str">
        <f>IF(S240&lt;S$619,CONCATENATE("&lt;",VLOOKUP(CONCATENATE(S$317," 1"),ТЗ!$A:$C,3,0)),IF(ТЗ!S240&gt;ТЗ!S$620,CONCATENATE("&gt;",VLOOKUP(CONCATENATE(S$317," 2"),ТЗ!$A:$C,3,0)),ТЗ!S240))</f>
        <v>&lt;0,1</v>
      </c>
      <c r="T546" s="30" t="str">
        <f>IF(T240&lt;T$619,CONCATENATE("&lt;",VLOOKUP(CONCATENATE(T$317," 1"),ТЗ!$A:$C,3,0)),IF(ТЗ!T240&gt;ТЗ!T$620,CONCATENATE("&gt;",VLOOKUP(CONCATENATE(T$317," 2"),ТЗ!$A:$C,3,0)),ТЗ!T240))</f>
        <v>&lt;0,1</v>
      </c>
      <c r="U546" s="30" t="e">
        <f>IF(U240&lt;U$619,CONCATENATE("&lt;",VLOOKUP(CONCATENATE(U$317," 1"),ТЗ!$A:$C,3,0)),IF(ТЗ!U240&gt;ТЗ!U$620,CONCATENATE("&gt;",VLOOKUP(CONCATENATE(U$317," 2"),ТЗ!$A:$C,3,0)),ТЗ!U240))</f>
        <v>#N/A</v>
      </c>
      <c r="V546" s="30" t="e">
        <f>IF(V240&lt;V$619,CONCATENATE("&lt;",VLOOKUP(CONCATENATE(V$317," 1"),ТЗ!$A:$C,3,0)),IF(ТЗ!V240&gt;ТЗ!V$620,CONCATENATE("&gt;",VLOOKUP(CONCATENATE(V$317," 2"),ТЗ!$A:$C,3,0)),ТЗ!V240))</f>
        <v>#N/A</v>
      </c>
    </row>
    <row r="547" spans="4:22" ht="15.75" hidden="1" thickBot="1" x14ac:dyDescent="0.3">
      <c r="D547" s="14" t="str">
        <f>IF(OR(D546=[1]Настройки!$U$6,D546="-"),"-",D546+1)</f>
        <v>-</v>
      </c>
      <c r="E547" s="15" t="str">
        <f t="shared" si="4"/>
        <v>-</v>
      </c>
      <c r="F547" s="15"/>
      <c r="G547" s="30" t="str">
        <f>IF(G241&lt;G$619,CONCATENATE("&lt;",VLOOKUP(CONCATENATE(G$317," 1"),ТЗ!$A:$C,3,0)),IF(ТЗ!G241&gt;ТЗ!G$620,CONCATENATE("&gt;",VLOOKUP(CONCATENATE(G$317," 2"),ТЗ!$A:$C,3,0)),ТЗ!G241))</f>
        <v>&lt;1,00</v>
      </c>
      <c r="H547" s="30" t="str">
        <f>IF(H241&lt;H$619,CONCATENATE("&lt;",VLOOKUP(CONCATENATE(H$317," 1"),ТЗ!$A:$C,3,0)),IF(ТЗ!H241&gt;ТЗ!H$620,CONCATENATE("&gt;",VLOOKUP(CONCATENATE(H$317," 2"),ТЗ!$A:$C,3,0)),ТЗ!H241))</f>
        <v>&lt;1,00</v>
      </c>
      <c r="I547" s="30" t="str">
        <f>IF(I241&lt;I$619,CONCATENATE("&lt;",VLOOKUP(CONCATENATE(I$317," 1"),ТЗ!$A:$C,3,0)),IF(ТЗ!I241&gt;ТЗ!I$620,CONCATENATE("&gt;",VLOOKUP(CONCATENATE(I$317," 2"),ТЗ!$A:$C,3,0)),ТЗ!I241))</f>
        <v>&lt;0,01</v>
      </c>
      <c r="J547" s="30">
        <f>IF(J241&lt;J$619,CONCATENATE("&lt;",VLOOKUP(CONCATENATE(J$317," 1"),ТЗ!$A:$C,3,0)),IF(ТЗ!J241&gt;ТЗ!J$620,CONCATENATE("&gt;",VLOOKUP(CONCATENATE(J$317," 2"),ТЗ!$A:$C,3,0)),ТЗ!J241))</f>
        <v>0</v>
      </c>
      <c r="K547" s="30">
        <f>IF(K241&lt;K$619,CONCATENATE("&lt;",VLOOKUP(CONCATENATE(K$317," 1"),ТЗ!$A:$C,3,0)),IF(ТЗ!K241&gt;ТЗ!K$620,CONCATENATE("&gt;",VLOOKUP(CONCATENATE(K$317," 2"),ТЗ!$A:$C,3,0)),ТЗ!K241))</f>
        <v>0</v>
      </c>
      <c r="L547" s="30" t="str">
        <f>IF(L241&lt;L$619,CONCATENATE("&lt;",VLOOKUP(CONCATENATE(L$317," 1"),ТЗ!$A:$C,3,0)),IF(ТЗ!L241&gt;ТЗ!L$620,CONCATENATE("&gt;",VLOOKUP(CONCATENATE(L$317," 2"),ТЗ!$A:$C,3,0)),ТЗ!L241))</f>
        <v>&lt;0,2</v>
      </c>
      <c r="M547" s="30" t="str">
        <f>IF(M241&lt;M$619,CONCATENATE("&lt;",VLOOKUP(CONCATENATE(M$317," 1"),ТЗ!$A:$C,3,0)),IF(ТЗ!M241&gt;ТЗ!M$620,CONCATENATE("&gt;",VLOOKUP(CONCATENATE(M$317," 2"),ТЗ!$A:$C,3,0)),ТЗ!M241))</f>
        <v>&lt;0,5</v>
      </c>
      <c r="N547" s="30">
        <f>IF(N241&lt;N$619,CONCATENATE("&lt;",VLOOKUP(CONCATENATE(N$317," 1"),ТЗ!$A:$C,3,0)),IF(ТЗ!N241&gt;ТЗ!N$620,CONCATENATE("&gt;",VLOOKUP(CONCATENATE(N$317," 2"),ТЗ!$A:$C,3,0)),ТЗ!N241))</f>
        <v>0</v>
      </c>
      <c r="O547" s="30">
        <f>IF(O241&lt;O$619,CONCATENATE("&lt;",VLOOKUP(CONCATENATE(O$317," 1"),ТЗ!$A:$C,3,0)),IF(ТЗ!O241&gt;ТЗ!O$620,CONCATENATE("&gt;",VLOOKUP(CONCATENATE(O$317," 2"),ТЗ!$A:$C,3,0)),ТЗ!O241))</f>
        <v>0</v>
      </c>
      <c r="P547" s="30">
        <f>IF(P241&lt;P$619,CONCATENATE("&lt;",VLOOKUP(CONCATENATE(P$317," 1"),ТЗ!$A:$C,3,0)),IF(ТЗ!P241&gt;ТЗ!P$620,CONCATENATE("&gt;",VLOOKUP(CONCATENATE(P$317," 2"),ТЗ!$A:$C,3,0)),ТЗ!P241))</f>
        <v>0</v>
      </c>
      <c r="Q547" s="30">
        <f>IF(Q241&lt;Q$619,CONCATENATE("&lt;",VLOOKUP(CONCATENATE(Q$317," 1"),ТЗ!$A:$C,3,0)),IF(ТЗ!Q241&gt;ТЗ!Q$620,CONCATENATE("&gt;",VLOOKUP(CONCATENATE(Q$317," 2"),ТЗ!$A:$C,3,0)),ТЗ!Q241))</f>
        <v>0</v>
      </c>
      <c r="R547" s="30" t="str">
        <f>IF(R241&lt;R$619,CONCATENATE("&lt;",VLOOKUP(CONCATENATE(R$317," 1"),ТЗ!$A:$C,3,0)),IF(ТЗ!R241&gt;ТЗ!R$620,CONCATENATE("&gt;",VLOOKUP(CONCATENATE(R$317," 2"),ТЗ!$A:$C,3,0)),ТЗ!R241))</f>
        <v>&lt;0,5</v>
      </c>
      <c r="S547" s="30" t="str">
        <f>IF(S241&lt;S$619,CONCATENATE("&lt;",VLOOKUP(CONCATENATE(S$317," 1"),ТЗ!$A:$C,3,0)),IF(ТЗ!S241&gt;ТЗ!S$620,CONCATENATE("&gt;",VLOOKUP(CONCATENATE(S$317," 2"),ТЗ!$A:$C,3,0)),ТЗ!S241))</f>
        <v>&lt;0,1</v>
      </c>
      <c r="T547" s="30" t="str">
        <f>IF(T241&lt;T$619,CONCATENATE("&lt;",VLOOKUP(CONCATENATE(T$317," 1"),ТЗ!$A:$C,3,0)),IF(ТЗ!T241&gt;ТЗ!T$620,CONCATENATE("&gt;",VLOOKUP(CONCATENATE(T$317," 2"),ТЗ!$A:$C,3,0)),ТЗ!T241))</f>
        <v>&lt;0,1</v>
      </c>
      <c r="U547" s="30" t="e">
        <f>IF(U241&lt;U$619,CONCATENATE("&lt;",VLOOKUP(CONCATENATE(U$317," 1"),ТЗ!$A:$C,3,0)),IF(ТЗ!U241&gt;ТЗ!U$620,CONCATENATE("&gt;",VLOOKUP(CONCATENATE(U$317," 2"),ТЗ!$A:$C,3,0)),ТЗ!U241))</f>
        <v>#N/A</v>
      </c>
      <c r="V547" s="30" t="e">
        <f>IF(V241&lt;V$619,CONCATENATE("&lt;",VLOOKUP(CONCATENATE(V$317," 1"),ТЗ!$A:$C,3,0)),IF(ТЗ!V241&gt;ТЗ!V$620,CONCATENATE("&gt;",VLOOKUP(CONCATENATE(V$317," 2"),ТЗ!$A:$C,3,0)),ТЗ!V241))</f>
        <v>#N/A</v>
      </c>
    </row>
    <row r="548" spans="4:22" ht="15.75" hidden="1" thickBot="1" x14ac:dyDescent="0.3">
      <c r="D548" s="14" t="str">
        <f>IF(OR(D547=[1]Настройки!$U$6,D547="-"),"-",D547+1)</f>
        <v>-</v>
      </c>
      <c r="E548" s="15" t="str">
        <f t="shared" si="4"/>
        <v>-</v>
      </c>
      <c r="F548" s="15"/>
      <c r="G548" s="30" t="str">
        <f>IF(G242&lt;G$619,CONCATENATE("&lt;",VLOOKUP(CONCATENATE(G$317," 1"),ТЗ!$A:$C,3,0)),IF(ТЗ!G242&gt;ТЗ!G$620,CONCATENATE("&gt;",VLOOKUP(CONCATENATE(G$317," 2"),ТЗ!$A:$C,3,0)),ТЗ!G242))</f>
        <v>&lt;1,00</v>
      </c>
      <c r="H548" s="30" t="str">
        <f>IF(H242&lt;H$619,CONCATENATE("&lt;",VLOOKUP(CONCATENATE(H$317," 1"),ТЗ!$A:$C,3,0)),IF(ТЗ!H242&gt;ТЗ!H$620,CONCATENATE("&gt;",VLOOKUP(CONCATENATE(H$317," 2"),ТЗ!$A:$C,3,0)),ТЗ!H242))</f>
        <v>&lt;1,00</v>
      </c>
      <c r="I548" s="30" t="str">
        <f>IF(I242&lt;I$619,CONCATENATE("&lt;",VLOOKUP(CONCATENATE(I$317," 1"),ТЗ!$A:$C,3,0)),IF(ТЗ!I242&gt;ТЗ!I$620,CONCATENATE("&gt;",VLOOKUP(CONCATENATE(I$317," 2"),ТЗ!$A:$C,3,0)),ТЗ!I242))</f>
        <v>&lt;0,01</v>
      </c>
      <c r="J548" s="30">
        <f>IF(J242&lt;J$619,CONCATENATE("&lt;",VLOOKUP(CONCATENATE(J$317," 1"),ТЗ!$A:$C,3,0)),IF(ТЗ!J242&gt;ТЗ!J$620,CONCATENATE("&gt;",VLOOKUP(CONCATENATE(J$317," 2"),ТЗ!$A:$C,3,0)),ТЗ!J242))</f>
        <v>0</v>
      </c>
      <c r="K548" s="30">
        <f>IF(K242&lt;K$619,CONCATENATE("&lt;",VLOOKUP(CONCATENATE(K$317," 1"),ТЗ!$A:$C,3,0)),IF(ТЗ!K242&gt;ТЗ!K$620,CONCATENATE("&gt;",VLOOKUP(CONCATENATE(K$317," 2"),ТЗ!$A:$C,3,0)),ТЗ!K242))</f>
        <v>0</v>
      </c>
      <c r="L548" s="30" t="str">
        <f>IF(L242&lt;L$619,CONCATENATE("&lt;",VLOOKUP(CONCATENATE(L$317," 1"),ТЗ!$A:$C,3,0)),IF(ТЗ!L242&gt;ТЗ!L$620,CONCATENATE("&gt;",VLOOKUP(CONCATENATE(L$317," 2"),ТЗ!$A:$C,3,0)),ТЗ!L242))</f>
        <v>&lt;0,2</v>
      </c>
      <c r="M548" s="30" t="str">
        <f>IF(M242&lt;M$619,CONCATENATE("&lt;",VLOOKUP(CONCATENATE(M$317," 1"),ТЗ!$A:$C,3,0)),IF(ТЗ!M242&gt;ТЗ!M$620,CONCATENATE("&gt;",VLOOKUP(CONCATENATE(M$317," 2"),ТЗ!$A:$C,3,0)),ТЗ!M242))</f>
        <v>&lt;0,5</v>
      </c>
      <c r="N548" s="30">
        <f>IF(N242&lt;N$619,CONCATENATE("&lt;",VLOOKUP(CONCATENATE(N$317," 1"),ТЗ!$A:$C,3,0)),IF(ТЗ!N242&gt;ТЗ!N$620,CONCATENATE("&gt;",VLOOKUP(CONCATENATE(N$317," 2"),ТЗ!$A:$C,3,0)),ТЗ!N242))</f>
        <v>0</v>
      </c>
      <c r="O548" s="30">
        <f>IF(O242&lt;O$619,CONCATENATE("&lt;",VLOOKUP(CONCATENATE(O$317," 1"),ТЗ!$A:$C,3,0)),IF(ТЗ!O242&gt;ТЗ!O$620,CONCATENATE("&gt;",VLOOKUP(CONCATENATE(O$317," 2"),ТЗ!$A:$C,3,0)),ТЗ!O242))</f>
        <v>0</v>
      </c>
      <c r="P548" s="30">
        <f>IF(P242&lt;P$619,CONCATENATE("&lt;",VLOOKUP(CONCATENATE(P$317," 1"),ТЗ!$A:$C,3,0)),IF(ТЗ!P242&gt;ТЗ!P$620,CONCATENATE("&gt;",VLOOKUP(CONCATENATE(P$317," 2"),ТЗ!$A:$C,3,0)),ТЗ!P242))</f>
        <v>0</v>
      </c>
      <c r="Q548" s="30">
        <f>IF(Q242&lt;Q$619,CONCATENATE("&lt;",VLOOKUP(CONCATENATE(Q$317," 1"),ТЗ!$A:$C,3,0)),IF(ТЗ!Q242&gt;ТЗ!Q$620,CONCATENATE("&gt;",VLOOKUP(CONCATENATE(Q$317," 2"),ТЗ!$A:$C,3,0)),ТЗ!Q242))</f>
        <v>0</v>
      </c>
      <c r="R548" s="30" t="str">
        <f>IF(R242&lt;R$619,CONCATENATE("&lt;",VLOOKUP(CONCATENATE(R$317," 1"),ТЗ!$A:$C,3,0)),IF(ТЗ!R242&gt;ТЗ!R$620,CONCATENATE("&gt;",VLOOKUP(CONCATENATE(R$317," 2"),ТЗ!$A:$C,3,0)),ТЗ!R242))</f>
        <v>&lt;0,5</v>
      </c>
      <c r="S548" s="30" t="str">
        <f>IF(S242&lt;S$619,CONCATENATE("&lt;",VLOOKUP(CONCATENATE(S$317," 1"),ТЗ!$A:$C,3,0)),IF(ТЗ!S242&gt;ТЗ!S$620,CONCATENATE("&gt;",VLOOKUP(CONCATENATE(S$317," 2"),ТЗ!$A:$C,3,0)),ТЗ!S242))</f>
        <v>&lt;0,1</v>
      </c>
      <c r="T548" s="30" t="str">
        <f>IF(T242&lt;T$619,CONCATENATE("&lt;",VLOOKUP(CONCATENATE(T$317," 1"),ТЗ!$A:$C,3,0)),IF(ТЗ!T242&gt;ТЗ!T$620,CONCATENATE("&gt;",VLOOKUP(CONCATENATE(T$317," 2"),ТЗ!$A:$C,3,0)),ТЗ!T242))</f>
        <v>&lt;0,1</v>
      </c>
      <c r="U548" s="30" t="e">
        <f>IF(U242&lt;U$619,CONCATENATE("&lt;",VLOOKUP(CONCATENATE(U$317," 1"),ТЗ!$A:$C,3,0)),IF(ТЗ!U242&gt;ТЗ!U$620,CONCATENATE("&gt;",VLOOKUP(CONCATENATE(U$317," 2"),ТЗ!$A:$C,3,0)),ТЗ!U242))</f>
        <v>#N/A</v>
      </c>
      <c r="V548" s="30" t="e">
        <f>IF(V242&lt;V$619,CONCATENATE("&lt;",VLOOKUP(CONCATENATE(V$317," 1"),ТЗ!$A:$C,3,0)),IF(ТЗ!V242&gt;ТЗ!V$620,CONCATENATE("&gt;",VLOOKUP(CONCATENATE(V$317," 2"),ТЗ!$A:$C,3,0)),ТЗ!V242))</f>
        <v>#N/A</v>
      </c>
    </row>
    <row r="549" spans="4:22" ht="15.75" hidden="1" thickBot="1" x14ac:dyDescent="0.3">
      <c r="D549" s="14" t="str">
        <f>IF(OR(D548=[1]Настройки!$U$6,D548="-"),"-",D548+1)</f>
        <v>-</v>
      </c>
      <c r="E549" s="15" t="str">
        <f t="shared" si="4"/>
        <v>-</v>
      </c>
      <c r="F549" s="15"/>
      <c r="G549" s="30" t="str">
        <f>IF(G243&lt;G$619,CONCATENATE("&lt;",VLOOKUP(CONCATENATE(G$317," 1"),ТЗ!$A:$C,3,0)),IF(ТЗ!G243&gt;ТЗ!G$620,CONCATENATE("&gt;",VLOOKUP(CONCATENATE(G$317," 2"),ТЗ!$A:$C,3,0)),ТЗ!G243))</f>
        <v>&lt;1,00</v>
      </c>
      <c r="H549" s="30" t="str">
        <f>IF(H243&lt;H$619,CONCATENATE("&lt;",VLOOKUP(CONCATENATE(H$317," 1"),ТЗ!$A:$C,3,0)),IF(ТЗ!H243&gt;ТЗ!H$620,CONCATENATE("&gt;",VLOOKUP(CONCATENATE(H$317," 2"),ТЗ!$A:$C,3,0)),ТЗ!H243))</f>
        <v>&lt;1,00</v>
      </c>
      <c r="I549" s="30" t="str">
        <f>IF(I243&lt;I$619,CONCATENATE("&lt;",VLOOKUP(CONCATENATE(I$317," 1"),ТЗ!$A:$C,3,0)),IF(ТЗ!I243&gt;ТЗ!I$620,CONCATENATE("&gt;",VLOOKUP(CONCATENATE(I$317," 2"),ТЗ!$A:$C,3,0)),ТЗ!I243))</f>
        <v>&lt;0,01</v>
      </c>
      <c r="J549" s="30">
        <f>IF(J243&lt;J$619,CONCATENATE("&lt;",VLOOKUP(CONCATENATE(J$317," 1"),ТЗ!$A:$C,3,0)),IF(ТЗ!J243&gt;ТЗ!J$620,CONCATENATE("&gt;",VLOOKUP(CONCATENATE(J$317," 2"),ТЗ!$A:$C,3,0)),ТЗ!J243))</f>
        <v>0</v>
      </c>
      <c r="K549" s="30">
        <f>IF(K243&lt;K$619,CONCATENATE("&lt;",VLOOKUP(CONCATENATE(K$317," 1"),ТЗ!$A:$C,3,0)),IF(ТЗ!K243&gt;ТЗ!K$620,CONCATENATE("&gt;",VLOOKUP(CONCATENATE(K$317," 2"),ТЗ!$A:$C,3,0)),ТЗ!K243))</f>
        <v>0</v>
      </c>
      <c r="L549" s="30" t="str">
        <f>IF(L243&lt;L$619,CONCATENATE("&lt;",VLOOKUP(CONCATENATE(L$317," 1"),ТЗ!$A:$C,3,0)),IF(ТЗ!L243&gt;ТЗ!L$620,CONCATENATE("&gt;",VLOOKUP(CONCATENATE(L$317," 2"),ТЗ!$A:$C,3,0)),ТЗ!L243))</f>
        <v>&lt;0,2</v>
      </c>
      <c r="M549" s="30" t="str">
        <f>IF(M243&lt;M$619,CONCATENATE("&lt;",VLOOKUP(CONCATENATE(M$317," 1"),ТЗ!$A:$C,3,0)),IF(ТЗ!M243&gt;ТЗ!M$620,CONCATENATE("&gt;",VLOOKUP(CONCATENATE(M$317," 2"),ТЗ!$A:$C,3,0)),ТЗ!M243))</f>
        <v>&lt;0,5</v>
      </c>
      <c r="N549" s="30">
        <f>IF(N243&lt;N$619,CONCATENATE("&lt;",VLOOKUP(CONCATENATE(N$317," 1"),ТЗ!$A:$C,3,0)),IF(ТЗ!N243&gt;ТЗ!N$620,CONCATENATE("&gt;",VLOOKUP(CONCATENATE(N$317," 2"),ТЗ!$A:$C,3,0)),ТЗ!N243))</f>
        <v>0</v>
      </c>
      <c r="O549" s="30">
        <f>IF(O243&lt;O$619,CONCATENATE("&lt;",VLOOKUP(CONCATENATE(O$317," 1"),ТЗ!$A:$C,3,0)),IF(ТЗ!O243&gt;ТЗ!O$620,CONCATENATE("&gt;",VLOOKUP(CONCATENATE(O$317," 2"),ТЗ!$A:$C,3,0)),ТЗ!O243))</f>
        <v>0</v>
      </c>
      <c r="P549" s="30">
        <f>IF(P243&lt;P$619,CONCATENATE("&lt;",VLOOKUP(CONCATENATE(P$317," 1"),ТЗ!$A:$C,3,0)),IF(ТЗ!P243&gt;ТЗ!P$620,CONCATENATE("&gt;",VLOOKUP(CONCATENATE(P$317," 2"),ТЗ!$A:$C,3,0)),ТЗ!P243))</f>
        <v>0</v>
      </c>
      <c r="Q549" s="30">
        <f>IF(Q243&lt;Q$619,CONCATENATE("&lt;",VLOOKUP(CONCATENATE(Q$317," 1"),ТЗ!$A:$C,3,0)),IF(ТЗ!Q243&gt;ТЗ!Q$620,CONCATENATE("&gt;",VLOOKUP(CONCATENATE(Q$317," 2"),ТЗ!$A:$C,3,0)),ТЗ!Q243))</f>
        <v>0</v>
      </c>
      <c r="R549" s="30" t="str">
        <f>IF(R243&lt;R$619,CONCATENATE("&lt;",VLOOKUP(CONCATENATE(R$317," 1"),ТЗ!$A:$C,3,0)),IF(ТЗ!R243&gt;ТЗ!R$620,CONCATENATE("&gt;",VLOOKUP(CONCATENATE(R$317," 2"),ТЗ!$A:$C,3,0)),ТЗ!R243))</f>
        <v>&lt;0,5</v>
      </c>
      <c r="S549" s="30" t="str">
        <f>IF(S243&lt;S$619,CONCATENATE("&lt;",VLOOKUP(CONCATENATE(S$317," 1"),ТЗ!$A:$C,3,0)),IF(ТЗ!S243&gt;ТЗ!S$620,CONCATENATE("&gt;",VLOOKUP(CONCATENATE(S$317," 2"),ТЗ!$A:$C,3,0)),ТЗ!S243))</f>
        <v>&lt;0,1</v>
      </c>
      <c r="T549" s="30" t="str">
        <f>IF(T243&lt;T$619,CONCATENATE("&lt;",VLOOKUP(CONCATENATE(T$317," 1"),ТЗ!$A:$C,3,0)),IF(ТЗ!T243&gt;ТЗ!T$620,CONCATENATE("&gt;",VLOOKUP(CONCATENATE(T$317," 2"),ТЗ!$A:$C,3,0)),ТЗ!T243))</f>
        <v>&lt;0,1</v>
      </c>
      <c r="U549" s="30" t="e">
        <f>IF(U243&lt;U$619,CONCATENATE("&lt;",VLOOKUP(CONCATENATE(U$317," 1"),ТЗ!$A:$C,3,0)),IF(ТЗ!U243&gt;ТЗ!U$620,CONCATENATE("&gt;",VLOOKUP(CONCATENATE(U$317," 2"),ТЗ!$A:$C,3,0)),ТЗ!U243))</f>
        <v>#N/A</v>
      </c>
      <c r="V549" s="30" t="e">
        <f>IF(V243&lt;V$619,CONCATENATE("&lt;",VLOOKUP(CONCATENATE(V$317," 1"),ТЗ!$A:$C,3,0)),IF(ТЗ!V243&gt;ТЗ!V$620,CONCATENATE("&gt;",VLOOKUP(CONCATENATE(V$317," 2"),ТЗ!$A:$C,3,0)),ТЗ!V243))</f>
        <v>#N/A</v>
      </c>
    </row>
    <row r="550" spans="4:22" ht="15.75" hidden="1" thickBot="1" x14ac:dyDescent="0.3">
      <c r="D550" s="14" t="str">
        <f>IF(OR(D549=[1]Настройки!$U$6,D549="-"),"-",D549+1)</f>
        <v>-</v>
      </c>
      <c r="E550" s="15" t="str">
        <f t="shared" si="4"/>
        <v>-</v>
      </c>
      <c r="F550" s="15"/>
      <c r="G550" s="30" t="str">
        <f>IF(G244&lt;G$619,CONCATENATE("&lt;",VLOOKUP(CONCATENATE(G$317," 1"),ТЗ!$A:$C,3,0)),IF(ТЗ!G244&gt;ТЗ!G$620,CONCATENATE("&gt;",VLOOKUP(CONCATENATE(G$317," 2"),ТЗ!$A:$C,3,0)),ТЗ!G244))</f>
        <v>&lt;1,00</v>
      </c>
      <c r="H550" s="30" t="str">
        <f>IF(H244&lt;H$619,CONCATENATE("&lt;",VLOOKUP(CONCATENATE(H$317," 1"),ТЗ!$A:$C,3,0)),IF(ТЗ!H244&gt;ТЗ!H$620,CONCATENATE("&gt;",VLOOKUP(CONCATENATE(H$317," 2"),ТЗ!$A:$C,3,0)),ТЗ!H244))</f>
        <v>&lt;1,00</v>
      </c>
      <c r="I550" s="30" t="str">
        <f>IF(I244&lt;I$619,CONCATENATE("&lt;",VLOOKUP(CONCATENATE(I$317," 1"),ТЗ!$A:$C,3,0)),IF(ТЗ!I244&gt;ТЗ!I$620,CONCATENATE("&gt;",VLOOKUP(CONCATENATE(I$317," 2"),ТЗ!$A:$C,3,0)),ТЗ!I244))</f>
        <v>&lt;0,01</v>
      </c>
      <c r="J550" s="30">
        <f>IF(J244&lt;J$619,CONCATENATE("&lt;",VLOOKUP(CONCATENATE(J$317," 1"),ТЗ!$A:$C,3,0)),IF(ТЗ!J244&gt;ТЗ!J$620,CONCATENATE("&gt;",VLOOKUP(CONCATENATE(J$317," 2"),ТЗ!$A:$C,3,0)),ТЗ!J244))</f>
        <v>0</v>
      </c>
      <c r="K550" s="30">
        <f>IF(K244&lt;K$619,CONCATENATE("&lt;",VLOOKUP(CONCATENATE(K$317," 1"),ТЗ!$A:$C,3,0)),IF(ТЗ!K244&gt;ТЗ!K$620,CONCATENATE("&gt;",VLOOKUP(CONCATENATE(K$317," 2"),ТЗ!$A:$C,3,0)),ТЗ!K244))</f>
        <v>0</v>
      </c>
      <c r="L550" s="30" t="str">
        <f>IF(L244&lt;L$619,CONCATENATE("&lt;",VLOOKUP(CONCATENATE(L$317," 1"),ТЗ!$A:$C,3,0)),IF(ТЗ!L244&gt;ТЗ!L$620,CONCATENATE("&gt;",VLOOKUP(CONCATENATE(L$317," 2"),ТЗ!$A:$C,3,0)),ТЗ!L244))</f>
        <v>&lt;0,2</v>
      </c>
      <c r="M550" s="30" t="str">
        <f>IF(M244&lt;M$619,CONCATENATE("&lt;",VLOOKUP(CONCATENATE(M$317," 1"),ТЗ!$A:$C,3,0)),IF(ТЗ!M244&gt;ТЗ!M$620,CONCATENATE("&gt;",VLOOKUP(CONCATENATE(M$317," 2"),ТЗ!$A:$C,3,0)),ТЗ!M244))</f>
        <v>&lt;0,5</v>
      </c>
      <c r="N550" s="30">
        <f>IF(N244&lt;N$619,CONCATENATE("&lt;",VLOOKUP(CONCATENATE(N$317," 1"),ТЗ!$A:$C,3,0)),IF(ТЗ!N244&gt;ТЗ!N$620,CONCATENATE("&gt;",VLOOKUP(CONCATENATE(N$317," 2"),ТЗ!$A:$C,3,0)),ТЗ!N244))</f>
        <v>0</v>
      </c>
      <c r="O550" s="30">
        <f>IF(O244&lt;O$619,CONCATENATE("&lt;",VLOOKUP(CONCATENATE(O$317," 1"),ТЗ!$A:$C,3,0)),IF(ТЗ!O244&gt;ТЗ!O$620,CONCATENATE("&gt;",VLOOKUP(CONCATENATE(O$317," 2"),ТЗ!$A:$C,3,0)),ТЗ!O244))</f>
        <v>0</v>
      </c>
      <c r="P550" s="30">
        <f>IF(P244&lt;P$619,CONCATENATE("&lt;",VLOOKUP(CONCATENATE(P$317," 1"),ТЗ!$A:$C,3,0)),IF(ТЗ!P244&gt;ТЗ!P$620,CONCATENATE("&gt;",VLOOKUP(CONCATENATE(P$317," 2"),ТЗ!$A:$C,3,0)),ТЗ!P244))</f>
        <v>0</v>
      </c>
      <c r="Q550" s="30">
        <f>IF(Q244&lt;Q$619,CONCATENATE("&lt;",VLOOKUP(CONCATENATE(Q$317," 1"),ТЗ!$A:$C,3,0)),IF(ТЗ!Q244&gt;ТЗ!Q$620,CONCATENATE("&gt;",VLOOKUP(CONCATENATE(Q$317," 2"),ТЗ!$A:$C,3,0)),ТЗ!Q244))</f>
        <v>0</v>
      </c>
      <c r="R550" s="30" t="str">
        <f>IF(R244&lt;R$619,CONCATENATE("&lt;",VLOOKUP(CONCATENATE(R$317," 1"),ТЗ!$A:$C,3,0)),IF(ТЗ!R244&gt;ТЗ!R$620,CONCATENATE("&gt;",VLOOKUP(CONCATENATE(R$317," 2"),ТЗ!$A:$C,3,0)),ТЗ!R244))</f>
        <v>&lt;0,5</v>
      </c>
      <c r="S550" s="30" t="str">
        <f>IF(S244&lt;S$619,CONCATENATE("&lt;",VLOOKUP(CONCATENATE(S$317," 1"),ТЗ!$A:$C,3,0)),IF(ТЗ!S244&gt;ТЗ!S$620,CONCATENATE("&gt;",VLOOKUP(CONCATENATE(S$317," 2"),ТЗ!$A:$C,3,0)),ТЗ!S244))</f>
        <v>&lt;0,1</v>
      </c>
      <c r="T550" s="30" t="str">
        <f>IF(T244&lt;T$619,CONCATENATE("&lt;",VLOOKUP(CONCATENATE(T$317," 1"),ТЗ!$A:$C,3,0)),IF(ТЗ!T244&gt;ТЗ!T$620,CONCATENATE("&gt;",VLOOKUP(CONCATENATE(T$317," 2"),ТЗ!$A:$C,3,0)),ТЗ!T244))</f>
        <v>&lt;0,1</v>
      </c>
      <c r="U550" s="30" t="e">
        <f>IF(U244&lt;U$619,CONCATENATE("&lt;",VLOOKUP(CONCATENATE(U$317," 1"),ТЗ!$A:$C,3,0)),IF(ТЗ!U244&gt;ТЗ!U$620,CONCATENATE("&gt;",VLOOKUP(CONCATENATE(U$317," 2"),ТЗ!$A:$C,3,0)),ТЗ!U244))</f>
        <v>#N/A</v>
      </c>
      <c r="V550" s="30" t="e">
        <f>IF(V244&lt;V$619,CONCATENATE("&lt;",VLOOKUP(CONCATENATE(V$317," 1"),ТЗ!$A:$C,3,0)),IF(ТЗ!V244&gt;ТЗ!V$620,CONCATENATE("&gt;",VLOOKUP(CONCATENATE(V$317," 2"),ТЗ!$A:$C,3,0)),ТЗ!V244))</f>
        <v>#N/A</v>
      </c>
    </row>
    <row r="551" spans="4:22" ht="15.75" hidden="1" thickBot="1" x14ac:dyDescent="0.3">
      <c r="D551" s="14" t="str">
        <f>IF(OR(D550=[1]Настройки!$U$6,D550="-"),"-",D550+1)</f>
        <v>-</v>
      </c>
      <c r="E551" s="15" t="str">
        <f t="shared" si="4"/>
        <v>-</v>
      </c>
      <c r="F551" s="15"/>
      <c r="G551" s="30" t="str">
        <f>IF(G245&lt;G$619,CONCATENATE("&lt;",VLOOKUP(CONCATENATE(G$317," 1"),ТЗ!$A:$C,3,0)),IF(ТЗ!G245&gt;ТЗ!G$620,CONCATENATE("&gt;",VLOOKUP(CONCATENATE(G$317," 2"),ТЗ!$A:$C,3,0)),ТЗ!G245))</f>
        <v>&lt;1,00</v>
      </c>
      <c r="H551" s="30" t="str">
        <f>IF(H245&lt;H$619,CONCATENATE("&lt;",VLOOKUP(CONCATENATE(H$317," 1"),ТЗ!$A:$C,3,0)),IF(ТЗ!H245&gt;ТЗ!H$620,CONCATENATE("&gt;",VLOOKUP(CONCATENATE(H$317," 2"),ТЗ!$A:$C,3,0)),ТЗ!H245))</f>
        <v>&lt;1,00</v>
      </c>
      <c r="I551" s="30" t="str">
        <f>IF(I245&lt;I$619,CONCATENATE("&lt;",VLOOKUP(CONCATENATE(I$317," 1"),ТЗ!$A:$C,3,0)),IF(ТЗ!I245&gt;ТЗ!I$620,CONCATENATE("&gt;",VLOOKUP(CONCATENATE(I$317," 2"),ТЗ!$A:$C,3,0)),ТЗ!I245))</f>
        <v>&lt;0,01</v>
      </c>
      <c r="J551" s="30">
        <f>IF(J245&lt;J$619,CONCATENATE("&lt;",VLOOKUP(CONCATENATE(J$317," 1"),ТЗ!$A:$C,3,0)),IF(ТЗ!J245&gt;ТЗ!J$620,CONCATENATE("&gt;",VLOOKUP(CONCATENATE(J$317," 2"),ТЗ!$A:$C,3,0)),ТЗ!J245))</f>
        <v>0</v>
      </c>
      <c r="K551" s="30">
        <f>IF(K245&lt;K$619,CONCATENATE("&lt;",VLOOKUP(CONCATENATE(K$317," 1"),ТЗ!$A:$C,3,0)),IF(ТЗ!K245&gt;ТЗ!K$620,CONCATENATE("&gt;",VLOOKUP(CONCATENATE(K$317," 2"),ТЗ!$A:$C,3,0)),ТЗ!K245))</f>
        <v>0</v>
      </c>
      <c r="L551" s="30" t="str">
        <f>IF(L245&lt;L$619,CONCATENATE("&lt;",VLOOKUP(CONCATENATE(L$317," 1"),ТЗ!$A:$C,3,0)),IF(ТЗ!L245&gt;ТЗ!L$620,CONCATENATE("&gt;",VLOOKUP(CONCATENATE(L$317," 2"),ТЗ!$A:$C,3,0)),ТЗ!L245))</f>
        <v>&lt;0,2</v>
      </c>
      <c r="M551" s="30" t="str">
        <f>IF(M245&lt;M$619,CONCATENATE("&lt;",VLOOKUP(CONCATENATE(M$317," 1"),ТЗ!$A:$C,3,0)),IF(ТЗ!M245&gt;ТЗ!M$620,CONCATENATE("&gt;",VLOOKUP(CONCATENATE(M$317," 2"),ТЗ!$A:$C,3,0)),ТЗ!M245))</f>
        <v>&lt;0,5</v>
      </c>
      <c r="N551" s="30">
        <f>IF(N245&lt;N$619,CONCATENATE("&lt;",VLOOKUP(CONCATENATE(N$317," 1"),ТЗ!$A:$C,3,0)),IF(ТЗ!N245&gt;ТЗ!N$620,CONCATENATE("&gt;",VLOOKUP(CONCATENATE(N$317," 2"),ТЗ!$A:$C,3,0)),ТЗ!N245))</f>
        <v>0</v>
      </c>
      <c r="O551" s="30">
        <f>IF(O245&lt;O$619,CONCATENATE("&lt;",VLOOKUP(CONCATENATE(O$317," 1"),ТЗ!$A:$C,3,0)),IF(ТЗ!O245&gt;ТЗ!O$620,CONCATENATE("&gt;",VLOOKUP(CONCATENATE(O$317," 2"),ТЗ!$A:$C,3,0)),ТЗ!O245))</f>
        <v>0</v>
      </c>
      <c r="P551" s="30">
        <f>IF(P245&lt;P$619,CONCATENATE("&lt;",VLOOKUP(CONCATENATE(P$317," 1"),ТЗ!$A:$C,3,0)),IF(ТЗ!P245&gt;ТЗ!P$620,CONCATENATE("&gt;",VLOOKUP(CONCATENATE(P$317," 2"),ТЗ!$A:$C,3,0)),ТЗ!P245))</f>
        <v>0</v>
      </c>
      <c r="Q551" s="30">
        <f>IF(Q245&lt;Q$619,CONCATENATE("&lt;",VLOOKUP(CONCATENATE(Q$317," 1"),ТЗ!$A:$C,3,0)),IF(ТЗ!Q245&gt;ТЗ!Q$620,CONCATENATE("&gt;",VLOOKUP(CONCATENATE(Q$317," 2"),ТЗ!$A:$C,3,0)),ТЗ!Q245))</f>
        <v>0</v>
      </c>
      <c r="R551" s="30" t="str">
        <f>IF(R245&lt;R$619,CONCATENATE("&lt;",VLOOKUP(CONCATENATE(R$317," 1"),ТЗ!$A:$C,3,0)),IF(ТЗ!R245&gt;ТЗ!R$620,CONCATENATE("&gt;",VLOOKUP(CONCATENATE(R$317," 2"),ТЗ!$A:$C,3,0)),ТЗ!R245))</f>
        <v>&lt;0,5</v>
      </c>
      <c r="S551" s="30" t="str">
        <f>IF(S245&lt;S$619,CONCATENATE("&lt;",VLOOKUP(CONCATENATE(S$317," 1"),ТЗ!$A:$C,3,0)),IF(ТЗ!S245&gt;ТЗ!S$620,CONCATENATE("&gt;",VLOOKUP(CONCATENATE(S$317," 2"),ТЗ!$A:$C,3,0)),ТЗ!S245))</f>
        <v>&lt;0,1</v>
      </c>
      <c r="T551" s="30" t="str">
        <f>IF(T245&lt;T$619,CONCATENATE("&lt;",VLOOKUP(CONCATENATE(T$317," 1"),ТЗ!$A:$C,3,0)),IF(ТЗ!T245&gt;ТЗ!T$620,CONCATENATE("&gt;",VLOOKUP(CONCATENATE(T$317," 2"),ТЗ!$A:$C,3,0)),ТЗ!T245))</f>
        <v>&lt;0,1</v>
      </c>
      <c r="U551" s="30" t="e">
        <f>IF(U245&lt;U$619,CONCATENATE("&lt;",VLOOKUP(CONCATENATE(U$317," 1"),ТЗ!$A:$C,3,0)),IF(ТЗ!U245&gt;ТЗ!U$620,CONCATENATE("&gt;",VLOOKUP(CONCATENATE(U$317," 2"),ТЗ!$A:$C,3,0)),ТЗ!U245))</f>
        <v>#N/A</v>
      </c>
      <c r="V551" s="30" t="e">
        <f>IF(V245&lt;V$619,CONCATENATE("&lt;",VLOOKUP(CONCATENATE(V$317," 1"),ТЗ!$A:$C,3,0)),IF(ТЗ!V245&gt;ТЗ!V$620,CONCATENATE("&gt;",VLOOKUP(CONCATENATE(V$317," 2"),ТЗ!$A:$C,3,0)),ТЗ!V245))</f>
        <v>#N/A</v>
      </c>
    </row>
    <row r="552" spans="4:22" ht="15.75" hidden="1" thickBot="1" x14ac:dyDescent="0.3">
      <c r="D552" s="14" t="str">
        <f>IF(OR(D551=[1]Настройки!$U$6,D551="-"),"-",D551+1)</f>
        <v>-</v>
      </c>
      <c r="E552" s="15" t="str">
        <f t="shared" si="4"/>
        <v>-</v>
      </c>
      <c r="F552" s="15"/>
      <c r="G552" s="30" t="str">
        <f>IF(G246&lt;G$619,CONCATENATE("&lt;",VLOOKUP(CONCATENATE(G$317," 1"),ТЗ!$A:$C,3,0)),IF(ТЗ!G246&gt;ТЗ!G$620,CONCATENATE("&gt;",VLOOKUP(CONCATENATE(G$317," 2"),ТЗ!$A:$C,3,0)),ТЗ!G246))</f>
        <v>&lt;1,00</v>
      </c>
      <c r="H552" s="30" t="str">
        <f>IF(H246&lt;H$619,CONCATENATE("&lt;",VLOOKUP(CONCATENATE(H$317," 1"),ТЗ!$A:$C,3,0)),IF(ТЗ!H246&gt;ТЗ!H$620,CONCATENATE("&gt;",VLOOKUP(CONCATENATE(H$317," 2"),ТЗ!$A:$C,3,0)),ТЗ!H246))</f>
        <v>&lt;1,00</v>
      </c>
      <c r="I552" s="30" t="str">
        <f>IF(I246&lt;I$619,CONCATENATE("&lt;",VLOOKUP(CONCATENATE(I$317," 1"),ТЗ!$A:$C,3,0)),IF(ТЗ!I246&gt;ТЗ!I$620,CONCATENATE("&gt;",VLOOKUP(CONCATENATE(I$317," 2"),ТЗ!$A:$C,3,0)),ТЗ!I246))</f>
        <v>&lt;0,01</v>
      </c>
      <c r="J552" s="30">
        <f>IF(J246&lt;J$619,CONCATENATE("&lt;",VLOOKUP(CONCATENATE(J$317," 1"),ТЗ!$A:$C,3,0)),IF(ТЗ!J246&gt;ТЗ!J$620,CONCATENATE("&gt;",VLOOKUP(CONCATENATE(J$317," 2"),ТЗ!$A:$C,3,0)),ТЗ!J246))</f>
        <v>0</v>
      </c>
      <c r="K552" s="30">
        <f>IF(K246&lt;K$619,CONCATENATE("&lt;",VLOOKUP(CONCATENATE(K$317," 1"),ТЗ!$A:$C,3,0)),IF(ТЗ!K246&gt;ТЗ!K$620,CONCATENATE("&gt;",VLOOKUP(CONCATENATE(K$317," 2"),ТЗ!$A:$C,3,0)),ТЗ!K246))</f>
        <v>0</v>
      </c>
      <c r="L552" s="30" t="str">
        <f>IF(L246&lt;L$619,CONCATENATE("&lt;",VLOOKUP(CONCATENATE(L$317," 1"),ТЗ!$A:$C,3,0)),IF(ТЗ!L246&gt;ТЗ!L$620,CONCATENATE("&gt;",VLOOKUP(CONCATENATE(L$317," 2"),ТЗ!$A:$C,3,0)),ТЗ!L246))</f>
        <v>&lt;0,2</v>
      </c>
      <c r="M552" s="30" t="str">
        <f>IF(M246&lt;M$619,CONCATENATE("&lt;",VLOOKUP(CONCATENATE(M$317," 1"),ТЗ!$A:$C,3,0)),IF(ТЗ!M246&gt;ТЗ!M$620,CONCATENATE("&gt;",VLOOKUP(CONCATENATE(M$317," 2"),ТЗ!$A:$C,3,0)),ТЗ!M246))</f>
        <v>&lt;0,5</v>
      </c>
      <c r="N552" s="30">
        <f>IF(N246&lt;N$619,CONCATENATE("&lt;",VLOOKUP(CONCATENATE(N$317," 1"),ТЗ!$A:$C,3,0)),IF(ТЗ!N246&gt;ТЗ!N$620,CONCATENATE("&gt;",VLOOKUP(CONCATENATE(N$317," 2"),ТЗ!$A:$C,3,0)),ТЗ!N246))</f>
        <v>0</v>
      </c>
      <c r="O552" s="30">
        <f>IF(O246&lt;O$619,CONCATENATE("&lt;",VLOOKUP(CONCATENATE(O$317," 1"),ТЗ!$A:$C,3,0)),IF(ТЗ!O246&gt;ТЗ!O$620,CONCATENATE("&gt;",VLOOKUP(CONCATENATE(O$317," 2"),ТЗ!$A:$C,3,0)),ТЗ!O246))</f>
        <v>0</v>
      </c>
      <c r="P552" s="30">
        <f>IF(P246&lt;P$619,CONCATENATE("&lt;",VLOOKUP(CONCATENATE(P$317," 1"),ТЗ!$A:$C,3,0)),IF(ТЗ!P246&gt;ТЗ!P$620,CONCATENATE("&gt;",VLOOKUP(CONCATENATE(P$317," 2"),ТЗ!$A:$C,3,0)),ТЗ!P246))</f>
        <v>0</v>
      </c>
      <c r="Q552" s="30">
        <f>IF(Q246&lt;Q$619,CONCATENATE("&lt;",VLOOKUP(CONCATENATE(Q$317," 1"),ТЗ!$A:$C,3,0)),IF(ТЗ!Q246&gt;ТЗ!Q$620,CONCATENATE("&gt;",VLOOKUP(CONCATENATE(Q$317," 2"),ТЗ!$A:$C,3,0)),ТЗ!Q246))</f>
        <v>0</v>
      </c>
      <c r="R552" s="30" t="str">
        <f>IF(R246&lt;R$619,CONCATENATE("&lt;",VLOOKUP(CONCATENATE(R$317," 1"),ТЗ!$A:$C,3,0)),IF(ТЗ!R246&gt;ТЗ!R$620,CONCATENATE("&gt;",VLOOKUP(CONCATENATE(R$317," 2"),ТЗ!$A:$C,3,0)),ТЗ!R246))</f>
        <v>&lt;0,5</v>
      </c>
      <c r="S552" s="30" t="str">
        <f>IF(S246&lt;S$619,CONCATENATE("&lt;",VLOOKUP(CONCATENATE(S$317," 1"),ТЗ!$A:$C,3,0)),IF(ТЗ!S246&gt;ТЗ!S$620,CONCATENATE("&gt;",VLOOKUP(CONCATENATE(S$317," 2"),ТЗ!$A:$C,3,0)),ТЗ!S246))</f>
        <v>&lt;0,1</v>
      </c>
      <c r="T552" s="30" t="str">
        <f>IF(T246&lt;T$619,CONCATENATE("&lt;",VLOOKUP(CONCATENATE(T$317," 1"),ТЗ!$A:$C,3,0)),IF(ТЗ!T246&gt;ТЗ!T$620,CONCATENATE("&gt;",VLOOKUP(CONCATENATE(T$317," 2"),ТЗ!$A:$C,3,0)),ТЗ!T246))</f>
        <v>&lt;0,1</v>
      </c>
      <c r="U552" s="30" t="e">
        <f>IF(U246&lt;U$619,CONCATENATE("&lt;",VLOOKUP(CONCATENATE(U$317," 1"),ТЗ!$A:$C,3,0)),IF(ТЗ!U246&gt;ТЗ!U$620,CONCATENATE("&gt;",VLOOKUP(CONCATENATE(U$317," 2"),ТЗ!$A:$C,3,0)),ТЗ!U246))</f>
        <v>#N/A</v>
      </c>
      <c r="V552" s="30" t="e">
        <f>IF(V246&lt;V$619,CONCATENATE("&lt;",VLOOKUP(CONCATENATE(V$317," 1"),ТЗ!$A:$C,3,0)),IF(ТЗ!V246&gt;ТЗ!V$620,CONCATENATE("&gt;",VLOOKUP(CONCATENATE(V$317," 2"),ТЗ!$A:$C,3,0)),ТЗ!V246))</f>
        <v>#N/A</v>
      </c>
    </row>
    <row r="553" spans="4:22" ht="15.75" hidden="1" thickBot="1" x14ac:dyDescent="0.3">
      <c r="D553" s="14" t="str">
        <f>IF(OR(D552=[1]Настройки!$U$6,D552="-"),"-",D552+1)</f>
        <v>-</v>
      </c>
      <c r="E553" s="15" t="str">
        <f t="shared" si="4"/>
        <v>-</v>
      </c>
      <c r="F553" s="15"/>
      <c r="G553" s="30" t="str">
        <f>IF(G247&lt;G$619,CONCATENATE("&lt;",VLOOKUP(CONCATENATE(G$317," 1"),ТЗ!$A:$C,3,0)),IF(ТЗ!G247&gt;ТЗ!G$620,CONCATENATE("&gt;",VLOOKUP(CONCATENATE(G$317," 2"),ТЗ!$A:$C,3,0)),ТЗ!G247))</f>
        <v>&lt;1,00</v>
      </c>
      <c r="H553" s="30" t="str">
        <f>IF(H247&lt;H$619,CONCATENATE("&lt;",VLOOKUP(CONCATENATE(H$317," 1"),ТЗ!$A:$C,3,0)),IF(ТЗ!H247&gt;ТЗ!H$620,CONCATENATE("&gt;",VLOOKUP(CONCATENATE(H$317," 2"),ТЗ!$A:$C,3,0)),ТЗ!H247))</f>
        <v>&lt;1,00</v>
      </c>
      <c r="I553" s="30" t="str">
        <f>IF(I247&lt;I$619,CONCATENATE("&lt;",VLOOKUP(CONCATENATE(I$317," 1"),ТЗ!$A:$C,3,0)),IF(ТЗ!I247&gt;ТЗ!I$620,CONCATENATE("&gt;",VLOOKUP(CONCATENATE(I$317," 2"),ТЗ!$A:$C,3,0)),ТЗ!I247))</f>
        <v>&lt;0,01</v>
      </c>
      <c r="J553" s="30">
        <f>IF(J247&lt;J$619,CONCATENATE("&lt;",VLOOKUP(CONCATENATE(J$317," 1"),ТЗ!$A:$C,3,0)),IF(ТЗ!J247&gt;ТЗ!J$620,CONCATENATE("&gt;",VLOOKUP(CONCATENATE(J$317," 2"),ТЗ!$A:$C,3,0)),ТЗ!J247))</f>
        <v>0</v>
      </c>
      <c r="K553" s="30">
        <f>IF(K247&lt;K$619,CONCATENATE("&lt;",VLOOKUP(CONCATENATE(K$317," 1"),ТЗ!$A:$C,3,0)),IF(ТЗ!K247&gt;ТЗ!K$620,CONCATENATE("&gt;",VLOOKUP(CONCATENATE(K$317," 2"),ТЗ!$A:$C,3,0)),ТЗ!K247))</f>
        <v>0</v>
      </c>
      <c r="L553" s="30" t="str">
        <f>IF(L247&lt;L$619,CONCATENATE("&lt;",VLOOKUP(CONCATENATE(L$317," 1"),ТЗ!$A:$C,3,0)),IF(ТЗ!L247&gt;ТЗ!L$620,CONCATENATE("&gt;",VLOOKUP(CONCATENATE(L$317," 2"),ТЗ!$A:$C,3,0)),ТЗ!L247))</f>
        <v>&lt;0,2</v>
      </c>
      <c r="M553" s="30" t="str">
        <f>IF(M247&lt;M$619,CONCATENATE("&lt;",VLOOKUP(CONCATENATE(M$317," 1"),ТЗ!$A:$C,3,0)),IF(ТЗ!M247&gt;ТЗ!M$620,CONCATENATE("&gt;",VLOOKUP(CONCATENATE(M$317," 2"),ТЗ!$A:$C,3,0)),ТЗ!M247))</f>
        <v>&lt;0,5</v>
      </c>
      <c r="N553" s="30">
        <f>IF(N247&lt;N$619,CONCATENATE("&lt;",VLOOKUP(CONCATENATE(N$317," 1"),ТЗ!$A:$C,3,0)),IF(ТЗ!N247&gt;ТЗ!N$620,CONCATENATE("&gt;",VLOOKUP(CONCATENATE(N$317," 2"),ТЗ!$A:$C,3,0)),ТЗ!N247))</f>
        <v>0</v>
      </c>
      <c r="O553" s="30">
        <f>IF(O247&lt;O$619,CONCATENATE("&lt;",VLOOKUP(CONCATENATE(O$317," 1"),ТЗ!$A:$C,3,0)),IF(ТЗ!O247&gt;ТЗ!O$620,CONCATENATE("&gt;",VLOOKUP(CONCATENATE(O$317," 2"),ТЗ!$A:$C,3,0)),ТЗ!O247))</f>
        <v>0</v>
      </c>
      <c r="P553" s="30">
        <f>IF(P247&lt;P$619,CONCATENATE("&lt;",VLOOKUP(CONCATENATE(P$317," 1"),ТЗ!$A:$C,3,0)),IF(ТЗ!P247&gt;ТЗ!P$620,CONCATENATE("&gt;",VLOOKUP(CONCATENATE(P$317," 2"),ТЗ!$A:$C,3,0)),ТЗ!P247))</f>
        <v>0</v>
      </c>
      <c r="Q553" s="30">
        <f>IF(Q247&lt;Q$619,CONCATENATE("&lt;",VLOOKUP(CONCATENATE(Q$317," 1"),ТЗ!$A:$C,3,0)),IF(ТЗ!Q247&gt;ТЗ!Q$620,CONCATENATE("&gt;",VLOOKUP(CONCATENATE(Q$317," 2"),ТЗ!$A:$C,3,0)),ТЗ!Q247))</f>
        <v>0</v>
      </c>
      <c r="R553" s="30" t="str">
        <f>IF(R247&lt;R$619,CONCATENATE("&lt;",VLOOKUP(CONCATENATE(R$317," 1"),ТЗ!$A:$C,3,0)),IF(ТЗ!R247&gt;ТЗ!R$620,CONCATENATE("&gt;",VLOOKUP(CONCATENATE(R$317," 2"),ТЗ!$A:$C,3,0)),ТЗ!R247))</f>
        <v>&lt;0,5</v>
      </c>
      <c r="S553" s="30" t="str">
        <f>IF(S247&lt;S$619,CONCATENATE("&lt;",VLOOKUP(CONCATENATE(S$317," 1"),ТЗ!$A:$C,3,0)),IF(ТЗ!S247&gt;ТЗ!S$620,CONCATENATE("&gt;",VLOOKUP(CONCATENATE(S$317," 2"),ТЗ!$A:$C,3,0)),ТЗ!S247))</f>
        <v>&lt;0,1</v>
      </c>
      <c r="T553" s="30" t="str">
        <f>IF(T247&lt;T$619,CONCATENATE("&lt;",VLOOKUP(CONCATENATE(T$317," 1"),ТЗ!$A:$C,3,0)),IF(ТЗ!T247&gt;ТЗ!T$620,CONCATENATE("&gt;",VLOOKUP(CONCATENATE(T$317," 2"),ТЗ!$A:$C,3,0)),ТЗ!T247))</f>
        <v>&lt;0,1</v>
      </c>
      <c r="U553" s="30" t="e">
        <f>IF(U247&lt;U$619,CONCATENATE("&lt;",VLOOKUP(CONCATENATE(U$317," 1"),ТЗ!$A:$C,3,0)),IF(ТЗ!U247&gt;ТЗ!U$620,CONCATENATE("&gt;",VLOOKUP(CONCATENATE(U$317," 2"),ТЗ!$A:$C,3,0)),ТЗ!U247))</f>
        <v>#N/A</v>
      </c>
      <c r="V553" s="30" t="e">
        <f>IF(V247&lt;V$619,CONCATENATE("&lt;",VLOOKUP(CONCATENATE(V$317," 1"),ТЗ!$A:$C,3,0)),IF(ТЗ!V247&gt;ТЗ!V$620,CONCATENATE("&gt;",VLOOKUP(CONCATENATE(V$317," 2"),ТЗ!$A:$C,3,0)),ТЗ!V247))</f>
        <v>#N/A</v>
      </c>
    </row>
    <row r="554" spans="4:22" ht="15.75" hidden="1" thickBot="1" x14ac:dyDescent="0.3">
      <c r="D554" s="14" t="str">
        <f>IF(OR(D553=[1]Настройки!$U$6,D553="-"),"-",D553+1)</f>
        <v>-</v>
      </c>
      <c r="E554" s="15" t="str">
        <f t="shared" si="4"/>
        <v>-</v>
      </c>
      <c r="F554" s="15"/>
      <c r="G554" s="30" t="str">
        <f>IF(G248&lt;G$619,CONCATENATE("&lt;",VLOOKUP(CONCATENATE(G$317," 1"),ТЗ!$A:$C,3,0)),IF(ТЗ!G248&gt;ТЗ!G$620,CONCATENATE("&gt;",VLOOKUP(CONCATENATE(G$317," 2"),ТЗ!$A:$C,3,0)),ТЗ!G248))</f>
        <v>&lt;1,00</v>
      </c>
      <c r="H554" s="30" t="str">
        <f>IF(H248&lt;H$619,CONCATENATE("&lt;",VLOOKUP(CONCATENATE(H$317," 1"),ТЗ!$A:$C,3,0)),IF(ТЗ!H248&gt;ТЗ!H$620,CONCATENATE("&gt;",VLOOKUP(CONCATENATE(H$317," 2"),ТЗ!$A:$C,3,0)),ТЗ!H248))</f>
        <v>&lt;1,00</v>
      </c>
      <c r="I554" s="30" t="str">
        <f>IF(I248&lt;I$619,CONCATENATE("&lt;",VLOOKUP(CONCATENATE(I$317," 1"),ТЗ!$A:$C,3,0)),IF(ТЗ!I248&gt;ТЗ!I$620,CONCATENATE("&gt;",VLOOKUP(CONCATENATE(I$317," 2"),ТЗ!$A:$C,3,0)),ТЗ!I248))</f>
        <v>&lt;0,01</v>
      </c>
      <c r="J554" s="30">
        <f>IF(J248&lt;J$619,CONCATENATE("&lt;",VLOOKUP(CONCATENATE(J$317," 1"),ТЗ!$A:$C,3,0)),IF(ТЗ!J248&gt;ТЗ!J$620,CONCATENATE("&gt;",VLOOKUP(CONCATENATE(J$317," 2"),ТЗ!$A:$C,3,0)),ТЗ!J248))</f>
        <v>0</v>
      </c>
      <c r="K554" s="30">
        <f>IF(K248&lt;K$619,CONCATENATE("&lt;",VLOOKUP(CONCATENATE(K$317," 1"),ТЗ!$A:$C,3,0)),IF(ТЗ!K248&gt;ТЗ!K$620,CONCATENATE("&gt;",VLOOKUP(CONCATENATE(K$317," 2"),ТЗ!$A:$C,3,0)),ТЗ!K248))</f>
        <v>0</v>
      </c>
      <c r="L554" s="30" t="str">
        <f>IF(L248&lt;L$619,CONCATENATE("&lt;",VLOOKUP(CONCATENATE(L$317," 1"),ТЗ!$A:$C,3,0)),IF(ТЗ!L248&gt;ТЗ!L$620,CONCATENATE("&gt;",VLOOKUP(CONCATENATE(L$317," 2"),ТЗ!$A:$C,3,0)),ТЗ!L248))</f>
        <v>&lt;0,2</v>
      </c>
      <c r="M554" s="30" t="str">
        <f>IF(M248&lt;M$619,CONCATENATE("&lt;",VLOOKUP(CONCATENATE(M$317," 1"),ТЗ!$A:$C,3,0)),IF(ТЗ!M248&gt;ТЗ!M$620,CONCATENATE("&gt;",VLOOKUP(CONCATENATE(M$317," 2"),ТЗ!$A:$C,3,0)),ТЗ!M248))</f>
        <v>&lt;0,5</v>
      </c>
      <c r="N554" s="30">
        <f>IF(N248&lt;N$619,CONCATENATE("&lt;",VLOOKUP(CONCATENATE(N$317," 1"),ТЗ!$A:$C,3,0)),IF(ТЗ!N248&gt;ТЗ!N$620,CONCATENATE("&gt;",VLOOKUP(CONCATENATE(N$317," 2"),ТЗ!$A:$C,3,0)),ТЗ!N248))</f>
        <v>0</v>
      </c>
      <c r="O554" s="30">
        <f>IF(O248&lt;O$619,CONCATENATE("&lt;",VLOOKUP(CONCATENATE(O$317," 1"),ТЗ!$A:$C,3,0)),IF(ТЗ!O248&gt;ТЗ!O$620,CONCATENATE("&gt;",VLOOKUP(CONCATENATE(O$317," 2"),ТЗ!$A:$C,3,0)),ТЗ!O248))</f>
        <v>0</v>
      </c>
      <c r="P554" s="30">
        <f>IF(P248&lt;P$619,CONCATENATE("&lt;",VLOOKUP(CONCATENATE(P$317," 1"),ТЗ!$A:$C,3,0)),IF(ТЗ!P248&gt;ТЗ!P$620,CONCATENATE("&gt;",VLOOKUP(CONCATENATE(P$317," 2"),ТЗ!$A:$C,3,0)),ТЗ!P248))</f>
        <v>0</v>
      </c>
      <c r="Q554" s="30">
        <f>IF(Q248&lt;Q$619,CONCATENATE("&lt;",VLOOKUP(CONCATENATE(Q$317," 1"),ТЗ!$A:$C,3,0)),IF(ТЗ!Q248&gt;ТЗ!Q$620,CONCATENATE("&gt;",VLOOKUP(CONCATENATE(Q$317," 2"),ТЗ!$A:$C,3,0)),ТЗ!Q248))</f>
        <v>0</v>
      </c>
      <c r="R554" s="30" t="str">
        <f>IF(R248&lt;R$619,CONCATENATE("&lt;",VLOOKUP(CONCATENATE(R$317," 1"),ТЗ!$A:$C,3,0)),IF(ТЗ!R248&gt;ТЗ!R$620,CONCATENATE("&gt;",VLOOKUP(CONCATENATE(R$317," 2"),ТЗ!$A:$C,3,0)),ТЗ!R248))</f>
        <v>&lt;0,5</v>
      </c>
      <c r="S554" s="30" t="str">
        <f>IF(S248&lt;S$619,CONCATENATE("&lt;",VLOOKUP(CONCATENATE(S$317," 1"),ТЗ!$A:$C,3,0)),IF(ТЗ!S248&gt;ТЗ!S$620,CONCATENATE("&gt;",VLOOKUP(CONCATENATE(S$317," 2"),ТЗ!$A:$C,3,0)),ТЗ!S248))</f>
        <v>&lt;0,1</v>
      </c>
      <c r="T554" s="30" t="str">
        <f>IF(T248&lt;T$619,CONCATENATE("&lt;",VLOOKUP(CONCATENATE(T$317," 1"),ТЗ!$A:$C,3,0)),IF(ТЗ!T248&gt;ТЗ!T$620,CONCATENATE("&gt;",VLOOKUP(CONCATENATE(T$317," 2"),ТЗ!$A:$C,3,0)),ТЗ!T248))</f>
        <v>&lt;0,1</v>
      </c>
      <c r="U554" s="30" t="e">
        <f>IF(U248&lt;U$619,CONCATENATE("&lt;",VLOOKUP(CONCATENATE(U$317," 1"),ТЗ!$A:$C,3,0)),IF(ТЗ!U248&gt;ТЗ!U$620,CONCATENATE("&gt;",VLOOKUP(CONCATENATE(U$317," 2"),ТЗ!$A:$C,3,0)),ТЗ!U248))</f>
        <v>#N/A</v>
      </c>
      <c r="V554" s="30" t="e">
        <f>IF(V248&lt;V$619,CONCATENATE("&lt;",VLOOKUP(CONCATENATE(V$317," 1"),ТЗ!$A:$C,3,0)),IF(ТЗ!V248&gt;ТЗ!V$620,CONCATENATE("&gt;",VLOOKUP(CONCATENATE(V$317," 2"),ТЗ!$A:$C,3,0)),ТЗ!V248))</f>
        <v>#N/A</v>
      </c>
    </row>
    <row r="555" spans="4:22" ht="15.75" hidden="1" thickBot="1" x14ac:dyDescent="0.3">
      <c r="D555" s="14" t="str">
        <f>IF(OR(D554=[1]Настройки!$U$6,D554="-"),"-",D554+1)</f>
        <v>-</v>
      </c>
      <c r="E555" s="15" t="str">
        <f t="shared" si="4"/>
        <v>-</v>
      </c>
      <c r="F555" s="15"/>
      <c r="G555" s="30" t="str">
        <f>IF(G249&lt;G$619,CONCATENATE("&lt;",VLOOKUP(CONCATENATE(G$317," 1"),ТЗ!$A:$C,3,0)),IF(ТЗ!G249&gt;ТЗ!G$620,CONCATENATE("&gt;",VLOOKUP(CONCATENATE(G$317," 2"),ТЗ!$A:$C,3,0)),ТЗ!G249))</f>
        <v>&lt;1,00</v>
      </c>
      <c r="H555" s="30" t="str">
        <f>IF(H249&lt;H$619,CONCATENATE("&lt;",VLOOKUP(CONCATENATE(H$317," 1"),ТЗ!$A:$C,3,0)),IF(ТЗ!H249&gt;ТЗ!H$620,CONCATENATE("&gt;",VLOOKUP(CONCATENATE(H$317," 2"),ТЗ!$A:$C,3,0)),ТЗ!H249))</f>
        <v>&lt;1,00</v>
      </c>
      <c r="I555" s="30" t="str">
        <f>IF(I249&lt;I$619,CONCATENATE("&lt;",VLOOKUP(CONCATENATE(I$317," 1"),ТЗ!$A:$C,3,0)),IF(ТЗ!I249&gt;ТЗ!I$620,CONCATENATE("&gt;",VLOOKUP(CONCATENATE(I$317," 2"),ТЗ!$A:$C,3,0)),ТЗ!I249))</f>
        <v>&lt;0,01</v>
      </c>
      <c r="J555" s="30">
        <f>IF(J249&lt;J$619,CONCATENATE("&lt;",VLOOKUP(CONCATENATE(J$317," 1"),ТЗ!$A:$C,3,0)),IF(ТЗ!J249&gt;ТЗ!J$620,CONCATENATE("&gt;",VLOOKUP(CONCATENATE(J$317," 2"),ТЗ!$A:$C,3,0)),ТЗ!J249))</f>
        <v>0</v>
      </c>
      <c r="K555" s="30">
        <f>IF(K249&lt;K$619,CONCATENATE("&lt;",VLOOKUP(CONCATENATE(K$317," 1"),ТЗ!$A:$C,3,0)),IF(ТЗ!K249&gt;ТЗ!K$620,CONCATENATE("&gt;",VLOOKUP(CONCATENATE(K$317," 2"),ТЗ!$A:$C,3,0)),ТЗ!K249))</f>
        <v>0</v>
      </c>
      <c r="L555" s="30" t="str">
        <f>IF(L249&lt;L$619,CONCATENATE("&lt;",VLOOKUP(CONCATENATE(L$317," 1"),ТЗ!$A:$C,3,0)),IF(ТЗ!L249&gt;ТЗ!L$620,CONCATENATE("&gt;",VLOOKUP(CONCATENATE(L$317," 2"),ТЗ!$A:$C,3,0)),ТЗ!L249))</f>
        <v>&lt;0,2</v>
      </c>
      <c r="M555" s="30" t="str">
        <f>IF(M249&lt;M$619,CONCATENATE("&lt;",VLOOKUP(CONCATENATE(M$317," 1"),ТЗ!$A:$C,3,0)),IF(ТЗ!M249&gt;ТЗ!M$620,CONCATENATE("&gt;",VLOOKUP(CONCATENATE(M$317," 2"),ТЗ!$A:$C,3,0)),ТЗ!M249))</f>
        <v>&lt;0,5</v>
      </c>
      <c r="N555" s="30">
        <f>IF(N249&lt;N$619,CONCATENATE("&lt;",VLOOKUP(CONCATENATE(N$317," 1"),ТЗ!$A:$C,3,0)),IF(ТЗ!N249&gt;ТЗ!N$620,CONCATENATE("&gt;",VLOOKUP(CONCATENATE(N$317," 2"),ТЗ!$A:$C,3,0)),ТЗ!N249))</f>
        <v>0</v>
      </c>
      <c r="O555" s="30">
        <f>IF(O249&lt;O$619,CONCATENATE("&lt;",VLOOKUP(CONCATENATE(O$317," 1"),ТЗ!$A:$C,3,0)),IF(ТЗ!O249&gt;ТЗ!O$620,CONCATENATE("&gt;",VLOOKUP(CONCATENATE(O$317," 2"),ТЗ!$A:$C,3,0)),ТЗ!O249))</f>
        <v>0</v>
      </c>
      <c r="P555" s="30">
        <f>IF(P249&lt;P$619,CONCATENATE("&lt;",VLOOKUP(CONCATENATE(P$317," 1"),ТЗ!$A:$C,3,0)),IF(ТЗ!P249&gt;ТЗ!P$620,CONCATENATE("&gt;",VLOOKUP(CONCATENATE(P$317," 2"),ТЗ!$A:$C,3,0)),ТЗ!P249))</f>
        <v>0</v>
      </c>
      <c r="Q555" s="30">
        <f>IF(Q249&lt;Q$619,CONCATENATE("&lt;",VLOOKUP(CONCATENATE(Q$317," 1"),ТЗ!$A:$C,3,0)),IF(ТЗ!Q249&gt;ТЗ!Q$620,CONCATENATE("&gt;",VLOOKUP(CONCATENATE(Q$317," 2"),ТЗ!$A:$C,3,0)),ТЗ!Q249))</f>
        <v>0</v>
      </c>
      <c r="R555" s="30" t="str">
        <f>IF(R249&lt;R$619,CONCATENATE("&lt;",VLOOKUP(CONCATENATE(R$317," 1"),ТЗ!$A:$C,3,0)),IF(ТЗ!R249&gt;ТЗ!R$620,CONCATENATE("&gt;",VLOOKUP(CONCATENATE(R$317," 2"),ТЗ!$A:$C,3,0)),ТЗ!R249))</f>
        <v>&lt;0,5</v>
      </c>
      <c r="S555" s="30" t="str">
        <f>IF(S249&lt;S$619,CONCATENATE("&lt;",VLOOKUP(CONCATENATE(S$317," 1"),ТЗ!$A:$C,3,0)),IF(ТЗ!S249&gt;ТЗ!S$620,CONCATENATE("&gt;",VLOOKUP(CONCATENATE(S$317," 2"),ТЗ!$A:$C,3,0)),ТЗ!S249))</f>
        <v>&lt;0,1</v>
      </c>
      <c r="T555" s="30" t="str">
        <f>IF(T249&lt;T$619,CONCATENATE("&lt;",VLOOKUP(CONCATENATE(T$317," 1"),ТЗ!$A:$C,3,0)),IF(ТЗ!T249&gt;ТЗ!T$620,CONCATENATE("&gt;",VLOOKUP(CONCATENATE(T$317," 2"),ТЗ!$A:$C,3,0)),ТЗ!T249))</f>
        <v>&lt;0,1</v>
      </c>
      <c r="U555" s="30" t="e">
        <f>IF(U249&lt;U$619,CONCATENATE("&lt;",VLOOKUP(CONCATENATE(U$317," 1"),ТЗ!$A:$C,3,0)),IF(ТЗ!U249&gt;ТЗ!U$620,CONCATENATE("&gt;",VLOOKUP(CONCATENATE(U$317," 2"),ТЗ!$A:$C,3,0)),ТЗ!U249))</f>
        <v>#N/A</v>
      </c>
      <c r="V555" s="30" t="e">
        <f>IF(V249&lt;V$619,CONCATENATE("&lt;",VLOOKUP(CONCATENATE(V$317," 1"),ТЗ!$A:$C,3,0)),IF(ТЗ!V249&gt;ТЗ!V$620,CONCATENATE("&gt;",VLOOKUP(CONCATENATE(V$317," 2"),ТЗ!$A:$C,3,0)),ТЗ!V249))</f>
        <v>#N/A</v>
      </c>
    </row>
    <row r="556" spans="4:22" ht="15.75" hidden="1" thickBot="1" x14ac:dyDescent="0.3">
      <c r="D556" s="14" t="str">
        <f>IF(OR(D555=[1]Настройки!$U$6,D555="-"),"-",D555+1)</f>
        <v>-</v>
      </c>
      <c r="E556" s="15" t="str">
        <f t="shared" si="4"/>
        <v>-</v>
      </c>
      <c r="F556" s="15"/>
      <c r="G556" s="30" t="str">
        <f>IF(G250&lt;G$619,CONCATENATE("&lt;",VLOOKUP(CONCATENATE(G$317," 1"),ТЗ!$A:$C,3,0)),IF(ТЗ!G250&gt;ТЗ!G$620,CONCATENATE("&gt;",VLOOKUP(CONCATENATE(G$317," 2"),ТЗ!$A:$C,3,0)),ТЗ!G250))</f>
        <v>&lt;1,00</v>
      </c>
      <c r="H556" s="30" t="str">
        <f>IF(H250&lt;H$619,CONCATENATE("&lt;",VLOOKUP(CONCATENATE(H$317," 1"),ТЗ!$A:$C,3,0)),IF(ТЗ!H250&gt;ТЗ!H$620,CONCATENATE("&gt;",VLOOKUP(CONCATENATE(H$317," 2"),ТЗ!$A:$C,3,0)),ТЗ!H250))</f>
        <v>&lt;1,00</v>
      </c>
      <c r="I556" s="30" t="str">
        <f>IF(I250&lt;I$619,CONCATENATE("&lt;",VLOOKUP(CONCATENATE(I$317," 1"),ТЗ!$A:$C,3,0)),IF(ТЗ!I250&gt;ТЗ!I$620,CONCATENATE("&gt;",VLOOKUP(CONCATENATE(I$317," 2"),ТЗ!$A:$C,3,0)),ТЗ!I250))</f>
        <v>&lt;0,01</v>
      </c>
      <c r="J556" s="30">
        <f>IF(J250&lt;J$619,CONCATENATE("&lt;",VLOOKUP(CONCATENATE(J$317," 1"),ТЗ!$A:$C,3,0)),IF(ТЗ!J250&gt;ТЗ!J$620,CONCATENATE("&gt;",VLOOKUP(CONCATENATE(J$317," 2"),ТЗ!$A:$C,3,0)),ТЗ!J250))</f>
        <v>0</v>
      </c>
      <c r="K556" s="30">
        <f>IF(K250&lt;K$619,CONCATENATE("&lt;",VLOOKUP(CONCATENATE(K$317," 1"),ТЗ!$A:$C,3,0)),IF(ТЗ!K250&gt;ТЗ!K$620,CONCATENATE("&gt;",VLOOKUP(CONCATENATE(K$317," 2"),ТЗ!$A:$C,3,0)),ТЗ!K250))</f>
        <v>0</v>
      </c>
      <c r="L556" s="30" t="str">
        <f>IF(L250&lt;L$619,CONCATENATE("&lt;",VLOOKUP(CONCATENATE(L$317," 1"),ТЗ!$A:$C,3,0)),IF(ТЗ!L250&gt;ТЗ!L$620,CONCATENATE("&gt;",VLOOKUP(CONCATENATE(L$317," 2"),ТЗ!$A:$C,3,0)),ТЗ!L250))</f>
        <v>&lt;0,2</v>
      </c>
      <c r="M556" s="30" t="str">
        <f>IF(M250&lt;M$619,CONCATENATE("&lt;",VLOOKUP(CONCATENATE(M$317," 1"),ТЗ!$A:$C,3,0)),IF(ТЗ!M250&gt;ТЗ!M$620,CONCATENATE("&gt;",VLOOKUP(CONCATENATE(M$317," 2"),ТЗ!$A:$C,3,0)),ТЗ!M250))</f>
        <v>&lt;0,5</v>
      </c>
      <c r="N556" s="30">
        <f>IF(N250&lt;N$619,CONCATENATE("&lt;",VLOOKUP(CONCATENATE(N$317," 1"),ТЗ!$A:$C,3,0)),IF(ТЗ!N250&gt;ТЗ!N$620,CONCATENATE("&gt;",VLOOKUP(CONCATENATE(N$317," 2"),ТЗ!$A:$C,3,0)),ТЗ!N250))</f>
        <v>0</v>
      </c>
      <c r="O556" s="30">
        <f>IF(O250&lt;O$619,CONCATENATE("&lt;",VLOOKUP(CONCATENATE(O$317," 1"),ТЗ!$A:$C,3,0)),IF(ТЗ!O250&gt;ТЗ!O$620,CONCATENATE("&gt;",VLOOKUP(CONCATENATE(O$317," 2"),ТЗ!$A:$C,3,0)),ТЗ!O250))</f>
        <v>0</v>
      </c>
      <c r="P556" s="30">
        <f>IF(P250&lt;P$619,CONCATENATE("&lt;",VLOOKUP(CONCATENATE(P$317," 1"),ТЗ!$A:$C,3,0)),IF(ТЗ!P250&gt;ТЗ!P$620,CONCATENATE("&gt;",VLOOKUP(CONCATENATE(P$317," 2"),ТЗ!$A:$C,3,0)),ТЗ!P250))</f>
        <v>0</v>
      </c>
      <c r="Q556" s="30">
        <f>IF(Q250&lt;Q$619,CONCATENATE("&lt;",VLOOKUP(CONCATENATE(Q$317," 1"),ТЗ!$A:$C,3,0)),IF(ТЗ!Q250&gt;ТЗ!Q$620,CONCATENATE("&gt;",VLOOKUP(CONCATENATE(Q$317," 2"),ТЗ!$A:$C,3,0)),ТЗ!Q250))</f>
        <v>0</v>
      </c>
      <c r="R556" s="30" t="str">
        <f>IF(R250&lt;R$619,CONCATENATE("&lt;",VLOOKUP(CONCATENATE(R$317," 1"),ТЗ!$A:$C,3,0)),IF(ТЗ!R250&gt;ТЗ!R$620,CONCATENATE("&gt;",VLOOKUP(CONCATENATE(R$317," 2"),ТЗ!$A:$C,3,0)),ТЗ!R250))</f>
        <v>&lt;0,5</v>
      </c>
      <c r="S556" s="30" t="str">
        <f>IF(S250&lt;S$619,CONCATENATE("&lt;",VLOOKUP(CONCATENATE(S$317," 1"),ТЗ!$A:$C,3,0)),IF(ТЗ!S250&gt;ТЗ!S$620,CONCATENATE("&gt;",VLOOKUP(CONCATENATE(S$317," 2"),ТЗ!$A:$C,3,0)),ТЗ!S250))</f>
        <v>&lt;0,1</v>
      </c>
      <c r="T556" s="30" t="str">
        <f>IF(T250&lt;T$619,CONCATENATE("&lt;",VLOOKUP(CONCATENATE(T$317," 1"),ТЗ!$A:$C,3,0)),IF(ТЗ!T250&gt;ТЗ!T$620,CONCATENATE("&gt;",VLOOKUP(CONCATENATE(T$317," 2"),ТЗ!$A:$C,3,0)),ТЗ!T250))</f>
        <v>&lt;0,1</v>
      </c>
      <c r="U556" s="30" t="e">
        <f>IF(U250&lt;U$619,CONCATENATE("&lt;",VLOOKUP(CONCATENATE(U$317," 1"),ТЗ!$A:$C,3,0)),IF(ТЗ!U250&gt;ТЗ!U$620,CONCATENATE("&gt;",VLOOKUP(CONCATENATE(U$317," 2"),ТЗ!$A:$C,3,0)),ТЗ!U250))</f>
        <v>#N/A</v>
      </c>
      <c r="V556" s="30" t="e">
        <f>IF(V250&lt;V$619,CONCATENATE("&lt;",VLOOKUP(CONCATENATE(V$317," 1"),ТЗ!$A:$C,3,0)),IF(ТЗ!V250&gt;ТЗ!V$620,CONCATENATE("&gt;",VLOOKUP(CONCATENATE(V$317," 2"),ТЗ!$A:$C,3,0)),ТЗ!V250))</f>
        <v>#N/A</v>
      </c>
    </row>
    <row r="557" spans="4:22" ht="15.75" hidden="1" thickBot="1" x14ac:dyDescent="0.3">
      <c r="D557" s="14" t="str">
        <f>IF(OR(D556=[1]Настройки!$U$6,D556="-"),"-",D556+1)</f>
        <v>-</v>
      </c>
      <c r="E557" s="15" t="str">
        <f t="shared" si="4"/>
        <v>-</v>
      </c>
      <c r="F557" s="15"/>
      <c r="G557" s="30" t="str">
        <f>IF(G251&lt;G$619,CONCATENATE("&lt;",VLOOKUP(CONCATENATE(G$317," 1"),ТЗ!$A:$C,3,0)),IF(ТЗ!G251&gt;ТЗ!G$620,CONCATENATE("&gt;",VLOOKUP(CONCATENATE(G$317," 2"),ТЗ!$A:$C,3,0)),ТЗ!G251))</f>
        <v>&lt;1,00</v>
      </c>
      <c r="H557" s="30" t="str">
        <f>IF(H251&lt;H$619,CONCATENATE("&lt;",VLOOKUP(CONCATENATE(H$317," 1"),ТЗ!$A:$C,3,0)),IF(ТЗ!H251&gt;ТЗ!H$620,CONCATENATE("&gt;",VLOOKUP(CONCATENATE(H$317," 2"),ТЗ!$A:$C,3,0)),ТЗ!H251))</f>
        <v>&lt;1,00</v>
      </c>
      <c r="I557" s="30" t="str">
        <f>IF(I251&lt;I$619,CONCATENATE("&lt;",VLOOKUP(CONCATENATE(I$317," 1"),ТЗ!$A:$C,3,0)),IF(ТЗ!I251&gt;ТЗ!I$620,CONCATENATE("&gt;",VLOOKUP(CONCATENATE(I$317," 2"),ТЗ!$A:$C,3,0)),ТЗ!I251))</f>
        <v>&lt;0,01</v>
      </c>
      <c r="J557" s="30">
        <f>IF(J251&lt;J$619,CONCATENATE("&lt;",VLOOKUP(CONCATENATE(J$317," 1"),ТЗ!$A:$C,3,0)),IF(ТЗ!J251&gt;ТЗ!J$620,CONCATENATE("&gt;",VLOOKUP(CONCATENATE(J$317," 2"),ТЗ!$A:$C,3,0)),ТЗ!J251))</f>
        <v>0</v>
      </c>
      <c r="K557" s="30">
        <f>IF(K251&lt;K$619,CONCATENATE("&lt;",VLOOKUP(CONCATENATE(K$317," 1"),ТЗ!$A:$C,3,0)),IF(ТЗ!K251&gt;ТЗ!K$620,CONCATENATE("&gt;",VLOOKUP(CONCATENATE(K$317," 2"),ТЗ!$A:$C,3,0)),ТЗ!K251))</f>
        <v>0</v>
      </c>
      <c r="L557" s="30" t="str">
        <f>IF(L251&lt;L$619,CONCATENATE("&lt;",VLOOKUP(CONCATENATE(L$317," 1"),ТЗ!$A:$C,3,0)),IF(ТЗ!L251&gt;ТЗ!L$620,CONCATENATE("&gt;",VLOOKUP(CONCATENATE(L$317," 2"),ТЗ!$A:$C,3,0)),ТЗ!L251))</f>
        <v>&lt;0,2</v>
      </c>
      <c r="M557" s="30" t="str">
        <f>IF(M251&lt;M$619,CONCATENATE("&lt;",VLOOKUP(CONCATENATE(M$317," 1"),ТЗ!$A:$C,3,0)),IF(ТЗ!M251&gt;ТЗ!M$620,CONCATENATE("&gt;",VLOOKUP(CONCATENATE(M$317," 2"),ТЗ!$A:$C,3,0)),ТЗ!M251))</f>
        <v>&lt;0,5</v>
      </c>
      <c r="N557" s="30">
        <f>IF(N251&lt;N$619,CONCATENATE("&lt;",VLOOKUP(CONCATENATE(N$317," 1"),ТЗ!$A:$C,3,0)),IF(ТЗ!N251&gt;ТЗ!N$620,CONCATENATE("&gt;",VLOOKUP(CONCATENATE(N$317," 2"),ТЗ!$A:$C,3,0)),ТЗ!N251))</f>
        <v>0</v>
      </c>
      <c r="O557" s="30">
        <f>IF(O251&lt;O$619,CONCATENATE("&lt;",VLOOKUP(CONCATENATE(O$317," 1"),ТЗ!$A:$C,3,0)),IF(ТЗ!O251&gt;ТЗ!O$620,CONCATENATE("&gt;",VLOOKUP(CONCATENATE(O$317," 2"),ТЗ!$A:$C,3,0)),ТЗ!O251))</f>
        <v>0</v>
      </c>
      <c r="P557" s="30">
        <f>IF(P251&lt;P$619,CONCATENATE("&lt;",VLOOKUP(CONCATENATE(P$317," 1"),ТЗ!$A:$C,3,0)),IF(ТЗ!P251&gt;ТЗ!P$620,CONCATENATE("&gt;",VLOOKUP(CONCATENATE(P$317," 2"),ТЗ!$A:$C,3,0)),ТЗ!P251))</f>
        <v>0</v>
      </c>
      <c r="Q557" s="30">
        <f>IF(Q251&lt;Q$619,CONCATENATE("&lt;",VLOOKUP(CONCATENATE(Q$317," 1"),ТЗ!$A:$C,3,0)),IF(ТЗ!Q251&gt;ТЗ!Q$620,CONCATENATE("&gt;",VLOOKUP(CONCATENATE(Q$317," 2"),ТЗ!$A:$C,3,0)),ТЗ!Q251))</f>
        <v>0</v>
      </c>
      <c r="R557" s="30" t="str">
        <f>IF(R251&lt;R$619,CONCATENATE("&lt;",VLOOKUP(CONCATENATE(R$317," 1"),ТЗ!$A:$C,3,0)),IF(ТЗ!R251&gt;ТЗ!R$620,CONCATENATE("&gt;",VLOOKUP(CONCATENATE(R$317," 2"),ТЗ!$A:$C,3,0)),ТЗ!R251))</f>
        <v>&lt;0,5</v>
      </c>
      <c r="S557" s="30" t="str">
        <f>IF(S251&lt;S$619,CONCATENATE("&lt;",VLOOKUP(CONCATENATE(S$317," 1"),ТЗ!$A:$C,3,0)),IF(ТЗ!S251&gt;ТЗ!S$620,CONCATENATE("&gt;",VLOOKUP(CONCATENATE(S$317," 2"),ТЗ!$A:$C,3,0)),ТЗ!S251))</f>
        <v>&lt;0,1</v>
      </c>
      <c r="T557" s="30" t="str">
        <f>IF(T251&lt;T$619,CONCATENATE("&lt;",VLOOKUP(CONCATENATE(T$317," 1"),ТЗ!$A:$C,3,0)),IF(ТЗ!T251&gt;ТЗ!T$620,CONCATENATE("&gt;",VLOOKUP(CONCATENATE(T$317," 2"),ТЗ!$A:$C,3,0)),ТЗ!T251))</f>
        <v>&lt;0,1</v>
      </c>
      <c r="U557" s="30" t="e">
        <f>IF(U251&lt;U$619,CONCATENATE("&lt;",VLOOKUP(CONCATENATE(U$317," 1"),ТЗ!$A:$C,3,0)),IF(ТЗ!U251&gt;ТЗ!U$620,CONCATENATE("&gt;",VLOOKUP(CONCATENATE(U$317," 2"),ТЗ!$A:$C,3,0)),ТЗ!U251))</f>
        <v>#N/A</v>
      </c>
      <c r="V557" s="30" t="e">
        <f>IF(V251&lt;V$619,CONCATENATE("&lt;",VLOOKUP(CONCATENATE(V$317," 1"),ТЗ!$A:$C,3,0)),IF(ТЗ!V251&gt;ТЗ!V$620,CONCATENATE("&gt;",VLOOKUP(CONCATENATE(V$317," 2"),ТЗ!$A:$C,3,0)),ТЗ!V251))</f>
        <v>#N/A</v>
      </c>
    </row>
    <row r="558" spans="4:22" ht="15.75" hidden="1" thickBot="1" x14ac:dyDescent="0.3">
      <c r="D558" s="14" t="str">
        <f>IF(OR(D557=[1]Настройки!$U$6,D557="-"),"-",D557+1)</f>
        <v>-</v>
      </c>
      <c r="E558" s="15" t="str">
        <f t="shared" si="4"/>
        <v>-</v>
      </c>
      <c r="F558" s="15"/>
      <c r="G558" s="30" t="str">
        <f>IF(G252&lt;G$619,CONCATENATE("&lt;",VLOOKUP(CONCATENATE(G$317," 1"),ТЗ!$A:$C,3,0)),IF(ТЗ!G252&gt;ТЗ!G$620,CONCATENATE("&gt;",VLOOKUP(CONCATENATE(G$317," 2"),ТЗ!$A:$C,3,0)),ТЗ!G252))</f>
        <v>&lt;1,00</v>
      </c>
      <c r="H558" s="30" t="str">
        <f>IF(H252&lt;H$619,CONCATENATE("&lt;",VLOOKUP(CONCATENATE(H$317," 1"),ТЗ!$A:$C,3,0)),IF(ТЗ!H252&gt;ТЗ!H$620,CONCATENATE("&gt;",VLOOKUP(CONCATENATE(H$317," 2"),ТЗ!$A:$C,3,0)),ТЗ!H252))</f>
        <v>&lt;1,00</v>
      </c>
      <c r="I558" s="30" t="str">
        <f>IF(I252&lt;I$619,CONCATENATE("&lt;",VLOOKUP(CONCATENATE(I$317," 1"),ТЗ!$A:$C,3,0)),IF(ТЗ!I252&gt;ТЗ!I$620,CONCATENATE("&gt;",VLOOKUP(CONCATENATE(I$317," 2"),ТЗ!$A:$C,3,0)),ТЗ!I252))</f>
        <v>&lt;0,01</v>
      </c>
      <c r="J558" s="30">
        <f>IF(J252&lt;J$619,CONCATENATE("&lt;",VLOOKUP(CONCATENATE(J$317," 1"),ТЗ!$A:$C,3,0)),IF(ТЗ!J252&gt;ТЗ!J$620,CONCATENATE("&gt;",VLOOKUP(CONCATENATE(J$317," 2"),ТЗ!$A:$C,3,0)),ТЗ!J252))</f>
        <v>0</v>
      </c>
      <c r="K558" s="30">
        <f>IF(K252&lt;K$619,CONCATENATE("&lt;",VLOOKUP(CONCATENATE(K$317," 1"),ТЗ!$A:$C,3,0)),IF(ТЗ!K252&gt;ТЗ!K$620,CONCATENATE("&gt;",VLOOKUP(CONCATENATE(K$317," 2"),ТЗ!$A:$C,3,0)),ТЗ!K252))</f>
        <v>0</v>
      </c>
      <c r="L558" s="30" t="str">
        <f>IF(L252&lt;L$619,CONCATENATE("&lt;",VLOOKUP(CONCATENATE(L$317," 1"),ТЗ!$A:$C,3,0)),IF(ТЗ!L252&gt;ТЗ!L$620,CONCATENATE("&gt;",VLOOKUP(CONCATENATE(L$317," 2"),ТЗ!$A:$C,3,0)),ТЗ!L252))</f>
        <v>&lt;0,2</v>
      </c>
      <c r="M558" s="30" t="str">
        <f>IF(M252&lt;M$619,CONCATENATE("&lt;",VLOOKUP(CONCATENATE(M$317," 1"),ТЗ!$A:$C,3,0)),IF(ТЗ!M252&gt;ТЗ!M$620,CONCATENATE("&gt;",VLOOKUP(CONCATENATE(M$317," 2"),ТЗ!$A:$C,3,0)),ТЗ!M252))</f>
        <v>&lt;0,5</v>
      </c>
      <c r="N558" s="30">
        <f>IF(N252&lt;N$619,CONCATENATE("&lt;",VLOOKUP(CONCATENATE(N$317," 1"),ТЗ!$A:$C,3,0)),IF(ТЗ!N252&gt;ТЗ!N$620,CONCATENATE("&gt;",VLOOKUP(CONCATENATE(N$317," 2"),ТЗ!$A:$C,3,0)),ТЗ!N252))</f>
        <v>0</v>
      </c>
      <c r="O558" s="30">
        <f>IF(O252&lt;O$619,CONCATENATE("&lt;",VLOOKUP(CONCATENATE(O$317," 1"),ТЗ!$A:$C,3,0)),IF(ТЗ!O252&gt;ТЗ!O$620,CONCATENATE("&gt;",VLOOKUP(CONCATENATE(O$317," 2"),ТЗ!$A:$C,3,0)),ТЗ!O252))</f>
        <v>0</v>
      </c>
      <c r="P558" s="30">
        <f>IF(P252&lt;P$619,CONCATENATE("&lt;",VLOOKUP(CONCATENATE(P$317," 1"),ТЗ!$A:$C,3,0)),IF(ТЗ!P252&gt;ТЗ!P$620,CONCATENATE("&gt;",VLOOKUP(CONCATENATE(P$317," 2"),ТЗ!$A:$C,3,0)),ТЗ!P252))</f>
        <v>0</v>
      </c>
      <c r="Q558" s="30">
        <f>IF(Q252&lt;Q$619,CONCATENATE("&lt;",VLOOKUP(CONCATENATE(Q$317," 1"),ТЗ!$A:$C,3,0)),IF(ТЗ!Q252&gt;ТЗ!Q$620,CONCATENATE("&gt;",VLOOKUP(CONCATENATE(Q$317," 2"),ТЗ!$A:$C,3,0)),ТЗ!Q252))</f>
        <v>0</v>
      </c>
      <c r="R558" s="30" t="str">
        <f>IF(R252&lt;R$619,CONCATENATE("&lt;",VLOOKUP(CONCATENATE(R$317," 1"),ТЗ!$A:$C,3,0)),IF(ТЗ!R252&gt;ТЗ!R$620,CONCATENATE("&gt;",VLOOKUP(CONCATENATE(R$317," 2"),ТЗ!$A:$C,3,0)),ТЗ!R252))</f>
        <v>&lt;0,5</v>
      </c>
      <c r="S558" s="30" t="str">
        <f>IF(S252&lt;S$619,CONCATENATE("&lt;",VLOOKUP(CONCATENATE(S$317," 1"),ТЗ!$A:$C,3,0)),IF(ТЗ!S252&gt;ТЗ!S$620,CONCATENATE("&gt;",VLOOKUP(CONCATENATE(S$317," 2"),ТЗ!$A:$C,3,0)),ТЗ!S252))</f>
        <v>&lt;0,1</v>
      </c>
      <c r="T558" s="30" t="str">
        <f>IF(T252&lt;T$619,CONCATENATE("&lt;",VLOOKUP(CONCATENATE(T$317," 1"),ТЗ!$A:$C,3,0)),IF(ТЗ!T252&gt;ТЗ!T$620,CONCATENATE("&gt;",VLOOKUP(CONCATENATE(T$317," 2"),ТЗ!$A:$C,3,0)),ТЗ!T252))</f>
        <v>&lt;0,1</v>
      </c>
      <c r="U558" s="30" t="e">
        <f>IF(U252&lt;U$619,CONCATENATE("&lt;",VLOOKUP(CONCATENATE(U$317," 1"),ТЗ!$A:$C,3,0)),IF(ТЗ!U252&gt;ТЗ!U$620,CONCATENATE("&gt;",VLOOKUP(CONCATENATE(U$317," 2"),ТЗ!$A:$C,3,0)),ТЗ!U252))</f>
        <v>#N/A</v>
      </c>
      <c r="V558" s="30" t="e">
        <f>IF(V252&lt;V$619,CONCATENATE("&lt;",VLOOKUP(CONCATENATE(V$317," 1"),ТЗ!$A:$C,3,0)),IF(ТЗ!V252&gt;ТЗ!V$620,CONCATENATE("&gt;",VLOOKUP(CONCATENATE(V$317," 2"),ТЗ!$A:$C,3,0)),ТЗ!V252))</f>
        <v>#N/A</v>
      </c>
    </row>
    <row r="559" spans="4:22" ht="15.75" hidden="1" thickBot="1" x14ac:dyDescent="0.3">
      <c r="D559" s="14" t="str">
        <f>IF(OR(D558=[1]Настройки!$U$6,D558="-"),"-",D558+1)</f>
        <v>-</v>
      </c>
      <c r="E559" s="15" t="str">
        <f t="shared" si="4"/>
        <v>-</v>
      </c>
      <c r="F559" s="15"/>
      <c r="G559" s="30" t="str">
        <f>IF(G253&lt;G$619,CONCATENATE("&lt;",VLOOKUP(CONCATENATE(G$317," 1"),ТЗ!$A:$C,3,0)),IF(ТЗ!G253&gt;ТЗ!G$620,CONCATENATE("&gt;",VLOOKUP(CONCATENATE(G$317," 2"),ТЗ!$A:$C,3,0)),ТЗ!G253))</f>
        <v>&lt;1,00</v>
      </c>
      <c r="H559" s="30" t="str">
        <f>IF(H253&lt;H$619,CONCATENATE("&lt;",VLOOKUP(CONCATENATE(H$317," 1"),ТЗ!$A:$C,3,0)),IF(ТЗ!H253&gt;ТЗ!H$620,CONCATENATE("&gt;",VLOOKUP(CONCATENATE(H$317," 2"),ТЗ!$A:$C,3,0)),ТЗ!H253))</f>
        <v>&lt;1,00</v>
      </c>
      <c r="I559" s="30" t="str">
        <f>IF(I253&lt;I$619,CONCATENATE("&lt;",VLOOKUP(CONCATENATE(I$317," 1"),ТЗ!$A:$C,3,0)),IF(ТЗ!I253&gt;ТЗ!I$620,CONCATENATE("&gt;",VLOOKUP(CONCATENATE(I$317," 2"),ТЗ!$A:$C,3,0)),ТЗ!I253))</f>
        <v>&lt;0,01</v>
      </c>
      <c r="J559" s="30">
        <f>IF(J253&lt;J$619,CONCATENATE("&lt;",VLOOKUP(CONCATENATE(J$317," 1"),ТЗ!$A:$C,3,0)),IF(ТЗ!J253&gt;ТЗ!J$620,CONCATENATE("&gt;",VLOOKUP(CONCATENATE(J$317," 2"),ТЗ!$A:$C,3,0)),ТЗ!J253))</f>
        <v>0</v>
      </c>
      <c r="K559" s="30">
        <f>IF(K253&lt;K$619,CONCATENATE("&lt;",VLOOKUP(CONCATENATE(K$317," 1"),ТЗ!$A:$C,3,0)),IF(ТЗ!K253&gt;ТЗ!K$620,CONCATENATE("&gt;",VLOOKUP(CONCATENATE(K$317," 2"),ТЗ!$A:$C,3,0)),ТЗ!K253))</f>
        <v>0</v>
      </c>
      <c r="L559" s="30" t="str">
        <f>IF(L253&lt;L$619,CONCATENATE("&lt;",VLOOKUP(CONCATENATE(L$317," 1"),ТЗ!$A:$C,3,0)),IF(ТЗ!L253&gt;ТЗ!L$620,CONCATENATE("&gt;",VLOOKUP(CONCATENATE(L$317," 2"),ТЗ!$A:$C,3,0)),ТЗ!L253))</f>
        <v>&lt;0,2</v>
      </c>
      <c r="M559" s="30" t="str">
        <f>IF(M253&lt;M$619,CONCATENATE("&lt;",VLOOKUP(CONCATENATE(M$317," 1"),ТЗ!$A:$C,3,0)),IF(ТЗ!M253&gt;ТЗ!M$620,CONCATENATE("&gt;",VLOOKUP(CONCATENATE(M$317," 2"),ТЗ!$A:$C,3,0)),ТЗ!M253))</f>
        <v>&lt;0,5</v>
      </c>
      <c r="N559" s="30">
        <f>IF(N253&lt;N$619,CONCATENATE("&lt;",VLOOKUP(CONCATENATE(N$317," 1"),ТЗ!$A:$C,3,0)),IF(ТЗ!N253&gt;ТЗ!N$620,CONCATENATE("&gt;",VLOOKUP(CONCATENATE(N$317," 2"),ТЗ!$A:$C,3,0)),ТЗ!N253))</f>
        <v>0</v>
      </c>
      <c r="O559" s="30">
        <f>IF(O253&lt;O$619,CONCATENATE("&lt;",VLOOKUP(CONCATENATE(O$317," 1"),ТЗ!$A:$C,3,0)),IF(ТЗ!O253&gt;ТЗ!O$620,CONCATENATE("&gt;",VLOOKUP(CONCATENATE(O$317," 2"),ТЗ!$A:$C,3,0)),ТЗ!O253))</f>
        <v>0</v>
      </c>
      <c r="P559" s="30">
        <f>IF(P253&lt;P$619,CONCATENATE("&lt;",VLOOKUP(CONCATENATE(P$317," 1"),ТЗ!$A:$C,3,0)),IF(ТЗ!P253&gt;ТЗ!P$620,CONCATENATE("&gt;",VLOOKUP(CONCATENATE(P$317," 2"),ТЗ!$A:$C,3,0)),ТЗ!P253))</f>
        <v>0</v>
      </c>
      <c r="Q559" s="30">
        <f>IF(Q253&lt;Q$619,CONCATENATE("&lt;",VLOOKUP(CONCATENATE(Q$317," 1"),ТЗ!$A:$C,3,0)),IF(ТЗ!Q253&gt;ТЗ!Q$620,CONCATENATE("&gt;",VLOOKUP(CONCATENATE(Q$317," 2"),ТЗ!$A:$C,3,0)),ТЗ!Q253))</f>
        <v>0</v>
      </c>
      <c r="R559" s="30" t="str">
        <f>IF(R253&lt;R$619,CONCATENATE("&lt;",VLOOKUP(CONCATENATE(R$317," 1"),ТЗ!$A:$C,3,0)),IF(ТЗ!R253&gt;ТЗ!R$620,CONCATENATE("&gt;",VLOOKUP(CONCATENATE(R$317," 2"),ТЗ!$A:$C,3,0)),ТЗ!R253))</f>
        <v>&lt;0,5</v>
      </c>
      <c r="S559" s="30" t="str">
        <f>IF(S253&lt;S$619,CONCATENATE("&lt;",VLOOKUP(CONCATENATE(S$317," 1"),ТЗ!$A:$C,3,0)),IF(ТЗ!S253&gt;ТЗ!S$620,CONCATENATE("&gt;",VLOOKUP(CONCATENATE(S$317," 2"),ТЗ!$A:$C,3,0)),ТЗ!S253))</f>
        <v>&lt;0,1</v>
      </c>
      <c r="T559" s="30" t="str">
        <f>IF(T253&lt;T$619,CONCATENATE("&lt;",VLOOKUP(CONCATENATE(T$317," 1"),ТЗ!$A:$C,3,0)),IF(ТЗ!T253&gt;ТЗ!T$620,CONCATENATE("&gt;",VLOOKUP(CONCATENATE(T$317," 2"),ТЗ!$A:$C,3,0)),ТЗ!T253))</f>
        <v>&lt;0,1</v>
      </c>
      <c r="U559" s="30" t="e">
        <f>IF(U253&lt;U$619,CONCATENATE("&lt;",VLOOKUP(CONCATENATE(U$317," 1"),ТЗ!$A:$C,3,0)),IF(ТЗ!U253&gt;ТЗ!U$620,CONCATENATE("&gt;",VLOOKUP(CONCATENATE(U$317," 2"),ТЗ!$A:$C,3,0)),ТЗ!U253))</f>
        <v>#N/A</v>
      </c>
      <c r="V559" s="30" t="e">
        <f>IF(V253&lt;V$619,CONCATENATE("&lt;",VLOOKUP(CONCATENATE(V$317," 1"),ТЗ!$A:$C,3,0)),IF(ТЗ!V253&gt;ТЗ!V$620,CONCATENATE("&gt;",VLOOKUP(CONCATENATE(V$317," 2"),ТЗ!$A:$C,3,0)),ТЗ!V253))</f>
        <v>#N/A</v>
      </c>
    </row>
    <row r="560" spans="4:22" ht="15.75" hidden="1" thickBot="1" x14ac:dyDescent="0.3">
      <c r="D560" s="14" t="str">
        <f>IF(OR(D559=[1]Настройки!$U$6,D559="-"),"-",D559+1)</f>
        <v>-</v>
      </c>
      <c r="E560" s="15" t="str">
        <f t="shared" si="4"/>
        <v>-</v>
      </c>
      <c r="F560" s="15"/>
      <c r="G560" s="30" t="str">
        <f>IF(G254&lt;G$619,CONCATENATE("&lt;",VLOOKUP(CONCATENATE(G$317," 1"),ТЗ!$A:$C,3,0)),IF(ТЗ!G254&gt;ТЗ!G$620,CONCATENATE("&gt;",VLOOKUP(CONCATENATE(G$317," 2"),ТЗ!$A:$C,3,0)),ТЗ!G254))</f>
        <v>&lt;1,00</v>
      </c>
      <c r="H560" s="30" t="str">
        <f>IF(H254&lt;H$619,CONCATENATE("&lt;",VLOOKUP(CONCATENATE(H$317," 1"),ТЗ!$A:$C,3,0)),IF(ТЗ!H254&gt;ТЗ!H$620,CONCATENATE("&gt;",VLOOKUP(CONCATENATE(H$317," 2"),ТЗ!$A:$C,3,0)),ТЗ!H254))</f>
        <v>&lt;1,00</v>
      </c>
      <c r="I560" s="30" t="str">
        <f>IF(I254&lt;I$619,CONCATENATE("&lt;",VLOOKUP(CONCATENATE(I$317," 1"),ТЗ!$A:$C,3,0)),IF(ТЗ!I254&gt;ТЗ!I$620,CONCATENATE("&gt;",VLOOKUP(CONCATENATE(I$317," 2"),ТЗ!$A:$C,3,0)),ТЗ!I254))</f>
        <v>&lt;0,01</v>
      </c>
      <c r="J560" s="30">
        <f>IF(J254&lt;J$619,CONCATENATE("&lt;",VLOOKUP(CONCATENATE(J$317," 1"),ТЗ!$A:$C,3,0)),IF(ТЗ!J254&gt;ТЗ!J$620,CONCATENATE("&gt;",VLOOKUP(CONCATENATE(J$317," 2"),ТЗ!$A:$C,3,0)),ТЗ!J254))</f>
        <v>0</v>
      </c>
      <c r="K560" s="30">
        <f>IF(K254&lt;K$619,CONCATENATE("&lt;",VLOOKUP(CONCATENATE(K$317," 1"),ТЗ!$A:$C,3,0)),IF(ТЗ!K254&gt;ТЗ!K$620,CONCATENATE("&gt;",VLOOKUP(CONCATENATE(K$317," 2"),ТЗ!$A:$C,3,0)),ТЗ!K254))</f>
        <v>0</v>
      </c>
      <c r="L560" s="30" t="str">
        <f>IF(L254&lt;L$619,CONCATENATE("&lt;",VLOOKUP(CONCATENATE(L$317," 1"),ТЗ!$A:$C,3,0)),IF(ТЗ!L254&gt;ТЗ!L$620,CONCATENATE("&gt;",VLOOKUP(CONCATENATE(L$317," 2"),ТЗ!$A:$C,3,0)),ТЗ!L254))</f>
        <v>&lt;0,2</v>
      </c>
      <c r="M560" s="30" t="str">
        <f>IF(M254&lt;M$619,CONCATENATE("&lt;",VLOOKUP(CONCATENATE(M$317," 1"),ТЗ!$A:$C,3,0)),IF(ТЗ!M254&gt;ТЗ!M$620,CONCATENATE("&gt;",VLOOKUP(CONCATENATE(M$317," 2"),ТЗ!$A:$C,3,0)),ТЗ!M254))</f>
        <v>&lt;0,5</v>
      </c>
      <c r="N560" s="30">
        <f>IF(N254&lt;N$619,CONCATENATE("&lt;",VLOOKUP(CONCATENATE(N$317," 1"),ТЗ!$A:$C,3,0)),IF(ТЗ!N254&gt;ТЗ!N$620,CONCATENATE("&gt;",VLOOKUP(CONCATENATE(N$317," 2"),ТЗ!$A:$C,3,0)),ТЗ!N254))</f>
        <v>0</v>
      </c>
      <c r="O560" s="30">
        <f>IF(O254&lt;O$619,CONCATENATE("&lt;",VLOOKUP(CONCATENATE(O$317," 1"),ТЗ!$A:$C,3,0)),IF(ТЗ!O254&gt;ТЗ!O$620,CONCATENATE("&gt;",VLOOKUP(CONCATENATE(O$317," 2"),ТЗ!$A:$C,3,0)),ТЗ!O254))</f>
        <v>0</v>
      </c>
      <c r="P560" s="30">
        <f>IF(P254&lt;P$619,CONCATENATE("&lt;",VLOOKUP(CONCATENATE(P$317," 1"),ТЗ!$A:$C,3,0)),IF(ТЗ!P254&gt;ТЗ!P$620,CONCATENATE("&gt;",VLOOKUP(CONCATENATE(P$317," 2"),ТЗ!$A:$C,3,0)),ТЗ!P254))</f>
        <v>0</v>
      </c>
      <c r="Q560" s="30">
        <f>IF(Q254&lt;Q$619,CONCATENATE("&lt;",VLOOKUP(CONCATENATE(Q$317," 1"),ТЗ!$A:$C,3,0)),IF(ТЗ!Q254&gt;ТЗ!Q$620,CONCATENATE("&gt;",VLOOKUP(CONCATENATE(Q$317," 2"),ТЗ!$A:$C,3,0)),ТЗ!Q254))</f>
        <v>0</v>
      </c>
      <c r="R560" s="30" t="str">
        <f>IF(R254&lt;R$619,CONCATENATE("&lt;",VLOOKUP(CONCATENATE(R$317," 1"),ТЗ!$A:$C,3,0)),IF(ТЗ!R254&gt;ТЗ!R$620,CONCATENATE("&gt;",VLOOKUP(CONCATENATE(R$317," 2"),ТЗ!$A:$C,3,0)),ТЗ!R254))</f>
        <v>&lt;0,5</v>
      </c>
      <c r="S560" s="30" t="str">
        <f>IF(S254&lt;S$619,CONCATENATE("&lt;",VLOOKUP(CONCATENATE(S$317," 1"),ТЗ!$A:$C,3,0)),IF(ТЗ!S254&gt;ТЗ!S$620,CONCATENATE("&gt;",VLOOKUP(CONCATENATE(S$317," 2"),ТЗ!$A:$C,3,0)),ТЗ!S254))</f>
        <v>&lt;0,1</v>
      </c>
      <c r="T560" s="30" t="str">
        <f>IF(T254&lt;T$619,CONCATENATE("&lt;",VLOOKUP(CONCATENATE(T$317," 1"),ТЗ!$A:$C,3,0)),IF(ТЗ!T254&gt;ТЗ!T$620,CONCATENATE("&gt;",VLOOKUP(CONCATENATE(T$317," 2"),ТЗ!$A:$C,3,0)),ТЗ!T254))</f>
        <v>&lt;0,1</v>
      </c>
      <c r="U560" s="30" t="e">
        <f>IF(U254&lt;U$619,CONCATENATE("&lt;",VLOOKUP(CONCATENATE(U$317," 1"),ТЗ!$A:$C,3,0)),IF(ТЗ!U254&gt;ТЗ!U$620,CONCATENATE("&gt;",VLOOKUP(CONCATENATE(U$317," 2"),ТЗ!$A:$C,3,0)),ТЗ!U254))</f>
        <v>#N/A</v>
      </c>
      <c r="V560" s="30" t="e">
        <f>IF(V254&lt;V$619,CONCATENATE("&lt;",VLOOKUP(CONCATENATE(V$317," 1"),ТЗ!$A:$C,3,0)),IF(ТЗ!V254&gt;ТЗ!V$620,CONCATENATE("&gt;",VLOOKUP(CONCATENATE(V$317," 2"),ТЗ!$A:$C,3,0)),ТЗ!V254))</f>
        <v>#N/A</v>
      </c>
    </row>
    <row r="561" spans="4:22" ht="15.75" hidden="1" thickBot="1" x14ac:dyDescent="0.3">
      <c r="D561" s="14" t="str">
        <f>IF(OR(D560=[1]Настройки!$U$6,D560="-"),"-",D560+1)</f>
        <v>-</v>
      </c>
      <c r="E561" s="15" t="str">
        <f t="shared" si="4"/>
        <v>-</v>
      </c>
      <c r="F561" s="15"/>
      <c r="G561" s="30" t="str">
        <f>IF(G255&lt;G$619,CONCATENATE("&lt;",VLOOKUP(CONCATENATE(G$317," 1"),ТЗ!$A:$C,3,0)),IF(ТЗ!G255&gt;ТЗ!G$620,CONCATENATE("&gt;",VLOOKUP(CONCATENATE(G$317," 2"),ТЗ!$A:$C,3,0)),ТЗ!G255))</f>
        <v>&lt;1,00</v>
      </c>
      <c r="H561" s="30" t="str">
        <f>IF(H255&lt;H$619,CONCATENATE("&lt;",VLOOKUP(CONCATENATE(H$317," 1"),ТЗ!$A:$C,3,0)),IF(ТЗ!H255&gt;ТЗ!H$620,CONCATENATE("&gt;",VLOOKUP(CONCATENATE(H$317," 2"),ТЗ!$A:$C,3,0)),ТЗ!H255))</f>
        <v>&lt;1,00</v>
      </c>
      <c r="I561" s="30" t="str">
        <f>IF(I255&lt;I$619,CONCATENATE("&lt;",VLOOKUP(CONCATENATE(I$317," 1"),ТЗ!$A:$C,3,0)),IF(ТЗ!I255&gt;ТЗ!I$620,CONCATENATE("&gt;",VLOOKUP(CONCATENATE(I$317," 2"),ТЗ!$A:$C,3,0)),ТЗ!I255))</f>
        <v>&lt;0,01</v>
      </c>
      <c r="J561" s="30">
        <f>IF(J255&lt;J$619,CONCATENATE("&lt;",VLOOKUP(CONCATENATE(J$317," 1"),ТЗ!$A:$C,3,0)),IF(ТЗ!J255&gt;ТЗ!J$620,CONCATENATE("&gt;",VLOOKUP(CONCATENATE(J$317," 2"),ТЗ!$A:$C,3,0)),ТЗ!J255))</f>
        <v>0</v>
      </c>
      <c r="K561" s="30">
        <f>IF(K255&lt;K$619,CONCATENATE("&lt;",VLOOKUP(CONCATENATE(K$317," 1"),ТЗ!$A:$C,3,0)),IF(ТЗ!K255&gt;ТЗ!K$620,CONCATENATE("&gt;",VLOOKUP(CONCATENATE(K$317," 2"),ТЗ!$A:$C,3,0)),ТЗ!K255))</f>
        <v>0</v>
      </c>
      <c r="L561" s="30" t="str">
        <f>IF(L255&lt;L$619,CONCATENATE("&lt;",VLOOKUP(CONCATENATE(L$317," 1"),ТЗ!$A:$C,3,0)),IF(ТЗ!L255&gt;ТЗ!L$620,CONCATENATE("&gt;",VLOOKUP(CONCATENATE(L$317," 2"),ТЗ!$A:$C,3,0)),ТЗ!L255))</f>
        <v>&lt;0,2</v>
      </c>
      <c r="M561" s="30" t="str">
        <f>IF(M255&lt;M$619,CONCATENATE("&lt;",VLOOKUP(CONCATENATE(M$317," 1"),ТЗ!$A:$C,3,0)),IF(ТЗ!M255&gt;ТЗ!M$620,CONCATENATE("&gt;",VLOOKUP(CONCATENATE(M$317," 2"),ТЗ!$A:$C,3,0)),ТЗ!M255))</f>
        <v>&lt;0,5</v>
      </c>
      <c r="N561" s="30">
        <f>IF(N255&lt;N$619,CONCATENATE("&lt;",VLOOKUP(CONCATENATE(N$317," 1"),ТЗ!$A:$C,3,0)),IF(ТЗ!N255&gt;ТЗ!N$620,CONCATENATE("&gt;",VLOOKUP(CONCATENATE(N$317," 2"),ТЗ!$A:$C,3,0)),ТЗ!N255))</f>
        <v>0</v>
      </c>
      <c r="O561" s="30">
        <f>IF(O255&lt;O$619,CONCATENATE("&lt;",VLOOKUP(CONCATENATE(O$317," 1"),ТЗ!$A:$C,3,0)),IF(ТЗ!O255&gt;ТЗ!O$620,CONCATENATE("&gt;",VLOOKUP(CONCATENATE(O$317," 2"),ТЗ!$A:$C,3,0)),ТЗ!O255))</f>
        <v>0</v>
      </c>
      <c r="P561" s="30">
        <f>IF(P255&lt;P$619,CONCATENATE("&lt;",VLOOKUP(CONCATENATE(P$317," 1"),ТЗ!$A:$C,3,0)),IF(ТЗ!P255&gt;ТЗ!P$620,CONCATENATE("&gt;",VLOOKUP(CONCATENATE(P$317," 2"),ТЗ!$A:$C,3,0)),ТЗ!P255))</f>
        <v>0</v>
      </c>
      <c r="Q561" s="30">
        <f>IF(Q255&lt;Q$619,CONCATENATE("&lt;",VLOOKUP(CONCATENATE(Q$317," 1"),ТЗ!$A:$C,3,0)),IF(ТЗ!Q255&gt;ТЗ!Q$620,CONCATENATE("&gt;",VLOOKUP(CONCATENATE(Q$317," 2"),ТЗ!$A:$C,3,0)),ТЗ!Q255))</f>
        <v>0</v>
      </c>
      <c r="R561" s="30" t="str">
        <f>IF(R255&lt;R$619,CONCATENATE("&lt;",VLOOKUP(CONCATENATE(R$317," 1"),ТЗ!$A:$C,3,0)),IF(ТЗ!R255&gt;ТЗ!R$620,CONCATENATE("&gt;",VLOOKUP(CONCATENATE(R$317," 2"),ТЗ!$A:$C,3,0)),ТЗ!R255))</f>
        <v>&lt;0,5</v>
      </c>
      <c r="S561" s="30" t="str">
        <f>IF(S255&lt;S$619,CONCATENATE("&lt;",VLOOKUP(CONCATENATE(S$317," 1"),ТЗ!$A:$C,3,0)),IF(ТЗ!S255&gt;ТЗ!S$620,CONCATENATE("&gt;",VLOOKUP(CONCATENATE(S$317," 2"),ТЗ!$A:$C,3,0)),ТЗ!S255))</f>
        <v>&lt;0,1</v>
      </c>
      <c r="T561" s="30" t="str">
        <f>IF(T255&lt;T$619,CONCATENATE("&lt;",VLOOKUP(CONCATENATE(T$317," 1"),ТЗ!$A:$C,3,0)),IF(ТЗ!T255&gt;ТЗ!T$620,CONCATENATE("&gt;",VLOOKUP(CONCATENATE(T$317," 2"),ТЗ!$A:$C,3,0)),ТЗ!T255))</f>
        <v>&lt;0,1</v>
      </c>
      <c r="U561" s="30" t="e">
        <f>IF(U255&lt;U$619,CONCATENATE("&lt;",VLOOKUP(CONCATENATE(U$317," 1"),ТЗ!$A:$C,3,0)),IF(ТЗ!U255&gt;ТЗ!U$620,CONCATENATE("&gt;",VLOOKUP(CONCATENATE(U$317," 2"),ТЗ!$A:$C,3,0)),ТЗ!U255))</f>
        <v>#N/A</v>
      </c>
      <c r="V561" s="30" t="e">
        <f>IF(V255&lt;V$619,CONCATENATE("&lt;",VLOOKUP(CONCATENATE(V$317," 1"),ТЗ!$A:$C,3,0)),IF(ТЗ!V255&gt;ТЗ!V$620,CONCATENATE("&gt;",VLOOKUP(CONCATENATE(V$317," 2"),ТЗ!$A:$C,3,0)),ТЗ!V255))</f>
        <v>#N/A</v>
      </c>
    </row>
    <row r="562" spans="4:22" ht="15.75" hidden="1" thickBot="1" x14ac:dyDescent="0.3">
      <c r="D562" s="14" t="str">
        <f>IF(OR(D561=[1]Настройки!$U$6,D561="-"),"-",D561+1)</f>
        <v>-</v>
      </c>
      <c r="E562" s="15" t="str">
        <f t="shared" si="4"/>
        <v>-</v>
      </c>
      <c r="F562" s="15"/>
      <c r="G562" s="30" t="str">
        <f>IF(G256&lt;G$619,CONCATENATE("&lt;",VLOOKUP(CONCATENATE(G$317," 1"),ТЗ!$A:$C,3,0)),IF(ТЗ!G256&gt;ТЗ!G$620,CONCATENATE("&gt;",VLOOKUP(CONCATENATE(G$317," 2"),ТЗ!$A:$C,3,0)),ТЗ!G256))</f>
        <v>&lt;1,00</v>
      </c>
      <c r="H562" s="30" t="str">
        <f>IF(H256&lt;H$619,CONCATENATE("&lt;",VLOOKUP(CONCATENATE(H$317," 1"),ТЗ!$A:$C,3,0)),IF(ТЗ!H256&gt;ТЗ!H$620,CONCATENATE("&gt;",VLOOKUP(CONCATENATE(H$317," 2"),ТЗ!$A:$C,3,0)),ТЗ!H256))</f>
        <v>&lt;1,00</v>
      </c>
      <c r="I562" s="30" t="str">
        <f>IF(I256&lt;I$619,CONCATENATE("&lt;",VLOOKUP(CONCATENATE(I$317," 1"),ТЗ!$A:$C,3,0)),IF(ТЗ!I256&gt;ТЗ!I$620,CONCATENATE("&gt;",VLOOKUP(CONCATENATE(I$317," 2"),ТЗ!$A:$C,3,0)),ТЗ!I256))</f>
        <v>&lt;0,01</v>
      </c>
      <c r="J562" s="30">
        <f>IF(J256&lt;J$619,CONCATENATE("&lt;",VLOOKUP(CONCATENATE(J$317," 1"),ТЗ!$A:$C,3,0)),IF(ТЗ!J256&gt;ТЗ!J$620,CONCATENATE("&gt;",VLOOKUP(CONCATENATE(J$317," 2"),ТЗ!$A:$C,3,0)),ТЗ!J256))</f>
        <v>0</v>
      </c>
      <c r="K562" s="30">
        <f>IF(K256&lt;K$619,CONCATENATE("&lt;",VLOOKUP(CONCATENATE(K$317," 1"),ТЗ!$A:$C,3,0)),IF(ТЗ!K256&gt;ТЗ!K$620,CONCATENATE("&gt;",VLOOKUP(CONCATENATE(K$317," 2"),ТЗ!$A:$C,3,0)),ТЗ!K256))</f>
        <v>0</v>
      </c>
      <c r="L562" s="30" t="str">
        <f>IF(L256&lt;L$619,CONCATENATE("&lt;",VLOOKUP(CONCATENATE(L$317," 1"),ТЗ!$A:$C,3,0)),IF(ТЗ!L256&gt;ТЗ!L$620,CONCATENATE("&gt;",VLOOKUP(CONCATENATE(L$317," 2"),ТЗ!$A:$C,3,0)),ТЗ!L256))</f>
        <v>&lt;0,2</v>
      </c>
      <c r="M562" s="30" t="str">
        <f>IF(M256&lt;M$619,CONCATENATE("&lt;",VLOOKUP(CONCATENATE(M$317," 1"),ТЗ!$A:$C,3,0)),IF(ТЗ!M256&gt;ТЗ!M$620,CONCATENATE("&gt;",VLOOKUP(CONCATENATE(M$317," 2"),ТЗ!$A:$C,3,0)),ТЗ!M256))</f>
        <v>&lt;0,5</v>
      </c>
      <c r="N562" s="30">
        <f>IF(N256&lt;N$619,CONCATENATE("&lt;",VLOOKUP(CONCATENATE(N$317," 1"),ТЗ!$A:$C,3,0)),IF(ТЗ!N256&gt;ТЗ!N$620,CONCATENATE("&gt;",VLOOKUP(CONCATENATE(N$317," 2"),ТЗ!$A:$C,3,0)),ТЗ!N256))</f>
        <v>0</v>
      </c>
      <c r="O562" s="30">
        <f>IF(O256&lt;O$619,CONCATENATE("&lt;",VLOOKUP(CONCATENATE(O$317," 1"),ТЗ!$A:$C,3,0)),IF(ТЗ!O256&gt;ТЗ!O$620,CONCATENATE("&gt;",VLOOKUP(CONCATENATE(O$317," 2"),ТЗ!$A:$C,3,0)),ТЗ!O256))</f>
        <v>0</v>
      </c>
      <c r="P562" s="30">
        <f>IF(P256&lt;P$619,CONCATENATE("&lt;",VLOOKUP(CONCATENATE(P$317," 1"),ТЗ!$A:$C,3,0)),IF(ТЗ!P256&gt;ТЗ!P$620,CONCATENATE("&gt;",VLOOKUP(CONCATENATE(P$317," 2"),ТЗ!$A:$C,3,0)),ТЗ!P256))</f>
        <v>0</v>
      </c>
      <c r="Q562" s="30">
        <f>IF(Q256&lt;Q$619,CONCATENATE("&lt;",VLOOKUP(CONCATENATE(Q$317," 1"),ТЗ!$A:$C,3,0)),IF(ТЗ!Q256&gt;ТЗ!Q$620,CONCATENATE("&gt;",VLOOKUP(CONCATENATE(Q$317," 2"),ТЗ!$A:$C,3,0)),ТЗ!Q256))</f>
        <v>0</v>
      </c>
      <c r="R562" s="30" t="str">
        <f>IF(R256&lt;R$619,CONCATENATE("&lt;",VLOOKUP(CONCATENATE(R$317," 1"),ТЗ!$A:$C,3,0)),IF(ТЗ!R256&gt;ТЗ!R$620,CONCATENATE("&gt;",VLOOKUP(CONCATENATE(R$317," 2"),ТЗ!$A:$C,3,0)),ТЗ!R256))</f>
        <v>&lt;0,5</v>
      </c>
      <c r="S562" s="30" t="str">
        <f>IF(S256&lt;S$619,CONCATENATE("&lt;",VLOOKUP(CONCATENATE(S$317," 1"),ТЗ!$A:$C,3,0)),IF(ТЗ!S256&gt;ТЗ!S$620,CONCATENATE("&gt;",VLOOKUP(CONCATENATE(S$317," 2"),ТЗ!$A:$C,3,0)),ТЗ!S256))</f>
        <v>&lt;0,1</v>
      </c>
      <c r="T562" s="30" t="str">
        <f>IF(T256&lt;T$619,CONCATENATE("&lt;",VLOOKUP(CONCATENATE(T$317," 1"),ТЗ!$A:$C,3,0)),IF(ТЗ!T256&gt;ТЗ!T$620,CONCATENATE("&gt;",VLOOKUP(CONCATENATE(T$317," 2"),ТЗ!$A:$C,3,0)),ТЗ!T256))</f>
        <v>&lt;0,1</v>
      </c>
      <c r="U562" s="30" t="e">
        <f>IF(U256&lt;U$619,CONCATENATE("&lt;",VLOOKUP(CONCATENATE(U$317," 1"),ТЗ!$A:$C,3,0)),IF(ТЗ!U256&gt;ТЗ!U$620,CONCATENATE("&gt;",VLOOKUP(CONCATENATE(U$317," 2"),ТЗ!$A:$C,3,0)),ТЗ!U256))</f>
        <v>#N/A</v>
      </c>
      <c r="V562" s="30" t="e">
        <f>IF(V256&lt;V$619,CONCATENATE("&lt;",VLOOKUP(CONCATENATE(V$317," 1"),ТЗ!$A:$C,3,0)),IF(ТЗ!V256&gt;ТЗ!V$620,CONCATENATE("&gt;",VLOOKUP(CONCATENATE(V$317," 2"),ТЗ!$A:$C,3,0)),ТЗ!V256))</f>
        <v>#N/A</v>
      </c>
    </row>
    <row r="563" spans="4:22" ht="15.75" hidden="1" thickBot="1" x14ac:dyDescent="0.3">
      <c r="D563" s="14" t="str">
        <f>IF(OR(D562=[1]Настройки!$U$6,D562="-"),"-",D562+1)</f>
        <v>-</v>
      </c>
      <c r="E563" s="15" t="str">
        <f t="shared" si="4"/>
        <v>-</v>
      </c>
      <c r="F563" s="15"/>
      <c r="G563" s="30" t="str">
        <f>IF(G257&lt;G$619,CONCATENATE("&lt;",VLOOKUP(CONCATENATE(G$317," 1"),ТЗ!$A:$C,3,0)),IF(ТЗ!G257&gt;ТЗ!G$620,CONCATENATE("&gt;",VLOOKUP(CONCATENATE(G$317," 2"),ТЗ!$A:$C,3,0)),ТЗ!G257))</f>
        <v>&lt;1,00</v>
      </c>
      <c r="H563" s="30" t="str">
        <f>IF(H257&lt;H$619,CONCATENATE("&lt;",VLOOKUP(CONCATENATE(H$317," 1"),ТЗ!$A:$C,3,0)),IF(ТЗ!H257&gt;ТЗ!H$620,CONCATENATE("&gt;",VLOOKUP(CONCATENATE(H$317," 2"),ТЗ!$A:$C,3,0)),ТЗ!H257))</f>
        <v>&lt;1,00</v>
      </c>
      <c r="I563" s="30" t="str">
        <f>IF(I257&lt;I$619,CONCATENATE("&lt;",VLOOKUP(CONCATENATE(I$317," 1"),ТЗ!$A:$C,3,0)),IF(ТЗ!I257&gt;ТЗ!I$620,CONCATENATE("&gt;",VLOOKUP(CONCATENATE(I$317," 2"),ТЗ!$A:$C,3,0)),ТЗ!I257))</f>
        <v>&lt;0,01</v>
      </c>
      <c r="J563" s="30">
        <f>IF(J257&lt;J$619,CONCATENATE("&lt;",VLOOKUP(CONCATENATE(J$317," 1"),ТЗ!$A:$C,3,0)),IF(ТЗ!J257&gt;ТЗ!J$620,CONCATENATE("&gt;",VLOOKUP(CONCATENATE(J$317," 2"),ТЗ!$A:$C,3,0)),ТЗ!J257))</f>
        <v>0</v>
      </c>
      <c r="K563" s="30">
        <f>IF(K257&lt;K$619,CONCATENATE("&lt;",VLOOKUP(CONCATENATE(K$317," 1"),ТЗ!$A:$C,3,0)),IF(ТЗ!K257&gt;ТЗ!K$620,CONCATENATE("&gt;",VLOOKUP(CONCATENATE(K$317," 2"),ТЗ!$A:$C,3,0)),ТЗ!K257))</f>
        <v>0</v>
      </c>
      <c r="L563" s="30" t="str">
        <f>IF(L257&lt;L$619,CONCATENATE("&lt;",VLOOKUP(CONCATENATE(L$317," 1"),ТЗ!$A:$C,3,0)),IF(ТЗ!L257&gt;ТЗ!L$620,CONCATENATE("&gt;",VLOOKUP(CONCATENATE(L$317," 2"),ТЗ!$A:$C,3,0)),ТЗ!L257))</f>
        <v>&lt;0,2</v>
      </c>
      <c r="M563" s="30" t="str">
        <f>IF(M257&lt;M$619,CONCATENATE("&lt;",VLOOKUP(CONCATENATE(M$317," 1"),ТЗ!$A:$C,3,0)),IF(ТЗ!M257&gt;ТЗ!M$620,CONCATENATE("&gt;",VLOOKUP(CONCATENATE(M$317," 2"),ТЗ!$A:$C,3,0)),ТЗ!M257))</f>
        <v>&lt;0,5</v>
      </c>
      <c r="N563" s="30">
        <f>IF(N257&lt;N$619,CONCATENATE("&lt;",VLOOKUP(CONCATENATE(N$317," 1"),ТЗ!$A:$C,3,0)),IF(ТЗ!N257&gt;ТЗ!N$620,CONCATENATE("&gt;",VLOOKUP(CONCATENATE(N$317," 2"),ТЗ!$A:$C,3,0)),ТЗ!N257))</f>
        <v>0</v>
      </c>
      <c r="O563" s="30">
        <f>IF(O257&lt;O$619,CONCATENATE("&lt;",VLOOKUP(CONCATENATE(O$317," 1"),ТЗ!$A:$C,3,0)),IF(ТЗ!O257&gt;ТЗ!O$620,CONCATENATE("&gt;",VLOOKUP(CONCATENATE(O$317," 2"),ТЗ!$A:$C,3,0)),ТЗ!O257))</f>
        <v>0</v>
      </c>
      <c r="P563" s="30">
        <f>IF(P257&lt;P$619,CONCATENATE("&lt;",VLOOKUP(CONCATENATE(P$317," 1"),ТЗ!$A:$C,3,0)),IF(ТЗ!P257&gt;ТЗ!P$620,CONCATENATE("&gt;",VLOOKUP(CONCATENATE(P$317," 2"),ТЗ!$A:$C,3,0)),ТЗ!P257))</f>
        <v>0</v>
      </c>
      <c r="Q563" s="30">
        <f>IF(Q257&lt;Q$619,CONCATENATE("&lt;",VLOOKUP(CONCATENATE(Q$317," 1"),ТЗ!$A:$C,3,0)),IF(ТЗ!Q257&gt;ТЗ!Q$620,CONCATENATE("&gt;",VLOOKUP(CONCATENATE(Q$317," 2"),ТЗ!$A:$C,3,0)),ТЗ!Q257))</f>
        <v>0</v>
      </c>
      <c r="R563" s="30" t="str">
        <f>IF(R257&lt;R$619,CONCATENATE("&lt;",VLOOKUP(CONCATENATE(R$317," 1"),ТЗ!$A:$C,3,0)),IF(ТЗ!R257&gt;ТЗ!R$620,CONCATENATE("&gt;",VLOOKUP(CONCATENATE(R$317," 2"),ТЗ!$A:$C,3,0)),ТЗ!R257))</f>
        <v>&lt;0,5</v>
      </c>
      <c r="S563" s="30" t="str">
        <f>IF(S257&lt;S$619,CONCATENATE("&lt;",VLOOKUP(CONCATENATE(S$317," 1"),ТЗ!$A:$C,3,0)),IF(ТЗ!S257&gt;ТЗ!S$620,CONCATENATE("&gt;",VLOOKUP(CONCATENATE(S$317," 2"),ТЗ!$A:$C,3,0)),ТЗ!S257))</f>
        <v>&lt;0,1</v>
      </c>
      <c r="T563" s="30" t="str">
        <f>IF(T257&lt;T$619,CONCATENATE("&lt;",VLOOKUP(CONCATENATE(T$317," 1"),ТЗ!$A:$C,3,0)),IF(ТЗ!T257&gt;ТЗ!T$620,CONCATENATE("&gt;",VLOOKUP(CONCATENATE(T$317," 2"),ТЗ!$A:$C,3,0)),ТЗ!T257))</f>
        <v>&lt;0,1</v>
      </c>
      <c r="U563" s="30" t="e">
        <f>IF(U257&lt;U$619,CONCATENATE("&lt;",VLOOKUP(CONCATENATE(U$317," 1"),ТЗ!$A:$C,3,0)),IF(ТЗ!U257&gt;ТЗ!U$620,CONCATENATE("&gt;",VLOOKUP(CONCATENATE(U$317," 2"),ТЗ!$A:$C,3,0)),ТЗ!U257))</f>
        <v>#N/A</v>
      </c>
      <c r="V563" s="30" t="e">
        <f>IF(V257&lt;V$619,CONCATENATE("&lt;",VLOOKUP(CONCATENATE(V$317," 1"),ТЗ!$A:$C,3,0)),IF(ТЗ!V257&gt;ТЗ!V$620,CONCATENATE("&gt;",VLOOKUP(CONCATENATE(V$317," 2"),ТЗ!$A:$C,3,0)),ТЗ!V257))</f>
        <v>#N/A</v>
      </c>
    </row>
    <row r="564" spans="4:22" ht="15.75" hidden="1" thickBot="1" x14ac:dyDescent="0.3">
      <c r="D564" s="14" t="str">
        <f>IF(OR(D563=[1]Настройки!$U$6,D563="-"),"-",D563+1)</f>
        <v>-</v>
      </c>
      <c r="E564" s="15" t="str">
        <f t="shared" si="4"/>
        <v>-</v>
      </c>
      <c r="F564" s="15"/>
      <c r="G564" s="30" t="str">
        <f>IF(G258&lt;G$619,CONCATENATE("&lt;",VLOOKUP(CONCATENATE(G$317," 1"),ТЗ!$A:$C,3,0)),IF(ТЗ!G258&gt;ТЗ!G$620,CONCATENATE("&gt;",VLOOKUP(CONCATENATE(G$317," 2"),ТЗ!$A:$C,3,0)),ТЗ!G258))</f>
        <v>&lt;1,00</v>
      </c>
      <c r="H564" s="30" t="str">
        <f>IF(H258&lt;H$619,CONCATENATE("&lt;",VLOOKUP(CONCATENATE(H$317," 1"),ТЗ!$A:$C,3,0)),IF(ТЗ!H258&gt;ТЗ!H$620,CONCATENATE("&gt;",VLOOKUP(CONCATENATE(H$317," 2"),ТЗ!$A:$C,3,0)),ТЗ!H258))</f>
        <v>&lt;1,00</v>
      </c>
      <c r="I564" s="30" t="str">
        <f>IF(I258&lt;I$619,CONCATENATE("&lt;",VLOOKUP(CONCATENATE(I$317," 1"),ТЗ!$A:$C,3,0)),IF(ТЗ!I258&gt;ТЗ!I$620,CONCATENATE("&gt;",VLOOKUP(CONCATENATE(I$317," 2"),ТЗ!$A:$C,3,0)),ТЗ!I258))</f>
        <v>&lt;0,01</v>
      </c>
      <c r="J564" s="30">
        <f>IF(J258&lt;J$619,CONCATENATE("&lt;",VLOOKUP(CONCATENATE(J$317," 1"),ТЗ!$A:$C,3,0)),IF(ТЗ!J258&gt;ТЗ!J$620,CONCATENATE("&gt;",VLOOKUP(CONCATENATE(J$317," 2"),ТЗ!$A:$C,3,0)),ТЗ!J258))</f>
        <v>0</v>
      </c>
      <c r="K564" s="30">
        <f>IF(K258&lt;K$619,CONCATENATE("&lt;",VLOOKUP(CONCATENATE(K$317," 1"),ТЗ!$A:$C,3,0)),IF(ТЗ!K258&gt;ТЗ!K$620,CONCATENATE("&gt;",VLOOKUP(CONCATENATE(K$317," 2"),ТЗ!$A:$C,3,0)),ТЗ!K258))</f>
        <v>0</v>
      </c>
      <c r="L564" s="30" t="str">
        <f>IF(L258&lt;L$619,CONCATENATE("&lt;",VLOOKUP(CONCATENATE(L$317," 1"),ТЗ!$A:$C,3,0)),IF(ТЗ!L258&gt;ТЗ!L$620,CONCATENATE("&gt;",VLOOKUP(CONCATENATE(L$317," 2"),ТЗ!$A:$C,3,0)),ТЗ!L258))</f>
        <v>&lt;0,2</v>
      </c>
      <c r="M564" s="30" t="str">
        <f>IF(M258&lt;M$619,CONCATENATE("&lt;",VLOOKUP(CONCATENATE(M$317," 1"),ТЗ!$A:$C,3,0)),IF(ТЗ!M258&gt;ТЗ!M$620,CONCATENATE("&gt;",VLOOKUP(CONCATENATE(M$317," 2"),ТЗ!$A:$C,3,0)),ТЗ!M258))</f>
        <v>&lt;0,5</v>
      </c>
      <c r="N564" s="30">
        <f>IF(N258&lt;N$619,CONCATENATE("&lt;",VLOOKUP(CONCATENATE(N$317," 1"),ТЗ!$A:$C,3,0)),IF(ТЗ!N258&gt;ТЗ!N$620,CONCATENATE("&gt;",VLOOKUP(CONCATENATE(N$317," 2"),ТЗ!$A:$C,3,0)),ТЗ!N258))</f>
        <v>0</v>
      </c>
      <c r="O564" s="30">
        <f>IF(O258&lt;O$619,CONCATENATE("&lt;",VLOOKUP(CONCATENATE(O$317," 1"),ТЗ!$A:$C,3,0)),IF(ТЗ!O258&gt;ТЗ!O$620,CONCATENATE("&gt;",VLOOKUP(CONCATENATE(O$317," 2"),ТЗ!$A:$C,3,0)),ТЗ!O258))</f>
        <v>0</v>
      </c>
      <c r="P564" s="30">
        <f>IF(P258&lt;P$619,CONCATENATE("&lt;",VLOOKUP(CONCATENATE(P$317," 1"),ТЗ!$A:$C,3,0)),IF(ТЗ!P258&gt;ТЗ!P$620,CONCATENATE("&gt;",VLOOKUP(CONCATENATE(P$317," 2"),ТЗ!$A:$C,3,0)),ТЗ!P258))</f>
        <v>0</v>
      </c>
      <c r="Q564" s="30">
        <f>IF(Q258&lt;Q$619,CONCATENATE("&lt;",VLOOKUP(CONCATENATE(Q$317," 1"),ТЗ!$A:$C,3,0)),IF(ТЗ!Q258&gt;ТЗ!Q$620,CONCATENATE("&gt;",VLOOKUP(CONCATENATE(Q$317," 2"),ТЗ!$A:$C,3,0)),ТЗ!Q258))</f>
        <v>0</v>
      </c>
      <c r="R564" s="30" t="str">
        <f>IF(R258&lt;R$619,CONCATENATE("&lt;",VLOOKUP(CONCATENATE(R$317," 1"),ТЗ!$A:$C,3,0)),IF(ТЗ!R258&gt;ТЗ!R$620,CONCATENATE("&gt;",VLOOKUP(CONCATENATE(R$317," 2"),ТЗ!$A:$C,3,0)),ТЗ!R258))</f>
        <v>&lt;0,5</v>
      </c>
      <c r="S564" s="30" t="str">
        <f>IF(S258&lt;S$619,CONCATENATE("&lt;",VLOOKUP(CONCATENATE(S$317," 1"),ТЗ!$A:$C,3,0)),IF(ТЗ!S258&gt;ТЗ!S$620,CONCATENATE("&gt;",VLOOKUP(CONCATENATE(S$317," 2"),ТЗ!$A:$C,3,0)),ТЗ!S258))</f>
        <v>&lt;0,1</v>
      </c>
      <c r="T564" s="30" t="str">
        <f>IF(T258&lt;T$619,CONCATENATE("&lt;",VLOOKUP(CONCATENATE(T$317," 1"),ТЗ!$A:$C,3,0)),IF(ТЗ!T258&gt;ТЗ!T$620,CONCATENATE("&gt;",VLOOKUP(CONCATENATE(T$317," 2"),ТЗ!$A:$C,3,0)),ТЗ!T258))</f>
        <v>&lt;0,1</v>
      </c>
      <c r="U564" s="30" t="e">
        <f>IF(U258&lt;U$619,CONCATENATE("&lt;",VLOOKUP(CONCATENATE(U$317," 1"),ТЗ!$A:$C,3,0)),IF(ТЗ!U258&gt;ТЗ!U$620,CONCATENATE("&gt;",VLOOKUP(CONCATENATE(U$317," 2"),ТЗ!$A:$C,3,0)),ТЗ!U258))</f>
        <v>#N/A</v>
      </c>
      <c r="V564" s="30" t="e">
        <f>IF(V258&lt;V$619,CONCATENATE("&lt;",VLOOKUP(CONCATENATE(V$317," 1"),ТЗ!$A:$C,3,0)),IF(ТЗ!V258&gt;ТЗ!V$620,CONCATENATE("&gt;",VLOOKUP(CONCATENATE(V$317," 2"),ТЗ!$A:$C,3,0)),ТЗ!V258))</f>
        <v>#N/A</v>
      </c>
    </row>
    <row r="565" spans="4:22" ht="15.75" hidden="1" thickBot="1" x14ac:dyDescent="0.3">
      <c r="D565" s="14" t="str">
        <f>IF(OR(D564=[1]Настройки!$U$6,D564="-"),"-",D564+1)</f>
        <v>-</v>
      </c>
      <c r="E565" s="15" t="str">
        <f t="shared" si="4"/>
        <v>-</v>
      </c>
      <c r="F565" s="15"/>
      <c r="G565" s="30" t="str">
        <f>IF(G259&lt;G$619,CONCATENATE("&lt;",VLOOKUP(CONCATENATE(G$317," 1"),ТЗ!$A:$C,3,0)),IF(ТЗ!G259&gt;ТЗ!G$620,CONCATENATE("&gt;",VLOOKUP(CONCATENATE(G$317," 2"),ТЗ!$A:$C,3,0)),ТЗ!G259))</f>
        <v>&lt;1,00</v>
      </c>
      <c r="H565" s="30" t="str">
        <f>IF(H259&lt;H$619,CONCATENATE("&lt;",VLOOKUP(CONCATENATE(H$317," 1"),ТЗ!$A:$C,3,0)),IF(ТЗ!H259&gt;ТЗ!H$620,CONCATENATE("&gt;",VLOOKUP(CONCATENATE(H$317," 2"),ТЗ!$A:$C,3,0)),ТЗ!H259))</f>
        <v>&lt;1,00</v>
      </c>
      <c r="I565" s="30" t="str">
        <f>IF(I259&lt;I$619,CONCATENATE("&lt;",VLOOKUP(CONCATENATE(I$317," 1"),ТЗ!$A:$C,3,0)),IF(ТЗ!I259&gt;ТЗ!I$620,CONCATENATE("&gt;",VLOOKUP(CONCATENATE(I$317," 2"),ТЗ!$A:$C,3,0)),ТЗ!I259))</f>
        <v>&lt;0,01</v>
      </c>
      <c r="J565" s="30">
        <f>IF(J259&lt;J$619,CONCATENATE("&lt;",VLOOKUP(CONCATENATE(J$317," 1"),ТЗ!$A:$C,3,0)),IF(ТЗ!J259&gt;ТЗ!J$620,CONCATENATE("&gt;",VLOOKUP(CONCATENATE(J$317," 2"),ТЗ!$A:$C,3,0)),ТЗ!J259))</f>
        <v>0</v>
      </c>
      <c r="K565" s="30">
        <f>IF(K259&lt;K$619,CONCATENATE("&lt;",VLOOKUP(CONCATENATE(K$317," 1"),ТЗ!$A:$C,3,0)),IF(ТЗ!K259&gt;ТЗ!K$620,CONCATENATE("&gt;",VLOOKUP(CONCATENATE(K$317," 2"),ТЗ!$A:$C,3,0)),ТЗ!K259))</f>
        <v>0</v>
      </c>
      <c r="L565" s="30" t="str">
        <f>IF(L259&lt;L$619,CONCATENATE("&lt;",VLOOKUP(CONCATENATE(L$317," 1"),ТЗ!$A:$C,3,0)),IF(ТЗ!L259&gt;ТЗ!L$620,CONCATENATE("&gt;",VLOOKUP(CONCATENATE(L$317," 2"),ТЗ!$A:$C,3,0)),ТЗ!L259))</f>
        <v>&lt;0,2</v>
      </c>
      <c r="M565" s="30" t="str">
        <f>IF(M259&lt;M$619,CONCATENATE("&lt;",VLOOKUP(CONCATENATE(M$317," 1"),ТЗ!$A:$C,3,0)),IF(ТЗ!M259&gt;ТЗ!M$620,CONCATENATE("&gt;",VLOOKUP(CONCATENATE(M$317," 2"),ТЗ!$A:$C,3,0)),ТЗ!M259))</f>
        <v>&lt;0,5</v>
      </c>
      <c r="N565" s="30">
        <f>IF(N259&lt;N$619,CONCATENATE("&lt;",VLOOKUP(CONCATENATE(N$317," 1"),ТЗ!$A:$C,3,0)),IF(ТЗ!N259&gt;ТЗ!N$620,CONCATENATE("&gt;",VLOOKUP(CONCATENATE(N$317," 2"),ТЗ!$A:$C,3,0)),ТЗ!N259))</f>
        <v>0</v>
      </c>
      <c r="O565" s="30">
        <f>IF(O259&lt;O$619,CONCATENATE("&lt;",VLOOKUP(CONCATENATE(O$317," 1"),ТЗ!$A:$C,3,0)),IF(ТЗ!O259&gt;ТЗ!O$620,CONCATENATE("&gt;",VLOOKUP(CONCATENATE(O$317," 2"),ТЗ!$A:$C,3,0)),ТЗ!O259))</f>
        <v>0</v>
      </c>
      <c r="P565" s="30">
        <f>IF(P259&lt;P$619,CONCATENATE("&lt;",VLOOKUP(CONCATENATE(P$317," 1"),ТЗ!$A:$C,3,0)),IF(ТЗ!P259&gt;ТЗ!P$620,CONCATENATE("&gt;",VLOOKUP(CONCATENATE(P$317," 2"),ТЗ!$A:$C,3,0)),ТЗ!P259))</f>
        <v>0</v>
      </c>
      <c r="Q565" s="30">
        <f>IF(Q259&lt;Q$619,CONCATENATE("&lt;",VLOOKUP(CONCATENATE(Q$317," 1"),ТЗ!$A:$C,3,0)),IF(ТЗ!Q259&gt;ТЗ!Q$620,CONCATENATE("&gt;",VLOOKUP(CONCATENATE(Q$317," 2"),ТЗ!$A:$C,3,0)),ТЗ!Q259))</f>
        <v>0</v>
      </c>
      <c r="R565" s="30" t="str">
        <f>IF(R259&lt;R$619,CONCATENATE("&lt;",VLOOKUP(CONCATENATE(R$317," 1"),ТЗ!$A:$C,3,0)),IF(ТЗ!R259&gt;ТЗ!R$620,CONCATENATE("&gt;",VLOOKUP(CONCATENATE(R$317," 2"),ТЗ!$A:$C,3,0)),ТЗ!R259))</f>
        <v>&lt;0,5</v>
      </c>
      <c r="S565" s="30" t="str">
        <f>IF(S259&lt;S$619,CONCATENATE("&lt;",VLOOKUP(CONCATENATE(S$317," 1"),ТЗ!$A:$C,3,0)),IF(ТЗ!S259&gt;ТЗ!S$620,CONCATENATE("&gt;",VLOOKUP(CONCATENATE(S$317," 2"),ТЗ!$A:$C,3,0)),ТЗ!S259))</f>
        <v>&lt;0,1</v>
      </c>
      <c r="T565" s="30" t="str">
        <f>IF(T259&lt;T$619,CONCATENATE("&lt;",VLOOKUP(CONCATENATE(T$317," 1"),ТЗ!$A:$C,3,0)),IF(ТЗ!T259&gt;ТЗ!T$620,CONCATENATE("&gt;",VLOOKUP(CONCATENATE(T$317," 2"),ТЗ!$A:$C,3,0)),ТЗ!T259))</f>
        <v>&lt;0,1</v>
      </c>
      <c r="U565" s="30" t="e">
        <f>IF(U259&lt;U$619,CONCATENATE("&lt;",VLOOKUP(CONCATENATE(U$317," 1"),ТЗ!$A:$C,3,0)),IF(ТЗ!U259&gt;ТЗ!U$620,CONCATENATE("&gt;",VLOOKUP(CONCATENATE(U$317," 2"),ТЗ!$A:$C,3,0)),ТЗ!U259))</f>
        <v>#N/A</v>
      </c>
      <c r="V565" s="30" t="e">
        <f>IF(V259&lt;V$619,CONCATENATE("&lt;",VLOOKUP(CONCATENATE(V$317," 1"),ТЗ!$A:$C,3,0)),IF(ТЗ!V259&gt;ТЗ!V$620,CONCATENATE("&gt;",VLOOKUP(CONCATENATE(V$317," 2"),ТЗ!$A:$C,3,0)),ТЗ!V259))</f>
        <v>#N/A</v>
      </c>
    </row>
    <row r="566" spans="4:22" ht="15.75" hidden="1" thickBot="1" x14ac:dyDescent="0.3">
      <c r="D566" s="14" t="str">
        <f>IF(OR(D565=[1]Настройки!$U$6,D565="-"),"-",D565+1)</f>
        <v>-</v>
      </c>
      <c r="E566" s="15" t="str">
        <f t="shared" si="4"/>
        <v>-</v>
      </c>
      <c r="F566" s="15"/>
      <c r="G566" s="30" t="str">
        <f>IF(G260&lt;G$619,CONCATENATE("&lt;",VLOOKUP(CONCATENATE(G$317," 1"),ТЗ!$A:$C,3,0)),IF(ТЗ!G260&gt;ТЗ!G$620,CONCATENATE("&gt;",VLOOKUP(CONCATENATE(G$317," 2"),ТЗ!$A:$C,3,0)),ТЗ!G260))</f>
        <v>&lt;1,00</v>
      </c>
      <c r="H566" s="30" t="str">
        <f>IF(H260&lt;H$619,CONCATENATE("&lt;",VLOOKUP(CONCATENATE(H$317," 1"),ТЗ!$A:$C,3,0)),IF(ТЗ!H260&gt;ТЗ!H$620,CONCATENATE("&gt;",VLOOKUP(CONCATENATE(H$317," 2"),ТЗ!$A:$C,3,0)),ТЗ!H260))</f>
        <v>&lt;1,00</v>
      </c>
      <c r="I566" s="30" t="str">
        <f>IF(I260&lt;I$619,CONCATENATE("&lt;",VLOOKUP(CONCATENATE(I$317," 1"),ТЗ!$A:$C,3,0)),IF(ТЗ!I260&gt;ТЗ!I$620,CONCATENATE("&gt;",VLOOKUP(CONCATENATE(I$317," 2"),ТЗ!$A:$C,3,0)),ТЗ!I260))</f>
        <v>&lt;0,01</v>
      </c>
      <c r="J566" s="30">
        <f>IF(J260&lt;J$619,CONCATENATE("&lt;",VLOOKUP(CONCATENATE(J$317," 1"),ТЗ!$A:$C,3,0)),IF(ТЗ!J260&gt;ТЗ!J$620,CONCATENATE("&gt;",VLOOKUP(CONCATENATE(J$317," 2"),ТЗ!$A:$C,3,0)),ТЗ!J260))</f>
        <v>0</v>
      </c>
      <c r="K566" s="30">
        <f>IF(K260&lt;K$619,CONCATENATE("&lt;",VLOOKUP(CONCATENATE(K$317," 1"),ТЗ!$A:$C,3,0)),IF(ТЗ!K260&gt;ТЗ!K$620,CONCATENATE("&gt;",VLOOKUP(CONCATENATE(K$317," 2"),ТЗ!$A:$C,3,0)),ТЗ!K260))</f>
        <v>0</v>
      </c>
      <c r="L566" s="30" t="str">
        <f>IF(L260&lt;L$619,CONCATENATE("&lt;",VLOOKUP(CONCATENATE(L$317," 1"),ТЗ!$A:$C,3,0)),IF(ТЗ!L260&gt;ТЗ!L$620,CONCATENATE("&gt;",VLOOKUP(CONCATENATE(L$317," 2"),ТЗ!$A:$C,3,0)),ТЗ!L260))</f>
        <v>&lt;0,2</v>
      </c>
      <c r="M566" s="30" t="str">
        <f>IF(M260&lt;M$619,CONCATENATE("&lt;",VLOOKUP(CONCATENATE(M$317," 1"),ТЗ!$A:$C,3,0)),IF(ТЗ!M260&gt;ТЗ!M$620,CONCATENATE("&gt;",VLOOKUP(CONCATENATE(M$317," 2"),ТЗ!$A:$C,3,0)),ТЗ!M260))</f>
        <v>&lt;0,5</v>
      </c>
      <c r="N566" s="30">
        <f>IF(N260&lt;N$619,CONCATENATE("&lt;",VLOOKUP(CONCATENATE(N$317," 1"),ТЗ!$A:$C,3,0)),IF(ТЗ!N260&gt;ТЗ!N$620,CONCATENATE("&gt;",VLOOKUP(CONCATENATE(N$317," 2"),ТЗ!$A:$C,3,0)),ТЗ!N260))</f>
        <v>0</v>
      </c>
      <c r="O566" s="30">
        <f>IF(O260&lt;O$619,CONCATENATE("&lt;",VLOOKUP(CONCATENATE(O$317," 1"),ТЗ!$A:$C,3,0)),IF(ТЗ!O260&gt;ТЗ!O$620,CONCATENATE("&gt;",VLOOKUP(CONCATENATE(O$317," 2"),ТЗ!$A:$C,3,0)),ТЗ!O260))</f>
        <v>0</v>
      </c>
      <c r="P566" s="30">
        <f>IF(P260&lt;P$619,CONCATENATE("&lt;",VLOOKUP(CONCATENATE(P$317," 1"),ТЗ!$A:$C,3,0)),IF(ТЗ!P260&gt;ТЗ!P$620,CONCATENATE("&gt;",VLOOKUP(CONCATENATE(P$317," 2"),ТЗ!$A:$C,3,0)),ТЗ!P260))</f>
        <v>0</v>
      </c>
      <c r="Q566" s="30">
        <f>IF(Q260&lt;Q$619,CONCATENATE("&lt;",VLOOKUP(CONCATENATE(Q$317," 1"),ТЗ!$A:$C,3,0)),IF(ТЗ!Q260&gt;ТЗ!Q$620,CONCATENATE("&gt;",VLOOKUP(CONCATENATE(Q$317," 2"),ТЗ!$A:$C,3,0)),ТЗ!Q260))</f>
        <v>0</v>
      </c>
      <c r="R566" s="30" t="str">
        <f>IF(R260&lt;R$619,CONCATENATE("&lt;",VLOOKUP(CONCATENATE(R$317," 1"),ТЗ!$A:$C,3,0)),IF(ТЗ!R260&gt;ТЗ!R$620,CONCATENATE("&gt;",VLOOKUP(CONCATENATE(R$317," 2"),ТЗ!$A:$C,3,0)),ТЗ!R260))</f>
        <v>&lt;0,5</v>
      </c>
      <c r="S566" s="30" t="str">
        <f>IF(S260&lt;S$619,CONCATENATE("&lt;",VLOOKUP(CONCATENATE(S$317," 1"),ТЗ!$A:$C,3,0)),IF(ТЗ!S260&gt;ТЗ!S$620,CONCATENATE("&gt;",VLOOKUP(CONCATENATE(S$317," 2"),ТЗ!$A:$C,3,0)),ТЗ!S260))</f>
        <v>&lt;0,1</v>
      </c>
      <c r="T566" s="30" t="str">
        <f>IF(T260&lt;T$619,CONCATENATE("&lt;",VLOOKUP(CONCATENATE(T$317," 1"),ТЗ!$A:$C,3,0)),IF(ТЗ!T260&gt;ТЗ!T$620,CONCATENATE("&gt;",VLOOKUP(CONCATENATE(T$317," 2"),ТЗ!$A:$C,3,0)),ТЗ!T260))</f>
        <v>&lt;0,1</v>
      </c>
      <c r="U566" s="30" t="e">
        <f>IF(U260&lt;U$619,CONCATENATE("&lt;",VLOOKUP(CONCATENATE(U$317," 1"),ТЗ!$A:$C,3,0)),IF(ТЗ!U260&gt;ТЗ!U$620,CONCATENATE("&gt;",VLOOKUP(CONCATENATE(U$317," 2"),ТЗ!$A:$C,3,0)),ТЗ!U260))</f>
        <v>#N/A</v>
      </c>
      <c r="V566" s="30" t="e">
        <f>IF(V260&lt;V$619,CONCATENATE("&lt;",VLOOKUP(CONCATENATE(V$317," 1"),ТЗ!$A:$C,3,0)),IF(ТЗ!V260&gt;ТЗ!V$620,CONCATENATE("&gt;",VLOOKUP(CONCATENATE(V$317," 2"),ТЗ!$A:$C,3,0)),ТЗ!V260))</f>
        <v>#N/A</v>
      </c>
    </row>
    <row r="567" spans="4:22" ht="15.75" hidden="1" thickBot="1" x14ac:dyDescent="0.3">
      <c r="D567" s="14" t="str">
        <f>IF(OR(D566=[1]Настройки!$U$6,D566="-"),"-",D566+1)</f>
        <v>-</v>
      </c>
      <c r="E567" s="15" t="str">
        <f t="shared" si="4"/>
        <v>-</v>
      </c>
      <c r="F567" s="15"/>
      <c r="G567" s="30" t="str">
        <f>IF(G261&lt;G$619,CONCATENATE("&lt;",VLOOKUP(CONCATENATE(G$317," 1"),ТЗ!$A:$C,3,0)),IF(ТЗ!G261&gt;ТЗ!G$620,CONCATENATE("&gt;",VLOOKUP(CONCATENATE(G$317," 2"),ТЗ!$A:$C,3,0)),ТЗ!G261))</f>
        <v>&lt;1,00</v>
      </c>
      <c r="H567" s="30" t="str">
        <f>IF(H261&lt;H$619,CONCATENATE("&lt;",VLOOKUP(CONCATENATE(H$317," 1"),ТЗ!$A:$C,3,0)),IF(ТЗ!H261&gt;ТЗ!H$620,CONCATENATE("&gt;",VLOOKUP(CONCATENATE(H$317," 2"),ТЗ!$A:$C,3,0)),ТЗ!H261))</f>
        <v>&lt;1,00</v>
      </c>
      <c r="I567" s="30" t="str">
        <f>IF(I261&lt;I$619,CONCATENATE("&lt;",VLOOKUP(CONCATENATE(I$317," 1"),ТЗ!$A:$C,3,0)),IF(ТЗ!I261&gt;ТЗ!I$620,CONCATENATE("&gt;",VLOOKUP(CONCATENATE(I$317," 2"),ТЗ!$A:$C,3,0)),ТЗ!I261))</f>
        <v>&lt;0,01</v>
      </c>
      <c r="J567" s="30">
        <f>IF(J261&lt;J$619,CONCATENATE("&lt;",VLOOKUP(CONCATENATE(J$317," 1"),ТЗ!$A:$C,3,0)),IF(ТЗ!J261&gt;ТЗ!J$620,CONCATENATE("&gt;",VLOOKUP(CONCATENATE(J$317," 2"),ТЗ!$A:$C,3,0)),ТЗ!J261))</f>
        <v>0</v>
      </c>
      <c r="K567" s="30">
        <f>IF(K261&lt;K$619,CONCATENATE("&lt;",VLOOKUP(CONCATENATE(K$317," 1"),ТЗ!$A:$C,3,0)),IF(ТЗ!K261&gt;ТЗ!K$620,CONCATENATE("&gt;",VLOOKUP(CONCATENATE(K$317," 2"),ТЗ!$A:$C,3,0)),ТЗ!K261))</f>
        <v>0</v>
      </c>
      <c r="L567" s="30" t="str">
        <f>IF(L261&lt;L$619,CONCATENATE("&lt;",VLOOKUP(CONCATENATE(L$317," 1"),ТЗ!$A:$C,3,0)),IF(ТЗ!L261&gt;ТЗ!L$620,CONCATENATE("&gt;",VLOOKUP(CONCATENATE(L$317," 2"),ТЗ!$A:$C,3,0)),ТЗ!L261))</f>
        <v>&lt;0,2</v>
      </c>
      <c r="M567" s="30" t="str">
        <f>IF(M261&lt;M$619,CONCATENATE("&lt;",VLOOKUP(CONCATENATE(M$317," 1"),ТЗ!$A:$C,3,0)),IF(ТЗ!M261&gt;ТЗ!M$620,CONCATENATE("&gt;",VLOOKUP(CONCATENATE(M$317," 2"),ТЗ!$A:$C,3,0)),ТЗ!M261))</f>
        <v>&lt;0,5</v>
      </c>
      <c r="N567" s="30">
        <f>IF(N261&lt;N$619,CONCATENATE("&lt;",VLOOKUP(CONCATENATE(N$317," 1"),ТЗ!$A:$C,3,0)),IF(ТЗ!N261&gt;ТЗ!N$620,CONCATENATE("&gt;",VLOOKUP(CONCATENATE(N$317," 2"),ТЗ!$A:$C,3,0)),ТЗ!N261))</f>
        <v>0</v>
      </c>
      <c r="O567" s="30">
        <f>IF(O261&lt;O$619,CONCATENATE("&lt;",VLOOKUP(CONCATENATE(O$317," 1"),ТЗ!$A:$C,3,0)),IF(ТЗ!O261&gt;ТЗ!O$620,CONCATENATE("&gt;",VLOOKUP(CONCATENATE(O$317," 2"),ТЗ!$A:$C,3,0)),ТЗ!O261))</f>
        <v>0</v>
      </c>
      <c r="P567" s="30">
        <f>IF(P261&lt;P$619,CONCATENATE("&lt;",VLOOKUP(CONCATENATE(P$317," 1"),ТЗ!$A:$C,3,0)),IF(ТЗ!P261&gt;ТЗ!P$620,CONCATENATE("&gt;",VLOOKUP(CONCATENATE(P$317," 2"),ТЗ!$A:$C,3,0)),ТЗ!P261))</f>
        <v>0</v>
      </c>
      <c r="Q567" s="30">
        <f>IF(Q261&lt;Q$619,CONCATENATE("&lt;",VLOOKUP(CONCATENATE(Q$317," 1"),ТЗ!$A:$C,3,0)),IF(ТЗ!Q261&gt;ТЗ!Q$620,CONCATENATE("&gt;",VLOOKUP(CONCATENATE(Q$317," 2"),ТЗ!$A:$C,3,0)),ТЗ!Q261))</f>
        <v>0</v>
      </c>
      <c r="R567" s="30" t="str">
        <f>IF(R261&lt;R$619,CONCATENATE("&lt;",VLOOKUP(CONCATENATE(R$317," 1"),ТЗ!$A:$C,3,0)),IF(ТЗ!R261&gt;ТЗ!R$620,CONCATENATE("&gt;",VLOOKUP(CONCATENATE(R$317," 2"),ТЗ!$A:$C,3,0)),ТЗ!R261))</f>
        <v>&lt;0,5</v>
      </c>
      <c r="S567" s="30" t="str">
        <f>IF(S261&lt;S$619,CONCATENATE("&lt;",VLOOKUP(CONCATENATE(S$317," 1"),ТЗ!$A:$C,3,0)),IF(ТЗ!S261&gt;ТЗ!S$620,CONCATENATE("&gt;",VLOOKUP(CONCATENATE(S$317," 2"),ТЗ!$A:$C,3,0)),ТЗ!S261))</f>
        <v>&lt;0,1</v>
      </c>
      <c r="T567" s="30" t="str">
        <f>IF(T261&lt;T$619,CONCATENATE("&lt;",VLOOKUP(CONCATENATE(T$317," 1"),ТЗ!$A:$C,3,0)),IF(ТЗ!T261&gt;ТЗ!T$620,CONCATENATE("&gt;",VLOOKUP(CONCATENATE(T$317," 2"),ТЗ!$A:$C,3,0)),ТЗ!T261))</f>
        <v>&lt;0,1</v>
      </c>
      <c r="U567" s="30" t="e">
        <f>IF(U261&lt;U$619,CONCATENATE("&lt;",VLOOKUP(CONCATENATE(U$317," 1"),ТЗ!$A:$C,3,0)),IF(ТЗ!U261&gt;ТЗ!U$620,CONCATENATE("&gt;",VLOOKUP(CONCATENATE(U$317," 2"),ТЗ!$A:$C,3,0)),ТЗ!U261))</f>
        <v>#N/A</v>
      </c>
      <c r="V567" s="30" t="e">
        <f>IF(V261&lt;V$619,CONCATENATE("&lt;",VLOOKUP(CONCATENATE(V$317," 1"),ТЗ!$A:$C,3,0)),IF(ТЗ!V261&gt;ТЗ!V$620,CONCATENATE("&gt;",VLOOKUP(CONCATENATE(V$317," 2"),ТЗ!$A:$C,3,0)),ТЗ!V261))</f>
        <v>#N/A</v>
      </c>
    </row>
    <row r="568" spans="4:22" ht="15.75" hidden="1" thickBot="1" x14ac:dyDescent="0.3">
      <c r="D568" s="14" t="str">
        <f>IF(OR(D567=[1]Настройки!$U$6,D567="-"),"-",D567+1)</f>
        <v>-</v>
      </c>
      <c r="E568" s="15" t="str">
        <f t="shared" si="4"/>
        <v>-</v>
      </c>
      <c r="F568" s="15"/>
      <c r="G568" s="30" t="str">
        <f>IF(G262&lt;G$619,CONCATENATE("&lt;",VLOOKUP(CONCATENATE(G$317," 1"),ТЗ!$A:$C,3,0)),IF(ТЗ!G262&gt;ТЗ!G$620,CONCATENATE("&gt;",VLOOKUP(CONCATENATE(G$317," 2"),ТЗ!$A:$C,3,0)),ТЗ!G262))</f>
        <v>&lt;1,00</v>
      </c>
      <c r="H568" s="30" t="str">
        <f>IF(H262&lt;H$619,CONCATENATE("&lt;",VLOOKUP(CONCATENATE(H$317," 1"),ТЗ!$A:$C,3,0)),IF(ТЗ!H262&gt;ТЗ!H$620,CONCATENATE("&gt;",VLOOKUP(CONCATENATE(H$317," 2"),ТЗ!$A:$C,3,0)),ТЗ!H262))</f>
        <v>&lt;1,00</v>
      </c>
      <c r="I568" s="30" t="str">
        <f>IF(I262&lt;I$619,CONCATENATE("&lt;",VLOOKUP(CONCATENATE(I$317," 1"),ТЗ!$A:$C,3,0)),IF(ТЗ!I262&gt;ТЗ!I$620,CONCATENATE("&gt;",VLOOKUP(CONCATENATE(I$317," 2"),ТЗ!$A:$C,3,0)),ТЗ!I262))</f>
        <v>&lt;0,01</v>
      </c>
      <c r="J568" s="30">
        <f>IF(J262&lt;J$619,CONCATENATE("&lt;",VLOOKUP(CONCATENATE(J$317," 1"),ТЗ!$A:$C,3,0)),IF(ТЗ!J262&gt;ТЗ!J$620,CONCATENATE("&gt;",VLOOKUP(CONCATENATE(J$317," 2"),ТЗ!$A:$C,3,0)),ТЗ!J262))</f>
        <v>0</v>
      </c>
      <c r="K568" s="30">
        <f>IF(K262&lt;K$619,CONCATENATE("&lt;",VLOOKUP(CONCATENATE(K$317," 1"),ТЗ!$A:$C,3,0)),IF(ТЗ!K262&gt;ТЗ!K$620,CONCATENATE("&gt;",VLOOKUP(CONCATENATE(K$317," 2"),ТЗ!$A:$C,3,0)),ТЗ!K262))</f>
        <v>0</v>
      </c>
      <c r="L568" s="30" t="str">
        <f>IF(L262&lt;L$619,CONCATENATE("&lt;",VLOOKUP(CONCATENATE(L$317," 1"),ТЗ!$A:$C,3,0)),IF(ТЗ!L262&gt;ТЗ!L$620,CONCATENATE("&gt;",VLOOKUP(CONCATENATE(L$317," 2"),ТЗ!$A:$C,3,0)),ТЗ!L262))</f>
        <v>&lt;0,2</v>
      </c>
      <c r="M568" s="30" t="str">
        <f>IF(M262&lt;M$619,CONCATENATE("&lt;",VLOOKUP(CONCATENATE(M$317," 1"),ТЗ!$A:$C,3,0)),IF(ТЗ!M262&gt;ТЗ!M$620,CONCATENATE("&gt;",VLOOKUP(CONCATENATE(M$317," 2"),ТЗ!$A:$C,3,0)),ТЗ!M262))</f>
        <v>&lt;0,5</v>
      </c>
      <c r="N568" s="30">
        <f>IF(N262&lt;N$619,CONCATENATE("&lt;",VLOOKUP(CONCATENATE(N$317," 1"),ТЗ!$A:$C,3,0)),IF(ТЗ!N262&gt;ТЗ!N$620,CONCATENATE("&gt;",VLOOKUP(CONCATENATE(N$317," 2"),ТЗ!$A:$C,3,0)),ТЗ!N262))</f>
        <v>0</v>
      </c>
      <c r="O568" s="30">
        <f>IF(O262&lt;O$619,CONCATENATE("&lt;",VLOOKUP(CONCATENATE(O$317," 1"),ТЗ!$A:$C,3,0)),IF(ТЗ!O262&gt;ТЗ!O$620,CONCATENATE("&gt;",VLOOKUP(CONCATENATE(O$317," 2"),ТЗ!$A:$C,3,0)),ТЗ!O262))</f>
        <v>0</v>
      </c>
      <c r="P568" s="30">
        <f>IF(P262&lt;P$619,CONCATENATE("&lt;",VLOOKUP(CONCATENATE(P$317," 1"),ТЗ!$A:$C,3,0)),IF(ТЗ!P262&gt;ТЗ!P$620,CONCATENATE("&gt;",VLOOKUP(CONCATENATE(P$317," 2"),ТЗ!$A:$C,3,0)),ТЗ!P262))</f>
        <v>0</v>
      </c>
      <c r="Q568" s="30">
        <f>IF(Q262&lt;Q$619,CONCATENATE("&lt;",VLOOKUP(CONCATENATE(Q$317," 1"),ТЗ!$A:$C,3,0)),IF(ТЗ!Q262&gt;ТЗ!Q$620,CONCATENATE("&gt;",VLOOKUP(CONCATENATE(Q$317," 2"),ТЗ!$A:$C,3,0)),ТЗ!Q262))</f>
        <v>0</v>
      </c>
      <c r="R568" s="30" t="str">
        <f>IF(R262&lt;R$619,CONCATENATE("&lt;",VLOOKUP(CONCATENATE(R$317," 1"),ТЗ!$A:$C,3,0)),IF(ТЗ!R262&gt;ТЗ!R$620,CONCATENATE("&gt;",VLOOKUP(CONCATENATE(R$317," 2"),ТЗ!$A:$C,3,0)),ТЗ!R262))</f>
        <v>&lt;0,5</v>
      </c>
      <c r="S568" s="30" t="str">
        <f>IF(S262&lt;S$619,CONCATENATE("&lt;",VLOOKUP(CONCATENATE(S$317," 1"),ТЗ!$A:$C,3,0)),IF(ТЗ!S262&gt;ТЗ!S$620,CONCATENATE("&gt;",VLOOKUP(CONCATENATE(S$317," 2"),ТЗ!$A:$C,3,0)),ТЗ!S262))</f>
        <v>&lt;0,1</v>
      </c>
      <c r="T568" s="30" t="str">
        <f>IF(T262&lt;T$619,CONCATENATE("&lt;",VLOOKUP(CONCATENATE(T$317," 1"),ТЗ!$A:$C,3,0)),IF(ТЗ!T262&gt;ТЗ!T$620,CONCATENATE("&gt;",VLOOKUP(CONCATENATE(T$317," 2"),ТЗ!$A:$C,3,0)),ТЗ!T262))</f>
        <v>&lt;0,1</v>
      </c>
      <c r="U568" s="30" t="e">
        <f>IF(U262&lt;U$619,CONCATENATE("&lt;",VLOOKUP(CONCATENATE(U$317," 1"),ТЗ!$A:$C,3,0)),IF(ТЗ!U262&gt;ТЗ!U$620,CONCATENATE("&gt;",VLOOKUP(CONCATENATE(U$317," 2"),ТЗ!$A:$C,3,0)),ТЗ!U262))</f>
        <v>#N/A</v>
      </c>
      <c r="V568" s="30" t="e">
        <f>IF(V262&lt;V$619,CONCATENATE("&lt;",VLOOKUP(CONCATENATE(V$317," 1"),ТЗ!$A:$C,3,0)),IF(ТЗ!V262&gt;ТЗ!V$620,CONCATENATE("&gt;",VLOOKUP(CONCATENATE(V$317," 2"),ТЗ!$A:$C,3,0)),ТЗ!V262))</f>
        <v>#N/A</v>
      </c>
    </row>
    <row r="569" spans="4:22" ht="15.75" hidden="1" thickBot="1" x14ac:dyDescent="0.3">
      <c r="D569" s="14" t="str">
        <f>IF(OR(D568=[1]Настройки!$U$6,D568="-"),"-",D568+1)</f>
        <v>-</v>
      </c>
      <c r="E569" s="15" t="str">
        <f t="shared" si="4"/>
        <v>-</v>
      </c>
      <c r="F569" s="15"/>
      <c r="G569" s="30" t="str">
        <f>IF(G263&lt;G$619,CONCATENATE("&lt;",VLOOKUP(CONCATENATE(G$317," 1"),ТЗ!$A:$C,3,0)),IF(ТЗ!G263&gt;ТЗ!G$620,CONCATENATE("&gt;",VLOOKUP(CONCATENATE(G$317," 2"),ТЗ!$A:$C,3,0)),ТЗ!G263))</f>
        <v>&lt;1,00</v>
      </c>
      <c r="H569" s="30" t="str">
        <f>IF(H263&lt;H$619,CONCATENATE("&lt;",VLOOKUP(CONCATENATE(H$317," 1"),ТЗ!$A:$C,3,0)),IF(ТЗ!H263&gt;ТЗ!H$620,CONCATENATE("&gt;",VLOOKUP(CONCATENATE(H$317," 2"),ТЗ!$A:$C,3,0)),ТЗ!H263))</f>
        <v>&lt;1,00</v>
      </c>
      <c r="I569" s="30" t="str">
        <f>IF(I263&lt;I$619,CONCATENATE("&lt;",VLOOKUP(CONCATENATE(I$317," 1"),ТЗ!$A:$C,3,0)),IF(ТЗ!I263&gt;ТЗ!I$620,CONCATENATE("&gt;",VLOOKUP(CONCATENATE(I$317," 2"),ТЗ!$A:$C,3,0)),ТЗ!I263))</f>
        <v>&lt;0,01</v>
      </c>
      <c r="J569" s="30">
        <f>IF(J263&lt;J$619,CONCATENATE("&lt;",VLOOKUP(CONCATENATE(J$317," 1"),ТЗ!$A:$C,3,0)),IF(ТЗ!J263&gt;ТЗ!J$620,CONCATENATE("&gt;",VLOOKUP(CONCATENATE(J$317," 2"),ТЗ!$A:$C,3,0)),ТЗ!J263))</f>
        <v>0</v>
      </c>
      <c r="K569" s="30">
        <f>IF(K263&lt;K$619,CONCATENATE("&lt;",VLOOKUP(CONCATENATE(K$317," 1"),ТЗ!$A:$C,3,0)),IF(ТЗ!K263&gt;ТЗ!K$620,CONCATENATE("&gt;",VLOOKUP(CONCATENATE(K$317," 2"),ТЗ!$A:$C,3,0)),ТЗ!K263))</f>
        <v>0</v>
      </c>
      <c r="L569" s="30" t="str">
        <f>IF(L263&lt;L$619,CONCATENATE("&lt;",VLOOKUP(CONCATENATE(L$317," 1"),ТЗ!$A:$C,3,0)),IF(ТЗ!L263&gt;ТЗ!L$620,CONCATENATE("&gt;",VLOOKUP(CONCATENATE(L$317," 2"),ТЗ!$A:$C,3,0)),ТЗ!L263))</f>
        <v>&lt;0,2</v>
      </c>
      <c r="M569" s="30" t="str">
        <f>IF(M263&lt;M$619,CONCATENATE("&lt;",VLOOKUP(CONCATENATE(M$317," 1"),ТЗ!$A:$C,3,0)),IF(ТЗ!M263&gt;ТЗ!M$620,CONCATENATE("&gt;",VLOOKUP(CONCATENATE(M$317," 2"),ТЗ!$A:$C,3,0)),ТЗ!M263))</f>
        <v>&lt;0,5</v>
      </c>
      <c r="N569" s="30">
        <f>IF(N263&lt;N$619,CONCATENATE("&lt;",VLOOKUP(CONCATENATE(N$317," 1"),ТЗ!$A:$C,3,0)),IF(ТЗ!N263&gt;ТЗ!N$620,CONCATENATE("&gt;",VLOOKUP(CONCATENATE(N$317," 2"),ТЗ!$A:$C,3,0)),ТЗ!N263))</f>
        <v>0</v>
      </c>
      <c r="O569" s="30">
        <f>IF(O263&lt;O$619,CONCATENATE("&lt;",VLOOKUP(CONCATENATE(O$317," 1"),ТЗ!$A:$C,3,0)),IF(ТЗ!O263&gt;ТЗ!O$620,CONCATENATE("&gt;",VLOOKUP(CONCATENATE(O$317," 2"),ТЗ!$A:$C,3,0)),ТЗ!O263))</f>
        <v>0</v>
      </c>
      <c r="P569" s="30">
        <f>IF(P263&lt;P$619,CONCATENATE("&lt;",VLOOKUP(CONCATENATE(P$317," 1"),ТЗ!$A:$C,3,0)),IF(ТЗ!P263&gt;ТЗ!P$620,CONCATENATE("&gt;",VLOOKUP(CONCATENATE(P$317," 2"),ТЗ!$A:$C,3,0)),ТЗ!P263))</f>
        <v>0</v>
      </c>
      <c r="Q569" s="30">
        <f>IF(Q263&lt;Q$619,CONCATENATE("&lt;",VLOOKUP(CONCATENATE(Q$317," 1"),ТЗ!$A:$C,3,0)),IF(ТЗ!Q263&gt;ТЗ!Q$620,CONCATENATE("&gt;",VLOOKUP(CONCATENATE(Q$317," 2"),ТЗ!$A:$C,3,0)),ТЗ!Q263))</f>
        <v>0</v>
      </c>
      <c r="R569" s="30" t="str">
        <f>IF(R263&lt;R$619,CONCATENATE("&lt;",VLOOKUP(CONCATENATE(R$317," 1"),ТЗ!$A:$C,3,0)),IF(ТЗ!R263&gt;ТЗ!R$620,CONCATENATE("&gt;",VLOOKUP(CONCATENATE(R$317," 2"),ТЗ!$A:$C,3,0)),ТЗ!R263))</f>
        <v>&lt;0,5</v>
      </c>
      <c r="S569" s="30" t="str">
        <f>IF(S263&lt;S$619,CONCATENATE("&lt;",VLOOKUP(CONCATENATE(S$317," 1"),ТЗ!$A:$C,3,0)),IF(ТЗ!S263&gt;ТЗ!S$620,CONCATENATE("&gt;",VLOOKUP(CONCATENATE(S$317," 2"),ТЗ!$A:$C,3,0)),ТЗ!S263))</f>
        <v>&lt;0,1</v>
      </c>
      <c r="T569" s="30" t="str">
        <f>IF(T263&lt;T$619,CONCATENATE("&lt;",VLOOKUP(CONCATENATE(T$317," 1"),ТЗ!$A:$C,3,0)),IF(ТЗ!T263&gt;ТЗ!T$620,CONCATENATE("&gt;",VLOOKUP(CONCATENATE(T$317," 2"),ТЗ!$A:$C,3,0)),ТЗ!T263))</f>
        <v>&lt;0,1</v>
      </c>
      <c r="U569" s="30" t="e">
        <f>IF(U263&lt;U$619,CONCATENATE("&lt;",VLOOKUP(CONCATENATE(U$317," 1"),ТЗ!$A:$C,3,0)),IF(ТЗ!U263&gt;ТЗ!U$620,CONCATENATE("&gt;",VLOOKUP(CONCATENATE(U$317," 2"),ТЗ!$A:$C,3,0)),ТЗ!U263))</f>
        <v>#N/A</v>
      </c>
      <c r="V569" s="30" t="e">
        <f>IF(V263&lt;V$619,CONCATENATE("&lt;",VLOOKUP(CONCATENATE(V$317," 1"),ТЗ!$A:$C,3,0)),IF(ТЗ!V263&gt;ТЗ!V$620,CONCATENATE("&gt;",VLOOKUP(CONCATENATE(V$317," 2"),ТЗ!$A:$C,3,0)),ТЗ!V263))</f>
        <v>#N/A</v>
      </c>
    </row>
    <row r="570" spans="4:22" ht="15.75" hidden="1" thickBot="1" x14ac:dyDescent="0.3">
      <c r="D570" s="14" t="str">
        <f>IF(OR(D569=[1]Настройки!$U$6,D569="-"),"-",D569+1)</f>
        <v>-</v>
      </c>
      <c r="E570" s="15" t="str">
        <f t="shared" si="4"/>
        <v>-</v>
      </c>
      <c r="F570" s="15"/>
      <c r="G570" s="30" t="str">
        <f>IF(G264&lt;G$619,CONCATENATE("&lt;",VLOOKUP(CONCATENATE(G$317," 1"),ТЗ!$A:$C,3,0)),IF(ТЗ!G264&gt;ТЗ!G$620,CONCATENATE("&gt;",VLOOKUP(CONCATENATE(G$317," 2"),ТЗ!$A:$C,3,0)),ТЗ!G264))</f>
        <v>&lt;1,00</v>
      </c>
      <c r="H570" s="30" t="str">
        <f>IF(H264&lt;H$619,CONCATENATE("&lt;",VLOOKUP(CONCATENATE(H$317," 1"),ТЗ!$A:$C,3,0)),IF(ТЗ!H264&gt;ТЗ!H$620,CONCATENATE("&gt;",VLOOKUP(CONCATENATE(H$317," 2"),ТЗ!$A:$C,3,0)),ТЗ!H264))</f>
        <v>&lt;1,00</v>
      </c>
      <c r="I570" s="30" t="str">
        <f>IF(I264&lt;I$619,CONCATENATE("&lt;",VLOOKUP(CONCATENATE(I$317," 1"),ТЗ!$A:$C,3,0)),IF(ТЗ!I264&gt;ТЗ!I$620,CONCATENATE("&gt;",VLOOKUP(CONCATENATE(I$317," 2"),ТЗ!$A:$C,3,0)),ТЗ!I264))</f>
        <v>&lt;0,01</v>
      </c>
      <c r="J570" s="30">
        <f>IF(J264&lt;J$619,CONCATENATE("&lt;",VLOOKUP(CONCATENATE(J$317," 1"),ТЗ!$A:$C,3,0)),IF(ТЗ!J264&gt;ТЗ!J$620,CONCATENATE("&gt;",VLOOKUP(CONCATENATE(J$317," 2"),ТЗ!$A:$C,3,0)),ТЗ!J264))</f>
        <v>0</v>
      </c>
      <c r="K570" s="30">
        <f>IF(K264&lt;K$619,CONCATENATE("&lt;",VLOOKUP(CONCATENATE(K$317," 1"),ТЗ!$A:$C,3,0)),IF(ТЗ!K264&gt;ТЗ!K$620,CONCATENATE("&gt;",VLOOKUP(CONCATENATE(K$317," 2"),ТЗ!$A:$C,3,0)),ТЗ!K264))</f>
        <v>0</v>
      </c>
      <c r="L570" s="30" t="str">
        <f>IF(L264&lt;L$619,CONCATENATE("&lt;",VLOOKUP(CONCATENATE(L$317," 1"),ТЗ!$A:$C,3,0)),IF(ТЗ!L264&gt;ТЗ!L$620,CONCATENATE("&gt;",VLOOKUP(CONCATENATE(L$317," 2"),ТЗ!$A:$C,3,0)),ТЗ!L264))</f>
        <v>&lt;0,2</v>
      </c>
      <c r="M570" s="30" t="str">
        <f>IF(M264&lt;M$619,CONCATENATE("&lt;",VLOOKUP(CONCATENATE(M$317," 1"),ТЗ!$A:$C,3,0)),IF(ТЗ!M264&gt;ТЗ!M$620,CONCATENATE("&gt;",VLOOKUP(CONCATENATE(M$317," 2"),ТЗ!$A:$C,3,0)),ТЗ!M264))</f>
        <v>&lt;0,5</v>
      </c>
      <c r="N570" s="30">
        <f>IF(N264&lt;N$619,CONCATENATE("&lt;",VLOOKUP(CONCATENATE(N$317," 1"),ТЗ!$A:$C,3,0)),IF(ТЗ!N264&gt;ТЗ!N$620,CONCATENATE("&gt;",VLOOKUP(CONCATENATE(N$317," 2"),ТЗ!$A:$C,3,0)),ТЗ!N264))</f>
        <v>0</v>
      </c>
      <c r="O570" s="30">
        <f>IF(O264&lt;O$619,CONCATENATE("&lt;",VLOOKUP(CONCATENATE(O$317," 1"),ТЗ!$A:$C,3,0)),IF(ТЗ!O264&gt;ТЗ!O$620,CONCATENATE("&gt;",VLOOKUP(CONCATENATE(O$317," 2"),ТЗ!$A:$C,3,0)),ТЗ!O264))</f>
        <v>0</v>
      </c>
      <c r="P570" s="30">
        <f>IF(P264&lt;P$619,CONCATENATE("&lt;",VLOOKUP(CONCATENATE(P$317," 1"),ТЗ!$A:$C,3,0)),IF(ТЗ!P264&gt;ТЗ!P$620,CONCATENATE("&gt;",VLOOKUP(CONCATENATE(P$317," 2"),ТЗ!$A:$C,3,0)),ТЗ!P264))</f>
        <v>0</v>
      </c>
      <c r="Q570" s="30">
        <f>IF(Q264&lt;Q$619,CONCATENATE("&lt;",VLOOKUP(CONCATENATE(Q$317," 1"),ТЗ!$A:$C,3,0)),IF(ТЗ!Q264&gt;ТЗ!Q$620,CONCATENATE("&gt;",VLOOKUP(CONCATENATE(Q$317," 2"),ТЗ!$A:$C,3,0)),ТЗ!Q264))</f>
        <v>0</v>
      </c>
      <c r="R570" s="30" t="str">
        <f>IF(R264&lt;R$619,CONCATENATE("&lt;",VLOOKUP(CONCATENATE(R$317," 1"),ТЗ!$A:$C,3,0)),IF(ТЗ!R264&gt;ТЗ!R$620,CONCATENATE("&gt;",VLOOKUP(CONCATENATE(R$317," 2"),ТЗ!$A:$C,3,0)),ТЗ!R264))</f>
        <v>&lt;0,5</v>
      </c>
      <c r="S570" s="30" t="str">
        <f>IF(S264&lt;S$619,CONCATENATE("&lt;",VLOOKUP(CONCATENATE(S$317," 1"),ТЗ!$A:$C,3,0)),IF(ТЗ!S264&gt;ТЗ!S$620,CONCATENATE("&gt;",VLOOKUP(CONCATENATE(S$317," 2"),ТЗ!$A:$C,3,0)),ТЗ!S264))</f>
        <v>&lt;0,1</v>
      </c>
      <c r="T570" s="30" t="str">
        <f>IF(T264&lt;T$619,CONCATENATE("&lt;",VLOOKUP(CONCATENATE(T$317," 1"),ТЗ!$A:$C,3,0)),IF(ТЗ!T264&gt;ТЗ!T$620,CONCATENATE("&gt;",VLOOKUP(CONCATENATE(T$317," 2"),ТЗ!$A:$C,3,0)),ТЗ!T264))</f>
        <v>&lt;0,1</v>
      </c>
      <c r="U570" s="30" t="e">
        <f>IF(U264&lt;U$619,CONCATENATE("&lt;",VLOOKUP(CONCATENATE(U$317," 1"),ТЗ!$A:$C,3,0)),IF(ТЗ!U264&gt;ТЗ!U$620,CONCATENATE("&gt;",VLOOKUP(CONCATENATE(U$317," 2"),ТЗ!$A:$C,3,0)),ТЗ!U264))</f>
        <v>#N/A</v>
      </c>
      <c r="V570" s="30" t="e">
        <f>IF(V264&lt;V$619,CONCATENATE("&lt;",VLOOKUP(CONCATENATE(V$317," 1"),ТЗ!$A:$C,3,0)),IF(ТЗ!V264&gt;ТЗ!V$620,CONCATENATE("&gt;",VLOOKUP(CONCATENATE(V$317," 2"),ТЗ!$A:$C,3,0)),ТЗ!V264))</f>
        <v>#N/A</v>
      </c>
    </row>
    <row r="571" spans="4:22" ht="15.75" hidden="1" thickBot="1" x14ac:dyDescent="0.3">
      <c r="D571" s="14" t="str">
        <f>IF(OR(D570=[1]Настройки!$U$6,D570="-"),"-",D570+1)</f>
        <v>-</v>
      </c>
      <c r="E571" s="15" t="str">
        <f t="shared" si="4"/>
        <v>-</v>
      </c>
      <c r="F571" s="15"/>
      <c r="G571" s="30" t="str">
        <f>IF(G265&lt;G$619,CONCATENATE("&lt;",VLOOKUP(CONCATENATE(G$317," 1"),ТЗ!$A:$C,3,0)),IF(ТЗ!G265&gt;ТЗ!G$620,CONCATENATE("&gt;",VLOOKUP(CONCATENATE(G$317," 2"),ТЗ!$A:$C,3,0)),ТЗ!G265))</f>
        <v>&lt;1,00</v>
      </c>
      <c r="H571" s="30" t="str">
        <f>IF(H265&lt;H$619,CONCATENATE("&lt;",VLOOKUP(CONCATENATE(H$317," 1"),ТЗ!$A:$C,3,0)),IF(ТЗ!H265&gt;ТЗ!H$620,CONCATENATE("&gt;",VLOOKUP(CONCATENATE(H$317," 2"),ТЗ!$A:$C,3,0)),ТЗ!H265))</f>
        <v>&lt;1,00</v>
      </c>
      <c r="I571" s="30" t="str">
        <f>IF(I265&lt;I$619,CONCATENATE("&lt;",VLOOKUP(CONCATENATE(I$317," 1"),ТЗ!$A:$C,3,0)),IF(ТЗ!I265&gt;ТЗ!I$620,CONCATENATE("&gt;",VLOOKUP(CONCATENATE(I$317," 2"),ТЗ!$A:$C,3,0)),ТЗ!I265))</f>
        <v>&lt;0,01</v>
      </c>
      <c r="J571" s="30">
        <f>IF(J265&lt;J$619,CONCATENATE("&lt;",VLOOKUP(CONCATENATE(J$317," 1"),ТЗ!$A:$C,3,0)),IF(ТЗ!J265&gt;ТЗ!J$620,CONCATENATE("&gt;",VLOOKUP(CONCATENATE(J$317," 2"),ТЗ!$A:$C,3,0)),ТЗ!J265))</f>
        <v>0</v>
      </c>
      <c r="K571" s="30">
        <f>IF(K265&lt;K$619,CONCATENATE("&lt;",VLOOKUP(CONCATENATE(K$317," 1"),ТЗ!$A:$C,3,0)),IF(ТЗ!K265&gt;ТЗ!K$620,CONCATENATE("&gt;",VLOOKUP(CONCATENATE(K$317," 2"),ТЗ!$A:$C,3,0)),ТЗ!K265))</f>
        <v>0</v>
      </c>
      <c r="L571" s="30" t="str">
        <f>IF(L265&lt;L$619,CONCATENATE("&lt;",VLOOKUP(CONCATENATE(L$317," 1"),ТЗ!$A:$C,3,0)),IF(ТЗ!L265&gt;ТЗ!L$620,CONCATENATE("&gt;",VLOOKUP(CONCATENATE(L$317," 2"),ТЗ!$A:$C,3,0)),ТЗ!L265))</f>
        <v>&lt;0,2</v>
      </c>
      <c r="M571" s="30" t="str">
        <f>IF(M265&lt;M$619,CONCATENATE("&lt;",VLOOKUP(CONCATENATE(M$317," 1"),ТЗ!$A:$C,3,0)),IF(ТЗ!M265&gt;ТЗ!M$620,CONCATENATE("&gt;",VLOOKUP(CONCATENATE(M$317," 2"),ТЗ!$A:$C,3,0)),ТЗ!M265))</f>
        <v>&lt;0,5</v>
      </c>
      <c r="N571" s="30">
        <f>IF(N265&lt;N$619,CONCATENATE("&lt;",VLOOKUP(CONCATENATE(N$317," 1"),ТЗ!$A:$C,3,0)),IF(ТЗ!N265&gt;ТЗ!N$620,CONCATENATE("&gt;",VLOOKUP(CONCATENATE(N$317," 2"),ТЗ!$A:$C,3,0)),ТЗ!N265))</f>
        <v>0</v>
      </c>
      <c r="O571" s="30">
        <f>IF(O265&lt;O$619,CONCATENATE("&lt;",VLOOKUP(CONCATENATE(O$317," 1"),ТЗ!$A:$C,3,0)),IF(ТЗ!O265&gt;ТЗ!O$620,CONCATENATE("&gt;",VLOOKUP(CONCATENATE(O$317," 2"),ТЗ!$A:$C,3,0)),ТЗ!O265))</f>
        <v>0</v>
      </c>
      <c r="P571" s="30">
        <f>IF(P265&lt;P$619,CONCATENATE("&lt;",VLOOKUP(CONCATENATE(P$317," 1"),ТЗ!$A:$C,3,0)),IF(ТЗ!P265&gt;ТЗ!P$620,CONCATENATE("&gt;",VLOOKUP(CONCATENATE(P$317," 2"),ТЗ!$A:$C,3,0)),ТЗ!P265))</f>
        <v>0</v>
      </c>
      <c r="Q571" s="30">
        <f>IF(Q265&lt;Q$619,CONCATENATE("&lt;",VLOOKUP(CONCATENATE(Q$317," 1"),ТЗ!$A:$C,3,0)),IF(ТЗ!Q265&gt;ТЗ!Q$620,CONCATENATE("&gt;",VLOOKUP(CONCATENATE(Q$317," 2"),ТЗ!$A:$C,3,0)),ТЗ!Q265))</f>
        <v>0</v>
      </c>
      <c r="R571" s="30" t="str">
        <f>IF(R265&lt;R$619,CONCATENATE("&lt;",VLOOKUP(CONCATENATE(R$317," 1"),ТЗ!$A:$C,3,0)),IF(ТЗ!R265&gt;ТЗ!R$620,CONCATENATE("&gt;",VLOOKUP(CONCATENATE(R$317," 2"),ТЗ!$A:$C,3,0)),ТЗ!R265))</f>
        <v>&lt;0,5</v>
      </c>
      <c r="S571" s="30" t="str">
        <f>IF(S265&lt;S$619,CONCATENATE("&lt;",VLOOKUP(CONCATENATE(S$317," 1"),ТЗ!$A:$C,3,0)),IF(ТЗ!S265&gt;ТЗ!S$620,CONCATENATE("&gt;",VLOOKUP(CONCATENATE(S$317," 2"),ТЗ!$A:$C,3,0)),ТЗ!S265))</f>
        <v>&lt;0,1</v>
      </c>
      <c r="T571" s="30" t="str">
        <f>IF(T265&lt;T$619,CONCATENATE("&lt;",VLOOKUP(CONCATENATE(T$317," 1"),ТЗ!$A:$C,3,0)),IF(ТЗ!T265&gt;ТЗ!T$620,CONCATENATE("&gt;",VLOOKUP(CONCATENATE(T$317," 2"),ТЗ!$A:$C,3,0)),ТЗ!T265))</f>
        <v>&lt;0,1</v>
      </c>
      <c r="U571" s="30" t="e">
        <f>IF(U265&lt;U$619,CONCATENATE("&lt;",VLOOKUP(CONCATENATE(U$317," 1"),ТЗ!$A:$C,3,0)),IF(ТЗ!U265&gt;ТЗ!U$620,CONCATENATE("&gt;",VLOOKUP(CONCATENATE(U$317," 2"),ТЗ!$A:$C,3,0)),ТЗ!U265))</f>
        <v>#N/A</v>
      </c>
      <c r="V571" s="30" t="e">
        <f>IF(V265&lt;V$619,CONCATENATE("&lt;",VLOOKUP(CONCATENATE(V$317," 1"),ТЗ!$A:$C,3,0)),IF(ТЗ!V265&gt;ТЗ!V$620,CONCATENATE("&gt;",VLOOKUP(CONCATENATE(V$317," 2"),ТЗ!$A:$C,3,0)),ТЗ!V265))</f>
        <v>#N/A</v>
      </c>
    </row>
    <row r="572" spans="4:22" ht="15.75" hidden="1" thickBot="1" x14ac:dyDescent="0.3">
      <c r="D572" s="14" t="str">
        <f>IF(OR(D571=[1]Настройки!$U$6,D571="-"),"-",D571+1)</f>
        <v>-</v>
      </c>
      <c r="E572" s="15" t="str">
        <f t="shared" si="4"/>
        <v>-</v>
      </c>
      <c r="F572" s="15"/>
      <c r="G572" s="30" t="str">
        <f>IF(G266&lt;G$619,CONCATENATE("&lt;",VLOOKUP(CONCATENATE(G$317," 1"),ТЗ!$A:$C,3,0)),IF(ТЗ!G266&gt;ТЗ!G$620,CONCATENATE("&gt;",VLOOKUP(CONCATENATE(G$317," 2"),ТЗ!$A:$C,3,0)),ТЗ!G266))</f>
        <v>&lt;1,00</v>
      </c>
      <c r="H572" s="30" t="str">
        <f>IF(H266&lt;H$619,CONCATENATE("&lt;",VLOOKUP(CONCATENATE(H$317," 1"),ТЗ!$A:$C,3,0)),IF(ТЗ!H266&gt;ТЗ!H$620,CONCATENATE("&gt;",VLOOKUP(CONCATENATE(H$317," 2"),ТЗ!$A:$C,3,0)),ТЗ!H266))</f>
        <v>&lt;1,00</v>
      </c>
      <c r="I572" s="30" t="str">
        <f>IF(I266&lt;I$619,CONCATENATE("&lt;",VLOOKUP(CONCATENATE(I$317," 1"),ТЗ!$A:$C,3,0)),IF(ТЗ!I266&gt;ТЗ!I$620,CONCATENATE("&gt;",VLOOKUP(CONCATENATE(I$317," 2"),ТЗ!$A:$C,3,0)),ТЗ!I266))</f>
        <v>&lt;0,01</v>
      </c>
      <c r="J572" s="30">
        <f>IF(J266&lt;J$619,CONCATENATE("&lt;",VLOOKUP(CONCATENATE(J$317," 1"),ТЗ!$A:$C,3,0)),IF(ТЗ!J266&gt;ТЗ!J$620,CONCATENATE("&gt;",VLOOKUP(CONCATENATE(J$317," 2"),ТЗ!$A:$C,3,0)),ТЗ!J266))</f>
        <v>0</v>
      </c>
      <c r="K572" s="30">
        <f>IF(K266&lt;K$619,CONCATENATE("&lt;",VLOOKUP(CONCATENATE(K$317," 1"),ТЗ!$A:$C,3,0)),IF(ТЗ!K266&gt;ТЗ!K$620,CONCATENATE("&gt;",VLOOKUP(CONCATENATE(K$317," 2"),ТЗ!$A:$C,3,0)),ТЗ!K266))</f>
        <v>0</v>
      </c>
      <c r="L572" s="30" t="str">
        <f>IF(L266&lt;L$619,CONCATENATE("&lt;",VLOOKUP(CONCATENATE(L$317," 1"),ТЗ!$A:$C,3,0)),IF(ТЗ!L266&gt;ТЗ!L$620,CONCATENATE("&gt;",VLOOKUP(CONCATENATE(L$317," 2"),ТЗ!$A:$C,3,0)),ТЗ!L266))</f>
        <v>&lt;0,2</v>
      </c>
      <c r="M572" s="30" t="str">
        <f>IF(M266&lt;M$619,CONCATENATE("&lt;",VLOOKUP(CONCATENATE(M$317," 1"),ТЗ!$A:$C,3,0)),IF(ТЗ!M266&gt;ТЗ!M$620,CONCATENATE("&gt;",VLOOKUP(CONCATENATE(M$317," 2"),ТЗ!$A:$C,3,0)),ТЗ!M266))</f>
        <v>&lt;0,5</v>
      </c>
      <c r="N572" s="30">
        <f>IF(N266&lt;N$619,CONCATENATE("&lt;",VLOOKUP(CONCATENATE(N$317," 1"),ТЗ!$A:$C,3,0)),IF(ТЗ!N266&gt;ТЗ!N$620,CONCATENATE("&gt;",VLOOKUP(CONCATENATE(N$317," 2"),ТЗ!$A:$C,3,0)),ТЗ!N266))</f>
        <v>0</v>
      </c>
      <c r="O572" s="30">
        <f>IF(O266&lt;O$619,CONCATENATE("&lt;",VLOOKUP(CONCATENATE(O$317," 1"),ТЗ!$A:$C,3,0)),IF(ТЗ!O266&gt;ТЗ!O$620,CONCATENATE("&gt;",VLOOKUP(CONCATENATE(O$317," 2"),ТЗ!$A:$C,3,0)),ТЗ!O266))</f>
        <v>0</v>
      </c>
      <c r="P572" s="30">
        <f>IF(P266&lt;P$619,CONCATENATE("&lt;",VLOOKUP(CONCATENATE(P$317," 1"),ТЗ!$A:$C,3,0)),IF(ТЗ!P266&gt;ТЗ!P$620,CONCATENATE("&gt;",VLOOKUP(CONCATENATE(P$317," 2"),ТЗ!$A:$C,3,0)),ТЗ!P266))</f>
        <v>0</v>
      </c>
      <c r="Q572" s="30">
        <f>IF(Q266&lt;Q$619,CONCATENATE("&lt;",VLOOKUP(CONCATENATE(Q$317," 1"),ТЗ!$A:$C,3,0)),IF(ТЗ!Q266&gt;ТЗ!Q$620,CONCATENATE("&gt;",VLOOKUP(CONCATENATE(Q$317," 2"),ТЗ!$A:$C,3,0)),ТЗ!Q266))</f>
        <v>0</v>
      </c>
      <c r="R572" s="30" t="str">
        <f>IF(R266&lt;R$619,CONCATENATE("&lt;",VLOOKUP(CONCATENATE(R$317," 1"),ТЗ!$A:$C,3,0)),IF(ТЗ!R266&gt;ТЗ!R$620,CONCATENATE("&gt;",VLOOKUP(CONCATENATE(R$317," 2"),ТЗ!$A:$C,3,0)),ТЗ!R266))</f>
        <v>&lt;0,5</v>
      </c>
      <c r="S572" s="30" t="str">
        <f>IF(S266&lt;S$619,CONCATENATE("&lt;",VLOOKUP(CONCATENATE(S$317," 1"),ТЗ!$A:$C,3,0)),IF(ТЗ!S266&gt;ТЗ!S$620,CONCATENATE("&gt;",VLOOKUP(CONCATENATE(S$317," 2"),ТЗ!$A:$C,3,0)),ТЗ!S266))</f>
        <v>&lt;0,1</v>
      </c>
      <c r="T572" s="30" t="str">
        <f>IF(T266&lt;T$619,CONCATENATE("&lt;",VLOOKUP(CONCATENATE(T$317," 1"),ТЗ!$A:$C,3,0)),IF(ТЗ!T266&gt;ТЗ!T$620,CONCATENATE("&gt;",VLOOKUP(CONCATENATE(T$317," 2"),ТЗ!$A:$C,3,0)),ТЗ!T266))</f>
        <v>&lt;0,1</v>
      </c>
      <c r="U572" s="30" t="e">
        <f>IF(U266&lt;U$619,CONCATENATE("&lt;",VLOOKUP(CONCATENATE(U$317," 1"),ТЗ!$A:$C,3,0)),IF(ТЗ!U266&gt;ТЗ!U$620,CONCATENATE("&gt;",VLOOKUP(CONCATENATE(U$317," 2"),ТЗ!$A:$C,3,0)),ТЗ!U266))</f>
        <v>#N/A</v>
      </c>
      <c r="V572" s="30" t="e">
        <f>IF(V266&lt;V$619,CONCATENATE("&lt;",VLOOKUP(CONCATENATE(V$317," 1"),ТЗ!$A:$C,3,0)),IF(ТЗ!V266&gt;ТЗ!V$620,CONCATENATE("&gt;",VLOOKUP(CONCATENATE(V$317," 2"),ТЗ!$A:$C,3,0)),ТЗ!V266))</f>
        <v>#N/A</v>
      </c>
    </row>
    <row r="573" spans="4:22" ht="15.75" hidden="1" thickBot="1" x14ac:dyDescent="0.3">
      <c r="D573" s="14" t="str">
        <f>IF(OR(D572=[1]Настройки!$U$6,D572="-"),"-",D572+1)</f>
        <v>-</v>
      </c>
      <c r="E573" s="15" t="str">
        <f t="shared" si="4"/>
        <v>-</v>
      </c>
      <c r="F573" s="15"/>
      <c r="G573" s="30" t="str">
        <f>IF(G267&lt;G$619,CONCATENATE("&lt;",VLOOKUP(CONCATENATE(G$317," 1"),ТЗ!$A:$C,3,0)),IF(ТЗ!G267&gt;ТЗ!G$620,CONCATENATE("&gt;",VLOOKUP(CONCATENATE(G$317," 2"),ТЗ!$A:$C,3,0)),ТЗ!G267))</f>
        <v>&lt;1,00</v>
      </c>
      <c r="H573" s="30" t="str">
        <f>IF(H267&lt;H$619,CONCATENATE("&lt;",VLOOKUP(CONCATENATE(H$317," 1"),ТЗ!$A:$C,3,0)),IF(ТЗ!H267&gt;ТЗ!H$620,CONCATENATE("&gt;",VLOOKUP(CONCATENATE(H$317," 2"),ТЗ!$A:$C,3,0)),ТЗ!H267))</f>
        <v>&lt;1,00</v>
      </c>
      <c r="I573" s="30" t="str">
        <f>IF(I267&lt;I$619,CONCATENATE("&lt;",VLOOKUP(CONCATENATE(I$317," 1"),ТЗ!$A:$C,3,0)),IF(ТЗ!I267&gt;ТЗ!I$620,CONCATENATE("&gt;",VLOOKUP(CONCATENATE(I$317," 2"),ТЗ!$A:$C,3,0)),ТЗ!I267))</f>
        <v>&lt;0,01</v>
      </c>
      <c r="J573" s="30">
        <f>IF(J267&lt;J$619,CONCATENATE("&lt;",VLOOKUP(CONCATENATE(J$317," 1"),ТЗ!$A:$C,3,0)),IF(ТЗ!J267&gt;ТЗ!J$620,CONCATENATE("&gt;",VLOOKUP(CONCATENATE(J$317," 2"),ТЗ!$A:$C,3,0)),ТЗ!J267))</f>
        <v>0</v>
      </c>
      <c r="K573" s="30">
        <f>IF(K267&lt;K$619,CONCATENATE("&lt;",VLOOKUP(CONCATENATE(K$317," 1"),ТЗ!$A:$C,3,0)),IF(ТЗ!K267&gt;ТЗ!K$620,CONCATENATE("&gt;",VLOOKUP(CONCATENATE(K$317," 2"),ТЗ!$A:$C,3,0)),ТЗ!K267))</f>
        <v>0</v>
      </c>
      <c r="L573" s="30" t="str">
        <f>IF(L267&lt;L$619,CONCATENATE("&lt;",VLOOKUP(CONCATENATE(L$317," 1"),ТЗ!$A:$C,3,0)),IF(ТЗ!L267&gt;ТЗ!L$620,CONCATENATE("&gt;",VLOOKUP(CONCATENATE(L$317," 2"),ТЗ!$A:$C,3,0)),ТЗ!L267))</f>
        <v>&lt;0,2</v>
      </c>
      <c r="M573" s="30" t="str">
        <f>IF(M267&lt;M$619,CONCATENATE("&lt;",VLOOKUP(CONCATENATE(M$317," 1"),ТЗ!$A:$C,3,0)),IF(ТЗ!M267&gt;ТЗ!M$620,CONCATENATE("&gt;",VLOOKUP(CONCATENATE(M$317," 2"),ТЗ!$A:$C,3,0)),ТЗ!M267))</f>
        <v>&lt;0,5</v>
      </c>
      <c r="N573" s="30">
        <f>IF(N267&lt;N$619,CONCATENATE("&lt;",VLOOKUP(CONCATENATE(N$317," 1"),ТЗ!$A:$C,3,0)),IF(ТЗ!N267&gt;ТЗ!N$620,CONCATENATE("&gt;",VLOOKUP(CONCATENATE(N$317," 2"),ТЗ!$A:$C,3,0)),ТЗ!N267))</f>
        <v>0</v>
      </c>
      <c r="O573" s="30">
        <f>IF(O267&lt;O$619,CONCATENATE("&lt;",VLOOKUP(CONCATENATE(O$317," 1"),ТЗ!$A:$C,3,0)),IF(ТЗ!O267&gt;ТЗ!O$620,CONCATENATE("&gt;",VLOOKUP(CONCATENATE(O$317," 2"),ТЗ!$A:$C,3,0)),ТЗ!O267))</f>
        <v>0</v>
      </c>
      <c r="P573" s="30">
        <f>IF(P267&lt;P$619,CONCATENATE("&lt;",VLOOKUP(CONCATENATE(P$317," 1"),ТЗ!$A:$C,3,0)),IF(ТЗ!P267&gt;ТЗ!P$620,CONCATENATE("&gt;",VLOOKUP(CONCATENATE(P$317," 2"),ТЗ!$A:$C,3,0)),ТЗ!P267))</f>
        <v>0</v>
      </c>
      <c r="Q573" s="30">
        <f>IF(Q267&lt;Q$619,CONCATENATE("&lt;",VLOOKUP(CONCATENATE(Q$317," 1"),ТЗ!$A:$C,3,0)),IF(ТЗ!Q267&gt;ТЗ!Q$620,CONCATENATE("&gt;",VLOOKUP(CONCATENATE(Q$317," 2"),ТЗ!$A:$C,3,0)),ТЗ!Q267))</f>
        <v>0</v>
      </c>
      <c r="R573" s="30" t="str">
        <f>IF(R267&lt;R$619,CONCATENATE("&lt;",VLOOKUP(CONCATENATE(R$317," 1"),ТЗ!$A:$C,3,0)),IF(ТЗ!R267&gt;ТЗ!R$620,CONCATENATE("&gt;",VLOOKUP(CONCATENATE(R$317," 2"),ТЗ!$A:$C,3,0)),ТЗ!R267))</f>
        <v>&lt;0,5</v>
      </c>
      <c r="S573" s="30" t="str">
        <f>IF(S267&lt;S$619,CONCATENATE("&lt;",VLOOKUP(CONCATENATE(S$317," 1"),ТЗ!$A:$C,3,0)),IF(ТЗ!S267&gt;ТЗ!S$620,CONCATENATE("&gt;",VLOOKUP(CONCATENATE(S$317," 2"),ТЗ!$A:$C,3,0)),ТЗ!S267))</f>
        <v>&lt;0,1</v>
      </c>
      <c r="T573" s="30" t="str">
        <f>IF(T267&lt;T$619,CONCATENATE("&lt;",VLOOKUP(CONCATENATE(T$317," 1"),ТЗ!$A:$C,3,0)),IF(ТЗ!T267&gt;ТЗ!T$620,CONCATENATE("&gt;",VLOOKUP(CONCATENATE(T$317," 2"),ТЗ!$A:$C,3,0)),ТЗ!T267))</f>
        <v>&lt;0,1</v>
      </c>
      <c r="U573" s="30" t="e">
        <f>IF(U267&lt;U$619,CONCATENATE("&lt;",VLOOKUP(CONCATENATE(U$317," 1"),ТЗ!$A:$C,3,0)),IF(ТЗ!U267&gt;ТЗ!U$620,CONCATENATE("&gt;",VLOOKUP(CONCATENATE(U$317," 2"),ТЗ!$A:$C,3,0)),ТЗ!U267))</f>
        <v>#N/A</v>
      </c>
      <c r="V573" s="30" t="e">
        <f>IF(V267&lt;V$619,CONCATENATE("&lt;",VLOOKUP(CONCATENATE(V$317," 1"),ТЗ!$A:$C,3,0)),IF(ТЗ!V267&gt;ТЗ!V$620,CONCATENATE("&gt;",VLOOKUP(CONCATENATE(V$317," 2"),ТЗ!$A:$C,3,0)),ТЗ!V267))</f>
        <v>#N/A</v>
      </c>
    </row>
    <row r="574" spans="4:22" ht="15.75" hidden="1" thickBot="1" x14ac:dyDescent="0.3">
      <c r="D574" s="14" t="str">
        <f>IF(OR(D573=[1]Настройки!$U$6,D573="-"),"-",D573+1)</f>
        <v>-</v>
      </c>
      <c r="E574" s="15" t="str">
        <f t="shared" si="4"/>
        <v>-</v>
      </c>
      <c r="F574" s="15"/>
      <c r="G574" s="30" t="str">
        <f>IF(G268&lt;G$619,CONCATENATE("&lt;",VLOOKUP(CONCATENATE(G$317," 1"),ТЗ!$A:$C,3,0)),IF(ТЗ!G268&gt;ТЗ!G$620,CONCATENATE("&gt;",VLOOKUP(CONCATENATE(G$317," 2"),ТЗ!$A:$C,3,0)),ТЗ!G268))</f>
        <v>&lt;1,00</v>
      </c>
      <c r="H574" s="30" t="str">
        <f>IF(H268&lt;H$619,CONCATENATE("&lt;",VLOOKUP(CONCATENATE(H$317," 1"),ТЗ!$A:$C,3,0)),IF(ТЗ!H268&gt;ТЗ!H$620,CONCATENATE("&gt;",VLOOKUP(CONCATENATE(H$317," 2"),ТЗ!$A:$C,3,0)),ТЗ!H268))</f>
        <v>&lt;1,00</v>
      </c>
      <c r="I574" s="30" t="str">
        <f>IF(I268&lt;I$619,CONCATENATE("&lt;",VLOOKUP(CONCATENATE(I$317," 1"),ТЗ!$A:$C,3,0)),IF(ТЗ!I268&gt;ТЗ!I$620,CONCATENATE("&gt;",VLOOKUP(CONCATENATE(I$317," 2"),ТЗ!$A:$C,3,0)),ТЗ!I268))</f>
        <v>&lt;0,01</v>
      </c>
      <c r="J574" s="30">
        <f>IF(J268&lt;J$619,CONCATENATE("&lt;",VLOOKUP(CONCATENATE(J$317," 1"),ТЗ!$A:$C,3,0)),IF(ТЗ!J268&gt;ТЗ!J$620,CONCATENATE("&gt;",VLOOKUP(CONCATENATE(J$317," 2"),ТЗ!$A:$C,3,0)),ТЗ!J268))</f>
        <v>0</v>
      </c>
      <c r="K574" s="30">
        <f>IF(K268&lt;K$619,CONCATENATE("&lt;",VLOOKUP(CONCATENATE(K$317," 1"),ТЗ!$A:$C,3,0)),IF(ТЗ!K268&gt;ТЗ!K$620,CONCATENATE("&gt;",VLOOKUP(CONCATENATE(K$317," 2"),ТЗ!$A:$C,3,0)),ТЗ!K268))</f>
        <v>0</v>
      </c>
      <c r="L574" s="30" t="str">
        <f>IF(L268&lt;L$619,CONCATENATE("&lt;",VLOOKUP(CONCATENATE(L$317," 1"),ТЗ!$A:$C,3,0)),IF(ТЗ!L268&gt;ТЗ!L$620,CONCATENATE("&gt;",VLOOKUP(CONCATENATE(L$317," 2"),ТЗ!$A:$C,3,0)),ТЗ!L268))</f>
        <v>&lt;0,2</v>
      </c>
      <c r="M574" s="30" t="str">
        <f>IF(M268&lt;M$619,CONCATENATE("&lt;",VLOOKUP(CONCATENATE(M$317," 1"),ТЗ!$A:$C,3,0)),IF(ТЗ!M268&gt;ТЗ!M$620,CONCATENATE("&gt;",VLOOKUP(CONCATENATE(M$317," 2"),ТЗ!$A:$C,3,0)),ТЗ!M268))</f>
        <v>&lt;0,5</v>
      </c>
      <c r="N574" s="30">
        <f>IF(N268&lt;N$619,CONCATENATE("&lt;",VLOOKUP(CONCATENATE(N$317," 1"),ТЗ!$A:$C,3,0)),IF(ТЗ!N268&gt;ТЗ!N$620,CONCATENATE("&gt;",VLOOKUP(CONCATENATE(N$317," 2"),ТЗ!$A:$C,3,0)),ТЗ!N268))</f>
        <v>0</v>
      </c>
      <c r="O574" s="30">
        <f>IF(O268&lt;O$619,CONCATENATE("&lt;",VLOOKUP(CONCATENATE(O$317," 1"),ТЗ!$A:$C,3,0)),IF(ТЗ!O268&gt;ТЗ!O$620,CONCATENATE("&gt;",VLOOKUP(CONCATENATE(O$317," 2"),ТЗ!$A:$C,3,0)),ТЗ!O268))</f>
        <v>0</v>
      </c>
      <c r="P574" s="30">
        <f>IF(P268&lt;P$619,CONCATENATE("&lt;",VLOOKUP(CONCATENATE(P$317," 1"),ТЗ!$A:$C,3,0)),IF(ТЗ!P268&gt;ТЗ!P$620,CONCATENATE("&gt;",VLOOKUP(CONCATENATE(P$317," 2"),ТЗ!$A:$C,3,0)),ТЗ!P268))</f>
        <v>0</v>
      </c>
      <c r="Q574" s="30">
        <f>IF(Q268&lt;Q$619,CONCATENATE("&lt;",VLOOKUP(CONCATENATE(Q$317," 1"),ТЗ!$A:$C,3,0)),IF(ТЗ!Q268&gt;ТЗ!Q$620,CONCATENATE("&gt;",VLOOKUP(CONCATENATE(Q$317," 2"),ТЗ!$A:$C,3,0)),ТЗ!Q268))</f>
        <v>0</v>
      </c>
      <c r="R574" s="30" t="str">
        <f>IF(R268&lt;R$619,CONCATENATE("&lt;",VLOOKUP(CONCATENATE(R$317," 1"),ТЗ!$A:$C,3,0)),IF(ТЗ!R268&gt;ТЗ!R$620,CONCATENATE("&gt;",VLOOKUP(CONCATENATE(R$317," 2"),ТЗ!$A:$C,3,0)),ТЗ!R268))</f>
        <v>&lt;0,5</v>
      </c>
      <c r="S574" s="30" t="str">
        <f>IF(S268&lt;S$619,CONCATENATE("&lt;",VLOOKUP(CONCATENATE(S$317," 1"),ТЗ!$A:$C,3,0)),IF(ТЗ!S268&gt;ТЗ!S$620,CONCATENATE("&gt;",VLOOKUP(CONCATENATE(S$317," 2"),ТЗ!$A:$C,3,0)),ТЗ!S268))</f>
        <v>&lt;0,1</v>
      </c>
      <c r="T574" s="30" t="str">
        <f>IF(T268&lt;T$619,CONCATENATE("&lt;",VLOOKUP(CONCATENATE(T$317," 1"),ТЗ!$A:$C,3,0)),IF(ТЗ!T268&gt;ТЗ!T$620,CONCATENATE("&gt;",VLOOKUP(CONCATENATE(T$317," 2"),ТЗ!$A:$C,3,0)),ТЗ!T268))</f>
        <v>&lt;0,1</v>
      </c>
      <c r="U574" s="30" t="e">
        <f>IF(U268&lt;U$619,CONCATENATE("&lt;",VLOOKUP(CONCATENATE(U$317," 1"),ТЗ!$A:$C,3,0)),IF(ТЗ!U268&gt;ТЗ!U$620,CONCATENATE("&gt;",VLOOKUP(CONCATENATE(U$317," 2"),ТЗ!$A:$C,3,0)),ТЗ!U268))</f>
        <v>#N/A</v>
      </c>
      <c r="V574" s="30" t="e">
        <f>IF(V268&lt;V$619,CONCATENATE("&lt;",VLOOKUP(CONCATENATE(V$317," 1"),ТЗ!$A:$C,3,0)),IF(ТЗ!V268&gt;ТЗ!V$620,CONCATENATE("&gt;",VLOOKUP(CONCATENATE(V$317," 2"),ТЗ!$A:$C,3,0)),ТЗ!V268))</f>
        <v>#N/A</v>
      </c>
    </row>
    <row r="575" spans="4:22" ht="15.75" hidden="1" thickBot="1" x14ac:dyDescent="0.3">
      <c r="D575" s="14" t="str">
        <f>IF(OR(D574=[1]Настройки!$U$6,D574="-"),"-",D574+1)</f>
        <v>-</v>
      </c>
      <c r="E575" s="15" t="str">
        <f t="shared" ref="E575:E618" si="5">E269</f>
        <v>-</v>
      </c>
      <c r="F575" s="15"/>
      <c r="G575" s="30" t="str">
        <f>IF(G269&lt;G$619,CONCATENATE("&lt;",VLOOKUP(CONCATENATE(G$317," 1"),ТЗ!$A:$C,3,0)),IF(ТЗ!G269&gt;ТЗ!G$620,CONCATENATE("&gt;",VLOOKUP(CONCATENATE(G$317," 2"),ТЗ!$A:$C,3,0)),ТЗ!G269))</f>
        <v>&lt;1,00</v>
      </c>
      <c r="H575" s="30" t="str">
        <f>IF(H269&lt;H$619,CONCATENATE("&lt;",VLOOKUP(CONCATENATE(H$317," 1"),ТЗ!$A:$C,3,0)),IF(ТЗ!H269&gt;ТЗ!H$620,CONCATENATE("&gt;",VLOOKUP(CONCATENATE(H$317," 2"),ТЗ!$A:$C,3,0)),ТЗ!H269))</f>
        <v>&lt;1,00</v>
      </c>
      <c r="I575" s="30" t="str">
        <f>IF(I269&lt;I$619,CONCATENATE("&lt;",VLOOKUP(CONCATENATE(I$317," 1"),ТЗ!$A:$C,3,0)),IF(ТЗ!I269&gt;ТЗ!I$620,CONCATENATE("&gt;",VLOOKUP(CONCATENATE(I$317," 2"),ТЗ!$A:$C,3,0)),ТЗ!I269))</f>
        <v>&lt;0,01</v>
      </c>
      <c r="J575" s="30">
        <f>IF(J269&lt;J$619,CONCATENATE("&lt;",VLOOKUP(CONCATENATE(J$317," 1"),ТЗ!$A:$C,3,0)),IF(ТЗ!J269&gt;ТЗ!J$620,CONCATENATE("&gt;",VLOOKUP(CONCATENATE(J$317," 2"),ТЗ!$A:$C,3,0)),ТЗ!J269))</f>
        <v>0</v>
      </c>
      <c r="K575" s="30">
        <f>IF(K269&lt;K$619,CONCATENATE("&lt;",VLOOKUP(CONCATENATE(K$317," 1"),ТЗ!$A:$C,3,0)),IF(ТЗ!K269&gt;ТЗ!K$620,CONCATENATE("&gt;",VLOOKUP(CONCATENATE(K$317," 2"),ТЗ!$A:$C,3,0)),ТЗ!K269))</f>
        <v>0</v>
      </c>
      <c r="L575" s="30" t="str">
        <f>IF(L269&lt;L$619,CONCATENATE("&lt;",VLOOKUP(CONCATENATE(L$317," 1"),ТЗ!$A:$C,3,0)),IF(ТЗ!L269&gt;ТЗ!L$620,CONCATENATE("&gt;",VLOOKUP(CONCATENATE(L$317," 2"),ТЗ!$A:$C,3,0)),ТЗ!L269))</f>
        <v>&lt;0,2</v>
      </c>
      <c r="M575" s="30" t="str">
        <f>IF(M269&lt;M$619,CONCATENATE("&lt;",VLOOKUP(CONCATENATE(M$317," 1"),ТЗ!$A:$C,3,0)),IF(ТЗ!M269&gt;ТЗ!M$620,CONCATENATE("&gt;",VLOOKUP(CONCATENATE(M$317," 2"),ТЗ!$A:$C,3,0)),ТЗ!M269))</f>
        <v>&lt;0,5</v>
      </c>
      <c r="N575" s="30">
        <f>IF(N269&lt;N$619,CONCATENATE("&lt;",VLOOKUP(CONCATENATE(N$317," 1"),ТЗ!$A:$C,3,0)),IF(ТЗ!N269&gt;ТЗ!N$620,CONCATENATE("&gt;",VLOOKUP(CONCATENATE(N$317," 2"),ТЗ!$A:$C,3,0)),ТЗ!N269))</f>
        <v>0</v>
      </c>
      <c r="O575" s="30">
        <f>IF(O269&lt;O$619,CONCATENATE("&lt;",VLOOKUP(CONCATENATE(O$317," 1"),ТЗ!$A:$C,3,0)),IF(ТЗ!O269&gt;ТЗ!O$620,CONCATENATE("&gt;",VLOOKUP(CONCATENATE(O$317," 2"),ТЗ!$A:$C,3,0)),ТЗ!O269))</f>
        <v>0</v>
      </c>
      <c r="P575" s="30">
        <f>IF(P269&lt;P$619,CONCATENATE("&lt;",VLOOKUP(CONCATENATE(P$317," 1"),ТЗ!$A:$C,3,0)),IF(ТЗ!P269&gt;ТЗ!P$620,CONCATENATE("&gt;",VLOOKUP(CONCATENATE(P$317," 2"),ТЗ!$A:$C,3,0)),ТЗ!P269))</f>
        <v>0</v>
      </c>
      <c r="Q575" s="30">
        <f>IF(Q269&lt;Q$619,CONCATENATE("&lt;",VLOOKUP(CONCATENATE(Q$317," 1"),ТЗ!$A:$C,3,0)),IF(ТЗ!Q269&gt;ТЗ!Q$620,CONCATENATE("&gt;",VLOOKUP(CONCATENATE(Q$317," 2"),ТЗ!$A:$C,3,0)),ТЗ!Q269))</f>
        <v>0</v>
      </c>
      <c r="R575" s="30" t="str">
        <f>IF(R269&lt;R$619,CONCATENATE("&lt;",VLOOKUP(CONCATENATE(R$317," 1"),ТЗ!$A:$C,3,0)),IF(ТЗ!R269&gt;ТЗ!R$620,CONCATENATE("&gt;",VLOOKUP(CONCATENATE(R$317," 2"),ТЗ!$A:$C,3,0)),ТЗ!R269))</f>
        <v>&lt;0,5</v>
      </c>
      <c r="S575" s="30" t="str">
        <f>IF(S269&lt;S$619,CONCATENATE("&lt;",VLOOKUP(CONCATENATE(S$317," 1"),ТЗ!$A:$C,3,0)),IF(ТЗ!S269&gt;ТЗ!S$620,CONCATENATE("&gt;",VLOOKUP(CONCATENATE(S$317," 2"),ТЗ!$A:$C,3,0)),ТЗ!S269))</f>
        <v>&lt;0,1</v>
      </c>
      <c r="T575" s="30" t="str">
        <f>IF(T269&lt;T$619,CONCATENATE("&lt;",VLOOKUP(CONCATENATE(T$317," 1"),ТЗ!$A:$C,3,0)),IF(ТЗ!T269&gt;ТЗ!T$620,CONCATENATE("&gt;",VLOOKUP(CONCATENATE(T$317," 2"),ТЗ!$A:$C,3,0)),ТЗ!T269))</f>
        <v>&lt;0,1</v>
      </c>
      <c r="U575" s="30" t="e">
        <f>IF(U269&lt;U$619,CONCATENATE("&lt;",VLOOKUP(CONCATENATE(U$317," 1"),ТЗ!$A:$C,3,0)),IF(ТЗ!U269&gt;ТЗ!U$620,CONCATENATE("&gt;",VLOOKUP(CONCATENATE(U$317," 2"),ТЗ!$A:$C,3,0)),ТЗ!U269))</f>
        <v>#N/A</v>
      </c>
      <c r="V575" s="30" t="e">
        <f>IF(V269&lt;V$619,CONCATENATE("&lt;",VLOOKUP(CONCATENATE(V$317," 1"),ТЗ!$A:$C,3,0)),IF(ТЗ!V269&gt;ТЗ!V$620,CONCATENATE("&gt;",VLOOKUP(CONCATENATE(V$317," 2"),ТЗ!$A:$C,3,0)),ТЗ!V269))</f>
        <v>#N/A</v>
      </c>
    </row>
    <row r="576" spans="4:22" ht="15.75" hidden="1" thickBot="1" x14ac:dyDescent="0.3">
      <c r="D576" s="14" t="str">
        <f>IF(OR(D575=[1]Настройки!$U$6,D575="-"),"-",D575+1)</f>
        <v>-</v>
      </c>
      <c r="E576" s="15" t="str">
        <f t="shared" si="5"/>
        <v>-</v>
      </c>
      <c r="F576" s="15"/>
      <c r="G576" s="30" t="str">
        <f>IF(G270&lt;G$619,CONCATENATE("&lt;",VLOOKUP(CONCATENATE(G$317," 1"),ТЗ!$A:$C,3,0)),IF(ТЗ!G270&gt;ТЗ!G$620,CONCATENATE("&gt;",VLOOKUP(CONCATENATE(G$317," 2"),ТЗ!$A:$C,3,0)),ТЗ!G270))</f>
        <v>&lt;1,00</v>
      </c>
      <c r="H576" s="30" t="str">
        <f>IF(H270&lt;H$619,CONCATENATE("&lt;",VLOOKUP(CONCATENATE(H$317," 1"),ТЗ!$A:$C,3,0)),IF(ТЗ!H270&gt;ТЗ!H$620,CONCATENATE("&gt;",VLOOKUP(CONCATENATE(H$317," 2"),ТЗ!$A:$C,3,0)),ТЗ!H270))</f>
        <v>&lt;1,00</v>
      </c>
      <c r="I576" s="30" t="str">
        <f>IF(I270&lt;I$619,CONCATENATE("&lt;",VLOOKUP(CONCATENATE(I$317," 1"),ТЗ!$A:$C,3,0)),IF(ТЗ!I270&gt;ТЗ!I$620,CONCATENATE("&gt;",VLOOKUP(CONCATENATE(I$317," 2"),ТЗ!$A:$C,3,0)),ТЗ!I270))</f>
        <v>&lt;0,01</v>
      </c>
      <c r="J576" s="30">
        <f>IF(J270&lt;J$619,CONCATENATE("&lt;",VLOOKUP(CONCATENATE(J$317," 1"),ТЗ!$A:$C,3,0)),IF(ТЗ!J270&gt;ТЗ!J$620,CONCATENATE("&gt;",VLOOKUP(CONCATENATE(J$317," 2"),ТЗ!$A:$C,3,0)),ТЗ!J270))</f>
        <v>0</v>
      </c>
      <c r="K576" s="30">
        <f>IF(K270&lt;K$619,CONCATENATE("&lt;",VLOOKUP(CONCATENATE(K$317," 1"),ТЗ!$A:$C,3,0)),IF(ТЗ!K270&gt;ТЗ!K$620,CONCATENATE("&gt;",VLOOKUP(CONCATENATE(K$317," 2"),ТЗ!$A:$C,3,0)),ТЗ!K270))</f>
        <v>0</v>
      </c>
      <c r="L576" s="30" t="str">
        <f>IF(L270&lt;L$619,CONCATENATE("&lt;",VLOOKUP(CONCATENATE(L$317," 1"),ТЗ!$A:$C,3,0)),IF(ТЗ!L270&gt;ТЗ!L$620,CONCATENATE("&gt;",VLOOKUP(CONCATENATE(L$317," 2"),ТЗ!$A:$C,3,0)),ТЗ!L270))</f>
        <v>&lt;0,2</v>
      </c>
      <c r="M576" s="30" t="str">
        <f>IF(M270&lt;M$619,CONCATENATE("&lt;",VLOOKUP(CONCATENATE(M$317," 1"),ТЗ!$A:$C,3,0)),IF(ТЗ!M270&gt;ТЗ!M$620,CONCATENATE("&gt;",VLOOKUP(CONCATENATE(M$317," 2"),ТЗ!$A:$C,3,0)),ТЗ!M270))</f>
        <v>&lt;0,5</v>
      </c>
      <c r="N576" s="30">
        <f>IF(N270&lt;N$619,CONCATENATE("&lt;",VLOOKUP(CONCATENATE(N$317," 1"),ТЗ!$A:$C,3,0)),IF(ТЗ!N270&gt;ТЗ!N$620,CONCATENATE("&gt;",VLOOKUP(CONCATENATE(N$317," 2"),ТЗ!$A:$C,3,0)),ТЗ!N270))</f>
        <v>0</v>
      </c>
      <c r="O576" s="30">
        <f>IF(O270&lt;O$619,CONCATENATE("&lt;",VLOOKUP(CONCATENATE(O$317," 1"),ТЗ!$A:$C,3,0)),IF(ТЗ!O270&gt;ТЗ!O$620,CONCATENATE("&gt;",VLOOKUP(CONCATENATE(O$317," 2"),ТЗ!$A:$C,3,0)),ТЗ!O270))</f>
        <v>0</v>
      </c>
      <c r="P576" s="30">
        <f>IF(P270&lt;P$619,CONCATENATE("&lt;",VLOOKUP(CONCATENATE(P$317," 1"),ТЗ!$A:$C,3,0)),IF(ТЗ!P270&gt;ТЗ!P$620,CONCATENATE("&gt;",VLOOKUP(CONCATENATE(P$317," 2"),ТЗ!$A:$C,3,0)),ТЗ!P270))</f>
        <v>0</v>
      </c>
      <c r="Q576" s="30">
        <f>IF(Q270&lt;Q$619,CONCATENATE("&lt;",VLOOKUP(CONCATENATE(Q$317," 1"),ТЗ!$A:$C,3,0)),IF(ТЗ!Q270&gt;ТЗ!Q$620,CONCATENATE("&gt;",VLOOKUP(CONCATENATE(Q$317," 2"),ТЗ!$A:$C,3,0)),ТЗ!Q270))</f>
        <v>0</v>
      </c>
      <c r="R576" s="30" t="str">
        <f>IF(R270&lt;R$619,CONCATENATE("&lt;",VLOOKUP(CONCATENATE(R$317," 1"),ТЗ!$A:$C,3,0)),IF(ТЗ!R270&gt;ТЗ!R$620,CONCATENATE("&gt;",VLOOKUP(CONCATENATE(R$317," 2"),ТЗ!$A:$C,3,0)),ТЗ!R270))</f>
        <v>&lt;0,5</v>
      </c>
      <c r="S576" s="30" t="str">
        <f>IF(S270&lt;S$619,CONCATENATE("&lt;",VLOOKUP(CONCATENATE(S$317," 1"),ТЗ!$A:$C,3,0)),IF(ТЗ!S270&gt;ТЗ!S$620,CONCATENATE("&gt;",VLOOKUP(CONCATENATE(S$317," 2"),ТЗ!$A:$C,3,0)),ТЗ!S270))</f>
        <v>&lt;0,1</v>
      </c>
      <c r="T576" s="30" t="str">
        <f>IF(T270&lt;T$619,CONCATENATE("&lt;",VLOOKUP(CONCATENATE(T$317," 1"),ТЗ!$A:$C,3,0)),IF(ТЗ!T270&gt;ТЗ!T$620,CONCATENATE("&gt;",VLOOKUP(CONCATENATE(T$317," 2"),ТЗ!$A:$C,3,0)),ТЗ!T270))</f>
        <v>&lt;0,1</v>
      </c>
      <c r="U576" s="30" t="e">
        <f>IF(U270&lt;U$619,CONCATENATE("&lt;",VLOOKUP(CONCATENATE(U$317," 1"),ТЗ!$A:$C,3,0)),IF(ТЗ!U270&gt;ТЗ!U$620,CONCATENATE("&gt;",VLOOKUP(CONCATENATE(U$317," 2"),ТЗ!$A:$C,3,0)),ТЗ!U270))</f>
        <v>#N/A</v>
      </c>
      <c r="V576" s="30" t="e">
        <f>IF(V270&lt;V$619,CONCATENATE("&lt;",VLOOKUP(CONCATENATE(V$317," 1"),ТЗ!$A:$C,3,0)),IF(ТЗ!V270&gt;ТЗ!V$620,CONCATENATE("&gt;",VLOOKUP(CONCATENATE(V$317," 2"),ТЗ!$A:$C,3,0)),ТЗ!V270))</f>
        <v>#N/A</v>
      </c>
    </row>
    <row r="577" spans="4:22" ht="15.75" hidden="1" thickBot="1" x14ac:dyDescent="0.3">
      <c r="D577" s="14" t="str">
        <f>IF(OR(D576=[1]Настройки!$U$6,D576="-"),"-",D576+1)</f>
        <v>-</v>
      </c>
      <c r="E577" s="15" t="str">
        <f t="shared" si="5"/>
        <v>-</v>
      </c>
      <c r="F577" s="15"/>
      <c r="G577" s="30" t="str">
        <f>IF(G271&lt;G$619,CONCATENATE("&lt;",VLOOKUP(CONCATENATE(G$317," 1"),ТЗ!$A:$C,3,0)),IF(ТЗ!G271&gt;ТЗ!G$620,CONCATENATE("&gt;",VLOOKUP(CONCATENATE(G$317," 2"),ТЗ!$A:$C,3,0)),ТЗ!G271))</f>
        <v>&lt;1,00</v>
      </c>
      <c r="H577" s="30" t="str">
        <f>IF(H271&lt;H$619,CONCATENATE("&lt;",VLOOKUP(CONCATENATE(H$317," 1"),ТЗ!$A:$C,3,0)),IF(ТЗ!H271&gt;ТЗ!H$620,CONCATENATE("&gt;",VLOOKUP(CONCATENATE(H$317," 2"),ТЗ!$A:$C,3,0)),ТЗ!H271))</f>
        <v>&lt;1,00</v>
      </c>
      <c r="I577" s="30" t="str">
        <f>IF(I271&lt;I$619,CONCATENATE("&lt;",VLOOKUP(CONCATENATE(I$317," 1"),ТЗ!$A:$C,3,0)),IF(ТЗ!I271&gt;ТЗ!I$620,CONCATENATE("&gt;",VLOOKUP(CONCATENATE(I$317," 2"),ТЗ!$A:$C,3,0)),ТЗ!I271))</f>
        <v>&lt;0,01</v>
      </c>
      <c r="J577" s="30">
        <f>IF(J271&lt;J$619,CONCATENATE("&lt;",VLOOKUP(CONCATENATE(J$317," 1"),ТЗ!$A:$C,3,0)),IF(ТЗ!J271&gt;ТЗ!J$620,CONCATENATE("&gt;",VLOOKUP(CONCATENATE(J$317," 2"),ТЗ!$A:$C,3,0)),ТЗ!J271))</f>
        <v>0</v>
      </c>
      <c r="K577" s="30">
        <f>IF(K271&lt;K$619,CONCATENATE("&lt;",VLOOKUP(CONCATENATE(K$317," 1"),ТЗ!$A:$C,3,0)),IF(ТЗ!K271&gt;ТЗ!K$620,CONCATENATE("&gt;",VLOOKUP(CONCATENATE(K$317," 2"),ТЗ!$A:$C,3,0)),ТЗ!K271))</f>
        <v>0</v>
      </c>
      <c r="L577" s="30" t="str">
        <f>IF(L271&lt;L$619,CONCATENATE("&lt;",VLOOKUP(CONCATENATE(L$317," 1"),ТЗ!$A:$C,3,0)),IF(ТЗ!L271&gt;ТЗ!L$620,CONCATENATE("&gt;",VLOOKUP(CONCATENATE(L$317," 2"),ТЗ!$A:$C,3,0)),ТЗ!L271))</f>
        <v>&lt;0,2</v>
      </c>
      <c r="M577" s="30" t="str">
        <f>IF(M271&lt;M$619,CONCATENATE("&lt;",VLOOKUP(CONCATENATE(M$317," 1"),ТЗ!$A:$C,3,0)),IF(ТЗ!M271&gt;ТЗ!M$620,CONCATENATE("&gt;",VLOOKUP(CONCATENATE(M$317," 2"),ТЗ!$A:$C,3,0)),ТЗ!M271))</f>
        <v>&lt;0,5</v>
      </c>
      <c r="N577" s="30">
        <f>IF(N271&lt;N$619,CONCATENATE("&lt;",VLOOKUP(CONCATENATE(N$317," 1"),ТЗ!$A:$C,3,0)),IF(ТЗ!N271&gt;ТЗ!N$620,CONCATENATE("&gt;",VLOOKUP(CONCATENATE(N$317," 2"),ТЗ!$A:$C,3,0)),ТЗ!N271))</f>
        <v>0</v>
      </c>
      <c r="O577" s="30">
        <f>IF(O271&lt;O$619,CONCATENATE("&lt;",VLOOKUP(CONCATENATE(O$317," 1"),ТЗ!$A:$C,3,0)),IF(ТЗ!O271&gt;ТЗ!O$620,CONCATENATE("&gt;",VLOOKUP(CONCATENATE(O$317," 2"),ТЗ!$A:$C,3,0)),ТЗ!O271))</f>
        <v>0</v>
      </c>
      <c r="P577" s="30">
        <f>IF(P271&lt;P$619,CONCATENATE("&lt;",VLOOKUP(CONCATENATE(P$317," 1"),ТЗ!$A:$C,3,0)),IF(ТЗ!P271&gt;ТЗ!P$620,CONCATENATE("&gt;",VLOOKUP(CONCATENATE(P$317," 2"),ТЗ!$A:$C,3,0)),ТЗ!P271))</f>
        <v>0</v>
      </c>
      <c r="Q577" s="30">
        <f>IF(Q271&lt;Q$619,CONCATENATE("&lt;",VLOOKUP(CONCATENATE(Q$317," 1"),ТЗ!$A:$C,3,0)),IF(ТЗ!Q271&gt;ТЗ!Q$620,CONCATENATE("&gt;",VLOOKUP(CONCATENATE(Q$317," 2"),ТЗ!$A:$C,3,0)),ТЗ!Q271))</f>
        <v>0</v>
      </c>
      <c r="R577" s="30" t="str">
        <f>IF(R271&lt;R$619,CONCATENATE("&lt;",VLOOKUP(CONCATENATE(R$317," 1"),ТЗ!$A:$C,3,0)),IF(ТЗ!R271&gt;ТЗ!R$620,CONCATENATE("&gt;",VLOOKUP(CONCATENATE(R$317," 2"),ТЗ!$A:$C,3,0)),ТЗ!R271))</f>
        <v>&lt;0,5</v>
      </c>
      <c r="S577" s="30" t="str">
        <f>IF(S271&lt;S$619,CONCATENATE("&lt;",VLOOKUP(CONCATENATE(S$317," 1"),ТЗ!$A:$C,3,0)),IF(ТЗ!S271&gt;ТЗ!S$620,CONCATENATE("&gt;",VLOOKUP(CONCATENATE(S$317," 2"),ТЗ!$A:$C,3,0)),ТЗ!S271))</f>
        <v>&lt;0,1</v>
      </c>
      <c r="T577" s="30" t="str">
        <f>IF(T271&lt;T$619,CONCATENATE("&lt;",VLOOKUP(CONCATENATE(T$317," 1"),ТЗ!$A:$C,3,0)),IF(ТЗ!T271&gt;ТЗ!T$620,CONCATENATE("&gt;",VLOOKUP(CONCATENATE(T$317," 2"),ТЗ!$A:$C,3,0)),ТЗ!T271))</f>
        <v>&lt;0,1</v>
      </c>
      <c r="U577" s="30" t="e">
        <f>IF(U271&lt;U$619,CONCATENATE("&lt;",VLOOKUP(CONCATENATE(U$317," 1"),ТЗ!$A:$C,3,0)),IF(ТЗ!U271&gt;ТЗ!U$620,CONCATENATE("&gt;",VLOOKUP(CONCATENATE(U$317," 2"),ТЗ!$A:$C,3,0)),ТЗ!U271))</f>
        <v>#N/A</v>
      </c>
      <c r="V577" s="30" t="e">
        <f>IF(V271&lt;V$619,CONCATENATE("&lt;",VLOOKUP(CONCATENATE(V$317," 1"),ТЗ!$A:$C,3,0)),IF(ТЗ!V271&gt;ТЗ!V$620,CONCATENATE("&gt;",VLOOKUP(CONCATENATE(V$317," 2"),ТЗ!$A:$C,3,0)),ТЗ!V271))</f>
        <v>#N/A</v>
      </c>
    </row>
    <row r="578" spans="4:22" ht="15.75" hidden="1" thickBot="1" x14ac:dyDescent="0.3">
      <c r="D578" s="14" t="str">
        <f>IF(OR(D577=[1]Настройки!$U$6,D577="-"),"-",D577+1)</f>
        <v>-</v>
      </c>
      <c r="E578" s="15" t="str">
        <f t="shared" si="5"/>
        <v>-</v>
      </c>
      <c r="F578" s="15"/>
      <c r="G578" s="30" t="str">
        <f>IF(G272&lt;G$619,CONCATENATE("&lt;",VLOOKUP(CONCATENATE(G$317," 1"),ТЗ!$A:$C,3,0)),IF(ТЗ!G272&gt;ТЗ!G$620,CONCATENATE("&gt;",VLOOKUP(CONCATENATE(G$317," 2"),ТЗ!$A:$C,3,0)),ТЗ!G272))</f>
        <v>&lt;1,00</v>
      </c>
      <c r="H578" s="30" t="str">
        <f>IF(H272&lt;H$619,CONCATENATE("&lt;",VLOOKUP(CONCATENATE(H$317," 1"),ТЗ!$A:$C,3,0)),IF(ТЗ!H272&gt;ТЗ!H$620,CONCATENATE("&gt;",VLOOKUP(CONCATENATE(H$317," 2"),ТЗ!$A:$C,3,0)),ТЗ!H272))</f>
        <v>&lt;1,00</v>
      </c>
      <c r="I578" s="30" t="str">
        <f>IF(I272&lt;I$619,CONCATENATE("&lt;",VLOOKUP(CONCATENATE(I$317," 1"),ТЗ!$A:$C,3,0)),IF(ТЗ!I272&gt;ТЗ!I$620,CONCATENATE("&gt;",VLOOKUP(CONCATENATE(I$317," 2"),ТЗ!$A:$C,3,0)),ТЗ!I272))</f>
        <v>&lt;0,01</v>
      </c>
      <c r="J578" s="30">
        <f>IF(J272&lt;J$619,CONCATENATE("&lt;",VLOOKUP(CONCATENATE(J$317," 1"),ТЗ!$A:$C,3,0)),IF(ТЗ!J272&gt;ТЗ!J$620,CONCATENATE("&gt;",VLOOKUP(CONCATENATE(J$317," 2"),ТЗ!$A:$C,3,0)),ТЗ!J272))</f>
        <v>0</v>
      </c>
      <c r="K578" s="30">
        <f>IF(K272&lt;K$619,CONCATENATE("&lt;",VLOOKUP(CONCATENATE(K$317," 1"),ТЗ!$A:$C,3,0)),IF(ТЗ!K272&gt;ТЗ!K$620,CONCATENATE("&gt;",VLOOKUP(CONCATENATE(K$317," 2"),ТЗ!$A:$C,3,0)),ТЗ!K272))</f>
        <v>0</v>
      </c>
      <c r="L578" s="30" t="str">
        <f>IF(L272&lt;L$619,CONCATENATE("&lt;",VLOOKUP(CONCATENATE(L$317," 1"),ТЗ!$A:$C,3,0)),IF(ТЗ!L272&gt;ТЗ!L$620,CONCATENATE("&gt;",VLOOKUP(CONCATENATE(L$317," 2"),ТЗ!$A:$C,3,0)),ТЗ!L272))</f>
        <v>&lt;0,2</v>
      </c>
      <c r="M578" s="30" t="str">
        <f>IF(M272&lt;M$619,CONCATENATE("&lt;",VLOOKUP(CONCATENATE(M$317," 1"),ТЗ!$A:$C,3,0)),IF(ТЗ!M272&gt;ТЗ!M$620,CONCATENATE("&gt;",VLOOKUP(CONCATENATE(M$317," 2"),ТЗ!$A:$C,3,0)),ТЗ!M272))</f>
        <v>&lt;0,5</v>
      </c>
      <c r="N578" s="30">
        <f>IF(N272&lt;N$619,CONCATENATE("&lt;",VLOOKUP(CONCATENATE(N$317," 1"),ТЗ!$A:$C,3,0)),IF(ТЗ!N272&gt;ТЗ!N$620,CONCATENATE("&gt;",VLOOKUP(CONCATENATE(N$317," 2"),ТЗ!$A:$C,3,0)),ТЗ!N272))</f>
        <v>0</v>
      </c>
      <c r="O578" s="30">
        <f>IF(O272&lt;O$619,CONCATENATE("&lt;",VLOOKUP(CONCATENATE(O$317," 1"),ТЗ!$A:$C,3,0)),IF(ТЗ!O272&gt;ТЗ!O$620,CONCATENATE("&gt;",VLOOKUP(CONCATENATE(O$317," 2"),ТЗ!$A:$C,3,0)),ТЗ!O272))</f>
        <v>0</v>
      </c>
      <c r="P578" s="30">
        <f>IF(P272&lt;P$619,CONCATENATE("&lt;",VLOOKUP(CONCATENATE(P$317," 1"),ТЗ!$A:$C,3,0)),IF(ТЗ!P272&gt;ТЗ!P$620,CONCATENATE("&gt;",VLOOKUP(CONCATENATE(P$317," 2"),ТЗ!$A:$C,3,0)),ТЗ!P272))</f>
        <v>0</v>
      </c>
      <c r="Q578" s="30">
        <f>IF(Q272&lt;Q$619,CONCATENATE("&lt;",VLOOKUP(CONCATENATE(Q$317," 1"),ТЗ!$A:$C,3,0)),IF(ТЗ!Q272&gt;ТЗ!Q$620,CONCATENATE("&gt;",VLOOKUP(CONCATENATE(Q$317," 2"),ТЗ!$A:$C,3,0)),ТЗ!Q272))</f>
        <v>0</v>
      </c>
      <c r="R578" s="30" t="str">
        <f>IF(R272&lt;R$619,CONCATENATE("&lt;",VLOOKUP(CONCATENATE(R$317," 1"),ТЗ!$A:$C,3,0)),IF(ТЗ!R272&gt;ТЗ!R$620,CONCATENATE("&gt;",VLOOKUP(CONCATENATE(R$317," 2"),ТЗ!$A:$C,3,0)),ТЗ!R272))</f>
        <v>&lt;0,5</v>
      </c>
      <c r="S578" s="30" t="str">
        <f>IF(S272&lt;S$619,CONCATENATE("&lt;",VLOOKUP(CONCATENATE(S$317," 1"),ТЗ!$A:$C,3,0)),IF(ТЗ!S272&gt;ТЗ!S$620,CONCATENATE("&gt;",VLOOKUP(CONCATENATE(S$317," 2"),ТЗ!$A:$C,3,0)),ТЗ!S272))</f>
        <v>&lt;0,1</v>
      </c>
      <c r="T578" s="30" t="str">
        <f>IF(T272&lt;T$619,CONCATENATE("&lt;",VLOOKUP(CONCATENATE(T$317," 1"),ТЗ!$A:$C,3,0)),IF(ТЗ!T272&gt;ТЗ!T$620,CONCATENATE("&gt;",VLOOKUP(CONCATENATE(T$317," 2"),ТЗ!$A:$C,3,0)),ТЗ!T272))</f>
        <v>&lt;0,1</v>
      </c>
      <c r="U578" s="30" t="e">
        <f>IF(U272&lt;U$619,CONCATENATE("&lt;",VLOOKUP(CONCATENATE(U$317," 1"),ТЗ!$A:$C,3,0)),IF(ТЗ!U272&gt;ТЗ!U$620,CONCATENATE("&gt;",VLOOKUP(CONCATENATE(U$317," 2"),ТЗ!$A:$C,3,0)),ТЗ!U272))</f>
        <v>#N/A</v>
      </c>
      <c r="V578" s="30" t="e">
        <f>IF(V272&lt;V$619,CONCATENATE("&lt;",VLOOKUP(CONCATENATE(V$317," 1"),ТЗ!$A:$C,3,0)),IF(ТЗ!V272&gt;ТЗ!V$620,CONCATENATE("&gt;",VLOOKUP(CONCATENATE(V$317," 2"),ТЗ!$A:$C,3,0)),ТЗ!V272))</f>
        <v>#N/A</v>
      </c>
    </row>
    <row r="579" spans="4:22" ht="15.75" hidden="1" thickBot="1" x14ac:dyDescent="0.3">
      <c r="D579" s="14" t="str">
        <f>IF(OR(D578=[1]Настройки!$U$6,D578="-"),"-",D578+1)</f>
        <v>-</v>
      </c>
      <c r="E579" s="15" t="str">
        <f t="shared" si="5"/>
        <v>-</v>
      </c>
      <c r="F579" s="15"/>
      <c r="G579" s="30" t="str">
        <f>IF(G273&lt;G$619,CONCATENATE("&lt;",VLOOKUP(CONCATENATE(G$317," 1"),ТЗ!$A:$C,3,0)),IF(ТЗ!G273&gt;ТЗ!G$620,CONCATENATE("&gt;",VLOOKUP(CONCATENATE(G$317," 2"),ТЗ!$A:$C,3,0)),ТЗ!G273))</f>
        <v>&lt;1,00</v>
      </c>
      <c r="H579" s="30" t="str">
        <f>IF(H273&lt;H$619,CONCATENATE("&lt;",VLOOKUP(CONCATENATE(H$317," 1"),ТЗ!$A:$C,3,0)),IF(ТЗ!H273&gt;ТЗ!H$620,CONCATENATE("&gt;",VLOOKUP(CONCATENATE(H$317," 2"),ТЗ!$A:$C,3,0)),ТЗ!H273))</f>
        <v>&lt;1,00</v>
      </c>
      <c r="I579" s="30" t="str">
        <f>IF(I273&lt;I$619,CONCATENATE("&lt;",VLOOKUP(CONCATENATE(I$317," 1"),ТЗ!$A:$C,3,0)),IF(ТЗ!I273&gt;ТЗ!I$620,CONCATENATE("&gt;",VLOOKUP(CONCATENATE(I$317," 2"),ТЗ!$A:$C,3,0)),ТЗ!I273))</f>
        <v>&lt;0,01</v>
      </c>
      <c r="J579" s="30">
        <f>IF(J273&lt;J$619,CONCATENATE("&lt;",VLOOKUP(CONCATENATE(J$317," 1"),ТЗ!$A:$C,3,0)),IF(ТЗ!J273&gt;ТЗ!J$620,CONCATENATE("&gt;",VLOOKUP(CONCATENATE(J$317," 2"),ТЗ!$A:$C,3,0)),ТЗ!J273))</f>
        <v>0</v>
      </c>
      <c r="K579" s="30">
        <f>IF(K273&lt;K$619,CONCATENATE("&lt;",VLOOKUP(CONCATENATE(K$317," 1"),ТЗ!$A:$C,3,0)),IF(ТЗ!K273&gt;ТЗ!K$620,CONCATENATE("&gt;",VLOOKUP(CONCATENATE(K$317," 2"),ТЗ!$A:$C,3,0)),ТЗ!K273))</f>
        <v>0</v>
      </c>
      <c r="L579" s="30" t="str">
        <f>IF(L273&lt;L$619,CONCATENATE("&lt;",VLOOKUP(CONCATENATE(L$317," 1"),ТЗ!$A:$C,3,0)),IF(ТЗ!L273&gt;ТЗ!L$620,CONCATENATE("&gt;",VLOOKUP(CONCATENATE(L$317," 2"),ТЗ!$A:$C,3,0)),ТЗ!L273))</f>
        <v>&lt;0,2</v>
      </c>
      <c r="M579" s="30" t="str">
        <f>IF(M273&lt;M$619,CONCATENATE("&lt;",VLOOKUP(CONCATENATE(M$317," 1"),ТЗ!$A:$C,3,0)),IF(ТЗ!M273&gt;ТЗ!M$620,CONCATENATE("&gt;",VLOOKUP(CONCATENATE(M$317," 2"),ТЗ!$A:$C,3,0)),ТЗ!M273))</f>
        <v>&lt;0,5</v>
      </c>
      <c r="N579" s="30">
        <f>IF(N273&lt;N$619,CONCATENATE("&lt;",VLOOKUP(CONCATENATE(N$317," 1"),ТЗ!$A:$C,3,0)),IF(ТЗ!N273&gt;ТЗ!N$620,CONCATENATE("&gt;",VLOOKUP(CONCATENATE(N$317," 2"),ТЗ!$A:$C,3,0)),ТЗ!N273))</f>
        <v>0</v>
      </c>
      <c r="O579" s="30">
        <f>IF(O273&lt;O$619,CONCATENATE("&lt;",VLOOKUP(CONCATENATE(O$317," 1"),ТЗ!$A:$C,3,0)),IF(ТЗ!O273&gt;ТЗ!O$620,CONCATENATE("&gt;",VLOOKUP(CONCATENATE(O$317," 2"),ТЗ!$A:$C,3,0)),ТЗ!O273))</f>
        <v>0</v>
      </c>
      <c r="P579" s="30">
        <f>IF(P273&lt;P$619,CONCATENATE("&lt;",VLOOKUP(CONCATENATE(P$317," 1"),ТЗ!$A:$C,3,0)),IF(ТЗ!P273&gt;ТЗ!P$620,CONCATENATE("&gt;",VLOOKUP(CONCATENATE(P$317," 2"),ТЗ!$A:$C,3,0)),ТЗ!P273))</f>
        <v>0</v>
      </c>
      <c r="Q579" s="30">
        <f>IF(Q273&lt;Q$619,CONCATENATE("&lt;",VLOOKUP(CONCATENATE(Q$317," 1"),ТЗ!$A:$C,3,0)),IF(ТЗ!Q273&gt;ТЗ!Q$620,CONCATENATE("&gt;",VLOOKUP(CONCATENATE(Q$317," 2"),ТЗ!$A:$C,3,0)),ТЗ!Q273))</f>
        <v>0</v>
      </c>
      <c r="R579" s="30" t="str">
        <f>IF(R273&lt;R$619,CONCATENATE("&lt;",VLOOKUP(CONCATENATE(R$317," 1"),ТЗ!$A:$C,3,0)),IF(ТЗ!R273&gt;ТЗ!R$620,CONCATENATE("&gt;",VLOOKUP(CONCATENATE(R$317," 2"),ТЗ!$A:$C,3,0)),ТЗ!R273))</f>
        <v>&lt;0,5</v>
      </c>
      <c r="S579" s="30" t="str">
        <f>IF(S273&lt;S$619,CONCATENATE("&lt;",VLOOKUP(CONCATENATE(S$317," 1"),ТЗ!$A:$C,3,0)),IF(ТЗ!S273&gt;ТЗ!S$620,CONCATENATE("&gt;",VLOOKUP(CONCATENATE(S$317," 2"),ТЗ!$A:$C,3,0)),ТЗ!S273))</f>
        <v>&lt;0,1</v>
      </c>
      <c r="T579" s="30" t="str">
        <f>IF(T273&lt;T$619,CONCATENATE("&lt;",VLOOKUP(CONCATENATE(T$317," 1"),ТЗ!$A:$C,3,0)),IF(ТЗ!T273&gt;ТЗ!T$620,CONCATENATE("&gt;",VLOOKUP(CONCATENATE(T$317," 2"),ТЗ!$A:$C,3,0)),ТЗ!T273))</f>
        <v>&lt;0,1</v>
      </c>
      <c r="U579" s="30" t="e">
        <f>IF(U273&lt;U$619,CONCATENATE("&lt;",VLOOKUP(CONCATENATE(U$317," 1"),ТЗ!$A:$C,3,0)),IF(ТЗ!U273&gt;ТЗ!U$620,CONCATENATE("&gt;",VLOOKUP(CONCATENATE(U$317," 2"),ТЗ!$A:$C,3,0)),ТЗ!U273))</f>
        <v>#N/A</v>
      </c>
      <c r="V579" s="30" t="e">
        <f>IF(V273&lt;V$619,CONCATENATE("&lt;",VLOOKUP(CONCATENATE(V$317," 1"),ТЗ!$A:$C,3,0)),IF(ТЗ!V273&gt;ТЗ!V$620,CONCATENATE("&gt;",VLOOKUP(CONCATENATE(V$317," 2"),ТЗ!$A:$C,3,0)),ТЗ!V273))</f>
        <v>#N/A</v>
      </c>
    </row>
    <row r="580" spans="4:22" ht="15.75" hidden="1" thickBot="1" x14ac:dyDescent="0.3">
      <c r="D580" s="14" t="str">
        <f>IF(OR(D579=[1]Настройки!$U$6,D579="-"),"-",D579+1)</f>
        <v>-</v>
      </c>
      <c r="E580" s="15" t="str">
        <f t="shared" si="5"/>
        <v>-</v>
      </c>
      <c r="F580" s="15"/>
      <c r="G580" s="30" t="str">
        <f>IF(G274&lt;G$619,CONCATENATE("&lt;",VLOOKUP(CONCATENATE(G$317," 1"),ТЗ!$A:$C,3,0)),IF(ТЗ!G274&gt;ТЗ!G$620,CONCATENATE("&gt;",VLOOKUP(CONCATENATE(G$317," 2"),ТЗ!$A:$C,3,0)),ТЗ!G274))</f>
        <v>&lt;1,00</v>
      </c>
      <c r="H580" s="30" t="str">
        <f>IF(H274&lt;H$619,CONCATENATE("&lt;",VLOOKUP(CONCATENATE(H$317," 1"),ТЗ!$A:$C,3,0)),IF(ТЗ!H274&gt;ТЗ!H$620,CONCATENATE("&gt;",VLOOKUP(CONCATENATE(H$317," 2"),ТЗ!$A:$C,3,0)),ТЗ!H274))</f>
        <v>&lt;1,00</v>
      </c>
      <c r="I580" s="30" t="str">
        <f>IF(I274&lt;I$619,CONCATENATE("&lt;",VLOOKUP(CONCATENATE(I$317," 1"),ТЗ!$A:$C,3,0)),IF(ТЗ!I274&gt;ТЗ!I$620,CONCATENATE("&gt;",VLOOKUP(CONCATENATE(I$317," 2"),ТЗ!$A:$C,3,0)),ТЗ!I274))</f>
        <v>&lt;0,01</v>
      </c>
      <c r="J580" s="30">
        <f>IF(J274&lt;J$619,CONCATENATE("&lt;",VLOOKUP(CONCATENATE(J$317," 1"),ТЗ!$A:$C,3,0)),IF(ТЗ!J274&gt;ТЗ!J$620,CONCATENATE("&gt;",VLOOKUP(CONCATENATE(J$317," 2"),ТЗ!$A:$C,3,0)),ТЗ!J274))</f>
        <v>0</v>
      </c>
      <c r="K580" s="30">
        <f>IF(K274&lt;K$619,CONCATENATE("&lt;",VLOOKUP(CONCATENATE(K$317," 1"),ТЗ!$A:$C,3,0)),IF(ТЗ!K274&gt;ТЗ!K$620,CONCATENATE("&gt;",VLOOKUP(CONCATENATE(K$317," 2"),ТЗ!$A:$C,3,0)),ТЗ!K274))</f>
        <v>0</v>
      </c>
      <c r="L580" s="30" t="str">
        <f>IF(L274&lt;L$619,CONCATENATE("&lt;",VLOOKUP(CONCATENATE(L$317," 1"),ТЗ!$A:$C,3,0)),IF(ТЗ!L274&gt;ТЗ!L$620,CONCATENATE("&gt;",VLOOKUP(CONCATENATE(L$317," 2"),ТЗ!$A:$C,3,0)),ТЗ!L274))</f>
        <v>&lt;0,2</v>
      </c>
      <c r="M580" s="30" t="str">
        <f>IF(M274&lt;M$619,CONCATENATE("&lt;",VLOOKUP(CONCATENATE(M$317," 1"),ТЗ!$A:$C,3,0)),IF(ТЗ!M274&gt;ТЗ!M$620,CONCATENATE("&gt;",VLOOKUP(CONCATENATE(M$317," 2"),ТЗ!$A:$C,3,0)),ТЗ!M274))</f>
        <v>&lt;0,5</v>
      </c>
      <c r="N580" s="30">
        <f>IF(N274&lt;N$619,CONCATENATE("&lt;",VLOOKUP(CONCATENATE(N$317," 1"),ТЗ!$A:$C,3,0)),IF(ТЗ!N274&gt;ТЗ!N$620,CONCATENATE("&gt;",VLOOKUP(CONCATENATE(N$317," 2"),ТЗ!$A:$C,3,0)),ТЗ!N274))</f>
        <v>0</v>
      </c>
      <c r="O580" s="30">
        <f>IF(O274&lt;O$619,CONCATENATE("&lt;",VLOOKUP(CONCATENATE(O$317," 1"),ТЗ!$A:$C,3,0)),IF(ТЗ!O274&gt;ТЗ!O$620,CONCATENATE("&gt;",VLOOKUP(CONCATENATE(O$317," 2"),ТЗ!$A:$C,3,0)),ТЗ!O274))</f>
        <v>0</v>
      </c>
      <c r="P580" s="30">
        <f>IF(P274&lt;P$619,CONCATENATE("&lt;",VLOOKUP(CONCATENATE(P$317," 1"),ТЗ!$A:$C,3,0)),IF(ТЗ!P274&gt;ТЗ!P$620,CONCATENATE("&gt;",VLOOKUP(CONCATENATE(P$317," 2"),ТЗ!$A:$C,3,0)),ТЗ!P274))</f>
        <v>0</v>
      </c>
      <c r="Q580" s="30">
        <f>IF(Q274&lt;Q$619,CONCATENATE("&lt;",VLOOKUP(CONCATENATE(Q$317," 1"),ТЗ!$A:$C,3,0)),IF(ТЗ!Q274&gt;ТЗ!Q$620,CONCATENATE("&gt;",VLOOKUP(CONCATENATE(Q$317," 2"),ТЗ!$A:$C,3,0)),ТЗ!Q274))</f>
        <v>0</v>
      </c>
      <c r="R580" s="30" t="str">
        <f>IF(R274&lt;R$619,CONCATENATE("&lt;",VLOOKUP(CONCATENATE(R$317," 1"),ТЗ!$A:$C,3,0)),IF(ТЗ!R274&gt;ТЗ!R$620,CONCATENATE("&gt;",VLOOKUP(CONCATENATE(R$317," 2"),ТЗ!$A:$C,3,0)),ТЗ!R274))</f>
        <v>&lt;0,5</v>
      </c>
      <c r="S580" s="30" t="str">
        <f>IF(S274&lt;S$619,CONCATENATE("&lt;",VLOOKUP(CONCATENATE(S$317," 1"),ТЗ!$A:$C,3,0)),IF(ТЗ!S274&gt;ТЗ!S$620,CONCATENATE("&gt;",VLOOKUP(CONCATENATE(S$317," 2"),ТЗ!$A:$C,3,0)),ТЗ!S274))</f>
        <v>&lt;0,1</v>
      </c>
      <c r="T580" s="30" t="str">
        <f>IF(T274&lt;T$619,CONCATENATE("&lt;",VLOOKUP(CONCATENATE(T$317," 1"),ТЗ!$A:$C,3,0)),IF(ТЗ!T274&gt;ТЗ!T$620,CONCATENATE("&gt;",VLOOKUP(CONCATENATE(T$317," 2"),ТЗ!$A:$C,3,0)),ТЗ!T274))</f>
        <v>&lt;0,1</v>
      </c>
      <c r="U580" s="30" t="e">
        <f>IF(U274&lt;U$619,CONCATENATE("&lt;",VLOOKUP(CONCATENATE(U$317," 1"),ТЗ!$A:$C,3,0)),IF(ТЗ!U274&gt;ТЗ!U$620,CONCATENATE("&gt;",VLOOKUP(CONCATENATE(U$317," 2"),ТЗ!$A:$C,3,0)),ТЗ!U274))</f>
        <v>#N/A</v>
      </c>
      <c r="V580" s="30" t="e">
        <f>IF(V274&lt;V$619,CONCATENATE("&lt;",VLOOKUP(CONCATENATE(V$317," 1"),ТЗ!$A:$C,3,0)),IF(ТЗ!V274&gt;ТЗ!V$620,CONCATENATE("&gt;",VLOOKUP(CONCATENATE(V$317," 2"),ТЗ!$A:$C,3,0)),ТЗ!V274))</f>
        <v>#N/A</v>
      </c>
    </row>
    <row r="581" spans="4:22" ht="15.75" hidden="1" thickBot="1" x14ac:dyDescent="0.3">
      <c r="D581" s="14" t="str">
        <f>IF(OR(D580=[1]Настройки!$U$6,D580="-"),"-",D580+1)</f>
        <v>-</v>
      </c>
      <c r="E581" s="15" t="str">
        <f t="shared" si="5"/>
        <v>-</v>
      </c>
      <c r="F581" s="15"/>
      <c r="G581" s="30" t="str">
        <f>IF(G275&lt;G$619,CONCATENATE("&lt;",VLOOKUP(CONCATENATE(G$317," 1"),ТЗ!$A:$C,3,0)),IF(ТЗ!G275&gt;ТЗ!G$620,CONCATENATE("&gt;",VLOOKUP(CONCATENATE(G$317," 2"),ТЗ!$A:$C,3,0)),ТЗ!G275))</f>
        <v>&lt;1,00</v>
      </c>
      <c r="H581" s="30" t="str">
        <f>IF(H275&lt;H$619,CONCATENATE("&lt;",VLOOKUP(CONCATENATE(H$317," 1"),ТЗ!$A:$C,3,0)),IF(ТЗ!H275&gt;ТЗ!H$620,CONCATENATE("&gt;",VLOOKUP(CONCATENATE(H$317," 2"),ТЗ!$A:$C,3,0)),ТЗ!H275))</f>
        <v>&lt;1,00</v>
      </c>
      <c r="I581" s="30" t="str">
        <f>IF(I275&lt;I$619,CONCATENATE("&lt;",VLOOKUP(CONCATENATE(I$317," 1"),ТЗ!$A:$C,3,0)),IF(ТЗ!I275&gt;ТЗ!I$620,CONCATENATE("&gt;",VLOOKUP(CONCATENATE(I$317," 2"),ТЗ!$A:$C,3,0)),ТЗ!I275))</f>
        <v>&lt;0,01</v>
      </c>
      <c r="J581" s="30">
        <f>IF(J275&lt;J$619,CONCATENATE("&lt;",VLOOKUP(CONCATENATE(J$317," 1"),ТЗ!$A:$C,3,0)),IF(ТЗ!J275&gt;ТЗ!J$620,CONCATENATE("&gt;",VLOOKUP(CONCATENATE(J$317," 2"),ТЗ!$A:$C,3,0)),ТЗ!J275))</f>
        <v>0</v>
      </c>
      <c r="K581" s="30">
        <f>IF(K275&lt;K$619,CONCATENATE("&lt;",VLOOKUP(CONCATENATE(K$317," 1"),ТЗ!$A:$C,3,0)),IF(ТЗ!K275&gt;ТЗ!K$620,CONCATENATE("&gt;",VLOOKUP(CONCATENATE(K$317," 2"),ТЗ!$A:$C,3,0)),ТЗ!K275))</f>
        <v>0</v>
      </c>
      <c r="L581" s="30" t="str">
        <f>IF(L275&lt;L$619,CONCATENATE("&lt;",VLOOKUP(CONCATENATE(L$317," 1"),ТЗ!$A:$C,3,0)),IF(ТЗ!L275&gt;ТЗ!L$620,CONCATENATE("&gt;",VLOOKUP(CONCATENATE(L$317," 2"),ТЗ!$A:$C,3,0)),ТЗ!L275))</f>
        <v>&lt;0,2</v>
      </c>
      <c r="M581" s="30" t="str">
        <f>IF(M275&lt;M$619,CONCATENATE("&lt;",VLOOKUP(CONCATENATE(M$317," 1"),ТЗ!$A:$C,3,0)),IF(ТЗ!M275&gt;ТЗ!M$620,CONCATENATE("&gt;",VLOOKUP(CONCATENATE(M$317," 2"),ТЗ!$A:$C,3,0)),ТЗ!M275))</f>
        <v>&lt;0,5</v>
      </c>
      <c r="N581" s="30">
        <f>IF(N275&lt;N$619,CONCATENATE("&lt;",VLOOKUP(CONCATENATE(N$317," 1"),ТЗ!$A:$C,3,0)),IF(ТЗ!N275&gt;ТЗ!N$620,CONCATENATE("&gt;",VLOOKUP(CONCATENATE(N$317," 2"),ТЗ!$A:$C,3,0)),ТЗ!N275))</f>
        <v>0</v>
      </c>
      <c r="O581" s="30">
        <f>IF(O275&lt;O$619,CONCATENATE("&lt;",VLOOKUP(CONCATENATE(O$317," 1"),ТЗ!$A:$C,3,0)),IF(ТЗ!O275&gt;ТЗ!O$620,CONCATENATE("&gt;",VLOOKUP(CONCATENATE(O$317," 2"),ТЗ!$A:$C,3,0)),ТЗ!O275))</f>
        <v>0</v>
      </c>
      <c r="P581" s="30">
        <f>IF(P275&lt;P$619,CONCATENATE("&lt;",VLOOKUP(CONCATENATE(P$317," 1"),ТЗ!$A:$C,3,0)),IF(ТЗ!P275&gt;ТЗ!P$620,CONCATENATE("&gt;",VLOOKUP(CONCATENATE(P$317," 2"),ТЗ!$A:$C,3,0)),ТЗ!P275))</f>
        <v>0</v>
      </c>
      <c r="Q581" s="30">
        <f>IF(Q275&lt;Q$619,CONCATENATE("&lt;",VLOOKUP(CONCATENATE(Q$317," 1"),ТЗ!$A:$C,3,0)),IF(ТЗ!Q275&gt;ТЗ!Q$620,CONCATENATE("&gt;",VLOOKUP(CONCATENATE(Q$317," 2"),ТЗ!$A:$C,3,0)),ТЗ!Q275))</f>
        <v>0</v>
      </c>
      <c r="R581" s="30" t="str">
        <f>IF(R275&lt;R$619,CONCATENATE("&lt;",VLOOKUP(CONCATENATE(R$317," 1"),ТЗ!$A:$C,3,0)),IF(ТЗ!R275&gt;ТЗ!R$620,CONCATENATE("&gt;",VLOOKUP(CONCATENATE(R$317," 2"),ТЗ!$A:$C,3,0)),ТЗ!R275))</f>
        <v>&lt;0,5</v>
      </c>
      <c r="S581" s="30" t="str">
        <f>IF(S275&lt;S$619,CONCATENATE("&lt;",VLOOKUP(CONCATENATE(S$317," 1"),ТЗ!$A:$C,3,0)),IF(ТЗ!S275&gt;ТЗ!S$620,CONCATENATE("&gt;",VLOOKUP(CONCATENATE(S$317," 2"),ТЗ!$A:$C,3,0)),ТЗ!S275))</f>
        <v>&lt;0,1</v>
      </c>
      <c r="T581" s="30" t="str">
        <f>IF(T275&lt;T$619,CONCATENATE("&lt;",VLOOKUP(CONCATENATE(T$317," 1"),ТЗ!$A:$C,3,0)),IF(ТЗ!T275&gt;ТЗ!T$620,CONCATENATE("&gt;",VLOOKUP(CONCATENATE(T$317," 2"),ТЗ!$A:$C,3,0)),ТЗ!T275))</f>
        <v>&lt;0,1</v>
      </c>
      <c r="U581" s="30" t="e">
        <f>IF(U275&lt;U$619,CONCATENATE("&lt;",VLOOKUP(CONCATENATE(U$317," 1"),ТЗ!$A:$C,3,0)),IF(ТЗ!U275&gt;ТЗ!U$620,CONCATENATE("&gt;",VLOOKUP(CONCATENATE(U$317," 2"),ТЗ!$A:$C,3,0)),ТЗ!U275))</f>
        <v>#N/A</v>
      </c>
      <c r="V581" s="30" t="e">
        <f>IF(V275&lt;V$619,CONCATENATE("&lt;",VLOOKUP(CONCATENATE(V$317," 1"),ТЗ!$A:$C,3,0)),IF(ТЗ!V275&gt;ТЗ!V$620,CONCATENATE("&gt;",VLOOKUP(CONCATENATE(V$317," 2"),ТЗ!$A:$C,3,0)),ТЗ!V275))</f>
        <v>#N/A</v>
      </c>
    </row>
    <row r="582" spans="4:22" ht="15.75" hidden="1" thickBot="1" x14ac:dyDescent="0.3">
      <c r="D582" s="14" t="str">
        <f>IF(OR(D581=[1]Настройки!$U$6,D581="-"),"-",D581+1)</f>
        <v>-</v>
      </c>
      <c r="E582" s="15" t="str">
        <f t="shared" si="5"/>
        <v>-</v>
      </c>
      <c r="F582" s="15"/>
      <c r="G582" s="30" t="str">
        <f>IF(G276&lt;G$619,CONCATENATE("&lt;",VLOOKUP(CONCATENATE(G$317," 1"),ТЗ!$A:$C,3,0)),IF(ТЗ!G276&gt;ТЗ!G$620,CONCATENATE("&gt;",VLOOKUP(CONCATENATE(G$317," 2"),ТЗ!$A:$C,3,0)),ТЗ!G276))</f>
        <v>&lt;1,00</v>
      </c>
      <c r="H582" s="30" t="str">
        <f>IF(H276&lt;H$619,CONCATENATE("&lt;",VLOOKUP(CONCATENATE(H$317," 1"),ТЗ!$A:$C,3,0)),IF(ТЗ!H276&gt;ТЗ!H$620,CONCATENATE("&gt;",VLOOKUP(CONCATENATE(H$317," 2"),ТЗ!$A:$C,3,0)),ТЗ!H276))</f>
        <v>&lt;1,00</v>
      </c>
      <c r="I582" s="30" t="str">
        <f>IF(I276&lt;I$619,CONCATENATE("&lt;",VLOOKUP(CONCATENATE(I$317," 1"),ТЗ!$A:$C,3,0)),IF(ТЗ!I276&gt;ТЗ!I$620,CONCATENATE("&gt;",VLOOKUP(CONCATENATE(I$317," 2"),ТЗ!$A:$C,3,0)),ТЗ!I276))</f>
        <v>&lt;0,01</v>
      </c>
      <c r="J582" s="30">
        <f>IF(J276&lt;J$619,CONCATENATE("&lt;",VLOOKUP(CONCATENATE(J$317," 1"),ТЗ!$A:$C,3,0)),IF(ТЗ!J276&gt;ТЗ!J$620,CONCATENATE("&gt;",VLOOKUP(CONCATENATE(J$317," 2"),ТЗ!$A:$C,3,0)),ТЗ!J276))</f>
        <v>0</v>
      </c>
      <c r="K582" s="30">
        <f>IF(K276&lt;K$619,CONCATENATE("&lt;",VLOOKUP(CONCATENATE(K$317," 1"),ТЗ!$A:$C,3,0)),IF(ТЗ!K276&gt;ТЗ!K$620,CONCATENATE("&gt;",VLOOKUP(CONCATENATE(K$317," 2"),ТЗ!$A:$C,3,0)),ТЗ!K276))</f>
        <v>0</v>
      </c>
      <c r="L582" s="30" t="str">
        <f>IF(L276&lt;L$619,CONCATENATE("&lt;",VLOOKUP(CONCATENATE(L$317," 1"),ТЗ!$A:$C,3,0)),IF(ТЗ!L276&gt;ТЗ!L$620,CONCATENATE("&gt;",VLOOKUP(CONCATENATE(L$317," 2"),ТЗ!$A:$C,3,0)),ТЗ!L276))</f>
        <v>&lt;0,2</v>
      </c>
      <c r="M582" s="30" t="str">
        <f>IF(M276&lt;M$619,CONCATENATE("&lt;",VLOOKUP(CONCATENATE(M$317," 1"),ТЗ!$A:$C,3,0)),IF(ТЗ!M276&gt;ТЗ!M$620,CONCATENATE("&gt;",VLOOKUP(CONCATENATE(M$317," 2"),ТЗ!$A:$C,3,0)),ТЗ!M276))</f>
        <v>&lt;0,5</v>
      </c>
      <c r="N582" s="30">
        <f>IF(N276&lt;N$619,CONCATENATE("&lt;",VLOOKUP(CONCATENATE(N$317," 1"),ТЗ!$A:$C,3,0)),IF(ТЗ!N276&gt;ТЗ!N$620,CONCATENATE("&gt;",VLOOKUP(CONCATENATE(N$317," 2"),ТЗ!$A:$C,3,0)),ТЗ!N276))</f>
        <v>0</v>
      </c>
      <c r="O582" s="30">
        <f>IF(O276&lt;O$619,CONCATENATE("&lt;",VLOOKUP(CONCATENATE(O$317," 1"),ТЗ!$A:$C,3,0)),IF(ТЗ!O276&gt;ТЗ!O$620,CONCATENATE("&gt;",VLOOKUP(CONCATENATE(O$317," 2"),ТЗ!$A:$C,3,0)),ТЗ!O276))</f>
        <v>0</v>
      </c>
      <c r="P582" s="30">
        <f>IF(P276&lt;P$619,CONCATENATE("&lt;",VLOOKUP(CONCATENATE(P$317," 1"),ТЗ!$A:$C,3,0)),IF(ТЗ!P276&gt;ТЗ!P$620,CONCATENATE("&gt;",VLOOKUP(CONCATENATE(P$317," 2"),ТЗ!$A:$C,3,0)),ТЗ!P276))</f>
        <v>0</v>
      </c>
      <c r="Q582" s="30">
        <f>IF(Q276&lt;Q$619,CONCATENATE("&lt;",VLOOKUP(CONCATENATE(Q$317," 1"),ТЗ!$A:$C,3,0)),IF(ТЗ!Q276&gt;ТЗ!Q$620,CONCATENATE("&gt;",VLOOKUP(CONCATENATE(Q$317," 2"),ТЗ!$A:$C,3,0)),ТЗ!Q276))</f>
        <v>0</v>
      </c>
      <c r="R582" s="30" t="str">
        <f>IF(R276&lt;R$619,CONCATENATE("&lt;",VLOOKUP(CONCATENATE(R$317," 1"),ТЗ!$A:$C,3,0)),IF(ТЗ!R276&gt;ТЗ!R$620,CONCATENATE("&gt;",VLOOKUP(CONCATENATE(R$317," 2"),ТЗ!$A:$C,3,0)),ТЗ!R276))</f>
        <v>&lt;0,5</v>
      </c>
      <c r="S582" s="30" t="str">
        <f>IF(S276&lt;S$619,CONCATENATE("&lt;",VLOOKUP(CONCATENATE(S$317," 1"),ТЗ!$A:$C,3,0)),IF(ТЗ!S276&gt;ТЗ!S$620,CONCATENATE("&gt;",VLOOKUP(CONCATENATE(S$317," 2"),ТЗ!$A:$C,3,0)),ТЗ!S276))</f>
        <v>&lt;0,1</v>
      </c>
      <c r="T582" s="30" t="str">
        <f>IF(T276&lt;T$619,CONCATENATE("&lt;",VLOOKUP(CONCATENATE(T$317," 1"),ТЗ!$A:$C,3,0)),IF(ТЗ!T276&gt;ТЗ!T$620,CONCATENATE("&gt;",VLOOKUP(CONCATENATE(T$317," 2"),ТЗ!$A:$C,3,0)),ТЗ!T276))</f>
        <v>&lt;0,1</v>
      </c>
      <c r="U582" s="30" t="e">
        <f>IF(U276&lt;U$619,CONCATENATE("&lt;",VLOOKUP(CONCATENATE(U$317," 1"),ТЗ!$A:$C,3,0)),IF(ТЗ!U276&gt;ТЗ!U$620,CONCATENATE("&gt;",VLOOKUP(CONCATENATE(U$317," 2"),ТЗ!$A:$C,3,0)),ТЗ!U276))</f>
        <v>#N/A</v>
      </c>
      <c r="V582" s="30" t="e">
        <f>IF(V276&lt;V$619,CONCATENATE("&lt;",VLOOKUP(CONCATENATE(V$317," 1"),ТЗ!$A:$C,3,0)),IF(ТЗ!V276&gt;ТЗ!V$620,CONCATENATE("&gt;",VLOOKUP(CONCATENATE(V$317," 2"),ТЗ!$A:$C,3,0)),ТЗ!V276))</f>
        <v>#N/A</v>
      </c>
    </row>
    <row r="583" spans="4:22" ht="15.75" hidden="1" thickBot="1" x14ac:dyDescent="0.3">
      <c r="D583" s="14" t="str">
        <f>IF(OR(D582=[1]Настройки!$U$6,D582="-"),"-",D582+1)</f>
        <v>-</v>
      </c>
      <c r="E583" s="15" t="str">
        <f t="shared" si="5"/>
        <v>-</v>
      </c>
      <c r="F583" s="15"/>
      <c r="G583" s="30" t="str">
        <f>IF(G277&lt;G$619,CONCATENATE("&lt;",VLOOKUP(CONCATENATE(G$317," 1"),ТЗ!$A:$C,3,0)),IF(ТЗ!G277&gt;ТЗ!G$620,CONCATENATE("&gt;",VLOOKUP(CONCATENATE(G$317," 2"),ТЗ!$A:$C,3,0)),ТЗ!G277))</f>
        <v>&lt;1,00</v>
      </c>
      <c r="H583" s="30" t="str">
        <f>IF(H277&lt;H$619,CONCATENATE("&lt;",VLOOKUP(CONCATENATE(H$317," 1"),ТЗ!$A:$C,3,0)),IF(ТЗ!H277&gt;ТЗ!H$620,CONCATENATE("&gt;",VLOOKUP(CONCATENATE(H$317," 2"),ТЗ!$A:$C,3,0)),ТЗ!H277))</f>
        <v>&lt;1,00</v>
      </c>
      <c r="I583" s="30" t="str">
        <f>IF(I277&lt;I$619,CONCATENATE("&lt;",VLOOKUP(CONCATENATE(I$317," 1"),ТЗ!$A:$C,3,0)),IF(ТЗ!I277&gt;ТЗ!I$620,CONCATENATE("&gt;",VLOOKUP(CONCATENATE(I$317," 2"),ТЗ!$A:$C,3,0)),ТЗ!I277))</f>
        <v>&lt;0,01</v>
      </c>
      <c r="J583" s="30">
        <f>IF(J277&lt;J$619,CONCATENATE("&lt;",VLOOKUP(CONCATENATE(J$317," 1"),ТЗ!$A:$C,3,0)),IF(ТЗ!J277&gt;ТЗ!J$620,CONCATENATE("&gt;",VLOOKUP(CONCATENATE(J$317," 2"),ТЗ!$A:$C,3,0)),ТЗ!J277))</f>
        <v>0</v>
      </c>
      <c r="K583" s="30">
        <f>IF(K277&lt;K$619,CONCATENATE("&lt;",VLOOKUP(CONCATENATE(K$317," 1"),ТЗ!$A:$C,3,0)),IF(ТЗ!K277&gt;ТЗ!K$620,CONCATENATE("&gt;",VLOOKUP(CONCATENATE(K$317," 2"),ТЗ!$A:$C,3,0)),ТЗ!K277))</f>
        <v>0</v>
      </c>
      <c r="L583" s="30" t="str">
        <f>IF(L277&lt;L$619,CONCATENATE("&lt;",VLOOKUP(CONCATENATE(L$317," 1"),ТЗ!$A:$C,3,0)),IF(ТЗ!L277&gt;ТЗ!L$620,CONCATENATE("&gt;",VLOOKUP(CONCATENATE(L$317," 2"),ТЗ!$A:$C,3,0)),ТЗ!L277))</f>
        <v>&lt;0,2</v>
      </c>
      <c r="M583" s="30" t="str">
        <f>IF(M277&lt;M$619,CONCATENATE("&lt;",VLOOKUP(CONCATENATE(M$317," 1"),ТЗ!$A:$C,3,0)),IF(ТЗ!M277&gt;ТЗ!M$620,CONCATENATE("&gt;",VLOOKUP(CONCATENATE(M$317," 2"),ТЗ!$A:$C,3,0)),ТЗ!M277))</f>
        <v>&lt;0,5</v>
      </c>
      <c r="N583" s="30">
        <f>IF(N277&lt;N$619,CONCATENATE("&lt;",VLOOKUP(CONCATENATE(N$317," 1"),ТЗ!$A:$C,3,0)),IF(ТЗ!N277&gt;ТЗ!N$620,CONCATENATE("&gt;",VLOOKUP(CONCATENATE(N$317," 2"),ТЗ!$A:$C,3,0)),ТЗ!N277))</f>
        <v>0</v>
      </c>
      <c r="O583" s="30">
        <f>IF(O277&lt;O$619,CONCATENATE("&lt;",VLOOKUP(CONCATENATE(O$317," 1"),ТЗ!$A:$C,3,0)),IF(ТЗ!O277&gt;ТЗ!O$620,CONCATENATE("&gt;",VLOOKUP(CONCATENATE(O$317," 2"),ТЗ!$A:$C,3,0)),ТЗ!O277))</f>
        <v>0</v>
      </c>
      <c r="P583" s="30">
        <f>IF(P277&lt;P$619,CONCATENATE("&lt;",VLOOKUP(CONCATENATE(P$317," 1"),ТЗ!$A:$C,3,0)),IF(ТЗ!P277&gt;ТЗ!P$620,CONCATENATE("&gt;",VLOOKUP(CONCATENATE(P$317," 2"),ТЗ!$A:$C,3,0)),ТЗ!P277))</f>
        <v>0</v>
      </c>
      <c r="Q583" s="30">
        <f>IF(Q277&lt;Q$619,CONCATENATE("&lt;",VLOOKUP(CONCATENATE(Q$317," 1"),ТЗ!$A:$C,3,0)),IF(ТЗ!Q277&gt;ТЗ!Q$620,CONCATENATE("&gt;",VLOOKUP(CONCATENATE(Q$317," 2"),ТЗ!$A:$C,3,0)),ТЗ!Q277))</f>
        <v>0</v>
      </c>
      <c r="R583" s="30" t="str">
        <f>IF(R277&lt;R$619,CONCATENATE("&lt;",VLOOKUP(CONCATENATE(R$317," 1"),ТЗ!$A:$C,3,0)),IF(ТЗ!R277&gt;ТЗ!R$620,CONCATENATE("&gt;",VLOOKUP(CONCATENATE(R$317," 2"),ТЗ!$A:$C,3,0)),ТЗ!R277))</f>
        <v>&lt;0,5</v>
      </c>
      <c r="S583" s="30" t="str">
        <f>IF(S277&lt;S$619,CONCATENATE("&lt;",VLOOKUP(CONCATENATE(S$317," 1"),ТЗ!$A:$C,3,0)),IF(ТЗ!S277&gt;ТЗ!S$620,CONCATENATE("&gt;",VLOOKUP(CONCATENATE(S$317," 2"),ТЗ!$A:$C,3,0)),ТЗ!S277))</f>
        <v>&lt;0,1</v>
      </c>
      <c r="T583" s="30" t="str">
        <f>IF(T277&lt;T$619,CONCATENATE("&lt;",VLOOKUP(CONCATENATE(T$317," 1"),ТЗ!$A:$C,3,0)),IF(ТЗ!T277&gt;ТЗ!T$620,CONCATENATE("&gt;",VLOOKUP(CONCATENATE(T$317," 2"),ТЗ!$A:$C,3,0)),ТЗ!T277))</f>
        <v>&lt;0,1</v>
      </c>
      <c r="U583" s="30" t="e">
        <f>IF(U277&lt;U$619,CONCATENATE("&lt;",VLOOKUP(CONCATENATE(U$317," 1"),ТЗ!$A:$C,3,0)),IF(ТЗ!U277&gt;ТЗ!U$620,CONCATENATE("&gt;",VLOOKUP(CONCATENATE(U$317," 2"),ТЗ!$A:$C,3,0)),ТЗ!U277))</f>
        <v>#N/A</v>
      </c>
      <c r="V583" s="30" t="e">
        <f>IF(V277&lt;V$619,CONCATENATE("&lt;",VLOOKUP(CONCATENATE(V$317," 1"),ТЗ!$A:$C,3,0)),IF(ТЗ!V277&gt;ТЗ!V$620,CONCATENATE("&gt;",VLOOKUP(CONCATENATE(V$317," 2"),ТЗ!$A:$C,3,0)),ТЗ!V277))</f>
        <v>#N/A</v>
      </c>
    </row>
    <row r="584" spans="4:22" ht="15.75" hidden="1" thickBot="1" x14ac:dyDescent="0.3">
      <c r="D584" s="14" t="str">
        <f>IF(OR(D583=[1]Настройки!$U$6,D583="-"),"-",D583+1)</f>
        <v>-</v>
      </c>
      <c r="E584" s="15" t="str">
        <f t="shared" si="5"/>
        <v>-</v>
      </c>
      <c r="F584" s="15"/>
      <c r="G584" s="30" t="str">
        <f>IF(G278&lt;G$619,CONCATENATE("&lt;",VLOOKUP(CONCATENATE(G$317," 1"),ТЗ!$A:$C,3,0)),IF(ТЗ!G278&gt;ТЗ!G$620,CONCATENATE("&gt;",VLOOKUP(CONCATENATE(G$317," 2"),ТЗ!$A:$C,3,0)),ТЗ!G278))</f>
        <v>&lt;1,00</v>
      </c>
      <c r="H584" s="30" t="str">
        <f>IF(H278&lt;H$619,CONCATENATE("&lt;",VLOOKUP(CONCATENATE(H$317," 1"),ТЗ!$A:$C,3,0)),IF(ТЗ!H278&gt;ТЗ!H$620,CONCATENATE("&gt;",VLOOKUP(CONCATENATE(H$317," 2"),ТЗ!$A:$C,3,0)),ТЗ!H278))</f>
        <v>&lt;1,00</v>
      </c>
      <c r="I584" s="30" t="str">
        <f>IF(I278&lt;I$619,CONCATENATE("&lt;",VLOOKUP(CONCATENATE(I$317," 1"),ТЗ!$A:$C,3,0)),IF(ТЗ!I278&gt;ТЗ!I$620,CONCATENATE("&gt;",VLOOKUP(CONCATENATE(I$317," 2"),ТЗ!$A:$C,3,0)),ТЗ!I278))</f>
        <v>&lt;0,01</v>
      </c>
      <c r="J584" s="30">
        <f>IF(J278&lt;J$619,CONCATENATE("&lt;",VLOOKUP(CONCATENATE(J$317," 1"),ТЗ!$A:$C,3,0)),IF(ТЗ!J278&gt;ТЗ!J$620,CONCATENATE("&gt;",VLOOKUP(CONCATENATE(J$317," 2"),ТЗ!$A:$C,3,0)),ТЗ!J278))</f>
        <v>0</v>
      </c>
      <c r="K584" s="30">
        <f>IF(K278&lt;K$619,CONCATENATE("&lt;",VLOOKUP(CONCATENATE(K$317," 1"),ТЗ!$A:$C,3,0)),IF(ТЗ!K278&gt;ТЗ!K$620,CONCATENATE("&gt;",VLOOKUP(CONCATENATE(K$317," 2"),ТЗ!$A:$C,3,0)),ТЗ!K278))</f>
        <v>0</v>
      </c>
      <c r="L584" s="30" t="str">
        <f>IF(L278&lt;L$619,CONCATENATE("&lt;",VLOOKUP(CONCATENATE(L$317," 1"),ТЗ!$A:$C,3,0)),IF(ТЗ!L278&gt;ТЗ!L$620,CONCATENATE("&gt;",VLOOKUP(CONCATENATE(L$317," 2"),ТЗ!$A:$C,3,0)),ТЗ!L278))</f>
        <v>&lt;0,2</v>
      </c>
      <c r="M584" s="30" t="str">
        <f>IF(M278&lt;M$619,CONCATENATE("&lt;",VLOOKUP(CONCATENATE(M$317," 1"),ТЗ!$A:$C,3,0)),IF(ТЗ!M278&gt;ТЗ!M$620,CONCATENATE("&gt;",VLOOKUP(CONCATENATE(M$317," 2"),ТЗ!$A:$C,3,0)),ТЗ!M278))</f>
        <v>&lt;0,5</v>
      </c>
      <c r="N584" s="30">
        <f>IF(N278&lt;N$619,CONCATENATE("&lt;",VLOOKUP(CONCATENATE(N$317," 1"),ТЗ!$A:$C,3,0)),IF(ТЗ!N278&gt;ТЗ!N$620,CONCATENATE("&gt;",VLOOKUP(CONCATENATE(N$317," 2"),ТЗ!$A:$C,3,0)),ТЗ!N278))</f>
        <v>0</v>
      </c>
      <c r="O584" s="30">
        <f>IF(O278&lt;O$619,CONCATENATE("&lt;",VLOOKUP(CONCATENATE(O$317," 1"),ТЗ!$A:$C,3,0)),IF(ТЗ!O278&gt;ТЗ!O$620,CONCATENATE("&gt;",VLOOKUP(CONCATENATE(O$317," 2"),ТЗ!$A:$C,3,0)),ТЗ!O278))</f>
        <v>0</v>
      </c>
      <c r="P584" s="30">
        <f>IF(P278&lt;P$619,CONCATENATE("&lt;",VLOOKUP(CONCATENATE(P$317," 1"),ТЗ!$A:$C,3,0)),IF(ТЗ!P278&gt;ТЗ!P$620,CONCATENATE("&gt;",VLOOKUP(CONCATENATE(P$317," 2"),ТЗ!$A:$C,3,0)),ТЗ!P278))</f>
        <v>0</v>
      </c>
      <c r="Q584" s="30">
        <f>IF(Q278&lt;Q$619,CONCATENATE("&lt;",VLOOKUP(CONCATENATE(Q$317," 1"),ТЗ!$A:$C,3,0)),IF(ТЗ!Q278&gt;ТЗ!Q$620,CONCATENATE("&gt;",VLOOKUP(CONCATENATE(Q$317," 2"),ТЗ!$A:$C,3,0)),ТЗ!Q278))</f>
        <v>0</v>
      </c>
      <c r="R584" s="30" t="str">
        <f>IF(R278&lt;R$619,CONCATENATE("&lt;",VLOOKUP(CONCATENATE(R$317," 1"),ТЗ!$A:$C,3,0)),IF(ТЗ!R278&gt;ТЗ!R$620,CONCATENATE("&gt;",VLOOKUP(CONCATENATE(R$317," 2"),ТЗ!$A:$C,3,0)),ТЗ!R278))</f>
        <v>&lt;0,5</v>
      </c>
      <c r="S584" s="30" t="str">
        <f>IF(S278&lt;S$619,CONCATENATE("&lt;",VLOOKUP(CONCATENATE(S$317," 1"),ТЗ!$A:$C,3,0)),IF(ТЗ!S278&gt;ТЗ!S$620,CONCATENATE("&gt;",VLOOKUP(CONCATENATE(S$317," 2"),ТЗ!$A:$C,3,0)),ТЗ!S278))</f>
        <v>&lt;0,1</v>
      </c>
      <c r="T584" s="30" t="str">
        <f>IF(T278&lt;T$619,CONCATENATE("&lt;",VLOOKUP(CONCATENATE(T$317," 1"),ТЗ!$A:$C,3,0)),IF(ТЗ!T278&gt;ТЗ!T$620,CONCATENATE("&gt;",VLOOKUP(CONCATENATE(T$317," 2"),ТЗ!$A:$C,3,0)),ТЗ!T278))</f>
        <v>&lt;0,1</v>
      </c>
      <c r="U584" s="30" t="e">
        <f>IF(U278&lt;U$619,CONCATENATE("&lt;",VLOOKUP(CONCATENATE(U$317," 1"),ТЗ!$A:$C,3,0)),IF(ТЗ!U278&gt;ТЗ!U$620,CONCATENATE("&gt;",VLOOKUP(CONCATENATE(U$317," 2"),ТЗ!$A:$C,3,0)),ТЗ!U278))</f>
        <v>#N/A</v>
      </c>
      <c r="V584" s="30" t="e">
        <f>IF(V278&lt;V$619,CONCATENATE("&lt;",VLOOKUP(CONCATENATE(V$317," 1"),ТЗ!$A:$C,3,0)),IF(ТЗ!V278&gt;ТЗ!V$620,CONCATENATE("&gt;",VLOOKUP(CONCATENATE(V$317," 2"),ТЗ!$A:$C,3,0)),ТЗ!V278))</f>
        <v>#N/A</v>
      </c>
    </row>
    <row r="585" spans="4:22" ht="15.75" hidden="1" thickBot="1" x14ac:dyDescent="0.3">
      <c r="D585" s="14" t="str">
        <f>IF(OR(D584=[1]Настройки!$U$6,D584="-"),"-",D584+1)</f>
        <v>-</v>
      </c>
      <c r="E585" s="15" t="str">
        <f t="shared" si="5"/>
        <v>-</v>
      </c>
      <c r="F585" s="15"/>
      <c r="G585" s="30" t="str">
        <f>IF(G279&lt;G$619,CONCATENATE("&lt;",VLOOKUP(CONCATENATE(G$317," 1"),ТЗ!$A:$C,3,0)),IF(ТЗ!G279&gt;ТЗ!G$620,CONCATENATE("&gt;",VLOOKUP(CONCATENATE(G$317," 2"),ТЗ!$A:$C,3,0)),ТЗ!G279))</f>
        <v>&lt;1,00</v>
      </c>
      <c r="H585" s="30" t="str">
        <f>IF(H279&lt;H$619,CONCATENATE("&lt;",VLOOKUP(CONCATENATE(H$317," 1"),ТЗ!$A:$C,3,0)),IF(ТЗ!H279&gt;ТЗ!H$620,CONCATENATE("&gt;",VLOOKUP(CONCATENATE(H$317," 2"),ТЗ!$A:$C,3,0)),ТЗ!H279))</f>
        <v>&lt;1,00</v>
      </c>
      <c r="I585" s="30" t="str">
        <f>IF(I279&lt;I$619,CONCATENATE("&lt;",VLOOKUP(CONCATENATE(I$317," 1"),ТЗ!$A:$C,3,0)),IF(ТЗ!I279&gt;ТЗ!I$620,CONCATENATE("&gt;",VLOOKUP(CONCATENATE(I$317," 2"),ТЗ!$A:$C,3,0)),ТЗ!I279))</f>
        <v>&lt;0,01</v>
      </c>
      <c r="J585" s="30">
        <f>IF(J279&lt;J$619,CONCATENATE("&lt;",VLOOKUP(CONCATENATE(J$317," 1"),ТЗ!$A:$C,3,0)),IF(ТЗ!J279&gt;ТЗ!J$620,CONCATENATE("&gt;",VLOOKUP(CONCATENATE(J$317," 2"),ТЗ!$A:$C,3,0)),ТЗ!J279))</f>
        <v>0</v>
      </c>
      <c r="K585" s="30">
        <f>IF(K279&lt;K$619,CONCATENATE("&lt;",VLOOKUP(CONCATENATE(K$317," 1"),ТЗ!$A:$C,3,0)),IF(ТЗ!K279&gt;ТЗ!K$620,CONCATENATE("&gt;",VLOOKUP(CONCATENATE(K$317," 2"),ТЗ!$A:$C,3,0)),ТЗ!K279))</f>
        <v>0</v>
      </c>
      <c r="L585" s="30" t="str">
        <f>IF(L279&lt;L$619,CONCATENATE("&lt;",VLOOKUP(CONCATENATE(L$317," 1"),ТЗ!$A:$C,3,0)),IF(ТЗ!L279&gt;ТЗ!L$620,CONCATENATE("&gt;",VLOOKUP(CONCATENATE(L$317," 2"),ТЗ!$A:$C,3,0)),ТЗ!L279))</f>
        <v>&lt;0,2</v>
      </c>
      <c r="M585" s="30" t="str">
        <f>IF(M279&lt;M$619,CONCATENATE("&lt;",VLOOKUP(CONCATENATE(M$317," 1"),ТЗ!$A:$C,3,0)),IF(ТЗ!M279&gt;ТЗ!M$620,CONCATENATE("&gt;",VLOOKUP(CONCATENATE(M$317," 2"),ТЗ!$A:$C,3,0)),ТЗ!M279))</f>
        <v>&lt;0,5</v>
      </c>
      <c r="N585" s="30">
        <f>IF(N279&lt;N$619,CONCATENATE("&lt;",VLOOKUP(CONCATENATE(N$317," 1"),ТЗ!$A:$C,3,0)),IF(ТЗ!N279&gt;ТЗ!N$620,CONCATENATE("&gt;",VLOOKUP(CONCATENATE(N$317," 2"),ТЗ!$A:$C,3,0)),ТЗ!N279))</f>
        <v>0</v>
      </c>
      <c r="O585" s="30">
        <f>IF(O279&lt;O$619,CONCATENATE("&lt;",VLOOKUP(CONCATENATE(O$317," 1"),ТЗ!$A:$C,3,0)),IF(ТЗ!O279&gt;ТЗ!O$620,CONCATENATE("&gt;",VLOOKUP(CONCATENATE(O$317," 2"),ТЗ!$A:$C,3,0)),ТЗ!O279))</f>
        <v>0</v>
      </c>
      <c r="P585" s="30">
        <f>IF(P279&lt;P$619,CONCATENATE("&lt;",VLOOKUP(CONCATENATE(P$317," 1"),ТЗ!$A:$C,3,0)),IF(ТЗ!P279&gt;ТЗ!P$620,CONCATENATE("&gt;",VLOOKUP(CONCATENATE(P$317," 2"),ТЗ!$A:$C,3,0)),ТЗ!P279))</f>
        <v>0</v>
      </c>
      <c r="Q585" s="30">
        <f>IF(Q279&lt;Q$619,CONCATENATE("&lt;",VLOOKUP(CONCATENATE(Q$317," 1"),ТЗ!$A:$C,3,0)),IF(ТЗ!Q279&gt;ТЗ!Q$620,CONCATENATE("&gt;",VLOOKUP(CONCATENATE(Q$317," 2"),ТЗ!$A:$C,3,0)),ТЗ!Q279))</f>
        <v>0</v>
      </c>
      <c r="R585" s="30" t="str">
        <f>IF(R279&lt;R$619,CONCATENATE("&lt;",VLOOKUP(CONCATENATE(R$317," 1"),ТЗ!$A:$C,3,0)),IF(ТЗ!R279&gt;ТЗ!R$620,CONCATENATE("&gt;",VLOOKUP(CONCATENATE(R$317," 2"),ТЗ!$A:$C,3,0)),ТЗ!R279))</f>
        <v>&lt;0,5</v>
      </c>
      <c r="S585" s="30" t="str">
        <f>IF(S279&lt;S$619,CONCATENATE("&lt;",VLOOKUP(CONCATENATE(S$317," 1"),ТЗ!$A:$C,3,0)),IF(ТЗ!S279&gt;ТЗ!S$620,CONCATENATE("&gt;",VLOOKUP(CONCATENATE(S$317," 2"),ТЗ!$A:$C,3,0)),ТЗ!S279))</f>
        <v>&lt;0,1</v>
      </c>
      <c r="T585" s="30" t="str">
        <f>IF(T279&lt;T$619,CONCATENATE("&lt;",VLOOKUP(CONCATENATE(T$317," 1"),ТЗ!$A:$C,3,0)),IF(ТЗ!T279&gt;ТЗ!T$620,CONCATENATE("&gt;",VLOOKUP(CONCATENATE(T$317," 2"),ТЗ!$A:$C,3,0)),ТЗ!T279))</f>
        <v>&lt;0,1</v>
      </c>
      <c r="U585" s="30" t="e">
        <f>IF(U279&lt;U$619,CONCATENATE("&lt;",VLOOKUP(CONCATENATE(U$317," 1"),ТЗ!$A:$C,3,0)),IF(ТЗ!U279&gt;ТЗ!U$620,CONCATENATE("&gt;",VLOOKUP(CONCATENATE(U$317," 2"),ТЗ!$A:$C,3,0)),ТЗ!U279))</f>
        <v>#N/A</v>
      </c>
      <c r="V585" s="30" t="e">
        <f>IF(V279&lt;V$619,CONCATENATE("&lt;",VLOOKUP(CONCATENATE(V$317," 1"),ТЗ!$A:$C,3,0)),IF(ТЗ!V279&gt;ТЗ!V$620,CONCATENATE("&gt;",VLOOKUP(CONCATENATE(V$317," 2"),ТЗ!$A:$C,3,0)),ТЗ!V279))</f>
        <v>#N/A</v>
      </c>
    </row>
    <row r="586" spans="4:22" ht="15.75" hidden="1" thickBot="1" x14ac:dyDescent="0.3">
      <c r="D586" s="14" t="str">
        <f>IF(OR(D585=[1]Настройки!$U$6,D585="-"),"-",D585+1)</f>
        <v>-</v>
      </c>
      <c r="E586" s="15" t="str">
        <f t="shared" si="5"/>
        <v>-</v>
      </c>
      <c r="F586" s="15"/>
      <c r="G586" s="30" t="str">
        <f>IF(G280&lt;G$619,CONCATENATE("&lt;",VLOOKUP(CONCATENATE(G$317," 1"),ТЗ!$A:$C,3,0)),IF(ТЗ!G280&gt;ТЗ!G$620,CONCATENATE("&gt;",VLOOKUP(CONCATENATE(G$317," 2"),ТЗ!$A:$C,3,0)),ТЗ!G280))</f>
        <v>&lt;1,00</v>
      </c>
      <c r="H586" s="30" t="str">
        <f>IF(H280&lt;H$619,CONCATENATE("&lt;",VLOOKUP(CONCATENATE(H$317," 1"),ТЗ!$A:$C,3,0)),IF(ТЗ!H280&gt;ТЗ!H$620,CONCATENATE("&gt;",VLOOKUP(CONCATENATE(H$317," 2"),ТЗ!$A:$C,3,0)),ТЗ!H280))</f>
        <v>&lt;1,00</v>
      </c>
      <c r="I586" s="30" t="str">
        <f>IF(I280&lt;I$619,CONCATENATE("&lt;",VLOOKUP(CONCATENATE(I$317," 1"),ТЗ!$A:$C,3,0)),IF(ТЗ!I280&gt;ТЗ!I$620,CONCATENATE("&gt;",VLOOKUP(CONCATENATE(I$317," 2"),ТЗ!$A:$C,3,0)),ТЗ!I280))</f>
        <v>&lt;0,01</v>
      </c>
      <c r="J586" s="30">
        <f>IF(J280&lt;J$619,CONCATENATE("&lt;",VLOOKUP(CONCATENATE(J$317," 1"),ТЗ!$A:$C,3,0)),IF(ТЗ!J280&gt;ТЗ!J$620,CONCATENATE("&gt;",VLOOKUP(CONCATENATE(J$317," 2"),ТЗ!$A:$C,3,0)),ТЗ!J280))</f>
        <v>0</v>
      </c>
      <c r="K586" s="30">
        <f>IF(K280&lt;K$619,CONCATENATE("&lt;",VLOOKUP(CONCATENATE(K$317," 1"),ТЗ!$A:$C,3,0)),IF(ТЗ!K280&gt;ТЗ!K$620,CONCATENATE("&gt;",VLOOKUP(CONCATENATE(K$317," 2"),ТЗ!$A:$C,3,0)),ТЗ!K280))</f>
        <v>0</v>
      </c>
      <c r="L586" s="30" t="str">
        <f>IF(L280&lt;L$619,CONCATENATE("&lt;",VLOOKUP(CONCATENATE(L$317," 1"),ТЗ!$A:$C,3,0)),IF(ТЗ!L280&gt;ТЗ!L$620,CONCATENATE("&gt;",VLOOKUP(CONCATENATE(L$317," 2"),ТЗ!$A:$C,3,0)),ТЗ!L280))</f>
        <v>&lt;0,2</v>
      </c>
      <c r="M586" s="30" t="str">
        <f>IF(M280&lt;M$619,CONCATENATE("&lt;",VLOOKUP(CONCATENATE(M$317," 1"),ТЗ!$A:$C,3,0)),IF(ТЗ!M280&gt;ТЗ!M$620,CONCATENATE("&gt;",VLOOKUP(CONCATENATE(M$317," 2"),ТЗ!$A:$C,3,0)),ТЗ!M280))</f>
        <v>&lt;0,5</v>
      </c>
      <c r="N586" s="30">
        <f>IF(N280&lt;N$619,CONCATENATE("&lt;",VLOOKUP(CONCATENATE(N$317," 1"),ТЗ!$A:$C,3,0)),IF(ТЗ!N280&gt;ТЗ!N$620,CONCATENATE("&gt;",VLOOKUP(CONCATENATE(N$317," 2"),ТЗ!$A:$C,3,0)),ТЗ!N280))</f>
        <v>0</v>
      </c>
      <c r="O586" s="30">
        <f>IF(O280&lt;O$619,CONCATENATE("&lt;",VLOOKUP(CONCATENATE(O$317," 1"),ТЗ!$A:$C,3,0)),IF(ТЗ!O280&gt;ТЗ!O$620,CONCATENATE("&gt;",VLOOKUP(CONCATENATE(O$317," 2"),ТЗ!$A:$C,3,0)),ТЗ!O280))</f>
        <v>0</v>
      </c>
      <c r="P586" s="30">
        <f>IF(P280&lt;P$619,CONCATENATE("&lt;",VLOOKUP(CONCATENATE(P$317," 1"),ТЗ!$A:$C,3,0)),IF(ТЗ!P280&gt;ТЗ!P$620,CONCATENATE("&gt;",VLOOKUP(CONCATENATE(P$317," 2"),ТЗ!$A:$C,3,0)),ТЗ!P280))</f>
        <v>0</v>
      </c>
      <c r="Q586" s="30">
        <f>IF(Q280&lt;Q$619,CONCATENATE("&lt;",VLOOKUP(CONCATENATE(Q$317," 1"),ТЗ!$A:$C,3,0)),IF(ТЗ!Q280&gt;ТЗ!Q$620,CONCATENATE("&gt;",VLOOKUP(CONCATENATE(Q$317," 2"),ТЗ!$A:$C,3,0)),ТЗ!Q280))</f>
        <v>0</v>
      </c>
      <c r="R586" s="30" t="str">
        <f>IF(R280&lt;R$619,CONCATENATE("&lt;",VLOOKUP(CONCATENATE(R$317," 1"),ТЗ!$A:$C,3,0)),IF(ТЗ!R280&gt;ТЗ!R$620,CONCATENATE("&gt;",VLOOKUP(CONCATENATE(R$317," 2"),ТЗ!$A:$C,3,0)),ТЗ!R280))</f>
        <v>&lt;0,5</v>
      </c>
      <c r="S586" s="30" t="str">
        <f>IF(S280&lt;S$619,CONCATENATE("&lt;",VLOOKUP(CONCATENATE(S$317," 1"),ТЗ!$A:$C,3,0)),IF(ТЗ!S280&gt;ТЗ!S$620,CONCATENATE("&gt;",VLOOKUP(CONCATENATE(S$317," 2"),ТЗ!$A:$C,3,0)),ТЗ!S280))</f>
        <v>&lt;0,1</v>
      </c>
      <c r="T586" s="30" t="str">
        <f>IF(T280&lt;T$619,CONCATENATE("&lt;",VLOOKUP(CONCATENATE(T$317," 1"),ТЗ!$A:$C,3,0)),IF(ТЗ!T280&gt;ТЗ!T$620,CONCATENATE("&gt;",VLOOKUP(CONCATENATE(T$317," 2"),ТЗ!$A:$C,3,0)),ТЗ!T280))</f>
        <v>&lt;0,1</v>
      </c>
      <c r="U586" s="30" t="e">
        <f>IF(U280&lt;U$619,CONCATENATE("&lt;",VLOOKUP(CONCATENATE(U$317," 1"),ТЗ!$A:$C,3,0)),IF(ТЗ!U280&gt;ТЗ!U$620,CONCATENATE("&gt;",VLOOKUP(CONCATENATE(U$317," 2"),ТЗ!$A:$C,3,0)),ТЗ!U280))</f>
        <v>#N/A</v>
      </c>
      <c r="V586" s="30" t="e">
        <f>IF(V280&lt;V$619,CONCATENATE("&lt;",VLOOKUP(CONCATENATE(V$317," 1"),ТЗ!$A:$C,3,0)),IF(ТЗ!V280&gt;ТЗ!V$620,CONCATENATE("&gt;",VLOOKUP(CONCATENATE(V$317," 2"),ТЗ!$A:$C,3,0)),ТЗ!V280))</f>
        <v>#N/A</v>
      </c>
    </row>
    <row r="587" spans="4:22" ht="15.75" hidden="1" thickBot="1" x14ac:dyDescent="0.3">
      <c r="D587" s="14" t="str">
        <f>IF(OR(D586=[1]Настройки!$U$6,D586="-"),"-",D586+1)</f>
        <v>-</v>
      </c>
      <c r="E587" s="15" t="str">
        <f t="shared" si="5"/>
        <v>-</v>
      </c>
      <c r="F587" s="15"/>
      <c r="G587" s="30" t="str">
        <f>IF(G281&lt;G$619,CONCATENATE("&lt;",VLOOKUP(CONCATENATE(G$317," 1"),ТЗ!$A:$C,3,0)),IF(ТЗ!G281&gt;ТЗ!G$620,CONCATENATE("&gt;",VLOOKUP(CONCATENATE(G$317," 2"),ТЗ!$A:$C,3,0)),ТЗ!G281))</f>
        <v>&lt;1,00</v>
      </c>
      <c r="H587" s="30" t="str">
        <f>IF(H281&lt;H$619,CONCATENATE("&lt;",VLOOKUP(CONCATENATE(H$317," 1"),ТЗ!$A:$C,3,0)),IF(ТЗ!H281&gt;ТЗ!H$620,CONCATENATE("&gt;",VLOOKUP(CONCATENATE(H$317," 2"),ТЗ!$A:$C,3,0)),ТЗ!H281))</f>
        <v>&lt;1,00</v>
      </c>
      <c r="I587" s="30" t="str">
        <f>IF(I281&lt;I$619,CONCATENATE("&lt;",VLOOKUP(CONCATENATE(I$317," 1"),ТЗ!$A:$C,3,0)),IF(ТЗ!I281&gt;ТЗ!I$620,CONCATENATE("&gt;",VLOOKUP(CONCATENATE(I$317," 2"),ТЗ!$A:$C,3,0)),ТЗ!I281))</f>
        <v>&lt;0,01</v>
      </c>
      <c r="J587" s="30">
        <f>IF(J281&lt;J$619,CONCATENATE("&lt;",VLOOKUP(CONCATENATE(J$317," 1"),ТЗ!$A:$C,3,0)),IF(ТЗ!J281&gt;ТЗ!J$620,CONCATENATE("&gt;",VLOOKUP(CONCATENATE(J$317," 2"),ТЗ!$A:$C,3,0)),ТЗ!J281))</f>
        <v>0</v>
      </c>
      <c r="K587" s="30">
        <f>IF(K281&lt;K$619,CONCATENATE("&lt;",VLOOKUP(CONCATENATE(K$317," 1"),ТЗ!$A:$C,3,0)),IF(ТЗ!K281&gt;ТЗ!K$620,CONCATENATE("&gt;",VLOOKUP(CONCATENATE(K$317," 2"),ТЗ!$A:$C,3,0)),ТЗ!K281))</f>
        <v>0</v>
      </c>
      <c r="L587" s="30" t="str">
        <f>IF(L281&lt;L$619,CONCATENATE("&lt;",VLOOKUP(CONCATENATE(L$317," 1"),ТЗ!$A:$C,3,0)),IF(ТЗ!L281&gt;ТЗ!L$620,CONCATENATE("&gt;",VLOOKUP(CONCATENATE(L$317," 2"),ТЗ!$A:$C,3,0)),ТЗ!L281))</f>
        <v>&lt;0,2</v>
      </c>
      <c r="M587" s="30" t="str">
        <f>IF(M281&lt;M$619,CONCATENATE("&lt;",VLOOKUP(CONCATENATE(M$317," 1"),ТЗ!$A:$C,3,0)),IF(ТЗ!M281&gt;ТЗ!M$620,CONCATENATE("&gt;",VLOOKUP(CONCATENATE(M$317," 2"),ТЗ!$A:$C,3,0)),ТЗ!M281))</f>
        <v>&lt;0,5</v>
      </c>
      <c r="N587" s="30">
        <f>IF(N281&lt;N$619,CONCATENATE("&lt;",VLOOKUP(CONCATENATE(N$317," 1"),ТЗ!$A:$C,3,0)),IF(ТЗ!N281&gt;ТЗ!N$620,CONCATENATE("&gt;",VLOOKUP(CONCATENATE(N$317," 2"),ТЗ!$A:$C,3,0)),ТЗ!N281))</f>
        <v>0</v>
      </c>
      <c r="O587" s="30">
        <f>IF(O281&lt;O$619,CONCATENATE("&lt;",VLOOKUP(CONCATENATE(O$317," 1"),ТЗ!$A:$C,3,0)),IF(ТЗ!O281&gt;ТЗ!O$620,CONCATENATE("&gt;",VLOOKUP(CONCATENATE(O$317," 2"),ТЗ!$A:$C,3,0)),ТЗ!O281))</f>
        <v>0</v>
      </c>
      <c r="P587" s="30">
        <f>IF(P281&lt;P$619,CONCATENATE("&lt;",VLOOKUP(CONCATENATE(P$317," 1"),ТЗ!$A:$C,3,0)),IF(ТЗ!P281&gt;ТЗ!P$620,CONCATENATE("&gt;",VLOOKUP(CONCATENATE(P$317," 2"),ТЗ!$A:$C,3,0)),ТЗ!P281))</f>
        <v>0</v>
      </c>
      <c r="Q587" s="30">
        <f>IF(Q281&lt;Q$619,CONCATENATE("&lt;",VLOOKUP(CONCATENATE(Q$317," 1"),ТЗ!$A:$C,3,0)),IF(ТЗ!Q281&gt;ТЗ!Q$620,CONCATENATE("&gt;",VLOOKUP(CONCATENATE(Q$317," 2"),ТЗ!$A:$C,3,0)),ТЗ!Q281))</f>
        <v>0</v>
      </c>
      <c r="R587" s="30" t="str">
        <f>IF(R281&lt;R$619,CONCATENATE("&lt;",VLOOKUP(CONCATENATE(R$317," 1"),ТЗ!$A:$C,3,0)),IF(ТЗ!R281&gt;ТЗ!R$620,CONCATENATE("&gt;",VLOOKUP(CONCATENATE(R$317," 2"),ТЗ!$A:$C,3,0)),ТЗ!R281))</f>
        <v>&lt;0,5</v>
      </c>
      <c r="S587" s="30" t="str">
        <f>IF(S281&lt;S$619,CONCATENATE("&lt;",VLOOKUP(CONCATENATE(S$317," 1"),ТЗ!$A:$C,3,0)),IF(ТЗ!S281&gt;ТЗ!S$620,CONCATENATE("&gt;",VLOOKUP(CONCATENATE(S$317," 2"),ТЗ!$A:$C,3,0)),ТЗ!S281))</f>
        <v>&lt;0,1</v>
      </c>
      <c r="T587" s="30" t="str">
        <f>IF(T281&lt;T$619,CONCATENATE("&lt;",VLOOKUP(CONCATENATE(T$317," 1"),ТЗ!$A:$C,3,0)),IF(ТЗ!T281&gt;ТЗ!T$620,CONCATENATE("&gt;",VLOOKUP(CONCATENATE(T$317," 2"),ТЗ!$A:$C,3,0)),ТЗ!T281))</f>
        <v>&lt;0,1</v>
      </c>
      <c r="U587" s="30" t="e">
        <f>IF(U281&lt;U$619,CONCATENATE("&lt;",VLOOKUP(CONCATENATE(U$317," 1"),ТЗ!$A:$C,3,0)),IF(ТЗ!U281&gt;ТЗ!U$620,CONCATENATE("&gt;",VLOOKUP(CONCATENATE(U$317," 2"),ТЗ!$A:$C,3,0)),ТЗ!U281))</f>
        <v>#N/A</v>
      </c>
      <c r="V587" s="30" t="e">
        <f>IF(V281&lt;V$619,CONCATENATE("&lt;",VLOOKUP(CONCATENATE(V$317," 1"),ТЗ!$A:$C,3,0)),IF(ТЗ!V281&gt;ТЗ!V$620,CONCATENATE("&gt;",VLOOKUP(CONCATENATE(V$317," 2"),ТЗ!$A:$C,3,0)),ТЗ!V281))</f>
        <v>#N/A</v>
      </c>
    </row>
    <row r="588" spans="4:22" ht="15.75" hidden="1" thickBot="1" x14ac:dyDescent="0.3">
      <c r="D588" s="14" t="str">
        <f>IF(OR(D587=[1]Настройки!$U$6,D587="-"),"-",D587+1)</f>
        <v>-</v>
      </c>
      <c r="E588" s="15" t="str">
        <f t="shared" si="5"/>
        <v>-</v>
      </c>
      <c r="F588" s="15"/>
      <c r="G588" s="30" t="str">
        <f>IF(G282&lt;G$619,CONCATENATE("&lt;",VLOOKUP(CONCATENATE(G$317," 1"),ТЗ!$A:$C,3,0)),IF(ТЗ!G282&gt;ТЗ!G$620,CONCATENATE("&gt;",VLOOKUP(CONCATENATE(G$317," 2"),ТЗ!$A:$C,3,0)),ТЗ!G282))</f>
        <v>&lt;1,00</v>
      </c>
      <c r="H588" s="30" t="str">
        <f>IF(H282&lt;H$619,CONCATENATE("&lt;",VLOOKUP(CONCATENATE(H$317," 1"),ТЗ!$A:$C,3,0)),IF(ТЗ!H282&gt;ТЗ!H$620,CONCATENATE("&gt;",VLOOKUP(CONCATENATE(H$317," 2"),ТЗ!$A:$C,3,0)),ТЗ!H282))</f>
        <v>&lt;1,00</v>
      </c>
      <c r="I588" s="30" t="str">
        <f>IF(I282&lt;I$619,CONCATENATE("&lt;",VLOOKUP(CONCATENATE(I$317," 1"),ТЗ!$A:$C,3,0)),IF(ТЗ!I282&gt;ТЗ!I$620,CONCATENATE("&gt;",VLOOKUP(CONCATENATE(I$317," 2"),ТЗ!$A:$C,3,0)),ТЗ!I282))</f>
        <v>&lt;0,01</v>
      </c>
      <c r="J588" s="30">
        <f>IF(J282&lt;J$619,CONCATENATE("&lt;",VLOOKUP(CONCATENATE(J$317," 1"),ТЗ!$A:$C,3,0)),IF(ТЗ!J282&gt;ТЗ!J$620,CONCATENATE("&gt;",VLOOKUP(CONCATENATE(J$317," 2"),ТЗ!$A:$C,3,0)),ТЗ!J282))</f>
        <v>0</v>
      </c>
      <c r="K588" s="30">
        <f>IF(K282&lt;K$619,CONCATENATE("&lt;",VLOOKUP(CONCATENATE(K$317," 1"),ТЗ!$A:$C,3,0)),IF(ТЗ!K282&gt;ТЗ!K$620,CONCATENATE("&gt;",VLOOKUP(CONCATENATE(K$317," 2"),ТЗ!$A:$C,3,0)),ТЗ!K282))</f>
        <v>0</v>
      </c>
      <c r="L588" s="30" t="str">
        <f>IF(L282&lt;L$619,CONCATENATE("&lt;",VLOOKUP(CONCATENATE(L$317," 1"),ТЗ!$A:$C,3,0)),IF(ТЗ!L282&gt;ТЗ!L$620,CONCATENATE("&gt;",VLOOKUP(CONCATENATE(L$317," 2"),ТЗ!$A:$C,3,0)),ТЗ!L282))</f>
        <v>&lt;0,2</v>
      </c>
      <c r="M588" s="30" t="str">
        <f>IF(M282&lt;M$619,CONCATENATE("&lt;",VLOOKUP(CONCATENATE(M$317," 1"),ТЗ!$A:$C,3,0)),IF(ТЗ!M282&gt;ТЗ!M$620,CONCATENATE("&gt;",VLOOKUP(CONCATENATE(M$317," 2"),ТЗ!$A:$C,3,0)),ТЗ!M282))</f>
        <v>&lt;0,5</v>
      </c>
      <c r="N588" s="30">
        <f>IF(N282&lt;N$619,CONCATENATE("&lt;",VLOOKUP(CONCATENATE(N$317," 1"),ТЗ!$A:$C,3,0)),IF(ТЗ!N282&gt;ТЗ!N$620,CONCATENATE("&gt;",VLOOKUP(CONCATENATE(N$317," 2"),ТЗ!$A:$C,3,0)),ТЗ!N282))</f>
        <v>0</v>
      </c>
      <c r="O588" s="30">
        <f>IF(O282&lt;O$619,CONCATENATE("&lt;",VLOOKUP(CONCATENATE(O$317," 1"),ТЗ!$A:$C,3,0)),IF(ТЗ!O282&gt;ТЗ!O$620,CONCATENATE("&gt;",VLOOKUP(CONCATENATE(O$317," 2"),ТЗ!$A:$C,3,0)),ТЗ!O282))</f>
        <v>0</v>
      </c>
      <c r="P588" s="30">
        <f>IF(P282&lt;P$619,CONCATENATE("&lt;",VLOOKUP(CONCATENATE(P$317," 1"),ТЗ!$A:$C,3,0)),IF(ТЗ!P282&gt;ТЗ!P$620,CONCATENATE("&gt;",VLOOKUP(CONCATENATE(P$317," 2"),ТЗ!$A:$C,3,0)),ТЗ!P282))</f>
        <v>0</v>
      </c>
      <c r="Q588" s="30">
        <f>IF(Q282&lt;Q$619,CONCATENATE("&lt;",VLOOKUP(CONCATENATE(Q$317," 1"),ТЗ!$A:$C,3,0)),IF(ТЗ!Q282&gt;ТЗ!Q$620,CONCATENATE("&gt;",VLOOKUP(CONCATENATE(Q$317," 2"),ТЗ!$A:$C,3,0)),ТЗ!Q282))</f>
        <v>0</v>
      </c>
      <c r="R588" s="30" t="str">
        <f>IF(R282&lt;R$619,CONCATENATE("&lt;",VLOOKUP(CONCATENATE(R$317," 1"),ТЗ!$A:$C,3,0)),IF(ТЗ!R282&gt;ТЗ!R$620,CONCATENATE("&gt;",VLOOKUP(CONCATENATE(R$317," 2"),ТЗ!$A:$C,3,0)),ТЗ!R282))</f>
        <v>&lt;0,5</v>
      </c>
      <c r="S588" s="30" t="str">
        <f>IF(S282&lt;S$619,CONCATENATE("&lt;",VLOOKUP(CONCATENATE(S$317," 1"),ТЗ!$A:$C,3,0)),IF(ТЗ!S282&gt;ТЗ!S$620,CONCATENATE("&gt;",VLOOKUP(CONCATENATE(S$317," 2"),ТЗ!$A:$C,3,0)),ТЗ!S282))</f>
        <v>&lt;0,1</v>
      </c>
      <c r="T588" s="30" t="str">
        <f>IF(T282&lt;T$619,CONCATENATE("&lt;",VLOOKUP(CONCATENATE(T$317," 1"),ТЗ!$A:$C,3,0)),IF(ТЗ!T282&gt;ТЗ!T$620,CONCATENATE("&gt;",VLOOKUP(CONCATENATE(T$317," 2"),ТЗ!$A:$C,3,0)),ТЗ!T282))</f>
        <v>&lt;0,1</v>
      </c>
      <c r="U588" s="30" t="e">
        <f>IF(U282&lt;U$619,CONCATENATE("&lt;",VLOOKUP(CONCATENATE(U$317," 1"),ТЗ!$A:$C,3,0)),IF(ТЗ!U282&gt;ТЗ!U$620,CONCATENATE("&gt;",VLOOKUP(CONCATENATE(U$317," 2"),ТЗ!$A:$C,3,0)),ТЗ!U282))</f>
        <v>#N/A</v>
      </c>
      <c r="V588" s="30" t="e">
        <f>IF(V282&lt;V$619,CONCATENATE("&lt;",VLOOKUP(CONCATENATE(V$317," 1"),ТЗ!$A:$C,3,0)),IF(ТЗ!V282&gt;ТЗ!V$620,CONCATENATE("&gt;",VLOOKUP(CONCATENATE(V$317," 2"),ТЗ!$A:$C,3,0)),ТЗ!V282))</f>
        <v>#N/A</v>
      </c>
    </row>
    <row r="589" spans="4:22" ht="15.75" hidden="1" thickBot="1" x14ac:dyDescent="0.3">
      <c r="D589" s="14" t="str">
        <f>IF(OR(D588=[1]Настройки!$U$6,D588="-"),"-",D588+1)</f>
        <v>-</v>
      </c>
      <c r="E589" s="15" t="str">
        <f t="shared" si="5"/>
        <v>-</v>
      </c>
      <c r="F589" s="15"/>
      <c r="G589" s="30" t="str">
        <f>IF(G283&lt;G$619,CONCATENATE("&lt;",VLOOKUP(CONCATENATE(G$317," 1"),ТЗ!$A:$C,3,0)),IF(ТЗ!G283&gt;ТЗ!G$620,CONCATENATE("&gt;",VLOOKUP(CONCATENATE(G$317," 2"),ТЗ!$A:$C,3,0)),ТЗ!G283))</f>
        <v>&lt;1,00</v>
      </c>
      <c r="H589" s="30" t="str">
        <f>IF(H283&lt;H$619,CONCATENATE("&lt;",VLOOKUP(CONCATENATE(H$317," 1"),ТЗ!$A:$C,3,0)),IF(ТЗ!H283&gt;ТЗ!H$620,CONCATENATE("&gt;",VLOOKUP(CONCATENATE(H$317," 2"),ТЗ!$A:$C,3,0)),ТЗ!H283))</f>
        <v>&lt;1,00</v>
      </c>
      <c r="I589" s="30" t="str">
        <f>IF(I283&lt;I$619,CONCATENATE("&lt;",VLOOKUP(CONCATENATE(I$317," 1"),ТЗ!$A:$C,3,0)),IF(ТЗ!I283&gt;ТЗ!I$620,CONCATENATE("&gt;",VLOOKUP(CONCATENATE(I$317," 2"),ТЗ!$A:$C,3,0)),ТЗ!I283))</f>
        <v>&lt;0,01</v>
      </c>
      <c r="J589" s="30">
        <f>IF(J283&lt;J$619,CONCATENATE("&lt;",VLOOKUP(CONCATENATE(J$317," 1"),ТЗ!$A:$C,3,0)),IF(ТЗ!J283&gt;ТЗ!J$620,CONCATENATE("&gt;",VLOOKUP(CONCATENATE(J$317," 2"),ТЗ!$A:$C,3,0)),ТЗ!J283))</f>
        <v>0</v>
      </c>
      <c r="K589" s="30">
        <f>IF(K283&lt;K$619,CONCATENATE("&lt;",VLOOKUP(CONCATENATE(K$317," 1"),ТЗ!$A:$C,3,0)),IF(ТЗ!K283&gt;ТЗ!K$620,CONCATENATE("&gt;",VLOOKUP(CONCATENATE(K$317," 2"),ТЗ!$A:$C,3,0)),ТЗ!K283))</f>
        <v>0</v>
      </c>
      <c r="L589" s="30" t="str">
        <f>IF(L283&lt;L$619,CONCATENATE("&lt;",VLOOKUP(CONCATENATE(L$317," 1"),ТЗ!$A:$C,3,0)),IF(ТЗ!L283&gt;ТЗ!L$620,CONCATENATE("&gt;",VLOOKUP(CONCATENATE(L$317," 2"),ТЗ!$A:$C,3,0)),ТЗ!L283))</f>
        <v>&lt;0,2</v>
      </c>
      <c r="M589" s="30" t="str">
        <f>IF(M283&lt;M$619,CONCATENATE("&lt;",VLOOKUP(CONCATENATE(M$317," 1"),ТЗ!$A:$C,3,0)),IF(ТЗ!M283&gt;ТЗ!M$620,CONCATENATE("&gt;",VLOOKUP(CONCATENATE(M$317," 2"),ТЗ!$A:$C,3,0)),ТЗ!M283))</f>
        <v>&lt;0,5</v>
      </c>
      <c r="N589" s="30">
        <f>IF(N283&lt;N$619,CONCATENATE("&lt;",VLOOKUP(CONCATENATE(N$317," 1"),ТЗ!$A:$C,3,0)),IF(ТЗ!N283&gt;ТЗ!N$620,CONCATENATE("&gt;",VLOOKUP(CONCATENATE(N$317," 2"),ТЗ!$A:$C,3,0)),ТЗ!N283))</f>
        <v>0</v>
      </c>
      <c r="O589" s="30">
        <f>IF(O283&lt;O$619,CONCATENATE("&lt;",VLOOKUP(CONCATENATE(O$317," 1"),ТЗ!$A:$C,3,0)),IF(ТЗ!O283&gt;ТЗ!O$620,CONCATENATE("&gt;",VLOOKUP(CONCATENATE(O$317," 2"),ТЗ!$A:$C,3,0)),ТЗ!O283))</f>
        <v>0</v>
      </c>
      <c r="P589" s="30">
        <f>IF(P283&lt;P$619,CONCATENATE("&lt;",VLOOKUP(CONCATENATE(P$317," 1"),ТЗ!$A:$C,3,0)),IF(ТЗ!P283&gt;ТЗ!P$620,CONCATENATE("&gt;",VLOOKUP(CONCATENATE(P$317," 2"),ТЗ!$A:$C,3,0)),ТЗ!P283))</f>
        <v>0</v>
      </c>
      <c r="Q589" s="30">
        <f>IF(Q283&lt;Q$619,CONCATENATE("&lt;",VLOOKUP(CONCATENATE(Q$317," 1"),ТЗ!$A:$C,3,0)),IF(ТЗ!Q283&gt;ТЗ!Q$620,CONCATENATE("&gt;",VLOOKUP(CONCATENATE(Q$317," 2"),ТЗ!$A:$C,3,0)),ТЗ!Q283))</f>
        <v>0</v>
      </c>
      <c r="R589" s="30" t="str">
        <f>IF(R283&lt;R$619,CONCATENATE("&lt;",VLOOKUP(CONCATENATE(R$317," 1"),ТЗ!$A:$C,3,0)),IF(ТЗ!R283&gt;ТЗ!R$620,CONCATENATE("&gt;",VLOOKUP(CONCATENATE(R$317," 2"),ТЗ!$A:$C,3,0)),ТЗ!R283))</f>
        <v>&lt;0,5</v>
      </c>
      <c r="S589" s="30" t="str">
        <f>IF(S283&lt;S$619,CONCATENATE("&lt;",VLOOKUP(CONCATENATE(S$317," 1"),ТЗ!$A:$C,3,0)),IF(ТЗ!S283&gt;ТЗ!S$620,CONCATENATE("&gt;",VLOOKUP(CONCATENATE(S$317," 2"),ТЗ!$A:$C,3,0)),ТЗ!S283))</f>
        <v>&lt;0,1</v>
      </c>
      <c r="T589" s="30" t="str">
        <f>IF(T283&lt;T$619,CONCATENATE("&lt;",VLOOKUP(CONCATENATE(T$317," 1"),ТЗ!$A:$C,3,0)),IF(ТЗ!T283&gt;ТЗ!T$620,CONCATENATE("&gt;",VLOOKUP(CONCATENATE(T$317," 2"),ТЗ!$A:$C,3,0)),ТЗ!T283))</f>
        <v>&lt;0,1</v>
      </c>
      <c r="U589" s="30" t="e">
        <f>IF(U283&lt;U$619,CONCATENATE("&lt;",VLOOKUP(CONCATENATE(U$317," 1"),ТЗ!$A:$C,3,0)),IF(ТЗ!U283&gt;ТЗ!U$620,CONCATENATE("&gt;",VLOOKUP(CONCATENATE(U$317," 2"),ТЗ!$A:$C,3,0)),ТЗ!U283))</f>
        <v>#N/A</v>
      </c>
      <c r="V589" s="30" t="e">
        <f>IF(V283&lt;V$619,CONCATENATE("&lt;",VLOOKUP(CONCATENATE(V$317," 1"),ТЗ!$A:$C,3,0)),IF(ТЗ!V283&gt;ТЗ!V$620,CONCATENATE("&gt;",VLOOKUP(CONCATENATE(V$317," 2"),ТЗ!$A:$C,3,0)),ТЗ!V283))</f>
        <v>#N/A</v>
      </c>
    </row>
    <row r="590" spans="4:22" ht="15.75" hidden="1" thickBot="1" x14ac:dyDescent="0.3">
      <c r="D590" s="14" t="str">
        <f>IF(OR(D589=[1]Настройки!$U$6,D589="-"),"-",D589+1)</f>
        <v>-</v>
      </c>
      <c r="E590" s="15" t="str">
        <f t="shared" si="5"/>
        <v>-</v>
      </c>
      <c r="F590" s="15"/>
      <c r="G590" s="30" t="str">
        <f>IF(G284&lt;G$619,CONCATENATE("&lt;",VLOOKUP(CONCATENATE(G$317," 1"),ТЗ!$A:$C,3,0)),IF(ТЗ!G284&gt;ТЗ!G$620,CONCATENATE("&gt;",VLOOKUP(CONCATENATE(G$317," 2"),ТЗ!$A:$C,3,0)),ТЗ!G284))</f>
        <v>&lt;1,00</v>
      </c>
      <c r="H590" s="30" t="str">
        <f>IF(H284&lt;H$619,CONCATENATE("&lt;",VLOOKUP(CONCATENATE(H$317," 1"),ТЗ!$A:$C,3,0)),IF(ТЗ!H284&gt;ТЗ!H$620,CONCATENATE("&gt;",VLOOKUP(CONCATENATE(H$317," 2"),ТЗ!$A:$C,3,0)),ТЗ!H284))</f>
        <v>&lt;1,00</v>
      </c>
      <c r="I590" s="30" t="str">
        <f>IF(I284&lt;I$619,CONCATENATE("&lt;",VLOOKUP(CONCATENATE(I$317," 1"),ТЗ!$A:$C,3,0)),IF(ТЗ!I284&gt;ТЗ!I$620,CONCATENATE("&gt;",VLOOKUP(CONCATENATE(I$317," 2"),ТЗ!$A:$C,3,0)),ТЗ!I284))</f>
        <v>&lt;0,01</v>
      </c>
      <c r="J590" s="30">
        <f>IF(J284&lt;J$619,CONCATENATE("&lt;",VLOOKUP(CONCATENATE(J$317," 1"),ТЗ!$A:$C,3,0)),IF(ТЗ!J284&gt;ТЗ!J$620,CONCATENATE("&gt;",VLOOKUP(CONCATENATE(J$317," 2"),ТЗ!$A:$C,3,0)),ТЗ!J284))</f>
        <v>0</v>
      </c>
      <c r="K590" s="30">
        <f>IF(K284&lt;K$619,CONCATENATE("&lt;",VLOOKUP(CONCATENATE(K$317," 1"),ТЗ!$A:$C,3,0)),IF(ТЗ!K284&gt;ТЗ!K$620,CONCATENATE("&gt;",VLOOKUP(CONCATENATE(K$317," 2"),ТЗ!$A:$C,3,0)),ТЗ!K284))</f>
        <v>0</v>
      </c>
      <c r="L590" s="30" t="str">
        <f>IF(L284&lt;L$619,CONCATENATE("&lt;",VLOOKUP(CONCATENATE(L$317," 1"),ТЗ!$A:$C,3,0)),IF(ТЗ!L284&gt;ТЗ!L$620,CONCATENATE("&gt;",VLOOKUP(CONCATENATE(L$317," 2"),ТЗ!$A:$C,3,0)),ТЗ!L284))</f>
        <v>&lt;0,2</v>
      </c>
      <c r="M590" s="30" t="str">
        <f>IF(M284&lt;M$619,CONCATENATE("&lt;",VLOOKUP(CONCATENATE(M$317," 1"),ТЗ!$A:$C,3,0)),IF(ТЗ!M284&gt;ТЗ!M$620,CONCATENATE("&gt;",VLOOKUP(CONCATENATE(M$317," 2"),ТЗ!$A:$C,3,0)),ТЗ!M284))</f>
        <v>&lt;0,5</v>
      </c>
      <c r="N590" s="30">
        <f>IF(N284&lt;N$619,CONCATENATE("&lt;",VLOOKUP(CONCATENATE(N$317," 1"),ТЗ!$A:$C,3,0)),IF(ТЗ!N284&gt;ТЗ!N$620,CONCATENATE("&gt;",VLOOKUP(CONCATENATE(N$317," 2"),ТЗ!$A:$C,3,0)),ТЗ!N284))</f>
        <v>0</v>
      </c>
      <c r="O590" s="30">
        <f>IF(O284&lt;O$619,CONCATENATE("&lt;",VLOOKUP(CONCATENATE(O$317," 1"),ТЗ!$A:$C,3,0)),IF(ТЗ!O284&gt;ТЗ!O$620,CONCATENATE("&gt;",VLOOKUP(CONCATENATE(O$317," 2"),ТЗ!$A:$C,3,0)),ТЗ!O284))</f>
        <v>0</v>
      </c>
      <c r="P590" s="30">
        <f>IF(P284&lt;P$619,CONCATENATE("&lt;",VLOOKUP(CONCATENATE(P$317," 1"),ТЗ!$A:$C,3,0)),IF(ТЗ!P284&gt;ТЗ!P$620,CONCATENATE("&gt;",VLOOKUP(CONCATENATE(P$317," 2"),ТЗ!$A:$C,3,0)),ТЗ!P284))</f>
        <v>0</v>
      </c>
      <c r="Q590" s="30">
        <f>IF(Q284&lt;Q$619,CONCATENATE("&lt;",VLOOKUP(CONCATENATE(Q$317," 1"),ТЗ!$A:$C,3,0)),IF(ТЗ!Q284&gt;ТЗ!Q$620,CONCATENATE("&gt;",VLOOKUP(CONCATENATE(Q$317," 2"),ТЗ!$A:$C,3,0)),ТЗ!Q284))</f>
        <v>0</v>
      </c>
      <c r="R590" s="30" t="str">
        <f>IF(R284&lt;R$619,CONCATENATE("&lt;",VLOOKUP(CONCATENATE(R$317," 1"),ТЗ!$A:$C,3,0)),IF(ТЗ!R284&gt;ТЗ!R$620,CONCATENATE("&gt;",VLOOKUP(CONCATENATE(R$317," 2"),ТЗ!$A:$C,3,0)),ТЗ!R284))</f>
        <v>&lt;0,5</v>
      </c>
      <c r="S590" s="30" t="str">
        <f>IF(S284&lt;S$619,CONCATENATE("&lt;",VLOOKUP(CONCATENATE(S$317," 1"),ТЗ!$A:$C,3,0)),IF(ТЗ!S284&gt;ТЗ!S$620,CONCATENATE("&gt;",VLOOKUP(CONCATENATE(S$317," 2"),ТЗ!$A:$C,3,0)),ТЗ!S284))</f>
        <v>&lt;0,1</v>
      </c>
      <c r="T590" s="30" t="str">
        <f>IF(T284&lt;T$619,CONCATENATE("&lt;",VLOOKUP(CONCATENATE(T$317," 1"),ТЗ!$A:$C,3,0)),IF(ТЗ!T284&gt;ТЗ!T$620,CONCATENATE("&gt;",VLOOKUP(CONCATENATE(T$317," 2"),ТЗ!$A:$C,3,0)),ТЗ!T284))</f>
        <v>&lt;0,1</v>
      </c>
      <c r="U590" s="30" t="e">
        <f>IF(U284&lt;U$619,CONCATENATE("&lt;",VLOOKUP(CONCATENATE(U$317," 1"),ТЗ!$A:$C,3,0)),IF(ТЗ!U284&gt;ТЗ!U$620,CONCATENATE("&gt;",VLOOKUP(CONCATENATE(U$317," 2"),ТЗ!$A:$C,3,0)),ТЗ!U284))</f>
        <v>#N/A</v>
      </c>
      <c r="V590" s="30" t="e">
        <f>IF(V284&lt;V$619,CONCATENATE("&lt;",VLOOKUP(CONCATENATE(V$317," 1"),ТЗ!$A:$C,3,0)),IF(ТЗ!V284&gt;ТЗ!V$620,CONCATENATE("&gt;",VLOOKUP(CONCATENATE(V$317," 2"),ТЗ!$A:$C,3,0)),ТЗ!V284))</f>
        <v>#N/A</v>
      </c>
    </row>
    <row r="591" spans="4:22" ht="15.75" hidden="1" thickBot="1" x14ac:dyDescent="0.3">
      <c r="D591" s="14" t="str">
        <f>IF(OR(D590=[1]Настройки!$U$6,D590="-"),"-",D590+1)</f>
        <v>-</v>
      </c>
      <c r="E591" s="15" t="str">
        <f t="shared" si="5"/>
        <v>-</v>
      </c>
      <c r="F591" s="15"/>
      <c r="G591" s="30" t="str">
        <f>IF(G285&lt;G$619,CONCATENATE("&lt;",VLOOKUP(CONCATENATE(G$317," 1"),ТЗ!$A:$C,3,0)),IF(ТЗ!G285&gt;ТЗ!G$620,CONCATENATE("&gt;",VLOOKUP(CONCATENATE(G$317," 2"),ТЗ!$A:$C,3,0)),ТЗ!G285))</f>
        <v>&lt;1,00</v>
      </c>
      <c r="H591" s="30" t="str">
        <f>IF(H285&lt;H$619,CONCATENATE("&lt;",VLOOKUP(CONCATENATE(H$317," 1"),ТЗ!$A:$C,3,0)),IF(ТЗ!H285&gt;ТЗ!H$620,CONCATENATE("&gt;",VLOOKUP(CONCATENATE(H$317," 2"),ТЗ!$A:$C,3,0)),ТЗ!H285))</f>
        <v>&lt;1,00</v>
      </c>
      <c r="I591" s="30" t="str">
        <f>IF(I285&lt;I$619,CONCATENATE("&lt;",VLOOKUP(CONCATENATE(I$317," 1"),ТЗ!$A:$C,3,0)),IF(ТЗ!I285&gt;ТЗ!I$620,CONCATENATE("&gt;",VLOOKUP(CONCATENATE(I$317," 2"),ТЗ!$A:$C,3,0)),ТЗ!I285))</f>
        <v>&lt;0,01</v>
      </c>
      <c r="J591" s="30">
        <f>IF(J285&lt;J$619,CONCATENATE("&lt;",VLOOKUP(CONCATENATE(J$317," 1"),ТЗ!$A:$C,3,0)),IF(ТЗ!J285&gt;ТЗ!J$620,CONCATENATE("&gt;",VLOOKUP(CONCATENATE(J$317," 2"),ТЗ!$A:$C,3,0)),ТЗ!J285))</f>
        <v>0</v>
      </c>
      <c r="K591" s="30">
        <f>IF(K285&lt;K$619,CONCATENATE("&lt;",VLOOKUP(CONCATENATE(K$317," 1"),ТЗ!$A:$C,3,0)),IF(ТЗ!K285&gt;ТЗ!K$620,CONCATENATE("&gt;",VLOOKUP(CONCATENATE(K$317," 2"),ТЗ!$A:$C,3,0)),ТЗ!K285))</f>
        <v>0</v>
      </c>
      <c r="L591" s="30" t="str">
        <f>IF(L285&lt;L$619,CONCATENATE("&lt;",VLOOKUP(CONCATENATE(L$317," 1"),ТЗ!$A:$C,3,0)),IF(ТЗ!L285&gt;ТЗ!L$620,CONCATENATE("&gt;",VLOOKUP(CONCATENATE(L$317," 2"),ТЗ!$A:$C,3,0)),ТЗ!L285))</f>
        <v>&lt;0,2</v>
      </c>
      <c r="M591" s="30" t="str">
        <f>IF(M285&lt;M$619,CONCATENATE("&lt;",VLOOKUP(CONCATENATE(M$317," 1"),ТЗ!$A:$C,3,0)),IF(ТЗ!M285&gt;ТЗ!M$620,CONCATENATE("&gt;",VLOOKUP(CONCATENATE(M$317," 2"),ТЗ!$A:$C,3,0)),ТЗ!M285))</f>
        <v>&lt;0,5</v>
      </c>
      <c r="N591" s="30">
        <f>IF(N285&lt;N$619,CONCATENATE("&lt;",VLOOKUP(CONCATENATE(N$317," 1"),ТЗ!$A:$C,3,0)),IF(ТЗ!N285&gt;ТЗ!N$620,CONCATENATE("&gt;",VLOOKUP(CONCATENATE(N$317," 2"),ТЗ!$A:$C,3,0)),ТЗ!N285))</f>
        <v>0</v>
      </c>
      <c r="O591" s="30">
        <f>IF(O285&lt;O$619,CONCATENATE("&lt;",VLOOKUP(CONCATENATE(O$317," 1"),ТЗ!$A:$C,3,0)),IF(ТЗ!O285&gt;ТЗ!O$620,CONCATENATE("&gt;",VLOOKUP(CONCATENATE(O$317," 2"),ТЗ!$A:$C,3,0)),ТЗ!O285))</f>
        <v>0</v>
      </c>
      <c r="P591" s="30">
        <f>IF(P285&lt;P$619,CONCATENATE("&lt;",VLOOKUP(CONCATENATE(P$317," 1"),ТЗ!$A:$C,3,0)),IF(ТЗ!P285&gt;ТЗ!P$620,CONCATENATE("&gt;",VLOOKUP(CONCATENATE(P$317," 2"),ТЗ!$A:$C,3,0)),ТЗ!P285))</f>
        <v>0</v>
      </c>
      <c r="Q591" s="30">
        <f>IF(Q285&lt;Q$619,CONCATENATE("&lt;",VLOOKUP(CONCATENATE(Q$317," 1"),ТЗ!$A:$C,3,0)),IF(ТЗ!Q285&gt;ТЗ!Q$620,CONCATENATE("&gt;",VLOOKUP(CONCATENATE(Q$317," 2"),ТЗ!$A:$C,3,0)),ТЗ!Q285))</f>
        <v>0</v>
      </c>
      <c r="R591" s="30" t="str">
        <f>IF(R285&lt;R$619,CONCATENATE("&lt;",VLOOKUP(CONCATENATE(R$317," 1"),ТЗ!$A:$C,3,0)),IF(ТЗ!R285&gt;ТЗ!R$620,CONCATENATE("&gt;",VLOOKUP(CONCATENATE(R$317," 2"),ТЗ!$A:$C,3,0)),ТЗ!R285))</f>
        <v>&lt;0,5</v>
      </c>
      <c r="S591" s="30" t="str">
        <f>IF(S285&lt;S$619,CONCATENATE("&lt;",VLOOKUP(CONCATENATE(S$317," 1"),ТЗ!$A:$C,3,0)),IF(ТЗ!S285&gt;ТЗ!S$620,CONCATENATE("&gt;",VLOOKUP(CONCATENATE(S$317," 2"),ТЗ!$A:$C,3,0)),ТЗ!S285))</f>
        <v>&lt;0,1</v>
      </c>
      <c r="T591" s="30" t="str">
        <f>IF(T285&lt;T$619,CONCATENATE("&lt;",VLOOKUP(CONCATENATE(T$317," 1"),ТЗ!$A:$C,3,0)),IF(ТЗ!T285&gt;ТЗ!T$620,CONCATENATE("&gt;",VLOOKUP(CONCATENATE(T$317," 2"),ТЗ!$A:$C,3,0)),ТЗ!T285))</f>
        <v>&lt;0,1</v>
      </c>
      <c r="U591" s="30" t="e">
        <f>IF(U285&lt;U$619,CONCATENATE("&lt;",VLOOKUP(CONCATENATE(U$317," 1"),ТЗ!$A:$C,3,0)),IF(ТЗ!U285&gt;ТЗ!U$620,CONCATENATE("&gt;",VLOOKUP(CONCATENATE(U$317," 2"),ТЗ!$A:$C,3,0)),ТЗ!U285))</f>
        <v>#N/A</v>
      </c>
      <c r="V591" s="30" t="e">
        <f>IF(V285&lt;V$619,CONCATENATE("&lt;",VLOOKUP(CONCATENATE(V$317," 1"),ТЗ!$A:$C,3,0)),IF(ТЗ!V285&gt;ТЗ!V$620,CONCATENATE("&gt;",VLOOKUP(CONCATENATE(V$317," 2"),ТЗ!$A:$C,3,0)),ТЗ!V285))</f>
        <v>#N/A</v>
      </c>
    </row>
    <row r="592" spans="4:22" ht="15.75" hidden="1" thickBot="1" x14ac:dyDescent="0.3">
      <c r="D592" s="14" t="str">
        <f>IF(OR(D591=[1]Настройки!$U$6,D591="-"),"-",D591+1)</f>
        <v>-</v>
      </c>
      <c r="E592" s="15" t="str">
        <f t="shared" si="5"/>
        <v>-</v>
      </c>
      <c r="F592" s="15"/>
      <c r="G592" s="30" t="str">
        <f>IF(G286&lt;G$619,CONCATENATE("&lt;",VLOOKUP(CONCATENATE(G$317," 1"),ТЗ!$A:$C,3,0)),IF(ТЗ!G286&gt;ТЗ!G$620,CONCATENATE("&gt;",VLOOKUP(CONCATENATE(G$317," 2"),ТЗ!$A:$C,3,0)),ТЗ!G286))</f>
        <v>&lt;1,00</v>
      </c>
      <c r="H592" s="30" t="str">
        <f>IF(H286&lt;H$619,CONCATENATE("&lt;",VLOOKUP(CONCATENATE(H$317," 1"),ТЗ!$A:$C,3,0)),IF(ТЗ!H286&gt;ТЗ!H$620,CONCATENATE("&gt;",VLOOKUP(CONCATENATE(H$317," 2"),ТЗ!$A:$C,3,0)),ТЗ!H286))</f>
        <v>&lt;1,00</v>
      </c>
      <c r="I592" s="30" t="str">
        <f>IF(I286&lt;I$619,CONCATENATE("&lt;",VLOOKUP(CONCATENATE(I$317," 1"),ТЗ!$A:$C,3,0)),IF(ТЗ!I286&gt;ТЗ!I$620,CONCATENATE("&gt;",VLOOKUP(CONCATENATE(I$317," 2"),ТЗ!$A:$C,3,0)),ТЗ!I286))</f>
        <v>&lt;0,01</v>
      </c>
      <c r="J592" s="30">
        <f>IF(J286&lt;J$619,CONCATENATE("&lt;",VLOOKUP(CONCATENATE(J$317," 1"),ТЗ!$A:$C,3,0)),IF(ТЗ!J286&gt;ТЗ!J$620,CONCATENATE("&gt;",VLOOKUP(CONCATENATE(J$317," 2"),ТЗ!$A:$C,3,0)),ТЗ!J286))</f>
        <v>0</v>
      </c>
      <c r="K592" s="30">
        <f>IF(K286&lt;K$619,CONCATENATE("&lt;",VLOOKUP(CONCATENATE(K$317," 1"),ТЗ!$A:$C,3,0)),IF(ТЗ!K286&gt;ТЗ!K$620,CONCATENATE("&gt;",VLOOKUP(CONCATENATE(K$317," 2"),ТЗ!$A:$C,3,0)),ТЗ!K286))</f>
        <v>0</v>
      </c>
      <c r="L592" s="30" t="str">
        <f>IF(L286&lt;L$619,CONCATENATE("&lt;",VLOOKUP(CONCATENATE(L$317," 1"),ТЗ!$A:$C,3,0)),IF(ТЗ!L286&gt;ТЗ!L$620,CONCATENATE("&gt;",VLOOKUP(CONCATENATE(L$317," 2"),ТЗ!$A:$C,3,0)),ТЗ!L286))</f>
        <v>&lt;0,2</v>
      </c>
      <c r="M592" s="30" t="str">
        <f>IF(M286&lt;M$619,CONCATENATE("&lt;",VLOOKUP(CONCATENATE(M$317," 1"),ТЗ!$A:$C,3,0)),IF(ТЗ!M286&gt;ТЗ!M$620,CONCATENATE("&gt;",VLOOKUP(CONCATENATE(M$317," 2"),ТЗ!$A:$C,3,0)),ТЗ!M286))</f>
        <v>&lt;0,5</v>
      </c>
      <c r="N592" s="30">
        <f>IF(N286&lt;N$619,CONCATENATE("&lt;",VLOOKUP(CONCATENATE(N$317," 1"),ТЗ!$A:$C,3,0)),IF(ТЗ!N286&gt;ТЗ!N$620,CONCATENATE("&gt;",VLOOKUP(CONCATENATE(N$317," 2"),ТЗ!$A:$C,3,0)),ТЗ!N286))</f>
        <v>0</v>
      </c>
      <c r="O592" s="30">
        <f>IF(O286&lt;O$619,CONCATENATE("&lt;",VLOOKUP(CONCATENATE(O$317," 1"),ТЗ!$A:$C,3,0)),IF(ТЗ!O286&gt;ТЗ!O$620,CONCATENATE("&gt;",VLOOKUP(CONCATENATE(O$317," 2"),ТЗ!$A:$C,3,0)),ТЗ!O286))</f>
        <v>0</v>
      </c>
      <c r="P592" s="30">
        <f>IF(P286&lt;P$619,CONCATENATE("&lt;",VLOOKUP(CONCATENATE(P$317," 1"),ТЗ!$A:$C,3,0)),IF(ТЗ!P286&gt;ТЗ!P$620,CONCATENATE("&gt;",VLOOKUP(CONCATENATE(P$317," 2"),ТЗ!$A:$C,3,0)),ТЗ!P286))</f>
        <v>0</v>
      </c>
      <c r="Q592" s="30">
        <f>IF(Q286&lt;Q$619,CONCATENATE("&lt;",VLOOKUP(CONCATENATE(Q$317," 1"),ТЗ!$A:$C,3,0)),IF(ТЗ!Q286&gt;ТЗ!Q$620,CONCATENATE("&gt;",VLOOKUP(CONCATENATE(Q$317," 2"),ТЗ!$A:$C,3,0)),ТЗ!Q286))</f>
        <v>0</v>
      </c>
      <c r="R592" s="30" t="str">
        <f>IF(R286&lt;R$619,CONCATENATE("&lt;",VLOOKUP(CONCATENATE(R$317," 1"),ТЗ!$A:$C,3,0)),IF(ТЗ!R286&gt;ТЗ!R$620,CONCATENATE("&gt;",VLOOKUP(CONCATENATE(R$317," 2"),ТЗ!$A:$C,3,0)),ТЗ!R286))</f>
        <v>&lt;0,5</v>
      </c>
      <c r="S592" s="30" t="str">
        <f>IF(S286&lt;S$619,CONCATENATE("&lt;",VLOOKUP(CONCATENATE(S$317," 1"),ТЗ!$A:$C,3,0)),IF(ТЗ!S286&gt;ТЗ!S$620,CONCATENATE("&gt;",VLOOKUP(CONCATENATE(S$317," 2"),ТЗ!$A:$C,3,0)),ТЗ!S286))</f>
        <v>&lt;0,1</v>
      </c>
      <c r="T592" s="30" t="str">
        <f>IF(T286&lt;T$619,CONCATENATE("&lt;",VLOOKUP(CONCATENATE(T$317," 1"),ТЗ!$A:$C,3,0)),IF(ТЗ!T286&gt;ТЗ!T$620,CONCATENATE("&gt;",VLOOKUP(CONCATENATE(T$317," 2"),ТЗ!$A:$C,3,0)),ТЗ!T286))</f>
        <v>&lt;0,1</v>
      </c>
      <c r="U592" s="30" t="e">
        <f>IF(U286&lt;U$619,CONCATENATE("&lt;",VLOOKUP(CONCATENATE(U$317," 1"),ТЗ!$A:$C,3,0)),IF(ТЗ!U286&gt;ТЗ!U$620,CONCATENATE("&gt;",VLOOKUP(CONCATENATE(U$317," 2"),ТЗ!$A:$C,3,0)),ТЗ!U286))</f>
        <v>#N/A</v>
      </c>
      <c r="V592" s="30" t="e">
        <f>IF(V286&lt;V$619,CONCATENATE("&lt;",VLOOKUP(CONCATENATE(V$317," 1"),ТЗ!$A:$C,3,0)),IF(ТЗ!V286&gt;ТЗ!V$620,CONCATENATE("&gt;",VLOOKUP(CONCATENATE(V$317," 2"),ТЗ!$A:$C,3,0)),ТЗ!V286))</f>
        <v>#N/A</v>
      </c>
    </row>
    <row r="593" spans="4:22" ht="15.75" hidden="1" thickBot="1" x14ac:dyDescent="0.3">
      <c r="D593" s="14" t="str">
        <f>IF(OR(D592=[1]Настройки!$U$6,D592="-"),"-",D592+1)</f>
        <v>-</v>
      </c>
      <c r="E593" s="15" t="str">
        <f t="shared" si="5"/>
        <v>-</v>
      </c>
      <c r="F593" s="15"/>
      <c r="G593" s="30" t="str">
        <f>IF(G287&lt;G$619,CONCATENATE("&lt;",VLOOKUP(CONCATENATE(G$317," 1"),ТЗ!$A:$C,3,0)),IF(ТЗ!G287&gt;ТЗ!G$620,CONCATENATE("&gt;",VLOOKUP(CONCATENATE(G$317," 2"),ТЗ!$A:$C,3,0)),ТЗ!G287))</f>
        <v>&lt;1,00</v>
      </c>
      <c r="H593" s="30" t="str">
        <f>IF(H287&lt;H$619,CONCATENATE("&lt;",VLOOKUP(CONCATENATE(H$317," 1"),ТЗ!$A:$C,3,0)),IF(ТЗ!H287&gt;ТЗ!H$620,CONCATENATE("&gt;",VLOOKUP(CONCATENATE(H$317," 2"),ТЗ!$A:$C,3,0)),ТЗ!H287))</f>
        <v>&lt;1,00</v>
      </c>
      <c r="I593" s="30" t="str">
        <f>IF(I287&lt;I$619,CONCATENATE("&lt;",VLOOKUP(CONCATENATE(I$317," 1"),ТЗ!$A:$C,3,0)),IF(ТЗ!I287&gt;ТЗ!I$620,CONCATENATE("&gt;",VLOOKUP(CONCATENATE(I$317," 2"),ТЗ!$A:$C,3,0)),ТЗ!I287))</f>
        <v>&lt;0,01</v>
      </c>
      <c r="J593" s="30">
        <f>IF(J287&lt;J$619,CONCATENATE("&lt;",VLOOKUP(CONCATENATE(J$317," 1"),ТЗ!$A:$C,3,0)),IF(ТЗ!J287&gt;ТЗ!J$620,CONCATENATE("&gt;",VLOOKUP(CONCATENATE(J$317," 2"),ТЗ!$A:$C,3,0)),ТЗ!J287))</f>
        <v>0</v>
      </c>
      <c r="K593" s="30">
        <f>IF(K287&lt;K$619,CONCATENATE("&lt;",VLOOKUP(CONCATENATE(K$317," 1"),ТЗ!$A:$C,3,0)),IF(ТЗ!K287&gt;ТЗ!K$620,CONCATENATE("&gt;",VLOOKUP(CONCATENATE(K$317," 2"),ТЗ!$A:$C,3,0)),ТЗ!K287))</f>
        <v>0</v>
      </c>
      <c r="L593" s="30" t="str">
        <f>IF(L287&lt;L$619,CONCATENATE("&lt;",VLOOKUP(CONCATENATE(L$317," 1"),ТЗ!$A:$C,3,0)),IF(ТЗ!L287&gt;ТЗ!L$620,CONCATENATE("&gt;",VLOOKUP(CONCATENATE(L$317," 2"),ТЗ!$A:$C,3,0)),ТЗ!L287))</f>
        <v>&lt;0,2</v>
      </c>
      <c r="M593" s="30" t="str">
        <f>IF(M287&lt;M$619,CONCATENATE("&lt;",VLOOKUP(CONCATENATE(M$317," 1"),ТЗ!$A:$C,3,0)),IF(ТЗ!M287&gt;ТЗ!M$620,CONCATENATE("&gt;",VLOOKUP(CONCATENATE(M$317," 2"),ТЗ!$A:$C,3,0)),ТЗ!M287))</f>
        <v>&lt;0,5</v>
      </c>
      <c r="N593" s="30">
        <f>IF(N287&lt;N$619,CONCATENATE("&lt;",VLOOKUP(CONCATENATE(N$317," 1"),ТЗ!$A:$C,3,0)),IF(ТЗ!N287&gt;ТЗ!N$620,CONCATENATE("&gt;",VLOOKUP(CONCATENATE(N$317," 2"),ТЗ!$A:$C,3,0)),ТЗ!N287))</f>
        <v>0</v>
      </c>
      <c r="O593" s="30">
        <f>IF(O287&lt;O$619,CONCATENATE("&lt;",VLOOKUP(CONCATENATE(O$317," 1"),ТЗ!$A:$C,3,0)),IF(ТЗ!O287&gt;ТЗ!O$620,CONCATENATE("&gt;",VLOOKUP(CONCATENATE(O$317," 2"),ТЗ!$A:$C,3,0)),ТЗ!O287))</f>
        <v>0</v>
      </c>
      <c r="P593" s="30">
        <f>IF(P287&lt;P$619,CONCATENATE("&lt;",VLOOKUP(CONCATENATE(P$317," 1"),ТЗ!$A:$C,3,0)),IF(ТЗ!P287&gt;ТЗ!P$620,CONCATENATE("&gt;",VLOOKUP(CONCATENATE(P$317," 2"),ТЗ!$A:$C,3,0)),ТЗ!P287))</f>
        <v>0</v>
      </c>
      <c r="Q593" s="30">
        <f>IF(Q287&lt;Q$619,CONCATENATE("&lt;",VLOOKUP(CONCATENATE(Q$317," 1"),ТЗ!$A:$C,3,0)),IF(ТЗ!Q287&gt;ТЗ!Q$620,CONCATENATE("&gt;",VLOOKUP(CONCATENATE(Q$317," 2"),ТЗ!$A:$C,3,0)),ТЗ!Q287))</f>
        <v>0</v>
      </c>
      <c r="R593" s="30" t="str">
        <f>IF(R287&lt;R$619,CONCATENATE("&lt;",VLOOKUP(CONCATENATE(R$317," 1"),ТЗ!$A:$C,3,0)),IF(ТЗ!R287&gt;ТЗ!R$620,CONCATENATE("&gt;",VLOOKUP(CONCATENATE(R$317," 2"),ТЗ!$A:$C,3,0)),ТЗ!R287))</f>
        <v>&lt;0,5</v>
      </c>
      <c r="S593" s="30" t="str">
        <f>IF(S287&lt;S$619,CONCATENATE("&lt;",VLOOKUP(CONCATENATE(S$317," 1"),ТЗ!$A:$C,3,0)),IF(ТЗ!S287&gt;ТЗ!S$620,CONCATENATE("&gt;",VLOOKUP(CONCATENATE(S$317," 2"),ТЗ!$A:$C,3,0)),ТЗ!S287))</f>
        <v>&lt;0,1</v>
      </c>
      <c r="T593" s="30" t="str">
        <f>IF(T287&lt;T$619,CONCATENATE("&lt;",VLOOKUP(CONCATENATE(T$317," 1"),ТЗ!$A:$C,3,0)),IF(ТЗ!T287&gt;ТЗ!T$620,CONCATENATE("&gt;",VLOOKUP(CONCATENATE(T$317," 2"),ТЗ!$A:$C,3,0)),ТЗ!T287))</f>
        <v>&lt;0,1</v>
      </c>
      <c r="U593" s="30" t="e">
        <f>IF(U287&lt;U$619,CONCATENATE("&lt;",VLOOKUP(CONCATENATE(U$317," 1"),ТЗ!$A:$C,3,0)),IF(ТЗ!U287&gt;ТЗ!U$620,CONCATENATE("&gt;",VLOOKUP(CONCATENATE(U$317," 2"),ТЗ!$A:$C,3,0)),ТЗ!U287))</f>
        <v>#N/A</v>
      </c>
      <c r="V593" s="30" t="e">
        <f>IF(V287&lt;V$619,CONCATENATE("&lt;",VLOOKUP(CONCATENATE(V$317," 1"),ТЗ!$A:$C,3,0)),IF(ТЗ!V287&gt;ТЗ!V$620,CONCATENATE("&gt;",VLOOKUP(CONCATENATE(V$317," 2"),ТЗ!$A:$C,3,0)),ТЗ!V287))</f>
        <v>#N/A</v>
      </c>
    </row>
    <row r="594" spans="4:22" ht="15.75" hidden="1" thickBot="1" x14ac:dyDescent="0.3">
      <c r="D594" s="14" t="str">
        <f>IF(OR(D593=[1]Настройки!$U$6,D593="-"),"-",D593+1)</f>
        <v>-</v>
      </c>
      <c r="E594" s="15" t="str">
        <f t="shared" si="5"/>
        <v>-</v>
      </c>
      <c r="F594" s="15"/>
      <c r="G594" s="30" t="str">
        <f>IF(G288&lt;G$619,CONCATENATE("&lt;",VLOOKUP(CONCATENATE(G$317," 1"),ТЗ!$A:$C,3,0)),IF(ТЗ!G288&gt;ТЗ!G$620,CONCATENATE("&gt;",VLOOKUP(CONCATENATE(G$317," 2"),ТЗ!$A:$C,3,0)),ТЗ!G288))</f>
        <v>&lt;1,00</v>
      </c>
      <c r="H594" s="30" t="str">
        <f>IF(H288&lt;H$619,CONCATENATE("&lt;",VLOOKUP(CONCATENATE(H$317," 1"),ТЗ!$A:$C,3,0)),IF(ТЗ!H288&gt;ТЗ!H$620,CONCATENATE("&gt;",VLOOKUP(CONCATENATE(H$317," 2"),ТЗ!$A:$C,3,0)),ТЗ!H288))</f>
        <v>&lt;1,00</v>
      </c>
      <c r="I594" s="30" t="str">
        <f>IF(I288&lt;I$619,CONCATENATE("&lt;",VLOOKUP(CONCATENATE(I$317," 1"),ТЗ!$A:$C,3,0)),IF(ТЗ!I288&gt;ТЗ!I$620,CONCATENATE("&gt;",VLOOKUP(CONCATENATE(I$317," 2"),ТЗ!$A:$C,3,0)),ТЗ!I288))</f>
        <v>&lt;0,01</v>
      </c>
      <c r="J594" s="30">
        <f>IF(J288&lt;J$619,CONCATENATE("&lt;",VLOOKUP(CONCATENATE(J$317," 1"),ТЗ!$A:$C,3,0)),IF(ТЗ!J288&gt;ТЗ!J$620,CONCATENATE("&gt;",VLOOKUP(CONCATENATE(J$317," 2"),ТЗ!$A:$C,3,0)),ТЗ!J288))</f>
        <v>0</v>
      </c>
      <c r="K594" s="30">
        <f>IF(K288&lt;K$619,CONCATENATE("&lt;",VLOOKUP(CONCATENATE(K$317," 1"),ТЗ!$A:$C,3,0)),IF(ТЗ!K288&gt;ТЗ!K$620,CONCATENATE("&gt;",VLOOKUP(CONCATENATE(K$317," 2"),ТЗ!$A:$C,3,0)),ТЗ!K288))</f>
        <v>0</v>
      </c>
      <c r="L594" s="30" t="str">
        <f>IF(L288&lt;L$619,CONCATENATE("&lt;",VLOOKUP(CONCATENATE(L$317," 1"),ТЗ!$A:$C,3,0)),IF(ТЗ!L288&gt;ТЗ!L$620,CONCATENATE("&gt;",VLOOKUP(CONCATENATE(L$317," 2"),ТЗ!$A:$C,3,0)),ТЗ!L288))</f>
        <v>&lt;0,2</v>
      </c>
      <c r="M594" s="30" t="str">
        <f>IF(M288&lt;M$619,CONCATENATE("&lt;",VLOOKUP(CONCATENATE(M$317," 1"),ТЗ!$A:$C,3,0)),IF(ТЗ!M288&gt;ТЗ!M$620,CONCATENATE("&gt;",VLOOKUP(CONCATENATE(M$317," 2"),ТЗ!$A:$C,3,0)),ТЗ!M288))</f>
        <v>&lt;0,5</v>
      </c>
      <c r="N594" s="30">
        <f>IF(N288&lt;N$619,CONCATENATE("&lt;",VLOOKUP(CONCATENATE(N$317," 1"),ТЗ!$A:$C,3,0)),IF(ТЗ!N288&gt;ТЗ!N$620,CONCATENATE("&gt;",VLOOKUP(CONCATENATE(N$317," 2"),ТЗ!$A:$C,3,0)),ТЗ!N288))</f>
        <v>0</v>
      </c>
      <c r="O594" s="30">
        <f>IF(O288&lt;O$619,CONCATENATE("&lt;",VLOOKUP(CONCATENATE(O$317," 1"),ТЗ!$A:$C,3,0)),IF(ТЗ!O288&gt;ТЗ!O$620,CONCATENATE("&gt;",VLOOKUP(CONCATENATE(O$317," 2"),ТЗ!$A:$C,3,0)),ТЗ!O288))</f>
        <v>0</v>
      </c>
      <c r="P594" s="30">
        <f>IF(P288&lt;P$619,CONCATENATE("&lt;",VLOOKUP(CONCATENATE(P$317," 1"),ТЗ!$A:$C,3,0)),IF(ТЗ!P288&gt;ТЗ!P$620,CONCATENATE("&gt;",VLOOKUP(CONCATENATE(P$317," 2"),ТЗ!$A:$C,3,0)),ТЗ!P288))</f>
        <v>0</v>
      </c>
      <c r="Q594" s="30">
        <f>IF(Q288&lt;Q$619,CONCATENATE("&lt;",VLOOKUP(CONCATENATE(Q$317," 1"),ТЗ!$A:$C,3,0)),IF(ТЗ!Q288&gt;ТЗ!Q$620,CONCATENATE("&gt;",VLOOKUP(CONCATENATE(Q$317," 2"),ТЗ!$A:$C,3,0)),ТЗ!Q288))</f>
        <v>0</v>
      </c>
      <c r="R594" s="30" t="str">
        <f>IF(R288&lt;R$619,CONCATENATE("&lt;",VLOOKUP(CONCATENATE(R$317," 1"),ТЗ!$A:$C,3,0)),IF(ТЗ!R288&gt;ТЗ!R$620,CONCATENATE("&gt;",VLOOKUP(CONCATENATE(R$317," 2"),ТЗ!$A:$C,3,0)),ТЗ!R288))</f>
        <v>&lt;0,5</v>
      </c>
      <c r="S594" s="30" t="str">
        <f>IF(S288&lt;S$619,CONCATENATE("&lt;",VLOOKUP(CONCATENATE(S$317," 1"),ТЗ!$A:$C,3,0)),IF(ТЗ!S288&gt;ТЗ!S$620,CONCATENATE("&gt;",VLOOKUP(CONCATENATE(S$317," 2"),ТЗ!$A:$C,3,0)),ТЗ!S288))</f>
        <v>&lt;0,1</v>
      </c>
      <c r="T594" s="30" t="str">
        <f>IF(T288&lt;T$619,CONCATENATE("&lt;",VLOOKUP(CONCATENATE(T$317," 1"),ТЗ!$A:$C,3,0)),IF(ТЗ!T288&gt;ТЗ!T$620,CONCATENATE("&gt;",VLOOKUP(CONCATENATE(T$317," 2"),ТЗ!$A:$C,3,0)),ТЗ!T288))</f>
        <v>&lt;0,1</v>
      </c>
      <c r="U594" s="30" t="e">
        <f>IF(U288&lt;U$619,CONCATENATE("&lt;",VLOOKUP(CONCATENATE(U$317," 1"),ТЗ!$A:$C,3,0)),IF(ТЗ!U288&gt;ТЗ!U$620,CONCATENATE("&gt;",VLOOKUP(CONCATENATE(U$317," 2"),ТЗ!$A:$C,3,0)),ТЗ!U288))</f>
        <v>#N/A</v>
      </c>
      <c r="V594" s="30" t="e">
        <f>IF(V288&lt;V$619,CONCATENATE("&lt;",VLOOKUP(CONCATENATE(V$317," 1"),ТЗ!$A:$C,3,0)),IF(ТЗ!V288&gt;ТЗ!V$620,CONCATENATE("&gt;",VLOOKUP(CONCATENATE(V$317," 2"),ТЗ!$A:$C,3,0)),ТЗ!V288))</f>
        <v>#N/A</v>
      </c>
    </row>
    <row r="595" spans="4:22" ht="15.75" hidden="1" thickBot="1" x14ac:dyDescent="0.3">
      <c r="D595" s="14" t="str">
        <f>IF(OR(D594=[1]Настройки!$U$6,D594="-"),"-",D594+1)</f>
        <v>-</v>
      </c>
      <c r="E595" s="15" t="str">
        <f t="shared" si="5"/>
        <v>-</v>
      </c>
      <c r="F595" s="15"/>
      <c r="G595" s="30" t="str">
        <f>IF(G289&lt;G$619,CONCATENATE("&lt;",VLOOKUP(CONCATENATE(G$317," 1"),ТЗ!$A:$C,3,0)),IF(ТЗ!G289&gt;ТЗ!G$620,CONCATENATE("&gt;",VLOOKUP(CONCATENATE(G$317," 2"),ТЗ!$A:$C,3,0)),ТЗ!G289))</f>
        <v>&lt;1,00</v>
      </c>
      <c r="H595" s="30" t="str">
        <f>IF(H289&lt;H$619,CONCATENATE("&lt;",VLOOKUP(CONCATENATE(H$317," 1"),ТЗ!$A:$C,3,0)),IF(ТЗ!H289&gt;ТЗ!H$620,CONCATENATE("&gt;",VLOOKUP(CONCATENATE(H$317," 2"),ТЗ!$A:$C,3,0)),ТЗ!H289))</f>
        <v>&lt;1,00</v>
      </c>
      <c r="I595" s="30" t="str">
        <f>IF(I289&lt;I$619,CONCATENATE("&lt;",VLOOKUP(CONCATENATE(I$317," 1"),ТЗ!$A:$C,3,0)),IF(ТЗ!I289&gt;ТЗ!I$620,CONCATENATE("&gt;",VLOOKUP(CONCATENATE(I$317," 2"),ТЗ!$A:$C,3,0)),ТЗ!I289))</f>
        <v>&lt;0,01</v>
      </c>
      <c r="J595" s="30">
        <f>IF(J289&lt;J$619,CONCATENATE("&lt;",VLOOKUP(CONCATENATE(J$317," 1"),ТЗ!$A:$C,3,0)),IF(ТЗ!J289&gt;ТЗ!J$620,CONCATENATE("&gt;",VLOOKUP(CONCATENATE(J$317," 2"),ТЗ!$A:$C,3,0)),ТЗ!J289))</f>
        <v>0</v>
      </c>
      <c r="K595" s="30">
        <f>IF(K289&lt;K$619,CONCATENATE("&lt;",VLOOKUP(CONCATENATE(K$317," 1"),ТЗ!$A:$C,3,0)),IF(ТЗ!K289&gt;ТЗ!K$620,CONCATENATE("&gt;",VLOOKUP(CONCATENATE(K$317," 2"),ТЗ!$A:$C,3,0)),ТЗ!K289))</f>
        <v>0</v>
      </c>
      <c r="L595" s="30" t="str">
        <f>IF(L289&lt;L$619,CONCATENATE("&lt;",VLOOKUP(CONCATENATE(L$317," 1"),ТЗ!$A:$C,3,0)),IF(ТЗ!L289&gt;ТЗ!L$620,CONCATENATE("&gt;",VLOOKUP(CONCATENATE(L$317," 2"),ТЗ!$A:$C,3,0)),ТЗ!L289))</f>
        <v>&lt;0,2</v>
      </c>
      <c r="M595" s="30" t="str">
        <f>IF(M289&lt;M$619,CONCATENATE("&lt;",VLOOKUP(CONCATENATE(M$317," 1"),ТЗ!$A:$C,3,0)),IF(ТЗ!M289&gt;ТЗ!M$620,CONCATENATE("&gt;",VLOOKUP(CONCATENATE(M$317," 2"),ТЗ!$A:$C,3,0)),ТЗ!M289))</f>
        <v>&lt;0,5</v>
      </c>
      <c r="N595" s="30">
        <f>IF(N289&lt;N$619,CONCATENATE("&lt;",VLOOKUP(CONCATENATE(N$317," 1"),ТЗ!$A:$C,3,0)),IF(ТЗ!N289&gt;ТЗ!N$620,CONCATENATE("&gt;",VLOOKUP(CONCATENATE(N$317," 2"),ТЗ!$A:$C,3,0)),ТЗ!N289))</f>
        <v>0</v>
      </c>
      <c r="O595" s="30">
        <f>IF(O289&lt;O$619,CONCATENATE("&lt;",VLOOKUP(CONCATENATE(O$317," 1"),ТЗ!$A:$C,3,0)),IF(ТЗ!O289&gt;ТЗ!O$620,CONCATENATE("&gt;",VLOOKUP(CONCATENATE(O$317," 2"),ТЗ!$A:$C,3,0)),ТЗ!O289))</f>
        <v>0</v>
      </c>
      <c r="P595" s="30">
        <f>IF(P289&lt;P$619,CONCATENATE("&lt;",VLOOKUP(CONCATENATE(P$317," 1"),ТЗ!$A:$C,3,0)),IF(ТЗ!P289&gt;ТЗ!P$620,CONCATENATE("&gt;",VLOOKUP(CONCATENATE(P$317," 2"),ТЗ!$A:$C,3,0)),ТЗ!P289))</f>
        <v>0</v>
      </c>
      <c r="Q595" s="30">
        <f>IF(Q289&lt;Q$619,CONCATENATE("&lt;",VLOOKUP(CONCATENATE(Q$317," 1"),ТЗ!$A:$C,3,0)),IF(ТЗ!Q289&gt;ТЗ!Q$620,CONCATENATE("&gt;",VLOOKUP(CONCATENATE(Q$317," 2"),ТЗ!$A:$C,3,0)),ТЗ!Q289))</f>
        <v>0</v>
      </c>
      <c r="R595" s="30" t="str">
        <f>IF(R289&lt;R$619,CONCATENATE("&lt;",VLOOKUP(CONCATENATE(R$317," 1"),ТЗ!$A:$C,3,0)),IF(ТЗ!R289&gt;ТЗ!R$620,CONCATENATE("&gt;",VLOOKUP(CONCATENATE(R$317," 2"),ТЗ!$A:$C,3,0)),ТЗ!R289))</f>
        <v>&lt;0,5</v>
      </c>
      <c r="S595" s="30" t="str">
        <f>IF(S289&lt;S$619,CONCATENATE("&lt;",VLOOKUP(CONCATENATE(S$317," 1"),ТЗ!$A:$C,3,0)),IF(ТЗ!S289&gt;ТЗ!S$620,CONCATENATE("&gt;",VLOOKUP(CONCATENATE(S$317," 2"),ТЗ!$A:$C,3,0)),ТЗ!S289))</f>
        <v>&lt;0,1</v>
      </c>
      <c r="T595" s="30" t="str">
        <f>IF(T289&lt;T$619,CONCATENATE("&lt;",VLOOKUP(CONCATENATE(T$317," 1"),ТЗ!$A:$C,3,0)),IF(ТЗ!T289&gt;ТЗ!T$620,CONCATENATE("&gt;",VLOOKUP(CONCATENATE(T$317," 2"),ТЗ!$A:$C,3,0)),ТЗ!T289))</f>
        <v>&lt;0,1</v>
      </c>
      <c r="U595" s="30" t="e">
        <f>IF(U289&lt;U$619,CONCATENATE("&lt;",VLOOKUP(CONCATENATE(U$317," 1"),ТЗ!$A:$C,3,0)),IF(ТЗ!U289&gt;ТЗ!U$620,CONCATENATE("&gt;",VLOOKUP(CONCATENATE(U$317," 2"),ТЗ!$A:$C,3,0)),ТЗ!U289))</f>
        <v>#N/A</v>
      </c>
      <c r="V595" s="30" t="e">
        <f>IF(V289&lt;V$619,CONCATENATE("&lt;",VLOOKUP(CONCATENATE(V$317," 1"),ТЗ!$A:$C,3,0)),IF(ТЗ!V289&gt;ТЗ!V$620,CONCATENATE("&gt;",VLOOKUP(CONCATENATE(V$317," 2"),ТЗ!$A:$C,3,0)),ТЗ!V289))</f>
        <v>#N/A</v>
      </c>
    </row>
    <row r="596" spans="4:22" ht="15.75" hidden="1" thickBot="1" x14ac:dyDescent="0.3">
      <c r="D596" s="14" t="str">
        <f>IF(OR(D595=[1]Настройки!$U$6,D595="-"),"-",D595+1)</f>
        <v>-</v>
      </c>
      <c r="E596" s="15" t="str">
        <f t="shared" si="5"/>
        <v>-</v>
      </c>
      <c r="F596" s="15"/>
      <c r="G596" s="30" t="str">
        <f>IF(G290&lt;G$619,CONCATENATE("&lt;",VLOOKUP(CONCATENATE(G$317," 1"),ТЗ!$A:$C,3,0)),IF(ТЗ!G290&gt;ТЗ!G$620,CONCATENATE("&gt;",VLOOKUP(CONCATENATE(G$317," 2"),ТЗ!$A:$C,3,0)),ТЗ!G290))</f>
        <v>&lt;1,00</v>
      </c>
      <c r="H596" s="30" t="str">
        <f>IF(H290&lt;H$619,CONCATENATE("&lt;",VLOOKUP(CONCATENATE(H$317," 1"),ТЗ!$A:$C,3,0)),IF(ТЗ!H290&gt;ТЗ!H$620,CONCATENATE("&gt;",VLOOKUP(CONCATENATE(H$317," 2"),ТЗ!$A:$C,3,0)),ТЗ!H290))</f>
        <v>&lt;1,00</v>
      </c>
      <c r="I596" s="30" t="str">
        <f>IF(I290&lt;I$619,CONCATENATE("&lt;",VLOOKUP(CONCATENATE(I$317," 1"),ТЗ!$A:$C,3,0)),IF(ТЗ!I290&gt;ТЗ!I$620,CONCATENATE("&gt;",VLOOKUP(CONCATENATE(I$317," 2"),ТЗ!$A:$C,3,0)),ТЗ!I290))</f>
        <v>&lt;0,01</v>
      </c>
      <c r="J596" s="30">
        <f>IF(J290&lt;J$619,CONCATENATE("&lt;",VLOOKUP(CONCATENATE(J$317," 1"),ТЗ!$A:$C,3,0)),IF(ТЗ!J290&gt;ТЗ!J$620,CONCATENATE("&gt;",VLOOKUP(CONCATENATE(J$317," 2"),ТЗ!$A:$C,3,0)),ТЗ!J290))</f>
        <v>0</v>
      </c>
      <c r="K596" s="30">
        <f>IF(K290&lt;K$619,CONCATENATE("&lt;",VLOOKUP(CONCATENATE(K$317," 1"),ТЗ!$A:$C,3,0)),IF(ТЗ!K290&gt;ТЗ!K$620,CONCATENATE("&gt;",VLOOKUP(CONCATENATE(K$317," 2"),ТЗ!$A:$C,3,0)),ТЗ!K290))</f>
        <v>0</v>
      </c>
      <c r="L596" s="30" t="str">
        <f>IF(L290&lt;L$619,CONCATENATE("&lt;",VLOOKUP(CONCATENATE(L$317," 1"),ТЗ!$A:$C,3,0)),IF(ТЗ!L290&gt;ТЗ!L$620,CONCATENATE("&gt;",VLOOKUP(CONCATENATE(L$317," 2"),ТЗ!$A:$C,3,0)),ТЗ!L290))</f>
        <v>&lt;0,2</v>
      </c>
      <c r="M596" s="30" t="str">
        <f>IF(M290&lt;M$619,CONCATENATE("&lt;",VLOOKUP(CONCATENATE(M$317," 1"),ТЗ!$A:$C,3,0)),IF(ТЗ!M290&gt;ТЗ!M$620,CONCATENATE("&gt;",VLOOKUP(CONCATENATE(M$317," 2"),ТЗ!$A:$C,3,0)),ТЗ!M290))</f>
        <v>&lt;0,5</v>
      </c>
      <c r="N596" s="30">
        <f>IF(N290&lt;N$619,CONCATENATE("&lt;",VLOOKUP(CONCATENATE(N$317," 1"),ТЗ!$A:$C,3,0)),IF(ТЗ!N290&gt;ТЗ!N$620,CONCATENATE("&gt;",VLOOKUP(CONCATENATE(N$317," 2"),ТЗ!$A:$C,3,0)),ТЗ!N290))</f>
        <v>0</v>
      </c>
      <c r="O596" s="30">
        <f>IF(O290&lt;O$619,CONCATENATE("&lt;",VLOOKUP(CONCATENATE(O$317," 1"),ТЗ!$A:$C,3,0)),IF(ТЗ!O290&gt;ТЗ!O$620,CONCATENATE("&gt;",VLOOKUP(CONCATENATE(O$317," 2"),ТЗ!$A:$C,3,0)),ТЗ!O290))</f>
        <v>0</v>
      </c>
      <c r="P596" s="30">
        <f>IF(P290&lt;P$619,CONCATENATE("&lt;",VLOOKUP(CONCATENATE(P$317," 1"),ТЗ!$A:$C,3,0)),IF(ТЗ!P290&gt;ТЗ!P$620,CONCATENATE("&gt;",VLOOKUP(CONCATENATE(P$317," 2"),ТЗ!$A:$C,3,0)),ТЗ!P290))</f>
        <v>0</v>
      </c>
      <c r="Q596" s="30">
        <f>IF(Q290&lt;Q$619,CONCATENATE("&lt;",VLOOKUP(CONCATENATE(Q$317," 1"),ТЗ!$A:$C,3,0)),IF(ТЗ!Q290&gt;ТЗ!Q$620,CONCATENATE("&gt;",VLOOKUP(CONCATENATE(Q$317," 2"),ТЗ!$A:$C,3,0)),ТЗ!Q290))</f>
        <v>0</v>
      </c>
      <c r="R596" s="30" t="str">
        <f>IF(R290&lt;R$619,CONCATENATE("&lt;",VLOOKUP(CONCATENATE(R$317," 1"),ТЗ!$A:$C,3,0)),IF(ТЗ!R290&gt;ТЗ!R$620,CONCATENATE("&gt;",VLOOKUP(CONCATENATE(R$317," 2"),ТЗ!$A:$C,3,0)),ТЗ!R290))</f>
        <v>&lt;0,5</v>
      </c>
      <c r="S596" s="30" t="str">
        <f>IF(S290&lt;S$619,CONCATENATE("&lt;",VLOOKUP(CONCATENATE(S$317," 1"),ТЗ!$A:$C,3,0)),IF(ТЗ!S290&gt;ТЗ!S$620,CONCATENATE("&gt;",VLOOKUP(CONCATENATE(S$317," 2"),ТЗ!$A:$C,3,0)),ТЗ!S290))</f>
        <v>&lt;0,1</v>
      </c>
      <c r="T596" s="30" t="str">
        <f>IF(T290&lt;T$619,CONCATENATE("&lt;",VLOOKUP(CONCATENATE(T$317," 1"),ТЗ!$A:$C,3,0)),IF(ТЗ!T290&gt;ТЗ!T$620,CONCATENATE("&gt;",VLOOKUP(CONCATENATE(T$317," 2"),ТЗ!$A:$C,3,0)),ТЗ!T290))</f>
        <v>&lt;0,1</v>
      </c>
      <c r="U596" s="30" t="e">
        <f>IF(U290&lt;U$619,CONCATENATE("&lt;",VLOOKUP(CONCATENATE(U$317," 1"),ТЗ!$A:$C,3,0)),IF(ТЗ!U290&gt;ТЗ!U$620,CONCATENATE("&gt;",VLOOKUP(CONCATENATE(U$317," 2"),ТЗ!$A:$C,3,0)),ТЗ!U290))</f>
        <v>#N/A</v>
      </c>
      <c r="V596" s="30" t="e">
        <f>IF(V290&lt;V$619,CONCATENATE("&lt;",VLOOKUP(CONCATENATE(V$317," 1"),ТЗ!$A:$C,3,0)),IF(ТЗ!V290&gt;ТЗ!V$620,CONCATENATE("&gt;",VLOOKUP(CONCATENATE(V$317," 2"),ТЗ!$A:$C,3,0)),ТЗ!V290))</f>
        <v>#N/A</v>
      </c>
    </row>
    <row r="597" spans="4:22" ht="15.75" hidden="1" thickBot="1" x14ac:dyDescent="0.3">
      <c r="D597" s="14" t="str">
        <f>IF(OR(D596=[1]Настройки!$U$6,D596="-"),"-",D596+1)</f>
        <v>-</v>
      </c>
      <c r="E597" s="15" t="str">
        <f t="shared" si="5"/>
        <v>-</v>
      </c>
      <c r="F597" s="15"/>
      <c r="G597" s="30" t="str">
        <f>IF(G291&lt;G$619,CONCATENATE("&lt;",VLOOKUP(CONCATENATE(G$317," 1"),ТЗ!$A:$C,3,0)),IF(ТЗ!G291&gt;ТЗ!G$620,CONCATENATE("&gt;",VLOOKUP(CONCATENATE(G$317," 2"),ТЗ!$A:$C,3,0)),ТЗ!G291))</f>
        <v>&lt;1,00</v>
      </c>
      <c r="H597" s="30" t="str">
        <f>IF(H291&lt;H$619,CONCATENATE("&lt;",VLOOKUP(CONCATENATE(H$317," 1"),ТЗ!$A:$C,3,0)),IF(ТЗ!H291&gt;ТЗ!H$620,CONCATENATE("&gt;",VLOOKUP(CONCATENATE(H$317," 2"),ТЗ!$A:$C,3,0)),ТЗ!H291))</f>
        <v>&lt;1,00</v>
      </c>
      <c r="I597" s="30" t="str">
        <f>IF(I291&lt;I$619,CONCATENATE("&lt;",VLOOKUP(CONCATENATE(I$317," 1"),ТЗ!$A:$C,3,0)),IF(ТЗ!I291&gt;ТЗ!I$620,CONCATENATE("&gt;",VLOOKUP(CONCATENATE(I$317," 2"),ТЗ!$A:$C,3,0)),ТЗ!I291))</f>
        <v>&lt;0,01</v>
      </c>
      <c r="J597" s="30">
        <f>IF(J291&lt;J$619,CONCATENATE("&lt;",VLOOKUP(CONCATENATE(J$317," 1"),ТЗ!$A:$C,3,0)),IF(ТЗ!J291&gt;ТЗ!J$620,CONCATENATE("&gt;",VLOOKUP(CONCATENATE(J$317," 2"),ТЗ!$A:$C,3,0)),ТЗ!J291))</f>
        <v>0</v>
      </c>
      <c r="K597" s="30">
        <f>IF(K291&lt;K$619,CONCATENATE("&lt;",VLOOKUP(CONCATENATE(K$317," 1"),ТЗ!$A:$C,3,0)),IF(ТЗ!K291&gt;ТЗ!K$620,CONCATENATE("&gt;",VLOOKUP(CONCATENATE(K$317," 2"),ТЗ!$A:$C,3,0)),ТЗ!K291))</f>
        <v>0</v>
      </c>
      <c r="L597" s="30" t="str">
        <f>IF(L291&lt;L$619,CONCATENATE("&lt;",VLOOKUP(CONCATENATE(L$317," 1"),ТЗ!$A:$C,3,0)),IF(ТЗ!L291&gt;ТЗ!L$620,CONCATENATE("&gt;",VLOOKUP(CONCATENATE(L$317," 2"),ТЗ!$A:$C,3,0)),ТЗ!L291))</f>
        <v>&lt;0,2</v>
      </c>
      <c r="M597" s="30" t="str">
        <f>IF(M291&lt;M$619,CONCATENATE("&lt;",VLOOKUP(CONCATENATE(M$317," 1"),ТЗ!$A:$C,3,0)),IF(ТЗ!M291&gt;ТЗ!M$620,CONCATENATE("&gt;",VLOOKUP(CONCATENATE(M$317," 2"),ТЗ!$A:$C,3,0)),ТЗ!M291))</f>
        <v>&lt;0,5</v>
      </c>
      <c r="N597" s="30">
        <f>IF(N291&lt;N$619,CONCATENATE("&lt;",VLOOKUP(CONCATENATE(N$317," 1"),ТЗ!$A:$C,3,0)),IF(ТЗ!N291&gt;ТЗ!N$620,CONCATENATE("&gt;",VLOOKUP(CONCATENATE(N$317," 2"),ТЗ!$A:$C,3,0)),ТЗ!N291))</f>
        <v>0</v>
      </c>
      <c r="O597" s="30">
        <f>IF(O291&lt;O$619,CONCATENATE("&lt;",VLOOKUP(CONCATENATE(O$317," 1"),ТЗ!$A:$C,3,0)),IF(ТЗ!O291&gt;ТЗ!O$620,CONCATENATE("&gt;",VLOOKUP(CONCATENATE(O$317," 2"),ТЗ!$A:$C,3,0)),ТЗ!O291))</f>
        <v>0</v>
      </c>
      <c r="P597" s="30">
        <f>IF(P291&lt;P$619,CONCATENATE("&lt;",VLOOKUP(CONCATENATE(P$317," 1"),ТЗ!$A:$C,3,0)),IF(ТЗ!P291&gt;ТЗ!P$620,CONCATENATE("&gt;",VLOOKUP(CONCATENATE(P$317," 2"),ТЗ!$A:$C,3,0)),ТЗ!P291))</f>
        <v>0</v>
      </c>
      <c r="Q597" s="30">
        <f>IF(Q291&lt;Q$619,CONCATENATE("&lt;",VLOOKUP(CONCATENATE(Q$317," 1"),ТЗ!$A:$C,3,0)),IF(ТЗ!Q291&gt;ТЗ!Q$620,CONCATENATE("&gt;",VLOOKUP(CONCATENATE(Q$317," 2"),ТЗ!$A:$C,3,0)),ТЗ!Q291))</f>
        <v>0</v>
      </c>
      <c r="R597" s="30" t="str">
        <f>IF(R291&lt;R$619,CONCATENATE("&lt;",VLOOKUP(CONCATENATE(R$317," 1"),ТЗ!$A:$C,3,0)),IF(ТЗ!R291&gt;ТЗ!R$620,CONCATENATE("&gt;",VLOOKUP(CONCATENATE(R$317," 2"),ТЗ!$A:$C,3,0)),ТЗ!R291))</f>
        <v>&lt;0,5</v>
      </c>
      <c r="S597" s="30" t="str">
        <f>IF(S291&lt;S$619,CONCATENATE("&lt;",VLOOKUP(CONCATENATE(S$317," 1"),ТЗ!$A:$C,3,0)),IF(ТЗ!S291&gt;ТЗ!S$620,CONCATENATE("&gt;",VLOOKUP(CONCATENATE(S$317," 2"),ТЗ!$A:$C,3,0)),ТЗ!S291))</f>
        <v>&lt;0,1</v>
      </c>
      <c r="T597" s="30" t="str">
        <f>IF(T291&lt;T$619,CONCATENATE("&lt;",VLOOKUP(CONCATENATE(T$317," 1"),ТЗ!$A:$C,3,0)),IF(ТЗ!T291&gt;ТЗ!T$620,CONCATENATE("&gt;",VLOOKUP(CONCATENATE(T$317," 2"),ТЗ!$A:$C,3,0)),ТЗ!T291))</f>
        <v>&lt;0,1</v>
      </c>
      <c r="U597" s="30" t="e">
        <f>IF(U291&lt;U$619,CONCATENATE("&lt;",VLOOKUP(CONCATENATE(U$317," 1"),ТЗ!$A:$C,3,0)),IF(ТЗ!U291&gt;ТЗ!U$620,CONCATENATE("&gt;",VLOOKUP(CONCATENATE(U$317," 2"),ТЗ!$A:$C,3,0)),ТЗ!U291))</f>
        <v>#N/A</v>
      </c>
      <c r="V597" s="30" t="e">
        <f>IF(V291&lt;V$619,CONCATENATE("&lt;",VLOOKUP(CONCATENATE(V$317," 1"),ТЗ!$A:$C,3,0)),IF(ТЗ!V291&gt;ТЗ!V$620,CONCATENATE("&gt;",VLOOKUP(CONCATENATE(V$317," 2"),ТЗ!$A:$C,3,0)),ТЗ!V291))</f>
        <v>#N/A</v>
      </c>
    </row>
    <row r="598" spans="4:22" ht="15.75" hidden="1" thickBot="1" x14ac:dyDescent="0.3">
      <c r="D598" s="14" t="str">
        <f>IF(OR(D597=[1]Настройки!$U$6,D597="-"),"-",D597+1)</f>
        <v>-</v>
      </c>
      <c r="E598" s="15" t="str">
        <f t="shared" si="5"/>
        <v>-</v>
      </c>
      <c r="F598" s="15"/>
      <c r="G598" s="30" t="str">
        <f>IF(G292&lt;G$619,CONCATENATE("&lt;",VLOOKUP(CONCATENATE(G$317," 1"),ТЗ!$A:$C,3,0)),IF(ТЗ!G292&gt;ТЗ!G$620,CONCATENATE("&gt;",VLOOKUP(CONCATENATE(G$317," 2"),ТЗ!$A:$C,3,0)),ТЗ!G292))</f>
        <v>&lt;1,00</v>
      </c>
      <c r="H598" s="30" t="str">
        <f>IF(H292&lt;H$619,CONCATENATE("&lt;",VLOOKUP(CONCATENATE(H$317," 1"),ТЗ!$A:$C,3,0)),IF(ТЗ!H292&gt;ТЗ!H$620,CONCATENATE("&gt;",VLOOKUP(CONCATENATE(H$317," 2"),ТЗ!$A:$C,3,0)),ТЗ!H292))</f>
        <v>&lt;1,00</v>
      </c>
      <c r="I598" s="30" t="str">
        <f>IF(I292&lt;I$619,CONCATENATE("&lt;",VLOOKUP(CONCATENATE(I$317," 1"),ТЗ!$A:$C,3,0)),IF(ТЗ!I292&gt;ТЗ!I$620,CONCATENATE("&gt;",VLOOKUP(CONCATENATE(I$317," 2"),ТЗ!$A:$C,3,0)),ТЗ!I292))</f>
        <v>&lt;0,01</v>
      </c>
      <c r="J598" s="30">
        <f>IF(J292&lt;J$619,CONCATENATE("&lt;",VLOOKUP(CONCATENATE(J$317," 1"),ТЗ!$A:$C,3,0)),IF(ТЗ!J292&gt;ТЗ!J$620,CONCATENATE("&gt;",VLOOKUP(CONCATENATE(J$317," 2"),ТЗ!$A:$C,3,0)),ТЗ!J292))</f>
        <v>0</v>
      </c>
      <c r="K598" s="30">
        <f>IF(K292&lt;K$619,CONCATENATE("&lt;",VLOOKUP(CONCATENATE(K$317," 1"),ТЗ!$A:$C,3,0)),IF(ТЗ!K292&gt;ТЗ!K$620,CONCATENATE("&gt;",VLOOKUP(CONCATENATE(K$317," 2"),ТЗ!$A:$C,3,0)),ТЗ!K292))</f>
        <v>0</v>
      </c>
      <c r="L598" s="30" t="str">
        <f>IF(L292&lt;L$619,CONCATENATE("&lt;",VLOOKUP(CONCATENATE(L$317," 1"),ТЗ!$A:$C,3,0)),IF(ТЗ!L292&gt;ТЗ!L$620,CONCATENATE("&gt;",VLOOKUP(CONCATENATE(L$317," 2"),ТЗ!$A:$C,3,0)),ТЗ!L292))</f>
        <v>&lt;0,2</v>
      </c>
      <c r="M598" s="30" t="str">
        <f>IF(M292&lt;M$619,CONCATENATE("&lt;",VLOOKUP(CONCATENATE(M$317," 1"),ТЗ!$A:$C,3,0)),IF(ТЗ!M292&gt;ТЗ!M$620,CONCATENATE("&gt;",VLOOKUP(CONCATENATE(M$317," 2"),ТЗ!$A:$C,3,0)),ТЗ!M292))</f>
        <v>&lt;0,5</v>
      </c>
      <c r="N598" s="30">
        <f>IF(N292&lt;N$619,CONCATENATE("&lt;",VLOOKUP(CONCATENATE(N$317," 1"),ТЗ!$A:$C,3,0)),IF(ТЗ!N292&gt;ТЗ!N$620,CONCATENATE("&gt;",VLOOKUP(CONCATENATE(N$317," 2"),ТЗ!$A:$C,3,0)),ТЗ!N292))</f>
        <v>0</v>
      </c>
      <c r="O598" s="30">
        <f>IF(O292&lt;O$619,CONCATENATE("&lt;",VLOOKUP(CONCATENATE(O$317," 1"),ТЗ!$A:$C,3,0)),IF(ТЗ!O292&gt;ТЗ!O$620,CONCATENATE("&gt;",VLOOKUP(CONCATENATE(O$317," 2"),ТЗ!$A:$C,3,0)),ТЗ!O292))</f>
        <v>0</v>
      </c>
      <c r="P598" s="30">
        <f>IF(P292&lt;P$619,CONCATENATE("&lt;",VLOOKUP(CONCATENATE(P$317," 1"),ТЗ!$A:$C,3,0)),IF(ТЗ!P292&gt;ТЗ!P$620,CONCATENATE("&gt;",VLOOKUP(CONCATENATE(P$317," 2"),ТЗ!$A:$C,3,0)),ТЗ!P292))</f>
        <v>0</v>
      </c>
      <c r="Q598" s="30">
        <f>IF(Q292&lt;Q$619,CONCATENATE("&lt;",VLOOKUP(CONCATENATE(Q$317," 1"),ТЗ!$A:$C,3,0)),IF(ТЗ!Q292&gt;ТЗ!Q$620,CONCATENATE("&gt;",VLOOKUP(CONCATENATE(Q$317," 2"),ТЗ!$A:$C,3,0)),ТЗ!Q292))</f>
        <v>0</v>
      </c>
      <c r="R598" s="30" t="str">
        <f>IF(R292&lt;R$619,CONCATENATE("&lt;",VLOOKUP(CONCATENATE(R$317," 1"),ТЗ!$A:$C,3,0)),IF(ТЗ!R292&gt;ТЗ!R$620,CONCATENATE("&gt;",VLOOKUP(CONCATENATE(R$317," 2"),ТЗ!$A:$C,3,0)),ТЗ!R292))</f>
        <v>&lt;0,5</v>
      </c>
      <c r="S598" s="30" t="str">
        <f>IF(S292&lt;S$619,CONCATENATE("&lt;",VLOOKUP(CONCATENATE(S$317," 1"),ТЗ!$A:$C,3,0)),IF(ТЗ!S292&gt;ТЗ!S$620,CONCATENATE("&gt;",VLOOKUP(CONCATENATE(S$317," 2"),ТЗ!$A:$C,3,0)),ТЗ!S292))</f>
        <v>&lt;0,1</v>
      </c>
      <c r="T598" s="30" t="str">
        <f>IF(T292&lt;T$619,CONCATENATE("&lt;",VLOOKUP(CONCATENATE(T$317," 1"),ТЗ!$A:$C,3,0)),IF(ТЗ!T292&gt;ТЗ!T$620,CONCATENATE("&gt;",VLOOKUP(CONCATENATE(T$317," 2"),ТЗ!$A:$C,3,0)),ТЗ!T292))</f>
        <v>&lt;0,1</v>
      </c>
      <c r="U598" s="30" t="e">
        <f>IF(U292&lt;U$619,CONCATENATE("&lt;",VLOOKUP(CONCATENATE(U$317," 1"),ТЗ!$A:$C,3,0)),IF(ТЗ!U292&gt;ТЗ!U$620,CONCATENATE("&gt;",VLOOKUP(CONCATENATE(U$317," 2"),ТЗ!$A:$C,3,0)),ТЗ!U292))</f>
        <v>#N/A</v>
      </c>
      <c r="V598" s="30" t="e">
        <f>IF(V292&lt;V$619,CONCATENATE("&lt;",VLOOKUP(CONCATENATE(V$317," 1"),ТЗ!$A:$C,3,0)),IF(ТЗ!V292&gt;ТЗ!V$620,CONCATENATE("&gt;",VLOOKUP(CONCATENATE(V$317," 2"),ТЗ!$A:$C,3,0)),ТЗ!V292))</f>
        <v>#N/A</v>
      </c>
    </row>
    <row r="599" spans="4:22" ht="15.75" hidden="1" thickBot="1" x14ac:dyDescent="0.3">
      <c r="D599" s="14" t="str">
        <f>IF(OR(D598=[1]Настройки!$U$6,D598="-"),"-",D598+1)</f>
        <v>-</v>
      </c>
      <c r="E599" s="15" t="str">
        <f t="shared" si="5"/>
        <v>-</v>
      </c>
      <c r="F599" s="15"/>
      <c r="G599" s="30" t="str">
        <f>IF(G293&lt;G$619,CONCATENATE("&lt;",VLOOKUP(CONCATENATE(G$317," 1"),ТЗ!$A:$C,3,0)),IF(ТЗ!G293&gt;ТЗ!G$620,CONCATENATE("&gt;",VLOOKUP(CONCATENATE(G$317," 2"),ТЗ!$A:$C,3,0)),ТЗ!G293))</f>
        <v>&lt;1,00</v>
      </c>
      <c r="H599" s="30" t="str">
        <f>IF(H293&lt;H$619,CONCATENATE("&lt;",VLOOKUP(CONCATENATE(H$317," 1"),ТЗ!$A:$C,3,0)),IF(ТЗ!H293&gt;ТЗ!H$620,CONCATENATE("&gt;",VLOOKUP(CONCATENATE(H$317," 2"),ТЗ!$A:$C,3,0)),ТЗ!H293))</f>
        <v>&lt;1,00</v>
      </c>
      <c r="I599" s="30" t="str">
        <f>IF(I293&lt;I$619,CONCATENATE("&lt;",VLOOKUP(CONCATENATE(I$317," 1"),ТЗ!$A:$C,3,0)),IF(ТЗ!I293&gt;ТЗ!I$620,CONCATENATE("&gt;",VLOOKUP(CONCATENATE(I$317," 2"),ТЗ!$A:$C,3,0)),ТЗ!I293))</f>
        <v>&lt;0,01</v>
      </c>
      <c r="J599" s="30">
        <f>IF(J293&lt;J$619,CONCATENATE("&lt;",VLOOKUP(CONCATENATE(J$317," 1"),ТЗ!$A:$C,3,0)),IF(ТЗ!J293&gt;ТЗ!J$620,CONCATENATE("&gt;",VLOOKUP(CONCATENATE(J$317," 2"),ТЗ!$A:$C,3,0)),ТЗ!J293))</f>
        <v>0</v>
      </c>
      <c r="K599" s="30">
        <f>IF(K293&lt;K$619,CONCATENATE("&lt;",VLOOKUP(CONCATENATE(K$317," 1"),ТЗ!$A:$C,3,0)),IF(ТЗ!K293&gt;ТЗ!K$620,CONCATENATE("&gt;",VLOOKUP(CONCATENATE(K$317," 2"),ТЗ!$A:$C,3,0)),ТЗ!K293))</f>
        <v>0</v>
      </c>
      <c r="L599" s="30" t="str">
        <f>IF(L293&lt;L$619,CONCATENATE("&lt;",VLOOKUP(CONCATENATE(L$317," 1"),ТЗ!$A:$C,3,0)),IF(ТЗ!L293&gt;ТЗ!L$620,CONCATENATE("&gt;",VLOOKUP(CONCATENATE(L$317," 2"),ТЗ!$A:$C,3,0)),ТЗ!L293))</f>
        <v>&lt;0,2</v>
      </c>
      <c r="M599" s="30" t="str">
        <f>IF(M293&lt;M$619,CONCATENATE("&lt;",VLOOKUP(CONCATENATE(M$317," 1"),ТЗ!$A:$C,3,0)),IF(ТЗ!M293&gt;ТЗ!M$620,CONCATENATE("&gt;",VLOOKUP(CONCATENATE(M$317," 2"),ТЗ!$A:$C,3,0)),ТЗ!M293))</f>
        <v>&lt;0,5</v>
      </c>
      <c r="N599" s="30">
        <f>IF(N293&lt;N$619,CONCATENATE("&lt;",VLOOKUP(CONCATENATE(N$317," 1"),ТЗ!$A:$C,3,0)),IF(ТЗ!N293&gt;ТЗ!N$620,CONCATENATE("&gt;",VLOOKUP(CONCATENATE(N$317," 2"),ТЗ!$A:$C,3,0)),ТЗ!N293))</f>
        <v>0</v>
      </c>
      <c r="O599" s="30">
        <f>IF(O293&lt;O$619,CONCATENATE("&lt;",VLOOKUP(CONCATENATE(O$317," 1"),ТЗ!$A:$C,3,0)),IF(ТЗ!O293&gt;ТЗ!O$620,CONCATENATE("&gt;",VLOOKUP(CONCATENATE(O$317," 2"),ТЗ!$A:$C,3,0)),ТЗ!O293))</f>
        <v>0</v>
      </c>
      <c r="P599" s="30">
        <f>IF(P293&lt;P$619,CONCATENATE("&lt;",VLOOKUP(CONCATENATE(P$317," 1"),ТЗ!$A:$C,3,0)),IF(ТЗ!P293&gt;ТЗ!P$620,CONCATENATE("&gt;",VLOOKUP(CONCATENATE(P$317," 2"),ТЗ!$A:$C,3,0)),ТЗ!P293))</f>
        <v>0</v>
      </c>
      <c r="Q599" s="30">
        <f>IF(Q293&lt;Q$619,CONCATENATE("&lt;",VLOOKUP(CONCATENATE(Q$317," 1"),ТЗ!$A:$C,3,0)),IF(ТЗ!Q293&gt;ТЗ!Q$620,CONCATENATE("&gt;",VLOOKUP(CONCATENATE(Q$317," 2"),ТЗ!$A:$C,3,0)),ТЗ!Q293))</f>
        <v>0</v>
      </c>
      <c r="R599" s="30" t="str">
        <f>IF(R293&lt;R$619,CONCATENATE("&lt;",VLOOKUP(CONCATENATE(R$317," 1"),ТЗ!$A:$C,3,0)),IF(ТЗ!R293&gt;ТЗ!R$620,CONCATENATE("&gt;",VLOOKUP(CONCATENATE(R$317," 2"),ТЗ!$A:$C,3,0)),ТЗ!R293))</f>
        <v>&lt;0,5</v>
      </c>
      <c r="S599" s="30" t="str">
        <f>IF(S293&lt;S$619,CONCATENATE("&lt;",VLOOKUP(CONCATENATE(S$317," 1"),ТЗ!$A:$C,3,0)),IF(ТЗ!S293&gt;ТЗ!S$620,CONCATENATE("&gt;",VLOOKUP(CONCATENATE(S$317," 2"),ТЗ!$A:$C,3,0)),ТЗ!S293))</f>
        <v>&lt;0,1</v>
      </c>
      <c r="T599" s="30" t="str">
        <f>IF(T293&lt;T$619,CONCATENATE("&lt;",VLOOKUP(CONCATENATE(T$317," 1"),ТЗ!$A:$C,3,0)),IF(ТЗ!T293&gt;ТЗ!T$620,CONCATENATE("&gt;",VLOOKUP(CONCATENATE(T$317," 2"),ТЗ!$A:$C,3,0)),ТЗ!T293))</f>
        <v>&lt;0,1</v>
      </c>
      <c r="U599" s="30" t="e">
        <f>IF(U293&lt;U$619,CONCATENATE("&lt;",VLOOKUP(CONCATENATE(U$317," 1"),ТЗ!$A:$C,3,0)),IF(ТЗ!U293&gt;ТЗ!U$620,CONCATENATE("&gt;",VLOOKUP(CONCATENATE(U$317," 2"),ТЗ!$A:$C,3,0)),ТЗ!U293))</f>
        <v>#N/A</v>
      </c>
      <c r="V599" s="30" t="e">
        <f>IF(V293&lt;V$619,CONCATENATE("&lt;",VLOOKUP(CONCATENATE(V$317," 1"),ТЗ!$A:$C,3,0)),IF(ТЗ!V293&gt;ТЗ!V$620,CONCATENATE("&gt;",VLOOKUP(CONCATENATE(V$317," 2"),ТЗ!$A:$C,3,0)),ТЗ!V293))</f>
        <v>#N/A</v>
      </c>
    </row>
    <row r="600" spans="4:22" ht="15.75" hidden="1" thickBot="1" x14ac:dyDescent="0.3">
      <c r="D600" s="14" t="str">
        <f>IF(OR(D599=[1]Настройки!$U$6,D599="-"),"-",D599+1)</f>
        <v>-</v>
      </c>
      <c r="E600" s="15" t="str">
        <f t="shared" si="5"/>
        <v>-</v>
      </c>
      <c r="F600" s="15"/>
      <c r="G600" s="30" t="str">
        <f>IF(G294&lt;G$619,CONCATENATE("&lt;",VLOOKUP(CONCATENATE(G$317," 1"),ТЗ!$A:$C,3,0)),IF(ТЗ!G294&gt;ТЗ!G$620,CONCATENATE("&gt;",VLOOKUP(CONCATENATE(G$317," 2"),ТЗ!$A:$C,3,0)),ТЗ!G294))</f>
        <v>&lt;1,00</v>
      </c>
      <c r="H600" s="30" t="str">
        <f>IF(H294&lt;H$619,CONCATENATE("&lt;",VLOOKUP(CONCATENATE(H$317," 1"),ТЗ!$A:$C,3,0)),IF(ТЗ!H294&gt;ТЗ!H$620,CONCATENATE("&gt;",VLOOKUP(CONCATENATE(H$317," 2"),ТЗ!$A:$C,3,0)),ТЗ!H294))</f>
        <v>&lt;1,00</v>
      </c>
      <c r="I600" s="30" t="str">
        <f>IF(I294&lt;I$619,CONCATENATE("&lt;",VLOOKUP(CONCATENATE(I$317," 1"),ТЗ!$A:$C,3,0)),IF(ТЗ!I294&gt;ТЗ!I$620,CONCATENATE("&gt;",VLOOKUP(CONCATENATE(I$317," 2"),ТЗ!$A:$C,3,0)),ТЗ!I294))</f>
        <v>&lt;0,01</v>
      </c>
      <c r="J600" s="30">
        <f>IF(J294&lt;J$619,CONCATENATE("&lt;",VLOOKUP(CONCATENATE(J$317," 1"),ТЗ!$A:$C,3,0)),IF(ТЗ!J294&gt;ТЗ!J$620,CONCATENATE("&gt;",VLOOKUP(CONCATENATE(J$317," 2"),ТЗ!$A:$C,3,0)),ТЗ!J294))</f>
        <v>0</v>
      </c>
      <c r="K600" s="30">
        <f>IF(K294&lt;K$619,CONCATENATE("&lt;",VLOOKUP(CONCATENATE(K$317," 1"),ТЗ!$A:$C,3,0)),IF(ТЗ!K294&gt;ТЗ!K$620,CONCATENATE("&gt;",VLOOKUP(CONCATENATE(K$317," 2"),ТЗ!$A:$C,3,0)),ТЗ!K294))</f>
        <v>0</v>
      </c>
      <c r="L600" s="30" t="str">
        <f>IF(L294&lt;L$619,CONCATENATE("&lt;",VLOOKUP(CONCATENATE(L$317," 1"),ТЗ!$A:$C,3,0)),IF(ТЗ!L294&gt;ТЗ!L$620,CONCATENATE("&gt;",VLOOKUP(CONCATENATE(L$317," 2"),ТЗ!$A:$C,3,0)),ТЗ!L294))</f>
        <v>&lt;0,2</v>
      </c>
      <c r="M600" s="30" t="str">
        <f>IF(M294&lt;M$619,CONCATENATE("&lt;",VLOOKUP(CONCATENATE(M$317," 1"),ТЗ!$A:$C,3,0)),IF(ТЗ!M294&gt;ТЗ!M$620,CONCATENATE("&gt;",VLOOKUP(CONCATENATE(M$317," 2"),ТЗ!$A:$C,3,0)),ТЗ!M294))</f>
        <v>&lt;0,5</v>
      </c>
      <c r="N600" s="30">
        <f>IF(N294&lt;N$619,CONCATENATE("&lt;",VLOOKUP(CONCATENATE(N$317," 1"),ТЗ!$A:$C,3,0)),IF(ТЗ!N294&gt;ТЗ!N$620,CONCATENATE("&gt;",VLOOKUP(CONCATENATE(N$317," 2"),ТЗ!$A:$C,3,0)),ТЗ!N294))</f>
        <v>0</v>
      </c>
      <c r="O600" s="30">
        <f>IF(O294&lt;O$619,CONCATENATE("&lt;",VLOOKUP(CONCATENATE(O$317," 1"),ТЗ!$A:$C,3,0)),IF(ТЗ!O294&gt;ТЗ!O$620,CONCATENATE("&gt;",VLOOKUP(CONCATENATE(O$317," 2"),ТЗ!$A:$C,3,0)),ТЗ!O294))</f>
        <v>0</v>
      </c>
      <c r="P600" s="30">
        <f>IF(P294&lt;P$619,CONCATENATE("&lt;",VLOOKUP(CONCATENATE(P$317," 1"),ТЗ!$A:$C,3,0)),IF(ТЗ!P294&gt;ТЗ!P$620,CONCATENATE("&gt;",VLOOKUP(CONCATENATE(P$317," 2"),ТЗ!$A:$C,3,0)),ТЗ!P294))</f>
        <v>0</v>
      </c>
      <c r="Q600" s="30">
        <f>IF(Q294&lt;Q$619,CONCATENATE("&lt;",VLOOKUP(CONCATENATE(Q$317," 1"),ТЗ!$A:$C,3,0)),IF(ТЗ!Q294&gt;ТЗ!Q$620,CONCATENATE("&gt;",VLOOKUP(CONCATENATE(Q$317," 2"),ТЗ!$A:$C,3,0)),ТЗ!Q294))</f>
        <v>0</v>
      </c>
      <c r="R600" s="30" t="str">
        <f>IF(R294&lt;R$619,CONCATENATE("&lt;",VLOOKUP(CONCATENATE(R$317," 1"),ТЗ!$A:$C,3,0)),IF(ТЗ!R294&gt;ТЗ!R$620,CONCATENATE("&gt;",VLOOKUP(CONCATENATE(R$317," 2"),ТЗ!$A:$C,3,0)),ТЗ!R294))</f>
        <v>&lt;0,5</v>
      </c>
      <c r="S600" s="30" t="str">
        <f>IF(S294&lt;S$619,CONCATENATE("&lt;",VLOOKUP(CONCATENATE(S$317," 1"),ТЗ!$A:$C,3,0)),IF(ТЗ!S294&gt;ТЗ!S$620,CONCATENATE("&gt;",VLOOKUP(CONCATENATE(S$317," 2"),ТЗ!$A:$C,3,0)),ТЗ!S294))</f>
        <v>&lt;0,1</v>
      </c>
      <c r="T600" s="30" t="str">
        <f>IF(T294&lt;T$619,CONCATENATE("&lt;",VLOOKUP(CONCATENATE(T$317," 1"),ТЗ!$A:$C,3,0)),IF(ТЗ!T294&gt;ТЗ!T$620,CONCATENATE("&gt;",VLOOKUP(CONCATENATE(T$317," 2"),ТЗ!$A:$C,3,0)),ТЗ!T294))</f>
        <v>&lt;0,1</v>
      </c>
      <c r="U600" s="30" t="e">
        <f>IF(U294&lt;U$619,CONCATENATE("&lt;",VLOOKUP(CONCATENATE(U$317," 1"),ТЗ!$A:$C,3,0)),IF(ТЗ!U294&gt;ТЗ!U$620,CONCATENATE("&gt;",VLOOKUP(CONCATENATE(U$317," 2"),ТЗ!$A:$C,3,0)),ТЗ!U294))</f>
        <v>#N/A</v>
      </c>
      <c r="V600" s="30" t="e">
        <f>IF(V294&lt;V$619,CONCATENATE("&lt;",VLOOKUP(CONCATENATE(V$317," 1"),ТЗ!$A:$C,3,0)),IF(ТЗ!V294&gt;ТЗ!V$620,CONCATENATE("&gt;",VLOOKUP(CONCATENATE(V$317," 2"),ТЗ!$A:$C,3,0)),ТЗ!V294))</f>
        <v>#N/A</v>
      </c>
    </row>
    <row r="601" spans="4:22" ht="15.75" hidden="1" thickBot="1" x14ac:dyDescent="0.3">
      <c r="D601" s="14" t="str">
        <f>IF(OR(D600=[1]Настройки!$U$6,D600="-"),"-",D600+1)</f>
        <v>-</v>
      </c>
      <c r="E601" s="15" t="str">
        <f t="shared" si="5"/>
        <v>-</v>
      </c>
      <c r="F601" s="15"/>
      <c r="G601" s="30" t="str">
        <f>IF(G295&lt;G$619,CONCATENATE("&lt;",VLOOKUP(CONCATENATE(G$317," 1"),ТЗ!$A:$C,3,0)),IF(ТЗ!G295&gt;ТЗ!G$620,CONCATENATE("&gt;",VLOOKUP(CONCATENATE(G$317," 2"),ТЗ!$A:$C,3,0)),ТЗ!G295))</f>
        <v>&lt;1,00</v>
      </c>
      <c r="H601" s="30" t="str">
        <f>IF(H295&lt;H$619,CONCATENATE("&lt;",VLOOKUP(CONCATENATE(H$317," 1"),ТЗ!$A:$C,3,0)),IF(ТЗ!H295&gt;ТЗ!H$620,CONCATENATE("&gt;",VLOOKUP(CONCATENATE(H$317," 2"),ТЗ!$A:$C,3,0)),ТЗ!H295))</f>
        <v>&lt;1,00</v>
      </c>
      <c r="I601" s="30" t="str">
        <f>IF(I295&lt;I$619,CONCATENATE("&lt;",VLOOKUP(CONCATENATE(I$317," 1"),ТЗ!$A:$C,3,0)),IF(ТЗ!I295&gt;ТЗ!I$620,CONCATENATE("&gt;",VLOOKUP(CONCATENATE(I$317," 2"),ТЗ!$A:$C,3,0)),ТЗ!I295))</f>
        <v>&lt;0,01</v>
      </c>
      <c r="J601" s="30">
        <f>IF(J295&lt;J$619,CONCATENATE("&lt;",VLOOKUP(CONCATENATE(J$317," 1"),ТЗ!$A:$C,3,0)),IF(ТЗ!J295&gt;ТЗ!J$620,CONCATENATE("&gt;",VLOOKUP(CONCATENATE(J$317," 2"),ТЗ!$A:$C,3,0)),ТЗ!J295))</f>
        <v>0</v>
      </c>
      <c r="K601" s="30">
        <f>IF(K295&lt;K$619,CONCATENATE("&lt;",VLOOKUP(CONCATENATE(K$317," 1"),ТЗ!$A:$C,3,0)),IF(ТЗ!K295&gt;ТЗ!K$620,CONCATENATE("&gt;",VLOOKUP(CONCATENATE(K$317," 2"),ТЗ!$A:$C,3,0)),ТЗ!K295))</f>
        <v>0</v>
      </c>
      <c r="L601" s="30" t="str">
        <f>IF(L295&lt;L$619,CONCATENATE("&lt;",VLOOKUP(CONCATENATE(L$317," 1"),ТЗ!$A:$C,3,0)),IF(ТЗ!L295&gt;ТЗ!L$620,CONCATENATE("&gt;",VLOOKUP(CONCATENATE(L$317," 2"),ТЗ!$A:$C,3,0)),ТЗ!L295))</f>
        <v>&lt;0,2</v>
      </c>
      <c r="M601" s="30" t="str">
        <f>IF(M295&lt;M$619,CONCATENATE("&lt;",VLOOKUP(CONCATENATE(M$317," 1"),ТЗ!$A:$C,3,0)),IF(ТЗ!M295&gt;ТЗ!M$620,CONCATENATE("&gt;",VLOOKUP(CONCATENATE(M$317," 2"),ТЗ!$A:$C,3,0)),ТЗ!M295))</f>
        <v>&lt;0,5</v>
      </c>
      <c r="N601" s="30">
        <f>IF(N295&lt;N$619,CONCATENATE("&lt;",VLOOKUP(CONCATENATE(N$317," 1"),ТЗ!$A:$C,3,0)),IF(ТЗ!N295&gt;ТЗ!N$620,CONCATENATE("&gt;",VLOOKUP(CONCATENATE(N$317," 2"),ТЗ!$A:$C,3,0)),ТЗ!N295))</f>
        <v>0</v>
      </c>
      <c r="O601" s="30">
        <f>IF(O295&lt;O$619,CONCATENATE("&lt;",VLOOKUP(CONCATENATE(O$317," 1"),ТЗ!$A:$C,3,0)),IF(ТЗ!O295&gt;ТЗ!O$620,CONCATENATE("&gt;",VLOOKUP(CONCATENATE(O$317," 2"),ТЗ!$A:$C,3,0)),ТЗ!O295))</f>
        <v>0</v>
      </c>
      <c r="P601" s="30">
        <f>IF(P295&lt;P$619,CONCATENATE("&lt;",VLOOKUP(CONCATENATE(P$317," 1"),ТЗ!$A:$C,3,0)),IF(ТЗ!P295&gt;ТЗ!P$620,CONCATENATE("&gt;",VLOOKUP(CONCATENATE(P$317," 2"),ТЗ!$A:$C,3,0)),ТЗ!P295))</f>
        <v>0</v>
      </c>
      <c r="Q601" s="30">
        <f>IF(Q295&lt;Q$619,CONCATENATE("&lt;",VLOOKUP(CONCATENATE(Q$317," 1"),ТЗ!$A:$C,3,0)),IF(ТЗ!Q295&gt;ТЗ!Q$620,CONCATENATE("&gt;",VLOOKUP(CONCATENATE(Q$317," 2"),ТЗ!$A:$C,3,0)),ТЗ!Q295))</f>
        <v>0</v>
      </c>
      <c r="R601" s="30" t="str">
        <f>IF(R295&lt;R$619,CONCATENATE("&lt;",VLOOKUP(CONCATENATE(R$317," 1"),ТЗ!$A:$C,3,0)),IF(ТЗ!R295&gt;ТЗ!R$620,CONCATENATE("&gt;",VLOOKUP(CONCATENATE(R$317," 2"),ТЗ!$A:$C,3,0)),ТЗ!R295))</f>
        <v>&lt;0,5</v>
      </c>
      <c r="S601" s="30" t="str">
        <f>IF(S295&lt;S$619,CONCATENATE("&lt;",VLOOKUP(CONCATENATE(S$317," 1"),ТЗ!$A:$C,3,0)),IF(ТЗ!S295&gt;ТЗ!S$620,CONCATENATE("&gt;",VLOOKUP(CONCATENATE(S$317," 2"),ТЗ!$A:$C,3,0)),ТЗ!S295))</f>
        <v>&lt;0,1</v>
      </c>
      <c r="T601" s="30" t="str">
        <f>IF(T295&lt;T$619,CONCATENATE("&lt;",VLOOKUP(CONCATENATE(T$317," 1"),ТЗ!$A:$C,3,0)),IF(ТЗ!T295&gt;ТЗ!T$620,CONCATENATE("&gt;",VLOOKUP(CONCATENATE(T$317," 2"),ТЗ!$A:$C,3,0)),ТЗ!T295))</f>
        <v>&lt;0,1</v>
      </c>
      <c r="U601" s="30" t="e">
        <f>IF(U295&lt;U$619,CONCATENATE("&lt;",VLOOKUP(CONCATENATE(U$317," 1"),ТЗ!$A:$C,3,0)),IF(ТЗ!U295&gt;ТЗ!U$620,CONCATENATE("&gt;",VLOOKUP(CONCATENATE(U$317," 2"),ТЗ!$A:$C,3,0)),ТЗ!U295))</f>
        <v>#N/A</v>
      </c>
      <c r="V601" s="30" t="e">
        <f>IF(V295&lt;V$619,CONCATENATE("&lt;",VLOOKUP(CONCATENATE(V$317," 1"),ТЗ!$A:$C,3,0)),IF(ТЗ!V295&gt;ТЗ!V$620,CONCATENATE("&gt;",VLOOKUP(CONCATENATE(V$317," 2"),ТЗ!$A:$C,3,0)),ТЗ!V295))</f>
        <v>#N/A</v>
      </c>
    </row>
    <row r="602" spans="4:22" ht="15.75" hidden="1" thickBot="1" x14ac:dyDescent="0.3">
      <c r="D602" s="14" t="str">
        <f>IF(OR(D601=[1]Настройки!$U$6,D601="-"),"-",D601+1)</f>
        <v>-</v>
      </c>
      <c r="E602" s="15" t="str">
        <f t="shared" si="5"/>
        <v>-</v>
      </c>
      <c r="F602" s="15"/>
      <c r="G602" s="30" t="str">
        <f>IF(G296&lt;G$619,CONCATENATE("&lt;",VLOOKUP(CONCATENATE(G$317," 1"),ТЗ!$A:$C,3,0)),IF(ТЗ!G296&gt;ТЗ!G$620,CONCATENATE("&gt;",VLOOKUP(CONCATENATE(G$317," 2"),ТЗ!$A:$C,3,0)),ТЗ!G296))</f>
        <v>&lt;1,00</v>
      </c>
      <c r="H602" s="30" t="str">
        <f>IF(H296&lt;H$619,CONCATENATE("&lt;",VLOOKUP(CONCATENATE(H$317," 1"),ТЗ!$A:$C,3,0)),IF(ТЗ!H296&gt;ТЗ!H$620,CONCATENATE("&gt;",VLOOKUP(CONCATENATE(H$317," 2"),ТЗ!$A:$C,3,0)),ТЗ!H296))</f>
        <v>&lt;1,00</v>
      </c>
      <c r="I602" s="30" t="str">
        <f>IF(I296&lt;I$619,CONCATENATE("&lt;",VLOOKUP(CONCATENATE(I$317," 1"),ТЗ!$A:$C,3,0)),IF(ТЗ!I296&gt;ТЗ!I$620,CONCATENATE("&gt;",VLOOKUP(CONCATENATE(I$317," 2"),ТЗ!$A:$C,3,0)),ТЗ!I296))</f>
        <v>&lt;0,01</v>
      </c>
      <c r="J602" s="30">
        <f>IF(J296&lt;J$619,CONCATENATE("&lt;",VLOOKUP(CONCATENATE(J$317," 1"),ТЗ!$A:$C,3,0)),IF(ТЗ!J296&gt;ТЗ!J$620,CONCATENATE("&gt;",VLOOKUP(CONCATENATE(J$317," 2"),ТЗ!$A:$C,3,0)),ТЗ!J296))</f>
        <v>0</v>
      </c>
      <c r="K602" s="30">
        <f>IF(K296&lt;K$619,CONCATENATE("&lt;",VLOOKUP(CONCATENATE(K$317," 1"),ТЗ!$A:$C,3,0)),IF(ТЗ!K296&gt;ТЗ!K$620,CONCATENATE("&gt;",VLOOKUP(CONCATENATE(K$317," 2"),ТЗ!$A:$C,3,0)),ТЗ!K296))</f>
        <v>0</v>
      </c>
      <c r="L602" s="30" t="str">
        <f>IF(L296&lt;L$619,CONCATENATE("&lt;",VLOOKUP(CONCATENATE(L$317," 1"),ТЗ!$A:$C,3,0)),IF(ТЗ!L296&gt;ТЗ!L$620,CONCATENATE("&gt;",VLOOKUP(CONCATENATE(L$317," 2"),ТЗ!$A:$C,3,0)),ТЗ!L296))</f>
        <v>&lt;0,2</v>
      </c>
      <c r="M602" s="30" t="str">
        <f>IF(M296&lt;M$619,CONCATENATE("&lt;",VLOOKUP(CONCATENATE(M$317," 1"),ТЗ!$A:$C,3,0)),IF(ТЗ!M296&gt;ТЗ!M$620,CONCATENATE("&gt;",VLOOKUP(CONCATENATE(M$317," 2"),ТЗ!$A:$C,3,0)),ТЗ!M296))</f>
        <v>&lt;0,5</v>
      </c>
      <c r="N602" s="30">
        <f>IF(N296&lt;N$619,CONCATENATE("&lt;",VLOOKUP(CONCATENATE(N$317," 1"),ТЗ!$A:$C,3,0)),IF(ТЗ!N296&gt;ТЗ!N$620,CONCATENATE("&gt;",VLOOKUP(CONCATENATE(N$317," 2"),ТЗ!$A:$C,3,0)),ТЗ!N296))</f>
        <v>0</v>
      </c>
      <c r="O602" s="30">
        <f>IF(O296&lt;O$619,CONCATENATE("&lt;",VLOOKUP(CONCATENATE(O$317," 1"),ТЗ!$A:$C,3,0)),IF(ТЗ!O296&gt;ТЗ!O$620,CONCATENATE("&gt;",VLOOKUP(CONCATENATE(O$317," 2"),ТЗ!$A:$C,3,0)),ТЗ!O296))</f>
        <v>0</v>
      </c>
      <c r="P602" s="30">
        <f>IF(P296&lt;P$619,CONCATENATE("&lt;",VLOOKUP(CONCATENATE(P$317," 1"),ТЗ!$A:$C,3,0)),IF(ТЗ!P296&gt;ТЗ!P$620,CONCATENATE("&gt;",VLOOKUP(CONCATENATE(P$317," 2"),ТЗ!$A:$C,3,0)),ТЗ!P296))</f>
        <v>0</v>
      </c>
      <c r="Q602" s="30">
        <f>IF(Q296&lt;Q$619,CONCATENATE("&lt;",VLOOKUP(CONCATENATE(Q$317," 1"),ТЗ!$A:$C,3,0)),IF(ТЗ!Q296&gt;ТЗ!Q$620,CONCATENATE("&gt;",VLOOKUP(CONCATENATE(Q$317," 2"),ТЗ!$A:$C,3,0)),ТЗ!Q296))</f>
        <v>0</v>
      </c>
      <c r="R602" s="30" t="str">
        <f>IF(R296&lt;R$619,CONCATENATE("&lt;",VLOOKUP(CONCATENATE(R$317," 1"),ТЗ!$A:$C,3,0)),IF(ТЗ!R296&gt;ТЗ!R$620,CONCATENATE("&gt;",VLOOKUP(CONCATENATE(R$317," 2"),ТЗ!$A:$C,3,0)),ТЗ!R296))</f>
        <v>&lt;0,5</v>
      </c>
      <c r="S602" s="30" t="str">
        <f>IF(S296&lt;S$619,CONCATENATE("&lt;",VLOOKUP(CONCATENATE(S$317," 1"),ТЗ!$A:$C,3,0)),IF(ТЗ!S296&gt;ТЗ!S$620,CONCATENATE("&gt;",VLOOKUP(CONCATENATE(S$317," 2"),ТЗ!$A:$C,3,0)),ТЗ!S296))</f>
        <v>&lt;0,1</v>
      </c>
      <c r="T602" s="30" t="str">
        <f>IF(T296&lt;T$619,CONCATENATE("&lt;",VLOOKUP(CONCATENATE(T$317," 1"),ТЗ!$A:$C,3,0)),IF(ТЗ!T296&gt;ТЗ!T$620,CONCATENATE("&gt;",VLOOKUP(CONCATENATE(T$317," 2"),ТЗ!$A:$C,3,0)),ТЗ!T296))</f>
        <v>&lt;0,1</v>
      </c>
      <c r="U602" s="30" t="e">
        <f>IF(U296&lt;U$619,CONCATENATE("&lt;",VLOOKUP(CONCATENATE(U$317," 1"),ТЗ!$A:$C,3,0)),IF(ТЗ!U296&gt;ТЗ!U$620,CONCATENATE("&gt;",VLOOKUP(CONCATENATE(U$317," 2"),ТЗ!$A:$C,3,0)),ТЗ!U296))</f>
        <v>#N/A</v>
      </c>
      <c r="V602" s="30" t="e">
        <f>IF(V296&lt;V$619,CONCATENATE("&lt;",VLOOKUP(CONCATENATE(V$317," 1"),ТЗ!$A:$C,3,0)),IF(ТЗ!V296&gt;ТЗ!V$620,CONCATENATE("&gt;",VLOOKUP(CONCATENATE(V$317," 2"),ТЗ!$A:$C,3,0)),ТЗ!V296))</f>
        <v>#N/A</v>
      </c>
    </row>
    <row r="603" spans="4:22" ht="15.75" hidden="1" thickBot="1" x14ac:dyDescent="0.3">
      <c r="D603" s="14" t="str">
        <f>IF(OR(D602=[1]Настройки!$U$6,D602="-"),"-",D602+1)</f>
        <v>-</v>
      </c>
      <c r="E603" s="15" t="str">
        <f t="shared" si="5"/>
        <v>-</v>
      </c>
      <c r="F603" s="15"/>
      <c r="G603" s="30" t="str">
        <f>IF(G297&lt;G$619,CONCATENATE("&lt;",VLOOKUP(CONCATENATE(G$317," 1"),ТЗ!$A:$C,3,0)),IF(ТЗ!G297&gt;ТЗ!G$620,CONCATENATE("&gt;",VLOOKUP(CONCATENATE(G$317," 2"),ТЗ!$A:$C,3,0)),ТЗ!G297))</f>
        <v>&lt;1,00</v>
      </c>
      <c r="H603" s="30" t="str">
        <f>IF(H297&lt;H$619,CONCATENATE("&lt;",VLOOKUP(CONCATENATE(H$317," 1"),ТЗ!$A:$C,3,0)),IF(ТЗ!H297&gt;ТЗ!H$620,CONCATENATE("&gt;",VLOOKUP(CONCATENATE(H$317," 2"),ТЗ!$A:$C,3,0)),ТЗ!H297))</f>
        <v>&lt;1,00</v>
      </c>
      <c r="I603" s="30" t="str">
        <f>IF(I297&lt;I$619,CONCATENATE("&lt;",VLOOKUP(CONCATENATE(I$317," 1"),ТЗ!$A:$C,3,0)),IF(ТЗ!I297&gt;ТЗ!I$620,CONCATENATE("&gt;",VLOOKUP(CONCATENATE(I$317," 2"),ТЗ!$A:$C,3,0)),ТЗ!I297))</f>
        <v>&lt;0,01</v>
      </c>
      <c r="J603" s="30">
        <f>IF(J297&lt;J$619,CONCATENATE("&lt;",VLOOKUP(CONCATENATE(J$317," 1"),ТЗ!$A:$C,3,0)),IF(ТЗ!J297&gt;ТЗ!J$620,CONCATENATE("&gt;",VLOOKUP(CONCATENATE(J$317," 2"),ТЗ!$A:$C,3,0)),ТЗ!J297))</f>
        <v>0</v>
      </c>
      <c r="K603" s="30">
        <f>IF(K297&lt;K$619,CONCATENATE("&lt;",VLOOKUP(CONCATENATE(K$317," 1"),ТЗ!$A:$C,3,0)),IF(ТЗ!K297&gt;ТЗ!K$620,CONCATENATE("&gt;",VLOOKUP(CONCATENATE(K$317," 2"),ТЗ!$A:$C,3,0)),ТЗ!K297))</f>
        <v>0</v>
      </c>
      <c r="L603" s="30" t="str">
        <f>IF(L297&lt;L$619,CONCATENATE("&lt;",VLOOKUP(CONCATENATE(L$317," 1"),ТЗ!$A:$C,3,0)),IF(ТЗ!L297&gt;ТЗ!L$620,CONCATENATE("&gt;",VLOOKUP(CONCATENATE(L$317," 2"),ТЗ!$A:$C,3,0)),ТЗ!L297))</f>
        <v>&lt;0,2</v>
      </c>
      <c r="M603" s="30" t="str">
        <f>IF(M297&lt;M$619,CONCATENATE("&lt;",VLOOKUP(CONCATENATE(M$317," 1"),ТЗ!$A:$C,3,0)),IF(ТЗ!M297&gt;ТЗ!M$620,CONCATENATE("&gt;",VLOOKUP(CONCATENATE(M$317," 2"),ТЗ!$A:$C,3,0)),ТЗ!M297))</f>
        <v>&lt;0,5</v>
      </c>
      <c r="N603" s="30">
        <f>IF(N297&lt;N$619,CONCATENATE("&lt;",VLOOKUP(CONCATENATE(N$317," 1"),ТЗ!$A:$C,3,0)),IF(ТЗ!N297&gt;ТЗ!N$620,CONCATENATE("&gt;",VLOOKUP(CONCATENATE(N$317," 2"),ТЗ!$A:$C,3,0)),ТЗ!N297))</f>
        <v>0</v>
      </c>
      <c r="O603" s="30">
        <f>IF(O297&lt;O$619,CONCATENATE("&lt;",VLOOKUP(CONCATENATE(O$317," 1"),ТЗ!$A:$C,3,0)),IF(ТЗ!O297&gt;ТЗ!O$620,CONCATENATE("&gt;",VLOOKUP(CONCATENATE(O$317," 2"),ТЗ!$A:$C,3,0)),ТЗ!O297))</f>
        <v>0</v>
      </c>
      <c r="P603" s="30">
        <f>IF(P297&lt;P$619,CONCATENATE("&lt;",VLOOKUP(CONCATENATE(P$317," 1"),ТЗ!$A:$C,3,0)),IF(ТЗ!P297&gt;ТЗ!P$620,CONCATENATE("&gt;",VLOOKUP(CONCATENATE(P$317," 2"),ТЗ!$A:$C,3,0)),ТЗ!P297))</f>
        <v>0</v>
      </c>
      <c r="Q603" s="30">
        <f>IF(Q297&lt;Q$619,CONCATENATE("&lt;",VLOOKUP(CONCATENATE(Q$317," 1"),ТЗ!$A:$C,3,0)),IF(ТЗ!Q297&gt;ТЗ!Q$620,CONCATENATE("&gt;",VLOOKUP(CONCATENATE(Q$317," 2"),ТЗ!$A:$C,3,0)),ТЗ!Q297))</f>
        <v>0</v>
      </c>
      <c r="R603" s="30" t="str">
        <f>IF(R297&lt;R$619,CONCATENATE("&lt;",VLOOKUP(CONCATENATE(R$317," 1"),ТЗ!$A:$C,3,0)),IF(ТЗ!R297&gt;ТЗ!R$620,CONCATENATE("&gt;",VLOOKUP(CONCATENATE(R$317," 2"),ТЗ!$A:$C,3,0)),ТЗ!R297))</f>
        <v>&lt;0,5</v>
      </c>
      <c r="S603" s="30" t="str">
        <f>IF(S297&lt;S$619,CONCATENATE("&lt;",VLOOKUP(CONCATENATE(S$317," 1"),ТЗ!$A:$C,3,0)),IF(ТЗ!S297&gt;ТЗ!S$620,CONCATENATE("&gt;",VLOOKUP(CONCATENATE(S$317," 2"),ТЗ!$A:$C,3,0)),ТЗ!S297))</f>
        <v>&lt;0,1</v>
      </c>
      <c r="T603" s="30" t="str">
        <f>IF(T297&lt;T$619,CONCATENATE("&lt;",VLOOKUP(CONCATENATE(T$317," 1"),ТЗ!$A:$C,3,0)),IF(ТЗ!T297&gt;ТЗ!T$620,CONCATENATE("&gt;",VLOOKUP(CONCATENATE(T$317," 2"),ТЗ!$A:$C,3,0)),ТЗ!T297))</f>
        <v>&lt;0,1</v>
      </c>
      <c r="U603" s="30" t="e">
        <f>IF(U297&lt;U$619,CONCATENATE("&lt;",VLOOKUP(CONCATENATE(U$317," 1"),ТЗ!$A:$C,3,0)),IF(ТЗ!U297&gt;ТЗ!U$620,CONCATENATE("&gt;",VLOOKUP(CONCATENATE(U$317," 2"),ТЗ!$A:$C,3,0)),ТЗ!U297))</f>
        <v>#N/A</v>
      </c>
      <c r="V603" s="30" t="e">
        <f>IF(V297&lt;V$619,CONCATENATE("&lt;",VLOOKUP(CONCATENATE(V$317," 1"),ТЗ!$A:$C,3,0)),IF(ТЗ!V297&gt;ТЗ!V$620,CONCATENATE("&gt;",VLOOKUP(CONCATENATE(V$317," 2"),ТЗ!$A:$C,3,0)),ТЗ!V297))</f>
        <v>#N/A</v>
      </c>
    </row>
    <row r="604" spans="4:22" ht="15.75" hidden="1" thickBot="1" x14ac:dyDescent="0.3">
      <c r="D604" s="14" t="str">
        <f>IF(OR(D603=[1]Настройки!$U$6,D603="-"),"-",D603+1)</f>
        <v>-</v>
      </c>
      <c r="E604" s="15" t="str">
        <f t="shared" si="5"/>
        <v>-</v>
      </c>
      <c r="F604" s="15"/>
      <c r="G604" s="30" t="str">
        <f>IF(G298&lt;G$619,CONCATENATE("&lt;",VLOOKUP(CONCATENATE(G$317," 1"),ТЗ!$A:$C,3,0)),IF(ТЗ!G298&gt;ТЗ!G$620,CONCATENATE("&gt;",VLOOKUP(CONCATENATE(G$317," 2"),ТЗ!$A:$C,3,0)),ТЗ!G298))</f>
        <v>&lt;1,00</v>
      </c>
      <c r="H604" s="30" t="str">
        <f>IF(H298&lt;H$619,CONCATENATE("&lt;",VLOOKUP(CONCATENATE(H$317," 1"),ТЗ!$A:$C,3,0)),IF(ТЗ!H298&gt;ТЗ!H$620,CONCATENATE("&gt;",VLOOKUP(CONCATENATE(H$317," 2"),ТЗ!$A:$C,3,0)),ТЗ!H298))</f>
        <v>&lt;1,00</v>
      </c>
      <c r="I604" s="30" t="str">
        <f>IF(I298&lt;I$619,CONCATENATE("&lt;",VLOOKUP(CONCATENATE(I$317," 1"),ТЗ!$A:$C,3,0)),IF(ТЗ!I298&gt;ТЗ!I$620,CONCATENATE("&gt;",VLOOKUP(CONCATENATE(I$317," 2"),ТЗ!$A:$C,3,0)),ТЗ!I298))</f>
        <v>&lt;0,01</v>
      </c>
      <c r="J604" s="30">
        <f>IF(J298&lt;J$619,CONCATENATE("&lt;",VLOOKUP(CONCATENATE(J$317," 1"),ТЗ!$A:$C,3,0)),IF(ТЗ!J298&gt;ТЗ!J$620,CONCATENATE("&gt;",VLOOKUP(CONCATENATE(J$317," 2"),ТЗ!$A:$C,3,0)),ТЗ!J298))</f>
        <v>0</v>
      </c>
      <c r="K604" s="30">
        <f>IF(K298&lt;K$619,CONCATENATE("&lt;",VLOOKUP(CONCATENATE(K$317," 1"),ТЗ!$A:$C,3,0)),IF(ТЗ!K298&gt;ТЗ!K$620,CONCATENATE("&gt;",VLOOKUP(CONCATENATE(K$317," 2"),ТЗ!$A:$C,3,0)),ТЗ!K298))</f>
        <v>0</v>
      </c>
      <c r="L604" s="30" t="str">
        <f>IF(L298&lt;L$619,CONCATENATE("&lt;",VLOOKUP(CONCATENATE(L$317," 1"),ТЗ!$A:$C,3,0)),IF(ТЗ!L298&gt;ТЗ!L$620,CONCATENATE("&gt;",VLOOKUP(CONCATENATE(L$317," 2"),ТЗ!$A:$C,3,0)),ТЗ!L298))</f>
        <v>&lt;0,2</v>
      </c>
      <c r="M604" s="30" t="str">
        <f>IF(M298&lt;M$619,CONCATENATE("&lt;",VLOOKUP(CONCATENATE(M$317," 1"),ТЗ!$A:$C,3,0)),IF(ТЗ!M298&gt;ТЗ!M$620,CONCATENATE("&gt;",VLOOKUP(CONCATENATE(M$317," 2"),ТЗ!$A:$C,3,0)),ТЗ!M298))</f>
        <v>&lt;0,5</v>
      </c>
      <c r="N604" s="30">
        <f>IF(N298&lt;N$619,CONCATENATE("&lt;",VLOOKUP(CONCATENATE(N$317," 1"),ТЗ!$A:$C,3,0)),IF(ТЗ!N298&gt;ТЗ!N$620,CONCATENATE("&gt;",VLOOKUP(CONCATENATE(N$317," 2"),ТЗ!$A:$C,3,0)),ТЗ!N298))</f>
        <v>0</v>
      </c>
      <c r="O604" s="30">
        <f>IF(O298&lt;O$619,CONCATENATE("&lt;",VLOOKUP(CONCATENATE(O$317," 1"),ТЗ!$A:$C,3,0)),IF(ТЗ!O298&gt;ТЗ!O$620,CONCATENATE("&gt;",VLOOKUP(CONCATENATE(O$317," 2"),ТЗ!$A:$C,3,0)),ТЗ!O298))</f>
        <v>0</v>
      </c>
      <c r="P604" s="30">
        <f>IF(P298&lt;P$619,CONCATENATE("&lt;",VLOOKUP(CONCATENATE(P$317," 1"),ТЗ!$A:$C,3,0)),IF(ТЗ!P298&gt;ТЗ!P$620,CONCATENATE("&gt;",VLOOKUP(CONCATENATE(P$317," 2"),ТЗ!$A:$C,3,0)),ТЗ!P298))</f>
        <v>0</v>
      </c>
      <c r="Q604" s="30">
        <f>IF(Q298&lt;Q$619,CONCATENATE("&lt;",VLOOKUP(CONCATENATE(Q$317," 1"),ТЗ!$A:$C,3,0)),IF(ТЗ!Q298&gt;ТЗ!Q$620,CONCATENATE("&gt;",VLOOKUP(CONCATENATE(Q$317," 2"),ТЗ!$A:$C,3,0)),ТЗ!Q298))</f>
        <v>0</v>
      </c>
      <c r="R604" s="30" t="str">
        <f>IF(R298&lt;R$619,CONCATENATE("&lt;",VLOOKUP(CONCATENATE(R$317," 1"),ТЗ!$A:$C,3,0)),IF(ТЗ!R298&gt;ТЗ!R$620,CONCATENATE("&gt;",VLOOKUP(CONCATENATE(R$317," 2"),ТЗ!$A:$C,3,0)),ТЗ!R298))</f>
        <v>&lt;0,5</v>
      </c>
      <c r="S604" s="30" t="str">
        <f>IF(S298&lt;S$619,CONCATENATE("&lt;",VLOOKUP(CONCATENATE(S$317," 1"),ТЗ!$A:$C,3,0)),IF(ТЗ!S298&gt;ТЗ!S$620,CONCATENATE("&gt;",VLOOKUP(CONCATENATE(S$317," 2"),ТЗ!$A:$C,3,0)),ТЗ!S298))</f>
        <v>&lt;0,1</v>
      </c>
      <c r="T604" s="30" t="str">
        <f>IF(T298&lt;T$619,CONCATENATE("&lt;",VLOOKUP(CONCATENATE(T$317," 1"),ТЗ!$A:$C,3,0)),IF(ТЗ!T298&gt;ТЗ!T$620,CONCATENATE("&gt;",VLOOKUP(CONCATENATE(T$317," 2"),ТЗ!$A:$C,3,0)),ТЗ!T298))</f>
        <v>&lt;0,1</v>
      </c>
      <c r="U604" s="30" t="e">
        <f>IF(U298&lt;U$619,CONCATENATE("&lt;",VLOOKUP(CONCATENATE(U$317," 1"),ТЗ!$A:$C,3,0)),IF(ТЗ!U298&gt;ТЗ!U$620,CONCATENATE("&gt;",VLOOKUP(CONCATENATE(U$317," 2"),ТЗ!$A:$C,3,0)),ТЗ!U298))</f>
        <v>#N/A</v>
      </c>
      <c r="V604" s="30" t="e">
        <f>IF(V298&lt;V$619,CONCATENATE("&lt;",VLOOKUP(CONCATENATE(V$317," 1"),ТЗ!$A:$C,3,0)),IF(ТЗ!V298&gt;ТЗ!V$620,CONCATENATE("&gt;",VLOOKUP(CONCATENATE(V$317," 2"),ТЗ!$A:$C,3,0)),ТЗ!V298))</f>
        <v>#N/A</v>
      </c>
    </row>
    <row r="605" spans="4:22" ht="15.75" hidden="1" thickBot="1" x14ac:dyDescent="0.3">
      <c r="D605" s="14" t="str">
        <f>IF(OR(D604=[1]Настройки!$U$6,D604="-"),"-",D604+1)</f>
        <v>-</v>
      </c>
      <c r="E605" s="15" t="str">
        <f t="shared" si="5"/>
        <v>-</v>
      </c>
      <c r="F605" s="15"/>
      <c r="G605" s="30" t="str">
        <f>IF(G299&lt;G$619,CONCATENATE("&lt;",VLOOKUP(CONCATENATE(G$317," 1"),ТЗ!$A:$C,3,0)),IF(ТЗ!G299&gt;ТЗ!G$620,CONCATENATE("&gt;",VLOOKUP(CONCATENATE(G$317," 2"),ТЗ!$A:$C,3,0)),ТЗ!G299))</f>
        <v>&lt;1,00</v>
      </c>
      <c r="H605" s="30" t="str">
        <f>IF(H299&lt;H$619,CONCATENATE("&lt;",VLOOKUP(CONCATENATE(H$317," 1"),ТЗ!$A:$C,3,0)),IF(ТЗ!H299&gt;ТЗ!H$620,CONCATENATE("&gt;",VLOOKUP(CONCATENATE(H$317," 2"),ТЗ!$A:$C,3,0)),ТЗ!H299))</f>
        <v>&lt;1,00</v>
      </c>
      <c r="I605" s="30" t="str">
        <f>IF(I299&lt;I$619,CONCATENATE("&lt;",VLOOKUP(CONCATENATE(I$317," 1"),ТЗ!$A:$C,3,0)),IF(ТЗ!I299&gt;ТЗ!I$620,CONCATENATE("&gt;",VLOOKUP(CONCATENATE(I$317," 2"),ТЗ!$A:$C,3,0)),ТЗ!I299))</f>
        <v>&lt;0,01</v>
      </c>
      <c r="J605" s="30">
        <f>IF(J299&lt;J$619,CONCATENATE("&lt;",VLOOKUP(CONCATENATE(J$317," 1"),ТЗ!$A:$C,3,0)),IF(ТЗ!J299&gt;ТЗ!J$620,CONCATENATE("&gt;",VLOOKUP(CONCATENATE(J$317," 2"),ТЗ!$A:$C,3,0)),ТЗ!J299))</f>
        <v>0</v>
      </c>
      <c r="K605" s="30">
        <f>IF(K299&lt;K$619,CONCATENATE("&lt;",VLOOKUP(CONCATENATE(K$317," 1"),ТЗ!$A:$C,3,0)),IF(ТЗ!K299&gt;ТЗ!K$620,CONCATENATE("&gt;",VLOOKUP(CONCATENATE(K$317," 2"),ТЗ!$A:$C,3,0)),ТЗ!K299))</f>
        <v>0</v>
      </c>
      <c r="L605" s="30" t="str">
        <f>IF(L299&lt;L$619,CONCATENATE("&lt;",VLOOKUP(CONCATENATE(L$317," 1"),ТЗ!$A:$C,3,0)),IF(ТЗ!L299&gt;ТЗ!L$620,CONCATENATE("&gt;",VLOOKUP(CONCATENATE(L$317," 2"),ТЗ!$A:$C,3,0)),ТЗ!L299))</f>
        <v>&lt;0,2</v>
      </c>
      <c r="M605" s="30" t="str">
        <f>IF(M299&lt;M$619,CONCATENATE("&lt;",VLOOKUP(CONCATENATE(M$317," 1"),ТЗ!$A:$C,3,0)),IF(ТЗ!M299&gt;ТЗ!M$620,CONCATENATE("&gt;",VLOOKUP(CONCATENATE(M$317," 2"),ТЗ!$A:$C,3,0)),ТЗ!M299))</f>
        <v>&lt;0,5</v>
      </c>
      <c r="N605" s="30">
        <f>IF(N299&lt;N$619,CONCATENATE("&lt;",VLOOKUP(CONCATENATE(N$317," 1"),ТЗ!$A:$C,3,0)),IF(ТЗ!N299&gt;ТЗ!N$620,CONCATENATE("&gt;",VLOOKUP(CONCATENATE(N$317," 2"),ТЗ!$A:$C,3,0)),ТЗ!N299))</f>
        <v>0</v>
      </c>
      <c r="O605" s="30">
        <f>IF(O299&lt;O$619,CONCATENATE("&lt;",VLOOKUP(CONCATENATE(O$317," 1"),ТЗ!$A:$C,3,0)),IF(ТЗ!O299&gt;ТЗ!O$620,CONCATENATE("&gt;",VLOOKUP(CONCATENATE(O$317," 2"),ТЗ!$A:$C,3,0)),ТЗ!O299))</f>
        <v>0</v>
      </c>
      <c r="P605" s="30">
        <f>IF(P299&lt;P$619,CONCATENATE("&lt;",VLOOKUP(CONCATENATE(P$317," 1"),ТЗ!$A:$C,3,0)),IF(ТЗ!P299&gt;ТЗ!P$620,CONCATENATE("&gt;",VLOOKUP(CONCATENATE(P$317," 2"),ТЗ!$A:$C,3,0)),ТЗ!P299))</f>
        <v>0</v>
      </c>
      <c r="Q605" s="30">
        <f>IF(Q299&lt;Q$619,CONCATENATE("&lt;",VLOOKUP(CONCATENATE(Q$317," 1"),ТЗ!$A:$C,3,0)),IF(ТЗ!Q299&gt;ТЗ!Q$620,CONCATENATE("&gt;",VLOOKUP(CONCATENATE(Q$317," 2"),ТЗ!$A:$C,3,0)),ТЗ!Q299))</f>
        <v>0</v>
      </c>
      <c r="R605" s="30" t="str">
        <f>IF(R299&lt;R$619,CONCATENATE("&lt;",VLOOKUP(CONCATENATE(R$317," 1"),ТЗ!$A:$C,3,0)),IF(ТЗ!R299&gt;ТЗ!R$620,CONCATENATE("&gt;",VLOOKUP(CONCATENATE(R$317," 2"),ТЗ!$A:$C,3,0)),ТЗ!R299))</f>
        <v>&lt;0,5</v>
      </c>
      <c r="S605" s="30" t="str">
        <f>IF(S299&lt;S$619,CONCATENATE("&lt;",VLOOKUP(CONCATENATE(S$317," 1"),ТЗ!$A:$C,3,0)),IF(ТЗ!S299&gt;ТЗ!S$620,CONCATENATE("&gt;",VLOOKUP(CONCATENATE(S$317," 2"),ТЗ!$A:$C,3,0)),ТЗ!S299))</f>
        <v>&lt;0,1</v>
      </c>
      <c r="T605" s="30" t="str">
        <f>IF(T299&lt;T$619,CONCATENATE("&lt;",VLOOKUP(CONCATENATE(T$317," 1"),ТЗ!$A:$C,3,0)),IF(ТЗ!T299&gt;ТЗ!T$620,CONCATENATE("&gt;",VLOOKUP(CONCATENATE(T$317," 2"),ТЗ!$A:$C,3,0)),ТЗ!T299))</f>
        <v>&lt;0,1</v>
      </c>
      <c r="U605" s="30" t="e">
        <f>IF(U299&lt;U$619,CONCATENATE("&lt;",VLOOKUP(CONCATENATE(U$317," 1"),ТЗ!$A:$C,3,0)),IF(ТЗ!U299&gt;ТЗ!U$620,CONCATENATE("&gt;",VLOOKUP(CONCATENATE(U$317," 2"),ТЗ!$A:$C,3,0)),ТЗ!U299))</f>
        <v>#N/A</v>
      </c>
      <c r="V605" s="30" t="e">
        <f>IF(V299&lt;V$619,CONCATENATE("&lt;",VLOOKUP(CONCATENATE(V$317," 1"),ТЗ!$A:$C,3,0)),IF(ТЗ!V299&gt;ТЗ!V$620,CONCATENATE("&gt;",VLOOKUP(CONCATENATE(V$317," 2"),ТЗ!$A:$C,3,0)),ТЗ!V299))</f>
        <v>#N/A</v>
      </c>
    </row>
    <row r="606" spans="4:22" ht="15.75" hidden="1" thickBot="1" x14ac:dyDescent="0.3">
      <c r="D606" s="14" t="str">
        <f>IF(OR(D605=[1]Настройки!$U$6,D605="-"),"-",D605+1)</f>
        <v>-</v>
      </c>
      <c r="E606" s="15" t="str">
        <f t="shared" si="5"/>
        <v>-</v>
      </c>
      <c r="F606" s="15"/>
      <c r="G606" s="30" t="str">
        <f>IF(G300&lt;G$619,CONCATENATE("&lt;",VLOOKUP(CONCATENATE(G$317," 1"),ТЗ!$A:$C,3,0)),IF(ТЗ!G300&gt;ТЗ!G$620,CONCATENATE("&gt;",VLOOKUP(CONCATENATE(G$317," 2"),ТЗ!$A:$C,3,0)),ТЗ!G300))</f>
        <v>&lt;1,00</v>
      </c>
      <c r="H606" s="30" t="str">
        <f>IF(H300&lt;H$619,CONCATENATE("&lt;",VLOOKUP(CONCATENATE(H$317," 1"),ТЗ!$A:$C,3,0)),IF(ТЗ!H300&gt;ТЗ!H$620,CONCATENATE("&gt;",VLOOKUP(CONCATENATE(H$317," 2"),ТЗ!$A:$C,3,0)),ТЗ!H300))</f>
        <v>&lt;1,00</v>
      </c>
      <c r="I606" s="30" t="str">
        <f>IF(I300&lt;I$619,CONCATENATE("&lt;",VLOOKUP(CONCATENATE(I$317," 1"),ТЗ!$A:$C,3,0)),IF(ТЗ!I300&gt;ТЗ!I$620,CONCATENATE("&gt;",VLOOKUP(CONCATENATE(I$317," 2"),ТЗ!$A:$C,3,0)),ТЗ!I300))</f>
        <v>&lt;0,01</v>
      </c>
      <c r="J606" s="30">
        <f>IF(J300&lt;J$619,CONCATENATE("&lt;",VLOOKUP(CONCATENATE(J$317," 1"),ТЗ!$A:$C,3,0)),IF(ТЗ!J300&gt;ТЗ!J$620,CONCATENATE("&gt;",VLOOKUP(CONCATENATE(J$317," 2"),ТЗ!$A:$C,3,0)),ТЗ!J300))</f>
        <v>0</v>
      </c>
      <c r="K606" s="30">
        <f>IF(K300&lt;K$619,CONCATENATE("&lt;",VLOOKUP(CONCATENATE(K$317," 1"),ТЗ!$A:$C,3,0)),IF(ТЗ!K300&gt;ТЗ!K$620,CONCATENATE("&gt;",VLOOKUP(CONCATENATE(K$317," 2"),ТЗ!$A:$C,3,0)),ТЗ!K300))</f>
        <v>0</v>
      </c>
      <c r="L606" s="30" t="str">
        <f>IF(L300&lt;L$619,CONCATENATE("&lt;",VLOOKUP(CONCATENATE(L$317," 1"),ТЗ!$A:$C,3,0)),IF(ТЗ!L300&gt;ТЗ!L$620,CONCATENATE("&gt;",VLOOKUP(CONCATENATE(L$317," 2"),ТЗ!$A:$C,3,0)),ТЗ!L300))</f>
        <v>&lt;0,2</v>
      </c>
      <c r="M606" s="30" t="str">
        <f>IF(M300&lt;M$619,CONCATENATE("&lt;",VLOOKUP(CONCATENATE(M$317," 1"),ТЗ!$A:$C,3,0)),IF(ТЗ!M300&gt;ТЗ!M$620,CONCATENATE("&gt;",VLOOKUP(CONCATENATE(M$317," 2"),ТЗ!$A:$C,3,0)),ТЗ!M300))</f>
        <v>&lt;0,5</v>
      </c>
      <c r="N606" s="30">
        <f>IF(N300&lt;N$619,CONCATENATE("&lt;",VLOOKUP(CONCATENATE(N$317," 1"),ТЗ!$A:$C,3,0)),IF(ТЗ!N300&gt;ТЗ!N$620,CONCATENATE("&gt;",VLOOKUP(CONCATENATE(N$317," 2"),ТЗ!$A:$C,3,0)),ТЗ!N300))</f>
        <v>0</v>
      </c>
      <c r="O606" s="30">
        <f>IF(O300&lt;O$619,CONCATENATE("&lt;",VLOOKUP(CONCATENATE(O$317," 1"),ТЗ!$A:$C,3,0)),IF(ТЗ!O300&gt;ТЗ!O$620,CONCATENATE("&gt;",VLOOKUP(CONCATENATE(O$317," 2"),ТЗ!$A:$C,3,0)),ТЗ!O300))</f>
        <v>0</v>
      </c>
      <c r="P606" s="30">
        <f>IF(P300&lt;P$619,CONCATENATE("&lt;",VLOOKUP(CONCATENATE(P$317," 1"),ТЗ!$A:$C,3,0)),IF(ТЗ!P300&gt;ТЗ!P$620,CONCATENATE("&gt;",VLOOKUP(CONCATENATE(P$317," 2"),ТЗ!$A:$C,3,0)),ТЗ!P300))</f>
        <v>0</v>
      </c>
      <c r="Q606" s="30">
        <f>IF(Q300&lt;Q$619,CONCATENATE("&lt;",VLOOKUP(CONCATENATE(Q$317," 1"),ТЗ!$A:$C,3,0)),IF(ТЗ!Q300&gt;ТЗ!Q$620,CONCATENATE("&gt;",VLOOKUP(CONCATENATE(Q$317," 2"),ТЗ!$A:$C,3,0)),ТЗ!Q300))</f>
        <v>0</v>
      </c>
      <c r="R606" s="30" t="str">
        <f>IF(R300&lt;R$619,CONCATENATE("&lt;",VLOOKUP(CONCATENATE(R$317," 1"),ТЗ!$A:$C,3,0)),IF(ТЗ!R300&gt;ТЗ!R$620,CONCATENATE("&gt;",VLOOKUP(CONCATENATE(R$317," 2"),ТЗ!$A:$C,3,0)),ТЗ!R300))</f>
        <v>&lt;0,5</v>
      </c>
      <c r="S606" s="30" t="str">
        <f>IF(S300&lt;S$619,CONCATENATE("&lt;",VLOOKUP(CONCATENATE(S$317," 1"),ТЗ!$A:$C,3,0)),IF(ТЗ!S300&gt;ТЗ!S$620,CONCATENATE("&gt;",VLOOKUP(CONCATENATE(S$317," 2"),ТЗ!$A:$C,3,0)),ТЗ!S300))</f>
        <v>&lt;0,1</v>
      </c>
      <c r="T606" s="30" t="str">
        <f>IF(T300&lt;T$619,CONCATENATE("&lt;",VLOOKUP(CONCATENATE(T$317," 1"),ТЗ!$A:$C,3,0)),IF(ТЗ!T300&gt;ТЗ!T$620,CONCATENATE("&gt;",VLOOKUP(CONCATENATE(T$317," 2"),ТЗ!$A:$C,3,0)),ТЗ!T300))</f>
        <v>&lt;0,1</v>
      </c>
      <c r="U606" s="30" t="e">
        <f>IF(U300&lt;U$619,CONCATENATE("&lt;",VLOOKUP(CONCATENATE(U$317," 1"),ТЗ!$A:$C,3,0)),IF(ТЗ!U300&gt;ТЗ!U$620,CONCATENATE("&gt;",VLOOKUP(CONCATENATE(U$317," 2"),ТЗ!$A:$C,3,0)),ТЗ!U300))</f>
        <v>#N/A</v>
      </c>
      <c r="V606" s="30" t="e">
        <f>IF(V300&lt;V$619,CONCATENATE("&lt;",VLOOKUP(CONCATENATE(V$317," 1"),ТЗ!$A:$C,3,0)),IF(ТЗ!V300&gt;ТЗ!V$620,CONCATENATE("&gt;",VLOOKUP(CONCATENATE(V$317," 2"),ТЗ!$A:$C,3,0)),ТЗ!V300))</f>
        <v>#N/A</v>
      </c>
    </row>
    <row r="607" spans="4:22" ht="15.75" hidden="1" thickBot="1" x14ac:dyDescent="0.3">
      <c r="D607" s="14" t="str">
        <f>IF(OR(D606=[1]Настройки!$U$6,D606="-"),"-",D606+1)</f>
        <v>-</v>
      </c>
      <c r="E607" s="15" t="str">
        <f t="shared" si="5"/>
        <v>-</v>
      </c>
      <c r="F607" s="15"/>
      <c r="G607" s="30" t="str">
        <f>IF(G301&lt;G$619,CONCATENATE("&lt;",VLOOKUP(CONCATENATE(G$317," 1"),ТЗ!$A:$C,3,0)),IF(ТЗ!G301&gt;ТЗ!G$620,CONCATENATE("&gt;",VLOOKUP(CONCATENATE(G$317," 2"),ТЗ!$A:$C,3,0)),ТЗ!G301))</f>
        <v>&lt;1,00</v>
      </c>
      <c r="H607" s="30" t="str">
        <f>IF(H301&lt;H$619,CONCATENATE("&lt;",VLOOKUP(CONCATENATE(H$317," 1"),ТЗ!$A:$C,3,0)),IF(ТЗ!H301&gt;ТЗ!H$620,CONCATENATE("&gt;",VLOOKUP(CONCATENATE(H$317," 2"),ТЗ!$A:$C,3,0)),ТЗ!H301))</f>
        <v>&lt;1,00</v>
      </c>
      <c r="I607" s="30" t="str">
        <f>IF(I301&lt;I$619,CONCATENATE("&lt;",VLOOKUP(CONCATENATE(I$317," 1"),ТЗ!$A:$C,3,0)),IF(ТЗ!I301&gt;ТЗ!I$620,CONCATENATE("&gt;",VLOOKUP(CONCATENATE(I$317," 2"),ТЗ!$A:$C,3,0)),ТЗ!I301))</f>
        <v>&lt;0,01</v>
      </c>
      <c r="J607" s="30">
        <f>IF(J301&lt;J$619,CONCATENATE("&lt;",VLOOKUP(CONCATENATE(J$317," 1"),ТЗ!$A:$C,3,0)),IF(ТЗ!J301&gt;ТЗ!J$620,CONCATENATE("&gt;",VLOOKUP(CONCATENATE(J$317," 2"),ТЗ!$A:$C,3,0)),ТЗ!J301))</f>
        <v>0</v>
      </c>
      <c r="K607" s="30">
        <f>IF(K301&lt;K$619,CONCATENATE("&lt;",VLOOKUP(CONCATENATE(K$317," 1"),ТЗ!$A:$C,3,0)),IF(ТЗ!K301&gt;ТЗ!K$620,CONCATENATE("&gt;",VLOOKUP(CONCATENATE(K$317," 2"),ТЗ!$A:$C,3,0)),ТЗ!K301))</f>
        <v>0</v>
      </c>
      <c r="L607" s="30" t="str">
        <f>IF(L301&lt;L$619,CONCATENATE("&lt;",VLOOKUP(CONCATENATE(L$317," 1"),ТЗ!$A:$C,3,0)),IF(ТЗ!L301&gt;ТЗ!L$620,CONCATENATE("&gt;",VLOOKUP(CONCATENATE(L$317," 2"),ТЗ!$A:$C,3,0)),ТЗ!L301))</f>
        <v>&lt;0,2</v>
      </c>
      <c r="M607" s="30" t="str">
        <f>IF(M301&lt;M$619,CONCATENATE("&lt;",VLOOKUP(CONCATENATE(M$317," 1"),ТЗ!$A:$C,3,0)),IF(ТЗ!M301&gt;ТЗ!M$620,CONCATENATE("&gt;",VLOOKUP(CONCATENATE(M$317," 2"),ТЗ!$A:$C,3,0)),ТЗ!M301))</f>
        <v>&lt;0,5</v>
      </c>
      <c r="N607" s="30">
        <f>IF(N301&lt;N$619,CONCATENATE("&lt;",VLOOKUP(CONCATENATE(N$317," 1"),ТЗ!$A:$C,3,0)),IF(ТЗ!N301&gt;ТЗ!N$620,CONCATENATE("&gt;",VLOOKUP(CONCATENATE(N$317," 2"),ТЗ!$A:$C,3,0)),ТЗ!N301))</f>
        <v>0</v>
      </c>
      <c r="O607" s="30">
        <f>IF(O301&lt;O$619,CONCATENATE("&lt;",VLOOKUP(CONCATENATE(O$317," 1"),ТЗ!$A:$C,3,0)),IF(ТЗ!O301&gt;ТЗ!O$620,CONCATENATE("&gt;",VLOOKUP(CONCATENATE(O$317," 2"),ТЗ!$A:$C,3,0)),ТЗ!O301))</f>
        <v>0</v>
      </c>
      <c r="P607" s="30">
        <f>IF(P301&lt;P$619,CONCATENATE("&lt;",VLOOKUP(CONCATENATE(P$317," 1"),ТЗ!$A:$C,3,0)),IF(ТЗ!P301&gt;ТЗ!P$620,CONCATENATE("&gt;",VLOOKUP(CONCATENATE(P$317," 2"),ТЗ!$A:$C,3,0)),ТЗ!P301))</f>
        <v>0</v>
      </c>
      <c r="Q607" s="30">
        <f>IF(Q301&lt;Q$619,CONCATENATE("&lt;",VLOOKUP(CONCATENATE(Q$317," 1"),ТЗ!$A:$C,3,0)),IF(ТЗ!Q301&gt;ТЗ!Q$620,CONCATENATE("&gt;",VLOOKUP(CONCATENATE(Q$317," 2"),ТЗ!$A:$C,3,0)),ТЗ!Q301))</f>
        <v>0</v>
      </c>
      <c r="R607" s="30" t="str">
        <f>IF(R301&lt;R$619,CONCATENATE("&lt;",VLOOKUP(CONCATENATE(R$317," 1"),ТЗ!$A:$C,3,0)),IF(ТЗ!R301&gt;ТЗ!R$620,CONCATENATE("&gt;",VLOOKUP(CONCATENATE(R$317," 2"),ТЗ!$A:$C,3,0)),ТЗ!R301))</f>
        <v>&lt;0,5</v>
      </c>
      <c r="S607" s="30" t="str">
        <f>IF(S301&lt;S$619,CONCATENATE("&lt;",VLOOKUP(CONCATENATE(S$317," 1"),ТЗ!$A:$C,3,0)),IF(ТЗ!S301&gt;ТЗ!S$620,CONCATENATE("&gt;",VLOOKUP(CONCATENATE(S$317," 2"),ТЗ!$A:$C,3,0)),ТЗ!S301))</f>
        <v>&lt;0,1</v>
      </c>
      <c r="T607" s="30" t="str">
        <f>IF(T301&lt;T$619,CONCATENATE("&lt;",VLOOKUP(CONCATENATE(T$317," 1"),ТЗ!$A:$C,3,0)),IF(ТЗ!T301&gt;ТЗ!T$620,CONCATENATE("&gt;",VLOOKUP(CONCATENATE(T$317," 2"),ТЗ!$A:$C,3,0)),ТЗ!T301))</f>
        <v>&lt;0,1</v>
      </c>
      <c r="U607" s="30" t="e">
        <f>IF(U301&lt;U$619,CONCATENATE("&lt;",VLOOKUP(CONCATENATE(U$317," 1"),ТЗ!$A:$C,3,0)),IF(ТЗ!U301&gt;ТЗ!U$620,CONCATENATE("&gt;",VLOOKUP(CONCATENATE(U$317," 2"),ТЗ!$A:$C,3,0)),ТЗ!U301))</f>
        <v>#N/A</v>
      </c>
      <c r="V607" s="30" t="e">
        <f>IF(V301&lt;V$619,CONCATENATE("&lt;",VLOOKUP(CONCATENATE(V$317," 1"),ТЗ!$A:$C,3,0)),IF(ТЗ!V301&gt;ТЗ!V$620,CONCATENATE("&gt;",VLOOKUP(CONCATENATE(V$317," 2"),ТЗ!$A:$C,3,0)),ТЗ!V301))</f>
        <v>#N/A</v>
      </c>
    </row>
    <row r="608" spans="4:22" ht="15.75" hidden="1" thickBot="1" x14ac:dyDescent="0.3">
      <c r="D608" s="14" t="str">
        <f>IF(OR(D607=[1]Настройки!$U$6,D607="-"),"-",D607+1)</f>
        <v>-</v>
      </c>
      <c r="E608" s="15" t="str">
        <f t="shared" si="5"/>
        <v>-</v>
      </c>
      <c r="F608" s="15"/>
      <c r="G608" s="30" t="str">
        <f>IF(G302&lt;G$619,CONCATENATE("&lt;",VLOOKUP(CONCATENATE(G$317," 1"),ТЗ!$A:$C,3,0)),IF(ТЗ!G302&gt;ТЗ!G$620,CONCATENATE("&gt;",VLOOKUP(CONCATENATE(G$317," 2"),ТЗ!$A:$C,3,0)),ТЗ!G302))</f>
        <v>&lt;1,00</v>
      </c>
      <c r="H608" s="30" t="str">
        <f>IF(H302&lt;H$619,CONCATENATE("&lt;",VLOOKUP(CONCATENATE(H$317," 1"),ТЗ!$A:$C,3,0)),IF(ТЗ!H302&gt;ТЗ!H$620,CONCATENATE("&gt;",VLOOKUP(CONCATENATE(H$317," 2"),ТЗ!$A:$C,3,0)),ТЗ!H302))</f>
        <v>&lt;1,00</v>
      </c>
      <c r="I608" s="30" t="str">
        <f>IF(I302&lt;I$619,CONCATENATE("&lt;",VLOOKUP(CONCATENATE(I$317," 1"),ТЗ!$A:$C,3,0)),IF(ТЗ!I302&gt;ТЗ!I$620,CONCATENATE("&gt;",VLOOKUP(CONCATENATE(I$317," 2"),ТЗ!$A:$C,3,0)),ТЗ!I302))</f>
        <v>&lt;0,01</v>
      </c>
      <c r="J608" s="30">
        <f>IF(J302&lt;J$619,CONCATENATE("&lt;",VLOOKUP(CONCATENATE(J$317," 1"),ТЗ!$A:$C,3,0)),IF(ТЗ!J302&gt;ТЗ!J$620,CONCATENATE("&gt;",VLOOKUP(CONCATENATE(J$317," 2"),ТЗ!$A:$C,3,0)),ТЗ!J302))</f>
        <v>0</v>
      </c>
      <c r="K608" s="30">
        <f>IF(K302&lt;K$619,CONCATENATE("&lt;",VLOOKUP(CONCATENATE(K$317," 1"),ТЗ!$A:$C,3,0)),IF(ТЗ!K302&gt;ТЗ!K$620,CONCATENATE("&gt;",VLOOKUP(CONCATENATE(K$317," 2"),ТЗ!$A:$C,3,0)),ТЗ!K302))</f>
        <v>0</v>
      </c>
      <c r="L608" s="30" t="str">
        <f>IF(L302&lt;L$619,CONCATENATE("&lt;",VLOOKUP(CONCATENATE(L$317," 1"),ТЗ!$A:$C,3,0)),IF(ТЗ!L302&gt;ТЗ!L$620,CONCATENATE("&gt;",VLOOKUP(CONCATENATE(L$317," 2"),ТЗ!$A:$C,3,0)),ТЗ!L302))</f>
        <v>&lt;0,2</v>
      </c>
      <c r="M608" s="30" t="str">
        <f>IF(M302&lt;M$619,CONCATENATE("&lt;",VLOOKUP(CONCATENATE(M$317," 1"),ТЗ!$A:$C,3,0)),IF(ТЗ!M302&gt;ТЗ!M$620,CONCATENATE("&gt;",VLOOKUP(CONCATENATE(M$317," 2"),ТЗ!$A:$C,3,0)),ТЗ!M302))</f>
        <v>&lt;0,5</v>
      </c>
      <c r="N608" s="30">
        <f>IF(N302&lt;N$619,CONCATENATE("&lt;",VLOOKUP(CONCATENATE(N$317," 1"),ТЗ!$A:$C,3,0)),IF(ТЗ!N302&gt;ТЗ!N$620,CONCATENATE("&gt;",VLOOKUP(CONCATENATE(N$317," 2"),ТЗ!$A:$C,3,0)),ТЗ!N302))</f>
        <v>0</v>
      </c>
      <c r="O608" s="30">
        <f>IF(O302&lt;O$619,CONCATENATE("&lt;",VLOOKUP(CONCATENATE(O$317," 1"),ТЗ!$A:$C,3,0)),IF(ТЗ!O302&gt;ТЗ!O$620,CONCATENATE("&gt;",VLOOKUP(CONCATENATE(O$317," 2"),ТЗ!$A:$C,3,0)),ТЗ!O302))</f>
        <v>0</v>
      </c>
      <c r="P608" s="30">
        <f>IF(P302&lt;P$619,CONCATENATE("&lt;",VLOOKUP(CONCATENATE(P$317," 1"),ТЗ!$A:$C,3,0)),IF(ТЗ!P302&gt;ТЗ!P$620,CONCATENATE("&gt;",VLOOKUP(CONCATENATE(P$317," 2"),ТЗ!$A:$C,3,0)),ТЗ!P302))</f>
        <v>0</v>
      </c>
      <c r="Q608" s="30">
        <f>IF(Q302&lt;Q$619,CONCATENATE("&lt;",VLOOKUP(CONCATENATE(Q$317," 1"),ТЗ!$A:$C,3,0)),IF(ТЗ!Q302&gt;ТЗ!Q$620,CONCATENATE("&gt;",VLOOKUP(CONCATENATE(Q$317," 2"),ТЗ!$A:$C,3,0)),ТЗ!Q302))</f>
        <v>0</v>
      </c>
      <c r="R608" s="30" t="str">
        <f>IF(R302&lt;R$619,CONCATENATE("&lt;",VLOOKUP(CONCATENATE(R$317," 1"),ТЗ!$A:$C,3,0)),IF(ТЗ!R302&gt;ТЗ!R$620,CONCATENATE("&gt;",VLOOKUP(CONCATENATE(R$317," 2"),ТЗ!$A:$C,3,0)),ТЗ!R302))</f>
        <v>&lt;0,5</v>
      </c>
      <c r="S608" s="30" t="str">
        <f>IF(S302&lt;S$619,CONCATENATE("&lt;",VLOOKUP(CONCATENATE(S$317," 1"),ТЗ!$A:$C,3,0)),IF(ТЗ!S302&gt;ТЗ!S$620,CONCATENATE("&gt;",VLOOKUP(CONCATENATE(S$317," 2"),ТЗ!$A:$C,3,0)),ТЗ!S302))</f>
        <v>&lt;0,1</v>
      </c>
      <c r="T608" s="30" t="str">
        <f>IF(T302&lt;T$619,CONCATENATE("&lt;",VLOOKUP(CONCATENATE(T$317," 1"),ТЗ!$A:$C,3,0)),IF(ТЗ!T302&gt;ТЗ!T$620,CONCATENATE("&gt;",VLOOKUP(CONCATENATE(T$317," 2"),ТЗ!$A:$C,3,0)),ТЗ!T302))</f>
        <v>&lt;0,1</v>
      </c>
      <c r="U608" s="30" t="e">
        <f>IF(U302&lt;U$619,CONCATENATE("&lt;",VLOOKUP(CONCATENATE(U$317," 1"),ТЗ!$A:$C,3,0)),IF(ТЗ!U302&gt;ТЗ!U$620,CONCATENATE("&gt;",VLOOKUP(CONCATENATE(U$317," 2"),ТЗ!$A:$C,3,0)),ТЗ!U302))</f>
        <v>#N/A</v>
      </c>
      <c r="V608" s="30" t="e">
        <f>IF(V302&lt;V$619,CONCATENATE("&lt;",VLOOKUP(CONCATENATE(V$317," 1"),ТЗ!$A:$C,3,0)),IF(ТЗ!V302&gt;ТЗ!V$620,CONCATENATE("&gt;",VLOOKUP(CONCATENATE(V$317," 2"),ТЗ!$A:$C,3,0)),ТЗ!V302))</f>
        <v>#N/A</v>
      </c>
    </row>
    <row r="609" spans="4:22" ht="15.75" hidden="1" thickBot="1" x14ac:dyDescent="0.3">
      <c r="D609" s="14" t="str">
        <f>IF(OR(D608=[1]Настройки!$U$6,D608="-"),"-",D608+1)</f>
        <v>-</v>
      </c>
      <c r="E609" s="15" t="str">
        <f t="shared" si="5"/>
        <v>-</v>
      </c>
      <c r="F609" s="15"/>
      <c r="G609" s="30" t="str">
        <f>IF(G303&lt;G$619,CONCATENATE("&lt;",VLOOKUP(CONCATENATE(G$317," 1"),ТЗ!$A:$C,3,0)),IF(ТЗ!G303&gt;ТЗ!G$620,CONCATENATE("&gt;",VLOOKUP(CONCATENATE(G$317," 2"),ТЗ!$A:$C,3,0)),ТЗ!G303))</f>
        <v>&lt;1,00</v>
      </c>
      <c r="H609" s="30" t="str">
        <f>IF(H303&lt;H$619,CONCATENATE("&lt;",VLOOKUP(CONCATENATE(H$317," 1"),ТЗ!$A:$C,3,0)),IF(ТЗ!H303&gt;ТЗ!H$620,CONCATENATE("&gt;",VLOOKUP(CONCATENATE(H$317," 2"),ТЗ!$A:$C,3,0)),ТЗ!H303))</f>
        <v>&lt;1,00</v>
      </c>
      <c r="I609" s="30" t="str">
        <f>IF(I303&lt;I$619,CONCATENATE("&lt;",VLOOKUP(CONCATENATE(I$317," 1"),ТЗ!$A:$C,3,0)),IF(ТЗ!I303&gt;ТЗ!I$620,CONCATENATE("&gt;",VLOOKUP(CONCATENATE(I$317," 2"),ТЗ!$A:$C,3,0)),ТЗ!I303))</f>
        <v>&lt;0,01</v>
      </c>
      <c r="J609" s="30">
        <f>IF(J303&lt;J$619,CONCATENATE("&lt;",VLOOKUP(CONCATENATE(J$317," 1"),ТЗ!$A:$C,3,0)),IF(ТЗ!J303&gt;ТЗ!J$620,CONCATENATE("&gt;",VLOOKUP(CONCATENATE(J$317," 2"),ТЗ!$A:$C,3,0)),ТЗ!J303))</f>
        <v>0</v>
      </c>
      <c r="K609" s="30">
        <f>IF(K303&lt;K$619,CONCATENATE("&lt;",VLOOKUP(CONCATENATE(K$317," 1"),ТЗ!$A:$C,3,0)),IF(ТЗ!K303&gt;ТЗ!K$620,CONCATENATE("&gt;",VLOOKUP(CONCATENATE(K$317," 2"),ТЗ!$A:$C,3,0)),ТЗ!K303))</f>
        <v>0</v>
      </c>
      <c r="L609" s="30" t="str">
        <f>IF(L303&lt;L$619,CONCATENATE("&lt;",VLOOKUP(CONCATENATE(L$317," 1"),ТЗ!$A:$C,3,0)),IF(ТЗ!L303&gt;ТЗ!L$620,CONCATENATE("&gt;",VLOOKUP(CONCATENATE(L$317," 2"),ТЗ!$A:$C,3,0)),ТЗ!L303))</f>
        <v>&lt;0,2</v>
      </c>
      <c r="M609" s="30" t="str">
        <f>IF(M303&lt;M$619,CONCATENATE("&lt;",VLOOKUP(CONCATENATE(M$317," 1"),ТЗ!$A:$C,3,0)),IF(ТЗ!M303&gt;ТЗ!M$620,CONCATENATE("&gt;",VLOOKUP(CONCATENATE(M$317," 2"),ТЗ!$A:$C,3,0)),ТЗ!M303))</f>
        <v>&lt;0,5</v>
      </c>
      <c r="N609" s="30">
        <f>IF(N303&lt;N$619,CONCATENATE("&lt;",VLOOKUP(CONCATENATE(N$317," 1"),ТЗ!$A:$C,3,0)),IF(ТЗ!N303&gt;ТЗ!N$620,CONCATENATE("&gt;",VLOOKUP(CONCATENATE(N$317," 2"),ТЗ!$A:$C,3,0)),ТЗ!N303))</f>
        <v>0</v>
      </c>
      <c r="O609" s="30">
        <f>IF(O303&lt;O$619,CONCATENATE("&lt;",VLOOKUP(CONCATENATE(O$317," 1"),ТЗ!$A:$C,3,0)),IF(ТЗ!O303&gt;ТЗ!O$620,CONCATENATE("&gt;",VLOOKUP(CONCATENATE(O$317," 2"),ТЗ!$A:$C,3,0)),ТЗ!O303))</f>
        <v>0</v>
      </c>
      <c r="P609" s="30">
        <f>IF(P303&lt;P$619,CONCATENATE("&lt;",VLOOKUP(CONCATENATE(P$317," 1"),ТЗ!$A:$C,3,0)),IF(ТЗ!P303&gt;ТЗ!P$620,CONCATENATE("&gt;",VLOOKUP(CONCATENATE(P$317," 2"),ТЗ!$A:$C,3,0)),ТЗ!P303))</f>
        <v>0</v>
      </c>
      <c r="Q609" s="30">
        <f>IF(Q303&lt;Q$619,CONCATENATE("&lt;",VLOOKUP(CONCATENATE(Q$317," 1"),ТЗ!$A:$C,3,0)),IF(ТЗ!Q303&gt;ТЗ!Q$620,CONCATENATE("&gt;",VLOOKUP(CONCATENATE(Q$317," 2"),ТЗ!$A:$C,3,0)),ТЗ!Q303))</f>
        <v>0</v>
      </c>
      <c r="R609" s="30" t="str">
        <f>IF(R303&lt;R$619,CONCATENATE("&lt;",VLOOKUP(CONCATENATE(R$317," 1"),ТЗ!$A:$C,3,0)),IF(ТЗ!R303&gt;ТЗ!R$620,CONCATENATE("&gt;",VLOOKUP(CONCATENATE(R$317," 2"),ТЗ!$A:$C,3,0)),ТЗ!R303))</f>
        <v>&lt;0,5</v>
      </c>
      <c r="S609" s="30" t="str">
        <f>IF(S303&lt;S$619,CONCATENATE("&lt;",VLOOKUP(CONCATENATE(S$317," 1"),ТЗ!$A:$C,3,0)),IF(ТЗ!S303&gt;ТЗ!S$620,CONCATENATE("&gt;",VLOOKUP(CONCATENATE(S$317," 2"),ТЗ!$A:$C,3,0)),ТЗ!S303))</f>
        <v>&lt;0,1</v>
      </c>
      <c r="T609" s="30" t="str">
        <f>IF(T303&lt;T$619,CONCATENATE("&lt;",VLOOKUP(CONCATENATE(T$317," 1"),ТЗ!$A:$C,3,0)),IF(ТЗ!T303&gt;ТЗ!T$620,CONCATENATE("&gt;",VLOOKUP(CONCATENATE(T$317," 2"),ТЗ!$A:$C,3,0)),ТЗ!T303))</f>
        <v>&lt;0,1</v>
      </c>
      <c r="U609" s="30" t="e">
        <f>IF(U303&lt;U$619,CONCATENATE("&lt;",VLOOKUP(CONCATENATE(U$317," 1"),ТЗ!$A:$C,3,0)),IF(ТЗ!U303&gt;ТЗ!U$620,CONCATENATE("&gt;",VLOOKUP(CONCATENATE(U$317," 2"),ТЗ!$A:$C,3,0)),ТЗ!U303))</f>
        <v>#N/A</v>
      </c>
      <c r="V609" s="30" t="e">
        <f>IF(V303&lt;V$619,CONCATENATE("&lt;",VLOOKUP(CONCATENATE(V$317," 1"),ТЗ!$A:$C,3,0)),IF(ТЗ!V303&gt;ТЗ!V$620,CONCATENATE("&gt;",VLOOKUP(CONCATENATE(V$317," 2"),ТЗ!$A:$C,3,0)),ТЗ!V303))</f>
        <v>#N/A</v>
      </c>
    </row>
    <row r="610" spans="4:22" ht="15.75" hidden="1" thickBot="1" x14ac:dyDescent="0.3">
      <c r="D610" s="14" t="str">
        <f>IF(OR(D609=[1]Настройки!$U$6,D609="-"),"-",D609+1)</f>
        <v>-</v>
      </c>
      <c r="E610" s="15" t="str">
        <f t="shared" si="5"/>
        <v>-</v>
      </c>
      <c r="F610" s="15"/>
      <c r="G610" s="30" t="str">
        <f>IF(G304&lt;G$619,CONCATENATE("&lt;",VLOOKUP(CONCATENATE(G$317," 1"),ТЗ!$A:$C,3,0)),IF(ТЗ!G304&gt;ТЗ!G$620,CONCATENATE("&gt;",VLOOKUP(CONCATENATE(G$317," 2"),ТЗ!$A:$C,3,0)),ТЗ!G304))</f>
        <v>&lt;1,00</v>
      </c>
      <c r="H610" s="30" t="str">
        <f>IF(H304&lt;H$619,CONCATENATE("&lt;",VLOOKUP(CONCATENATE(H$317," 1"),ТЗ!$A:$C,3,0)),IF(ТЗ!H304&gt;ТЗ!H$620,CONCATENATE("&gt;",VLOOKUP(CONCATENATE(H$317," 2"),ТЗ!$A:$C,3,0)),ТЗ!H304))</f>
        <v>&lt;1,00</v>
      </c>
      <c r="I610" s="30" t="str">
        <f>IF(I304&lt;I$619,CONCATENATE("&lt;",VLOOKUP(CONCATENATE(I$317," 1"),ТЗ!$A:$C,3,0)),IF(ТЗ!I304&gt;ТЗ!I$620,CONCATENATE("&gt;",VLOOKUP(CONCATENATE(I$317," 2"),ТЗ!$A:$C,3,0)),ТЗ!I304))</f>
        <v>&lt;0,01</v>
      </c>
      <c r="J610" s="30">
        <f>IF(J304&lt;J$619,CONCATENATE("&lt;",VLOOKUP(CONCATENATE(J$317," 1"),ТЗ!$A:$C,3,0)),IF(ТЗ!J304&gt;ТЗ!J$620,CONCATENATE("&gt;",VLOOKUP(CONCATENATE(J$317," 2"),ТЗ!$A:$C,3,0)),ТЗ!J304))</f>
        <v>0</v>
      </c>
      <c r="K610" s="30">
        <f>IF(K304&lt;K$619,CONCATENATE("&lt;",VLOOKUP(CONCATENATE(K$317," 1"),ТЗ!$A:$C,3,0)),IF(ТЗ!K304&gt;ТЗ!K$620,CONCATENATE("&gt;",VLOOKUP(CONCATENATE(K$317," 2"),ТЗ!$A:$C,3,0)),ТЗ!K304))</f>
        <v>0</v>
      </c>
      <c r="L610" s="30" t="str">
        <f>IF(L304&lt;L$619,CONCATENATE("&lt;",VLOOKUP(CONCATENATE(L$317," 1"),ТЗ!$A:$C,3,0)),IF(ТЗ!L304&gt;ТЗ!L$620,CONCATENATE("&gt;",VLOOKUP(CONCATENATE(L$317," 2"),ТЗ!$A:$C,3,0)),ТЗ!L304))</f>
        <v>&lt;0,2</v>
      </c>
      <c r="M610" s="30" t="str">
        <f>IF(M304&lt;M$619,CONCATENATE("&lt;",VLOOKUP(CONCATENATE(M$317," 1"),ТЗ!$A:$C,3,0)),IF(ТЗ!M304&gt;ТЗ!M$620,CONCATENATE("&gt;",VLOOKUP(CONCATENATE(M$317," 2"),ТЗ!$A:$C,3,0)),ТЗ!M304))</f>
        <v>&lt;0,5</v>
      </c>
      <c r="N610" s="30">
        <f>IF(N304&lt;N$619,CONCATENATE("&lt;",VLOOKUP(CONCATENATE(N$317," 1"),ТЗ!$A:$C,3,0)),IF(ТЗ!N304&gt;ТЗ!N$620,CONCATENATE("&gt;",VLOOKUP(CONCATENATE(N$317," 2"),ТЗ!$A:$C,3,0)),ТЗ!N304))</f>
        <v>0</v>
      </c>
      <c r="O610" s="30">
        <f>IF(O304&lt;O$619,CONCATENATE("&lt;",VLOOKUP(CONCATENATE(O$317," 1"),ТЗ!$A:$C,3,0)),IF(ТЗ!O304&gt;ТЗ!O$620,CONCATENATE("&gt;",VLOOKUP(CONCATENATE(O$317," 2"),ТЗ!$A:$C,3,0)),ТЗ!O304))</f>
        <v>0</v>
      </c>
      <c r="P610" s="30">
        <f>IF(P304&lt;P$619,CONCATENATE("&lt;",VLOOKUP(CONCATENATE(P$317," 1"),ТЗ!$A:$C,3,0)),IF(ТЗ!P304&gt;ТЗ!P$620,CONCATENATE("&gt;",VLOOKUP(CONCATENATE(P$317," 2"),ТЗ!$A:$C,3,0)),ТЗ!P304))</f>
        <v>0</v>
      </c>
      <c r="Q610" s="30">
        <f>IF(Q304&lt;Q$619,CONCATENATE("&lt;",VLOOKUP(CONCATENATE(Q$317," 1"),ТЗ!$A:$C,3,0)),IF(ТЗ!Q304&gt;ТЗ!Q$620,CONCATENATE("&gt;",VLOOKUP(CONCATENATE(Q$317," 2"),ТЗ!$A:$C,3,0)),ТЗ!Q304))</f>
        <v>0</v>
      </c>
      <c r="R610" s="30" t="str">
        <f>IF(R304&lt;R$619,CONCATENATE("&lt;",VLOOKUP(CONCATENATE(R$317," 1"),ТЗ!$A:$C,3,0)),IF(ТЗ!R304&gt;ТЗ!R$620,CONCATENATE("&gt;",VLOOKUP(CONCATENATE(R$317," 2"),ТЗ!$A:$C,3,0)),ТЗ!R304))</f>
        <v>&lt;0,5</v>
      </c>
      <c r="S610" s="30" t="str">
        <f>IF(S304&lt;S$619,CONCATENATE("&lt;",VLOOKUP(CONCATENATE(S$317," 1"),ТЗ!$A:$C,3,0)),IF(ТЗ!S304&gt;ТЗ!S$620,CONCATENATE("&gt;",VLOOKUP(CONCATENATE(S$317," 2"),ТЗ!$A:$C,3,0)),ТЗ!S304))</f>
        <v>&lt;0,1</v>
      </c>
      <c r="T610" s="30" t="str">
        <f>IF(T304&lt;T$619,CONCATENATE("&lt;",VLOOKUP(CONCATENATE(T$317," 1"),ТЗ!$A:$C,3,0)),IF(ТЗ!T304&gt;ТЗ!T$620,CONCATENATE("&gt;",VLOOKUP(CONCATENATE(T$317," 2"),ТЗ!$A:$C,3,0)),ТЗ!T304))</f>
        <v>&lt;0,1</v>
      </c>
      <c r="U610" s="30" t="e">
        <f>IF(U304&lt;U$619,CONCATENATE("&lt;",VLOOKUP(CONCATENATE(U$317," 1"),ТЗ!$A:$C,3,0)),IF(ТЗ!U304&gt;ТЗ!U$620,CONCATENATE("&gt;",VLOOKUP(CONCATENATE(U$317," 2"),ТЗ!$A:$C,3,0)),ТЗ!U304))</f>
        <v>#N/A</v>
      </c>
      <c r="V610" s="30" t="e">
        <f>IF(V304&lt;V$619,CONCATENATE("&lt;",VLOOKUP(CONCATENATE(V$317," 1"),ТЗ!$A:$C,3,0)),IF(ТЗ!V304&gt;ТЗ!V$620,CONCATENATE("&gt;",VLOOKUP(CONCATENATE(V$317," 2"),ТЗ!$A:$C,3,0)),ТЗ!V304))</f>
        <v>#N/A</v>
      </c>
    </row>
    <row r="611" spans="4:22" ht="15.75" hidden="1" thickBot="1" x14ac:dyDescent="0.3">
      <c r="D611" s="14" t="str">
        <f>IF(OR(D610=[1]Настройки!$U$6,D610="-"),"-",D610+1)</f>
        <v>-</v>
      </c>
      <c r="E611" s="15" t="str">
        <f t="shared" si="5"/>
        <v>-</v>
      </c>
      <c r="F611" s="15"/>
      <c r="G611" s="30" t="str">
        <f>IF(G305&lt;G$619,CONCATENATE("&lt;",VLOOKUP(CONCATENATE(G$317," 1"),ТЗ!$A:$C,3,0)),IF(ТЗ!G305&gt;ТЗ!G$620,CONCATENATE("&gt;",VLOOKUP(CONCATENATE(G$317," 2"),ТЗ!$A:$C,3,0)),ТЗ!G305))</f>
        <v>&lt;1,00</v>
      </c>
      <c r="H611" s="30" t="str">
        <f>IF(H305&lt;H$619,CONCATENATE("&lt;",VLOOKUP(CONCATENATE(H$317," 1"),ТЗ!$A:$C,3,0)),IF(ТЗ!H305&gt;ТЗ!H$620,CONCATENATE("&gt;",VLOOKUP(CONCATENATE(H$317," 2"),ТЗ!$A:$C,3,0)),ТЗ!H305))</f>
        <v>&lt;1,00</v>
      </c>
      <c r="I611" s="30" t="str">
        <f>IF(I305&lt;I$619,CONCATENATE("&lt;",VLOOKUP(CONCATENATE(I$317," 1"),ТЗ!$A:$C,3,0)),IF(ТЗ!I305&gt;ТЗ!I$620,CONCATENATE("&gt;",VLOOKUP(CONCATENATE(I$317," 2"),ТЗ!$A:$C,3,0)),ТЗ!I305))</f>
        <v>&lt;0,01</v>
      </c>
      <c r="J611" s="30">
        <f>IF(J305&lt;J$619,CONCATENATE("&lt;",VLOOKUP(CONCATENATE(J$317," 1"),ТЗ!$A:$C,3,0)),IF(ТЗ!J305&gt;ТЗ!J$620,CONCATENATE("&gt;",VLOOKUP(CONCATENATE(J$317," 2"),ТЗ!$A:$C,3,0)),ТЗ!J305))</f>
        <v>0</v>
      </c>
      <c r="K611" s="30">
        <f>IF(K305&lt;K$619,CONCATENATE("&lt;",VLOOKUP(CONCATENATE(K$317," 1"),ТЗ!$A:$C,3,0)),IF(ТЗ!K305&gt;ТЗ!K$620,CONCATENATE("&gt;",VLOOKUP(CONCATENATE(K$317," 2"),ТЗ!$A:$C,3,0)),ТЗ!K305))</f>
        <v>0</v>
      </c>
      <c r="L611" s="30" t="str">
        <f>IF(L305&lt;L$619,CONCATENATE("&lt;",VLOOKUP(CONCATENATE(L$317," 1"),ТЗ!$A:$C,3,0)),IF(ТЗ!L305&gt;ТЗ!L$620,CONCATENATE("&gt;",VLOOKUP(CONCATENATE(L$317," 2"),ТЗ!$A:$C,3,0)),ТЗ!L305))</f>
        <v>&lt;0,2</v>
      </c>
      <c r="M611" s="30" t="str">
        <f>IF(M305&lt;M$619,CONCATENATE("&lt;",VLOOKUP(CONCATENATE(M$317," 1"),ТЗ!$A:$C,3,0)),IF(ТЗ!M305&gt;ТЗ!M$620,CONCATENATE("&gt;",VLOOKUP(CONCATENATE(M$317," 2"),ТЗ!$A:$C,3,0)),ТЗ!M305))</f>
        <v>&lt;0,5</v>
      </c>
      <c r="N611" s="30">
        <f>IF(N305&lt;N$619,CONCATENATE("&lt;",VLOOKUP(CONCATENATE(N$317," 1"),ТЗ!$A:$C,3,0)),IF(ТЗ!N305&gt;ТЗ!N$620,CONCATENATE("&gt;",VLOOKUP(CONCATENATE(N$317," 2"),ТЗ!$A:$C,3,0)),ТЗ!N305))</f>
        <v>0</v>
      </c>
      <c r="O611" s="30">
        <f>IF(O305&lt;O$619,CONCATENATE("&lt;",VLOOKUP(CONCATENATE(O$317," 1"),ТЗ!$A:$C,3,0)),IF(ТЗ!O305&gt;ТЗ!O$620,CONCATENATE("&gt;",VLOOKUP(CONCATENATE(O$317," 2"),ТЗ!$A:$C,3,0)),ТЗ!O305))</f>
        <v>0</v>
      </c>
      <c r="P611" s="30">
        <f>IF(P305&lt;P$619,CONCATENATE("&lt;",VLOOKUP(CONCATENATE(P$317," 1"),ТЗ!$A:$C,3,0)),IF(ТЗ!P305&gt;ТЗ!P$620,CONCATENATE("&gt;",VLOOKUP(CONCATENATE(P$317," 2"),ТЗ!$A:$C,3,0)),ТЗ!P305))</f>
        <v>0</v>
      </c>
      <c r="Q611" s="30">
        <f>IF(Q305&lt;Q$619,CONCATENATE("&lt;",VLOOKUP(CONCATENATE(Q$317," 1"),ТЗ!$A:$C,3,0)),IF(ТЗ!Q305&gt;ТЗ!Q$620,CONCATENATE("&gt;",VLOOKUP(CONCATENATE(Q$317," 2"),ТЗ!$A:$C,3,0)),ТЗ!Q305))</f>
        <v>0</v>
      </c>
      <c r="R611" s="30" t="str">
        <f>IF(R305&lt;R$619,CONCATENATE("&lt;",VLOOKUP(CONCATENATE(R$317," 1"),ТЗ!$A:$C,3,0)),IF(ТЗ!R305&gt;ТЗ!R$620,CONCATENATE("&gt;",VLOOKUP(CONCATENATE(R$317," 2"),ТЗ!$A:$C,3,0)),ТЗ!R305))</f>
        <v>&lt;0,5</v>
      </c>
      <c r="S611" s="30" t="str">
        <f>IF(S305&lt;S$619,CONCATENATE("&lt;",VLOOKUP(CONCATENATE(S$317," 1"),ТЗ!$A:$C,3,0)),IF(ТЗ!S305&gt;ТЗ!S$620,CONCATENATE("&gt;",VLOOKUP(CONCATENATE(S$317," 2"),ТЗ!$A:$C,3,0)),ТЗ!S305))</f>
        <v>&lt;0,1</v>
      </c>
      <c r="T611" s="30" t="str">
        <f>IF(T305&lt;T$619,CONCATENATE("&lt;",VLOOKUP(CONCATENATE(T$317," 1"),ТЗ!$A:$C,3,0)),IF(ТЗ!T305&gt;ТЗ!T$620,CONCATENATE("&gt;",VLOOKUP(CONCATENATE(T$317," 2"),ТЗ!$A:$C,3,0)),ТЗ!T305))</f>
        <v>&lt;0,1</v>
      </c>
      <c r="U611" s="30" t="e">
        <f>IF(U305&lt;U$619,CONCATENATE("&lt;",VLOOKUP(CONCATENATE(U$317," 1"),ТЗ!$A:$C,3,0)),IF(ТЗ!U305&gt;ТЗ!U$620,CONCATENATE("&gt;",VLOOKUP(CONCATENATE(U$317," 2"),ТЗ!$A:$C,3,0)),ТЗ!U305))</f>
        <v>#N/A</v>
      </c>
      <c r="V611" s="30" t="e">
        <f>IF(V305&lt;V$619,CONCATENATE("&lt;",VLOOKUP(CONCATENATE(V$317," 1"),ТЗ!$A:$C,3,0)),IF(ТЗ!V305&gt;ТЗ!V$620,CONCATENATE("&gt;",VLOOKUP(CONCATENATE(V$317," 2"),ТЗ!$A:$C,3,0)),ТЗ!V305))</f>
        <v>#N/A</v>
      </c>
    </row>
    <row r="612" spans="4:22" ht="15.75" hidden="1" thickBot="1" x14ac:dyDescent="0.3">
      <c r="D612" s="14" t="str">
        <f>IF(OR(D611=[1]Настройки!$U$6,D611="-"),"-",D611+1)</f>
        <v>-</v>
      </c>
      <c r="E612" s="15" t="str">
        <f t="shared" si="5"/>
        <v>-</v>
      </c>
      <c r="F612" s="15"/>
      <c r="G612" s="30" t="str">
        <f>IF(G306&lt;G$619,CONCATENATE("&lt;",VLOOKUP(CONCATENATE(G$317," 1"),ТЗ!$A:$C,3,0)),IF(ТЗ!G306&gt;ТЗ!G$620,CONCATENATE("&gt;",VLOOKUP(CONCATENATE(G$317," 2"),ТЗ!$A:$C,3,0)),ТЗ!G306))</f>
        <v>&lt;1,00</v>
      </c>
      <c r="H612" s="30" t="str">
        <f>IF(H306&lt;H$619,CONCATENATE("&lt;",VLOOKUP(CONCATENATE(H$317," 1"),ТЗ!$A:$C,3,0)),IF(ТЗ!H306&gt;ТЗ!H$620,CONCATENATE("&gt;",VLOOKUP(CONCATENATE(H$317," 2"),ТЗ!$A:$C,3,0)),ТЗ!H306))</f>
        <v>&lt;1,00</v>
      </c>
      <c r="I612" s="30" t="str">
        <f>IF(I306&lt;I$619,CONCATENATE("&lt;",VLOOKUP(CONCATENATE(I$317," 1"),ТЗ!$A:$C,3,0)),IF(ТЗ!I306&gt;ТЗ!I$620,CONCATENATE("&gt;",VLOOKUP(CONCATENATE(I$317," 2"),ТЗ!$A:$C,3,0)),ТЗ!I306))</f>
        <v>&lt;0,01</v>
      </c>
      <c r="J612" s="30">
        <f>IF(J306&lt;J$619,CONCATENATE("&lt;",VLOOKUP(CONCATENATE(J$317," 1"),ТЗ!$A:$C,3,0)),IF(ТЗ!J306&gt;ТЗ!J$620,CONCATENATE("&gt;",VLOOKUP(CONCATENATE(J$317," 2"),ТЗ!$A:$C,3,0)),ТЗ!J306))</f>
        <v>0</v>
      </c>
      <c r="K612" s="30">
        <f>IF(K306&lt;K$619,CONCATENATE("&lt;",VLOOKUP(CONCATENATE(K$317," 1"),ТЗ!$A:$C,3,0)),IF(ТЗ!K306&gt;ТЗ!K$620,CONCATENATE("&gt;",VLOOKUP(CONCATENATE(K$317," 2"),ТЗ!$A:$C,3,0)),ТЗ!K306))</f>
        <v>0</v>
      </c>
      <c r="L612" s="30" t="str">
        <f>IF(L306&lt;L$619,CONCATENATE("&lt;",VLOOKUP(CONCATENATE(L$317," 1"),ТЗ!$A:$C,3,0)),IF(ТЗ!L306&gt;ТЗ!L$620,CONCATENATE("&gt;",VLOOKUP(CONCATENATE(L$317," 2"),ТЗ!$A:$C,3,0)),ТЗ!L306))</f>
        <v>&lt;0,2</v>
      </c>
      <c r="M612" s="30" t="str">
        <f>IF(M306&lt;M$619,CONCATENATE("&lt;",VLOOKUP(CONCATENATE(M$317," 1"),ТЗ!$A:$C,3,0)),IF(ТЗ!M306&gt;ТЗ!M$620,CONCATENATE("&gt;",VLOOKUP(CONCATENATE(M$317," 2"),ТЗ!$A:$C,3,0)),ТЗ!M306))</f>
        <v>&lt;0,5</v>
      </c>
      <c r="N612" s="30">
        <f>IF(N306&lt;N$619,CONCATENATE("&lt;",VLOOKUP(CONCATENATE(N$317," 1"),ТЗ!$A:$C,3,0)),IF(ТЗ!N306&gt;ТЗ!N$620,CONCATENATE("&gt;",VLOOKUP(CONCATENATE(N$317," 2"),ТЗ!$A:$C,3,0)),ТЗ!N306))</f>
        <v>0</v>
      </c>
      <c r="O612" s="30">
        <f>IF(O306&lt;O$619,CONCATENATE("&lt;",VLOOKUP(CONCATENATE(O$317," 1"),ТЗ!$A:$C,3,0)),IF(ТЗ!O306&gt;ТЗ!O$620,CONCATENATE("&gt;",VLOOKUP(CONCATENATE(O$317," 2"),ТЗ!$A:$C,3,0)),ТЗ!O306))</f>
        <v>0</v>
      </c>
      <c r="P612" s="30">
        <f>IF(P306&lt;P$619,CONCATENATE("&lt;",VLOOKUP(CONCATENATE(P$317," 1"),ТЗ!$A:$C,3,0)),IF(ТЗ!P306&gt;ТЗ!P$620,CONCATENATE("&gt;",VLOOKUP(CONCATENATE(P$317," 2"),ТЗ!$A:$C,3,0)),ТЗ!P306))</f>
        <v>0</v>
      </c>
      <c r="Q612" s="30">
        <f>IF(Q306&lt;Q$619,CONCATENATE("&lt;",VLOOKUP(CONCATENATE(Q$317," 1"),ТЗ!$A:$C,3,0)),IF(ТЗ!Q306&gt;ТЗ!Q$620,CONCATENATE("&gt;",VLOOKUP(CONCATENATE(Q$317," 2"),ТЗ!$A:$C,3,0)),ТЗ!Q306))</f>
        <v>0</v>
      </c>
      <c r="R612" s="30" t="str">
        <f>IF(R306&lt;R$619,CONCATENATE("&lt;",VLOOKUP(CONCATENATE(R$317," 1"),ТЗ!$A:$C,3,0)),IF(ТЗ!R306&gt;ТЗ!R$620,CONCATENATE("&gt;",VLOOKUP(CONCATENATE(R$317," 2"),ТЗ!$A:$C,3,0)),ТЗ!R306))</f>
        <v>&lt;0,5</v>
      </c>
      <c r="S612" s="30" t="str">
        <f>IF(S306&lt;S$619,CONCATENATE("&lt;",VLOOKUP(CONCATENATE(S$317," 1"),ТЗ!$A:$C,3,0)),IF(ТЗ!S306&gt;ТЗ!S$620,CONCATENATE("&gt;",VLOOKUP(CONCATENATE(S$317," 2"),ТЗ!$A:$C,3,0)),ТЗ!S306))</f>
        <v>&lt;0,1</v>
      </c>
      <c r="T612" s="30" t="str">
        <f>IF(T306&lt;T$619,CONCATENATE("&lt;",VLOOKUP(CONCATENATE(T$317," 1"),ТЗ!$A:$C,3,0)),IF(ТЗ!T306&gt;ТЗ!T$620,CONCATENATE("&gt;",VLOOKUP(CONCATENATE(T$317," 2"),ТЗ!$A:$C,3,0)),ТЗ!T306))</f>
        <v>&lt;0,1</v>
      </c>
      <c r="U612" s="30" t="e">
        <f>IF(U306&lt;U$619,CONCATENATE("&lt;",VLOOKUP(CONCATENATE(U$317," 1"),ТЗ!$A:$C,3,0)),IF(ТЗ!U306&gt;ТЗ!U$620,CONCATENATE("&gt;",VLOOKUP(CONCATENATE(U$317," 2"),ТЗ!$A:$C,3,0)),ТЗ!U306))</f>
        <v>#N/A</v>
      </c>
      <c r="V612" s="30" t="e">
        <f>IF(V306&lt;V$619,CONCATENATE("&lt;",VLOOKUP(CONCATENATE(V$317," 1"),ТЗ!$A:$C,3,0)),IF(ТЗ!V306&gt;ТЗ!V$620,CONCATENATE("&gt;",VLOOKUP(CONCATENATE(V$317," 2"),ТЗ!$A:$C,3,0)),ТЗ!V306))</f>
        <v>#N/A</v>
      </c>
    </row>
    <row r="613" spans="4:22" ht="15.75" hidden="1" thickBot="1" x14ac:dyDescent="0.3">
      <c r="D613" s="14" t="str">
        <f>IF(OR(D612=[1]Настройки!$U$6,D612="-"),"-",D612+1)</f>
        <v>-</v>
      </c>
      <c r="E613" s="15" t="str">
        <f t="shared" si="5"/>
        <v>-</v>
      </c>
      <c r="F613" s="15"/>
      <c r="G613" s="30" t="str">
        <f>IF(G307&lt;G$619,CONCATENATE("&lt;",VLOOKUP(CONCATENATE(G$317," 1"),ТЗ!$A:$C,3,0)),IF(ТЗ!G307&gt;ТЗ!G$620,CONCATENATE("&gt;",VLOOKUP(CONCATENATE(G$317," 2"),ТЗ!$A:$C,3,0)),ТЗ!G307))</f>
        <v>&lt;1,00</v>
      </c>
      <c r="H613" s="30" t="str">
        <f>IF(H307&lt;H$619,CONCATENATE("&lt;",VLOOKUP(CONCATENATE(H$317," 1"),ТЗ!$A:$C,3,0)),IF(ТЗ!H307&gt;ТЗ!H$620,CONCATENATE("&gt;",VLOOKUP(CONCATENATE(H$317," 2"),ТЗ!$A:$C,3,0)),ТЗ!H307))</f>
        <v>&lt;1,00</v>
      </c>
      <c r="I613" s="30" t="str">
        <f>IF(I307&lt;I$619,CONCATENATE("&lt;",VLOOKUP(CONCATENATE(I$317," 1"),ТЗ!$A:$C,3,0)),IF(ТЗ!I307&gt;ТЗ!I$620,CONCATENATE("&gt;",VLOOKUP(CONCATENATE(I$317," 2"),ТЗ!$A:$C,3,0)),ТЗ!I307))</f>
        <v>&lt;0,01</v>
      </c>
      <c r="J613" s="30">
        <f>IF(J307&lt;J$619,CONCATENATE("&lt;",VLOOKUP(CONCATENATE(J$317," 1"),ТЗ!$A:$C,3,0)),IF(ТЗ!J307&gt;ТЗ!J$620,CONCATENATE("&gt;",VLOOKUP(CONCATENATE(J$317," 2"),ТЗ!$A:$C,3,0)),ТЗ!J307))</f>
        <v>0</v>
      </c>
      <c r="K613" s="30">
        <f>IF(K307&lt;K$619,CONCATENATE("&lt;",VLOOKUP(CONCATENATE(K$317," 1"),ТЗ!$A:$C,3,0)),IF(ТЗ!K307&gt;ТЗ!K$620,CONCATENATE("&gt;",VLOOKUP(CONCATENATE(K$317," 2"),ТЗ!$A:$C,3,0)),ТЗ!K307))</f>
        <v>0</v>
      </c>
      <c r="L613" s="30" t="str">
        <f>IF(L307&lt;L$619,CONCATENATE("&lt;",VLOOKUP(CONCATENATE(L$317," 1"),ТЗ!$A:$C,3,0)),IF(ТЗ!L307&gt;ТЗ!L$620,CONCATENATE("&gt;",VLOOKUP(CONCATENATE(L$317," 2"),ТЗ!$A:$C,3,0)),ТЗ!L307))</f>
        <v>&lt;0,2</v>
      </c>
      <c r="M613" s="30" t="str">
        <f>IF(M307&lt;M$619,CONCATENATE("&lt;",VLOOKUP(CONCATENATE(M$317," 1"),ТЗ!$A:$C,3,0)),IF(ТЗ!M307&gt;ТЗ!M$620,CONCATENATE("&gt;",VLOOKUP(CONCATENATE(M$317," 2"),ТЗ!$A:$C,3,0)),ТЗ!M307))</f>
        <v>&lt;0,5</v>
      </c>
      <c r="N613" s="30">
        <f>IF(N307&lt;N$619,CONCATENATE("&lt;",VLOOKUP(CONCATENATE(N$317," 1"),ТЗ!$A:$C,3,0)),IF(ТЗ!N307&gt;ТЗ!N$620,CONCATENATE("&gt;",VLOOKUP(CONCATENATE(N$317," 2"),ТЗ!$A:$C,3,0)),ТЗ!N307))</f>
        <v>0</v>
      </c>
      <c r="O613" s="30">
        <f>IF(O307&lt;O$619,CONCATENATE("&lt;",VLOOKUP(CONCATENATE(O$317," 1"),ТЗ!$A:$C,3,0)),IF(ТЗ!O307&gt;ТЗ!O$620,CONCATENATE("&gt;",VLOOKUP(CONCATENATE(O$317," 2"),ТЗ!$A:$C,3,0)),ТЗ!O307))</f>
        <v>0</v>
      </c>
      <c r="P613" s="30">
        <f>IF(P307&lt;P$619,CONCATENATE("&lt;",VLOOKUP(CONCATENATE(P$317," 1"),ТЗ!$A:$C,3,0)),IF(ТЗ!P307&gt;ТЗ!P$620,CONCATENATE("&gt;",VLOOKUP(CONCATENATE(P$317," 2"),ТЗ!$A:$C,3,0)),ТЗ!P307))</f>
        <v>0</v>
      </c>
      <c r="Q613" s="30">
        <f>IF(Q307&lt;Q$619,CONCATENATE("&lt;",VLOOKUP(CONCATENATE(Q$317," 1"),ТЗ!$A:$C,3,0)),IF(ТЗ!Q307&gt;ТЗ!Q$620,CONCATENATE("&gt;",VLOOKUP(CONCATENATE(Q$317," 2"),ТЗ!$A:$C,3,0)),ТЗ!Q307))</f>
        <v>0</v>
      </c>
      <c r="R613" s="30" t="str">
        <f>IF(R307&lt;R$619,CONCATENATE("&lt;",VLOOKUP(CONCATENATE(R$317," 1"),ТЗ!$A:$C,3,0)),IF(ТЗ!R307&gt;ТЗ!R$620,CONCATENATE("&gt;",VLOOKUP(CONCATENATE(R$317," 2"),ТЗ!$A:$C,3,0)),ТЗ!R307))</f>
        <v>&lt;0,5</v>
      </c>
      <c r="S613" s="30" t="str">
        <f>IF(S307&lt;S$619,CONCATENATE("&lt;",VLOOKUP(CONCATENATE(S$317," 1"),ТЗ!$A:$C,3,0)),IF(ТЗ!S307&gt;ТЗ!S$620,CONCATENATE("&gt;",VLOOKUP(CONCATENATE(S$317," 2"),ТЗ!$A:$C,3,0)),ТЗ!S307))</f>
        <v>&lt;0,1</v>
      </c>
      <c r="T613" s="30" t="str">
        <f>IF(T307&lt;T$619,CONCATENATE("&lt;",VLOOKUP(CONCATENATE(T$317," 1"),ТЗ!$A:$C,3,0)),IF(ТЗ!T307&gt;ТЗ!T$620,CONCATENATE("&gt;",VLOOKUP(CONCATENATE(T$317," 2"),ТЗ!$A:$C,3,0)),ТЗ!T307))</f>
        <v>&lt;0,1</v>
      </c>
      <c r="U613" s="30" t="e">
        <f>IF(U307&lt;U$619,CONCATENATE("&lt;",VLOOKUP(CONCATENATE(U$317," 1"),ТЗ!$A:$C,3,0)),IF(ТЗ!U307&gt;ТЗ!U$620,CONCATENATE("&gt;",VLOOKUP(CONCATENATE(U$317," 2"),ТЗ!$A:$C,3,0)),ТЗ!U307))</f>
        <v>#N/A</v>
      </c>
      <c r="V613" s="30" t="e">
        <f>IF(V307&lt;V$619,CONCATENATE("&lt;",VLOOKUP(CONCATENATE(V$317," 1"),ТЗ!$A:$C,3,0)),IF(ТЗ!V307&gt;ТЗ!V$620,CONCATENATE("&gt;",VLOOKUP(CONCATENATE(V$317," 2"),ТЗ!$A:$C,3,0)),ТЗ!V307))</f>
        <v>#N/A</v>
      </c>
    </row>
    <row r="614" spans="4:22" ht="15.75" hidden="1" thickBot="1" x14ac:dyDescent="0.3">
      <c r="D614" s="14" t="str">
        <f>IF(OR(D613=[1]Настройки!$U$6,D613="-"),"-",D613+1)</f>
        <v>-</v>
      </c>
      <c r="E614" s="15" t="str">
        <f t="shared" si="5"/>
        <v>-</v>
      </c>
      <c r="F614" s="15"/>
      <c r="G614" s="30" t="str">
        <f>IF(G308&lt;G$619,CONCATENATE("&lt;",VLOOKUP(CONCATENATE(G$317," 1"),ТЗ!$A:$C,3,0)),IF(ТЗ!G308&gt;ТЗ!G$620,CONCATENATE("&gt;",VLOOKUP(CONCATENATE(G$317," 2"),ТЗ!$A:$C,3,0)),ТЗ!G308))</f>
        <v>&lt;1,00</v>
      </c>
      <c r="H614" s="30" t="str">
        <f>IF(H308&lt;H$619,CONCATENATE("&lt;",VLOOKUP(CONCATENATE(H$317," 1"),ТЗ!$A:$C,3,0)),IF(ТЗ!H308&gt;ТЗ!H$620,CONCATENATE("&gt;",VLOOKUP(CONCATENATE(H$317," 2"),ТЗ!$A:$C,3,0)),ТЗ!H308))</f>
        <v>&lt;1,00</v>
      </c>
      <c r="I614" s="30" t="str">
        <f>IF(I308&lt;I$619,CONCATENATE("&lt;",VLOOKUP(CONCATENATE(I$317," 1"),ТЗ!$A:$C,3,0)),IF(ТЗ!I308&gt;ТЗ!I$620,CONCATENATE("&gt;",VLOOKUP(CONCATENATE(I$317," 2"),ТЗ!$A:$C,3,0)),ТЗ!I308))</f>
        <v>&lt;0,01</v>
      </c>
      <c r="J614" s="30">
        <f>IF(J308&lt;J$619,CONCATENATE("&lt;",VLOOKUP(CONCATENATE(J$317," 1"),ТЗ!$A:$C,3,0)),IF(ТЗ!J308&gt;ТЗ!J$620,CONCATENATE("&gt;",VLOOKUP(CONCATENATE(J$317," 2"),ТЗ!$A:$C,3,0)),ТЗ!J308))</f>
        <v>0</v>
      </c>
      <c r="K614" s="30">
        <f>IF(K308&lt;K$619,CONCATENATE("&lt;",VLOOKUP(CONCATENATE(K$317," 1"),ТЗ!$A:$C,3,0)),IF(ТЗ!K308&gt;ТЗ!K$620,CONCATENATE("&gt;",VLOOKUP(CONCATENATE(K$317," 2"),ТЗ!$A:$C,3,0)),ТЗ!K308))</f>
        <v>0</v>
      </c>
      <c r="L614" s="30" t="str">
        <f>IF(L308&lt;L$619,CONCATENATE("&lt;",VLOOKUP(CONCATENATE(L$317," 1"),ТЗ!$A:$C,3,0)),IF(ТЗ!L308&gt;ТЗ!L$620,CONCATENATE("&gt;",VLOOKUP(CONCATENATE(L$317," 2"),ТЗ!$A:$C,3,0)),ТЗ!L308))</f>
        <v>&lt;0,2</v>
      </c>
      <c r="M614" s="30" t="str">
        <f>IF(M308&lt;M$619,CONCATENATE("&lt;",VLOOKUP(CONCATENATE(M$317," 1"),ТЗ!$A:$C,3,0)),IF(ТЗ!M308&gt;ТЗ!M$620,CONCATENATE("&gt;",VLOOKUP(CONCATENATE(M$317," 2"),ТЗ!$A:$C,3,0)),ТЗ!M308))</f>
        <v>&lt;0,5</v>
      </c>
      <c r="N614" s="30">
        <f>IF(N308&lt;N$619,CONCATENATE("&lt;",VLOOKUP(CONCATENATE(N$317," 1"),ТЗ!$A:$C,3,0)),IF(ТЗ!N308&gt;ТЗ!N$620,CONCATENATE("&gt;",VLOOKUP(CONCATENATE(N$317," 2"),ТЗ!$A:$C,3,0)),ТЗ!N308))</f>
        <v>0</v>
      </c>
      <c r="O614" s="30">
        <f>IF(O308&lt;O$619,CONCATENATE("&lt;",VLOOKUP(CONCATENATE(O$317," 1"),ТЗ!$A:$C,3,0)),IF(ТЗ!O308&gt;ТЗ!O$620,CONCATENATE("&gt;",VLOOKUP(CONCATENATE(O$317," 2"),ТЗ!$A:$C,3,0)),ТЗ!O308))</f>
        <v>0</v>
      </c>
      <c r="P614" s="30">
        <f>IF(P308&lt;P$619,CONCATENATE("&lt;",VLOOKUP(CONCATENATE(P$317," 1"),ТЗ!$A:$C,3,0)),IF(ТЗ!P308&gt;ТЗ!P$620,CONCATENATE("&gt;",VLOOKUP(CONCATENATE(P$317," 2"),ТЗ!$A:$C,3,0)),ТЗ!P308))</f>
        <v>0</v>
      </c>
      <c r="Q614" s="30">
        <f>IF(Q308&lt;Q$619,CONCATENATE("&lt;",VLOOKUP(CONCATENATE(Q$317," 1"),ТЗ!$A:$C,3,0)),IF(ТЗ!Q308&gt;ТЗ!Q$620,CONCATENATE("&gt;",VLOOKUP(CONCATENATE(Q$317," 2"),ТЗ!$A:$C,3,0)),ТЗ!Q308))</f>
        <v>0</v>
      </c>
      <c r="R614" s="30" t="str">
        <f>IF(R308&lt;R$619,CONCATENATE("&lt;",VLOOKUP(CONCATENATE(R$317," 1"),ТЗ!$A:$C,3,0)),IF(ТЗ!R308&gt;ТЗ!R$620,CONCATENATE("&gt;",VLOOKUP(CONCATENATE(R$317," 2"),ТЗ!$A:$C,3,0)),ТЗ!R308))</f>
        <v>&lt;0,5</v>
      </c>
      <c r="S614" s="30" t="str">
        <f>IF(S308&lt;S$619,CONCATENATE("&lt;",VLOOKUP(CONCATENATE(S$317," 1"),ТЗ!$A:$C,3,0)),IF(ТЗ!S308&gt;ТЗ!S$620,CONCATENATE("&gt;",VLOOKUP(CONCATENATE(S$317," 2"),ТЗ!$A:$C,3,0)),ТЗ!S308))</f>
        <v>&lt;0,1</v>
      </c>
      <c r="T614" s="30" t="str">
        <f>IF(T308&lt;T$619,CONCATENATE("&lt;",VLOOKUP(CONCATENATE(T$317," 1"),ТЗ!$A:$C,3,0)),IF(ТЗ!T308&gt;ТЗ!T$620,CONCATENATE("&gt;",VLOOKUP(CONCATENATE(T$317," 2"),ТЗ!$A:$C,3,0)),ТЗ!T308))</f>
        <v>&lt;0,1</v>
      </c>
      <c r="U614" s="30" t="e">
        <f>IF(U308&lt;U$619,CONCATENATE("&lt;",VLOOKUP(CONCATENATE(U$317," 1"),ТЗ!$A:$C,3,0)),IF(ТЗ!U308&gt;ТЗ!U$620,CONCATENATE("&gt;",VLOOKUP(CONCATENATE(U$317," 2"),ТЗ!$A:$C,3,0)),ТЗ!U308))</f>
        <v>#N/A</v>
      </c>
      <c r="V614" s="30" t="e">
        <f>IF(V308&lt;V$619,CONCATENATE("&lt;",VLOOKUP(CONCATENATE(V$317," 1"),ТЗ!$A:$C,3,0)),IF(ТЗ!V308&gt;ТЗ!V$620,CONCATENATE("&gt;",VLOOKUP(CONCATENATE(V$317," 2"),ТЗ!$A:$C,3,0)),ТЗ!V308))</f>
        <v>#N/A</v>
      </c>
    </row>
    <row r="615" spans="4:22" ht="15.75" hidden="1" thickBot="1" x14ac:dyDescent="0.3">
      <c r="D615" s="14" t="str">
        <f>IF(OR(D614=[1]Настройки!$U$6,D614="-"),"-",D614+1)</f>
        <v>-</v>
      </c>
      <c r="E615" s="15" t="str">
        <f t="shared" si="5"/>
        <v>-</v>
      </c>
      <c r="F615" s="15"/>
      <c r="G615" s="30" t="str">
        <f>IF(G309&lt;G$619,CONCATENATE("&lt;",VLOOKUP(CONCATENATE(G$317," 1"),ТЗ!$A:$C,3,0)),IF(ТЗ!G309&gt;ТЗ!G$620,CONCATENATE("&gt;",VLOOKUP(CONCATENATE(G$317," 2"),ТЗ!$A:$C,3,0)),ТЗ!G309))</f>
        <v>&lt;1,00</v>
      </c>
      <c r="H615" s="30" t="str">
        <f>IF(H309&lt;H$619,CONCATENATE("&lt;",VLOOKUP(CONCATENATE(H$317," 1"),ТЗ!$A:$C,3,0)),IF(ТЗ!H309&gt;ТЗ!H$620,CONCATENATE("&gt;",VLOOKUP(CONCATENATE(H$317," 2"),ТЗ!$A:$C,3,0)),ТЗ!H309))</f>
        <v>&lt;1,00</v>
      </c>
      <c r="I615" s="30" t="str">
        <f>IF(I309&lt;I$619,CONCATENATE("&lt;",VLOOKUP(CONCATENATE(I$317," 1"),ТЗ!$A:$C,3,0)),IF(ТЗ!I309&gt;ТЗ!I$620,CONCATENATE("&gt;",VLOOKUP(CONCATENATE(I$317," 2"),ТЗ!$A:$C,3,0)),ТЗ!I309))</f>
        <v>&lt;0,01</v>
      </c>
      <c r="J615" s="30">
        <f>IF(J309&lt;J$619,CONCATENATE("&lt;",VLOOKUP(CONCATENATE(J$317," 1"),ТЗ!$A:$C,3,0)),IF(ТЗ!J309&gt;ТЗ!J$620,CONCATENATE("&gt;",VLOOKUP(CONCATENATE(J$317," 2"),ТЗ!$A:$C,3,0)),ТЗ!J309))</f>
        <v>0</v>
      </c>
      <c r="K615" s="30">
        <f>IF(K309&lt;K$619,CONCATENATE("&lt;",VLOOKUP(CONCATENATE(K$317," 1"),ТЗ!$A:$C,3,0)),IF(ТЗ!K309&gt;ТЗ!K$620,CONCATENATE("&gt;",VLOOKUP(CONCATENATE(K$317," 2"),ТЗ!$A:$C,3,0)),ТЗ!K309))</f>
        <v>0</v>
      </c>
      <c r="L615" s="30" t="str">
        <f>IF(L309&lt;L$619,CONCATENATE("&lt;",VLOOKUP(CONCATENATE(L$317," 1"),ТЗ!$A:$C,3,0)),IF(ТЗ!L309&gt;ТЗ!L$620,CONCATENATE("&gt;",VLOOKUP(CONCATENATE(L$317," 2"),ТЗ!$A:$C,3,0)),ТЗ!L309))</f>
        <v>&lt;0,2</v>
      </c>
      <c r="M615" s="30" t="str">
        <f>IF(M309&lt;M$619,CONCATENATE("&lt;",VLOOKUP(CONCATENATE(M$317," 1"),ТЗ!$A:$C,3,0)),IF(ТЗ!M309&gt;ТЗ!M$620,CONCATENATE("&gt;",VLOOKUP(CONCATENATE(M$317," 2"),ТЗ!$A:$C,3,0)),ТЗ!M309))</f>
        <v>&lt;0,5</v>
      </c>
      <c r="N615" s="30">
        <f>IF(N309&lt;N$619,CONCATENATE("&lt;",VLOOKUP(CONCATENATE(N$317," 1"),ТЗ!$A:$C,3,0)),IF(ТЗ!N309&gt;ТЗ!N$620,CONCATENATE("&gt;",VLOOKUP(CONCATENATE(N$317," 2"),ТЗ!$A:$C,3,0)),ТЗ!N309))</f>
        <v>0</v>
      </c>
      <c r="O615" s="30">
        <f>IF(O309&lt;O$619,CONCATENATE("&lt;",VLOOKUP(CONCATENATE(O$317," 1"),ТЗ!$A:$C,3,0)),IF(ТЗ!O309&gt;ТЗ!O$620,CONCATENATE("&gt;",VLOOKUP(CONCATENATE(O$317," 2"),ТЗ!$A:$C,3,0)),ТЗ!O309))</f>
        <v>0</v>
      </c>
      <c r="P615" s="30">
        <f>IF(P309&lt;P$619,CONCATENATE("&lt;",VLOOKUP(CONCATENATE(P$317," 1"),ТЗ!$A:$C,3,0)),IF(ТЗ!P309&gt;ТЗ!P$620,CONCATENATE("&gt;",VLOOKUP(CONCATENATE(P$317," 2"),ТЗ!$A:$C,3,0)),ТЗ!P309))</f>
        <v>0</v>
      </c>
      <c r="Q615" s="30">
        <f>IF(Q309&lt;Q$619,CONCATENATE("&lt;",VLOOKUP(CONCATENATE(Q$317," 1"),ТЗ!$A:$C,3,0)),IF(ТЗ!Q309&gt;ТЗ!Q$620,CONCATENATE("&gt;",VLOOKUP(CONCATENATE(Q$317," 2"),ТЗ!$A:$C,3,0)),ТЗ!Q309))</f>
        <v>0</v>
      </c>
      <c r="R615" s="30" t="str">
        <f>IF(R309&lt;R$619,CONCATENATE("&lt;",VLOOKUP(CONCATENATE(R$317," 1"),ТЗ!$A:$C,3,0)),IF(ТЗ!R309&gt;ТЗ!R$620,CONCATENATE("&gt;",VLOOKUP(CONCATENATE(R$317," 2"),ТЗ!$A:$C,3,0)),ТЗ!R309))</f>
        <v>&lt;0,5</v>
      </c>
      <c r="S615" s="30" t="str">
        <f>IF(S309&lt;S$619,CONCATENATE("&lt;",VLOOKUP(CONCATENATE(S$317," 1"),ТЗ!$A:$C,3,0)),IF(ТЗ!S309&gt;ТЗ!S$620,CONCATENATE("&gt;",VLOOKUP(CONCATENATE(S$317," 2"),ТЗ!$A:$C,3,0)),ТЗ!S309))</f>
        <v>&lt;0,1</v>
      </c>
      <c r="T615" s="30" t="str">
        <f>IF(T309&lt;T$619,CONCATENATE("&lt;",VLOOKUP(CONCATENATE(T$317," 1"),ТЗ!$A:$C,3,0)),IF(ТЗ!T309&gt;ТЗ!T$620,CONCATENATE("&gt;",VLOOKUP(CONCATENATE(T$317," 2"),ТЗ!$A:$C,3,0)),ТЗ!T309))</f>
        <v>&lt;0,1</v>
      </c>
      <c r="U615" s="30" t="e">
        <f>IF(U309&lt;U$619,CONCATENATE("&lt;",VLOOKUP(CONCATENATE(U$317," 1"),ТЗ!$A:$C,3,0)),IF(ТЗ!U309&gt;ТЗ!U$620,CONCATENATE("&gt;",VLOOKUP(CONCATENATE(U$317," 2"),ТЗ!$A:$C,3,0)),ТЗ!U309))</f>
        <v>#N/A</v>
      </c>
      <c r="V615" s="30" t="e">
        <f>IF(V309&lt;V$619,CONCATENATE("&lt;",VLOOKUP(CONCATENATE(V$317," 1"),ТЗ!$A:$C,3,0)),IF(ТЗ!V309&gt;ТЗ!V$620,CONCATENATE("&gt;",VLOOKUP(CONCATENATE(V$317," 2"),ТЗ!$A:$C,3,0)),ТЗ!V309))</f>
        <v>#N/A</v>
      </c>
    </row>
    <row r="616" spans="4:22" ht="15.75" hidden="1" thickBot="1" x14ac:dyDescent="0.3">
      <c r="D616" s="14" t="str">
        <f>IF(OR(D615=[1]Настройки!$U$6,D615="-"),"-",D615+1)</f>
        <v>-</v>
      </c>
      <c r="E616" s="15" t="str">
        <f t="shared" si="5"/>
        <v>-</v>
      </c>
      <c r="F616" s="15"/>
      <c r="G616" s="30" t="str">
        <f>IF(G310&lt;G$619,CONCATENATE("&lt;",VLOOKUP(CONCATENATE(G$317," 1"),ТЗ!$A:$C,3,0)),IF(ТЗ!G310&gt;ТЗ!G$620,CONCATENATE("&gt;",VLOOKUP(CONCATENATE(G$317," 2"),ТЗ!$A:$C,3,0)),ТЗ!G310))</f>
        <v>&lt;1,00</v>
      </c>
      <c r="H616" s="30" t="str">
        <f>IF(H310&lt;H$619,CONCATENATE("&lt;",VLOOKUP(CONCATENATE(H$317," 1"),ТЗ!$A:$C,3,0)),IF(ТЗ!H310&gt;ТЗ!H$620,CONCATENATE("&gt;",VLOOKUP(CONCATENATE(H$317," 2"),ТЗ!$A:$C,3,0)),ТЗ!H310))</f>
        <v>&lt;1,00</v>
      </c>
      <c r="I616" s="30" t="str">
        <f>IF(I310&lt;I$619,CONCATENATE("&lt;",VLOOKUP(CONCATENATE(I$317," 1"),ТЗ!$A:$C,3,0)),IF(ТЗ!I310&gt;ТЗ!I$620,CONCATENATE("&gt;",VLOOKUP(CONCATENATE(I$317," 2"),ТЗ!$A:$C,3,0)),ТЗ!I310))</f>
        <v>&lt;0,01</v>
      </c>
      <c r="J616" s="30">
        <f>IF(J310&lt;J$619,CONCATENATE("&lt;",VLOOKUP(CONCATENATE(J$317," 1"),ТЗ!$A:$C,3,0)),IF(ТЗ!J310&gt;ТЗ!J$620,CONCATENATE("&gt;",VLOOKUP(CONCATENATE(J$317," 2"),ТЗ!$A:$C,3,0)),ТЗ!J310))</f>
        <v>0</v>
      </c>
      <c r="K616" s="30">
        <f>IF(K310&lt;K$619,CONCATENATE("&lt;",VLOOKUP(CONCATENATE(K$317," 1"),ТЗ!$A:$C,3,0)),IF(ТЗ!K310&gt;ТЗ!K$620,CONCATENATE("&gt;",VLOOKUP(CONCATENATE(K$317," 2"),ТЗ!$A:$C,3,0)),ТЗ!K310))</f>
        <v>0</v>
      </c>
      <c r="L616" s="30" t="str">
        <f>IF(L310&lt;L$619,CONCATENATE("&lt;",VLOOKUP(CONCATENATE(L$317," 1"),ТЗ!$A:$C,3,0)),IF(ТЗ!L310&gt;ТЗ!L$620,CONCATENATE("&gt;",VLOOKUP(CONCATENATE(L$317," 2"),ТЗ!$A:$C,3,0)),ТЗ!L310))</f>
        <v>&lt;0,2</v>
      </c>
      <c r="M616" s="30" t="str">
        <f>IF(M310&lt;M$619,CONCATENATE("&lt;",VLOOKUP(CONCATENATE(M$317," 1"),ТЗ!$A:$C,3,0)),IF(ТЗ!M310&gt;ТЗ!M$620,CONCATENATE("&gt;",VLOOKUP(CONCATENATE(M$317," 2"),ТЗ!$A:$C,3,0)),ТЗ!M310))</f>
        <v>&lt;0,5</v>
      </c>
      <c r="N616" s="30">
        <f>IF(N310&lt;N$619,CONCATENATE("&lt;",VLOOKUP(CONCATENATE(N$317," 1"),ТЗ!$A:$C,3,0)),IF(ТЗ!N310&gt;ТЗ!N$620,CONCATENATE("&gt;",VLOOKUP(CONCATENATE(N$317," 2"),ТЗ!$A:$C,3,0)),ТЗ!N310))</f>
        <v>0</v>
      </c>
      <c r="O616" s="30">
        <f>IF(O310&lt;O$619,CONCATENATE("&lt;",VLOOKUP(CONCATENATE(O$317," 1"),ТЗ!$A:$C,3,0)),IF(ТЗ!O310&gt;ТЗ!O$620,CONCATENATE("&gt;",VLOOKUP(CONCATENATE(O$317," 2"),ТЗ!$A:$C,3,0)),ТЗ!O310))</f>
        <v>0</v>
      </c>
      <c r="P616" s="30">
        <f>IF(P310&lt;P$619,CONCATENATE("&lt;",VLOOKUP(CONCATENATE(P$317," 1"),ТЗ!$A:$C,3,0)),IF(ТЗ!P310&gt;ТЗ!P$620,CONCATENATE("&gt;",VLOOKUP(CONCATENATE(P$317," 2"),ТЗ!$A:$C,3,0)),ТЗ!P310))</f>
        <v>0</v>
      </c>
      <c r="Q616" s="30">
        <f>IF(Q310&lt;Q$619,CONCATENATE("&lt;",VLOOKUP(CONCATENATE(Q$317," 1"),ТЗ!$A:$C,3,0)),IF(ТЗ!Q310&gt;ТЗ!Q$620,CONCATENATE("&gt;",VLOOKUP(CONCATENATE(Q$317," 2"),ТЗ!$A:$C,3,0)),ТЗ!Q310))</f>
        <v>0</v>
      </c>
      <c r="R616" s="30" t="str">
        <f>IF(R310&lt;R$619,CONCATENATE("&lt;",VLOOKUP(CONCATENATE(R$317," 1"),ТЗ!$A:$C,3,0)),IF(ТЗ!R310&gt;ТЗ!R$620,CONCATENATE("&gt;",VLOOKUP(CONCATENATE(R$317," 2"),ТЗ!$A:$C,3,0)),ТЗ!R310))</f>
        <v>&lt;0,5</v>
      </c>
      <c r="S616" s="30" t="str">
        <f>IF(S310&lt;S$619,CONCATENATE("&lt;",VLOOKUP(CONCATENATE(S$317," 1"),ТЗ!$A:$C,3,0)),IF(ТЗ!S310&gt;ТЗ!S$620,CONCATENATE("&gt;",VLOOKUP(CONCATENATE(S$317," 2"),ТЗ!$A:$C,3,0)),ТЗ!S310))</f>
        <v>&lt;0,1</v>
      </c>
      <c r="T616" s="30" t="str">
        <f>IF(T310&lt;T$619,CONCATENATE("&lt;",VLOOKUP(CONCATENATE(T$317," 1"),ТЗ!$A:$C,3,0)),IF(ТЗ!T310&gt;ТЗ!T$620,CONCATENATE("&gt;",VLOOKUP(CONCATENATE(T$317," 2"),ТЗ!$A:$C,3,0)),ТЗ!T310))</f>
        <v>&lt;0,1</v>
      </c>
      <c r="U616" s="30" t="e">
        <f>IF(U310&lt;U$619,CONCATENATE("&lt;",VLOOKUP(CONCATENATE(U$317," 1"),ТЗ!$A:$C,3,0)),IF(ТЗ!U310&gt;ТЗ!U$620,CONCATENATE("&gt;",VLOOKUP(CONCATENATE(U$317," 2"),ТЗ!$A:$C,3,0)),ТЗ!U310))</f>
        <v>#N/A</v>
      </c>
      <c r="V616" s="30" t="e">
        <f>IF(V310&lt;V$619,CONCATENATE("&lt;",VLOOKUP(CONCATENATE(V$317," 1"),ТЗ!$A:$C,3,0)),IF(ТЗ!V310&gt;ТЗ!V$620,CONCATENATE("&gt;",VLOOKUP(CONCATENATE(V$317," 2"),ТЗ!$A:$C,3,0)),ТЗ!V310))</f>
        <v>#N/A</v>
      </c>
    </row>
    <row r="617" spans="4:22" ht="15.75" hidden="1" thickBot="1" x14ac:dyDescent="0.3">
      <c r="D617" s="14" t="str">
        <f>IF(OR(D616=[1]Настройки!$U$6,D616="-"),"-",D616+1)</f>
        <v>-</v>
      </c>
      <c r="E617" s="15" t="str">
        <f t="shared" si="5"/>
        <v>-</v>
      </c>
      <c r="F617" s="15"/>
      <c r="G617" s="30" t="str">
        <f>IF(G311&lt;G$619,CONCATENATE("&lt;",VLOOKUP(CONCATENATE(G$317," 1"),ТЗ!$A:$C,3,0)),IF(ТЗ!G311&gt;ТЗ!G$620,CONCATENATE("&gt;",VLOOKUP(CONCATENATE(G$317," 2"),ТЗ!$A:$C,3,0)),ТЗ!G311))</f>
        <v>&lt;1,00</v>
      </c>
      <c r="H617" s="30" t="str">
        <f>IF(H311&lt;H$619,CONCATENATE("&lt;",VLOOKUP(CONCATENATE(H$317," 1"),ТЗ!$A:$C,3,0)),IF(ТЗ!H311&gt;ТЗ!H$620,CONCATENATE("&gt;",VLOOKUP(CONCATENATE(H$317," 2"),ТЗ!$A:$C,3,0)),ТЗ!H311))</f>
        <v>&lt;1,00</v>
      </c>
      <c r="I617" s="30" t="str">
        <f>IF(I311&lt;I$619,CONCATENATE("&lt;",VLOOKUP(CONCATENATE(I$317," 1"),ТЗ!$A:$C,3,0)),IF(ТЗ!I311&gt;ТЗ!I$620,CONCATENATE("&gt;",VLOOKUP(CONCATENATE(I$317," 2"),ТЗ!$A:$C,3,0)),ТЗ!I311))</f>
        <v>&lt;0,01</v>
      </c>
      <c r="J617" s="30">
        <f>IF(J311&lt;J$619,CONCATENATE("&lt;",VLOOKUP(CONCATENATE(J$317," 1"),ТЗ!$A:$C,3,0)),IF(ТЗ!J311&gt;ТЗ!J$620,CONCATENATE("&gt;",VLOOKUP(CONCATENATE(J$317," 2"),ТЗ!$A:$C,3,0)),ТЗ!J311))</f>
        <v>0</v>
      </c>
      <c r="K617" s="30">
        <f>IF(K311&lt;K$619,CONCATENATE("&lt;",VLOOKUP(CONCATENATE(K$317," 1"),ТЗ!$A:$C,3,0)),IF(ТЗ!K311&gt;ТЗ!K$620,CONCATENATE("&gt;",VLOOKUP(CONCATENATE(K$317," 2"),ТЗ!$A:$C,3,0)),ТЗ!K311))</f>
        <v>0</v>
      </c>
      <c r="L617" s="30" t="str">
        <f>IF(L311&lt;L$619,CONCATENATE("&lt;",VLOOKUP(CONCATENATE(L$317," 1"),ТЗ!$A:$C,3,0)),IF(ТЗ!L311&gt;ТЗ!L$620,CONCATENATE("&gt;",VLOOKUP(CONCATENATE(L$317," 2"),ТЗ!$A:$C,3,0)),ТЗ!L311))</f>
        <v>&lt;0,2</v>
      </c>
      <c r="M617" s="30" t="str">
        <f>IF(M311&lt;M$619,CONCATENATE("&lt;",VLOOKUP(CONCATENATE(M$317," 1"),ТЗ!$A:$C,3,0)),IF(ТЗ!M311&gt;ТЗ!M$620,CONCATENATE("&gt;",VLOOKUP(CONCATENATE(M$317," 2"),ТЗ!$A:$C,3,0)),ТЗ!M311))</f>
        <v>&lt;0,5</v>
      </c>
      <c r="N617" s="30">
        <f>IF(N311&lt;N$619,CONCATENATE("&lt;",VLOOKUP(CONCATENATE(N$317," 1"),ТЗ!$A:$C,3,0)),IF(ТЗ!N311&gt;ТЗ!N$620,CONCATENATE("&gt;",VLOOKUP(CONCATENATE(N$317," 2"),ТЗ!$A:$C,3,0)),ТЗ!N311))</f>
        <v>0</v>
      </c>
      <c r="O617" s="30">
        <f>IF(O311&lt;O$619,CONCATENATE("&lt;",VLOOKUP(CONCATENATE(O$317," 1"),ТЗ!$A:$C,3,0)),IF(ТЗ!O311&gt;ТЗ!O$620,CONCATENATE("&gt;",VLOOKUP(CONCATENATE(O$317," 2"),ТЗ!$A:$C,3,0)),ТЗ!O311))</f>
        <v>0</v>
      </c>
      <c r="P617" s="30">
        <f>IF(P311&lt;P$619,CONCATENATE("&lt;",VLOOKUP(CONCATENATE(P$317," 1"),ТЗ!$A:$C,3,0)),IF(ТЗ!P311&gt;ТЗ!P$620,CONCATENATE("&gt;",VLOOKUP(CONCATENATE(P$317," 2"),ТЗ!$A:$C,3,0)),ТЗ!P311))</f>
        <v>0</v>
      </c>
      <c r="Q617" s="30">
        <f>IF(Q311&lt;Q$619,CONCATENATE("&lt;",VLOOKUP(CONCATENATE(Q$317," 1"),ТЗ!$A:$C,3,0)),IF(ТЗ!Q311&gt;ТЗ!Q$620,CONCATENATE("&gt;",VLOOKUP(CONCATENATE(Q$317," 2"),ТЗ!$A:$C,3,0)),ТЗ!Q311))</f>
        <v>0</v>
      </c>
      <c r="R617" s="30" t="str">
        <f>IF(R311&lt;R$619,CONCATENATE("&lt;",VLOOKUP(CONCATENATE(R$317," 1"),ТЗ!$A:$C,3,0)),IF(ТЗ!R311&gt;ТЗ!R$620,CONCATENATE("&gt;",VLOOKUP(CONCATENATE(R$317," 2"),ТЗ!$A:$C,3,0)),ТЗ!R311))</f>
        <v>&lt;0,5</v>
      </c>
      <c r="S617" s="30" t="str">
        <f>IF(S311&lt;S$619,CONCATENATE("&lt;",VLOOKUP(CONCATENATE(S$317," 1"),ТЗ!$A:$C,3,0)),IF(ТЗ!S311&gt;ТЗ!S$620,CONCATENATE("&gt;",VLOOKUP(CONCATENATE(S$317," 2"),ТЗ!$A:$C,3,0)),ТЗ!S311))</f>
        <v>&lt;0,1</v>
      </c>
      <c r="T617" s="30" t="str">
        <f>IF(T311&lt;T$619,CONCATENATE("&lt;",VLOOKUP(CONCATENATE(T$317," 1"),ТЗ!$A:$C,3,0)),IF(ТЗ!T311&gt;ТЗ!T$620,CONCATENATE("&gt;",VLOOKUP(CONCATENATE(T$317," 2"),ТЗ!$A:$C,3,0)),ТЗ!T311))</f>
        <v>&lt;0,1</v>
      </c>
      <c r="U617" s="30" t="e">
        <f>IF(U311&lt;U$619,CONCATENATE("&lt;",VLOOKUP(CONCATENATE(U$317," 1"),ТЗ!$A:$C,3,0)),IF(ТЗ!U311&gt;ТЗ!U$620,CONCATENATE("&gt;",VLOOKUP(CONCATENATE(U$317," 2"),ТЗ!$A:$C,3,0)),ТЗ!U311))</f>
        <v>#N/A</v>
      </c>
      <c r="V617" s="30" t="e">
        <f>IF(V311&lt;V$619,CONCATENATE("&lt;",VLOOKUP(CONCATENATE(V$317," 1"),ТЗ!$A:$C,3,0)),IF(ТЗ!V311&gt;ТЗ!V$620,CONCATENATE("&gt;",VLOOKUP(CONCATENATE(V$317," 2"),ТЗ!$A:$C,3,0)),ТЗ!V311))</f>
        <v>#N/A</v>
      </c>
    </row>
    <row r="618" spans="4:22" ht="15.75" hidden="1" thickBot="1" x14ac:dyDescent="0.3">
      <c r="D618" s="34" t="str">
        <f>IF(OR(D617=[1]Настройки!$U$6,D617="-"),"-",D617+1)</f>
        <v>-</v>
      </c>
      <c r="E618" s="15" t="str">
        <f t="shared" si="5"/>
        <v>-</v>
      </c>
      <c r="F618" s="15"/>
      <c r="G618" s="30" t="str">
        <f>IF(G312&lt;G$619,CONCATENATE("&lt;",VLOOKUP(CONCATENATE(G$317," 1"),ТЗ!$A:$C,3,0)),IF(ТЗ!G312&gt;ТЗ!G$620,CONCATENATE("&gt;",VLOOKUP(CONCATENATE(G$317," 2"),ТЗ!$A:$C,3,0)),ТЗ!G312))</f>
        <v>&lt;1,00</v>
      </c>
      <c r="H618" s="30" t="str">
        <f>IF(H312&lt;H$619,CONCATENATE("&lt;",VLOOKUP(CONCATENATE(H$317," 1"),ТЗ!$A:$C,3,0)),IF(ТЗ!H312&gt;ТЗ!H$620,CONCATENATE("&gt;",VLOOKUP(CONCATENATE(H$317," 2"),ТЗ!$A:$C,3,0)),ТЗ!H312))</f>
        <v>&lt;1,00</v>
      </c>
      <c r="I618" s="30" t="str">
        <f>IF(I312&lt;I$619,CONCATENATE("&lt;",VLOOKUP(CONCATENATE(I$317," 1"),ТЗ!$A:$C,3,0)),IF(ТЗ!I312&gt;ТЗ!I$620,CONCATENATE("&gt;",VLOOKUP(CONCATENATE(I$317," 2"),ТЗ!$A:$C,3,0)),ТЗ!I312))</f>
        <v>&lt;0,01</v>
      </c>
      <c r="J618" s="30">
        <f>IF(J312&lt;J$619,CONCATENATE("&lt;",VLOOKUP(CONCATENATE(J$317," 1"),ТЗ!$A:$C,3,0)),IF(ТЗ!J312&gt;ТЗ!J$620,CONCATENATE("&gt;",VLOOKUP(CONCATENATE(J$317," 2"),ТЗ!$A:$C,3,0)),ТЗ!J312))</f>
        <v>0</v>
      </c>
      <c r="K618" s="30">
        <f>IF(K312&lt;K$619,CONCATENATE("&lt;",VLOOKUP(CONCATENATE(K$317," 1"),ТЗ!$A:$C,3,0)),IF(ТЗ!K312&gt;ТЗ!K$620,CONCATENATE("&gt;",VLOOKUP(CONCATENATE(K$317," 2"),ТЗ!$A:$C,3,0)),ТЗ!K312))</f>
        <v>0</v>
      </c>
      <c r="L618" s="30" t="str">
        <f>IF(L312&lt;L$619,CONCATENATE("&lt;",VLOOKUP(CONCATENATE(L$317," 1"),ТЗ!$A:$C,3,0)),IF(ТЗ!L312&gt;ТЗ!L$620,CONCATENATE("&gt;",VLOOKUP(CONCATENATE(L$317," 2"),ТЗ!$A:$C,3,0)),ТЗ!L312))</f>
        <v>&lt;0,2</v>
      </c>
      <c r="M618" s="30" t="str">
        <f>IF(M312&lt;M$619,CONCATENATE("&lt;",VLOOKUP(CONCATENATE(M$317," 1"),ТЗ!$A:$C,3,0)),IF(ТЗ!M312&gt;ТЗ!M$620,CONCATENATE("&gt;",VLOOKUP(CONCATENATE(M$317," 2"),ТЗ!$A:$C,3,0)),ТЗ!M312))</f>
        <v>&lt;0,5</v>
      </c>
      <c r="N618" s="30">
        <f>IF(N312&lt;N$619,CONCATENATE("&lt;",VLOOKUP(CONCATENATE(N$317," 1"),ТЗ!$A:$C,3,0)),IF(ТЗ!N312&gt;ТЗ!N$620,CONCATENATE("&gt;",VLOOKUP(CONCATENATE(N$317," 2"),ТЗ!$A:$C,3,0)),ТЗ!N312))</f>
        <v>0</v>
      </c>
      <c r="O618" s="30">
        <f>IF(O312&lt;O$619,CONCATENATE("&lt;",VLOOKUP(CONCATENATE(O$317," 1"),ТЗ!$A:$C,3,0)),IF(ТЗ!O312&gt;ТЗ!O$620,CONCATENATE("&gt;",VLOOKUP(CONCATENATE(O$317," 2"),ТЗ!$A:$C,3,0)),ТЗ!O312))</f>
        <v>0</v>
      </c>
      <c r="P618" s="30">
        <f>IF(P312&lt;P$619,CONCATENATE("&lt;",VLOOKUP(CONCATENATE(P$317," 1"),ТЗ!$A:$C,3,0)),IF(ТЗ!P312&gt;ТЗ!P$620,CONCATENATE("&gt;",VLOOKUP(CONCATENATE(P$317," 2"),ТЗ!$A:$C,3,0)),ТЗ!P312))</f>
        <v>0</v>
      </c>
      <c r="Q618" s="30">
        <f>IF(Q312&lt;Q$619,CONCATENATE("&lt;",VLOOKUP(CONCATENATE(Q$317," 1"),ТЗ!$A:$C,3,0)),IF(ТЗ!Q312&gt;ТЗ!Q$620,CONCATENATE("&gt;",VLOOKUP(CONCATENATE(Q$317," 2"),ТЗ!$A:$C,3,0)),ТЗ!Q312))</f>
        <v>0</v>
      </c>
      <c r="R618" s="30" t="str">
        <f>IF(R312&lt;R$619,CONCATENATE("&lt;",VLOOKUP(CONCATENATE(R$317," 1"),ТЗ!$A:$C,3,0)),IF(ТЗ!R312&gt;ТЗ!R$620,CONCATENATE("&gt;",VLOOKUP(CONCATENATE(R$317," 2"),ТЗ!$A:$C,3,0)),ТЗ!R312))</f>
        <v>&lt;0,5</v>
      </c>
      <c r="S618" s="30" t="str">
        <f>IF(S312&lt;S$619,CONCATENATE("&lt;",VLOOKUP(CONCATENATE(S$317," 1"),ТЗ!$A:$C,3,0)),IF(ТЗ!S312&gt;ТЗ!S$620,CONCATENATE("&gt;",VLOOKUP(CONCATENATE(S$317," 2"),ТЗ!$A:$C,3,0)),ТЗ!S312))</f>
        <v>&lt;0,1</v>
      </c>
      <c r="T618" s="30" t="str">
        <f>IF(T312&lt;T$619,CONCATENATE("&lt;",VLOOKUP(CONCATENATE(T$317," 1"),ТЗ!$A:$C,3,0)),IF(ТЗ!T312&gt;ТЗ!T$620,CONCATENATE("&gt;",VLOOKUP(CONCATENATE(T$317," 2"),ТЗ!$A:$C,3,0)),ТЗ!T312))</f>
        <v>&lt;0,1</v>
      </c>
      <c r="U618" s="30" t="e">
        <f>IF(U312&lt;U$619,CONCATENATE("&lt;",VLOOKUP(CONCATENATE(U$317," 1"),ТЗ!$A:$C,3,0)),IF(ТЗ!U312&gt;ТЗ!U$620,CONCATENATE("&gt;",VLOOKUP(CONCATENATE(U$317," 2"),ТЗ!$A:$C,3,0)),ТЗ!U312))</f>
        <v>#N/A</v>
      </c>
      <c r="V618" s="30" t="e">
        <f>IF(V312&lt;V$619,CONCATENATE("&lt;",VLOOKUP(CONCATENATE(V$317," 1"),ТЗ!$A:$C,3,0)),IF(ТЗ!V312&gt;ТЗ!V$620,CONCATENATE("&gt;",VLOOKUP(CONCATENATE(V$317," 2"),ТЗ!$A:$C,3,0)),ТЗ!V312))</f>
        <v>#N/A</v>
      </c>
    </row>
    <row r="619" spans="4:22" ht="24" hidden="1" thickTop="1" thickBot="1" x14ac:dyDescent="0.3">
      <c r="D619" s="82" t="s">
        <v>375</v>
      </c>
      <c r="E619" s="35" t="s">
        <v>445</v>
      </c>
      <c r="F619" s="35"/>
      <c r="G619" s="36">
        <f t="shared" ref="G619:V619" si="6">VLOOKUP(CONCATENATE(G$317," 1"),$A:$C,2,0)</f>
        <v>1</v>
      </c>
      <c r="H619" s="36">
        <f t="shared" si="6"/>
        <v>1</v>
      </c>
      <c r="I619" s="36">
        <f t="shared" si="6"/>
        <v>5.0000000000000001E-3</v>
      </c>
      <c r="J619" s="36">
        <f t="shared" si="6"/>
        <v>0</v>
      </c>
      <c r="K619" s="36">
        <f t="shared" si="6"/>
        <v>0</v>
      </c>
      <c r="L619" s="36">
        <f t="shared" si="6"/>
        <v>0.15</v>
      </c>
      <c r="M619" s="36">
        <f t="shared" si="6"/>
        <v>0.45</v>
      </c>
      <c r="N619" s="36">
        <f t="shared" si="6"/>
        <v>0</v>
      </c>
      <c r="O619" s="36">
        <f t="shared" si="6"/>
        <v>0</v>
      </c>
      <c r="P619" s="36">
        <f t="shared" si="6"/>
        <v>0</v>
      </c>
      <c r="Q619" s="36">
        <f t="shared" si="6"/>
        <v>0</v>
      </c>
      <c r="R619" s="36">
        <f t="shared" si="6"/>
        <v>0.45</v>
      </c>
      <c r="S619" s="36">
        <f t="shared" si="6"/>
        <v>0.05</v>
      </c>
      <c r="T619" s="36">
        <f t="shared" si="6"/>
        <v>0.05</v>
      </c>
      <c r="U619" s="36" t="e">
        <f t="shared" si="6"/>
        <v>#N/A</v>
      </c>
      <c r="V619" s="36" t="e">
        <f t="shared" si="6"/>
        <v>#N/A</v>
      </c>
    </row>
    <row r="620" spans="4:22" ht="24" hidden="1" thickTop="1" thickBot="1" x14ac:dyDescent="0.3">
      <c r="D620" s="83"/>
      <c r="E620" s="35" t="s">
        <v>446</v>
      </c>
      <c r="F620" s="35"/>
      <c r="G620" s="36">
        <f t="shared" ref="G620:V620" si="7">VLOOKUP(CONCATENATE(G$317," 2"),$A:$C,2,0)</f>
        <v>14</v>
      </c>
      <c r="H620" s="36">
        <f t="shared" si="7"/>
        <v>14</v>
      </c>
      <c r="I620" s="36">
        <f t="shared" si="7"/>
        <v>1000</v>
      </c>
      <c r="J620" s="36">
        <f t="shared" si="7"/>
        <v>100000000000</v>
      </c>
      <c r="K620" s="36">
        <f t="shared" si="7"/>
        <v>15</v>
      </c>
      <c r="L620" s="36">
        <f t="shared" si="7"/>
        <v>60</v>
      </c>
      <c r="M620" s="36">
        <f t="shared" si="7"/>
        <v>30</v>
      </c>
      <c r="N620" s="36">
        <f t="shared" si="7"/>
        <v>500</v>
      </c>
      <c r="O620" s="36">
        <f t="shared" si="7"/>
        <v>500</v>
      </c>
      <c r="P620" s="36">
        <f t="shared" si="7"/>
        <v>500</v>
      </c>
      <c r="Q620" s="36">
        <f t="shared" si="7"/>
        <v>500</v>
      </c>
      <c r="R620" s="36">
        <f t="shared" si="7"/>
        <v>50</v>
      </c>
      <c r="S620" s="36">
        <f t="shared" si="7"/>
        <v>1</v>
      </c>
      <c r="T620" s="36">
        <f t="shared" si="7"/>
        <v>100</v>
      </c>
      <c r="U620" s="36" t="e">
        <f t="shared" si="7"/>
        <v>#N/A</v>
      </c>
      <c r="V620" s="36" t="e">
        <f t="shared" si="7"/>
        <v>#N/A</v>
      </c>
    </row>
    <row r="621" spans="4:22" ht="24" hidden="1" thickTop="1" thickBot="1" x14ac:dyDescent="0.3">
      <c r="D621" s="84" t="s">
        <v>375</v>
      </c>
      <c r="E621" s="37" t="s">
        <v>445</v>
      </c>
      <c r="F621" s="37"/>
      <c r="G621" s="38" t="str">
        <f t="shared" ref="G621:V621" si="8">VLOOKUP(CONCATENATE(G$317," 1"),$A:$C,3,0)</f>
        <v>1,00</v>
      </c>
      <c r="H621" s="38" t="str">
        <f t="shared" si="8"/>
        <v>1,00</v>
      </c>
      <c r="I621" s="38" t="str">
        <f t="shared" si="8"/>
        <v>0,01</v>
      </c>
      <c r="J621" s="38" t="str">
        <f t="shared" si="8"/>
        <v>0</v>
      </c>
      <c r="K621" s="38" t="str">
        <f t="shared" si="8"/>
        <v>0</v>
      </c>
      <c r="L621" s="38" t="str">
        <f t="shared" si="8"/>
        <v>0,2</v>
      </c>
      <c r="M621" s="38" t="str">
        <f t="shared" si="8"/>
        <v>0,5</v>
      </c>
      <c r="N621" s="38" t="str">
        <f t="shared" si="8"/>
        <v>0</v>
      </c>
      <c r="O621" s="38" t="str">
        <f t="shared" si="8"/>
        <v>0</v>
      </c>
      <c r="P621" s="38" t="str">
        <f t="shared" si="8"/>
        <v>0</v>
      </c>
      <c r="Q621" s="38" t="str">
        <f t="shared" si="8"/>
        <v>0</v>
      </c>
      <c r="R621" s="38" t="str">
        <f t="shared" si="8"/>
        <v>0,5</v>
      </c>
      <c r="S621" s="38" t="str">
        <f t="shared" si="8"/>
        <v>0,1</v>
      </c>
      <c r="T621" s="38" t="str">
        <f t="shared" si="8"/>
        <v>0,1</v>
      </c>
      <c r="U621" s="38" t="e">
        <f t="shared" si="8"/>
        <v>#N/A</v>
      </c>
      <c r="V621" s="38" t="e">
        <f t="shared" si="8"/>
        <v>#N/A</v>
      </c>
    </row>
    <row r="622" spans="4:22" ht="24" hidden="1" thickTop="1" thickBot="1" x14ac:dyDescent="0.3">
      <c r="D622" s="85"/>
      <c r="E622" s="37" t="s">
        <v>446</v>
      </c>
      <c r="F622" s="37"/>
      <c r="G622" s="38" t="str">
        <f t="shared" ref="G622:V622" si="9">VLOOKUP(CONCATENATE(G$317," 2"),$A:$C,3,0)</f>
        <v>14,00</v>
      </c>
      <c r="H622" s="38" t="str">
        <f t="shared" si="9"/>
        <v>14,00</v>
      </c>
      <c r="I622" s="38" t="str">
        <f t="shared" si="9"/>
        <v>1000</v>
      </c>
      <c r="J622" s="38">
        <f t="shared" si="9"/>
        <v>100000000000</v>
      </c>
      <c r="K622" s="38" t="str">
        <f t="shared" si="9"/>
        <v>15</v>
      </c>
      <c r="L622" s="38" t="str">
        <f t="shared" si="9"/>
        <v>60</v>
      </c>
      <c r="M622" s="38" t="str">
        <f t="shared" si="9"/>
        <v>30</v>
      </c>
      <c r="N622" s="38" t="str">
        <f t="shared" si="9"/>
        <v>500</v>
      </c>
      <c r="O622" s="38" t="str">
        <f t="shared" si="9"/>
        <v>500</v>
      </c>
      <c r="P622" s="38" t="str">
        <f t="shared" si="9"/>
        <v>500</v>
      </c>
      <c r="Q622" s="38" t="str">
        <f t="shared" si="9"/>
        <v>500</v>
      </c>
      <c r="R622" s="38" t="str">
        <f t="shared" si="9"/>
        <v>50</v>
      </c>
      <c r="S622" s="38" t="str">
        <f t="shared" si="9"/>
        <v>1</v>
      </c>
      <c r="T622" s="38" t="str">
        <f t="shared" si="9"/>
        <v>100</v>
      </c>
      <c r="U622" s="38" t="e">
        <f t="shared" si="9"/>
        <v>#N/A</v>
      </c>
      <c r="V622" s="38" t="e">
        <f t="shared" si="9"/>
        <v>#N/A</v>
      </c>
    </row>
  </sheetData>
  <mergeCells count="20">
    <mergeCell ref="Y11:AJ12"/>
    <mergeCell ref="D317:D318"/>
    <mergeCell ref="E317:E318"/>
    <mergeCell ref="D619:D620"/>
    <mergeCell ref="D621:D622"/>
    <mergeCell ref="D313:E313"/>
    <mergeCell ref="D7:H8"/>
    <mergeCell ref="F11:F12"/>
    <mergeCell ref="J7:O8"/>
    <mergeCell ref="Q7:T8"/>
    <mergeCell ref="D11:D12"/>
    <mergeCell ref="E11:E12"/>
    <mergeCell ref="D6:H6"/>
    <mergeCell ref="J6:O6"/>
    <mergeCell ref="Q6:T6"/>
    <mergeCell ref="D1:T2"/>
    <mergeCell ref="BC3:CW5"/>
    <mergeCell ref="G4:N4"/>
    <mergeCell ref="O4:P4"/>
    <mergeCell ref="Q4:R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ТЗ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Клубничкин</dc:creator>
  <cp:lastModifiedBy>Пользователь</cp:lastModifiedBy>
  <dcterms:created xsi:type="dcterms:W3CDTF">2021-10-20T10:07:29Z</dcterms:created>
  <dcterms:modified xsi:type="dcterms:W3CDTF">2022-01-28T12:34:25Z</dcterms:modified>
</cp:coreProperties>
</file>