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python_projects\курск 2022\"/>
    </mc:Choice>
  </mc:AlternateContent>
  <xr:revisionPtr revIDLastSave="0" documentId="13_ncr:1_{08D1A6C5-8398-44B5-A77C-80EAAD29A40A}" xr6:coauthVersionLast="37" xr6:coauthVersionMax="37" xr10:uidLastSave="{00000000-0000-0000-0000-000000000000}"/>
  <bookViews>
    <workbookView xWindow="0" yWindow="0" windowWidth="21570" windowHeight="7830" xr2:uid="{00000000-000D-0000-FFFF-FFFF00000000}"/>
  </bookViews>
  <sheets>
    <sheet name="ТЗ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1" l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14" i="1"/>
  <c r="N15" i="1"/>
  <c r="N13" i="1"/>
  <c r="D320" i="1" l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B131" i="1"/>
  <c r="C129" i="1"/>
  <c r="B129" i="1"/>
  <c r="C127" i="1"/>
  <c r="C117" i="1"/>
  <c r="B117" i="1"/>
  <c r="C115" i="1"/>
  <c r="B114" i="1"/>
  <c r="C113" i="1"/>
  <c r="C112" i="1"/>
  <c r="C109" i="1"/>
  <c r="C103" i="1"/>
  <c r="C98" i="1"/>
  <c r="B98" i="1"/>
  <c r="C96" i="1"/>
  <c r="B96" i="1"/>
  <c r="C93" i="1"/>
  <c r="C92" i="1"/>
  <c r="B92" i="1"/>
  <c r="C90" i="1"/>
  <c r="C70" i="1"/>
  <c r="B70" i="1"/>
  <c r="E320" i="1"/>
  <c r="E319" i="1"/>
  <c r="K318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J318" i="1"/>
  <c r="I318" i="1"/>
  <c r="H318" i="1"/>
  <c r="B127" i="1" l="1"/>
  <c r="B115" i="1"/>
  <c r="B112" i="1"/>
  <c r="B108" i="1"/>
  <c r="B103" i="1"/>
  <c r="B97" i="1"/>
  <c r="B93" i="1"/>
  <c r="B90" i="1"/>
  <c r="C114" i="1"/>
  <c r="B99" i="1"/>
  <c r="B89" i="1"/>
  <c r="B128" i="1"/>
  <c r="C116" i="1"/>
  <c r="C108" i="1"/>
  <c r="C99" i="1"/>
  <c r="B91" i="1"/>
  <c r="C89" i="1"/>
  <c r="C37" i="1"/>
  <c r="B116" i="1"/>
  <c r="C97" i="1"/>
  <c r="B37" i="1"/>
  <c r="E321" i="1"/>
  <c r="C91" i="1"/>
  <c r="B109" i="1"/>
  <c r="B113" i="1"/>
  <c r="C128" i="1"/>
  <c r="C131" i="1"/>
  <c r="I317" i="1"/>
  <c r="J317" i="1"/>
  <c r="K317" i="1"/>
  <c r="H317" i="1" l="1"/>
  <c r="J619" i="1"/>
  <c r="J620" i="1"/>
  <c r="I619" i="1"/>
  <c r="I620" i="1"/>
  <c r="K620" i="1"/>
  <c r="K619" i="1"/>
  <c r="E322" i="1"/>
  <c r="J616" i="1" l="1"/>
  <c r="J610" i="1"/>
  <c r="J604" i="1"/>
  <c r="J615" i="1"/>
  <c r="J609" i="1"/>
  <c r="J603" i="1"/>
  <c r="J597" i="1"/>
  <c r="J591" i="1"/>
  <c r="J585" i="1"/>
  <c r="J579" i="1"/>
  <c r="J573" i="1"/>
  <c r="J567" i="1"/>
  <c r="J561" i="1"/>
  <c r="J555" i="1"/>
  <c r="J549" i="1"/>
  <c r="J543" i="1"/>
  <c r="J537" i="1"/>
  <c r="J607" i="1"/>
  <c r="J605" i="1"/>
  <c r="J600" i="1"/>
  <c r="J590" i="1"/>
  <c r="J587" i="1"/>
  <c r="J577" i="1"/>
  <c r="J574" i="1"/>
  <c r="J564" i="1"/>
  <c r="J554" i="1"/>
  <c r="J551" i="1"/>
  <c r="J541" i="1"/>
  <c r="J538" i="1"/>
  <c r="J529" i="1"/>
  <c r="J523" i="1"/>
  <c r="J517" i="1"/>
  <c r="J511" i="1"/>
  <c r="J505" i="1"/>
  <c r="J614" i="1"/>
  <c r="J612" i="1"/>
  <c r="J594" i="1"/>
  <c r="J584" i="1"/>
  <c r="J581" i="1"/>
  <c r="J571" i="1"/>
  <c r="J568" i="1"/>
  <c r="J558" i="1"/>
  <c r="J548" i="1"/>
  <c r="J545" i="1"/>
  <c r="J535" i="1"/>
  <c r="J530" i="1"/>
  <c r="J617" i="1"/>
  <c r="J601" i="1"/>
  <c r="J598" i="1"/>
  <c r="J588" i="1"/>
  <c r="J578" i="1"/>
  <c r="J575" i="1"/>
  <c r="J565" i="1"/>
  <c r="J562" i="1"/>
  <c r="J552" i="1"/>
  <c r="J542" i="1"/>
  <c r="J539" i="1"/>
  <c r="J531" i="1"/>
  <c r="J525" i="1"/>
  <c r="J608" i="1"/>
  <c r="J606" i="1"/>
  <c r="J595" i="1"/>
  <c r="J592" i="1"/>
  <c r="J582" i="1"/>
  <c r="J572" i="1"/>
  <c r="J569" i="1"/>
  <c r="J559" i="1"/>
  <c r="J556" i="1"/>
  <c r="J546" i="1"/>
  <c r="J536" i="1"/>
  <c r="J532" i="1"/>
  <c r="J526" i="1"/>
  <c r="J613" i="1"/>
  <c r="J611" i="1"/>
  <c r="J599" i="1"/>
  <c r="J589" i="1"/>
  <c r="J586" i="1"/>
  <c r="J576" i="1"/>
  <c r="J566" i="1"/>
  <c r="J563" i="1"/>
  <c r="J553" i="1"/>
  <c r="J550" i="1"/>
  <c r="J540" i="1"/>
  <c r="J618" i="1"/>
  <c r="J602" i="1"/>
  <c r="J596" i="1"/>
  <c r="J593" i="1"/>
  <c r="J583" i="1"/>
  <c r="J580" i="1"/>
  <c r="J570" i="1"/>
  <c r="J560" i="1"/>
  <c r="J557" i="1"/>
  <c r="J547" i="1"/>
  <c r="J544" i="1"/>
  <c r="J534" i="1"/>
  <c r="J528" i="1"/>
  <c r="J522" i="1"/>
  <c r="J516" i="1"/>
  <c r="J510" i="1"/>
  <c r="J504" i="1"/>
  <c r="J498" i="1"/>
  <c r="J492" i="1"/>
  <c r="J486" i="1"/>
  <c r="J480" i="1"/>
  <c r="J474" i="1"/>
  <c r="J468" i="1"/>
  <c r="J462" i="1"/>
  <c r="J456" i="1"/>
  <c r="J450" i="1"/>
  <c r="J444" i="1"/>
  <c r="J438" i="1"/>
  <c r="J533" i="1"/>
  <c r="J514" i="1"/>
  <c r="J512" i="1"/>
  <c r="J497" i="1"/>
  <c r="J494" i="1"/>
  <c r="J484" i="1"/>
  <c r="J481" i="1"/>
  <c r="J471" i="1"/>
  <c r="J461" i="1"/>
  <c r="J458" i="1"/>
  <c r="J448" i="1"/>
  <c r="J445" i="1"/>
  <c r="J435" i="1"/>
  <c r="J429" i="1"/>
  <c r="J423" i="1"/>
  <c r="J417" i="1"/>
  <c r="J411" i="1"/>
  <c r="J405" i="1"/>
  <c r="J399" i="1"/>
  <c r="J393" i="1"/>
  <c r="J387" i="1"/>
  <c r="J381" i="1"/>
  <c r="J375" i="1"/>
  <c r="J369" i="1"/>
  <c r="J363" i="1"/>
  <c r="J521" i="1"/>
  <c r="J519" i="1"/>
  <c r="J503" i="1"/>
  <c r="J501" i="1"/>
  <c r="J491" i="1"/>
  <c r="J488" i="1"/>
  <c r="J478" i="1"/>
  <c r="J475" i="1"/>
  <c r="J465" i="1"/>
  <c r="J455" i="1"/>
  <c r="J452" i="1"/>
  <c r="J442" i="1"/>
  <c r="J439" i="1"/>
  <c r="J430" i="1"/>
  <c r="J424" i="1"/>
  <c r="J418" i="1"/>
  <c r="J412" i="1"/>
  <c r="J406" i="1"/>
  <c r="J524" i="1"/>
  <c r="J508" i="1"/>
  <c r="J506" i="1"/>
  <c r="J495" i="1"/>
  <c r="J485" i="1"/>
  <c r="J482" i="1"/>
  <c r="J472" i="1"/>
  <c r="J469" i="1"/>
  <c r="J459" i="1"/>
  <c r="J449" i="1"/>
  <c r="J446" i="1"/>
  <c r="J436" i="1"/>
  <c r="J431" i="1"/>
  <c r="J425" i="1"/>
  <c r="J419" i="1"/>
  <c r="J413" i="1"/>
  <c r="J407" i="1"/>
  <c r="J515" i="1"/>
  <c r="J513" i="1"/>
  <c r="J499" i="1"/>
  <c r="J489" i="1"/>
  <c r="J479" i="1"/>
  <c r="J476" i="1"/>
  <c r="J466" i="1"/>
  <c r="J463" i="1"/>
  <c r="J453" i="1"/>
  <c r="J443" i="1"/>
  <c r="J440" i="1"/>
  <c r="J432" i="1"/>
  <c r="J426" i="1"/>
  <c r="J420" i="1"/>
  <c r="J414" i="1"/>
  <c r="J408" i="1"/>
  <c r="J520" i="1"/>
  <c r="J518" i="1"/>
  <c r="J502" i="1"/>
  <c r="J496" i="1"/>
  <c r="J493" i="1"/>
  <c r="J483" i="1"/>
  <c r="J473" i="1"/>
  <c r="J470" i="1"/>
  <c r="J460" i="1"/>
  <c r="J457" i="1"/>
  <c r="J447" i="1"/>
  <c r="J437" i="1"/>
  <c r="J433" i="1"/>
  <c r="J427" i="1"/>
  <c r="J421" i="1"/>
  <c r="J415" i="1"/>
  <c r="J409" i="1"/>
  <c r="J527" i="1"/>
  <c r="J509" i="1"/>
  <c r="J507" i="1"/>
  <c r="J500" i="1"/>
  <c r="J490" i="1"/>
  <c r="J487" i="1"/>
  <c r="J477" i="1"/>
  <c r="J467" i="1"/>
  <c r="J464" i="1"/>
  <c r="J454" i="1"/>
  <c r="J451" i="1"/>
  <c r="J441" i="1"/>
  <c r="J434" i="1"/>
  <c r="J428" i="1"/>
  <c r="J422" i="1"/>
  <c r="J416" i="1"/>
  <c r="J410" i="1"/>
  <c r="J404" i="1"/>
  <c r="J398" i="1"/>
  <c r="J392" i="1"/>
  <c r="J386" i="1"/>
  <c r="J380" i="1"/>
  <c r="J374" i="1"/>
  <c r="J368" i="1"/>
  <c r="J362" i="1"/>
  <c r="J356" i="1"/>
  <c r="J350" i="1"/>
  <c r="J344" i="1"/>
  <c r="J338" i="1"/>
  <c r="J332" i="1"/>
  <c r="J326" i="1"/>
  <c r="J320" i="1"/>
  <c r="J396" i="1"/>
  <c r="J394" i="1"/>
  <c r="J378" i="1"/>
  <c r="J376" i="1"/>
  <c r="J360" i="1"/>
  <c r="J347" i="1"/>
  <c r="J334" i="1"/>
  <c r="J403" i="1"/>
  <c r="J401" i="1"/>
  <c r="J385" i="1"/>
  <c r="J383" i="1"/>
  <c r="J367" i="1"/>
  <c r="J365" i="1"/>
  <c r="J354" i="1"/>
  <c r="J351" i="1"/>
  <c r="J341" i="1"/>
  <c r="J331" i="1"/>
  <c r="J328" i="1"/>
  <c r="J390" i="1"/>
  <c r="J388" i="1"/>
  <c r="J372" i="1"/>
  <c r="J370" i="1"/>
  <c r="J358" i="1"/>
  <c r="J348" i="1"/>
  <c r="J345" i="1"/>
  <c r="J335" i="1"/>
  <c r="J325" i="1"/>
  <c r="J322" i="1"/>
  <c r="J397" i="1"/>
  <c r="J395" i="1"/>
  <c r="J379" i="1"/>
  <c r="J377" i="1"/>
  <c r="J361" i="1"/>
  <c r="J355" i="1"/>
  <c r="J352" i="1"/>
  <c r="J342" i="1"/>
  <c r="J339" i="1"/>
  <c r="J329" i="1"/>
  <c r="J319" i="1"/>
  <c r="J402" i="1"/>
  <c r="J400" i="1"/>
  <c r="J384" i="1"/>
  <c r="J382" i="1"/>
  <c r="J366" i="1"/>
  <c r="J364" i="1"/>
  <c r="J359" i="1"/>
  <c r="J349" i="1"/>
  <c r="J346" i="1"/>
  <c r="J336" i="1"/>
  <c r="J333" i="1"/>
  <c r="J323" i="1"/>
  <c r="J391" i="1"/>
  <c r="J389" i="1"/>
  <c r="J373" i="1"/>
  <c r="J371" i="1"/>
  <c r="J353" i="1"/>
  <c r="J343" i="1"/>
  <c r="J340" i="1"/>
  <c r="J330" i="1"/>
  <c r="J327" i="1"/>
  <c r="J357" i="1"/>
  <c r="J337" i="1"/>
  <c r="J324" i="1"/>
  <c r="J321" i="1"/>
  <c r="I615" i="1"/>
  <c r="I609" i="1"/>
  <c r="I603" i="1"/>
  <c r="I614" i="1"/>
  <c r="I608" i="1"/>
  <c r="I602" i="1"/>
  <c r="I596" i="1"/>
  <c r="I590" i="1"/>
  <c r="I584" i="1"/>
  <c r="I578" i="1"/>
  <c r="I572" i="1"/>
  <c r="I566" i="1"/>
  <c r="I560" i="1"/>
  <c r="I554" i="1"/>
  <c r="I548" i="1"/>
  <c r="I542" i="1"/>
  <c r="I536" i="1"/>
  <c r="I618" i="1"/>
  <c r="I616" i="1"/>
  <c r="I593" i="1"/>
  <c r="I583" i="1"/>
  <c r="I580" i="1"/>
  <c r="I570" i="1"/>
  <c r="I567" i="1"/>
  <c r="I557" i="1"/>
  <c r="I547" i="1"/>
  <c r="I544" i="1"/>
  <c r="I534" i="1"/>
  <c r="I528" i="1"/>
  <c r="I522" i="1"/>
  <c r="I516" i="1"/>
  <c r="I510" i="1"/>
  <c r="I504" i="1"/>
  <c r="I607" i="1"/>
  <c r="I605" i="1"/>
  <c r="I600" i="1"/>
  <c r="I597" i="1"/>
  <c r="I587" i="1"/>
  <c r="I577" i="1"/>
  <c r="I574" i="1"/>
  <c r="I564" i="1"/>
  <c r="I561" i="1"/>
  <c r="I551" i="1"/>
  <c r="I541" i="1"/>
  <c r="I538" i="1"/>
  <c r="I529" i="1"/>
  <c r="I612" i="1"/>
  <c r="I610" i="1"/>
  <c r="I594" i="1"/>
  <c r="I591" i="1"/>
  <c r="I581" i="1"/>
  <c r="I571" i="1"/>
  <c r="I568" i="1"/>
  <c r="I558" i="1"/>
  <c r="I555" i="1"/>
  <c r="I545" i="1"/>
  <c r="I535" i="1"/>
  <c r="I530" i="1"/>
  <c r="I617" i="1"/>
  <c r="I601" i="1"/>
  <c r="I598" i="1"/>
  <c r="I588" i="1"/>
  <c r="I585" i="1"/>
  <c r="I575" i="1"/>
  <c r="I565" i="1"/>
  <c r="I562" i="1"/>
  <c r="I552" i="1"/>
  <c r="I549" i="1"/>
  <c r="I539" i="1"/>
  <c r="I531" i="1"/>
  <c r="I525" i="1"/>
  <c r="I606" i="1"/>
  <c r="I604" i="1"/>
  <c r="I595" i="1"/>
  <c r="I592" i="1"/>
  <c r="I582" i="1"/>
  <c r="I579" i="1"/>
  <c r="I569" i="1"/>
  <c r="I559" i="1"/>
  <c r="I556" i="1"/>
  <c r="I546" i="1"/>
  <c r="I543" i="1"/>
  <c r="I613" i="1"/>
  <c r="I611" i="1"/>
  <c r="I599" i="1"/>
  <c r="I589" i="1"/>
  <c r="I586" i="1"/>
  <c r="I576" i="1"/>
  <c r="I573" i="1"/>
  <c r="I563" i="1"/>
  <c r="I553" i="1"/>
  <c r="I550" i="1"/>
  <c r="I540" i="1"/>
  <c r="I537" i="1"/>
  <c r="I533" i="1"/>
  <c r="I527" i="1"/>
  <c r="I521" i="1"/>
  <c r="I515" i="1"/>
  <c r="I509" i="1"/>
  <c r="I503" i="1"/>
  <c r="I497" i="1"/>
  <c r="I491" i="1"/>
  <c r="I485" i="1"/>
  <c r="I479" i="1"/>
  <c r="I473" i="1"/>
  <c r="I467" i="1"/>
  <c r="I461" i="1"/>
  <c r="I455" i="1"/>
  <c r="I449" i="1"/>
  <c r="I443" i="1"/>
  <c r="I437" i="1"/>
  <c r="I526" i="1"/>
  <c r="I523" i="1"/>
  <c r="I507" i="1"/>
  <c r="I505" i="1"/>
  <c r="I500" i="1"/>
  <c r="I490" i="1"/>
  <c r="I487" i="1"/>
  <c r="I477" i="1"/>
  <c r="I474" i="1"/>
  <c r="I464" i="1"/>
  <c r="I454" i="1"/>
  <c r="I451" i="1"/>
  <c r="I441" i="1"/>
  <c r="I438" i="1"/>
  <c r="I434" i="1"/>
  <c r="I428" i="1"/>
  <c r="I422" i="1"/>
  <c r="I416" i="1"/>
  <c r="I410" i="1"/>
  <c r="I404" i="1"/>
  <c r="I398" i="1"/>
  <c r="I392" i="1"/>
  <c r="I386" i="1"/>
  <c r="I380" i="1"/>
  <c r="I374" i="1"/>
  <c r="I368" i="1"/>
  <c r="I362" i="1"/>
  <c r="I532" i="1"/>
  <c r="I514" i="1"/>
  <c r="I512" i="1"/>
  <c r="I494" i="1"/>
  <c r="I484" i="1"/>
  <c r="I481" i="1"/>
  <c r="I471" i="1"/>
  <c r="I468" i="1"/>
  <c r="I458" i="1"/>
  <c r="I448" i="1"/>
  <c r="I445" i="1"/>
  <c r="I435" i="1"/>
  <c r="I429" i="1"/>
  <c r="I423" i="1"/>
  <c r="I417" i="1"/>
  <c r="I411" i="1"/>
  <c r="I519" i="1"/>
  <c r="I517" i="1"/>
  <c r="I501" i="1"/>
  <c r="I498" i="1"/>
  <c r="I488" i="1"/>
  <c r="I478" i="1"/>
  <c r="I475" i="1"/>
  <c r="I465" i="1"/>
  <c r="I462" i="1"/>
  <c r="I452" i="1"/>
  <c r="I442" i="1"/>
  <c r="I439" i="1"/>
  <c r="I430" i="1"/>
  <c r="I424" i="1"/>
  <c r="I418" i="1"/>
  <c r="I412" i="1"/>
  <c r="I406" i="1"/>
  <c r="I524" i="1"/>
  <c r="I508" i="1"/>
  <c r="I506" i="1"/>
  <c r="I495" i="1"/>
  <c r="I492" i="1"/>
  <c r="I482" i="1"/>
  <c r="I472" i="1"/>
  <c r="I469" i="1"/>
  <c r="I459" i="1"/>
  <c r="I456" i="1"/>
  <c r="I446" i="1"/>
  <c r="I436" i="1"/>
  <c r="I431" i="1"/>
  <c r="I425" i="1"/>
  <c r="I419" i="1"/>
  <c r="I413" i="1"/>
  <c r="I407" i="1"/>
  <c r="I513" i="1"/>
  <c r="I511" i="1"/>
  <c r="I499" i="1"/>
  <c r="I489" i="1"/>
  <c r="I486" i="1"/>
  <c r="I476" i="1"/>
  <c r="I466" i="1"/>
  <c r="I463" i="1"/>
  <c r="I453" i="1"/>
  <c r="I450" i="1"/>
  <c r="I440" i="1"/>
  <c r="I432" i="1"/>
  <c r="I426" i="1"/>
  <c r="I420" i="1"/>
  <c r="I414" i="1"/>
  <c r="I408" i="1"/>
  <c r="I520" i="1"/>
  <c r="I518" i="1"/>
  <c r="I502" i="1"/>
  <c r="I496" i="1"/>
  <c r="I493" i="1"/>
  <c r="I483" i="1"/>
  <c r="I480" i="1"/>
  <c r="I470" i="1"/>
  <c r="I460" i="1"/>
  <c r="I457" i="1"/>
  <c r="I447" i="1"/>
  <c r="I444" i="1"/>
  <c r="I433" i="1"/>
  <c r="I427" i="1"/>
  <c r="I421" i="1"/>
  <c r="I415" i="1"/>
  <c r="I409" i="1"/>
  <c r="I403" i="1"/>
  <c r="I397" i="1"/>
  <c r="I391" i="1"/>
  <c r="I385" i="1"/>
  <c r="I379" i="1"/>
  <c r="I373" i="1"/>
  <c r="I367" i="1"/>
  <c r="I361" i="1"/>
  <c r="I355" i="1"/>
  <c r="I349" i="1"/>
  <c r="I343" i="1"/>
  <c r="I337" i="1"/>
  <c r="I331" i="1"/>
  <c r="I325" i="1"/>
  <c r="I319" i="1"/>
  <c r="I405" i="1"/>
  <c r="I389" i="1"/>
  <c r="I387" i="1"/>
  <c r="I369" i="1"/>
  <c r="I353" i="1"/>
  <c r="I350" i="1"/>
  <c r="I330" i="1"/>
  <c r="I396" i="1"/>
  <c r="I394" i="1"/>
  <c r="I378" i="1"/>
  <c r="I376" i="1"/>
  <c r="I360" i="1"/>
  <c r="I357" i="1"/>
  <c r="I347" i="1"/>
  <c r="I344" i="1"/>
  <c r="I334" i="1"/>
  <c r="I324" i="1"/>
  <c r="I321" i="1"/>
  <c r="I401" i="1"/>
  <c r="I399" i="1"/>
  <c r="I383" i="1"/>
  <c r="I381" i="1"/>
  <c r="I365" i="1"/>
  <c r="I363" i="1"/>
  <c r="I354" i="1"/>
  <c r="I351" i="1"/>
  <c r="I341" i="1"/>
  <c r="I338" i="1"/>
  <c r="I328" i="1"/>
  <c r="I390" i="1"/>
  <c r="I388" i="1"/>
  <c r="I372" i="1"/>
  <c r="I370" i="1"/>
  <c r="I358" i="1"/>
  <c r="I348" i="1"/>
  <c r="I345" i="1"/>
  <c r="I335" i="1"/>
  <c r="I332" i="1"/>
  <c r="I322" i="1"/>
  <c r="I395" i="1"/>
  <c r="I393" i="1"/>
  <c r="I377" i="1"/>
  <c r="I375" i="1"/>
  <c r="I352" i="1"/>
  <c r="I342" i="1"/>
  <c r="I339" i="1"/>
  <c r="I329" i="1"/>
  <c r="I326" i="1"/>
  <c r="I402" i="1"/>
  <c r="I400" i="1"/>
  <c r="I384" i="1"/>
  <c r="I382" i="1"/>
  <c r="I366" i="1"/>
  <c r="I364" i="1"/>
  <c r="I359" i="1"/>
  <c r="I356" i="1"/>
  <c r="I346" i="1"/>
  <c r="I336" i="1"/>
  <c r="I333" i="1"/>
  <c r="I323" i="1"/>
  <c r="I320" i="1"/>
  <c r="I371" i="1"/>
  <c r="I340" i="1"/>
  <c r="I327" i="1"/>
  <c r="E323" i="1"/>
  <c r="K617" i="1"/>
  <c r="K611" i="1"/>
  <c r="K605" i="1"/>
  <c r="K616" i="1"/>
  <c r="K610" i="1"/>
  <c r="K604" i="1"/>
  <c r="K598" i="1"/>
  <c r="K592" i="1"/>
  <c r="K586" i="1"/>
  <c r="K580" i="1"/>
  <c r="K574" i="1"/>
  <c r="K568" i="1"/>
  <c r="K562" i="1"/>
  <c r="K556" i="1"/>
  <c r="K550" i="1"/>
  <c r="K544" i="1"/>
  <c r="K538" i="1"/>
  <c r="K614" i="1"/>
  <c r="K612" i="1"/>
  <c r="K597" i="1"/>
  <c r="K594" i="1"/>
  <c r="K584" i="1"/>
  <c r="K581" i="1"/>
  <c r="K571" i="1"/>
  <c r="K561" i="1"/>
  <c r="K558" i="1"/>
  <c r="K548" i="1"/>
  <c r="K545" i="1"/>
  <c r="K535" i="1"/>
  <c r="K530" i="1"/>
  <c r="K524" i="1"/>
  <c r="K518" i="1"/>
  <c r="K512" i="1"/>
  <c r="K506" i="1"/>
  <c r="K603" i="1"/>
  <c r="K601" i="1"/>
  <c r="K591" i="1"/>
  <c r="K588" i="1"/>
  <c r="K578" i="1"/>
  <c r="K575" i="1"/>
  <c r="K565" i="1"/>
  <c r="K555" i="1"/>
  <c r="K552" i="1"/>
  <c r="K542" i="1"/>
  <c r="K539" i="1"/>
  <c r="K531" i="1"/>
  <c r="K525" i="1"/>
  <c r="K608" i="1"/>
  <c r="K606" i="1"/>
  <c r="K595" i="1"/>
  <c r="K585" i="1"/>
  <c r="K582" i="1"/>
  <c r="K572" i="1"/>
  <c r="K569" i="1"/>
  <c r="K559" i="1"/>
  <c r="K549" i="1"/>
  <c r="K546" i="1"/>
  <c r="K536" i="1"/>
  <c r="K532" i="1"/>
  <c r="K526" i="1"/>
  <c r="K615" i="1"/>
  <c r="K613" i="1"/>
  <c r="K599" i="1"/>
  <c r="K589" i="1"/>
  <c r="K579" i="1"/>
  <c r="K576" i="1"/>
  <c r="K566" i="1"/>
  <c r="K563" i="1"/>
  <c r="K553" i="1"/>
  <c r="K543" i="1"/>
  <c r="K540" i="1"/>
  <c r="K533" i="1"/>
  <c r="K527" i="1"/>
  <c r="K618" i="1"/>
  <c r="K602" i="1"/>
  <c r="K596" i="1"/>
  <c r="K593" i="1"/>
  <c r="K583" i="1"/>
  <c r="K573" i="1"/>
  <c r="K570" i="1"/>
  <c r="K560" i="1"/>
  <c r="K557" i="1"/>
  <c r="K547" i="1"/>
  <c r="K537" i="1"/>
  <c r="K534" i="1"/>
  <c r="K609" i="1"/>
  <c r="K607" i="1"/>
  <c r="K600" i="1"/>
  <c r="K590" i="1"/>
  <c r="K587" i="1"/>
  <c r="K577" i="1"/>
  <c r="K567" i="1"/>
  <c r="K564" i="1"/>
  <c r="K554" i="1"/>
  <c r="K551" i="1"/>
  <c r="K541" i="1"/>
  <c r="K529" i="1"/>
  <c r="K523" i="1"/>
  <c r="K517" i="1"/>
  <c r="K511" i="1"/>
  <c r="K505" i="1"/>
  <c r="K499" i="1"/>
  <c r="K493" i="1"/>
  <c r="K487" i="1"/>
  <c r="K481" i="1"/>
  <c r="K475" i="1"/>
  <c r="K469" i="1"/>
  <c r="K463" i="1"/>
  <c r="K457" i="1"/>
  <c r="K451" i="1"/>
  <c r="K445" i="1"/>
  <c r="K439" i="1"/>
  <c r="K521" i="1"/>
  <c r="K519" i="1"/>
  <c r="K503" i="1"/>
  <c r="K501" i="1"/>
  <c r="K491" i="1"/>
  <c r="K488" i="1"/>
  <c r="K478" i="1"/>
  <c r="K468" i="1"/>
  <c r="K465" i="1"/>
  <c r="K455" i="1"/>
  <c r="K452" i="1"/>
  <c r="K442" i="1"/>
  <c r="K430" i="1"/>
  <c r="K424" i="1"/>
  <c r="K418" i="1"/>
  <c r="K412" i="1"/>
  <c r="K406" i="1"/>
  <c r="K400" i="1"/>
  <c r="K394" i="1"/>
  <c r="K388" i="1"/>
  <c r="K382" i="1"/>
  <c r="K376" i="1"/>
  <c r="K370" i="1"/>
  <c r="K364" i="1"/>
  <c r="K510" i="1"/>
  <c r="K508" i="1"/>
  <c r="K498" i="1"/>
  <c r="K495" i="1"/>
  <c r="K485" i="1"/>
  <c r="K482" i="1"/>
  <c r="K472" i="1"/>
  <c r="K462" i="1"/>
  <c r="K459" i="1"/>
  <c r="K449" i="1"/>
  <c r="K446" i="1"/>
  <c r="K436" i="1"/>
  <c r="K431" i="1"/>
  <c r="K425" i="1"/>
  <c r="K419" i="1"/>
  <c r="K413" i="1"/>
  <c r="K407" i="1"/>
  <c r="K515" i="1"/>
  <c r="K513" i="1"/>
  <c r="K492" i="1"/>
  <c r="K489" i="1"/>
  <c r="K479" i="1"/>
  <c r="K476" i="1"/>
  <c r="K466" i="1"/>
  <c r="K456" i="1"/>
  <c r="K453" i="1"/>
  <c r="K443" i="1"/>
  <c r="K440" i="1"/>
  <c r="K432" i="1"/>
  <c r="K426" i="1"/>
  <c r="K420" i="1"/>
  <c r="K414" i="1"/>
  <c r="K408" i="1"/>
  <c r="K522" i="1"/>
  <c r="K520" i="1"/>
  <c r="K504" i="1"/>
  <c r="K502" i="1"/>
  <c r="K496" i="1"/>
  <c r="K486" i="1"/>
  <c r="K483" i="1"/>
  <c r="K473" i="1"/>
  <c r="K470" i="1"/>
  <c r="K460" i="1"/>
  <c r="K450" i="1"/>
  <c r="K447" i="1"/>
  <c r="K437" i="1"/>
  <c r="K433" i="1"/>
  <c r="K427" i="1"/>
  <c r="K421" i="1"/>
  <c r="K415" i="1"/>
  <c r="K409" i="1"/>
  <c r="K528" i="1"/>
  <c r="K509" i="1"/>
  <c r="K507" i="1"/>
  <c r="K500" i="1"/>
  <c r="K490" i="1"/>
  <c r="K480" i="1"/>
  <c r="K477" i="1"/>
  <c r="K467" i="1"/>
  <c r="K464" i="1"/>
  <c r="K454" i="1"/>
  <c r="K444" i="1"/>
  <c r="K441" i="1"/>
  <c r="K434" i="1"/>
  <c r="K428" i="1"/>
  <c r="K422" i="1"/>
  <c r="K416" i="1"/>
  <c r="K410" i="1"/>
  <c r="K516" i="1"/>
  <c r="K514" i="1"/>
  <c r="K497" i="1"/>
  <c r="K494" i="1"/>
  <c r="K484" i="1"/>
  <c r="K474" i="1"/>
  <c r="K471" i="1"/>
  <c r="K461" i="1"/>
  <c r="K458" i="1"/>
  <c r="K448" i="1"/>
  <c r="K438" i="1"/>
  <c r="K435" i="1"/>
  <c r="K429" i="1"/>
  <c r="K423" i="1"/>
  <c r="K417" i="1"/>
  <c r="K411" i="1"/>
  <c r="K405" i="1"/>
  <c r="K399" i="1"/>
  <c r="K393" i="1"/>
  <c r="K387" i="1"/>
  <c r="K381" i="1"/>
  <c r="K375" i="1"/>
  <c r="K369" i="1"/>
  <c r="K363" i="1"/>
  <c r="K357" i="1"/>
  <c r="K351" i="1"/>
  <c r="K345" i="1"/>
  <c r="K339" i="1"/>
  <c r="K333" i="1"/>
  <c r="K327" i="1"/>
  <c r="K321" i="1"/>
  <c r="K403" i="1"/>
  <c r="K401" i="1"/>
  <c r="K385" i="1"/>
  <c r="K383" i="1"/>
  <c r="K365" i="1"/>
  <c r="K392" i="1"/>
  <c r="K390" i="1"/>
  <c r="K374" i="1"/>
  <c r="K372" i="1"/>
  <c r="K358" i="1"/>
  <c r="K348" i="1"/>
  <c r="K338" i="1"/>
  <c r="K335" i="1"/>
  <c r="K325" i="1"/>
  <c r="K322" i="1"/>
  <c r="K397" i="1"/>
  <c r="K395" i="1"/>
  <c r="K379" i="1"/>
  <c r="K377" i="1"/>
  <c r="K361" i="1"/>
  <c r="K355" i="1"/>
  <c r="K352" i="1"/>
  <c r="K342" i="1"/>
  <c r="K332" i="1"/>
  <c r="K329" i="1"/>
  <c r="K319" i="1"/>
  <c r="K404" i="1"/>
  <c r="K402" i="1"/>
  <c r="K386" i="1"/>
  <c r="K384" i="1"/>
  <c r="K368" i="1"/>
  <c r="K366" i="1"/>
  <c r="K359" i="1"/>
  <c r="K349" i="1"/>
  <c r="K346" i="1"/>
  <c r="K336" i="1"/>
  <c r="K326" i="1"/>
  <c r="K323" i="1"/>
  <c r="K391" i="1"/>
  <c r="K389" i="1"/>
  <c r="K373" i="1"/>
  <c r="K371" i="1"/>
  <c r="K356" i="1"/>
  <c r="K353" i="1"/>
  <c r="K343" i="1"/>
  <c r="K340" i="1"/>
  <c r="K330" i="1"/>
  <c r="K320" i="1"/>
  <c r="K398" i="1"/>
  <c r="K396" i="1"/>
  <c r="K380" i="1"/>
  <c r="K378" i="1"/>
  <c r="K362" i="1"/>
  <c r="K360" i="1"/>
  <c r="K350" i="1"/>
  <c r="K347" i="1"/>
  <c r="K337" i="1"/>
  <c r="K334" i="1"/>
  <c r="K324" i="1"/>
  <c r="K367" i="1"/>
  <c r="K354" i="1"/>
  <c r="K344" i="1"/>
  <c r="K341" i="1"/>
  <c r="K331" i="1"/>
  <c r="K328" i="1"/>
  <c r="H619" i="1"/>
  <c r="H620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3" i="1"/>
  <c r="H527" i="1"/>
  <c r="H521" i="1"/>
  <c r="H515" i="1"/>
  <c r="H509" i="1"/>
  <c r="H503" i="1"/>
  <c r="H534" i="1"/>
  <c r="H528" i="1"/>
  <c r="H529" i="1"/>
  <c r="H530" i="1"/>
  <c r="H532" i="1"/>
  <c r="H526" i="1"/>
  <c r="H520" i="1"/>
  <c r="H514" i="1"/>
  <c r="H508" i="1"/>
  <c r="H502" i="1"/>
  <c r="H496" i="1"/>
  <c r="H490" i="1"/>
  <c r="H484" i="1"/>
  <c r="H478" i="1"/>
  <c r="H472" i="1"/>
  <c r="H466" i="1"/>
  <c r="H460" i="1"/>
  <c r="H454" i="1"/>
  <c r="H448" i="1"/>
  <c r="H442" i="1"/>
  <c r="H436" i="1"/>
  <c r="H518" i="1"/>
  <c r="H516" i="1"/>
  <c r="H493" i="1"/>
  <c r="H483" i="1"/>
  <c r="H480" i="1"/>
  <c r="H470" i="1"/>
  <c r="H467" i="1"/>
  <c r="H457" i="1"/>
  <c r="H447" i="1"/>
  <c r="H444" i="1"/>
  <c r="H433" i="1"/>
  <c r="H427" i="1"/>
  <c r="H421" i="1"/>
  <c r="H415" i="1"/>
  <c r="H409" i="1"/>
  <c r="H403" i="1"/>
  <c r="H397" i="1"/>
  <c r="H391" i="1"/>
  <c r="H385" i="1"/>
  <c r="H379" i="1"/>
  <c r="H373" i="1"/>
  <c r="H367" i="1"/>
  <c r="H361" i="1"/>
  <c r="H525" i="1"/>
  <c r="H523" i="1"/>
  <c r="H507" i="1"/>
  <c r="H505" i="1"/>
  <c r="H500" i="1"/>
  <c r="H497" i="1"/>
  <c r="H487" i="1"/>
  <c r="H477" i="1"/>
  <c r="H474" i="1"/>
  <c r="H464" i="1"/>
  <c r="H461" i="1"/>
  <c r="H451" i="1"/>
  <c r="H441" i="1"/>
  <c r="H438" i="1"/>
  <c r="H434" i="1"/>
  <c r="H428" i="1"/>
  <c r="H422" i="1"/>
  <c r="H416" i="1"/>
  <c r="H410" i="1"/>
  <c r="H531" i="1"/>
  <c r="H512" i="1"/>
  <c r="H510" i="1"/>
  <c r="H494" i="1"/>
  <c r="H491" i="1"/>
  <c r="H481" i="1"/>
  <c r="H471" i="1"/>
  <c r="H468" i="1"/>
  <c r="H458" i="1"/>
  <c r="H455" i="1"/>
  <c r="H445" i="1"/>
  <c r="H435" i="1"/>
  <c r="H429" i="1"/>
  <c r="H423" i="1"/>
  <c r="H417" i="1"/>
  <c r="H411" i="1"/>
  <c r="H519" i="1"/>
  <c r="H517" i="1"/>
  <c r="H501" i="1"/>
  <c r="H498" i="1"/>
  <c r="H488" i="1"/>
  <c r="H485" i="1"/>
  <c r="H475" i="1"/>
  <c r="H465" i="1"/>
  <c r="H462" i="1"/>
  <c r="H452" i="1"/>
  <c r="H449" i="1"/>
  <c r="H439" i="1"/>
  <c r="H430" i="1"/>
  <c r="H424" i="1"/>
  <c r="H418" i="1"/>
  <c r="H412" i="1"/>
  <c r="H406" i="1"/>
  <c r="H524" i="1"/>
  <c r="H522" i="1"/>
  <c r="H506" i="1"/>
  <c r="H504" i="1"/>
  <c r="H495" i="1"/>
  <c r="H492" i="1"/>
  <c r="H482" i="1"/>
  <c r="H479" i="1"/>
  <c r="H469" i="1"/>
  <c r="H459" i="1"/>
  <c r="H456" i="1"/>
  <c r="H446" i="1"/>
  <c r="H443" i="1"/>
  <c r="H431" i="1"/>
  <c r="H425" i="1"/>
  <c r="H419" i="1"/>
  <c r="H413" i="1"/>
  <c r="H407" i="1"/>
  <c r="H513" i="1"/>
  <c r="H511" i="1"/>
  <c r="H499" i="1"/>
  <c r="H489" i="1"/>
  <c r="H486" i="1"/>
  <c r="H476" i="1"/>
  <c r="H473" i="1"/>
  <c r="H463" i="1"/>
  <c r="H453" i="1"/>
  <c r="H450" i="1"/>
  <c r="H440" i="1"/>
  <c r="H437" i="1"/>
  <c r="H432" i="1"/>
  <c r="H426" i="1"/>
  <c r="H420" i="1"/>
  <c r="H414" i="1"/>
  <c r="H408" i="1"/>
  <c r="H402" i="1"/>
  <c r="H396" i="1"/>
  <c r="H390" i="1"/>
  <c r="H384" i="1"/>
  <c r="H378" i="1"/>
  <c r="H372" i="1"/>
  <c r="H366" i="1"/>
  <c r="H360" i="1"/>
  <c r="H354" i="1"/>
  <c r="H348" i="1"/>
  <c r="H342" i="1"/>
  <c r="H336" i="1"/>
  <c r="H330" i="1"/>
  <c r="H324" i="1"/>
  <c r="H398" i="1"/>
  <c r="H382" i="1"/>
  <c r="H380" i="1"/>
  <c r="H356" i="1"/>
  <c r="H343" i="1"/>
  <c r="H320" i="1"/>
  <c r="H405" i="1"/>
  <c r="H389" i="1"/>
  <c r="H387" i="1"/>
  <c r="H371" i="1"/>
  <c r="H369" i="1"/>
  <c r="H353" i="1"/>
  <c r="H350" i="1"/>
  <c r="H340" i="1"/>
  <c r="H337" i="1"/>
  <c r="H327" i="1"/>
  <c r="H394" i="1"/>
  <c r="H392" i="1"/>
  <c r="H376" i="1"/>
  <c r="H374" i="1"/>
  <c r="H357" i="1"/>
  <c r="H347" i="1"/>
  <c r="H344" i="1"/>
  <c r="H334" i="1"/>
  <c r="H331" i="1"/>
  <c r="H321" i="1"/>
  <c r="H401" i="1"/>
  <c r="H399" i="1"/>
  <c r="H383" i="1"/>
  <c r="H381" i="1"/>
  <c r="H365" i="1"/>
  <c r="H363" i="1"/>
  <c r="H351" i="1"/>
  <c r="H341" i="1"/>
  <c r="H338" i="1"/>
  <c r="H328" i="1"/>
  <c r="H325" i="1"/>
  <c r="H404" i="1"/>
  <c r="H388" i="1"/>
  <c r="H386" i="1"/>
  <c r="H370" i="1"/>
  <c r="H368" i="1"/>
  <c r="H358" i="1"/>
  <c r="H355" i="1"/>
  <c r="H345" i="1"/>
  <c r="H335" i="1"/>
  <c r="H332" i="1"/>
  <c r="H322" i="1"/>
  <c r="H319" i="1"/>
  <c r="H395" i="1"/>
  <c r="H393" i="1"/>
  <c r="H377" i="1"/>
  <c r="H375" i="1"/>
  <c r="H352" i="1"/>
  <c r="H349" i="1"/>
  <c r="H339" i="1"/>
  <c r="H329" i="1"/>
  <c r="H326" i="1"/>
  <c r="H400" i="1"/>
  <c r="H364" i="1"/>
  <c r="H362" i="1"/>
  <c r="H359" i="1"/>
  <c r="H346" i="1"/>
  <c r="H333" i="1"/>
  <c r="H323" i="1"/>
  <c r="E324" i="1"/>
  <c r="E325" i="1" l="1"/>
  <c r="E326" i="1" l="1"/>
  <c r="E327" i="1" l="1"/>
  <c r="E328" i="1" l="1"/>
  <c r="E329" i="1" l="1"/>
  <c r="E330" i="1" l="1"/>
  <c r="E331" i="1" l="1"/>
  <c r="E332" i="1" l="1"/>
  <c r="E333" i="1" l="1"/>
  <c r="E334" i="1" l="1"/>
  <c r="E335" i="1" l="1"/>
  <c r="E336" i="1" l="1"/>
  <c r="E337" i="1" l="1"/>
  <c r="E338" i="1" l="1"/>
  <c r="E339" i="1" l="1"/>
  <c r="E340" i="1" l="1"/>
  <c r="E341" i="1" l="1"/>
  <c r="E342" i="1" l="1"/>
  <c r="E343" i="1" l="1"/>
  <c r="E344" i="1" l="1"/>
  <c r="E345" i="1" l="1"/>
  <c r="E346" i="1" l="1"/>
  <c r="E347" i="1" l="1"/>
  <c r="E348" i="1" l="1"/>
  <c r="E349" i="1" l="1"/>
  <c r="E350" i="1" l="1"/>
  <c r="E351" i="1" l="1"/>
  <c r="E352" i="1" l="1"/>
  <c r="E353" i="1" l="1"/>
  <c r="E354" i="1" l="1"/>
  <c r="E355" i="1" l="1"/>
  <c r="E356" i="1" l="1"/>
  <c r="E357" i="1" l="1"/>
  <c r="E358" i="1" l="1"/>
  <c r="E359" i="1" l="1"/>
  <c r="E360" i="1" l="1"/>
  <c r="E361" i="1" l="1"/>
  <c r="E362" i="1" l="1"/>
  <c r="E363" i="1" l="1"/>
  <c r="E364" i="1" l="1"/>
  <c r="E365" i="1" l="1"/>
  <c r="E366" i="1" l="1"/>
  <c r="E367" i="1" l="1"/>
  <c r="E368" i="1" l="1"/>
  <c r="E369" i="1" l="1"/>
  <c r="E370" i="1" l="1"/>
  <c r="E371" i="1" l="1"/>
  <c r="E372" i="1" l="1"/>
  <c r="E373" i="1" l="1"/>
  <c r="E374" i="1" l="1"/>
  <c r="E375" i="1" l="1"/>
  <c r="E376" i="1" l="1"/>
  <c r="E377" i="1" l="1"/>
  <c r="E378" i="1" l="1"/>
  <c r="E379" i="1" l="1"/>
  <c r="E380" i="1" l="1"/>
  <c r="E381" i="1" l="1"/>
  <c r="E382" i="1" l="1"/>
  <c r="E383" i="1" l="1"/>
  <c r="E384" i="1" l="1"/>
  <c r="E385" i="1" l="1"/>
  <c r="E386" i="1" l="1"/>
  <c r="E387" i="1" l="1"/>
  <c r="E388" i="1" l="1"/>
  <c r="E389" i="1" l="1"/>
  <c r="E390" i="1" l="1"/>
  <c r="E391" i="1" l="1"/>
  <c r="E392" i="1" l="1"/>
  <c r="E393" i="1" l="1"/>
  <c r="E394" i="1" l="1"/>
  <c r="E395" i="1" l="1"/>
  <c r="E396" i="1" l="1"/>
  <c r="E397" i="1" l="1"/>
  <c r="E398" i="1" l="1"/>
  <c r="E399" i="1" l="1"/>
  <c r="E400" i="1" l="1"/>
  <c r="E401" i="1" l="1"/>
  <c r="E402" i="1" l="1"/>
  <c r="E403" i="1" l="1"/>
  <c r="E404" i="1" l="1"/>
  <c r="E405" i="1" l="1"/>
  <c r="E406" i="1" l="1"/>
  <c r="E407" i="1" l="1"/>
  <c r="E408" i="1" l="1"/>
  <c r="E409" i="1" l="1"/>
  <c r="E410" i="1" l="1"/>
  <c r="E411" i="1" l="1"/>
  <c r="E412" i="1" l="1"/>
  <c r="E413" i="1" l="1"/>
  <c r="E414" i="1" l="1"/>
  <c r="E415" i="1" l="1"/>
  <c r="E416" i="1" l="1"/>
  <c r="E417" i="1" l="1"/>
  <c r="E418" i="1" l="1"/>
  <c r="E419" i="1" l="1"/>
  <c r="E420" i="1" l="1"/>
  <c r="E421" i="1" l="1"/>
  <c r="E422" i="1" l="1"/>
  <c r="E423" i="1" l="1"/>
  <c r="E424" i="1" l="1"/>
  <c r="E425" i="1" l="1"/>
  <c r="E426" i="1" l="1"/>
  <c r="E427" i="1" l="1"/>
  <c r="E428" i="1" l="1"/>
  <c r="E429" i="1" l="1"/>
  <c r="E430" i="1" l="1"/>
  <c r="E431" i="1" l="1"/>
  <c r="E432" i="1" l="1"/>
  <c r="E433" i="1" l="1"/>
  <c r="E434" i="1" l="1"/>
  <c r="E435" i="1" l="1"/>
  <c r="E436" i="1" l="1"/>
  <c r="E437" i="1" l="1"/>
  <c r="E438" i="1" l="1"/>
  <c r="E439" i="1" l="1"/>
  <c r="E440" i="1" l="1"/>
  <c r="E441" i="1" l="1"/>
  <c r="E442" i="1" l="1"/>
  <c r="E443" i="1" l="1"/>
  <c r="E444" i="1" l="1"/>
  <c r="E445" i="1" l="1"/>
  <c r="E446" i="1" l="1"/>
  <c r="E447" i="1" l="1"/>
  <c r="E448" i="1" l="1"/>
  <c r="E449" i="1" l="1"/>
  <c r="E450" i="1" l="1"/>
  <c r="E451" i="1" l="1"/>
  <c r="E452" i="1" l="1"/>
  <c r="E453" i="1" l="1"/>
  <c r="E454" i="1" l="1"/>
  <c r="E455" i="1" l="1"/>
  <c r="E456" i="1" l="1"/>
  <c r="E457" i="1" l="1"/>
  <c r="E458" i="1" l="1"/>
  <c r="E459" i="1" l="1"/>
  <c r="E460" i="1" l="1"/>
  <c r="E461" i="1" l="1"/>
  <c r="E462" i="1" l="1"/>
  <c r="E463" i="1" l="1"/>
  <c r="E464" i="1" l="1"/>
  <c r="E465" i="1" l="1"/>
  <c r="E466" i="1" l="1"/>
  <c r="E467" i="1" l="1"/>
  <c r="E468" i="1" l="1"/>
  <c r="E469" i="1" l="1"/>
  <c r="E470" i="1" l="1"/>
  <c r="E471" i="1" l="1"/>
  <c r="E472" i="1" l="1"/>
  <c r="E473" i="1" l="1"/>
  <c r="E474" i="1" l="1"/>
  <c r="E475" i="1" l="1"/>
  <c r="E476" i="1" l="1"/>
  <c r="E477" i="1" l="1"/>
  <c r="E478" i="1" l="1"/>
  <c r="E479" i="1" l="1"/>
  <c r="E480" i="1" l="1"/>
  <c r="E481" i="1" l="1"/>
  <c r="E482" i="1" l="1"/>
  <c r="E483" i="1" l="1"/>
  <c r="E484" i="1" l="1"/>
  <c r="E485" i="1" l="1"/>
  <c r="E486" i="1" l="1"/>
  <c r="E487" i="1" l="1"/>
  <c r="E488" i="1" l="1"/>
  <c r="E489" i="1" l="1"/>
  <c r="E490" i="1" l="1"/>
  <c r="E491" i="1" l="1"/>
  <c r="E492" i="1" l="1"/>
  <c r="E493" i="1" l="1"/>
  <c r="E494" i="1" l="1"/>
  <c r="E495" i="1" l="1"/>
  <c r="E496" i="1" l="1"/>
  <c r="E497" i="1" l="1"/>
  <c r="E498" i="1" l="1"/>
  <c r="E499" i="1" l="1"/>
  <c r="E500" i="1" l="1"/>
  <c r="E501" i="1" l="1"/>
  <c r="E502" i="1" l="1"/>
  <c r="E503" i="1" l="1"/>
  <c r="E504" i="1" l="1"/>
  <c r="E505" i="1" l="1"/>
  <c r="E506" i="1" l="1"/>
  <c r="E507" i="1" l="1"/>
  <c r="E508" i="1" l="1"/>
  <c r="E509" i="1" l="1"/>
  <c r="E510" i="1" l="1"/>
  <c r="E511" i="1" l="1"/>
  <c r="E512" i="1" l="1"/>
  <c r="E513" i="1" l="1"/>
  <c r="E514" i="1" l="1"/>
  <c r="E515" i="1" l="1"/>
  <c r="E516" i="1" l="1"/>
  <c r="E517" i="1" l="1"/>
  <c r="E518" i="1" l="1"/>
  <c r="E519" i="1" l="1"/>
  <c r="E520" i="1" l="1"/>
  <c r="E521" i="1" l="1"/>
  <c r="E522" i="1" l="1"/>
  <c r="E523" i="1" l="1"/>
  <c r="E524" i="1" l="1"/>
  <c r="E525" i="1" l="1"/>
  <c r="E526" i="1" l="1"/>
  <c r="E527" i="1" l="1"/>
  <c r="E528" i="1" l="1"/>
  <c r="E529" i="1" l="1"/>
  <c r="E530" i="1" l="1"/>
  <c r="E531" i="1" l="1"/>
  <c r="E532" i="1" l="1"/>
  <c r="E533" i="1" l="1"/>
  <c r="E534" i="1" l="1"/>
  <c r="E535" i="1" l="1"/>
  <c r="E536" i="1" l="1"/>
  <c r="E537" i="1" l="1"/>
  <c r="E538" i="1" l="1"/>
  <c r="E539" i="1" l="1"/>
  <c r="E540" i="1" l="1"/>
  <c r="E541" i="1" l="1"/>
  <c r="E542" i="1" l="1"/>
  <c r="E543" i="1" l="1"/>
  <c r="E544" i="1" l="1"/>
  <c r="E545" i="1" l="1"/>
  <c r="E546" i="1" l="1"/>
  <c r="E547" i="1" l="1"/>
  <c r="E548" i="1" l="1"/>
  <c r="E549" i="1" l="1"/>
  <c r="E550" i="1" l="1"/>
  <c r="E551" i="1" l="1"/>
  <c r="E552" i="1" l="1"/>
  <c r="E553" i="1" l="1"/>
  <c r="E554" i="1" l="1"/>
  <c r="E555" i="1" l="1"/>
  <c r="E556" i="1" l="1"/>
  <c r="E557" i="1" l="1"/>
  <c r="E558" i="1" l="1"/>
  <c r="E559" i="1" l="1"/>
  <c r="E560" i="1" l="1"/>
  <c r="E561" i="1" l="1"/>
  <c r="E562" i="1" l="1"/>
  <c r="E563" i="1" l="1"/>
  <c r="E564" i="1" l="1"/>
  <c r="E565" i="1" l="1"/>
  <c r="E566" i="1" l="1"/>
  <c r="E567" i="1" l="1"/>
  <c r="E568" i="1" l="1"/>
  <c r="E569" i="1" l="1"/>
  <c r="E570" i="1" l="1"/>
  <c r="E571" i="1" l="1"/>
  <c r="E572" i="1" l="1"/>
  <c r="E573" i="1" l="1"/>
  <c r="E574" i="1" l="1"/>
  <c r="E575" i="1" l="1"/>
  <c r="E576" i="1" l="1"/>
  <c r="E577" i="1" l="1"/>
  <c r="E578" i="1" l="1"/>
  <c r="E579" i="1" l="1"/>
  <c r="E580" i="1" l="1"/>
  <c r="E581" i="1" l="1"/>
  <c r="E582" i="1" l="1"/>
  <c r="E583" i="1" l="1"/>
  <c r="E584" i="1" l="1"/>
  <c r="E585" i="1" l="1"/>
  <c r="E586" i="1" l="1"/>
  <c r="E587" i="1" l="1"/>
  <c r="E588" i="1" l="1"/>
  <c r="E589" i="1" l="1"/>
  <c r="E590" i="1" l="1"/>
  <c r="E591" i="1" l="1"/>
  <c r="E592" i="1" l="1"/>
  <c r="E593" i="1" l="1"/>
  <c r="E594" i="1" l="1"/>
  <c r="E595" i="1" l="1"/>
  <c r="E596" i="1" l="1"/>
  <c r="E597" i="1" l="1"/>
  <c r="E598" i="1" l="1"/>
  <c r="E599" i="1" l="1"/>
  <c r="E600" i="1" l="1"/>
  <c r="E601" i="1" l="1"/>
  <c r="E602" i="1" l="1"/>
  <c r="E603" i="1" l="1"/>
  <c r="E604" i="1" l="1"/>
  <c r="E605" i="1" l="1"/>
  <c r="E606" i="1" l="1"/>
  <c r="E607" i="1" l="1"/>
  <c r="E608" i="1" l="1"/>
  <c r="E609" i="1" l="1"/>
  <c r="E610" i="1" l="1"/>
  <c r="E611" i="1" l="1"/>
  <c r="E612" i="1" l="1"/>
  <c r="E613" i="1" l="1"/>
  <c r="E614" i="1" l="1"/>
  <c r="E615" i="1" l="1"/>
  <c r="E616" i="1" l="1"/>
  <c r="E618" i="1" l="1"/>
  <c r="E617" i="1"/>
</calcChain>
</file>

<file path=xl/sharedStrings.xml><?xml version="1.0" encoding="utf-8"?>
<sst xmlns="http://schemas.openxmlformats.org/spreadsheetml/2006/main" count="1386" uniqueCount="509">
  <si>
    <t>ИСПЫТАТЕЛЬНЫЙ ЛАБОРАТОРНЫЙ ЦЕНТР</t>
  </si>
  <si>
    <t>Соответствие диапазонам области акредитации</t>
  </si>
  <si>
    <t xml:space="preserve">ТЕХНИЧЕКСОЕ ЗАДАНИЕ № </t>
  </si>
  <si>
    <t>Объект исследования:</t>
  </si>
  <si>
    <t>Дата составления ТЗ</t>
  </si>
  <si>
    <t>№ п.п.</t>
  </si>
  <si>
    <t>Код образца</t>
  </si>
  <si>
    <t>элемент</t>
  </si>
  <si>
    <t>границы</t>
  </si>
  <si>
    <t>границы текст</t>
  </si>
  <si>
    <t>Химическое потребление кислорода (ХПК), мгО/дм3 1</t>
  </si>
  <si>
    <t>10</t>
  </si>
  <si>
    <t>Химическое потребление кислорода (ХПК), мгО/дм3 2</t>
  </si>
  <si>
    <t>80</t>
  </si>
  <si>
    <t>Биохимическое потребление кислорода (БПК5), мг О2/дм3 1</t>
  </si>
  <si>
    <t>0,5</t>
  </si>
  <si>
    <t>Биохимическое потребление кислорода (БПК5), мг О2/дм3 2</t>
  </si>
  <si>
    <t>1000</t>
  </si>
  <si>
    <t>Перманганатная окисляемость, мг/дм3 1</t>
  </si>
  <si>
    <t>0,25</t>
  </si>
  <si>
    <t>Перманганатная окисляемость, мг/дм3 2</t>
  </si>
  <si>
    <t>100</t>
  </si>
  <si>
    <t>Свободный остаточный хлор, мг/дм3 1</t>
  </si>
  <si>
    <t>0,05</t>
  </si>
  <si>
    <t>Свободный остаточный хлор, мг/дм3 2</t>
  </si>
  <si>
    <t>Остаточный активный хлор, мг/дм3 1</t>
  </si>
  <si>
    <t>Остаточный активный хлор, мг/дм3 2</t>
  </si>
  <si>
    <t>Бор, мг/дм3 1</t>
  </si>
  <si>
    <t>Бор, мг/дм3 2</t>
  </si>
  <si>
    <t>5,0</t>
  </si>
  <si>
    <t>Алюминий, мг/дм3 1</t>
  </si>
  <si>
    <t>0,01</t>
  </si>
  <si>
    <t>Алюминий, мг/дм3 2</t>
  </si>
  <si>
    <t>Поверхностно-активные синтетические вещества (неионогенные) (СПАВ), мг/дм3 1</t>
  </si>
  <si>
    <t>1,0</t>
  </si>
  <si>
    <t>Поверхностно-активные синтетические вещества (неионогенные) (СПАВ), мг/дм3 2</t>
  </si>
  <si>
    <t>25,0</t>
  </si>
  <si>
    <t>Растворенный кислород мг/дм3 1</t>
  </si>
  <si>
    <t>Растворенный кислород мг/дм3 2</t>
  </si>
  <si>
    <t>15,0</t>
  </si>
  <si>
    <t>Жесткость, °Ж 1</t>
  </si>
  <si>
    <t>0,1</t>
  </si>
  <si>
    <t>Жесткость, °Ж 2</t>
  </si>
  <si>
    <t>8,0</t>
  </si>
  <si>
    <t>Массовая концентрация фенолов (общих и летучих), мг/дм3 1</t>
  </si>
  <si>
    <t>0,0005</t>
  </si>
  <si>
    <t>Массовая концентрация фенолов (общих и летучих), мг/дм3 2</t>
  </si>
  <si>
    <t>25</t>
  </si>
  <si>
    <t>Поверхностно-активные вещества, анионноактивные (АПАВ), мг/дм3  1</t>
  </si>
  <si>
    <t>0,025</t>
  </si>
  <si>
    <t>Поверхностно-активные вещества, анионноактивные (АПАВ), мг/дм3  2</t>
  </si>
  <si>
    <t>Массовая концентрация формальдегида, мг/дм3 1</t>
  </si>
  <si>
    <t>0,02</t>
  </si>
  <si>
    <t>Массовая концентрация формальдегида, мг/дм3 2</t>
  </si>
  <si>
    <t>Биохимическое потребление кислорода полное (БПКполн.),мг О2/дм3 1</t>
  </si>
  <si>
    <t>Биохимическое потребление кислорода полное (БПКполн.),мг О2/дм3 2</t>
  </si>
  <si>
    <t>Прозрачность, см высоты слоя воды 1</t>
  </si>
  <si>
    <t>Прозрачность, см высоты слоя воды 2</t>
  </si>
  <si>
    <t>20</t>
  </si>
  <si>
    <t>рН (водородный показатель), ед. рН 1</t>
  </si>
  <si>
    <t>1,00</t>
  </si>
  <si>
    <t>рН (водородный показатель), ед. рН 2</t>
  </si>
  <si>
    <t>14,00</t>
  </si>
  <si>
    <t>Массовая концентрация аммонийного азота, мг/дм3 1</t>
  </si>
  <si>
    <t>0,3</t>
  </si>
  <si>
    <t>Массовая концентрация аммонийного азота, мг/дм3 2</t>
  </si>
  <si>
    <t>14,0</t>
  </si>
  <si>
    <t>Цветность, 0Ц 1</t>
  </si>
  <si>
    <t>0</t>
  </si>
  <si>
    <t>Цветность, 0Ц 2</t>
  </si>
  <si>
    <t>70</t>
  </si>
  <si>
    <t>Окраска 1</t>
  </si>
  <si>
    <t>Окраска 2</t>
  </si>
  <si>
    <t>Плавающие примеси 1</t>
  </si>
  <si>
    <t>Плавающие примеси 2</t>
  </si>
  <si>
    <t>Привкус, баллы 1</t>
  </si>
  <si>
    <t>Привкус, баллы 2</t>
  </si>
  <si>
    <t>5</t>
  </si>
  <si>
    <t>Мутность (по формазину), ЕМФ 1</t>
  </si>
  <si>
    <t>1</t>
  </si>
  <si>
    <t>Мутность (по формазину), ЕМФ 2</t>
  </si>
  <si>
    <t>Запах, баллы 1</t>
  </si>
  <si>
    <t>Запах, баллы 2</t>
  </si>
  <si>
    <t>Щелочность (общая), ммоль/дм3 1</t>
  </si>
  <si>
    <t>Щелочность (общая), ммоль/дм3 2</t>
  </si>
  <si>
    <t>240</t>
  </si>
  <si>
    <t>Щелочность (свободная), ммоль/дм3 1</t>
  </si>
  <si>
    <t>Щелочность (свободная), ммоль/дм3 2</t>
  </si>
  <si>
    <t>Массовая концентрация  карбонат-иона, мг/дм3 1</t>
  </si>
  <si>
    <t>6</t>
  </si>
  <si>
    <t>Массовая концентрация  карбонат-иона, мг/дм3 2</t>
  </si>
  <si>
    <t>6000</t>
  </si>
  <si>
    <t>Массовая концентрация  гидрокарбонат-иона, мг/дм3 1</t>
  </si>
  <si>
    <t>6,1</t>
  </si>
  <si>
    <t>Массовая концентрация  гидрокарбонат-иона, мг/дм3 2</t>
  </si>
  <si>
    <t>6100</t>
  </si>
  <si>
    <t>Массовая концентрация нефтепродуктов, мг/л 1</t>
  </si>
  <si>
    <t>0,005</t>
  </si>
  <si>
    <t>Массовая концентрация нефтепродуктов, мг/л 2</t>
  </si>
  <si>
    <t>50</t>
  </si>
  <si>
    <t>Бенз(а)пирен, нг/дм3 1</t>
  </si>
  <si>
    <t>Бенз(а)пирен, нг/дм3 2</t>
  </si>
  <si>
    <t>500</t>
  </si>
  <si>
    <t>Общая минерализация (сухой остаток), мг/дм3 1</t>
  </si>
  <si>
    <t>Общая минерализация (сухой остаток), мг/дм3 2</t>
  </si>
  <si>
    <t>25000</t>
  </si>
  <si>
    <t>Массовая концентрация нитрат-ионов, мг/л 1</t>
  </si>
  <si>
    <t>0,2</t>
  </si>
  <si>
    <t>Массовая концентрация нитрат-ионов, мг/л 2</t>
  </si>
  <si>
    <t>Массовая концентрация сульфат-ионов, мг/л 1</t>
  </si>
  <si>
    <t>Массовая концентрация сульфат-ионов, мг/л 2</t>
  </si>
  <si>
    <t>200</t>
  </si>
  <si>
    <t>Массовая концентрация хлорид-ионов, мг/л 1</t>
  </si>
  <si>
    <t>Массовая концентрация хлорид-ионов, мг/л 2</t>
  </si>
  <si>
    <t>Массовая концентрация фторид-ионов, мг/л 1</t>
  </si>
  <si>
    <t>Массовая концентрация фторид-ионов, мг/л 2</t>
  </si>
  <si>
    <t>Массовая концентрация нитрит-ионов, мг/л 1</t>
  </si>
  <si>
    <t>Массовая концентрация нитрит-ионов, мг/л 2</t>
  </si>
  <si>
    <t>Массовая концентрация фосфат-ионов, , мг/л 1</t>
  </si>
  <si>
    <t>Массовая концентрация фосфат-ионов, , мг/л 2</t>
  </si>
  <si>
    <t>Сероводород, гидросульфиды и сульфиды, мг/дм3 1</t>
  </si>
  <si>
    <t>0,002</t>
  </si>
  <si>
    <t>Сероводород, гидросульфиды и сульфиды, мг/дм3 2</t>
  </si>
  <si>
    <t>10,0</t>
  </si>
  <si>
    <t>Взвешенные вещества, мг/дм3 1</t>
  </si>
  <si>
    <t>Взвешенные вещества, мг/дм3 2</t>
  </si>
  <si>
    <t>Массовая концентрация кадмия, мг/дм3 1</t>
  </si>
  <si>
    <t>Массовая концентрация кадмия, мг/дм3 2</t>
  </si>
  <si>
    <t>Массовая концентрация кобальта, мг/дм3 1</t>
  </si>
  <si>
    <t>Массовая концентрация кобальта, мг/дм3 2</t>
  </si>
  <si>
    <t>Массовая концентрация магния, мг/дм3 1</t>
  </si>
  <si>
    <t>0,04</t>
  </si>
  <si>
    <t>Массовая концентрация магния, мг/дм3 2</t>
  </si>
  <si>
    <t>Массовая концентрация марганца, мг/дм3 1</t>
  </si>
  <si>
    <t>Массовая концентрация марганца, мг/дм3 2</t>
  </si>
  <si>
    <t>Массовая концентрация меди, мг/дм3 1</t>
  </si>
  <si>
    <t>Массовая концентрация меди, мг/дм3 2</t>
  </si>
  <si>
    <t>Мышьяк, мкг/дм3 1</t>
  </si>
  <si>
    <t>2,0</t>
  </si>
  <si>
    <t>Мышьяк, мкг/дм3 2</t>
  </si>
  <si>
    <t>20,0</t>
  </si>
  <si>
    <t>Массовая концентрация натрия мг/дм3 1</t>
  </si>
  <si>
    <t>Массовая концентрация натрия мг/дм3 2</t>
  </si>
  <si>
    <t>Массовая концентрация никеля, мг/дм3 1</t>
  </si>
  <si>
    <t>0,015</t>
  </si>
  <si>
    <t>Массовая концентрация никеля, мг/дм3 2</t>
  </si>
  <si>
    <t>Ртуть, мкг/дм3 1</t>
  </si>
  <si>
    <t>0,010</t>
  </si>
  <si>
    <t>Ртуть, мкг/дм3 2</t>
  </si>
  <si>
    <t>2,00</t>
  </si>
  <si>
    <t>Массовая концентрация свинца, мг/дм3 1</t>
  </si>
  <si>
    <t>Массовая концентрация свинца, мг/дм3 2</t>
  </si>
  <si>
    <t>Массовая концентрация стронция, мг/дм3 1</t>
  </si>
  <si>
    <t>Массовая концентрация стронция, мг/дм3 2</t>
  </si>
  <si>
    <t>Массовая концентрация хрома, мг/дм3 1</t>
  </si>
  <si>
    <t>Массовая концентрация хрома, мг/дм3 2</t>
  </si>
  <si>
    <t>Массовая концентрация цинка, мг/дм3 1</t>
  </si>
  <si>
    <t>Массовая концентрация цинка, мг/дм3 2</t>
  </si>
  <si>
    <t>Массовая концентрация железа, мг/дм3 1</t>
  </si>
  <si>
    <t>Массовая концентрация железа, мг/дм3 2</t>
  </si>
  <si>
    <t>Цианиды, мг/ дм3 1</t>
  </si>
  <si>
    <t>Цианиды, мг/ дм3 2</t>
  </si>
  <si>
    <t>0,4</t>
  </si>
  <si>
    <t>Общий азот, мг/дм3 1</t>
  </si>
  <si>
    <t>Общий азот, мг/дм3 2</t>
  </si>
  <si>
    <t>Массовая концентрация  хлоридов, мг/дм3 1</t>
  </si>
  <si>
    <t>Массовая концентрация  хлоридов, мг/дм3 2</t>
  </si>
  <si>
    <t>5000</t>
  </si>
  <si>
    <t>Массовая концентрация сульфатов, мг/дм3 1</t>
  </si>
  <si>
    <t>Массовая концентрация сульфатов, мг/дм3 2</t>
  </si>
  <si>
    <t>2500</t>
  </si>
  <si>
    <t>Неионогенные поверхностно-активные вещества (НПАВ), мг/дм3 1</t>
  </si>
  <si>
    <t>Неионогенные поверхностно-активные вещества (НПАВ), мг/дм3 2</t>
  </si>
  <si>
    <t>Массовая концентрация кальция, мг/дм3 1</t>
  </si>
  <si>
    <t>Массовая концентрация кальция, мг/дм3 2</t>
  </si>
  <si>
    <t>Массовая концентрация калия, мг/дм3 1</t>
  </si>
  <si>
    <t>Массовая концентрация калия, мг/дм3 2</t>
  </si>
  <si>
    <t>Гидролитическая кислотность по Каппену, ммоль/100 г 1</t>
  </si>
  <si>
    <t>Гидролитическая кислотность по Каппену, ммоль/100 г 2</t>
  </si>
  <si>
    <t>145</t>
  </si>
  <si>
    <t>Обменный аммоний (массовая доля азота аммония), млн-1 1</t>
  </si>
  <si>
    <t>Обменный аммоний (массовая доля азота аммония), млн-1 2</t>
  </si>
  <si>
    <t>30</t>
  </si>
  <si>
    <t>Сумма поглощенных оснований по Каппену, ммоль/100 г 1</t>
  </si>
  <si>
    <t>Сумма поглощенных оснований по Каппену, ммоль/100 г 2</t>
  </si>
  <si>
    <t>рН солевой вытяжки, ед. рН 1</t>
  </si>
  <si>
    <t>рН солевой вытяжки, ед. рН 2</t>
  </si>
  <si>
    <t>рН водной вытяжки, ед. рН 1</t>
  </si>
  <si>
    <t>рН водной вытяжки, ед. рН 2</t>
  </si>
  <si>
    <t>Сера подвижная, млн-1 1</t>
  </si>
  <si>
    <t>Сера подвижная, млн-1 2</t>
  </si>
  <si>
    <t>24,0</t>
  </si>
  <si>
    <t>Массовая доля азота нитратов, млн-1 1</t>
  </si>
  <si>
    <t>0,23</t>
  </si>
  <si>
    <t>Массовая доля азота нитратов, млн-1 2</t>
  </si>
  <si>
    <t>23,0</t>
  </si>
  <si>
    <t>Фосфор (подвижная форма), мг/кг 1</t>
  </si>
  <si>
    <t>Фосфор (подвижная форма), мг/кг 2</t>
  </si>
  <si>
    <t>Емкость катионного обмена, мг-экв/100 г 1</t>
  </si>
  <si>
    <t>Емкость катионного обмена, мг-экв/100 г 2</t>
  </si>
  <si>
    <t>250</t>
  </si>
  <si>
    <t>Массовая доля общего содержания карбонатов (по Козловскому), % 1</t>
  </si>
  <si>
    <t>Массовая доля общего содержания карбонатов (по Козловскому), % 2</t>
  </si>
  <si>
    <t>Удельная электрическая проводимость, мСм/см 1</t>
  </si>
  <si>
    <t>Удельная электрическая проводимость, мСм/см 2</t>
  </si>
  <si>
    <t>Обменный (подвижный) алюминий, ммоль/100 г 1</t>
  </si>
  <si>
    <t>Обменный (подвижный) алюминий, ммоль/100 г 2</t>
  </si>
  <si>
    <t>0,6</t>
  </si>
  <si>
    <t>Массовая доля органического вещества, % 1</t>
  </si>
  <si>
    <t>Массовая доля органического вещества, % 2</t>
  </si>
  <si>
    <t>15</t>
  </si>
  <si>
    <t>Массовая доля органического вещества, % (По Тюрину) 1</t>
  </si>
  <si>
    <t>Массовая доля органического вещества, % (По Тюрину) 2</t>
  </si>
  <si>
    <t>Карбонат и бикарбонат-ионы, ммоль/100 г 1</t>
  </si>
  <si>
    <t>Карбонат и бикарбонат-ионы, ммоль/100 г 2</t>
  </si>
  <si>
    <t>Массовая доля иона хлорида, ммоль/100 г 1</t>
  </si>
  <si>
    <t>Массовая доля иона хлорида, ммоль/100 г 2</t>
  </si>
  <si>
    <t>60</t>
  </si>
  <si>
    <t>Массовая доля иона сульфата, ммоль/100 г 1</t>
  </si>
  <si>
    <t>Массовая доля иона сульфата, ммоль/100 г 2</t>
  </si>
  <si>
    <t>Массовая доля магния (водорастворимая форма), ммоль/100 г почвы 1</t>
  </si>
  <si>
    <t>Массовая доля магния (водорастворимая форма), ммоль/100 г почвы 2</t>
  </si>
  <si>
    <t>Массовая доля кальция (водорастворимая форма), ммоль/100 г почвы 1</t>
  </si>
  <si>
    <t>Массовая доля кальция (водорастворимая форма), ммоль/100 г почвы 2</t>
  </si>
  <si>
    <t>Массовая доля натрия (водорастворимая форма), мг•экв на 100 г почвы 1</t>
  </si>
  <si>
    <t>Массовая доля натрия (водорастворимая форма), мг•экв на 100 г почвы 2</t>
  </si>
  <si>
    <t>Массовая доля калия (водорастворимая форма), мг•экв на 100 г почвы 1</t>
  </si>
  <si>
    <t>Массовая доля калия (водорастворимая форма), мг•экв на 100 г почвы 2</t>
  </si>
  <si>
    <t>Сумма токсичных солей, % 1</t>
  </si>
  <si>
    <t>Сумма токсичных солей, % 2</t>
  </si>
  <si>
    <t>2</t>
  </si>
  <si>
    <t>Общий азот, % 1</t>
  </si>
  <si>
    <t>Общий азот, % 2</t>
  </si>
  <si>
    <t>Бенз(а)пирен, мг/кг 1</t>
  </si>
  <si>
    <t>Бенз(а)пирен, мг/кг 2</t>
  </si>
  <si>
    <t>Нефтепродукты, мг/г 1</t>
  </si>
  <si>
    <t>Нефтепродукты, мг/г 2</t>
  </si>
  <si>
    <t>Массовая доля плотного остатка водной вытяжки, % 1</t>
  </si>
  <si>
    <t>Массовая доля плотного остатка водной вытяжки, % 2</t>
  </si>
  <si>
    <t>Массовая доля зольности, % 1</t>
  </si>
  <si>
    <t>Массовая доля зольности, % 2</t>
  </si>
  <si>
    <t>Гранулометрический (зерновой) состав, % 1</t>
  </si>
  <si>
    <t>Гранулометрический (зерновой) состав, % 2</t>
  </si>
  <si>
    <t>Гидроскопическая влажность, % 1</t>
  </si>
  <si>
    <t>Гидроскопическая влажность, % 2</t>
  </si>
  <si>
    <t>99</t>
  </si>
  <si>
    <t>Обменный кальций, ммоль/100г 1</t>
  </si>
  <si>
    <t>Обменный кальций, ммоль/100г 2</t>
  </si>
  <si>
    <t>Обменный магний, ммоль/100г 1</t>
  </si>
  <si>
    <t>Обменный магний, ммоль/100г 2</t>
  </si>
  <si>
    <t>Обменный натрий, мг/кг 1</t>
  </si>
  <si>
    <t>Обменный натрий, мг/кг 2</t>
  </si>
  <si>
    <t>Обменный калий, мг/кг 1</t>
  </si>
  <si>
    <t>Обменный калий, мг/кг 2</t>
  </si>
  <si>
    <t>400</t>
  </si>
  <si>
    <t>Калий (подвижная форма), млн-1 1</t>
  </si>
  <si>
    <t>Калий (подвижная форма), млн-1 2</t>
  </si>
  <si>
    <t>Цианиды, млн-1  1</t>
  </si>
  <si>
    <t>Цианиды, млн-1  2</t>
  </si>
  <si>
    <t>13</t>
  </si>
  <si>
    <t>Массовая доля кадмия, млн-1 (подвижная форма) 1</t>
  </si>
  <si>
    <t>Массовая доля кадмия, млн-1 (подвижная форма) 2</t>
  </si>
  <si>
    <t>Массовая доля кальция, млн-1 (подвижная форма) 1</t>
  </si>
  <si>
    <t>Массовая доля кальция, млн-1 (подвижная форма) 2</t>
  </si>
  <si>
    <t>Массовая доля калия, млн-1 (подвижная форма) 1</t>
  </si>
  <si>
    <t>Массовая доля калия, млн-1 (подвижная форма) 2</t>
  </si>
  <si>
    <t>500000</t>
  </si>
  <si>
    <t>Массовая доля кобальта, млн-1 (подвижная форма) 1</t>
  </si>
  <si>
    <t>Массовая доля кобальта, млн-1 (подвижная форма) 2</t>
  </si>
  <si>
    <t>Массовая доля магния, млн-1 (подвижная форма) 1</t>
  </si>
  <si>
    <t>Массовая доля магния, млн-1 (подвижная форма) 2</t>
  </si>
  <si>
    <t>Массовая доля марганца, млн-1 (подвижная форма) 1</t>
  </si>
  <si>
    <t>Массовая доля марганца, млн-1 (подвижная форма) 2</t>
  </si>
  <si>
    <t>Массовая доля меди, млн-1 (подвижная форма) 1</t>
  </si>
  <si>
    <t>Массовая доля меди, млн-1 (подвижная форма) 2</t>
  </si>
  <si>
    <t>Массовая доля мышьяка, млн-1 (подвижная форма) 1</t>
  </si>
  <si>
    <t>Массовая доля мышьяка, млн-1 (подвижная форма) 2</t>
  </si>
  <si>
    <t>Массовая доля натрия, млн-1 (подвижная форма) 1</t>
  </si>
  <si>
    <t>Массовая доля натрия, млн-1 (подвижная форма) 2</t>
  </si>
  <si>
    <t>Массовая доля никеля, млн-1 (подвижная форма) 1</t>
  </si>
  <si>
    <t>Массовая доля никеля, млн-1 (подвижная форма) 2</t>
  </si>
  <si>
    <t>Массовая доля ртути, млн-1 1</t>
  </si>
  <si>
    <t>Массовая доля ртути, млн-1 2</t>
  </si>
  <si>
    <t>Массовая доля свинца, млн-1 (подвижная форма) 1</t>
  </si>
  <si>
    <t>Массовая доля свинца, млн-1 (подвижная форма) 2</t>
  </si>
  <si>
    <t>Массовая доля хрома, млн-1 (подвижная форма) 1</t>
  </si>
  <si>
    <t>Массовая доля хрома, млн-1 (подвижная форма) 2</t>
  </si>
  <si>
    <t>Массовая доля цинка, млн-1 (подвижная форма) 1</t>
  </si>
  <si>
    <t>Массовая доля цинка, млн-1 (подвижная форма) 2</t>
  </si>
  <si>
    <t>Массовая доля железа, млн-1 (подвижная форма) 1</t>
  </si>
  <si>
    <t>Массовая доля железа, млн-1 (подвижная форма) 2</t>
  </si>
  <si>
    <t>Массовая доля стронция, млн-1 (подвижная форма) 1</t>
  </si>
  <si>
    <t>Массовая доля стронция, млн-1 (подвижная форма) 2</t>
  </si>
  <si>
    <t>Массовая доля серебра, млн-1 (подвижная форма) 1</t>
  </si>
  <si>
    <t>Массовая доля серебра, млн-1 (подвижная форма) 2</t>
  </si>
  <si>
    <t>Массовая доля молибдена, млн-1 (подвижная форма) 1</t>
  </si>
  <si>
    <t>Массовая доля молибдена, млн-1 (подвижная форма) 2</t>
  </si>
  <si>
    <t>Массовая доля ванадия, млн-1 (подвижная форма) 1</t>
  </si>
  <si>
    <t>Массовая доля ванадия, млн-1 (подвижная форма) 2</t>
  </si>
  <si>
    <t>Массовая доля олова, млн-1 (подвижная форма) 1</t>
  </si>
  <si>
    <t>Массовая доля олова, млн-1 (подвижная форма) 2</t>
  </si>
  <si>
    <t>Массовая доля кадмия, млн-1 (валовая форма) 1</t>
  </si>
  <si>
    <t>Массовая доля кадмия, млн-1 (валовая форма) 2</t>
  </si>
  <si>
    <t>Массовая доля кальция, млн-1 (валовая форма) 1</t>
  </si>
  <si>
    <t>Массовая доля кальция, млн-1 (валовая форма) 2</t>
  </si>
  <si>
    <t>Массовая доля калия, млн-1 (валовая форма) 1</t>
  </si>
  <si>
    <t>Массовая доля калия, млн-1 (валовая форма) 2</t>
  </si>
  <si>
    <t>Массовая доля кобальта, млн-1 (валовая форма) 1</t>
  </si>
  <si>
    <t>Массовая доля кобальта, млн-1 (валовая форма) 2</t>
  </si>
  <si>
    <t>Массовая доля магния, млн-1 (валовая форма) 1</t>
  </si>
  <si>
    <t>Массовая доля магния, млн-1 (валовая форма) 2</t>
  </si>
  <si>
    <t>Массовая доля марганца, млн-1 (валовая форма) 1</t>
  </si>
  <si>
    <t>Массовая доля марганца, млн-1 (валовая форма) 2</t>
  </si>
  <si>
    <t>Массовая доля меди, млн-1 (валовая форма) 1</t>
  </si>
  <si>
    <t>Массовая доля меди, млн-1 (валовая форма) 2</t>
  </si>
  <si>
    <t>Массовая доля мышьяка, млн-1 (валовая форма) 1</t>
  </si>
  <si>
    <t>Массовая доля мышьяка, млн-1 (валовая форма) 2</t>
  </si>
  <si>
    <t>Массовая доля натрия, млн-1 (валовая форма) 1</t>
  </si>
  <si>
    <t>Массовая доля натрия, млн-1 (валовая форма) 2</t>
  </si>
  <si>
    <t>Массовая доля никеля, млн-1 (валовая форма) 1</t>
  </si>
  <si>
    <t>Массовая доля никеля, млн-1 (валовая форма) 2</t>
  </si>
  <si>
    <t>Массовая доля свинца, млн-1 (валовая форма) 1</t>
  </si>
  <si>
    <t>Массовая доля свинца, млн-1 (валовая форма) 2</t>
  </si>
  <si>
    <t>Массовая доля хрома, млн-1 (валовая форма) 1</t>
  </si>
  <si>
    <t>Массовая доля хрома, млн-1 (валовая форма) 2</t>
  </si>
  <si>
    <t>Массовая доля цинка, млн-1 (валовая форма) 1</t>
  </si>
  <si>
    <t>Массовая доля цинка, млн-1 (валовая форма) 2</t>
  </si>
  <si>
    <t>Массовая доля железа, млн-1 (валовая форма) 1</t>
  </si>
  <si>
    <t>Массовая доля железа, млн-1 (валовая форма) 2</t>
  </si>
  <si>
    <t>Массовая доля стронция, млн-1 (валовая форма) 1</t>
  </si>
  <si>
    <t>Массовая доля стронция, млн-1 (валовая форма) 2</t>
  </si>
  <si>
    <t>Массовая доля серебра, млн-1 (валовая форма) 1</t>
  </si>
  <si>
    <t>Массовая доля серебра, млн-1 (валовая форма) 2</t>
  </si>
  <si>
    <t>Массовая доля молибдена, млн-1 (валовая форма) 1</t>
  </si>
  <si>
    <t>Массовая доля молибдена, млн-1 (валовая форма) 2</t>
  </si>
  <si>
    <t>Массовая доля ванадия, млн-1 (валовая форма) 1</t>
  </si>
  <si>
    <t>Массовая доля ванадия, млн-1 (валовая форма) 2</t>
  </si>
  <si>
    <t>Массовая доля олова, млн-1 (валовая форма) 1</t>
  </si>
  <si>
    <t>Массовая доля олова, млн-1 (валовая форма) 2</t>
  </si>
  <si>
    <t>Массовая доля кадмия, млн-1 (кислоторастворимая форма) 1</t>
  </si>
  <si>
    <t>Массовая доля кадмия, млн-1 (кислоторастворимая форма) 2</t>
  </si>
  <si>
    <t>Массовая доля кальция, млн-1 (кислоторастворимая форма) 1</t>
  </si>
  <si>
    <t>Массовая доля кальция, млн-1 (кислоторастворимая форма) 2</t>
  </si>
  <si>
    <t>Массовая доля калия, млн-1 (кислоторастворимая форма) 1</t>
  </si>
  <si>
    <t>Массовая доля калия, млн-1 (кислоторастворимая форма) 2</t>
  </si>
  <si>
    <t>Массовая доля кобальта, млн-1 (кислоторастворимая форма) 1</t>
  </si>
  <si>
    <t>Массовая доля кобальта, млн-1 (кислоторастворимая форма) 2</t>
  </si>
  <si>
    <t>Массовая доля магния, млн-1 (кислоторастворимая форма) 1</t>
  </si>
  <si>
    <t>Массовая доля магния, млн-1 (кислоторастворимая форма) 2</t>
  </si>
  <si>
    <t>Массовая доля марганца, млн-1 (кислоторастворимая форма) 1</t>
  </si>
  <si>
    <t>Массовая доля марганца, млн-1 (кислоторастворимая форма) 2</t>
  </si>
  <si>
    <t>Массовая доля меди, млн-1 (кислоторастворимая форма) 1</t>
  </si>
  <si>
    <t>Массовая доля меди, млн-1 (кислоторастворимая форма) 2</t>
  </si>
  <si>
    <t>Массовая доля мышьяка, млн-1 (кислоторастворимая форма) 1</t>
  </si>
  <si>
    <t>Массовая доля мышьяка, млн-1 (кислоторастворимая форма) 2</t>
  </si>
  <si>
    <t>Массовая доля натрия, млн-1 (кислоторастворимая форма) 1</t>
  </si>
  <si>
    <t>Массовая доля натрия, млн-1 (кислоторастворимая форма) 2</t>
  </si>
  <si>
    <t>Массовая доля никеля, млн-1 (кислоторастворимая форма) 1</t>
  </si>
  <si>
    <t>Массовая доля никеля, млн-1 (кислоторастворимая форма) 2</t>
  </si>
  <si>
    <t>Массовая доля свинца, млн-1 (кислоторастворимая форма) 1</t>
  </si>
  <si>
    <t>Массовая доля свинца, млн-1 (кислоторастворимая форма) 2</t>
  </si>
  <si>
    <t>Массовая доля хрома, млн-1 (кислоторастворимая форма) 1</t>
  </si>
  <si>
    <t>Массовая доля хрома, млн-1 (кислоторастворимая форма) 2</t>
  </si>
  <si>
    <t>Массовая доля цинка, млн-1 (кислоторастворимая форма) 1</t>
  </si>
  <si>
    <t>Массовая доля цинка, млн-1 (кислоторастворимая форма) 2</t>
  </si>
  <si>
    <t>Массовая доля железа, млн-1 (кислоторастворимая форма) 1</t>
  </si>
  <si>
    <t>Массовая доля железа, млн-1 (кислоторастворимая форма) 2</t>
  </si>
  <si>
    <t>Массовая доля стронция, млн-1 (кислоторастворимая форма) 1</t>
  </si>
  <si>
    <t>Массовая доля стронция, млн-1 (кислоторастворимая форма) 2</t>
  </si>
  <si>
    <t>Массовая доля серебра, млн-1 (кислоторастворимая форма) 1</t>
  </si>
  <si>
    <t>Массовая доля серебра, млн-1 (кислоторастворимая форма) 2</t>
  </si>
  <si>
    <t>Массовая доля молибдена, млн-1 (кислоторастворимая форма) 1</t>
  </si>
  <si>
    <t>Массовая доля молибдена, млн-1 (кислоторастворимая форма) 2</t>
  </si>
  <si>
    <t>ОА</t>
  </si>
  <si>
    <t>Массовая доля ванадия, млн-1 (кислоторастворимая форма) 1</t>
  </si>
  <si>
    <t>Массовая доля ванадия, млн-1 (кислоторастворимая форма) 2</t>
  </si>
  <si>
    <t>Массовая доля олова, млн-1 (кислоторастворимая форма) 1</t>
  </si>
  <si>
    <t>Массовая доля олова, млн-1 (кислоторастворимая форма) 2</t>
  </si>
  <si>
    <t>Массовая доля кадмия, млн-1 (водорастворимая форма) 1</t>
  </si>
  <si>
    <t>Массовая доля кадмия, млн-1 (водорастворимая форма) 2</t>
  </si>
  <si>
    <t>Массовая доля кальция, млн-1 (водорастворимая форма) 1</t>
  </si>
  <si>
    <t>Массовая доля кальция, млн-1 (водорастворимая форма) 2</t>
  </si>
  <si>
    <t>Массовая доля калия, млн-1 (водорастворимая форма) 1</t>
  </si>
  <si>
    <t>Массовая доля калия, млн-1 (водорастворимая форма) 2</t>
  </si>
  <si>
    <t>Массовая доля кобальта, млн-1 (водорастворимая форма) 1</t>
  </si>
  <si>
    <t>Массовая доля кобальта, млн-1 (водорастворимая форма) 2</t>
  </si>
  <si>
    <t>Массовая доля магния, млн-1 (водорастворимая форма) 1</t>
  </si>
  <si>
    <t>Массовая доля магния, млн-1 (водорастворимая форма) 2</t>
  </si>
  <si>
    <t>Массовая доля марганца, млн-1 (водорастворимая форма) 1</t>
  </si>
  <si>
    <t>Массовая доля марганца, млн-1 (водорастворимая форма) 2</t>
  </si>
  <si>
    <t>Массовая доля меди, млн-1 (водорастворимая форма) 1</t>
  </si>
  <si>
    <t>Массовая доля меди, млн-1 (водорастворимая форма) 2</t>
  </si>
  <si>
    <t>Массовая доля мышьяка, млн-1 (водорастворимая форма) 1</t>
  </si>
  <si>
    <t>Массовая доля мышьяка, млн-1 (водорастворимая форма) 2</t>
  </si>
  <si>
    <t>Массовая доля натрия, млн-1 (водорастворимая форма) 1</t>
  </si>
  <si>
    <t>Массовая доля натрия, млн-1 (водорастворимая форма) 2</t>
  </si>
  <si>
    <t>Массовая доля никеля, млн-1 (водорастворимая форма) 1</t>
  </si>
  <si>
    <t>Массовая доля никеля, млн-1 (водорастворимая форма) 2</t>
  </si>
  <si>
    <t>Массовая доля свинца, млн-1 (водорастворимая форма) 1</t>
  </si>
  <si>
    <t>Массовая доля свинца, млн-1 (водорастворимая форма) 2</t>
  </si>
  <si>
    <t>Массовая доля хрома, млн-1 (водорастворимая форма) 1</t>
  </si>
  <si>
    <t>Массовая доля хрома, млн-1 (водорастворимая форма) 2</t>
  </si>
  <si>
    <t>Массовая доля цинка, млн-1 (водорастворимая форма) 1</t>
  </si>
  <si>
    <t>Массовая доля цинка, млн-1 (водорастворимая форма) 2</t>
  </si>
  <si>
    <t>Массовая доля железа, млн-1 (водорастворимая форма) 1</t>
  </si>
  <si>
    <t>Массовая доля железа, млн-1 (водорастворимая форма) 2</t>
  </si>
  <si>
    <t>Массовая доля стронция, млн-1 (водорастворимая форма) 1</t>
  </si>
  <si>
    <t>Массовая доля стронция, млн-1 (водорастворимая форма) 2</t>
  </si>
  <si>
    <t>Массовая доля серебра, млн-1 (водорастворимая форма) 1</t>
  </si>
  <si>
    <t>Массовая доля серебра, млн-1 (водорастворимая форма) 2</t>
  </si>
  <si>
    <t>Массовая доля молибдена, млн-1 (водорастворимая форма) 1</t>
  </si>
  <si>
    <t>Массовая доля молибдена, млн-1 (водорастворимая форма) 2</t>
  </si>
  <si>
    <t>Массовая доля ванадия, млн-1 (водорастворимая форма) 1</t>
  </si>
  <si>
    <t>Массовая доля ванадия, млн-1 (водорастворимая форма) 2</t>
  </si>
  <si>
    <t>Массовая доля олова, млн-1 (водорастворимая форма) 1</t>
  </si>
  <si>
    <t>Массовая доля олова, млн-1 (водорастворимая форма) 2</t>
  </si>
  <si>
    <t>Температура, 0С 1</t>
  </si>
  <si>
    <t>Температура, 0С 2</t>
  </si>
  <si>
    <t>Общий хлор (хлор и хлорамины), мг/дм3 1</t>
  </si>
  <si>
    <t>Общий хлор (хлор и хлорамины), мг/дм3 2</t>
  </si>
  <si>
    <t>Фенолы летучие, мг/кг 1</t>
  </si>
  <si>
    <t>Фенолы летучие, мг/кг 2</t>
  </si>
  <si>
    <t>4,0</t>
  </si>
  <si>
    <t>Плотность, г/см3 1</t>
  </si>
  <si>
    <t>0,03</t>
  </si>
  <si>
    <t>Плотность, г/см3 2</t>
  </si>
  <si>
    <t>3,5</t>
  </si>
  <si>
    <t>Плотность частиц, г/см3 1</t>
  </si>
  <si>
    <t>Плотность частиц, г/см3 2</t>
  </si>
  <si>
    <t>3,0</t>
  </si>
  <si>
    <t>Обменный марганец, млн-1 1</t>
  </si>
  <si>
    <t>Обменный марганец, млн-1 2</t>
  </si>
  <si>
    <t>132</t>
  </si>
  <si>
    <t>Обменный натрий, ммоль/100 г 1</t>
  </si>
  <si>
    <t>Обменный натрий, ммоль/100 г 2</t>
  </si>
  <si>
    <t>Обменная кислотность, ммоль/100 г 1</t>
  </si>
  <si>
    <t>Обменная кислотность, ммоль/100 г 2</t>
  </si>
  <si>
    <t>М.д. содержания  гипса (по Хитрову), % 1</t>
  </si>
  <si>
    <t>М.д. содержания  гипса (по Хитрову), % 2</t>
  </si>
  <si>
    <t>Обменный кальций, ммоль/100 г 1</t>
  </si>
  <si>
    <t>Обменный кальций, ммоль/100 г 2</t>
  </si>
  <si>
    <t>Обменный магний, ммоль/100 г 1</t>
  </si>
  <si>
    <t>Обменный магний, ммоль/100 г 2</t>
  </si>
  <si>
    <t>нижний предел</t>
  </si>
  <si>
    <t>верхний предел</t>
  </si>
  <si>
    <t>423П</t>
  </si>
  <si>
    <t>Почва (грунт)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</si>
  <si>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</si>
  <si>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</si>
  <si>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</si>
  <si>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</si>
  <si>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</si>
  <si>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</si>
  <si>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</si>
  <si>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</si>
  <si>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</si>
  <si>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</si>
  <si>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 xml:space="preserve"> 11</t>
  </si>
  <si>
    <t xml:space="preserve"> 12</t>
  </si>
  <si>
    <t xml:space="preserve"> 13</t>
  </si>
  <si>
    <t xml:space="preserve"> 14</t>
  </si>
  <si>
    <t xml:space="preserve"> 15</t>
  </si>
  <si>
    <t xml:space="preserve"> 16</t>
  </si>
  <si>
    <t>рН солевой вытяжки, ед. рН</t>
  </si>
  <si>
    <t>рН водной вытяжки, ед. рН</t>
  </si>
  <si>
    <t>Фосфор (подвижная форма), мг/кг</t>
  </si>
  <si>
    <t>Калий (подвижная форма), млн-1</t>
  </si>
  <si>
    <t>ГОСТ 26483</t>
  </si>
  <si>
    <t>ГОСТ 26423</t>
  </si>
  <si>
    <t>ГОСТ 26205-91 - метод Мачигина</t>
  </si>
  <si>
    <t>-</t>
  </si>
  <si>
    <t>1,0-14,0</t>
  </si>
  <si>
    <t>1-14</t>
  </si>
  <si>
    <t>0,01-1000</t>
  </si>
  <si>
    <t>0-10</t>
  </si>
  <si>
    <t>Глубина отбора</t>
  </si>
  <si>
    <t>10-20</t>
  </si>
  <si>
    <t>курск 2021</t>
  </si>
  <si>
    <t>0.28</t>
  </si>
  <si>
    <t>2.6975</t>
  </si>
  <si>
    <t>0.24</t>
  </si>
  <si>
    <t>2.8808</t>
  </si>
  <si>
    <t>0.26</t>
  </si>
  <si>
    <t>2.9612</t>
  </si>
  <si>
    <t>0.25</t>
  </si>
  <si>
    <t>2.9706</t>
  </si>
  <si>
    <t>2.9893</t>
  </si>
  <si>
    <t>0.27</t>
  </si>
  <si>
    <t>2.6748</t>
  </si>
  <si>
    <t>2.8387</t>
  </si>
  <si>
    <t>2.9077</t>
  </si>
  <si>
    <t>2.9671</t>
  </si>
  <si>
    <t>2.9010</t>
  </si>
  <si>
    <t>0.23</t>
  </si>
  <si>
    <t>2.6369</t>
  </si>
  <si>
    <t>3.0440</t>
  </si>
  <si>
    <t>2.9448</t>
  </si>
  <si>
    <t>2.8499</t>
  </si>
  <si>
    <t>2.9828</t>
  </si>
  <si>
    <t>2.6237</t>
  </si>
  <si>
    <t>2.9441</t>
  </si>
  <si>
    <t>3.0391</t>
  </si>
  <si>
    <t>2.8730</t>
  </si>
  <si>
    <t>2.8616</t>
  </si>
  <si>
    <t>N</t>
  </si>
  <si>
    <t>C</t>
  </si>
  <si>
    <t>С:N</t>
  </si>
  <si>
    <t>ПП</t>
  </si>
  <si>
    <t>ТТ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</si>
</sst>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8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1" fontId="2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8" fillId="0" borderId="0" xfId="0" applyFont="1" applyBorder="1"/>
    <xf numFmtId="0" fontId="0" fillId="0" borderId="0" xfId="0" applyBorder="1"/>
    <xf numFmtId="0" fontId="0" fillId="0" borderId="0" xfId="0" applyAlignment="1">
      <alignment horizontal="center"/>
    </xf>
    <xf numFmtId="0" fontId="10" fillId="0" borderId="2" xfId="0" applyFont="1" applyBorder="1" applyAlignment="1">
      <alignment horizontal="center" textRotation="90" wrapText="1"/>
    </xf>
    <xf numFmtId="0" fontId="0" fillId="0" borderId="0" xfId="0" applyBorder="1" applyAlignment="1">
      <alignment horizontal="center"/>
    </xf>
    <xf numFmtId="0" fontId="11" fillId="3" borderId="2" xfId="0" applyFont="1" applyFill="1" applyBorder="1" applyAlignment="1">
      <alignment horizontal="center" textRotation="90" wrapText="1"/>
    </xf>
    <xf numFmtId="0" fontId="7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3" borderId="2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center" vertical="center"/>
    </xf>
    <xf numFmtId="164" fontId="13" fillId="0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/>
    <xf numFmtId="0" fontId="0" fillId="4" borderId="0" xfId="0" applyFill="1"/>
    <xf numFmtId="49" fontId="0" fillId="4" borderId="0" xfId="0" applyNumberFormat="1" applyFill="1"/>
    <xf numFmtId="0" fontId="14" fillId="0" borderId="9" xfId="0" applyFont="1" applyBorder="1"/>
    <xf numFmtId="0" fontId="15" fillId="0" borderId="1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2" fontId="18" fillId="3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12" xfId="0" applyFill="1" applyBorder="1"/>
    <xf numFmtId="0" fontId="0" fillId="0" borderId="2" xfId="0" applyFill="1" applyBorder="1" applyAlignment="1"/>
    <xf numFmtId="0" fontId="7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11" fontId="2" fillId="0" borderId="0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textRotation="90" wrapText="1"/>
    </xf>
    <xf numFmtId="0" fontId="6" fillId="0" borderId="10" xfId="0" applyFont="1" applyBorder="1" applyAlignment="1">
      <alignment horizontal="center" textRotation="90" wrapText="1"/>
    </xf>
    <xf numFmtId="0" fontId="1" fillId="0" borderId="11" xfId="0" applyFont="1" applyBorder="1" applyAlignment="1">
      <alignment horizontal="center" vertical="center" wrapText="1"/>
    </xf>
    <xf numFmtId="11" fontId="2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vertical="center"/>
    </xf>
    <xf numFmtId="0" fontId="1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6" fillId="0" borderId="9" xfId="0" applyFont="1" applyBorder="1" applyAlignment="1">
      <alignment horizontal="center" textRotation="90" wrapText="1"/>
    </xf>
    <xf numFmtId="0" fontId="6" fillId="0" borderId="10" xfId="0" applyFont="1" applyBorder="1" applyAlignment="1">
      <alignment horizontal="center" textRotation="90" wrapText="1"/>
    </xf>
    <xf numFmtId="0" fontId="3" fillId="0" borderId="0" xfId="0" applyFont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72;&#1089;&#1090;&#1072;&#1089;&#1080;&#1103;\Desktop\&#1101;&#1072;&#1101;&#1072;&#1101;&#1072;&#1101;&#1072;&#1101;&#1072;&#1101;&#1101;&#1072;&#1101;&#1072;&#1101;&#1072;&#1101;&#1072;&#1101;&#1072;&#1101;&#1072;&#1101;&#1072;&#1101;&#1072;&#1101;&#1072;&#1101;&#1072;&#1101;&#1072;&#1101;&#1072;&#1101;&#1101;&#1072;&#1101;&#1072;&#1101;\&#1048;&#1051;&#1062;\&#1053;&#1072;&#1087;&#1088;&#1072;&#1074;&#1083;&#1077;&#1085;&#1080;&#1103;%202021\&#1055;&#1086;&#1095;&#1074;&#1072;\423&#1087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се показатели почва"/>
      <sheetName val="Все показатели"/>
      <sheetName val="Лист1"/>
      <sheetName val="Настройки"/>
      <sheetName val="ТЗ"/>
      <sheetName val="Направление ВОДА"/>
      <sheetName val="МУТНОСТЬ"/>
      <sheetName val="Направление ВОДА new"/>
      <sheetName val="Направление ПОЧВА new "/>
      <sheetName val="Графики ПОЧВА"/>
      <sheetName val="Направление ПОЧВА"/>
      <sheetName val="Маркировка на самоклейке "/>
      <sheetName val="Лист растирки"/>
    </sheetNames>
    <sheetDataSet>
      <sheetData sheetId="0"/>
      <sheetData sheetId="1"/>
      <sheetData sheetId="2"/>
      <sheetData sheetId="3">
        <row r="6">
          <cell r="U6">
            <v>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CY621"/>
  <sheetViews>
    <sheetView tabSelected="1" topLeftCell="D12" workbookViewId="0">
      <selection activeCell="H13" sqref="H13:K32"/>
    </sheetView>
  </sheetViews>
  <sheetFormatPr defaultRowHeight="15" x14ac:dyDescent="0.25"/>
  <cols>
    <col min="1" max="3" width="9.140625" hidden="1" customWidth="1"/>
    <col min="4" max="4" width="9.140625" customWidth="1"/>
    <col min="5" max="5" width="10.85546875" bestFit="1" customWidth="1"/>
    <col min="6" max="7" width="10.85546875" customWidth="1"/>
    <col min="74" max="103" width="9.140625" customWidth="1"/>
  </cols>
  <sheetData>
    <row r="1" spans="1:103" x14ac:dyDescent="0.25">
      <c r="D1" s="45" t="s">
        <v>0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</row>
    <row r="2" spans="1:103" ht="15.75" thickBot="1" x14ac:dyDescent="0.3"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spans="1:103" ht="19.5" thickTop="1" x14ac:dyDescent="0.25">
      <c r="D3" s="1"/>
      <c r="E3" s="1"/>
      <c r="F3" s="39"/>
      <c r="G3" s="3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BE3" s="51" t="s">
        <v>1</v>
      </c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</row>
    <row r="4" spans="1:103" ht="18.75" x14ac:dyDescent="0.25">
      <c r="D4" s="1"/>
      <c r="E4" s="1"/>
      <c r="F4" s="39"/>
      <c r="G4" s="39"/>
      <c r="H4" s="52" t="s">
        <v>2</v>
      </c>
      <c r="I4" s="52"/>
      <c r="J4" s="52"/>
      <c r="K4" s="52"/>
      <c r="L4" s="52"/>
      <c r="M4" s="52"/>
      <c r="N4" s="52"/>
      <c r="O4" s="52"/>
      <c r="P4" s="53" t="s">
        <v>445</v>
      </c>
      <c r="Q4" s="53"/>
      <c r="R4" s="2"/>
      <c r="S4" s="2"/>
      <c r="T4" s="2"/>
      <c r="U4" s="3"/>
      <c r="V4" s="3"/>
      <c r="W4" s="35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</row>
    <row r="5" spans="1:103" ht="15.75" x14ac:dyDescent="0.25">
      <c r="D5" s="4"/>
      <c r="E5" s="4"/>
      <c r="F5" s="4"/>
      <c r="G5" s="4"/>
      <c r="H5" s="4"/>
      <c r="I5" s="4"/>
      <c r="J5" s="5"/>
      <c r="K5" s="5"/>
      <c r="L5" s="5"/>
      <c r="M5" s="5"/>
      <c r="N5" s="5"/>
      <c r="O5" s="4"/>
      <c r="P5" s="4"/>
      <c r="Q5" s="4"/>
      <c r="R5" s="8"/>
      <c r="S5" s="6"/>
      <c r="T5" s="6"/>
      <c r="U5" s="6"/>
      <c r="V5" s="6"/>
      <c r="W5" s="6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</row>
    <row r="6" spans="1:103" ht="15.75" x14ac:dyDescent="0.25">
      <c r="D6" s="54" t="s">
        <v>3</v>
      </c>
      <c r="E6" s="54"/>
      <c r="F6" s="54"/>
      <c r="G6" s="54"/>
      <c r="H6" s="54"/>
      <c r="I6" s="54"/>
      <c r="J6" s="5"/>
      <c r="K6" s="54" t="s">
        <v>4</v>
      </c>
      <c r="L6" s="54"/>
      <c r="M6" s="54"/>
      <c r="N6" s="54"/>
      <c r="O6" s="54"/>
      <c r="P6" s="54"/>
      <c r="Q6" s="7"/>
      <c r="R6" s="6"/>
      <c r="S6" s="6"/>
      <c r="T6" s="6"/>
      <c r="U6" s="6"/>
      <c r="V6" s="6"/>
      <c r="W6" s="6"/>
    </row>
    <row r="7" spans="1:103" ht="15.75" x14ac:dyDescent="0.25">
      <c r="D7" s="57" t="s">
        <v>446</v>
      </c>
      <c r="E7" s="58"/>
      <c r="F7" s="58"/>
      <c r="G7" s="58"/>
      <c r="H7" s="58"/>
      <c r="I7" s="59"/>
      <c r="J7" s="6"/>
      <c r="K7" s="63">
        <v>44467</v>
      </c>
      <c r="L7" s="64"/>
      <c r="M7" s="64"/>
      <c r="N7" s="64"/>
      <c r="O7" s="64"/>
      <c r="P7" s="65"/>
      <c r="Q7" s="7"/>
      <c r="R7" s="40"/>
      <c r="S7" s="40"/>
      <c r="T7" s="40"/>
      <c r="U7" s="40"/>
      <c r="V7" s="40"/>
      <c r="W7" s="40"/>
    </row>
    <row r="8" spans="1:103" ht="16.5" customHeight="1" x14ac:dyDescent="0.25">
      <c r="D8" s="60"/>
      <c r="E8" s="61"/>
      <c r="F8" s="61"/>
      <c r="G8" s="61"/>
      <c r="H8" s="61"/>
      <c r="I8" s="62"/>
      <c r="J8" s="6"/>
      <c r="K8" s="66"/>
      <c r="L8" s="67"/>
      <c r="M8" s="67"/>
      <c r="N8" s="67"/>
      <c r="O8" s="67"/>
      <c r="P8" s="68"/>
      <c r="Q8" s="6"/>
      <c r="R8" s="40"/>
      <c r="S8" s="40"/>
      <c r="T8" s="40"/>
      <c r="U8" s="40"/>
      <c r="V8" s="40"/>
      <c r="W8" s="40"/>
    </row>
    <row r="10" spans="1:103" hidden="1" x14ac:dyDescent="0.25">
      <c r="H10" t="s">
        <v>447</v>
      </c>
      <c r="I10" t="s">
        <v>448</v>
      </c>
      <c r="J10" t="s">
        <v>449</v>
      </c>
      <c r="K10" t="s">
        <v>450</v>
      </c>
      <c r="L10" t="s">
        <v>451</v>
      </c>
      <c r="M10" t="s">
        <v>452</v>
      </c>
      <c r="N10" t="s">
        <v>453</v>
      </c>
      <c r="O10" t="s">
        <v>454</v>
      </c>
      <c r="P10" t="s">
        <v>455</v>
      </c>
      <c r="Q10" t="s">
        <v>456</v>
      </c>
      <c r="R10" t="s">
        <v>457</v>
      </c>
      <c r="S10" t="s">
        <v>458</v>
      </c>
      <c r="T10" t="s">
        <v>459</v>
      </c>
      <c r="U10" t="s">
        <v>460</v>
      </c>
      <c r="V10" t="s">
        <v>461</v>
      </c>
      <c r="W10" t="s">
        <v>462</v>
      </c>
      <c r="X10" t="str">
        <f>[1]Настройки!$D$6&amp;" 17"</f>
        <v xml:space="preserve"> 17</v>
      </c>
      <c r="Y10" t="str">
        <f>[1]Настройки!$D$6&amp;" 18"</f>
        <v xml:space="preserve"> 18</v>
      </c>
      <c r="Z10" t="str">
        <f>[1]Настройки!$D$6&amp;" 19"</f>
        <v xml:space="preserve"> 19</v>
      </c>
      <c r="AA10" t="str">
        <f>[1]Настройки!$D$6&amp;" 20"</f>
        <v xml:space="preserve"> 20</v>
      </c>
      <c r="AB10" t="str">
        <f>[1]Настройки!$D$6&amp;" 21"</f>
        <v xml:space="preserve"> 21</v>
      </c>
      <c r="AC10" t="str">
        <f>[1]Настройки!$D$6&amp;" 22"</f>
        <v xml:space="preserve"> 22</v>
      </c>
      <c r="AD10" t="str">
        <f>[1]Настройки!$D$6&amp;" 23"</f>
        <v xml:space="preserve"> 23</v>
      </c>
      <c r="AE10" t="str">
        <f>[1]Настройки!$D$6&amp;" 24"</f>
        <v xml:space="preserve"> 24</v>
      </c>
      <c r="AF10" t="str">
        <f>[1]Настройки!$D$6&amp;" 25"</f>
        <v xml:space="preserve"> 25</v>
      </c>
      <c r="AG10" t="str">
        <f>[1]Настройки!$D$6&amp;" 26"</f>
        <v xml:space="preserve"> 26</v>
      </c>
      <c r="AH10" t="str">
        <f>[1]Настройки!$D$6&amp;" 27"</f>
        <v xml:space="preserve"> 27</v>
      </c>
      <c r="AI10" t="str">
        <f>[1]Настройки!$D$6&amp;" 28"</f>
        <v xml:space="preserve"> 28</v>
      </c>
      <c r="AJ10" t="str">
        <f>[1]Настройки!$D$6&amp;" 29"</f>
        <v xml:space="preserve"> 29</v>
      </c>
      <c r="AK10" t="str">
        <f>[1]Настройки!$D$6&amp;" 30"</f>
        <v xml:space="preserve"> 30</v>
      </c>
      <c r="AL10" t="str">
        <f>[1]Настройки!$D$6&amp;" 31"</f>
        <v xml:space="preserve"> 31</v>
      </c>
      <c r="AM10" t="str">
        <f>[1]Настройки!$D$6&amp;" 32"</f>
        <v xml:space="preserve"> 32</v>
      </c>
      <c r="AN10" t="str">
        <f>[1]Настройки!$D$6&amp;" 33"</f>
        <v xml:space="preserve"> 33</v>
      </c>
      <c r="AO10" t="str">
        <f>[1]Настройки!$D$6&amp;" 34"</f>
        <v xml:space="preserve"> 34</v>
      </c>
      <c r="AP10" t="str">
        <f>[1]Настройки!$D$6&amp;" 35"</f>
        <v xml:space="preserve"> 35</v>
      </c>
      <c r="AQ10" t="str">
        <f>[1]Настройки!$D$6&amp;" 36"</f>
        <v xml:space="preserve"> 36</v>
      </c>
      <c r="AR10" t="str">
        <f>[1]Настройки!$D$6&amp;" 37"</f>
        <v xml:space="preserve"> 37</v>
      </c>
      <c r="AS10" t="str">
        <f>[1]Настройки!$D$6&amp;" 38"</f>
        <v xml:space="preserve"> 38</v>
      </c>
      <c r="AT10" t="str">
        <f>[1]Настройки!$D$6&amp;" 39"</f>
        <v xml:space="preserve"> 39</v>
      </c>
      <c r="AU10" t="str">
        <f>[1]Настройки!$D$6&amp;" 40"</f>
        <v xml:space="preserve"> 40</v>
      </c>
      <c r="AV10" t="str">
        <f>[1]Настройки!$D$6&amp;" 41"</f>
        <v xml:space="preserve"> 41</v>
      </c>
      <c r="AW10" t="str">
        <f>[1]Настройки!$D$6&amp;" 42"</f>
        <v xml:space="preserve"> 42</v>
      </c>
      <c r="AX10" t="str">
        <f>[1]Настройки!$D$6&amp;" 43"</f>
        <v xml:space="preserve"> 43</v>
      </c>
      <c r="AY10" t="str">
        <f>[1]Настройки!$D$6&amp;" 44"</f>
        <v xml:space="preserve"> 44</v>
      </c>
      <c r="AZ10" t="str">
        <f>[1]Настройки!$D$6&amp;" 45"</f>
        <v xml:space="preserve"> 45</v>
      </c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</row>
    <row r="11" spans="1:103" s="9" customFormat="1" ht="145.5" customHeight="1" x14ac:dyDescent="0.25">
      <c r="D11" s="47" t="s">
        <v>5</v>
      </c>
      <c r="E11" s="49" t="s">
        <v>6</v>
      </c>
      <c r="F11" s="49"/>
      <c r="G11" s="49" t="s">
        <v>475</v>
      </c>
      <c r="H11" s="10" t="s">
        <v>463</v>
      </c>
      <c r="I11" s="10" t="s">
        <v>464</v>
      </c>
      <c r="J11" s="10" t="s">
        <v>465</v>
      </c>
      <c r="K11" s="10" t="s">
        <v>466</v>
      </c>
      <c r="L11" s="11"/>
      <c r="M11" s="11"/>
      <c r="N11" s="11"/>
      <c r="O11" s="11"/>
    </row>
    <row r="12" spans="1:103" s="9" customFormat="1" ht="89.25" customHeight="1" x14ac:dyDescent="0.25">
      <c r="D12" s="48"/>
      <c r="E12" s="50"/>
      <c r="F12" s="50"/>
      <c r="G12" s="50"/>
      <c r="H12" s="12" t="s">
        <v>467</v>
      </c>
      <c r="I12" s="12" t="s">
        <v>468</v>
      </c>
      <c r="J12" s="12" t="s">
        <v>469</v>
      </c>
      <c r="K12" s="12" t="s">
        <v>469</v>
      </c>
      <c r="L12" s="44" t="s">
        <v>504</v>
      </c>
      <c r="M12" s="44" t="s">
        <v>505</v>
      </c>
      <c r="N12" s="11" t="s">
        <v>506</v>
      </c>
      <c r="O12" s="11"/>
    </row>
    <row r="13" spans="1:103" ht="15.75" x14ac:dyDescent="0.25">
      <c r="A13" t="s">
        <v>7</v>
      </c>
      <c r="B13" t="s">
        <v>8</v>
      </c>
      <c r="C13" t="s">
        <v>9</v>
      </c>
      <c r="D13" s="42"/>
      <c r="E13" s="42" t="s">
        <v>477</v>
      </c>
      <c r="F13" s="42">
        <v>539</v>
      </c>
      <c r="G13" s="43" t="s">
        <v>474</v>
      </c>
      <c r="H13" s="15">
        <v>5.24</v>
      </c>
      <c r="I13" s="16">
        <v>6.02</v>
      </c>
      <c r="J13" s="17">
        <v>81.3</v>
      </c>
      <c r="K13" s="16">
        <v>322.03628799999996</v>
      </c>
      <c r="L13" s="18" t="s">
        <v>478</v>
      </c>
      <c r="M13" s="18" t="s">
        <v>479</v>
      </c>
      <c r="N13" s="18">
        <f>M13/L13</f>
        <v>9.6339285714285694</v>
      </c>
      <c r="O13" s="8" t="s">
        <v>507</v>
      </c>
      <c r="P13" s="8"/>
      <c r="Q13" s="8"/>
      <c r="R13" s="8"/>
    </row>
    <row r="14" spans="1:103" ht="15.75" x14ac:dyDescent="0.25">
      <c r="A14" t="s">
        <v>10</v>
      </c>
      <c r="B14">
        <v>10</v>
      </c>
      <c r="C14" s="18" t="s">
        <v>11</v>
      </c>
      <c r="D14" s="42" t="s">
        <v>477</v>
      </c>
      <c r="E14" s="42" t="s">
        <v>477</v>
      </c>
      <c r="F14" s="42">
        <v>540</v>
      </c>
      <c r="G14" s="43" t="s">
        <v>474</v>
      </c>
      <c r="H14" s="19">
        <v>5.31</v>
      </c>
      <c r="I14" s="19">
        <v>6.32</v>
      </c>
      <c r="J14" s="19">
        <v>43.6</v>
      </c>
      <c r="K14" s="19">
        <v>167.64495999999997</v>
      </c>
      <c r="L14" s="18" t="s">
        <v>480</v>
      </c>
      <c r="M14" s="18" t="s">
        <v>481</v>
      </c>
      <c r="N14" s="18">
        <f t="shared" ref="N14:N51" si="0">M14/L14</f>
        <v>12.003333333333334</v>
      </c>
      <c r="O14" s="8" t="s">
        <v>507</v>
      </c>
    </row>
    <row r="15" spans="1:103" ht="15.75" x14ac:dyDescent="0.25">
      <c r="A15" t="s">
        <v>12</v>
      </c>
      <c r="B15">
        <v>800</v>
      </c>
      <c r="C15" s="18" t="s">
        <v>13</v>
      </c>
      <c r="D15" s="42" t="s">
        <v>477</v>
      </c>
      <c r="E15" s="42" t="s">
        <v>477</v>
      </c>
      <c r="F15" s="42">
        <v>541</v>
      </c>
      <c r="G15" s="43" t="s">
        <v>474</v>
      </c>
      <c r="H15" s="19">
        <v>5.39</v>
      </c>
      <c r="I15" s="19">
        <v>6.29</v>
      </c>
      <c r="J15" s="19">
        <v>45.6</v>
      </c>
      <c r="K15" s="19">
        <v>177.354016</v>
      </c>
      <c r="L15" s="18" t="s">
        <v>482</v>
      </c>
      <c r="M15" s="18" t="s">
        <v>483</v>
      </c>
      <c r="N15" s="18">
        <f t="shared" si="0"/>
        <v>11.389230769230767</v>
      </c>
      <c r="O15" s="8" t="s">
        <v>507</v>
      </c>
    </row>
    <row r="16" spans="1:103" ht="15.75" x14ac:dyDescent="0.25">
      <c r="A16" t="s">
        <v>14</v>
      </c>
      <c r="B16">
        <v>0.5</v>
      </c>
      <c r="C16" s="18" t="s">
        <v>15</v>
      </c>
      <c r="D16" s="42" t="s">
        <v>477</v>
      </c>
      <c r="E16" s="42" t="s">
        <v>477</v>
      </c>
      <c r="F16" s="42">
        <v>542</v>
      </c>
      <c r="G16" s="43" t="s">
        <v>474</v>
      </c>
      <c r="H16" s="19">
        <v>5.26</v>
      </c>
      <c r="I16" s="19">
        <v>6.13</v>
      </c>
      <c r="J16" s="19">
        <v>58.000000000000007</v>
      </c>
      <c r="K16" s="19">
        <v>168.82487999999998</v>
      </c>
      <c r="L16" s="18" t="s">
        <v>484</v>
      </c>
      <c r="M16" s="18" t="s">
        <v>485</v>
      </c>
      <c r="N16" s="18">
        <f t="shared" si="0"/>
        <v>11.882400000000001</v>
      </c>
      <c r="O16" s="8" t="s">
        <v>507</v>
      </c>
    </row>
    <row r="17" spans="1:15" ht="17.25" customHeight="1" x14ac:dyDescent="0.25">
      <c r="A17" t="s">
        <v>16</v>
      </c>
      <c r="B17">
        <v>1000</v>
      </c>
      <c r="C17" s="18" t="s">
        <v>17</v>
      </c>
      <c r="D17" s="42" t="s">
        <v>477</v>
      </c>
      <c r="E17" s="42" t="s">
        <v>477</v>
      </c>
      <c r="F17" s="42">
        <v>543</v>
      </c>
      <c r="G17" s="43" t="s">
        <v>474</v>
      </c>
      <c r="H17" s="19">
        <v>5.14</v>
      </c>
      <c r="I17" s="19">
        <v>6.11</v>
      </c>
      <c r="J17" s="19">
        <v>65.3</v>
      </c>
      <c r="K17" s="19">
        <v>182.59623199999996</v>
      </c>
      <c r="L17" s="18" t="s">
        <v>482</v>
      </c>
      <c r="M17" s="18" t="s">
        <v>486</v>
      </c>
      <c r="N17" s="18">
        <f t="shared" si="0"/>
        <v>11.497307692307691</v>
      </c>
      <c r="O17" s="8" t="s">
        <v>507</v>
      </c>
    </row>
    <row r="18" spans="1:15" ht="15.75" x14ac:dyDescent="0.25">
      <c r="A18" t="s">
        <v>18</v>
      </c>
      <c r="B18">
        <v>0.25</v>
      </c>
      <c r="C18" s="18" t="s">
        <v>19</v>
      </c>
      <c r="D18" s="42" t="s">
        <v>477</v>
      </c>
      <c r="E18" s="42" t="s">
        <v>477</v>
      </c>
      <c r="F18" s="42">
        <v>554</v>
      </c>
      <c r="G18" s="43" t="s">
        <v>474</v>
      </c>
      <c r="H18" s="20">
        <v>5.58</v>
      </c>
      <c r="I18" s="20">
        <v>6.4</v>
      </c>
      <c r="J18" s="20">
        <v>47.800000000000004</v>
      </c>
      <c r="K18" s="20">
        <v>214.34089599999996</v>
      </c>
      <c r="L18" s="18" t="s">
        <v>480</v>
      </c>
      <c r="M18" s="18" t="s">
        <v>488</v>
      </c>
      <c r="N18" s="18">
        <f>M18/L18</f>
        <v>11.145</v>
      </c>
      <c r="O18" t="s">
        <v>508</v>
      </c>
    </row>
    <row r="19" spans="1:15" ht="15.75" x14ac:dyDescent="0.25">
      <c r="A19" t="s">
        <v>20</v>
      </c>
      <c r="B19">
        <v>100</v>
      </c>
      <c r="C19" s="18" t="s">
        <v>21</v>
      </c>
      <c r="D19" s="42" t="s">
        <v>477</v>
      </c>
      <c r="E19" s="42" t="s">
        <v>477</v>
      </c>
      <c r="F19" s="42">
        <v>555</v>
      </c>
      <c r="G19" s="43" t="s">
        <v>474</v>
      </c>
      <c r="H19" s="20">
        <v>5.31</v>
      </c>
      <c r="I19" s="20">
        <v>6.22</v>
      </c>
      <c r="J19" s="20">
        <v>58.8</v>
      </c>
      <c r="K19" s="20">
        <v>173.37840799999998</v>
      </c>
      <c r="L19" s="18" t="s">
        <v>484</v>
      </c>
      <c r="M19" s="18" t="s">
        <v>489</v>
      </c>
      <c r="N19" s="18">
        <f>M19/L19</f>
        <v>11.354799999999999</v>
      </c>
      <c r="O19" t="s">
        <v>508</v>
      </c>
    </row>
    <row r="20" spans="1:15" ht="15.75" x14ac:dyDescent="0.25">
      <c r="A20" t="s">
        <v>22</v>
      </c>
      <c r="B20">
        <v>0.05</v>
      </c>
      <c r="C20" s="18" t="s">
        <v>23</v>
      </c>
      <c r="D20" s="42" t="s">
        <v>477</v>
      </c>
      <c r="E20" s="42" t="s">
        <v>477</v>
      </c>
      <c r="F20" s="42">
        <v>556</v>
      </c>
      <c r="G20" s="43" t="s">
        <v>474</v>
      </c>
      <c r="H20" s="20">
        <v>5.37</v>
      </c>
      <c r="I20" s="20">
        <v>6.26</v>
      </c>
      <c r="J20" s="20">
        <v>44</v>
      </c>
      <c r="K20" s="20">
        <v>173.90575999999999</v>
      </c>
      <c r="L20" s="18" t="s">
        <v>484</v>
      </c>
      <c r="M20" s="18" t="s">
        <v>490</v>
      </c>
      <c r="N20" s="18">
        <f>M20/L20</f>
        <v>11.630800000000001</v>
      </c>
      <c r="O20" t="s">
        <v>508</v>
      </c>
    </row>
    <row r="21" spans="1:15" ht="15.75" x14ac:dyDescent="0.25">
      <c r="A21" t="s">
        <v>24</v>
      </c>
      <c r="B21">
        <v>1E+16</v>
      </c>
      <c r="C21">
        <v>1E+16</v>
      </c>
      <c r="D21" s="42" t="s">
        <v>477</v>
      </c>
      <c r="E21" s="42" t="s">
        <v>477</v>
      </c>
      <c r="F21" s="42">
        <v>557</v>
      </c>
      <c r="G21" s="43" t="s">
        <v>474</v>
      </c>
      <c r="H21" s="20">
        <v>5.28</v>
      </c>
      <c r="I21" s="20">
        <v>6.16</v>
      </c>
      <c r="J21" s="20">
        <v>56.6</v>
      </c>
      <c r="K21" s="20">
        <v>198.02428799999998</v>
      </c>
      <c r="L21" s="18" t="s">
        <v>482</v>
      </c>
      <c r="M21" s="18" t="s">
        <v>491</v>
      </c>
      <c r="N21" s="18">
        <f>M21/L21</f>
        <v>11.411923076923076</v>
      </c>
      <c r="O21" t="s">
        <v>508</v>
      </c>
    </row>
    <row r="22" spans="1:15" ht="15.75" x14ac:dyDescent="0.25">
      <c r="A22" t="s">
        <v>25</v>
      </c>
      <c r="B22">
        <v>0.05</v>
      </c>
      <c r="C22" s="18" t="s">
        <v>23</v>
      </c>
      <c r="D22" s="42" t="s">
        <v>477</v>
      </c>
      <c r="E22" s="42" t="s">
        <v>477</v>
      </c>
      <c r="F22" s="42">
        <v>558</v>
      </c>
      <c r="G22" s="43" t="s">
        <v>474</v>
      </c>
      <c r="H22" s="20">
        <v>5.43</v>
      </c>
      <c r="I22" s="20">
        <v>6.14</v>
      </c>
      <c r="J22" s="20">
        <v>91.1</v>
      </c>
      <c r="K22" s="20">
        <v>331.82480799999996</v>
      </c>
      <c r="L22" s="18" t="s">
        <v>482</v>
      </c>
      <c r="M22" s="18" t="s">
        <v>492</v>
      </c>
      <c r="N22" s="18">
        <f>M22/L22</f>
        <v>11.157692307692306</v>
      </c>
      <c r="O22" t="s">
        <v>508</v>
      </c>
    </row>
    <row r="23" spans="1:15" ht="15.75" x14ac:dyDescent="0.25">
      <c r="A23" t="s">
        <v>26</v>
      </c>
      <c r="B23">
        <v>1E+16</v>
      </c>
      <c r="C23">
        <v>1E+16</v>
      </c>
      <c r="D23" s="42" t="s">
        <v>477</v>
      </c>
      <c r="E23" s="42" t="s">
        <v>477</v>
      </c>
      <c r="F23" s="42">
        <v>539</v>
      </c>
      <c r="G23" s="43" t="s">
        <v>476</v>
      </c>
      <c r="H23" s="20">
        <v>5.24</v>
      </c>
      <c r="I23" s="20">
        <v>6.16</v>
      </c>
      <c r="J23" s="20">
        <v>69.800000000000011</v>
      </c>
      <c r="K23" s="20">
        <v>221.11219199999996</v>
      </c>
      <c r="L23" s="18" t="s">
        <v>493</v>
      </c>
      <c r="M23" s="18" t="s">
        <v>494</v>
      </c>
      <c r="N23" s="18">
        <f>M23/L23</f>
        <v>11.464782608695652</v>
      </c>
      <c r="O23" s="8" t="s">
        <v>507</v>
      </c>
    </row>
    <row r="24" spans="1:15" ht="15.75" x14ac:dyDescent="0.25">
      <c r="A24" t="s">
        <v>27</v>
      </c>
      <c r="B24">
        <v>0.05</v>
      </c>
      <c r="C24" s="18" t="s">
        <v>23</v>
      </c>
      <c r="D24" s="42" t="s">
        <v>477</v>
      </c>
      <c r="E24" s="42" t="s">
        <v>477</v>
      </c>
      <c r="F24" s="42">
        <v>540</v>
      </c>
      <c r="G24" s="43" t="s">
        <v>476</v>
      </c>
      <c r="H24" s="20">
        <v>5.3</v>
      </c>
      <c r="I24" s="20">
        <v>6.21</v>
      </c>
      <c r="J24" s="20">
        <v>50.4</v>
      </c>
      <c r="K24" s="20">
        <v>181.60413599999998</v>
      </c>
      <c r="L24" s="18" t="s">
        <v>482</v>
      </c>
      <c r="M24" s="18" t="s">
        <v>495</v>
      </c>
      <c r="N24" s="18">
        <f>M24/L24</f>
        <v>11.707692307692307</v>
      </c>
      <c r="O24" s="8" t="s">
        <v>507</v>
      </c>
    </row>
    <row r="25" spans="1:15" ht="15.75" x14ac:dyDescent="0.25">
      <c r="A25" t="s">
        <v>28</v>
      </c>
      <c r="B25">
        <v>5</v>
      </c>
      <c r="C25" s="18" t="s">
        <v>29</v>
      </c>
      <c r="D25" s="42" t="s">
        <v>477</v>
      </c>
      <c r="E25" s="42" t="s">
        <v>477</v>
      </c>
      <c r="F25" s="42">
        <v>541</v>
      </c>
      <c r="G25" s="43" t="s">
        <v>476</v>
      </c>
      <c r="H25" s="20">
        <v>5.4</v>
      </c>
      <c r="I25" s="20">
        <v>6.32</v>
      </c>
      <c r="J25" s="20">
        <v>39.4</v>
      </c>
      <c r="K25" s="20">
        <v>177.78264000000001</v>
      </c>
      <c r="L25" s="18" t="s">
        <v>482</v>
      </c>
      <c r="M25" s="18" t="s">
        <v>496</v>
      </c>
      <c r="N25" s="18">
        <f>M25/L25</f>
        <v>11.326153846153845</v>
      </c>
      <c r="O25" s="8" t="s">
        <v>507</v>
      </c>
    </row>
    <row r="26" spans="1:15" ht="15.75" x14ac:dyDescent="0.25">
      <c r="A26" t="s">
        <v>30</v>
      </c>
      <c r="B26">
        <v>0.01</v>
      </c>
      <c r="C26" s="18" t="s">
        <v>31</v>
      </c>
      <c r="D26" s="42" t="s">
        <v>477</v>
      </c>
      <c r="E26" s="42" t="s">
        <v>477</v>
      </c>
      <c r="F26" s="42">
        <v>542</v>
      </c>
      <c r="G26" s="43" t="s">
        <v>476</v>
      </c>
      <c r="H26" s="20">
        <v>5.26</v>
      </c>
      <c r="I26" s="20">
        <v>6.2</v>
      </c>
      <c r="J26" s="20">
        <v>49.4</v>
      </c>
      <c r="K26" s="20">
        <v>151.381328</v>
      </c>
      <c r="L26" s="18" t="s">
        <v>480</v>
      </c>
      <c r="M26" s="18" t="s">
        <v>497</v>
      </c>
      <c r="N26" s="18">
        <f>M26/L26</f>
        <v>11.874583333333334</v>
      </c>
      <c r="O26" s="8" t="s">
        <v>507</v>
      </c>
    </row>
    <row r="27" spans="1:15" ht="15.75" x14ac:dyDescent="0.25">
      <c r="A27" t="s">
        <v>32</v>
      </c>
      <c r="B27">
        <v>5</v>
      </c>
      <c r="C27" s="18" t="s">
        <v>29</v>
      </c>
      <c r="D27" s="42" t="s">
        <v>477</v>
      </c>
      <c r="E27" s="42" t="s">
        <v>477</v>
      </c>
      <c r="F27" s="42">
        <v>543</v>
      </c>
      <c r="G27" s="43" t="s">
        <v>476</v>
      </c>
      <c r="H27" s="20">
        <v>5.21</v>
      </c>
      <c r="I27" s="20">
        <v>6.18</v>
      </c>
      <c r="J27" s="20">
        <v>56.1</v>
      </c>
      <c r="K27" s="20">
        <v>173.07620399999996</v>
      </c>
      <c r="L27" s="18" t="s">
        <v>487</v>
      </c>
      <c r="M27" s="18" t="s">
        <v>498</v>
      </c>
      <c r="N27" s="18">
        <f>M27/L27</f>
        <v>11.047407407407407</v>
      </c>
      <c r="O27" s="8" t="s">
        <v>507</v>
      </c>
    </row>
    <row r="28" spans="1:15" ht="15.75" x14ac:dyDescent="0.25">
      <c r="A28" t="s">
        <v>33</v>
      </c>
      <c r="B28">
        <v>1</v>
      </c>
      <c r="C28" s="18" t="s">
        <v>34</v>
      </c>
      <c r="D28" s="42" t="s">
        <v>477</v>
      </c>
      <c r="E28" s="42" t="s">
        <v>477</v>
      </c>
      <c r="F28" s="42">
        <v>554</v>
      </c>
      <c r="G28" s="43" t="s">
        <v>476</v>
      </c>
      <c r="H28" s="20">
        <v>5.54</v>
      </c>
      <c r="I28" s="20">
        <v>6.55</v>
      </c>
      <c r="J28" s="20">
        <v>45.4</v>
      </c>
      <c r="K28" s="20">
        <v>173.56864000000002</v>
      </c>
      <c r="L28" s="18" t="s">
        <v>493</v>
      </c>
      <c r="M28" s="18" t="s">
        <v>499</v>
      </c>
      <c r="N28" s="18">
        <f>M28/L28</f>
        <v>11.407391304347826</v>
      </c>
      <c r="O28" t="s">
        <v>508</v>
      </c>
    </row>
    <row r="29" spans="1:15" ht="15.75" x14ac:dyDescent="0.25">
      <c r="A29" t="s">
        <v>35</v>
      </c>
      <c r="B29">
        <v>25</v>
      </c>
      <c r="C29" s="18" t="s">
        <v>36</v>
      </c>
      <c r="D29" s="42" t="s">
        <v>477</v>
      </c>
      <c r="E29" s="42" t="s">
        <v>477</v>
      </c>
      <c r="F29" s="42">
        <v>555</v>
      </c>
      <c r="G29" s="43" t="s">
        <v>476</v>
      </c>
      <c r="H29" s="20">
        <v>5.26</v>
      </c>
      <c r="I29" s="20">
        <v>6.3</v>
      </c>
      <c r="J29" s="20">
        <v>48.6</v>
      </c>
      <c r="K29" s="20">
        <v>176.07296000000002</v>
      </c>
      <c r="L29" s="18" t="s">
        <v>484</v>
      </c>
      <c r="M29" s="18" t="s">
        <v>500</v>
      </c>
      <c r="N29" s="18">
        <f>M29/L29</f>
        <v>11.776400000000001</v>
      </c>
      <c r="O29" t="s">
        <v>508</v>
      </c>
    </row>
    <row r="30" spans="1:15" ht="15.75" x14ac:dyDescent="0.25">
      <c r="A30" t="s">
        <v>37</v>
      </c>
      <c r="B30">
        <v>1</v>
      </c>
      <c r="C30" s="18" t="s">
        <v>34</v>
      </c>
      <c r="D30" s="42" t="s">
        <v>477</v>
      </c>
      <c r="E30" s="42" t="s">
        <v>477</v>
      </c>
      <c r="F30" s="42">
        <v>556</v>
      </c>
      <c r="G30" s="43" t="s">
        <v>476</v>
      </c>
      <c r="H30" s="20">
        <v>5.27</v>
      </c>
      <c r="I30" s="20">
        <v>6.3</v>
      </c>
      <c r="J30" s="20">
        <v>47.800000000000004</v>
      </c>
      <c r="K30" s="20">
        <v>181.98941599999998</v>
      </c>
      <c r="L30" s="18" t="s">
        <v>487</v>
      </c>
      <c r="M30" s="18" t="s">
        <v>501</v>
      </c>
      <c r="N30" s="18">
        <f>M30/L30</f>
        <v>11.255925925925926</v>
      </c>
      <c r="O30" t="s">
        <v>508</v>
      </c>
    </row>
    <row r="31" spans="1:15" ht="15.75" x14ac:dyDescent="0.25">
      <c r="A31" t="s">
        <v>38</v>
      </c>
      <c r="B31">
        <v>15</v>
      </c>
      <c r="C31" s="18" t="s">
        <v>39</v>
      </c>
      <c r="D31" s="42" t="s">
        <v>477</v>
      </c>
      <c r="E31" s="42" t="s">
        <v>477</v>
      </c>
      <c r="F31" s="42">
        <v>557</v>
      </c>
      <c r="G31" s="43" t="s">
        <v>476</v>
      </c>
      <c r="H31" s="20">
        <v>5.14</v>
      </c>
      <c r="I31" s="20">
        <v>6.21</v>
      </c>
      <c r="J31" s="20">
        <v>50.8</v>
      </c>
      <c r="K31" s="20">
        <v>185.50991199999999</v>
      </c>
      <c r="L31" s="18" t="s">
        <v>484</v>
      </c>
      <c r="M31" s="18" t="s">
        <v>502</v>
      </c>
      <c r="N31" s="18">
        <f>M31/L31</f>
        <v>11.492000000000001</v>
      </c>
      <c r="O31" t="s">
        <v>508</v>
      </c>
    </row>
    <row r="32" spans="1:15" ht="15.75" x14ac:dyDescent="0.25">
      <c r="A32" t="s">
        <v>40</v>
      </c>
      <c r="B32">
        <v>0.1</v>
      </c>
      <c r="C32" s="18" t="s">
        <v>41</v>
      </c>
      <c r="D32" s="42" t="s">
        <v>477</v>
      </c>
      <c r="E32" s="42" t="s">
        <v>477</v>
      </c>
      <c r="F32" s="42">
        <v>558</v>
      </c>
      <c r="G32" s="43" t="s">
        <v>476</v>
      </c>
      <c r="H32" s="20">
        <v>5.24</v>
      </c>
      <c r="I32" s="20">
        <v>6.2</v>
      </c>
      <c r="J32" s="20">
        <v>68</v>
      </c>
      <c r="K32" s="20">
        <v>283.773168</v>
      </c>
      <c r="L32" s="18" t="s">
        <v>484</v>
      </c>
      <c r="M32" s="18" t="s">
        <v>503</v>
      </c>
      <c r="N32" s="18">
        <f>M32/L32</f>
        <v>11.446400000000001</v>
      </c>
      <c r="O32" t="s">
        <v>508</v>
      </c>
    </row>
    <row r="33" spans="1:14" x14ac:dyDescent="0.25">
      <c r="A33" t="s">
        <v>42</v>
      </c>
      <c r="B33">
        <v>8</v>
      </c>
      <c r="C33" s="18" t="s">
        <v>43</v>
      </c>
    </row>
    <row r="34" spans="1:14" x14ac:dyDescent="0.25">
      <c r="A34" t="s">
        <v>44</v>
      </c>
      <c r="B34">
        <v>5.0000000000000001E-4</v>
      </c>
      <c r="C34" s="18" t="s">
        <v>45</v>
      </c>
    </row>
    <row r="35" spans="1:14" x14ac:dyDescent="0.25">
      <c r="A35" t="s">
        <v>46</v>
      </c>
      <c r="B35">
        <v>25</v>
      </c>
      <c r="C35" s="18" t="s">
        <v>47</v>
      </c>
    </row>
    <row r="36" spans="1:14" x14ac:dyDescent="0.25">
      <c r="A36" t="s">
        <v>48</v>
      </c>
      <c r="B36">
        <v>2.5000000000000001E-2</v>
      </c>
      <c r="C36" s="18" t="s">
        <v>49</v>
      </c>
    </row>
    <row r="37" spans="1:14" x14ac:dyDescent="0.25">
      <c r="A37" t="s">
        <v>50</v>
      </c>
      <c r="B37">
        <f>IF($D$7="Вода питьевая",10,IF($D$7="Вода ЦВС",10,100))</f>
        <v>100</v>
      </c>
      <c r="C37">
        <f>IF($D$7="Вода питьевая",10,IF($D$7="Вода ЦВС",10,100))</f>
        <v>100</v>
      </c>
    </row>
    <row r="38" spans="1:14" ht="15.75" x14ac:dyDescent="0.25">
      <c r="A38" t="s">
        <v>51</v>
      </c>
      <c r="B38">
        <v>0.02</v>
      </c>
      <c r="C38" s="18" t="s">
        <v>52</v>
      </c>
      <c r="D38" s="42"/>
      <c r="E38" s="42"/>
      <c r="F38" s="42"/>
      <c r="G38" s="43"/>
      <c r="H38" s="20"/>
      <c r="I38" s="20"/>
      <c r="J38" s="20"/>
      <c r="K38" s="20"/>
      <c r="L38" s="18"/>
      <c r="M38" s="18"/>
      <c r="N38" s="18"/>
    </row>
    <row r="39" spans="1:14" ht="15.75" x14ac:dyDescent="0.25">
      <c r="A39" t="s">
        <v>53</v>
      </c>
      <c r="B39">
        <v>0.5</v>
      </c>
      <c r="C39" s="18" t="s">
        <v>15</v>
      </c>
      <c r="D39" s="42"/>
      <c r="E39" s="42"/>
      <c r="F39" s="42"/>
      <c r="G39" s="43"/>
      <c r="H39" s="20"/>
      <c r="I39" s="20"/>
      <c r="J39" s="20"/>
      <c r="K39" s="20"/>
      <c r="L39" s="18"/>
      <c r="M39" s="18"/>
      <c r="N39" s="18"/>
    </row>
    <row r="40" spans="1:14" ht="15.75" x14ac:dyDescent="0.25">
      <c r="A40" t="s">
        <v>54</v>
      </c>
      <c r="B40">
        <v>0.5</v>
      </c>
      <c r="C40" s="18" t="s">
        <v>15</v>
      </c>
      <c r="D40" s="42"/>
      <c r="E40" s="42"/>
      <c r="F40" s="42"/>
      <c r="G40" s="43"/>
      <c r="H40" s="20"/>
      <c r="I40" s="20"/>
      <c r="J40" s="20"/>
      <c r="K40" s="20"/>
      <c r="L40" s="18"/>
      <c r="M40" s="18"/>
      <c r="N40" s="18"/>
    </row>
    <row r="41" spans="1:14" ht="15.75" x14ac:dyDescent="0.25">
      <c r="A41" t="s">
        <v>55</v>
      </c>
      <c r="B41">
        <v>1000</v>
      </c>
      <c r="C41" s="18" t="s">
        <v>17</v>
      </c>
      <c r="D41" s="42"/>
      <c r="E41" s="42"/>
      <c r="F41" s="42"/>
      <c r="G41" s="43"/>
      <c r="H41" s="20"/>
      <c r="I41" s="20"/>
      <c r="J41" s="20"/>
      <c r="K41" s="20"/>
      <c r="L41" s="18"/>
      <c r="M41" s="18"/>
      <c r="N41" s="18"/>
    </row>
    <row r="42" spans="1:14" ht="15.75" x14ac:dyDescent="0.25">
      <c r="A42" t="s">
        <v>56</v>
      </c>
      <c r="B42">
        <v>0.5</v>
      </c>
      <c r="C42" s="18" t="s">
        <v>15</v>
      </c>
      <c r="D42" s="42"/>
      <c r="E42" s="42"/>
      <c r="F42" s="42"/>
      <c r="G42" s="43"/>
      <c r="H42" s="20"/>
      <c r="I42" s="20"/>
      <c r="J42" s="20"/>
      <c r="K42" s="20"/>
      <c r="L42" s="18"/>
      <c r="M42" s="18"/>
      <c r="N42" s="18"/>
    </row>
    <row r="43" spans="1:14" ht="15.75" x14ac:dyDescent="0.25">
      <c r="A43" t="s">
        <v>57</v>
      </c>
      <c r="B43">
        <v>20</v>
      </c>
      <c r="C43" s="18" t="s">
        <v>58</v>
      </c>
      <c r="D43" s="42"/>
      <c r="E43" s="42"/>
      <c r="F43" s="42"/>
      <c r="G43" s="43"/>
      <c r="H43" s="20"/>
      <c r="I43" s="20"/>
      <c r="J43" s="20"/>
      <c r="K43" s="20"/>
      <c r="L43" s="18"/>
      <c r="M43" s="18"/>
      <c r="N43" s="18"/>
    </row>
    <row r="44" spans="1:14" ht="15.75" x14ac:dyDescent="0.25">
      <c r="A44" t="s">
        <v>59</v>
      </c>
      <c r="B44">
        <v>1</v>
      </c>
      <c r="C44" s="18" t="s">
        <v>60</v>
      </c>
      <c r="D44" s="42"/>
      <c r="E44" s="42"/>
      <c r="F44" s="42"/>
      <c r="G44" s="43"/>
      <c r="H44" s="20"/>
      <c r="I44" s="20"/>
      <c r="J44" s="20"/>
      <c r="K44" s="20"/>
      <c r="L44" s="18"/>
      <c r="M44" s="18"/>
      <c r="N44" s="18"/>
    </row>
    <row r="45" spans="1:14" ht="15.75" x14ac:dyDescent="0.25">
      <c r="A45" t="s">
        <v>61</v>
      </c>
      <c r="B45">
        <v>14</v>
      </c>
      <c r="C45" s="18" t="s">
        <v>62</v>
      </c>
      <c r="D45" s="42"/>
      <c r="E45" s="42"/>
      <c r="F45" s="42"/>
      <c r="G45" s="43"/>
      <c r="H45" s="20"/>
      <c r="I45" s="20"/>
      <c r="J45" s="20"/>
      <c r="K45" s="20"/>
      <c r="L45" s="18"/>
      <c r="M45" s="18"/>
      <c r="N45" s="18"/>
    </row>
    <row r="46" spans="1:14" ht="15.75" x14ac:dyDescent="0.25">
      <c r="A46" t="s">
        <v>63</v>
      </c>
      <c r="B46">
        <v>0.3</v>
      </c>
      <c r="C46" s="18" t="s">
        <v>64</v>
      </c>
      <c r="D46" s="42"/>
      <c r="E46" s="42"/>
      <c r="F46" s="42"/>
      <c r="G46" s="43"/>
      <c r="H46" s="20"/>
      <c r="I46" s="20"/>
      <c r="J46" s="20"/>
      <c r="K46" s="20"/>
      <c r="L46" s="18"/>
      <c r="M46" s="18"/>
      <c r="N46" s="18"/>
    </row>
    <row r="47" spans="1:14" ht="15.75" x14ac:dyDescent="0.25">
      <c r="A47" t="s">
        <v>65</v>
      </c>
      <c r="B47">
        <v>14</v>
      </c>
      <c r="C47" s="18" t="s">
        <v>66</v>
      </c>
      <c r="D47" s="42"/>
      <c r="E47" s="42"/>
      <c r="F47" s="42"/>
      <c r="G47" s="43"/>
      <c r="H47" s="20"/>
      <c r="I47" s="20"/>
      <c r="J47" s="20"/>
      <c r="K47" s="20"/>
      <c r="L47" s="18"/>
      <c r="M47" s="18"/>
      <c r="N47" s="18"/>
    </row>
    <row r="48" spans="1:14" x14ac:dyDescent="0.25">
      <c r="A48" t="s">
        <v>67</v>
      </c>
      <c r="B48">
        <v>0</v>
      </c>
      <c r="C48" s="18" t="s">
        <v>68</v>
      </c>
    </row>
    <row r="49" spans="1:14" x14ac:dyDescent="0.25">
      <c r="A49" t="s">
        <v>69</v>
      </c>
      <c r="B49">
        <v>70</v>
      </c>
      <c r="C49" s="18" t="s">
        <v>70</v>
      </c>
    </row>
    <row r="50" spans="1:14" x14ac:dyDescent="0.25">
      <c r="A50" t="s">
        <v>71</v>
      </c>
      <c r="C50" s="18"/>
    </row>
    <row r="51" spans="1:14" x14ac:dyDescent="0.25">
      <c r="A51" t="s">
        <v>72</v>
      </c>
    </row>
    <row r="52" spans="1:14" x14ac:dyDescent="0.25">
      <c r="A52" t="s">
        <v>73</v>
      </c>
      <c r="C52" s="18"/>
    </row>
    <row r="53" spans="1:14" ht="16.5" hidden="1" thickBot="1" x14ac:dyDescent="0.3">
      <c r="A53" t="s">
        <v>74</v>
      </c>
      <c r="C53" s="18"/>
      <c r="D53" s="42" t="s">
        <v>477</v>
      </c>
      <c r="E53" s="42">
        <v>558</v>
      </c>
      <c r="F53" s="43" t="s">
        <v>476</v>
      </c>
      <c r="G53" s="13" t="s">
        <v>470</v>
      </c>
      <c r="H53" s="14" t="s">
        <v>470</v>
      </c>
      <c r="I53" s="14"/>
      <c r="J53" s="14"/>
      <c r="K53" s="20"/>
      <c r="L53" s="20"/>
      <c r="M53" s="20"/>
      <c r="N53" s="20"/>
    </row>
    <row r="54" spans="1:14" ht="16.5" hidden="1" thickBot="1" x14ac:dyDescent="0.3">
      <c r="A54" t="s">
        <v>75</v>
      </c>
      <c r="B54">
        <v>0</v>
      </c>
      <c r="C54" s="18" t="s">
        <v>68</v>
      </c>
      <c r="D54" s="13" t="s">
        <v>470</v>
      </c>
      <c r="E54" s="14" t="s">
        <v>470</v>
      </c>
      <c r="F54" s="14"/>
      <c r="G54" s="14"/>
      <c r="H54" s="20"/>
      <c r="I54" s="20"/>
      <c r="J54" s="20"/>
      <c r="K54" s="20"/>
    </row>
    <row r="55" spans="1:14" ht="16.5" hidden="1" thickBot="1" x14ac:dyDescent="0.3">
      <c r="A55" t="s">
        <v>76</v>
      </c>
      <c r="B55">
        <v>5</v>
      </c>
      <c r="C55" s="18" t="s">
        <v>77</v>
      </c>
      <c r="D55" s="13" t="s">
        <v>470</v>
      </c>
      <c r="E55" s="14" t="s">
        <v>470</v>
      </c>
      <c r="F55" s="14"/>
      <c r="G55" s="14"/>
      <c r="H55" s="20"/>
      <c r="I55" s="20"/>
      <c r="J55" s="20"/>
      <c r="K55" s="20"/>
    </row>
    <row r="56" spans="1:14" ht="16.5" hidden="1" thickBot="1" x14ac:dyDescent="0.3">
      <c r="A56" t="s">
        <v>78</v>
      </c>
      <c r="B56">
        <v>1</v>
      </c>
      <c r="C56" s="18" t="s">
        <v>79</v>
      </c>
      <c r="D56" s="13" t="s">
        <v>470</v>
      </c>
      <c r="E56" s="14" t="s">
        <v>470</v>
      </c>
      <c r="F56" s="14"/>
      <c r="G56" s="14"/>
      <c r="H56" s="20"/>
      <c r="I56" s="20"/>
      <c r="J56" s="20"/>
      <c r="K56" s="20"/>
    </row>
    <row r="57" spans="1:14" ht="16.5" hidden="1" thickBot="1" x14ac:dyDescent="0.3">
      <c r="A57" t="s">
        <v>80</v>
      </c>
      <c r="B57">
        <v>100</v>
      </c>
      <c r="C57" s="18" t="s">
        <v>21</v>
      </c>
      <c r="D57" s="13" t="s">
        <v>470</v>
      </c>
      <c r="E57" s="14" t="s">
        <v>470</v>
      </c>
      <c r="F57" s="14"/>
      <c r="G57" s="14"/>
      <c r="H57" s="20"/>
      <c r="I57" s="20"/>
      <c r="J57" s="20"/>
      <c r="K57" s="20"/>
    </row>
    <row r="58" spans="1:14" ht="16.5" hidden="1" thickBot="1" x14ac:dyDescent="0.3">
      <c r="A58" t="s">
        <v>81</v>
      </c>
      <c r="B58">
        <v>0</v>
      </c>
      <c r="C58" s="18" t="s">
        <v>68</v>
      </c>
      <c r="D58" s="13" t="s">
        <v>470</v>
      </c>
      <c r="E58" s="14" t="s">
        <v>470</v>
      </c>
      <c r="F58" s="14"/>
      <c r="G58" s="14"/>
      <c r="H58" s="20"/>
      <c r="I58" s="20"/>
      <c r="J58" s="20"/>
      <c r="K58" s="20"/>
    </row>
    <row r="59" spans="1:14" ht="16.5" hidden="1" thickBot="1" x14ac:dyDescent="0.3">
      <c r="A59" t="s">
        <v>82</v>
      </c>
      <c r="B59">
        <v>5</v>
      </c>
      <c r="C59" s="18" t="s">
        <v>77</v>
      </c>
      <c r="D59" s="13" t="s">
        <v>470</v>
      </c>
      <c r="E59" s="14" t="s">
        <v>470</v>
      </c>
      <c r="F59" s="14"/>
      <c r="G59" s="14"/>
      <c r="H59" s="20"/>
      <c r="I59" s="20"/>
      <c r="J59" s="20"/>
      <c r="K59" s="20"/>
    </row>
    <row r="60" spans="1:14" ht="16.5" hidden="1" thickBot="1" x14ac:dyDescent="0.3">
      <c r="A60" t="s">
        <v>83</v>
      </c>
      <c r="B60">
        <v>1</v>
      </c>
      <c r="C60" s="18" t="s">
        <v>34</v>
      </c>
      <c r="D60" s="13" t="s">
        <v>470</v>
      </c>
      <c r="E60" s="14" t="s">
        <v>470</v>
      </c>
      <c r="F60" s="14"/>
      <c r="G60" s="14"/>
      <c r="H60" s="20"/>
      <c r="I60" s="20"/>
      <c r="J60" s="20"/>
      <c r="K60" s="20"/>
    </row>
    <row r="61" spans="1:14" ht="16.5" hidden="1" thickBot="1" x14ac:dyDescent="0.3">
      <c r="A61" t="s">
        <v>84</v>
      </c>
      <c r="B61">
        <v>240</v>
      </c>
      <c r="C61" s="18" t="s">
        <v>85</v>
      </c>
      <c r="D61" s="13" t="s">
        <v>470</v>
      </c>
      <c r="E61" s="14" t="s">
        <v>470</v>
      </c>
      <c r="F61" s="14"/>
      <c r="G61" s="14"/>
      <c r="H61" s="20"/>
      <c r="I61" s="20"/>
      <c r="J61" s="20"/>
      <c r="K61" s="20"/>
    </row>
    <row r="62" spans="1:14" ht="16.5" hidden="1" thickBot="1" x14ac:dyDescent="0.3">
      <c r="A62" t="s">
        <v>86</v>
      </c>
      <c r="B62">
        <v>1</v>
      </c>
      <c r="C62" s="18" t="s">
        <v>34</v>
      </c>
      <c r="D62" s="13" t="s">
        <v>470</v>
      </c>
      <c r="E62" s="14" t="s">
        <v>470</v>
      </c>
      <c r="F62" s="14"/>
      <c r="G62" s="14"/>
      <c r="H62" s="20"/>
      <c r="I62" s="20"/>
      <c r="J62" s="20"/>
      <c r="K62" s="20"/>
    </row>
    <row r="63" spans="1:14" ht="16.5" hidden="1" thickBot="1" x14ac:dyDescent="0.3">
      <c r="A63" t="s">
        <v>87</v>
      </c>
      <c r="B63">
        <v>240</v>
      </c>
      <c r="C63" s="18" t="s">
        <v>85</v>
      </c>
      <c r="D63" s="13" t="s">
        <v>470</v>
      </c>
      <c r="E63" s="14" t="s">
        <v>470</v>
      </c>
      <c r="F63" s="14"/>
      <c r="G63" s="14"/>
      <c r="H63" s="21"/>
      <c r="I63" s="21"/>
      <c r="J63" s="21"/>
      <c r="K63" s="21"/>
    </row>
    <row r="64" spans="1:14" ht="16.5" hidden="1" thickBot="1" x14ac:dyDescent="0.3">
      <c r="A64" t="s">
        <v>88</v>
      </c>
      <c r="B64">
        <v>6</v>
      </c>
      <c r="C64" s="18" t="s">
        <v>89</v>
      </c>
      <c r="D64" s="13" t="s">
        <v>470</v>
      </c>
      <c r="E64" s="14" t="s">
        <v>470</v>
      </c>
      <c r="F64" s="14"/>
      <c r="G64" s="14"/>
      <c r="H64" s="21"/>
      <c r="I64" s="21"/>
      <c r="J64" s="21"/>
      <c r="K64" s="21"/>
    </row>
    <row r="65" spans="1:11" ht="16.5" hidden="1" thickBot="1" x14ac:dyDescent="0.3">
      <c r="A65" t="s">
        <v>90</v>
      </c>
      <c r="B65">
        <v>6000</v>
      </c>
      <c r="C65" s="18" t="s">
        <v>91</v>
      </c>
      <c r="D65" s="13" t="s">
        <v>470</v>
      </c>
      <c r="E65" s="14" t="s">
        <v>470</v>
      </c>
      <c r="F65" s="14"/>
      <c r="G65" s="14"/>
      <c r="H65" s="21"/>
      <c r="I65" s="21"/>
      <c r="J65" s="21"/>
      <c r="K65" s="21"/>
    </row>
    <row r="66" spans="1:11" ht="16.5" hidden="1" thickBot="1" x14ac:dyDescent="0.3">
      <c r="A66" t="s">
        <v>92</v>
      </c>
      <c r="B66">
        <v>6.1</v>
      </c>
      <c r="C66" s="18" t="s">
        <v>93</v>
      </c>
      <c r="D66" s="13" t="s">
        <v>470</v>
      </c>
      <c r="E66" s="14" t="s">
        <v>470</v>
      </c>
      <c r="F66" s="14"/>
      <c r="G66" s="14"/>
      <c r="H66" s="21"/>
      <c r="I66" s="21"/>
      <c r="J66" s="21"/>
      <c r="K66" s="21"/>
    </row>
    <row r="67" spans="1:11" ht="16.5" hidden="1" thickBot="1" x14ac:dyDescent="0.3">
      <c r="A67" t="s">
        <v>94</v>
      </c>
      <c r="B67">
        <v>6100</v>
      </c>
      <c r="C67" s="18" t="s">
        <v>95</v>
      </c>
      <c r="D67" s="13" t="s">
        <v>470</v>
      </c>
      <c r="E67" s="14" t="s">
        <v>470</v>
      </c>
      <c r="F67" s="14"/>
      <c r="G67" s="14"/>
      <c r="H67" s="21"/>
      <c r="I67" s="21"/>
      <c r="J67" s="21"/>
      <c r="K67" s="21"/>
    </row>
    <row r="68" spans="1:11" ht="16.5" hidden="1" thickBot="1" x14ac:dyDescent="0.3">
      <c r="A68" t="s">
        <v>96</v>
      </c>
      <c r="B68">
        <v>5.0000000000000001E-3</v>
      </c>
      <c r="C68" s="18" t="s">
        <v>97</v>
      </c>
      <c r="D68" s="13" t="s">
        <v>470</v>
      </c>
      <c r="E68" s="14" t="s">
        <v>470</v>
      </c>
      <c r="F68" s="14"/>
      <c r="G68" s="14"/>
      <c r="H68" s="21"/>
      <c r="I68" s="21"/>
      <c r="J68" s="21"/>
      <c r="K68" s="21"/>
    </row>
    <row r="69" spans="1:11" ht="16.5" hidden="1" thickBot="1" x14ac:dyDescent="0.3">
      <c r="A69" t="s">
        <v>98</v>
      </c>
      <c r="B69">
        <v>50</v>
      </c>
      <c r="C69" s="18" t="s">
        <v>99</v>
      </c>
      <c r="D69" s="13" t="s">
        <v>470</v>
      </c>
      <c r="E69" s="14" t="s">
        <v>470</v>
      </c>
      <c r="F69" s="14"/>
      <c r="G69" s="14"/>
      <c r="H69" s="21"/>
      <c r="I69" s="21"/>
      <c r="J69" s="21"/>
      <c r="K69" s="21"/>
    </row>
    <row r="70" spans="1:11" ht="16.5" hidden="1" thickBot="1" x14ac:dyDescent="0.3">
      <c r="A70" t="s">
        <v>100</v>
      </c>
      <c r="B70">
        <f>IF($D$7="Вода питьевая",0.5,IF($D$7="Вода природная",0.5,2))</f>
        <v>2</v>
      </c>
      <c r="C70">
        <f>IF($D$7="Вода питьевая",0.5,IF($D$7="Вода природная",0.5,500))</f>
        <v>500</v>
      </c>
      <c r="D70" s="13" t="s">
        <v>470</v>
      </c>
      <c r="E70" s="14" t="s">
        <v>470</v>
      </c>
      <c r="F70" s="14"/>
      <c r="G70" s="14"/>
      <c r="H70" s="21"/>
      <c r="I70" s="21"/>
      <c r="J70" s="21"/>
      <c r="K70" s="21"/>
    </row>
    <row r="71" spans="1:11" ht="16.5" hidden="1" thickBot="1" x14ac:dyDescent="0.3">
      <c r="A71" t="s">
        <v>101</v>
      </c>
      <c r="B71">
        <v>500</v>
      </c>
      <c r="C71" s="18" t="s">
        <v>102</v>
      </c>
      <c r="D71" s="13" t="s">
        <v>470</v>
      </c>
      <c r="E71" s="14" t="s">
        <v>470</v>
      </c>
      <c r="F71" s="14"/>
      <c r="G71" s="14"/>
      <c r="H71" s="21"/>
      <c r="I71" s="21"/>
      <c r="J71" s="21"/>
      <c r="K71" s="21"/>
    </row>
    <row r="72" spans="1:11" ht="16.5" hidden="1" thickBot="1" x14ac:dyDescent="0.3">
      <c r="A72" t="s">
        <v>103</v>
      </c>
      <c r="B72">
        <v>50</v>
      </c>
      <c r="C72" s="18" t="s">
        <v>99</v>
      </c>
      <c r="D72" s="13" t="s">
        <v>470</v>
      </c>
      <c r="E72" s="14" t="s">
        <v>470</v>
      </c>
      <c r="F72" s="14"/>
      <c r="G72" s="14"/>
      <c r="H72" s="21"/>
      <c r="I72" s="21"/>
      <c r="J72" s="21"/>
      <c r="K72" s="21"/>
    </row>
    <row r="73" spans="1:11" ht="16.5" hidden="1" thickBot="1" x14ac:dyDescent="0.3">
      <c r="A73" t="s">
        <v>104</v>
      </c>
      <c r="B73">
        <v>25000</v>
      </c>
      <c r="C73" s="18" t="s">
        <v>105</v>
      </c>
      <c r="D73" s="13" t="s">
        <v>470</v>
      </c>
      <c r="E73" s="14" t="s">
        <v>470</v>
      </c>
      <c r="F73" s="14"/>
      <c r="G73" s="14"/>
      <c r="H73" s="21"/>
      <c r="I73" s="21"/>
      <c r="J73" s="21"/>
      <c r="K73" s="21"/>
    </row>
    <row r="74" spans="1:11" ht="16.5" hidden="1" thickBot="1" x14ac:dyDescent="0.3">
      <c r="A74" t="s">
        <v>106</v>
      </c>
      <c r="B74">
        <v>0.2</v>
      </c>
      <c r="C74" s="18" t="s">
        <v>107</v>
      </c>
      <c r="D74" s="13" t="s">
        <v>470</v>
      </c>
      <c r="E74" s="14" t="s">
        <v>470</v>
      </c>
      <c r="F74" s="14"/>
      <c r="G74" s="14"/>
      <c r="H74" s="21"/>
      <c r="I74" s="21"/>
      <c r="J74" s="21"/>
      <c r="K74" s="21"/>
    </row>
    <row r="75" spans="1:11" ht="16.5" hidden="1" thickBot="1" x14ac:dyDescent="0.3">
      <c r="A75" t="s">
        <v>108</v>
      </c>
      <c r="B75">
        <v>50</v>
      </c>
      <c r="C75" s="18" t="s">
        <v>99</v>
      </c>
      <c r="D75" s="13" t="s">
        <v>470</v>
      </c>
      <c r="E75" s="14" t="s">
        <v>470</v>
      </c>
      <c r="F75" s="14"/>
      <c r="G75" s="14"/>
      <c r="H75" s="21"/>
      <c r="I75" s="21"/>
      <c r="J75" s="21"/>
      <c r="K75" s="21"/>
    </row>
    <row r="76" spans="1:11" ht="16.5" hidden="1" thickBot="1" x14ac:dyDescent="0.3">
      <c r="A76" t="s">
        <v>109</v>
      </c>
      <c r="B76">
        <v>0.5</v>
      </c>
      <c r="C76" s="18" t="s">
        <v>15</v>
      </c>
      <c r="D76" s="13" t="s">
        <v>470</v>
      </c>
      <c r="E76" s="14" t="s">
        <v>470</v>
      </c>
      <c r="F76" s="14"/>
      <c r="G76" s="14"/>
      <c r="H76" s="21"/>
      <c r="I76" s="21"/>
      <c r="J76" s="21"/>
      <c r="K76" s="21"/>
    </row>
    <row r="77" spans="1:11" ht="16.5" hidden="1" thickBot="1" x14ac:dyDescent="0.3">
      <c r="A77" t="s">
        <v>110</v>
      </c>
      <c r="B77">
        <v>200</v>
      </c>
      <c r="C77" s="18" t="s">
        <v>111</v>
      </c>
      <c r="D77" s="13" t="s">
        <v>470</v>
      </c>
      <c r="E77" s="14" t="s">
        <v>470</v>
      </c>
      <c r="F77" s="14"/>
      <c r="G77" s="14"/>
      <c r="H77" s="21"/>
      <c r="I77" s="21"/>
      <c r="J77" s="21"/>
      <c r="K77" s="21"/>
    </row>
    <row r="78" spans="1:11" ht="16.5" hidden="1" thickBot="1" x14ac:dyDescent="0.3">
      <c r="A78" t="s">
        <v>112</v>
      </c>
      <c r="B78">
        <v>0.5</v>
      </c>
      <c r="C78" s="18" t="s">
        <v>15</v>
      </c>
      <c r="D78" s="13" t="s">
        <v>470</v>
      </c>
      <c r="E78" s="14" t="s">
        <v>470</v>
      </c>
      <c r="F78" s="14"/>
      <c r="G78" s="14"/>
      <c r="H78" s="21"/>
      <c r="I78" s="21"/>
      <c r="J78" s="21"/>
      <c r="K78" s="21"/>
    </row>
    <row r="79" spans="1:11" ht="16.5" hidden="1" thickBot="1" x14ac:dyDescent="0.3">
      <c r="A79" t="s">
        <v>113</v>
      </c>
      <c r="B79">
        <v>200</v>
      </c>
      <c r="C79" s="18" t="s">
        <v>111</v>
      </c>
      <c r="D79" s="13" t="s">
        <v>470</v>
      </c>
      <c r="E79" s="14" t="s">
        <v>470</v>
      </c>
      <c r="F79" s="14"/>
      <c r="G79" s="14"/>
      <c r="H79" s="21"/>
      <c r="I79" s="21"/>
      <c r="J79" s="21"/>
      <c r="K79" s="21"/>
    </row>
    <row r="80" spans="1:11" ht="16.5" hidden="1" thickBot="1" x14ac:dyDescent="0.3">
      <c r="A80" t="s">
        <v>114</v>
      </c>
      <c r="B80">
        <v>0.1</v>
      </c>
      <c r="C80" s="18" t="s">
        <v>41</v>
      </c>
      <c r="D80" s="13" t="s">
        <v>470</v>
      </c>
      <c r="E80" s="14" t="s">
        <v>470</v>
      </c>
      <c r="F80" s="14"/>
      <c r="G80" s="14"/>
      <c r="H80" s="21"/>
      <c r="I80" s="21"/>
      <c r="J80" s="21"/>
      <c r="K80" s="21"/>
    </row>
    <row r="81" spans="1:11" ht="16.5" hidden="1" thickBot="1" x14ac:dyDescent="0.3">
      <c r="A81" t="s">
        <v>115</v>
      </c>
      <c r="B81">
        <v>10</v>
      </c>
      <c r="C81" s="18" t="s">
        <v>11</v>
      </c>
      <c r="D81" s="13" t="s">
        <v>470</v>
      </c>
      <c r="E81" s="14" t="s">
        <v>470</v>
      </c>
      <c r="F81" s="14"/>
      <c r="G81" s="14"/>
      <c r="H81" s="21"/>
      <c r="I81" s="21"/>
      <c r="J81" s="21"/>
      <c r="K81" s="21"/>
    </row>
    <row r="82" spans="1:11" ht="16.5" hidden="1" thickBot="1" x14ac:dyDescent="0.3">
      <c r="A82" t="s">
        <v>116</v>
      </c>
      <c r="B82">
        <v>0.2</v>
      </c>
      <c r="C82" s="18" t="s">
        <v>107</v>
      </c>
      <c r="D82" s="13" t="s">
        <v>470</v>
      </c>
      <c r="E82" s="14" t="s">
        <v>470</v>
      </c>
      <c r="F82" s="14"/>
      <c r="G82" s="14"/>
      <c r="H82" s="21"/>
      <c r="I82" s="21"/>
      <c r="J82" s="21"/>
      <c r="K82" s="21"/>
    </row>
    <row r="83" spans="1:11" ht="16.5" hidden="1" thickBot="1" x14ac:dyDescent="0.3">
      <c r="A83" t="s">
        <v>117</v>
      </c>
      <c r="B83">
        <v>50</v>
      </c>
      <c r="C83" s="18" t="s">
        <v>99</v>
      </c>
      <c r="D83" s="13" t="s">
        <v>470</v>
      </c>
      <c r="E83" s="14" t="s">
        <v>470</v>
      </c>
      <c r="F83" s="14"/>
      <c r="G83" s="14"/>
      <c r="H83" s="21"/>
      <c r="I83" s="21"/>
      <c r="J83" s="21"/>
      <c r="K83" s="21"/>
    </row>
    <row r="84" spans="1:11" ht="16.5" hidden="1" thickBot="1" x14ac:dyDescent="0.3">
      <c r="A84" t="s">
        <v>118</v>
      </c>
      <c r="B84">
        <v>0.25</v>
      </c>
      <c r="C84" s="18" t="s">
        <v>19</v>
      </c>
      <c r="D84" s="13" t="s">
        <v>470</v>
      </c>
      <c r="E84" s="14" t="s">
        <v>470</v>
      </c>
      <c r="F84" s="14"/>
      <c r="G84" s="14"/>
      <c r="H84" s="21"/>
      <c r="I84" s="21"/>
      <c r="J84" s="21"/>
      <c r="K84" s="21"/>
    </row>
    <row r="85" spans="1:11" ht="16.5" hidden="1" thickBot="1" x14ac:dyDescent="0.3">
      <c r="A85" t="s">
        <v>119</v>
      </c>
      <c r="B85">
        <v>25</v>
      </c>
      <c r="C85" s="18" t="s">
        <v>47</v>
      </c>
      <c r="D85" s="13" t="s">
        <v>470</v>
      </c>
      <c r="E85" s="14" t="s">
        <v>470</v>
      </c>
      <c r="F85" s="14"/>
      <c r="G85" s="14"/>
      <c r="H85" s="21"/>
      <c r="I85" s="21"/>
      <c r="J85" s="21"/>
      <c r="K85" s="21"/>
    </row>
    <row r="86" spans="1:11" ht="16.5" hidden="1" thickBot="1" x14ac:dyDescent="0.3">
      <c r="A86" t="s">
        <v>120</v>
      </c>
      <c r="B86">
        <v>2E-3</v>
      </c>
      <c r="C86" s="18" t="s">
        <v>121</v>
      </c>
      <c r="D86" s="13" t="s">
        <v>470</v>
      </c>
      <c r="E86" s="14" t="s">
        <v>470</v>
      </c>
      <c r="F86" s="14"/>
      <c r="G86" s="14"/>
      <c r="H86" s="21"/>
      <c r="I86" s="21"/>
      <c r="J86" s="21"/>
      <c r="K86" s="21"/>
    </row>
    <row r="87" spans="1:11" ht="16.5" hidden="1" thickBot="1" x14ac:dyDescent="0.3">
      <c r="A87" t="s">
        <v>122</v>
      </c>
      <c r="B87">
        <v>10</v>
      </c>
      <c r="C87" s="18" t="s">
        <v>123</v>
      </c>
      <c r="D87" s="13" t="s">
        <v>470</v>
      </c>
      <c r="E87" s="14" t="s">
        <v>470</v>
      </c>
      <c r="F87" s="14"/>
      <c r="G87" s="14"/>
      <c r="H87" s="21"/>
      <c r="I87" s="21"/>
      <c r="J87" s="21"/>
      <c r="K87" s="21"/>
    </row>
    <row r="88" spans="1:11" ht="16.5" hidden="1" thickBot="1" x14ac:dyDescent="0.3">
      <c r="A88" t="s">
        <v>124</v>
      </c>
      <c r="B88">
        <v>0.5</v>
      </c>
      <c r="C88" s="18" t="s">
        <v>15</v>
      </c>
      <c r="D88" s="13" t="s">
        <v>470</v>
      </c>
      <c r="E88" s="14" t="s">
        <v>470</v>
      </c>
      <c r="F88" s="14"/>
      <c r="G88" s="14"/>
      <c r="H88" s="21"/>
      <c r="I88" s="21"/>
      <c r="J88" s="21"/>
      <c r="K88" s="21"/>
    </row>
    <row r="89" spans="1:11" ht="16.5" hidden="1" thickBot="1" x14ac:dyDescent="0.3">
      <c r="A89" t="s">
        <v>125</v>
      </c>
      <c r="B89">
        <f>IF($D$7="Вода сточная",50000,5000)</f>
        <v>5000</v>
      </c>
      <c r="C89">
        <f>IF($D$7="Вода сточная",50000,5000)</f>
        <v>5000</v>
      </c>
      <c r="D89" s="13" t="s">
        <v>470</v>
      </c>
      <c r="E89" s="14" t="s">
        <v>470</v>
      </c>
      <c r="F89" s="14"/>
      <c r="G89" s="14"/>
      <c r="H89" s="21"/>
      <c r="I89" s="21"/>
      <c r="J89" s="21"/>
      <c r="K89" s="21"/>
    </row>
    <row r="90" spans="1:11" ht="16.5" hidden="1" thickBot="1" x14ac:dyDescent="0.3">
      <c r="A90" t="s">
        <v>126</v>
      </c>
      <c r="B90">
        <f>IF($D$7="Вода сточная",0.05,0.005)</f>
        <v>5.0000000000000001E-3</v>
      </c>
      <c r="C90">
        <f>IF($D$7="Вода сточная",0.05,0.005)</f>
        <v>5.0000000000000001E-3</v>
      </c>
      <c r="D90" s="13" t="s">
        <v>470</v>
      </c>
      <c r="E90" s="14" t="s">
        <v>470</v>
      </c>
      <c r="F90" s="14"/>
      <c r="G90" s="14"/>
      <c r="H90" s="21"/>
      <c r="I90" s="21"/>
      <c r="J90" s="21"/>
      <c r="K90" s="21"/>
    </row>
    <row r="91" spans="1:11" ht="16.5" hidden="1" thickBot="1" x14ac:dyDescent="0.3">
      <c r="A91" t="s">
        <v>127</v>
      </c>
      <c r="B91">
        <f>IF($D$7="Вода сточная",0.5,5)</f>
        <v>5</v>
      </c>
      <c r="C91" t="str">
        <f>IF($D$7="Вода сточная",0.5,"5,0")</f>
        <v>5,0</v>
      </c>
      <c r="D91" s="13" t="s">
        <v>470</v>
      </c>
      <c r="E91" s="14" t="s">
        <v>470</v>
      </c>
      <c r="F91" s="14"/>
      <c r="G91" s="14"/>
      <c r="H91" s="21"/>
      <c r="I91" s="21"/>
      <c r="J91" s="21"/>
      <c r="K91" s="21"/>
    </row>
    <row r="92" spans="1:11" ht="16.5" hidden="1" thickBot="1" x14ac:dyDescent="0.3">
      <c r="A92" t="s">
        <v>128</v>
      </c>
      <c r="B92">
        <f>IF($D$7="Вода сточная",0.15,0.015)</f>
        <v>1.4999999999999999E-2</v>
      </c>
      <c r="C92">
        <f>IF($D$7="Вода сточная",0.15,0.015)</f>
        <v>1.4999999999999999E-2</v>
      </c>
      <c r="D92" s="13" t="s">
        <v>470</v>
      </c>
      <c r="E92" s="14" t="s">
        <v>470</v>
      </c>
      <c r="F92" s="14"/>
      <c r="G92" s="14"/>
      <c r="H92" s="21"/>
      <c r="I92" s="21"/>
      <c r="J92" s="21"/>
      <c r="K92" s="21"/>
    </row>
    <row r="93" spans="1:11" ht="16.5" hidden="1" thickBot="1" x14ac:dyDescent="0.3">
      <c r="A93" t="s">
        <v>129</v>
      </c>
      <c r="B93">
        <f>IF($D$7="Вода сточная",20,0.5)</f>
        <v>0.5</v>
      </c>
      <c r="C93">
        <f>IF($D$7="Вода сточная",20,0.5)</f>
        <v>0.5</v>
      </c>
      <c r="D93" s="13" t="s">
        <v>470</v>
      </c>
      <c r="E93" s="14" t="s">
        <v>470</v>
      </c>
      <c r="F93" s="14"/>
      <c r="G93" s="14"/>
      <c r="H93" s="21"/>
      <c r="I93" s="21"/>
      <c r="J93" s="21"/>
      <c r="K93" s="21"/>
    </row>
    <row r="94" spans="1:11" ht="16.5" hidden="1" thickBot="1" x14ac:dyDescent="0.3">
      <c r="A94" t="s">
        <v>130</v>
      </c>
      <c r="B94">
        <v>0.04</v>
      </c>
      <c r="C94" s="18" t="s">
        <v>131</v>
      </c>
      <c r="D94" s="13" t="s">
        <v>470</v>
      </c>
      <c r="E94" s="14" t="s">
        <v>470</v>
      </c>
      <c r="F94" s="14"/>
      <c r="G94" s="14"/>
      <c r="H94" s="21"/>
      <c r="I94" s="21"/>
      <c r="J94" s="21"/>
      <c r="K94" s="21"/>
    </row>
    <row r="95" spans="1:11" ht="16.5" hidden="1" thickBot="1" x14ac:dyDescent="0.3">
      <c r="A95" t="s">
        <v>132</v>
      </c>
      <c r="B95">
        <v>200</v>
      </c>
      <c r="C95" s="18" t="s">
        <v>111</v>
      </c>
      <c r="D95" s="13" t="s">
        <v>470</v>
      </c>
      <c r="E95" s="14" t="s">
        <v>470</v>
      </c>
      <c r="F95" s="14"/>
      <c r="G95" s="14"/>
      <c r="H95" s="21"/>
      <c r="I95" s="21"/>
      <c r="J95" s="21"/>
      <c r="K95" s="21"/>
    </row>
    <row r="96" spans="1:11" ht="16.5" hidden="1" thickBot="1" x14ac:dyDescent="0.3">
      <c r="A96" t="s">
        <v>133</v>
      </c>
      <c r="B96">
        <f>IF($D$7="Вода сточная",0.1,0.01)</f>
        <v>0.01</v>
      </c>
      <c r="C96">
        <f>IF($D$7="Вода сточная",0.1,0.01)</f>
        <v>0.01</v>
      </c>
      <c r="D96" s="13" t="s">
        <v>470</v>
      </c>
      <c r="E96" s="14" t="s">
        <v>470</v>
      </c>
      <c r="F96" s="14"/>
      <c r="G96" s="14"/>
      <c r="H96" s="21"/>
      <c r="I96" s="21"/>
      <c r="J96" s="21"/>
      <c r="K96" s="21"/>
    </row>
    <row r="97" spans="1:11" ht="16.5" hidden="1" thickBot="1" x14ac:dyDescent="0.3">
      <c r="A97" t="s">
        <v>134</v>
      </c>
      <c r="B97">
        <f>IF($D$7="Вода сточная",20,5)</f>
        <v>5</v>
      </c>
      <c r="C97">
        <f>IF($D$7="Вода сточная",20,5)</f>
        <v>5</v>
      </c>
      <c r="D97" s="13" t="s">
        <v>470</v>
      </c>
      <c r="E97" s="14" t="s">
        <v>470</v>
      </c>
      <c r="F97" s="14"/>
      <c r="G97" s="14"/>
      <c r="H97" s="21"/>
      <c r="I97" s="21"/>
      <c r="J97" s="21"/>
      <c r="K97" s="21"/>
    </row>
    <row r="98" spans="1:11" ht="16.5" hidden="1" thickBot="1" x14ac:dyDescent="0.3">
      <c r="A98" t="s">
        <v>135</v>
      </c>
      <c r="B98">
        <f>IF($D$7="Вода сточная",0.1,0.01)</f>
        <v>0.01</v>
      </c>
      <c r="C98">
        <f>IF($D$7="Вода сточная",0.1,0.01)</f>
        <v>0.01</v>
      </c>
      <c r="D98" s="13" t="s">
        <v>470</v>
      </c>
      <c r="E98" s="14" t="s">
        <v>470</v>
      </c>
      <c r="F98" s="14"/>
      <c r="G98" s="14"/>
      <c r="H98" s="21"/>
      <c r="I98" s="21"/>
      <c r="J98" s="21"/>
      <c r="K98" s="21"/>
    </row>
    <row r="99" spans="1:11" ht="16.5" hidden="1" thickBot="1" x14ac:dyDescent="0.3">
      <c r="A99" t="s">
        <v>136</v>
      </c>
      <c r="B99">
        <f>IF($D$7="Вода сточная",100,10)</f>
        <v>10</v>
      </c>
      <c r="C99">
        <f>IF($D$7="Вода сточная",100,10)</f>
        <v>10</v>
      </c>
      <c r="D99" s="13" t="s">
        <v>470</v>
      </c>
      <c r="E99" s="14" t="s">
        <v>470</v>
      </c>
      <c r="F99" s="14"/>
      <c r="G99" s="14"/>
      <c r="H99" s="21"/>
      <c r="I99" s="21"/>
      <c r="J99" s="21"/>
      <c r="K99" s="21"/>
    </row>
    <row r="100" spans="1:11" ht="16.5" hidden="1" thickBot="1" x14ac:dyDescent="0.3">
      <c r="A100" t="s">
        <v>137</v>
      </c>
      <c r="B100">
        <v>2</v>
      </c>
      <c r="C100" s="18" t="s">
        <v>138</v>
      </c>
      <c r="D100" s="13" t="s">
        <v>470</v>
      </c>
      <c r="E100" s="14" t="s">
        <v>470</v>
      </c>
      <c r="F100" s="14"/>
      <c r="G100" s="14"/>
      <c r="H100" s="21"/>
      <c r="I100" s="21"/>
      <c r="J100" s="21"/>
      <c r="K100" s="21"/>
    </row>
    <row r="101" spans="1:11" ht="16.5" hidden="1" thickBot="1" x14ac:dyDescent="0.3">
      <c r="A101" t="s">
        <v>139</v>
      </c>
      <c r="B101">
        <v>20</v>
      </c>
      <c r="C101" s="18" t="s">
        <v>140</v>
      </c>
      <c r="D101" s="13" t="s">
        <v>470</v>
      </c>
      <c r="E101" s="14" t="s">
        <v>470</v>
      </c>
      <c r="F101" s="14"/>
      <c r="G101" s="14"/>
      <c r="H101" s="21"/>
      <c r="I101" s="21"/>
      <c r="J101" s="21"/>
      <c r="K101" s="21"/>
    </row>
    <row r="102" spans="1:11" ht="16.5" hidden="1" thickBot="1" x14ac:dyDescent="0.3">
      <c r="A102" t="s">
        <v>141</v>
      </c>
      <c r="B102">
        <v>1</v>
      </c>
      <c r="C102" s="18" t="s">
        <v>79</v>
      </c>
      <c r="D102" s="13" t="s">
        <v>470</v>
      </c>
      <c r="E102" s="14" t="s">
        <v>470</v>
      </c>
      <c r="F102" s="14"/>
      <c r="G102" s="14"/>
      <c r="H102" s="21"/>
      <c r="I102" s="21"/>
      <c r="J102" s="21"/>
      <c r="K102" s="21"/>
    </row>
    <row r="103" spans="1:11" ht="16.5" hidden="1" thickBot="1" x14ac:dyDescent="0.3">
      <c r="A103" t="s">
        <v>142</v>
      </c>
      <c r="B103">
        <f>IF($D$7="Вода сточная",1000,200)</f>
        <v>200</v>
      </c>
      <c r="C103">
        <f>IF($D$7="Вода сточная",1000,200)</f>
        <v>200</v>
      </c>
      <c r="D103" s="13" t="s">
        <v>470</v>
      </c>
      <c r="E103" s="14" t="s">
        <v>470</v>
      </c>
      <c r="F103" s="14"/>
      <c r="G103" s="14"/>
      <c r="H103" s="21"/>
      <c r="I103" s="21"/>
      <c r="J103" s="21"/>
      <c r="K103" s="21"/>
    </row>
    <row r="104" spans="1:11" ht="16.5" hidden="1" thickBot="1" x14ac:dyDescent="0.3">
      <c r="A104" t="s">
        <v>143</v>
      </c>
      <c r="B104">
        <v>1.4999999999999999E-2</v>
      </c>
      <c r="C104" s="18" t="s">
        <v>144</v>
      </c>
      <c r="D104" s="13" t="s">
        <v>470</v>
      </c>
      <c r="E104" s="14" t="s">
        <v>470</v>
      </c>
      <c r="F104" s="14"/>
      <c r="G104" s="14"/>
      <c r="H104" s="21"/>
      <c r="I104" s="21"/>
      <c r="J104" s="21"/>
      <c r="K104" s="21"/>
    </row>
    <row r="105" spans="1:11" ht="16.5" hidden="1" thickBot="1" x14ac:dyDescent="0.3">
      <c r="A105" t="s">
        <v>145</v>
      </c>
      <c r="B105">
        <v>1</v>
      </c>
      <c r="C105" s="18" t="s">
        <v>34</v>
      </c>
      <c r="D105" s="13" t="s">
        <v>470</v>
      </c>
      <c r="E105" s="14" t="s">
        <v>470</v>
      </c>
      <c r="F105" s="14"/>
      <c r="G105" s="14"/>
      <c r="H105" s="21"/>
      <c r="I105" s="21"/>
      <c r="J105" s="21"/>
      <c r="K105" s="21"/>
    </row>
    <row r="106" spans="1:11" ht="16.5" hidden="1" thickBot="1" x14ac:dyDescent="0.3">
      <c r="A106" t="s">
        <v>146</v>
      </c>
      <c r="B106">
        <v>0.01</v>
      </c>
      <c r="C106" s="18" t="s">
        <v>147</v>
      </c>
      <c r="D106" s="13" t="s">
        <v>470</v>
      </c>
      <c r="E106" s="14" t="s">
        <v>470</v>
      </c>
      <c r="F106" s="14"/>
      <c r="G106" s="14"/>
      <c r="H106" s="21"/>
      <c r="I106" s="21"/>
      <c r="J106" s="21"/>
      <c r="K106" s="21"/>
    </row>
    <row r="107" spans="1:11" ht="16.5" hidden="1" thickBot="1" x14ac:dyDescent="0.3">
      <c r="A107" t="s">
        <v>148</v>
      </c>
      <c r="B107">
        <v>2</v>
      </c>
      <c r="C107" s="18" t="s">
        <v>149</v>
      </c>
      <c r="D107" s="13" t="s">
        <v>470</v>
      </c>
      <c r="E107" s="14" t="s">
        <v>470</v>
      </c>
      <c r="F107" s="14"/>
      <c r="G107" s="14"/>
      <c r="H107" s="21"/>
      <c r="I107" s="21"/>
      <c r="J107" s="21"/>
      <c r="K107" s="21"/>
    </row>
    <row r="108" spans="1:11" ht="16.5" hidden="1" thickBot="1" x14ac:dyDescent="0.3">
      <c r="A108" t="s">
        <v>150</v>
      </c>
      <c r="B108">
        <f>IF($D$7="Вода сточная",0.1,0.02)</f>
        <v>0.02</v>
      </c>
      <c r="C108">
        <f>IF($D$7="Вода сточная",0.1,0.02)</f>
        <v>0.02</v>
      </c>
      <c r="D108" s="13" t="s">
        <v>470</v>
      </c>
      <c r="E108" s="14" t="s">
        <v>470</v>
      </c>
      <c r="F108" s="14"/>
      <c r="G108" s="14"/>
      <c r="H108" s="21"/>
      <c r="I108" s="21"/>
      <c r="J108" s="21"/>
      <c r="K108" s="21"/>
    </row>
    <row r="109" spans="1:11" ht="16.5" hidden="1" thickBot="1" x14ac:dyDescent="0.3">
      <c r="A109" t="s">
        <v>151</v>
      </c>
      <c r="B109">
        <f>IF($D$7="Вода сточная",5,0.5)</f>
        <v>0.5</v>
      </c>
      <c r="C109">
        <f>IF($D$7="Вода сточная","5,0",0.5)</f>
        <v>0.5</v>
      </c>
      <c r="D109" s="13" t="s">
        <v>470</v>
      </c>
      <c r="E109" s="14" t="s">
        <v>470</v>
      </c>
      <c r="F109" s="14"/>
      <c r="G109" s="14"/>
      <c r="H109" s="21"/>
      <c r="I109" s="21"/>
      <c r="J109" s="21"/>
      <c r="K109" s="21"/>
    </row>
    <row r="110" spans="1:11" ht="16.5" hidden="1" thickBot="1" x14ac:dyDescent="0.3">
      <c r="A110" t="s">
        <v>152</v>
      </c>
      <c r="B110">
        <v>1</v>
      </c>
      <c r="C110" s="18" t="s">
        <v>34</v>
      </c>
      <c r="D110" s="13" t="s">
        <v>470</v>
      </c>
      <c r="E110" s="14" t="s">
        <v>470</v>
      </c>
      <c r="F110" s="14"/>
      <c r="G110" s="14"/>
      <c r="H110" s="21"/>
      <c r="I110" s="21"/>
      <c r="J110" s="21"/>
      <c r="K110" s="21"/>
    </row>
    <row r="111" spans="1:11" ht="16.5" hidden="1" thickBot="1" x14ac:dyDescent="0.3">
      <c r="A111" t="s">
        <v>153</v>
      </c>
      <c r="B111">
        <v>20</v>
      </c>
      <c r="C111" s="18" t="s">
        <v>58</v>
      </c>
      <c r="D111" s="13" t="s">
        <v>470</v>
      </c>
      <c r="E111" s="14" t="s">
        <v>470</v>
      </c>
      <c r="F111" s="14"/>
      <c r="G111" s="14"/>
      <c r="H111" s="21"/>
      <c r="I111" s="21"/>
      <c r="J111" s="21"/>
      <c r="K111" s="21"/>
    </row>
    <row r="112" spans="1:11" ht="16.5" hidden="1" thickBot="1" x14ac:dyDescent="0.3">
      <c r="A112" t="s">
        <v>154</v>
      </c>
      <c r="B112">
        <f>IF($D$7="Вода сточная",0.2,0.02)</f>
        <v>0.02</v>
      </c>
      <c r="C112">
        <f>IF($D$7="Вода сточная",0.2,0.02)</f>
        <v>0.02</v>
      </c>
      <c r="D112" s="13" t="s">
        <v>470</v>
      </c>
      <c r="E112" s="14" t="s">
        <v>470</v>
      </c>
      <c r="F112" s="14"/>
      <c r="G112" s="14"/>
      <c r="H112" s="21"/>
      <c r="I112" s="21"/>
      <c r="J112" s="21"/>
      <c r="K112" s="21"/>
    </row>
    <row r="113" spans="1:11" ht="16.5" hidden="1" thickBot="1" x14ac:dyDescent="0.3">
      <c r="A113" t="s">
        <v>155</v>
      </c>
      <c r="B113">
        <f>IF($D$7="Вода сточная",500,10)</f>
        <v>10</v>
      </c>
      <c r="C113">
        <f>IF($D$7="Вода сточная",500,10)</f>
        <v>10</v>
      </c>
      <c r="D113" s="13" t="s">
        <v>470</v>
      </c>
      <c r="E113" s="14" t="s">
        <v>470</v>
      </c>
      <c r="F113" s="14"/>
      <c r="G113" s="14"/>
      <c r="H113" s="21"/>
      <c r="I113" s="21"/>
      <c r="J113" s="21"/>
      <c r="K113" s="21"/>
    </row>
    <row r="114" spans="1:11" ht="16.5" hidden="1" thickBot="1" x14ac:dyDescent="0.3">
      <c r="A114" t="s">
        <v>156</v>
      </c>
      <c r="B114">
        <f>IF($D$7="Вода сточная",0.04,0.004)</f>
        <v>4.0000000000000001E-3</v>
      </c>
      <c r="C114">
        <f>IF($D$7="Вода сточная",0.04,0.004)</f>
        <v>4.0000000000000001E-3</v>
      </c>
      <c r="D114" s="13" t="s">
        <v>470</v>
      </c>
      <c r="E114" s="14" t="s">
        <v>470</v>
      </c>
      <c r="F114" s="14"/>
      <c r="G114" s="14"/>
      <c r="H114" s="21"/>
      <c r="I114" s="21"/>
      <c r="J114" s="21"/>
      <c r="K114" s="21"/>
    </row>
    <row r="115" spans="1:11" ht="16.5" hidden="1" thickBot="1" x14ac:dyDescent="0.3">
      <c r="A115" t="s">
        <v>157</v>
      </c>
      <c r="B115">
        <f>IF($D$7="Вода сточная",500,0.2)</f>
        <v>0.2</v>
      </c>
      <c r="C115">
        <f>IF($D$7="Вода сточная",500,0.2)</f>
        <v>0.2</v>
      </c>
      <c r="D115" s="13" t="s">
        <v>470</v>
      </c>
      <c r="E115" s="14" t="s">
        <v>470</v>
      </c>
      <c r="F115" s="14"/>
      <c r="G115" s="14"/>
      <c r="H115" s="21"/>
      <c r="I115" s="21"/>
      <c r="J115" s="21"/>
      <c r="K115" s="21"/>
    </row>
    <row r="116" spans="1:11" ht="16.5" hidden="1" thickBot="1" x14ac:dyDescent="0.3">
      <c r="A116" t="s">
        <v>158</v>
      </c>
      <c r="B116">
        <f>IF($D$7="Вода сточная",0.1,0.01)</f>
        <v>0.01</v>
      </c>
      <c r="C116">
        <f>IF($D$7="Вода сточная",0.1,0.01)</f>
        <v>0.01</v>
      </c>
      <c r="D116" s="13" t="s">
        <v>470</v>
      </c>
      <c r="E116" s="14" t="s">
        <v>470</v>
      </c>
      <c r="F116" s="14"/>
      <c r="G116" s="14"/>
      <c r="H116" s="21"/>
      <c r="I116" s="21"/>
      <c r="J116" s="21"/>
      <c r="K116" s="21"/>
    </row>
    <row r="117" spans="1:11" ht="16.5" hidden="1" thickBot="1" x14ac:dyDescent="0.3">
      <c r="A117" t="s">
        <v>159</v>
      </c>
      <c r="B117">
        <f>IF($D$7="Вода сточная",500,15)</f>
        <v>15</v>
      </c>
      <c r="C117">
        <f>IF($D$7="Вода сточная",500,15)</f>
        <v>15</v>
      </c>
      <c r="D117" s="13" t="s">
        <v>470</v>
      </c>
      <c r="E117" s="14" t="s">
        <v>470</v>
      </c>
      <c r="F117" s="14"/>
      <c r="G117" s="14"/>
      <c r="H117" s="21"/>
      <c r="I117" s="21"/>
      <c r="J117" s="21"/>
      <c r="K117" s="21"/>
    </row>
    <row r="118" spans="1:11" ht="16.5" hidden="1" thickBot="1" x14ac:dyDescent="0.3">
      <c r="A118" t="s">
        <v>160</v>
      </c>
      <c r="B118">
        <v>0.01</v>
      </c>
      <c r="C118" s="18" t="s">
        <v>31</v>
      </c>
      <c r="D118" s="13" t="s">
        <v>470</v>
      </c>
      <c r="E118" s="14" t="s">
        <v>470</v>
      </c>
      <c r="F118" s="14"/>
      <c r="G118" s="14"/>
      <c r="H118" s="21"/>
      <c r="I118" s="21"/>
      <c r="J118" s="21"/>
      <c r="K118" s="21"/>
    </row>
    <row r="119" spans="1:11" ht="16.5" hidden="1" thickBot="1" x14ac:dyDescent="0.3">
      <c r="A119" t="s">
        <v>161</v>
      </c>
      <c r="B119">
        <v>0.4</v>
      </c>
      <c r="C119" s="18" t="s">
        <v>162</v>
      </c>
      <c r="D119" s="13" t="s">
        <v>470</v>
      </c>
      <c r="E119" s="14" t="s">
        <v>470</v>
      </c>
      <c r="F119" s="14"/>
      <c r="G119" s="14"/>
      <c r="H119" s="21"/>
      <c r="I119" s="21"/>
      <c r="J119" s="21"/>
      <c r="K119" s="21"/>
    </row>
    <row r="120" spans="1:11" ht="16.5" hidden="1" thickBot="1" x14ac:dyDescent="0.3">
      <c r="A120" t="s">
        <v>163</v>
      </c>
      <c r="B120">
        <v>1</v>
      </c>
      <c r="C120" s="18" t="s">
        <v>34</v>
      </c>
      <c r="D120" s="13" t="s">
        <v>470</v>
      </c>
      <c r="E120" s="14" t="s">
        <v>470</v>
      </c>
      <c r="F120" s="14"/>
      <c r="G120" s="14"/>
      <c r="H120" s="21"/>
      <c r="I120" s="21"/>
      <c r="J120" s="21"/>
      <c r="K120" s="21"/>
    </row>
    <row r="121" spans="1:11" ht="16.5" hidden="1" thickBot="1" x14ac:dyDescent="0.3">
      <c r="A121" t="s">
        <v>164</v>
      </c>
      <c r="B121">
        <v>200</v>
      </c>
      <c r="C121" s="18" t="s">
        <v>111</v>
      </c>
      <c r="D121" s="13" t="s">
        <v>470</v>
      </c>
      <c r="E121" s="14" t="s">
        <v>470</v>
      </c>
      <c r="F121" s="14"/>
      <c r="G121" s="14"/>
      <c r="H121" s="21"/>
      <c r="I121" s="21"/>
      <c r="J121" s="21"/>
      <c r="K121" s="21"/>
    </row>
    <row r="122" spans="1:11" ht="16.5" hidden="1" thickBot="1" x14ac:dyDescent="0.3">
      <c r="A122" t="s">
        <v>165</v>
      </c>
      <c r="B122">
        <v>10</v>
      </c>
      <c r="C122" s="18" t="s">
        <v>123</v>
      </c>
      <c r="D122" s="13" t="s">
        <v>470</v>
      </c>
      <c r="E122" s="14" t="s">
        <v>470</v>
      </c>
      <c r="F122" s="14"/>
      <c r="G122" s="14"/>
      <c r="H122" s="21"/>
      <c r="I122" s="21"/>
      <c r="J122" s="21"/>
      <c r="K122" s="21"/>
    </row>
    <row r="123" spans="1:11" ht="16.5" hidden="1" thickBot="1" x14ac:dyDescent="0.3">
      <c r="A123" t="s">
        <v>166</v>
      </c>
      <c r="B123">
        <v>5000</v>
      </c>
      <c r="C123" s="18" t="s">
        <v>167</v>
      </c>
      <c r="D123" s="13" t="s">
        <v>470</v>
      </c>
      <c r="E123" s="14" t="s">
        <v>470</v>
      </c>
      <c r="F123" s="14"/>
      <c r="G123" s="14"/>
      <c r="H123" s="21"/>
      <c r="I123" s="21"/>
      <c r="J123" s="21"/>
      <c r="K123" s="21"/>
    </row>
    <row r="124" spans="1:11" ht="16.5" hidden="1" thickBot="1" x14ac:dyDescent="0.3">
      <c r="A124" t="s">
        <v>168</v>
      </c>
      <c r="B124">
        <v>10</v>
      </c>
      <c r="C124" s="18" t="s">
        <v>11</v>
      </c>
      <c r="D124" s="13" t="s">
        <v>470</v>
      </c>
      <c r="E124" s="14" t="s">
        <v>470</v>
      </c>
      <c r="F124" s="14"/>
      <c r="G124" s="14"/>
      <c r="H124" s="21"/>
      <c r="I124" s="21"/>
      <c r="J124" s="21"/>
      <c r="K124" s="21"/>
    </row>
    <row r="125" spans="1:11" ht="16.5" hidden="1" thickBot="1" x14ac:dyDescent="0.3">
      <c r="A125" t="s">
        <v>169</v>
      </c>
      <c r="B125">
        <v>2500</v>
      </c>
      <c r="C125" s="18" t="s">
        <v>170</v>
      </c>
      <c r="D125" s="13" t="s">
        <v>470</v>
      </c>
      <c r="E125" s="14" t="s">
        <v>470</v>
      </c>
      <c r="F125" s="14"/>
      <c r="G125" s="14"/>
      <c r="H125" s="21"/>
      <c r="I125" s="21"/>
      <c r="J125" s="21"/>
      <c r="K125" s="21"/>
    </row>
    <row r="126" spans="1:11" ht="16.5" hidden="1" thickBot="1" x14ac:dyDescent="0.3">
      <c r="A126" t="s">
        <v>171</v>
      </c>
      <c r="B126">
        <v>0.5</v>
      </c>
      <c r="C126" s="18" t="s">
        <v>15</v>
      </c>
      <c r="D126" s="13" t="s">
        <v>470</v>
      </c>
      <c r="E126" s="14" t="s">
        <v>470</v>
      </c>
      <c r="F126" s="14"/>
      <c r="G126" s="14"/>
      <c r="H126" s="21"/>
      <c r="I126" s="21"/>
      <c r="J126" s="21"/>
      <c r="K126" s="21"/>
    </row>
    <row r="127" spans="1:11" ht="16.5" hidden="1" thickBot="1" x14ac:dyDescent="0.3">
      <c r="A127" t="s">
        <v>172</v>
      </c>
      <c r="B127">
        <f>IF($D$7="Вода сточная",100,IF($D$7="Вода природная",100,10))</f>
        <v>10</v>
      </c>
      <c r="C127" s="18">
        <f>IF($D$7="Вода сточная",100,IF($D$7="Вода природная",100,10))</f>
        <v>10</v>
      </c>
      <c r="D127" s="13" t="s">
        <v>470</v>
      </c>
      <c r="E127" s="14" t="s">
        <v>470</v>
      </c>
      <c r="F127" s="14"/>
      <c r="G127" s="14"/>
      <c r="H127" s="21"/>
      <c r="I127" s="21"/>
      <c r="J127" s="21"/>
      <c r="K127" s="21"/>
    </row>
    <row r="128" spans="1:11" ht="16.5" hidden="1" thickBot="1" x14ac:dyDescent="0.3">
      <c r="A128" t="s">
        <v>173</v>
      </c>
      <c r="B128">
        <f>IF($D$7="Вода сточная",1,0.2)</f>
        <v>0.2</v>
      </c>
      <c r="C128" s="18">
        <f>IF($D$7="Вода сточная",1,0.2)</f>
        <v>0.2</v>
      </c>
      <c r="D128" s="13" t="s">
        <v>470</v>
      </c>
      <c r="E128" s="14" t="s">
        <v>470</v>
      </c>
      <c r="F128" s="14"/>
      <c r="G128" s="14"/>
      <c r="H128" s="21"/>
      <c r="I128" s="21"/>
      <c r="J128" s="21"/>
      <c r="K128" s="21"/>
    </row>
    <row r="129" spans="1:11" ht="16.5" hidden="1" thickBot="1" x14ac:dyDescent="0.3">
      <c r="A129" t="s">
        <v>174</v>
      </c>
      <c r="B129">
        <f>IF($D$7="Вода сточная",500,100)</f>
        <v>100</v>
      </c>
      <c r="C129" s="18">
        <f>IF($D$7="Вода сточная",500,100)</f>
        <v>100</v>
      </c>
      <c r="D129" s="13" t="s">
        <v>470</v>
      </c>
      <c r="E129" s="14" t="s">
        <v>470</v>
      </c>
      <c r="F129" s="14"/>
      <c r="G129" s="14"/>
      <c r="H129" s="21"/>
      <c r="I129" s="21"/>
      <c r="J129" s="21"/>
      <c r="K129" s="21"/>
    </row>
    <row r="130" spans="1:11" ht="16.5" hidden="1" thickBot="1" x14ac:dyDescent="0.3">
      <c r="A130" t="s">
        <v>175</v>
      </c>
      <c r="B130">
        <v>1</v>
      </c>
      <c r="C130" s="18" t="s">
        <v>79</v>
      </c>
      <c r="D130" s="13" t="s">
        <v>470</v>
      </c>
      <c r="E130" s="14" t="s">
        <v>470</v>
      </c>
      <c r="F130" s="14"/>
      <c r="G130" s="14"/>
      <c r="H130" s="21"/>
      <c r="I130" s="21"/>
      <c r="J130" s="21"/>
      <c r="K130" s="21"/>
    </row>
    <row r="131" spans="1:11" ht="16.5" hidden="1" thickBot="1" x14ac:dyDescent="0.3">
      <c r="A131" t="s">
        <v>176</v>
      </c>
      <c r="B131">
        <f>IF($D$7="Вода сточная",100,20)</f>
        <v>20</v>
      </c>
      <c r="C131" s="18">
        <f>IF($D$7="Вода сточная",100,20)</f>
        <v>20</v>
      </c>
      <c r="D131" s="13" t="s">
        <v>470</v>
      </c>
      <c r="E131" s="14" t="s">
        <v>470</v>
      </c>
      <c r="F131" s="14"/>
      <c r="G131" s="14"/>
      <c r="H131" s="21"/>
      <c r="I131" s="21"/>
      <c r="J131" s="21"/>
      <c r="K131" s="21"/>
    </row>
    <row r="132" spans="1:11" ht="16.5" hidden="1" thickBot="1" x14ac:dyDescent="0.3">
      <c r="A132" s="22" t="s">
        <v>177</v>
      </c>
      <c r="B132" s="22">
        <v>0.2</v>
      </c>
      <c r="C132" s="23" t="s">
        <v>107</v>
      </c>
      <c r="D132" s="13" t="s">
        <v>470</v>
      </c>
      <c r="E132" s="14" t="s">
        <v>470</v>
      </c>
      <c r="F132" s="14"/>
      <c r="G132" s="14"/>
      <c r="H132" s="21"/>
      <c r="I132" s="21"/>
      <c r="J132" s="21"/>
      <c r="K132" s="21"/>
    </row>
    <row r="133" spans="1:11" ht="16.5" hidden="1" thickBot="1" x14ac:dyDescent="0.3">
      <c r="A133" s="22" t="s">
        <v>178</v>
      </c>
      <c r="B133" s="22">
        <v>145</v>
      </c>
      <c r="C133" s="23" t="s">
        <v>179</v>
      </c>
      <c r="D133" s="13" t="s">
        <v>470</v>
      </c>
      <c r="E133" s="14" t="s">
        <v>470</v>
      </c>
      <c r="F133" s="14"/>
      <c r="G133" s="14"/>
      <c r="H133" s="21"/>
      <c r="I133" s="21"/>
      <c r="J133" s="21"/>
      <c r="K133" s="21"/>
    </row>
    <row r="134" spans="1:11" ht="16.5" hidden="1" thickBot="1" x14ac:dyDescent="0.3">
      <c r="A134" t="s">
        <v>180</v>
      </c>
      <c r="B134">
        <v>10</v>
      </c>
      <c r="C134" s="18" t="s">
        <v>11</v>
      </c>
      <c r="D134" s="13" t="s">
        <v>470</v>
      </c>
      <c r="E134" s="14" t="s">
        <v>470</v>
      </c>
      <c r="F134" s="14"/>
      <c r="G134" s="14"/>
      <c r="H134" s="21"/>
      <c r="I134" s="21"/>
      <c r="J134" s="21"/>
      <c r="K134" s="21"/>
    </row>
    <row r="135" spans="1:11" ht="16.5" hidden="1" thickBot="1" x14ac:dyDescent="0.3">
      <c r="A135" t="s">
        <v>181</v>
      </c>
      <c r="B135">
        <v>30</v>
      </c>
      <c r="C135" s="18" t="s">
        <v>182</v>
      </c>
      <c r="D135" s="13" t="s">
        <v>470</v>
      </c>
      <c r="E135" s="14" t="s">
        <v>470</v>
      </c>
      <c r="F135" s="14"/>
      <c r="G135" s="14"/>
      <c r="H135" s="21"/>
      <c r="I135" s="21"/>
      <c r="J135" s="21"/>
      <c r="K135" s="21"/>
    </row>
    <row r="136" spans="1:11" ht="16.5" hidden="1" thickBot="1" x14ac:dyDescent="0.3">
      <c r="A136" t="s">
        <v>183</v>
      </c>
      <c r="B136">
        <v>0.5</v>
      </c>
      <c r="C136" s="18" t="s">
        <v>15</v>
      </c>
      <c r="D136" s="13" t="s">
        <v>470</v>
      </c>
      <c r="E136" s="14" t="s">
        <v>470</v>
      </c>
      <c r="F136" s="14"/>
      <c r="G136" s="14"/>
      <c r="H136" s="21"/>
      <c r="I136" s="21"/>
      <c r="J136" s="21"/>
      <c r="K136" s="21"/>
    </row>
    <row r="137" spans="1:11" ht="16.5" hidden="1" thickBot="1" x14ac:dyDescent="0.3">
      <c r="A137" t="s">
        <v>184</v>
      </c>
      <c r="B137">
        <v>50</v>
      </c>
      <c r="C137" s="18" t="s">
        <v>99</v>
      </c>
      <c r="D137" s="13" t="s">
        <v>470</v>
      </c>
      <c r="E137" s="14" t="s">
        <v>470</v>
      </c>
      <c r="F137" s="14"/>
      <c r="G137" s="14"/>
      <c r="H137" s="21"/>
      <c r="I137" s="21"/>
      <c r="J137" s="21"/>
      <c r="K137" s="21"/>
    </row>
    <row r="138" spans="1:11" ht="16.5" hidden="1" thickBot="1" x14ac:dyDescent="0.3">
      <c r="A138" t="s">
        <v>185</v>
      </c>
      <c r="B138">
        <v>1</v>
      </c>
      <c r="C138" s="18" t="s">
        <v>60</v>
      </c>
      <c r="D138" s="13" t="s">
        <v>470</v>
      </c>
      <c r="E138" s="14" t="s">
        <v>470</v>
      </c>
      <c r="F138" s="14"/>
      <c r="G138" s="14"/>
      <c r="H138" s="21"/>
      <c r="I138" s="21"/>
      <c r="J138" s="21"/>
      <c r="K138" s="21"/>
    </row>
    <row r="139" spans="1:11" ht="16.5" hidden="1" thickBot="1" x14ac:dyDescent="0.3">
      <c r="A139" t="s">
        <v>186</v>
      </c>
      <c r="B139">
        <v>14</v>
      </c>
      <c r="C139" s="18" t="s">
        <v>62</v>
      </c>
      <c r="D139" s="13" t="s">
        <v>470</v>
      </c>
      <c r="E139" s="14" t="s">
        <v>470</v>
      </c>
      <c r="F139" s="14"/>
      <c r="G139" s="14"/>
      <c r="H139" s="21"/>
      <c r="I139" s="21"/>
      <c r="J139" s="21"/>
      <c r="K139" s="21"/>
    </row>
    <row r="140" spans="1:11" ht="16.5" hidden="1" thickBot="1" x14ac:dyDescent="0.3">
      <c r="A140" t="s">
        <v>187</v>
      </c>
      <c r="B140">
        <v>1</v>
      </c>
      <c r="C140" s="18" t="s">
        <v>60</v>
      </c>
      <c r="D140" s="13" t="s">
        <v>470</v>
      </c>
      <c r="E140" s="14" t="s">
        <v>470</v>
      </c>
      <c r="F140" s="14"/>
      <c r="G140" s="14"/>
      <c r="H140" s="21"/>
      <c r="I140" s="21"/>
      <c r="J140" s="21"/>
      <c r="K140" s="21"/>
    </row>
    <row r="141" spans="1:11" ht="16.5" hidden="1" thickBot="1" x14ac:dyDescent="0.3">
      <c r="A141" t="s">
        <v>188</v>
      </c>
      <c r="B141">
        <v>14</v>
      </c>
      <c r="C141" s="18" t="s">
        <v>62</v>
      </c>
      <c r="D141" s="13" t="s">
        <v>470</v>
      </c>
      <c r="E141" s="14" t="s">
        <v>470</v>
      </c>
      <c r="F141" s="14"/>
      <c r="G141" s="14"/>
      <c r="H141" s="21"/>
      <c r="I141" s="21"/>
      <c r="J141" s="21"/>
      <c r="K141" s="21"/>
    </row>
    <row r="142" spans="1:11" ht="16.5" hidden="1" thickBot="1" x14ac:dyDescent="0.3">
      <c r="A142" t="s">
        <v>189</v>
      </c>
      <c r="B142">
        <v>1</v>
      </c>
      <c r="C142" s="18" t="s">
        <v>34</v>
      </c>
      <c r="D142" s="13" t="s">
        <v>470</v>
      </c>
      <c r="E142" s="14" t="s">
        <v>470</v>
      </c>
      <c r="F142" s="14"/>
      <c r="G142" s="14"/>
      <c r="H142" s="21"/>
      <c r="I142" s="21"/>
      <c r="J142" s="21"/>
      <c r="K142" s="21"/>
    </row>
    <row r="143" spans="1:11" ht="16.5" hidden="1" thickBot="1" x14ac:dyDescent="0.3">
      <c r="A143" t="s">
        <v>190</v>
      </c>
      <c r="B143">
        <v>24</v>
      </c>
      <c r="C143" s="18" t="s">
        <v>191</v>
      </c>
      <c r="D143" s="13" t="s">
        <v>470</v>
      </c>
      <c r="E143" s="14" t="s">
        <v>470</v>
      </c>
      <c r="F143" s="14"/>
      <c r="G143" s="14"/>
      <c r="H143" s="21"/>
      <c r="I143" s="21"/>
      <c r="J143" s="21"/>
      <c r="K143" s="21"/>
    </row>
    <row r="144" spans="1:11" ht="16.5" hidden="1" thickBot="1" x14ac:dyDescent="0.3">
      <c r="A144" t="s">
        <v>192</v>
      </c>
      <c r="B144">
        <v>0.23</v>
      </c>
      <c r="C144" s="18" t="s">
        <v>193</v>
      </c>
      <c r="D144" s="13" t="s">
        <v>470</v>
      </c>
      <c r="E144" s="14" t="s">
        <v>470</v>
      </c>
      <c r="F144" s="14"/>
      <c r="G144" s="14"/>
      <c r="H144" s="21"/>
      <c r="I144" s="21"/>
      <c r="J144" s="21"/>
      <c r="K144" s="21"/>
    </row>
    <row r="145" spans="1:11" ht="16.5" hidden="1" thickBot="1" x14ac:dyDescent="0.3">
      <c r="A145" t="s">
        <v>194</v>
      </c>
      <c r="B145">
        <v>23</v>
      </c>
      <c r="C145" s="18" t="s">
        <v>195</v>
      </c>
      <c r="D145" s="13" t="s">
        <v>470</v>
      </c>
      <c r="E145" s="14" t="s">
        <v>470</v>
      </c>
      <c r="F145" s="14"/>
      <c r="G145" s="14"/>
      <c r="H145" s="21"/>
      <c r="I145" s="21"/>
      <c r="J145" s="21"/>
      <c r="K145" s="21"/>
    </row>
    <row r="146" spans="1:11" ht="16.5" hidden="1" thickBot="1" x14ac:dyDescent="0.3">
      <c r="A146" t="s">
        <v>196</v>
      </c>
      <c r="B146">
        <v>0.01</v>
      </c>
      <c r="C146" s="18" t="s">
        <v>31</v>
      </c>
      <c r="D146" s="13" t="s">
        <v>470</v>
      </c>
      <c r="E146" s="14" t="s">
        <v>470</v>
      </c>
      <c r="F146" s="14"/>
      <c r="G146" s="14"/>
      <c r="H146" s="21"/>
      <c r="I146" s="21"/>
      <c r="J146" s="21"/>
      <c r="K146" s="21"/>
    </row>
    <row r="147" spans="1:11" ht="16.5" hidden="1" thickBot="1" x14ac:dyDescent="0.3">
      <c r="A147" t="s">
        <v>197</v>
      </c>
      <c r="B147">
        <v>1000</v>
      </c>
      <c r="C147" s="18" t="s">
        <v>17</v>
      </c>
      <c r="D147" s="13" t="s">
        <v>470</v>
      </c>
      <c r="E147" s="14" t="s">
        <v>470</v>
      </c>
      <c r="F147" s="14"/>
      <c r="G147" s="14"/>
      <c r="H147" s="21"/>
      <c r="I147" s="21"/>
      <c r="J147" s="21"/>
      <c r="K147" s="21"/>
    </row>
    <row r="148" spans="1:11" ht="16.5" hidden="1" thickBot="1" x14ac:dyDescent="0.3">
      <c r="A148" t="s">
        <v>198</v>
      </c>
      <c r="B148">
        <v>1</v>
      </c>
      <c r="C148" s="18" t="s">
        <v>34</v>
      </c>
      <c r="D148" s="13" t="s">
        <v>470</v>
      </c>
      <c r="E148" s="14" t="s">
        <v>470</v>
      </c>
      <c r="F148" s="14"/>
      <c r="G148" s="14"/>
      <c r="H148" s="21"/>
      <c r="I148" s="21"/>
      <c r="J148" s="21"/>
      <c r="K148" s="21"/>
    </row>
    <row r="149" spans="1:11" ht="16.5" hidden="1" thickBot="1" x14ac:dyDescent="0.3">
      <c r="A149" t="s">
        <v>199</v>
      </c>
      <c r="B149">
        <v>250</v>
      </c>
      <c r="C149" s="18" t="s">
        <v>200</v>
      </c>
      <c r="D149" s="13" t="s">
        <v>470</v>
      </c>
      <c r="E149" s="14" t="s">
        <v>470</v>
      </c>
      <c r="F149" s="14"/>
      <c r="G149" s="14"/>
      <c r="H149" s="21"/>
      <c r="I149" s="21"/>
      <c r="J149" s="21"/>
      <c r="K149" s="21"/>
    </row>
    <row r="150" spans="1:11" ht="16.5" hidden="1" thickBot="1" x14ac:dyDescent="0.3">
      <c r="A150" t="s">
        <v>201</v>
      </c>
      <c r="B150">
        <v>0</v>
      </c>
      <c r="C150" s="18" t="s">
        <v>68</v>
      </c>
      <c r="D150" s="13" t="s">
        <v>470</v>
      </c>
      <c r="E150" s="14" t="s">
        <v>470</v>
      </c>
      <c r="F150" s="14"/>
      <c r="G150" s="14"/>
      <c r="H150" s="21"/>
      <c r="I150" s="21"/>
      <c r="J150" s="21"/>
      <c r="K150" s="21"/>
    </row>
    <row r="151" spans="1:11" ht="16.5" hidden="1" thickBot="1" x14ac:dyDescent="0.3">
      <c r="A151" t="s">
        <v>202</v>
      </c>
      <c r="B151">
        <v>10</v>
      </c>
      <c r="C151" s="18" t="s">
        <v>11</v>
      </c>
      <c r="D151" s="13" t="s">
        <v>470</v>
      </c>
      <c r="E151" s="14" t="s">
        <v>470</v>
      </c>
      <c r="F151" s="14"/>
      <c r="G151" s="14"/>
      <c r="H151" s="21"/>
      <c r="I151" s="21"/>
      <c r="J151" s="21"/>
      <c r="K151" s="21"/>
    </row>
    <row r="152" spans="1:11" ht="16.5" hidden="1" thickBot="1" x14ac:dyDescent="0.3">
      <c r="A152" t="s">
        <v>203</v>
      </c>
      <c r="B152">
        <v>0.01</v>
      </c>
      <c r="C152" s="18" t="s">
        <v>31</v>
      </c>
      <c r="D152" s="13" t="s">
        <v>470</v>
      </c>
      <c r="E152" s="14" t="s">
        <v>470</v>
      </c>
      <c r="F152" s="14"/>
      <c r="G152" s="14"/>
      <c r="H152" s="21"/>
      <c r="I152" s="21"/>
      <c r="J152" s="21"/>
      <c r="K152" s="21"/>
    </row>
    <row r="153" spans="1:11" ht="16.5" hidden="1" thickBot="1" x14ac:dyDescent="0.3">
      <c r="A153" t="s">
        <v>204</v>
      </c>
      <c r="B153">
        <v>100</v>
      </c>
      <c r="C153" s="18" t="s">
        <v>21</v>
      </c>
      <c r="D153" s="13" t="s">
        <v>470</v>
      </c>
      <c r="E153" s="14" t="s">
        <v>470</v>
      </c>
      <c r="F153" s="14"/>
      <c r="G153" s="14"/>
      <c r="H153" s="21"/>
      <c r="I153" s="21"/>
      <c r="J153" s="21"/>
      <c r="K153" s="21"/>
    </row>
    <row r="154" spans="1:11" ht="16.5" hidden="1" thickBot="1" x14ac:dyDescent="0.3">
      <c r="A154" t="s">
        <v>205</v>
      </c>
      <c r="B154">
        <v>0.05</v>
      </c>
      <c r="C154" s="18" t="s">
        <v>23</v>
      </c>
      <c r="D154" s="13" t="s">
        <v>470</v>
      </c>
      <c r="E154" s="14" t="s">
        <v>470</v>
      </c>
      <c r="F154" s="14"/>
      <c r="G154" s="14"/>
      <c r="H154" s="21"/>
      <c r="I154" s="21"/>
      <c r="J154" s="21"/>
      <c r="K154" s="21"/>
    </row>
    <row r="155" spans="1:11" ht="16.5" hidden="1" thickBot="1" x14ac:dyDescent="0.3">
      <c r="A155" t="s">
        <v>206</v>
      </c>
      <c r="B155">
        <v>0.6</v>
      </c>
      <c r="C155" s="18" t="s">
        <v>207</v>
      </c>
      <c r="D155" s="13" t="s">
        <v>470</v>
      </c>
      <c r="E155" s="14" t="s">
        <v>470</v>
      </c>
      <c r="F155" s="14"/>
      <c r="G155" s="14"/>
      <c r="H155" s="21"/>
      <c r="I155" s="21"/>
      <c r="J155" s="21"/>
      <c r="K155" s="21"/>
    </row>
    <row r="156" spans="1:11" ht="16.5" hidden="1" thickBot="1" x14ac:dyDescent="0.3">
      <c r="A156" t="s">
        <v>208</v>
      </c>
      <c r="B156">
        <v>0.1</v>
      </c>
      <c r="C156" s="18" t="s">
        <v>41</v>
      </c>
      <c r="D156" s="13" t="s">
        <v>470</v>
      </c>
      <c r="E156" s="14" t="s">
        <v>470</v>
      </c>
      <c r="F156" s="14"/>
      <c r="G156" s="14"/>
      <c r="H156" s="21"/>
      <c r="I156" s="21"/>
      <c r="J156" s="21"/>
      <c r="K156" s="21"/>
    </row>
    <row r="157" spans="1:11" ht="16.5" hidden="1" thickBot="1" x14ac:dyDescent="0.3">
      <c r="A157" t="s">
        <v>209</v>
      </c>
      <c r="B157">
        <v>15</v>
      </c>
      <c r="C157" s="18" t="s">
        <v>210</v>
      </c>
      <c r="D157" s="13" t="s">
        <v>470</v>
      </c>
      <c r="E157" s="14" t="s">
        <v>470</v>
      </c>
      <c r="F157" s="14"/>
      <c r="G157" s="14"/>
      <c r="H157" s="21"/>
      <c r="I157" s="21"/>
      <c r="J157" s="21"/>
      <c r="K157" s="21"/>
    </row>
    <row r="158" spans="1:11" ht="16.5" hidden="1" thickBot="1" x14ac:dyDescent="0.3">
      <c r="A158" t="s">
        <v>211</v>
      </c>
      <c r="B158">
        <v>0</v>
      </c>
      <c r="C158" s="18" t="s">
        <v>68</v>
      </c>
      <c r="D158" s="13" t="s">
        <v>470</v>
      </c>
      <c r="E158" s="14" t="s">
        <v>470</v>
      </c>
      <c r="F158" s="14"/>
      <c r="G158" s="14"/>
      <c r="H158" s="21"/>
      <c r="I158" s="21"/>
      <c r="J158" s="21"/>
      <c r="K158" s="21"/>
    </row>
    <row r="159" spans="1:11" ht="16.5" hidden="1" thickBot="1" x14ac:dyDescent="0.3">
      <c r="A159" t="s">
        <v>212</v>
      </c>
      <c r="B159">
        <v>10000000000000</v>
      </c>
      <c r="C159">
        <v>10000000000000</v>
      </c>
      <c r="D159" s="13" t="s">
        <v>470</v>
      </c>
      <c r="E159" s="14" t="s">
        <v>470</v>
      </c>
      <c r="F159" s="14"/>
      <c r="G159" s="14"/>
      <c r="H159" s="21"/>
      <c r="I159" s="21"/>
      <c r="J159" s="21"/>
      <c r="K159" s="21"/>
    </row>
    <row r="160" spans="1:11" ht="16.5" hidden="1" thickBot="1" x14ac:dyDescent="0.3">
      <c r="A160" t="s">
        <v>213</v>
      </c>
      <c r="B160">
        <v>0.1</v>
      </c>
      <c r="C160" s="18" t="s">
        <v>41</v>
      </c>
      <c r="D160" s="13" t="s">
        <v>470</v>
      </c>
      <c r="E160" s="14" t="s">
        <v>470</v>
      </c>
      <c r="F160" s="14"/>
      <c r="G160" s="14"/>
      <c r="H160" s="21"/>
      <c r="I160" s="21"/>
      <c r="J160" s="21"/>
      <c r="K160" s="21"/>
    </row>
    <row r="161" spans="1:11" ht="16.5" hidden="1" thickBot="1" x14ac:dyDescent="0.3">
      <c r="A161" t="s">
        <v>214</v>
      </c>
      <c r="B161">
        <v>100</v>
      </c>
      <c r="C161" s="18" t="s">
        <v>21</v>
      </c>
      <c r="D161" s="13" t="s">
        <v>470</v>
      </c>
      <c r="E161" s="14" t="s">
        <v>470</v>
      </c>
      <c r="F161" s="14"/>
      <c r="G161" s="14"/>
      <c r="H161" s="21"/>
      <c r="I161" s="21"/>
      <c r="J161" s="21"/>
      <c r="K161" s="21"/>
    </row>
    <row r="162" spans="1:11" ht="16.5" hidden="1" thickBot="1" x14ac:dyDescent="0.3">
      <c r="A162" t="s">
        <v>215</v>
      </c>
      <c r="B162">
        <v>0.2</v>
      </c>
      <c r="C162" s="18" t="s">
        <v>107</v>
      </c>
      <c r="D162" s="13" t="s">
        <v>470</v>
      </c>
      <c r="E162" s="14" t="s">
        <v>470</v>
      </c>
      <c r="F162" s="14"/>
      <c r="G162" s="14"/>
      <c r="H162" s="21"/>
      <c r="I162" s="21"/>
      <c r="J162" s="21"/>
      <c r="K162" s="21"/>
    </row>
    <row r="163" spans="1:11" ht="16.5" hidden="1" thickBot="1" x14ac:dyDescent="0.3">
      <c r="A163" t="s">
        <v>216</v>
      </c>
      <c r="B163">
        <v>60</v>
      </c>
      <c r="C163" s="18" t="s">
        <v>217</v>
      </c>
      <c r="D163" s="13" t="s">
        <v>470</v>
      </c>
      <c r="E163" s="14" t="s">
        <v>470</v>
      </c>
      <c r="F163" s="14"/>
      <c r="G163" s="14"/>
      <c r="H163" s="21"/>
      <c r="I163" s="21"/>
      <c r="J163" s="21"/>
      <c r="K163" s="21"/>
    </row>
    <row r="164" spans="1:11" ht="16.5" hidden="1" thickBot="1" x14ac:dyDescent="0.3">
      <c r="A164" t="s">
        <v>218</v>
      </c>
      <c r="B164">
        <v>0.5</v>
      </c>
      <c r="C164" s="18" t="s">
        <v>15</v>
      </c>
      <c r="D164" s="13" t="s">
        <v>470</v>
      </c>
      <c r="E164" s="14" t="s">
        <v>470</v>
      </c>
      <c r="F164" s="14"/>
      <c r="G164" s="14"/>
      <c r="H164" s="21"/>
      <c r="I164" s="21"/>
      <c r="J164" s="21"/>
      <c r="K164" s="21"/>
    </row>
    <row r="165" spans="1:11" ht="16.5" hidden="1" thickBot="1" x14ac:dyDescent="0.3">
      <c r="A165" t="s">
        <v>219</v>
      </c>
      <c r="B165">
        <v>30</v>
      </c>
      <c r="C165" s="18" t="s">
        <v>182</v>
      </c>
      <c r="D165" s="13" t="s">
        <v>470</v>
      </c>
      <c r="E165" s="14" t="s">
        <v>470</v>
      </c>
      <c r="F165" s="14"/>
      <c r="G165" s="14"/>
      <c r="H165" s="21"/>
      <c r="I165" s="21"/>
      <c r="J165" s="21"/>
      <c r="K165" s="21"/>
    </row>
    <row r="166" spans="1:11" ht="16.5" hidden="1" thickBot="1" x14ac:dyDescent="0.3">
      <c r="A166" t="s">
        <v>220</v>
      </c>
      <c r="B166">
        <v>0</v>
      </c>
      <c r="C166" s="18" t="s">
        <v>68</v>
      </c>
      <c r="D166" s="13" t="s">
        <v>470</v>
      </c>
      <c r="E166" s="14" t="s">
        <v>470</v>
      </c>
      <c r="F166" s="14"/>
      <c r="G166" s="14"/>
      <c r="H166" s="21"/>
      <c r="I166" s="21"/>
      <c r="J166" s="21"/>
      <c r="K166" s="21"/>
    </row>
    <row r="167" spans="1:11" ht="16.5" hidden="1" thickBot="1" x14ac:dyDescent="0.3">
      <c r="A167" t="s">
        <v>221</v>
      </c>
      <c r="B167">
        <v>500</v>
      </c>
      <c r="C167" s="18" t="s">
        <v>102</v>
      </c>
      <c r="D167" s="13" t="s">
        <v>470</v>
      </c>
      <c r="E167" s="14" t="s">
        <v>470</v>
      </c>
      <c r="F167" s="14"/>
      <c r="G167" s="14"/>
      <c r="H167" s="21"/>
      <c r="I167" s="21"/>
      <c r="J167" s="21"/>
      <c r="K167" s="21"/>
    </row>
    <row r="168" spans="1:11" ht="16.5" hidden="1" thickBot="1" x14ac:dyDescent="0.3">
      <c r="A168" t="s">
        <v>222</v>
      </c>
      <c r="B168">
        <v>0</v>
      </c>
      <c r="C168" s="18" t="s">
        <v>68</v>
      </c>
      <c r="D168" s="13" t="s">
        <v>470</v>
      </c>
      <c r="E168" s="14" t="s">
        <v>470</v>
      </c>
      <c r="F168" s="14"/>
      <c r="G168" s="14"/>
      <c r="H168" s="21"/>
      <c r="I168" s="21"/>
      <c r="J168" s="21"/>
      <c r="K168" s="21"/>
    </row>
    <row r="169" spans="1:11" ht="16.5" hidden="1" thickBot="1" x14ac:dyDescent="0.3">
      <c r="A169" t="s">
        <v>223</v>
      </c>
      <c r="B169">
        <v>500</v>
      </c>
      <c r="C169" s="18" t="s">
        <v>102</v>
      </c>
      <c r="D169" s="13" t="s">
        <v>470</v>
      </c>
      <c r="E169" s="14" t="s">
        <v>470</v>
      </c>
      <c r="F169" s="14"/>
      <c r="G169" s="14"/>
      <c r="H169" s="21"/>
      <c r="I169" s="21"/>
      <c r="J169" s="21"/>
      <c r="K169" s="21"/>
    </row>
    <row r="170" spans="1:11" ht="16.5" hidden="1" thickBot="1" x14ac:dyDescent="0.3">
      <c r="A170" t="s">
        <v>224</v>
      </c>
      <c r="B170">
        <v>0</v>
      </c>
      <c r="C170" s="18" t="s">
        <v>68</v>
      </c>
      <c r="D170" s="13" t="s">
        <v>470</v>
      </c>
      <c r="E170" s="14" t="s">
        <v>470</v>
      </c>
      <c r="F170" s="14"/>
      <c r="G170" s="14"/>
      <c r="H170" s="21"/>
      <c r="I170" s="21"/>
      <c r="J170" s="21"/>
      <c r="K170" s="21"/>
    </row>
    <row r="171" spans="1:11" ht="16.5" hidden="1" thickBot="1" x14ac:dyDescent="0.3">
      <c r="A171" t="s">
        <v>225</v>
      </c>
      <c r="B171">
        <v>500</v>
      </c>
      <c r="C171" s="18" t="s">
        <v>102</v>
      </c>
      <c r="D171" s="13" t="s">
        <v>470</v>
      </c>
      <c r="E171" s="14" t="s">
        <v>470</v>
      </c>
      <c r="F171" s="14"/>
      <c r="G171" s="14"/>
      <c r="H171" s="21"/>
      <c r="I171" s="21"/>
      <c r="J171" s="21"/>
      <c r="K171" s="21"/>
    </row>
    <row r="172" spans="1:11" ht="16.5" hidden="1" thickBot="1" x14ac:dyDescent="0.3">
      <c r="A172" t="s">
        <v>226</v>
      </c>
      <c r="B172">
        <v>0</v>
      </c>
      <c r="C172" s="18" t="s">
        <v>68</v>
      </c>
      <c r="D172" s="13" t="s">
        <v>470</v>
      </c>
      <c r="E172" s="14" t="s">
        <v>470</v>
      </c>
      <c r="F172" s="14"/>
      <c r="G172" s="14"/>
      <c r="H172" s="21"/>
      <c r="I172" s="21"/>
      <c r="J172" s="21"/>
      <c r="K172" s="21"/>
    </row>
    <row r="173" spans="1:11" ht="16.5" hidden="1" thickBot="1" x14ac:dyDescent="0.3">
      <c r="A173" t="s">
        <v>227</v>
      </c>
      <c r="B173">
        <v>500</v>
      </c>
      <c r="C173" s="18" t="s">
        <v>102</v>
      </c>
      <c r="D173" s="13" t="s">
        <v>470</v>
      </c>
      <c r="E173" s="14" t="s">
        <v>470</v>
      </c>
      <c r="F173" s="14"/>
      <c r="G173" s="14"/>
      <c r="H173" s="21"/>
      <c r="I173" s="21"/>
      <c r="J173" s="21"/>
      <c r="K173" s="21"/>
    </row>
    <row r="174" spans="1:11" ht="16.5" hidden="1" thickBot="1" x14ac:dyDescent="0.3">
      <c r="A174" t="s">
        <v>228</v>
      </c>
      <c r="B174">
        <v>0.1</v>
      </c>
      <c r="C174" s="18" t="s">
        <v>41</v>
      </c>
      <c r="D174" s="13" t="s">
        <v>470</v>
      </c>
      <c r="E174" s="14" t="s">
        <v>470</v>
      </c>
      <c r="F174" s="14"/>
      <c r="G174" s="14"/>
      <c r="H174" s="21"/>
      <c r="I174" s="21"/>
      <c r="J174" s="21"/>
      <c r="K174" s="21"/>
    </row>
    <row r="175" spans="1:11" ht="16.5" hidden="1" thickBot="1" x14ac:dyDescent="0.3">
      <c r="A175" t="s">
        <v>229</v>
      </c>
      <c r="B175">
        <v>2</v>
      </c>
      <c r="C175" s="18" t="s">
        <v>230</v>
      </c>
      <c r="D175" s="13" t="s">
        <v>470</v>
      </c>
      <c r="E175" s="14" t="s">
        <v>470</v>
      </c>
      <c r="F175" s="14"/>
      <c r="G175" s="14"/>
      <c r="H175" s="21"/>
      <c r="I175" s="21"/>
      <c r="J175" s="21"/>
      <c r="K175" s="21"/>
    </row>
    <row r="176" spans="1:11" ht="16.5" hidden="1" thickBot="1" x14ac:dyDescent="0.3">
      <c r="A176" t="s">
        <v>231</v>
      </c>
      <c r="B176">
        <v>0.01</v>
      </c>
      <c r="C176" s="18" t="s">
        <v>31</v>
      </c>
      <c r="D176" s="13" t="s">
        <v>470</v>
      </c>
      <c r="E176" s="14" t="s">
        <v>470</v>
      </c>
      <c r="F176" s="14"/>
      <c r="G176" s="14"/>
      <c r="H176" s="21"/>
      <c r="I176" s="21"/>
      <c r="J176" s="21"/>
      <c r="K176" s="21"/>
    </row>
    <row r="177" spans="1:11" ht="16.5" hidden="1" thickBot="1" x14ac:dyDescent="0.3">
      <c r="A177" t="s">
        <v>232</v>
      </c>
      <c r="B177">
        <v>15</v>
      </c>
      <c r="C177" s="18" t="s">
        <v>210</v>
      </c>
      <c r="D177" s="13" t="s">
        <v>470</v>
      </c>
      <c r="E177" s="14" t="s">
        <v>470</v>
      </c>
      <c r="F177" s="14"/>
      <c r="G177" s="14"/>
      <c r="H177" s="21"/>
      <c r="I177" s="21"/>
      <c r="J177" s="21"/>
      <c r="K177" s="21"/>
    </row>
    <row r="178" spans="1:11" ht="16.5" hidden="1" thickBot="1" x14ac:dyDescent="0.3">
      <c r="A178" t="s">
        <v>233</v>
      </c>
      <c r="B178">
        <v>5.0000000000000001E-3</v>
      </c>
      <c r="C178" s="18" t="s">
        <v>97</v>
      </c>
      <c r="D178" s="13" t="s">
        <v>470</v>
      </c>
      <c r="E178" s="14" t="s">
        <v>470</v>
      </c>
      <c r="F178" s="14"/>
      <c r="G178" s="14"/>
      <c r="H178" s="21"/>
      <c r="I178" s="21"/>
      <c r="J178" s="21"/>
      <c r="K178" s="21"/>
    </row>
    <row r="179" spans="1:11" ht="16.5" hidden="1" thickBot="1" x14ac:dyDescent="0.3">
      <c r="A179" t="s">
        <v>234</v>
      </c>
      <c r="B179">
        <v>2</v>
      </c>
      <c r="C179" s="18" t="s">
        <v>138</v>
      </c>
      <c r="D179" s="13" t="s">
        <v>470</v>
      </c>
      <c r="E179" s="14" t="s">
        <v>470</v>
      </c>
      <c r="F179" s="14"/>
      <c r="G179" s="14"/>
      <c r="H179" s="21"/>
      <c r="I179" s="21"/>
      <c r="J179" s="21"/>
      <c r="K179" s="21"/>
    </row>
    <row r="180" spans="1:11" ht="16.5" hidden="1" thickBot="1" x14ac:dyDescent="0.3">
      <c r="A180" t="s">
        <v>235</v>
      </c>
      <c r="B180">
        <v>5.0000000000000001E-3</v>
      </c>
      <c r="C180" s="18" t="s">
        <v>97</v>
      </c>
      <c r="D180" s="13" t="s">
        <v>470</v>
      </c>
      <c r="E180" s="14" t="s">
        <v>470</v>
      </c>
      <c r="F180" s="14"/>
      <c r="G180" s="14"/>
      <c r="H180" s="21"/>
      <c r="I180" s="21"/>
      <c r="J180" s="21"/>
      <c r="K180" s="21"/>
    </row>
    <row r="181" spans="1:11" ht="16.5" hidden="1" thickBot="1" x14ac:dyDescent="0.3">
      <c r="A181" t="s">
        <v>236</v>
      </c>
      <c r="B181">
        <v>20</v>
      </c>
      <c r="C181" s="18" t="s">
        <v>58</v>
      </c>
      <c r="D181" s="13" t="s">
        <v>470</v>
      </c>
      <c r="E181" s="14" t="s">
        <v>470</v>
      </c>
      <c r="F181" s="14"/>
      <c r="G181" s="14"/>
      <c r="H181" s="21"/>
      <c r="I181" s="21"/>
      <c r="J181" s="21"/>
      <c r="K181" s="21"/>
    </row>
    <row r="182" spans="1:11" ht="16.5" hidden="1" thickBot="1" x14ac:dyDescent="0.3">
      <c r="A182" t="s">
        <v>237</v>
      </c>
      <c r="B182">
        <v>0.1</v>
      </c>
      <c r="C182" s="18" t="s">
        <v>41</v>
      </c>
      <c r="D182" s="13" t="s">
        <v>470</v>
      </c>
      <c r="E182" s="14" t="s">
        <v>470</v>
      </c>
      <c r="F182" s="14"/>
      <c r="G182" s="14"/>
      <c r="H182" s="21"/>
      <c r="I182" s="21"/>
      <c r="J182" s="21"/>
      <c r="K182" s="21"/>
    </row>
    <row r="183" spans="1:11" ht="16.5" hidden="1" thickBot="1" x14ac:dyDescent="0.3">
      <c r="A183" t="s">
        <v>238</v>
      </c>
      <c r="B183">
        <v>1</v>
      </c>
      <c r="C183" s="18" t="s">
        <v>79</v>
      </c>
      <c r="D183" s="13" t="s">
        <v>470</v>
      </c>
      <c r="E183" s="14" t="s">
        <v>470</v>
      </c>
      <c r="F183" s="14"/>
      <c r="G183" s="14"/>
      <c r="H183" s="21"/>
      <c r="I183" s="21"/>
      <c r="J183" s="21"/>
      <c r="K183" s="21"/>
    </row>
    <row r="184" spans="1:11" ht="16.5" hidden="1" thickBot="1" x14ac:dyDescent="0.3">
      <c r="A184" t="s">
        <v>239</v>
      </c>
      <c r="B184">
        <v>1</v>
      </c>
      <c r="C184" s="18" t="s">
        <v>79</v>
      </c>
      <c r="D184" s="13" t="s">
        <v>470</v>
      </c>
      <c r="E184" s="14" t="s">
        <v>470</v>
      </c>
      <c r="F184" s="14"/>
      <c r="G184" s="14"/>
      <c r="H184" s="21"/>
      <c r="I184" s="21"/>
      <c r="J184" s="21"/>
      <c r="K184" s="21"/>
    </row>
    <row r="185" spans="1:11" ht="16.5" hidden="1" thickBot="1" x14ac:dyDescent="0.3">
      <c r="A185" t="s">
        <v>240</v>
      </c>
      <c r="B185">
        <v>100</v>
      </c>
      <c r="C185" s="18" t="s">
        <v>21</v>
      </c>
      <c r="D185" s="13" t="s">
        <v>470</v>
      </c>
      <c r="E185" s="14" t="s">
        <v>470</v>
      </c>
      <c r="F185" s="14"/>
      <c r="G185" s="14"/>
      <c r="H185" s="21"/>
      <c r="I185" s="21"/>
      <c r="J185" s="21"/>
      <c r="K185" s="21"/>
    </row>
    <row r="186" spans="1:11" ht="16.5" hidden="1" thickBot="1" x14ac:dyDescent="0.3">
      <c r="A186" t="s">
        <v>241</v>
      </c>
      <c r="B186">
        <v>0.1</v>
      </c>
      <c r="C186" s="18" t="s">
        <v>41</v>
      </c>
      <c r="D186" s="13" t="s">
        <v>470</v>
      </c>
      <c r="E186" s="14" t="s">
        <v>470</v>
      </c>
      <c r="F186" s="14"/>
      <c r="G186" s="14"/>
      <c r="H186" s="21"/>
      <c r="I186" s="21"/>
      <c r="J186" s="21"/>
      <c r="K186" s="21"/>
    </row>
    <row r="187" spans="1:11" ht="16.5" hidden="1" thickBot="1" x14ac:dyDescent="0.3">
      <c r="A187" t="s">
        <v>242</v>
      </c>
      <c r="B187">
        <v>100</v>
      </c>
      <c r="C187" s="18" t="s">
        <v>21</v>
      </c>
      <c r="D187" s="13" t="s">
        <v>470</v>
      </c>
      <c r="E187" s="14" t="s">
        <v>470</v>
      </c>
      <c r="F187" s="14"/>
      <c r="G187" s="14"/>
      <c r="H187" s="21"/>
      <c r="I187" s="21"/>
      <c r="J187" s="21"/>
      <c r="K187" s="21"/>
    </row>
    <row r="188" spans="1:11" ht="16.5" hidden="1" thickBot="1" x14ac:dyDescent="0.3">
      <c r="A188" t="s">
        <v>243</v>
      </c>
      <c r="B188">
        <v>0.05</v>
      </c>
      <c r="C188" s="18" t="s">
        <v>23</v>
      </c>
      <c r="D188" s="13" t="s">
        <v>470</v>
      </c>
      <c r="E188" s="14" t="s">
        <v>470</v>
      </c>
      <c r="F188" s="14"/>
      <c r="G188" s="14"/>
      <c r="H188" s="21"/>
      <c r="I188" s="21"/>
      <c r="J188" s="21"/>
      <c r="K188" s="21"/>
    </row>
    <row r="189" spans="1:11" ht="16.5" hidden="1" thickBot="1" x14ac:dyDescent="0.3">
      <c r="A189" t="s">
        <v>244</v>
      </c>
      <c r="B189">
        <v>99</v>
      </c>
      <c r="C189" s="18" t="s">
        <v>245</v>
      </c>
      <c r="D189" s="13" t="s">
        <v>470</v>
      </c>
      <c r="E189" s="14" t="s">
        <v>470</v>
      </c>
      <c r="F189" s="14"/>
      <c r="G189" s="14"/>
      <c r="H189" s="21"/>
      <c r="I189" s="21"/>
      <c r="J189" s="21"/>
      <c r="K189" s="21"/>
    </row>
    <row r="190" spans="1:11" ht="16.5" hidden="1" thickBot="1" x14ac:dyDescent="0.3">
      <c r="A190" t="s">
        <v>246</v>
      </c>
      <c r="B190">
        <v>0.1</v>
      </c>
      <c r="C190" s="18" t="s">
        <v>41</v>
      </c>
      <c r="D190" s="13" t="s">
        <v>470</v>
      </c>
      <c r="E190" s="14" t="s">
        <v>470</v>
      </c>
      <c r="F190" s="14"/>
      <c r="G190" s="14"/>
      <c r="H190" s="21"/>
      <c r="I190" s="21"/>
      <c r="J190" s="21"/>
      <c r="K190" s="21"/>
    </row>
    <row r="191" spans="1:11" ht="16.5" hidden="1" thickBot="1" x14ac:dyDescent="0.3">
      <c r="A191" t="s">
        <v>247</v>
      </c>
      <c r="B191">
        <v>5</v>
      </c>
      <c r="C191" s="18" t="s">
        <v>77</v>
      </c>
      <c r="D191" s="13" t="s">
        <v>470</v>
      </c>
      <c r="E191" s="14" t="s">
        <v>470</v>
      </c>
      <c r="F191" s="14"/>
      <c r="G191" s="14"/>
      <c r="H191" s="21"/>
      <c r="I191" s="21"/>
      <c r="J191" s="21"/>
      <c r="K191" s="21"/>
    </row>
    <row r="192" spans="1:11" ht="16.5" hidden="1" thickBot="1" x14ac:dyDescent="0.3">
      <c r="A192" t="s">
        <v>248</v>
      </c>
      <c r="B192">
        <v>0.1</v>
      </c>
      <c r="C192" s="18" t="s">
        <v>41</v>
      </c>
      <c r="D192" s="13" t="s">
        <v>470</v>
      </c>
      <c r="E192" s="14" t="s">
        <v>470</v>
      </c>
      <c r="F192" s="14"/>
      <c r="G192" s="14"/>
      <c r="H192" s="21"/>
      <c r="I192" s="21"/>
      <c r="J192" s="21"/>
      <c r="K192" s="21"/>
    </row>
    <row r="193" spans="1:11" ht="16.5" hidden="1" thickBot="1" x14ac:dyDescent="0.3">
      <c r="A193" t="s">
        <v>249</v>
      </c>
      <c r="B193">
        <v>2</v>
      </c>
      <c r="C193" s="18" t="s">
        <v>230</v>
      </c>
      <c r="D193" s="13" t="s">
        <v>470</v>
      </c>
      <c r="E193" s="14" t="s">
        <v>470</v>
      </c>
      <c r="F193" s="14"/>
      <c r="G193" s="14"/>
      <c r="H193" s="21"/>
      <c r="I193" s="21"/>
      <c r="J193" s="21"/>
      <c r="K193" s="21"/>
    </row>
    <row r="194" spans="1:11" ht="16.5" hidden="1" thickBot="1" x14ac:dyDescent="0.3">
      <c r="A194" t="s">
        <v>250</v>
      </c>
      <c r="B194">
        <v>1</v>
      </c>
      <c r="C194" s="18" t="s">
        <v>79</v>
      </c>
      <c r="D194" s="13" t="s">
        <v>470</v>
      </c>
      <c r="E194" s="14" t="s">
        <v>470</v>
      </c>
      <c r="F194" s="14"/>
      <c r="G194" s="14"/>
      <c r="H194" s="21"/>
      <c r="I194" s="21"/>
      <c r="J194" s="21"/>
      <c r="K194" s="21"/>
    </row>
    <row r="195" spans="1:11" ht="16.5" hidden="1" thickBot="1" x14ac:dyDescent="0.3">
      <c r="A195" t="s">
        <v>251</v>
      </c>
      <c r="B195">
        <v>500</v>
      </c>
      <c r="C195" s="18" t="s">
        <v>102</v>
      </c>
      <c r="D195" s="13" t="s">
        <v>470</v>
      </c>
      <c r="E195" s="14" t="s">
        <v>470</v>
      </c>
      <c r="F195" s="14"/>
      <c r="G195" s="14"/>
      <c r="H195" s="21"/>
      <c r="I195" s="21"/>
      <c r="J195" s="21"/>
      <c r="K195" s="21"/>
    </row>
    <row r="196" spans="1:11" ht="16.5" hidden="1" thickBot="1" x14ac:dyDescent="0.3">
      <c r="A196" t="s">
        <v>252</v>
      </c>
      <c r="B196">
        <v>1</v>
      </c>
      <c r="C196" s="18" t="s">
        <v>79</v>
      </c>
      <c r="D196" s="13" t="s">
        <v>470</v>
      </c>
      <c r="E196" s="14" t="s">
        <v>470</v>
      </c>
      <c r="F196" s="14"/>
      <c r="G196" s="14"/>
      <c r="H196" s="21"/>
      <c r="I196" s="21"/>
      <c r="J196" s="21"/>
      <c r="K196" s="21"/>
    </row>
    <row r="197" spans="1:11" ht="16.5" hidden="1" thickBot="1" x14ac:dyDescent="0.3">
      <c r="A197" t="s">
        <v>253</v>
      </c>
      <c r="B197">
        <v>400</v>
      </c>
      <c r="C197" s="18" t="s">
        <v>254</v>
      </c>
      <c r="D197" s="13" t="s">
        <v>470</v>
      </c>
      <c r="E197" s="14" t="s">
        <v>470</v>
      </c>
      <c r="F197" s="14"/>
      <c r="G197" s="14"/>
      <c r="H197" s="21"/>
      <c r="I197" s="21"/>
      <c r="J197" s="21"/>
      <c r="K197" s="21"/>
    </row>
    <row r="198" spans="1:11" ht="16.5" hidden="1" thickBot="1" x14ac:dyDescent="0.3">
      <c r="A198" t="s">
        <v>255</v>
      </c>
      <c r="B198">
        <v>0</v>
      </c>
      <c r="C198" s="18" t="s">
        <v>68</v>
      </c>
      <c r="D198" s="13" t="s">
        <v>470</v>
      </c>
      <c r="E198" s="14" t="s">
        <v>470</v>
      </c>
      <c r="F198" s="14"/>
      <c r="G198" s="14"/>
      <c r="H198" s="21"/>
      <c r="I198" s="21"/>
      <c r="J198" s="21"/>
      <c r="K198" s="21"/>
    </row>
    <row r="199" spans="1:11" ht="16.5" hidden="1" thickBot="1" x14ac:dyDescent="0.3">
      <c r="A199" t="s">
        <v>256</v>
      </c>
      <c r="B199">
        <v>100000000000</v>
      </c>
      <c r="C199">
        <v>100000000000</v>
      </c>
      <c r="D199" s="13" t="s">
        <v>470</v>
      </c>
      <c r="E199" s="14" t="s">
        <v>470</v>
      </c>
      <c r="F199" s="14"/>
      <c r="G199" s="14"/>
      <c r="H199" s="21"/>
      <c r="I199" s="21"/>
      <c r="J199" s="21"/>
      <c r="K199" s="21"/>
    </row>
    <row r="200" spans="1:11" ht="16.5" hidden="1" thickBot="1" x14ac:dyDescent="0.3">
      <c r="A200" t="s">
        <v>257</v>
      </c>
      <c r="B200">
        <v>0.5</v>
      </c>
      <c r="C200" s="18" t="s">
        <v>15</v>
      </c>
      <c r="D200" s="13" t="s">
        <v>470</v>
      </c>
      <c r="E200" s="14" t="s">
        <v>470</v>
      </c>
      <c r="F200" s="14"/>
      <c r="G200" s="14"/>
      <c r="H200" s="21"/>
      <c r="I200" s="21"/>
      <c r="J200" s="21"/>
      <c r="K200" s="21"/>
    </row>
    <row r="201" spans="1:11" ht="16.5" hidden="1" thickBot="1" x14ac:dyDescent="0.3">
      <c r="A201" t="s">
        <v>258</v>
      </c>
      <c r="B201">
        <v>13</v>
      </c>
      <c r="C201" s="18" t="s">
        <v>259</v>
      </c>
      <c r="D201" s="13" t="s">
        <v>470</v>
      </c>
      <c r="E201" s="14" t="s">
        <v>470</v>
      </c>
      <c r="F201" s="14"/>
      <c r="G201" s="14"/>
      <c r="H201" s="21"/>
      <c r="I201" s="21"/>
      <c r="J201" s="21"/>
      <c r="K201" s="21"/>
    </row>
    <row r="202" spans="1:11" ht="16.5" hidden="1" thickBot="1" x14ac:dyDescent="0.3">
      <c r="A202" t="s">
        <v>260</v>
      </c>
      <c r="B202">
        <v>1</v>
      </c>
      <c r="C202" s="18" t="s">
        <v>34</v>
      </c>
      <c r="D202" s="13" t="s">
        <v>470</v>
      </c>
      <c r="E202" s="14" t="s">
        <v>470</v>
      </c>
      <c r="F202" s="14"/>
      <c r="G202" s="14"/>
      <c r="H202" s="21"/>
      <c r="I202" s="21"/>
      <c r="J202" s="21"/>
      <c r="K202" s="21"/>
    </row>
    <row r="203" spans="1:11" ht="16.5" hidden="1" thickBot="1" x14ac:dyDescent="0.3">
      <c r="A203" t="s">
        <v>261</v>
      </c>
      <c r="B203">
        <v>5000</v>
      </c>
      <c r="C203" s="18" t="s">
        <v>167</v>
      </c>
      <c r="D203" s="13" t="s">
        <v>470</v>
      </c>
      <c r="E203" s="14" t="s">
        <v>470</v>
      </c>
      <c r="F203" s="14"/>
      <c r="G203" s="14"/>
      <c r="H203" s="21"/>
      <c r="I203" s="21"/>
      <c r="J203" s="21"/>
      <c r="K203" s="21"/>
    </row>
    <row r="204" spans="1:11" ht="16.5" hidden="1" thickBot="1" x14ac:dyDescent="0.3">
      <c r="A204" t="s">
        <v>262</v>
      </c>
      <c r="B204">
        <v>5</v>
      </c>
      <c r="C204" s="18" t="s">
        <v>29</v>
      </c>
      <c r="D204" s="13" t="s">
        <v>470</v>
      </c>
      <c r="E204" s="14" t="s">
        <v>470</v>
      </c>
      <c r="F204" s="14"/>
      <c r="G204" s="14"/>
      <c r="H204" s="21"/>
      <c r="I204" s="21"/>
      <c r="J204" s="21"/>
      <c r="K204" s="21"/>
    </row>
    <row r="205" spans="1:11" ht="16.5" hidden="1" thickBot="1" x14ac:dyDescent="0.3">
      <c r="A205" t="s">
        <v>263</v>
      </c>
      <c r="B205">
        <v>5000</v>
      </c>
      <c r="C205" s="18" t="s">
        <v>167</v>
      </c>
      <c r="D205" s="13" t="s">
        <v>470</v>
      </c>
      <c r="E205" s="14" t="s">
        <v>470</v>
      </c>
      <c r="F205" s="14"/>
      <c r="G205" s="14"/>
      <c r="H205" s="21"/>
      <c r="I205" s="21"/>
      <c r="J205" s="21"/>
      <c r="K205" s="21"/>
    </row>
    <row r="206" spans="1:11" ht="16.5" hidden="1" thickBot="1" x14ac:dyDescent="0.3">
      <c r="A206" t="s">
        <v>264</v>
      </c>
      <c r="B206">
        <v>5</v>
      </c>
      <c r="C206" s="18" t="s">
        <v>29</v>
      </c>
      <c r="D206" s="13" t="s">
        <v>470</v>
      </c>
      <c r="E206" s="14" t="s">
        <v>470</v>
      </c>
      <c r="F206" s="14"/>
      <c r="G206" s="14"/>
      <c r="H206" s="21"/>
      <c r="I206" s="21"/>
      <c r="J206" s="21"/>
      <c r="K206" s="21"/>
    </row>
    <row r="207" spans="1:11" ht="16.5" hidden="1" thickBot="1" x14ac:dyDescent="0.3">
      <c r="A207" t="s">
        <v>265</v>
      </c>
      <c r="B207">
        <v>500000</v>
      </c>
      <c r="C207" s="18" t="s">
        <v>266</v>
      </c>
      <c r="D207" s="13" t="s">
        <v>470</v>
      </c>
      <c r="E207" s="14" t="s">
        <v>470</v>
      </c>
      <c r="F207" s="14"/>
      <c r="G207" s="14"/>
      <c r="H207" s="21"/>
      <c r="I207" s="21"/>
      <c r="J207" s="21"/>
      <c r="K207" s="21"/>
    </row>
    <row r="208" spans="1:11" ht="16.5" hidden="1" thickBot="1" x14ac:dyDescent="0.3">
      <c r="A208" t="s">
        <v>267</v>
      </c>
      <c r="B208">
        <v>0.5</v>
      </c>
      <c r="C208" s="18" t="s">
        <v>15</v>
      </c>
      <c r="D208" s="13" t="s">
        <v>470</v>
      </c>
      <c r="E208" s="14" t="s">
        <v>470</v>
      </c>
      <c r="F208" s="14"/>
      <c r="G208" s="14"/>
      <c r="H208" s="21"/>
      <c r="I208" s="21"/>
      <c r="J208" s="21"/>
      <c r="K208" s="21"/>
    </row>
    <row r="209" spans="1:11" ht="16.5" hidden="1" thickBot="1" x14ac:dyDescent="0.3">
      <c r="A209" t="s">
        <v>268</v>
      </c>
      <c r="B209">
        <v>1000</v>
      </c>
      <c r="C209" s="18" t="s">
        <v>17</v>
      </c>
      <c r="D209" s="13" t="s">
        <v>470</v>
      </c>
      <c r="E209" s="14" t="s">
        <v>470</v>
      </c>
      <c r="F209" s="14"/>
      <c r="G209" s="14"/>
      <c r="H209" s="21"/>
      <c r="I209" s="21"/>
      <c r="J209" s="21"/>
      <c r="K209" s="21"/>
    </row>
    <row r="210" spans="1:11" ht="16.5" hidden="1" thickBot="1" x14ac:dyDescent="0.3">
      <c r="A210" t="s">
        <v>269</v>
      </c>
      <c r="B210">
        <v>5</v>
      </c>
      <c r="C210" s="18" t="s">
        <v>29</v>
      </c>
      <c r="D210" s="13" t="s">
        <v>470</v>
      </c>
      <c r="E210" s="14" t="s">
        <v>470</v>
      </c>
      <c r="F210" s="14"/>
      <c r="G210" s="14"/>
      <c r="H210" s="21"/>
      <c r="I210" s="21"/>
      <c r="J210" s="21"/>
      <c r="K210" s="21"/>
    </row>
    <row r="211" spans="1:11" ht="16.5" hidden="1" thickBot="1" x14ac:dyDescent="0.3">
      <c r="A211" t="s">
        <v>270</v>
      </c>
      <c r="B211">
        <v>500000</v>
      </c>
      <c r="C211" s="18" t="s">
        <v>266</v>
      </c>
      <c r="D211" s="13" t="s">
        <v>470</v>
      </c>
      <c r="E211" s="14" t="s">
        <v>470</v>
      </c>
      <c r="F211" s="14"/>
      <c r="G211" s="14"/>
      <c r="H211" s="21"/>
      <c r="I211" s="21"/>
      <c r="J211" s="21"/>
      <c r="K211" s="21"/>
    </row>
    <row r="212" spans="1:11" ht="16.5" hidden="1" thickBot="1" x14ac:dyDescent="0.3">
      <c r="A212" t="s">
        <v>271</v>
      </c>
      <c r="B212">
        <v>1</v>
      </c>
      <c r="C212" s="18" t="s">
        <v>34</v>
      </c>
      <c r="D212" s="13" t="s">
        <v>470</v>
      </c>
      <c r="E212" s="14" t="s">
        <v>470</v>
      </c>
      <c r="F212" s="14"/>
      <c r="G212" s="14"/>
      <c r="H212" s="21"/>
      <c r="I212" s="21"/>
      <c r="J212" s="21"/>
      <c r="K212" s="21"/>
    </row>
    <row r="213" spans="1:11" ht="16.5" hidden="1" thickBot="1" x14ac:dyDescent="0.3">
      <c r="A213" t="s">
        <v>272</v>
      </c>
      <c r="B213">
        <v>5000</v>
      </c>
      <c r="C213" s="18" t="s">
        <v>167</v>
      </c>
      <c r="D213" s="13" t="s">
        <v>470</v>
      </c>
      <c r="E213" s="14" t="s">
        <v>470</v>
      </c>
      <c r="F213" s="14"/>
      <c r="G213" s="14"/>
      <c r="H213" s="21"/>
      <c r="I213" s="21"/>
      <c r="J213" s="21"/>
      <c r="K213" s="21"/>
    </row>
    <row r="214" spans="1:11" ht="16.5" hidden="1" thickBot="1" x14ac:dyDescent="0.3">
      <c r="A214" t="s">
        <v>273</v>
      </c>
      <c r="B214">
        <v>1</v>
      </c>
      <c r="C214" s="18" t="s">
        <v>34</v>
      </c>
      <c r="D214" s="13" t="s">
        <v>470</v>
      </c>
      <c r="E214" s="14" t="s">
        <v>470</v>
      </c>
      <c r="F214" s="14"/>
      <c r="G214" s="14"/>
      <c r="H214" s="21"/>
      <c r="I214" s="21"/>
      <c r="J214" s="21"/>
      <c r="K214" s="21"/>
    </row>
    <row r="215" spans="1:11" ht="16.5" hidden="1" thickBot="1" x14ac:dyDescent="0.3">
      <c r="A215" t="s">
        <v>274</v>
      </c>
      <c r="B215">
        <v>5000</v>
      </c>
      <c r="C215" s="18" t="s">
        <v>167</v>
      </c>
      <c r="D215" s="13" t="s">
        <v>470</v>
      </c>
      <c r="E215" s="14" t="s">
        <v>470</v>
      </c>
      <c r="F215" s="14"/>
      <c r="G215" s="14"/>
      <c r="H215" s="21"/>
      <c r="I215" s="21"/>
      <c r="J215" s="21"/>
      <c r="K215" s="21"/>
    </row>
    <row r="216" spans="1:11" ht="16.5" hidden="1" thickBot="1" x14ac:dyDescent="0.3">
      <c r="A216" t="s">
        <v>275</v>
      </c>
      <c r="B216">
        <v>1</v>
      </c>
      <c r="C216" s="18" t="s">
        <v>34</v>
      </c>
      <c r="D216" s="13" t="s">
        <v>470</v>
      </c>
      <c r="E216" s="14" t="s">
        <v>470</v>
      </c>
      <c r="F216" s="14"/>
      <c r="G216" s="14"/>
      <c r="H216" s="21"/>
      <c r="I216" s="21"/>
      <c r="J216" s="21"/>
      <c r="K216" s="21"/>
    </row>
    <row r="217" spans="1:11" ht="16.5" hidden="1" thickBot="1" x14ac:dyDescent="0.3">
      <c r="A217" t="s">
        <v>276</v>
      </c>
      <c r="B217">
        <v>5000</v>
      </c>
      <c r="C217" s="18" t="s">
        <v>167</v>
      </c>
      <c r="D217" s="13" t="s">
        <v>470</v>
      </c>
      <c r="E217" s="14" t="s">
        <v>470</v>
      </c>
      <c r="F217" s="14"/>
      <c r="G217" s="14"/>
      <c r="H217" s="21"/>
      <c r="I217" s="21"/>
      <c r="J217" s="21"/>
      <c r="K217" s="21"/>
    </row>
    <row r="218" spans="1:11" ht="16.5" hidden="1" thickBot="1" x14ac:dyDescent="0.3">
      <c r="A218" t="s">
        <v>277</v>
      </c>
      <c r="B218">
        <v>5</v>
      </c>
      <c r="C218" s="18" t="s">
        <v>29</v>
      </c>
      <c r="D218" s="13" t="s">
        <v>470</v>
      </c>
      <c r="E218" s="14" t="s">
        <v>470</v>
      </c>
      <c r="F218" s="14"/>
      <c r="G218" s="14"/>
      <c r="H218" s="21"/>
      <c r="I218" s="21"/>
      <c r="J218" s="21"/>
      <c r="K218" s="21"/>
    </row>
    <row r="219" spans="1:11" ht="16.5" hidden="1" thickBot="1" x14ac:dyDescent="0.3">
      <c r="A219" t="s">
        <v>278</v>
      </c>
      <c r="B219">
        <v>500000</v>
      </c>
      <c r="C219" s="18" t="s">
        <v>266</v>
      </c>
      <c r="D219" s="13" t="s">
        <v>470</v>
      </c>
      <c r="E219" s="14" t="s">
        <v>470</v>
      </c>
      <c r="F219" s="14"/>
      <c r="G219" s="14"/>
      <c r="H219" s="21"/>
      <c r="I219" s="21"/>
      <c r="J219" s="21"/>
      <c r="K219" s="21"/>
    </row>
    <row r="220" spans="1:11" ht="16.5" hidden="1" thickBot="1" x14ac:dyDescent="0.3">
      <c r="A220" t="s">
        <v>279</v>
      </c>
      <c r="B220">
        <v>1</v>
      </c>
      <c r="C220" s="18" t="s">
        <v>34</v>
      </c>
      <c r="D220" s="13" t="s">
        <v>470</v>
      </c>
      <c r="E220" s="14" t="s">
        <v>470</v>
      </c>
      <c r="F220" s="14"/>
      <c r="G220" s="14"/>
      <c r="H220" s="21"/>
      <c r="I220" s="21"/>
      <c r="J220" s="21"/>
      <c r="K220" s="21"/>
    </row>
    <row r="221" spans="1:11" ht="16.5" hidden="1" thickBot="1" x14ac:dyDescent="0.3">
      <c r="A221" t="s">
        <v>280</v>
      </c>
      <c r="B221">
        <v>5000</v>
      </c>
      <c r="C221" s="18" t="s">
        <v>167</v>
      </c>
      <c r="D221" s="13" t="s">
        <v>470</v>
      </c>
      <c r="E221" s="14" t="s">
        <v>470</v>
      </c>
      <c r="F221" s="14"/>
      <c r="G221" s="14"/>
      <c r="H221" s="21"/>
      <c r="I221" s="21"/>
      <c r="J221" s="21"/>
      <c r="K221" s="21"/>
    </row>
    <row r="222" spans="1:11" ht="16.5" hidden="1" thickBot="1" x14ac:dyDescent="0.3">
      <c r="A222" t="s">
        <v>281</v>
      </c>
      <c r="B222">
        <v>5.0000000000000001E-3</v>
      </c>
      <c r="C222" s="18" t="s">
        <v>97</v>
      </c>
      <c r="D222" s="13" t="s">
        <v>470</v>
      </c>
      <c r="E222" s="14" t="s">
        <v>470</v>
      </c>
      <c r="F222" s="14"/>
      <c r="G222" s="14"/>
      <c r="H222" s="21"/>
      <c r="I222" s="21"/>
      <c r="J222" s="21"/>
      <c r="K222" s="21"/>
    </row>
    <row r="223" spans="1:11" ht="16.5" hidden="1" thickBot="1" x14ac:dyDescent="0.3">
      <c r="A223" t="s">
        <v>282</v>
      </c>
      <c r="B223">
        <v>1</v>
      </c>
      <c r="C223" s="18" t="s">
        <v>34</v>
      </c>
      <c r="D223" s="13" t="s">
        <v>470</v>
      </c>
      <c r="E223" s="14" t="s">
        <v>470</v>
      </c>
      <c r="F223" s="14"/>
      <c r="G223" s="14"/>
      <c r="H223" s="21"/>
      <c r="I223" s="21"/>
      <c r="J223" s="21"/>
      <c r="K223" s="21"/>
    </row>
    <row r="224" spans="1:11" ht="16.5" hidden="1" thickBot="1" x14ac:dyDescent="0.3">
      <c r="A224" t="s">
        <v>283</v>
      </c>
      <c r="B224">
        <v>1</v>
      </c>
      <c r="C224" s="18" t="s">
        <v>34</v>
      </c>
      <c r="D224" s="13" t="s">
        <v>470</v>
      </c>
      <c r="E224" s="14" t="s">
        <v>470</v>
      </c>
      <c r="F224" s="14"/>
      <c r="G224" s="14"/>
      <c r="H224" s="21"/>
      <c r="I224" s="21"/>
      <c r="J224" s="21"/>
      <c r="K224" s="21"/>
    </row>
    <row r="225" spans="1:11" ht="16.5" hidden="1" thickBot="1" x14ac:dyDescent="0.3">
      <c r="A225" t="s">
        <v>284</v>
      </c>
      <c r="B225">
        <v>5000</v>
      </c>
      <c r="C225" s="18" t="s">
        <v>167</v>
      </c>
      <c r="D225" s="13" t="s">
        <v>470</v>
      </c>
      <c r="E225" s="14" t="s">
        <v>470</v>
      </c>
      <c r="F225" s="14"/>
      <c r="G225" s="14"/>
      <c r="H225" s="21"/>
      <c r="I225" s="21"/>
      <c r="J225" s="21"/>
      <c r="K225" s="21"/>
    </row>
    <row r="226" spans="1:11" ht="16.5" hidden="1" thickBot="1" x14ac:dyDescent="0.3">
      <c r="A226" t="s">
        <v>285</v>
      </c>
      <c r="B226">
        <v>1</v>
      </c>
      <c r="C226" s="18" t="s">
        <v>34</v>
      </c>
      <c r="D226" s="13" t="s">
        <v>470</v>
      </c>
      <c r="E226" s="14" t="s">
        <v>470</v>
      </c>
      <c r="F226" s="14"/>
      <c r="G226" s="14"/>
      <c r="H226" s="21"/>
      <c r="I226" s="21"/>
      <c r="J226" s="21"/>
      <c r="K226" s="21"/>
    </row>
    <row r="227" spans="1:11" ht="16.5" hidden="1" thickBot="1" x14ac:dyDescent="0.3">
      <c r="A227" t="s">
        <v>286</v>
      </c>
      <c r="B227">
        <v>5000</v>
      </c>
      <c r="C227" s="18" t="s">
        <v>167</v>
      </c>
      <c r="D227" s="13" t="s">
        <v>470</v>
      </c>
      <c r="E227" s="14" t="s">
        <v>470</v>
      </c>
      <c r="F227" s="14"/>
      <c r="G227" s="14"/>
      <c r="H227" s="21"/>
      <c r="I227" s="21"/>
      <c r="J227" s="21"/>
      <c r="K227" s="21"/>
    </row>
    <row r="228" spans="1:11" ht="16.5" hidden="1" thickBot="1" x14ac:dyDescent="0.3">
      <c r="A228" t="s">
        <v>287</v>
      </c>
      <c r="B228">
        <v>1</v>
      </c>
      <c r="C228" s="18" t="s">
        <v>34</v>
      </c>
      <c r="D228" s="13" t="s">
        <v>470</v>
      </c>
      <c r="E228" s="14" t="s">
        <v>470</v>
      </c>
      <c r="F228" s="14"/>
      <c r="G228" s="14"/>
      <c r="H228" s="21"/>
      <c r="I228" s="21"/>
      <c r="J228" s="21"/>
      <c r="K228" s="21"/>
    </row>
    <row r="229" spans="1:11" ht="16.5" hidden="1" thickBot="1" x14ac:dyDescent="0.3">
      <c r="A229" t="s">
        <v>288</v>
      </c>
      <c r="B229">
        <v>5000</v>
      </c>
      <c r="C229" s="18" t="s">
        <v>167</v>
      </c>
      <c r="D229" s="13" t="s">
        <v>470</v>
      </c>
      <c r="E229" s="14" t="s">
        <v>470</v>
      </c>
      <c r="F229" s="14"/>
      <c r="G229" s="14"/>
      <c r="H229" s="21"/>
      <c r="I229" s="21"/>
      <c r="J229" s="21"/>
      <c r="K229" s="21"/>
    </row>
    <row r="230" spans="1:11" ht="16.5" hidden="1" thickBot="1" x14ac:dyDescent="0.3">
      <c r="A230" t="s">
        <v>289</v>
      </c>
      <c r="B230">
        <v>5</v>
      </c>
      <c r="C230" s="18" t="s">
        <v>29</v>
      </c>
      <c r="D230" s="13" t="s">
        <v>470</v>
      </c>
      <c r="E230" s="14" t="s">
        <v>470</v>
      </c>
      <c r="F230" s="14"/>
      <c r="G230" s="14"/>
      <c r="H230" s="21"/>
      <c r="I230" s="21"/>
      <c r="J230" s="21"/>
      <c r="K230" s="21"/>
    </row>
    <row r="231" spans="1:11" ht="16.5" hidden="1" thickBot="1" x14ac:dyDescent="0.3">
      <c r="A231" t="s">
        <v>290</v>
      </c>
      <c r="B231">
        <v>5000</v>
      </c>
      <c r="C231" s="18" t="s">
        <v>167</v>
      </c>
      <c r="D231" s="13" t="s">
        <v>470</v>
      </c>
      <c r="E231" s="14" t="s">
        <v>470</v>
      </c>
      <c r="F231" s="14"/>
      <c r="G231" s="14"/>
      <c r="H231" s="21"/>
      <c r="I231" s="21"/>
      <c r="J231" s="21"/>
      <c r="K231" s="21"/>
    </row>
    <row r="232" spans="1:11" ht="16.5" hidden="1" thickBot="1" x14ac:dyDescent="0.3">
      <c r="A232" t="s">
        <v>291</v>
      </c>
      <c r="B232">
        <v>5</v>
      </c>
      <c r="C232" s="18" t="s">
        <v>29</v>
      </c>
      <c r="D232" s="13" t="s">
        <v>470</v>
      </c>
      <c r="E232" s="14" t="s">
        <v>470</v>
      </c>
      <c r="F232" s="14"/>
      <c r="G232" s="14"/>
      <c r="H232" s="21"/>
      <c r="I232" s="21"/>
      <c r="J232" s="21"/>
      <c r="K232" s="21"/>
    </row>
    <row r="233" spans="1:11" ht="16.5" hidden="1" thickBot="1" x14ac:dyDescent="0.3">
      <c r="A233" t="s">
        <v>292</v>
      </c>
      <c r="B233">
        <v>5000</v>
      </c>
      <c r="C233" s="18" t="s">
        <v>167</v>
      </c>
      <c r="D233" s="13" t="s">
        <v>470</v>
      </c>
      <c r="E233" s="14" t="s">
        <v>470</v>
      </c>
      <c r="F233" s="14"/>
      <c r="G233" s="14"/>
      <c r="H233" s="21"/>
      <c r="I233" s="21"/>
      <c r="J233" s="21"/>
      <c r="K233" s="21"/>
    </row>
    <row r="234" spans="1:11" ht="16.5" hidden="1" thickBot="1" x14ac:dyDescent="0.3">
      <c r="A234" t="s">
        <v>293</v>
      </c>
      <c r="B234">
        <v>5</v>
      </c>
      <c r="C234" s="18" t="s">
        <v>29</v>
      </c>
      <c r="D234" s="13" t="s">
        <v>470</v>
      </c>
      <c r="E234" s="14" t="s">
        <v>470</v>
      </c>
      <c r="F234" s="14"/>
      <c r="G234" s="14"/>
      <c r="H234" s="21"/>
      <c r="I234" s="21"/>
      <c r="J234" s="21"/>
      <c r="K234" s="21"/>
    </row>
    <row r="235" spans="1:11" ht="16.5" hidden="1" thickBot="1" x14ac:dyDescent="0.3">
      <c r="A235" t="s">
        <v>294</v>
      </c>
      <c r="B235">
        <v>5000</v>
      </c>
      <c r="C235" s="18" t="s">
        <v>167</v>
      </c>
      <c r="D235" s="13" t="s">
        <v>470</v>
      </c>
      <c r="E235" s="14" t="s">
        <v>470</v>
      </c>
      <c r="F235" s="14"/>
      <c r="G235" s="14"/>
      <c r="H235" s="21"/>
      <c r="I235" s="21"/>
      <c r="J235" s="21"/>
      <c r="K235" s="21"/>
    </row>
    <row r="236" spans="1:11" ht="16.5" hidden="1" thickBot="1" x14ac:dyDescent="0.3">
      <c r="A236" t="s">
        <v>295</v>
      </c>
      <c r="B236">
        <v>5</v>
      </c>
      <c r="C236" s="18" t="s">
        <v>29</v>
      </c>
      <c r="D236" s="13" t="s">
        <v>470</v>
      </c>
      <c r="E236" s="14" t="s">
        <v>470</v>
      </c>
      <c r="F236" s="14"/>
      <c r="G236" s="14"/>
      <c r="H236" s="21"/>
      <c r="I236" s="21"/>
      <c r="J236" s="21"/>
      <c r="K236" s="21"/>
    </row>
    <row r="237" spans="1:11" ht="16.5" hidden="1" thickBot="1" x14ac:dyDescent="0.3">
      <c r="A237" t="s">
        <v>296</v>
      </c>
      <c r="B237">
        <v>5000</v>
      </c>
      <c r="C237" s="18" t="s">
        <v>167</v>
      </c>
      <c r="D237" s="13" t="s">
        <v>470</v>
      </c>
      <c r="E237" s="14" t="s">
        <v>470</v>
      </c>
      <c r="F237" s="14"/>
      <c r="G237" s="14"/>
      <c r="H237" s="21"/>
      <c r="I237" s="21"/>
      <c r="J237" s="21"/>
      <c r="K237" s="21"/>
    </row>
    <row r="238" spans="1:11" ht="16.5" hidden="1" thickBot="1" x14ac:dyDescent="0.3">
      <c r="A238" t="s">
        <v>297</v>
      </c>
      <c r="B238">
        <v>5</v>
      </c>
      <c r="C238" s="18" t="s">
        <v>29</v>
      </c>
      <c r="D238" s="13" t="s">
        <v>470</v>
      </c>
      <c r="E238" s="14" t="s">
        <v>470</v>
      </c>
      <c r="F238" s="14"/>
      <c r="G238" s="14"/>
      <c r="H238" s="21"/>
      <c r="I238" s="21"/>
      <c r="J238" s="21"/>
      <c r="K238" s="21"/>
    </row>
    <row r="239" spans="1:11" ht="16.5" hidden="1" thickBot="1" x14ac:dyDescent="0.3">
      <c r="A239" t="s">
        <v>298</v>
      </c>
      <c r="B239">
        <v>5000</v>
      </c>
      <c r="C239" s="18" t="s">
        <v>167</v>
      </c>
      <c r="D239" s="13" t="s">
        <v>470</v>
      </c>
      <c r="E239" s="14" t="s">
        <v>470</v>
      </c>
      <c r="F239" s="14"/>
      <c r="G239" s="14"/>
      <c r="H239" s="21"/>
      <c r="I239" s="21"/>
      <c r="J239" s="21"/>
      <c r="K239" s="21"/>
    </row>
    <row r="240" spans="1:11" ht="16.5" hidden="1" thickBot="1" x14ac:dyDescent="0.3">
      <c r="A240" t="s">
        <v>299</v>
      </c>
      <c r="B240">
        <v>5</v>
      </c>
      <c r="C240" s="18" t="s">
        <v>29</v>
      </c>
      <c r="D240" s="13" t="s">
        <v>470</v>
      </c>
      <c r="E240" s="14" t="s">
        <v>470</v>
      </c>
      <c r="F240" s="14"/>
      <c r="G240" s="14"/>
      <c r="H240" s="21"/>
      <c r="I240" s="21"/>
      <c r="J240" s="21"/>
      <c r="K240" s="21"/>
    </row>
    <row r="241" spans="1:11" ht="16.5" hidden="1" thickBot="1" x14ac:dyDescent="0.3">
      <c r="A241" t="s">
        <v>300</v>
      </c>
      <c r="B241">
        <v>5000</v>
      </c>
      <c r="C241" s="18" t="s">
        <v>167</v>
      </c>
      <c r="D241" s="13" t="s">
        <v>470</v>
      </c>
      <c r="E241" s="14" t="s">
        <v>470</v>
      </c>
      <c r="F241" s="14"/>
      <c r="G241" s="14"/>
      <c r="H241" s="21"/>
      <c r="I241" s="21"/>
      <c r="J241" s="21"/>
      <c r="K241" s="21"/>
    </row>
    <row r="242" spans="1:11" ht="16.5" hidden="1" thickBot="1" x14ac:dyDescent="0.3">
      <c r="A242" t="s">
        <v>301</v>
      </c>
      <c r="B242">
        <v>1</v>
      </c>
      <c r="C242" s="18" t="s">
        <v>34</v>
      </c>
      <c r="D242" s="13" t="s">
        <v>470</v>
      </c>
      <c r="E242" s="14" t="s">
        <v>470</v>
      </c>
      <c r="F242" s="14"/>
      <c r="G242" s="14"/>
      <c r="H242" s="21"/>
      <c r="I242" s="21"/>
      <c r="J242" s="21"/>
      <c r="K242" s="21"/>
    </row>
    <row r="243" spans="1:11" ht="16.5" hidden="1" thickBot="1" x14ac:dyDescent="0.3">
      <c r="A243" t="s">
        <v>302</v>
      </c>
      <c r="B243">
        <v>5000</v>
      </c>
      <c r="C243" s="18" t="s">
        <v>167</v>
      </c>
      <c r="D243" s="13" t="s">
        <v>470</v>
      </c>
      <c r="E243" s="14" t="s">
        <v>470</v>
      </c>
      <c r="F243" s="14"/>
      <c r="G243" s="14"/>
      <c r="H243" s="21"/>
      <c r="I243" s="21"/>
      <c r="J243" s="21"/>
      <c r="K243" s="21"/>
    </row>
    <row r="244" spans="1:11" ht="16.5" hidden="1" thickBot="1" x14ac:dyDescent="0.3">
      <c r="A244" t="s">
        <v>303</v>
      </c>
      <c r="B244">
        <v>5</v>
      </c>
      <c r="C244" s="18" t="s">
        <v>29</v>
      </c>
      <c r="D244" s="13" t="s">
        <v>470</v>
      </c>
      <c r="E244" s="14" t="s">
        <v>470</v>
      </c>
      <c r="F244" s="14"/>
      <c r="G244" s="14"/>
      <c r="H244" s="21"/>
      <c r="I244" s="21"/>
      <c r="J244" s="21"/>
      <c r="K244" s="21"/>
    </row>
    <row r="245" spans="1:11" ht="16.5" hidden="1" thickBot="1" x14ac:dyDescent="0.3">
      <c r="A245" t="s">
        <v>304</v>
      </c>
      <c r="B245">
        <v>5000</v>
      </c>
      <c r="C245" s="18" t="s">
        <v>167</v>
      </c>
      <c r="D245" s="13" t="s">
        <v>470</v>
      </c>
      <c r="E245" s="14" t="s">
        <v>470</v>
      </c>
      <c r="F245" s="14"/>
      <c r="G245" s="14"/>
      <c r="H245" s="21"/>
      <c r="I245" s="21"/>
      <c r="J245" s="21"/>
      <c r="K245" s="21"/>
    </row>
    <row r="246" spans="1:11" ht="16.5" hidden="1" thickBot="1" x14ac:dyDescent="0.3">
      <c r="A246" t="s">
        <v>305</v>
      </c>
      <c r="B246">
        <v>5</v>
      </c>
      <c r="C246" s="18" t="s">
        <v>29</v>
      </c>
      <c r="D246" s="13" t="s">
        <v>470</v>
      </c>
      <c r="E246" s="14" t="s">
        <v>470</v>
      </c>
      <c r="F246" s="14"/>
      <c r="G246" s="14"/>
      <c r="H246" s="21"/>
      <c r="I246" s="21"/>
      <c r="J246" s="21"/>
      <c r="K246" s="21"/>
    </row>
    <row r="247" spans="1:11" ht="16.5" hidden="1" thickBot="1" x14ac:dyDescent="0.3">
      <c r="A247" t="s">
        <v>306</v>
      </c>
      <c r="B247">
        <v>500000</v>
      </c>
      <c r="C247" s="18" t="s">
        <v>266</v>
      </c>
      <c r="D247" s="13" t="s">
        <v>470</v>
      </c>
      <c r="E247" s="14" t="s">
        <v>470</v>
      </c>
      <c r="F247" s="14"/>
      <c r="G247" s="14"/>
      <c r="H247" s="21"/>
      <c r="I247" s="21"/>
      <c r="J247" s="21"/>
      <c r="K247" s="21"/>
    </row>
    <row r="248" spans="1:11" ht="16.5" hidden="1" thickBot="1" x14ac:dyDescent="0.3">
      <c r="A248" t="s">
        <v>307</v>
      </c>
      <c r="B248">
        <v>0.5</v>
      </c>
      <c r="C248" s="18" t="s">
        <v>15</v>
      </c>
      <c r="D248" s="13" t="s">
        <v>470</v>
      </c>
      <c r="E248" s="14" t="s">
        <v>470</v>
      </c>
      <c r="F248" s="14"/>
      <c r="G248" s="14"/>
      <c r="H248" s="21"/>
      <c r="I248" s="21"/>
      <c r="J248" s="21"/>
      <c r="K248" s="21"/>
    </row>
    <row r="249" spans="1:11" ht="16.5" hidden="1" thickBot="1" x14ac:dyDescent="0.3">
      <c r="A249" t="s">
        <v>308</v>
      </c>
      <c r="B249">
        <v>1000</v>
      </c>
      <c r="C249" s="18" t="s">
        <v>17</v>
      </c>
      <c r="D249" s="13" t="s">
        <v>470</v>
      </c>
      <c r="E249" s="14" t="s">
        <v>470</v>
      </c>
      <c r="F249" s="14"/>
      <c r="G249" s="14"/>
      <c r="H249" s="21"/>
      <c r="I249" s="21"/>
      <c r="J249" s="21"/>
      <c r="K249" s="21"/>
    </row>
    <row r="250" spans="1:11" ht="16.5" hidden="1" thickBot="1" x14ac:dyDescent="0.3">
      <c r="A250" t="s">
        <v>309</v>
      </c>
      <c r="B250">
        <v>5</v>
      </c>
      <c r="C250" s="18" t="s">
        <v>29</v>
      </c>
      <c r="D250" s="13" t="s">
        <v>470</v>
      </c>
      <c r="E250" s="14" t="s">
        <v>470</v>
      </c>
      <c r="F250" s="14"/>
      <c r="G250" s="14"/>
      <c r="H250" s="21"/>
      <c r="I250" s="21"/>
      <c r="J250" s="21"/>
      <c r="K250" s="21"/>
    </row>
    <row r="251" spans="1:11" ht="16.5" hidden="1" thickBot="1" x14ac:dyDescent="0.3">
      <c r="A251" t="s">
        <v>310</v>
      </c>
      <c r="B251">
        <v>500000</v>
      </c>
      <c r="C251" s="18" t="s">
        <v>266</v>
      </c>
      <c r="D251" s="13" t="s">
        <v>470</v>
      </c>
      <c r="E251" s="14" t="s">
        <v>470</v>
      </c>
      <c r="F251" s="14"/>
      <c r="G251" s="14"/>
      <c r="H251" s="21"/>
      <c r="I251" s="21"/>
      <c r="J251" s="21"/>
      <c r="K251" s="21"/>
    </row>
    <row r="252" spans="1:11" ht="16.5" hidden="1" thickBot="1" x14ac:dyDescent="0.3">
      <c r="A252" t="s">
        <v>311</v>
      </c>
      <c r="B252">
        <v>1</v>
      </c>
      <c r="C252" s="18" t="s">
        <v>34</v>
      </c>
      <c r="D252" s="13" t="s">
        <v>470</v>
      </c>
      <c r="E252" s="14" t="s">
        <v>470</v>
      </c>
      <c r="F252" s="14"/>
      <c r="G252" s="14"/>
      <c r="H252" s="21"/>
      <c r="I252" s="21"/>
      <c r="J252" s="21"/>
      <c r="K252" s="21"/>
    </row>
    <row r="253" spans="1:11" ht="16.5" hidden="1" thickBot="1" x14ac:dyDescent="0.3">
      <c r="A253" t="s">
        <v>312</v>
      </c>
      <c r="B253">
        <v>5000</v>
      </c>
      <c r="C253" s="18" t="s">
        <v>167</v>
      </c>
      <c r="D253" s="13" t="s">
        <v>470</v>
      </c>
      <c r="E253" s="14" t="s">
        <v>470</v>
      </c>
      <c r="F253" s="14"/>
      <c r="G253" s="14"/>
      <c r="H253" s="21"/>
      <c r="I253" s="21"/>
      <c r="J253" s="21"/>
      <c r="K253" s="21"/>
    </row>
    <row r="254" spans="1:11" ht="16.5" hidden="1" thickBot="1" x14ac:dyDescent="0.3">
      <c r="A254" t="s">
        <v>313</v>
      </c>
      <c r="B254">
        <v>1</v>
      </c>
      <c r="C254" s="18" t="s">
        <v>34</v>
      </c>
      <c r="D254" s="13" t="s">
        <v>470</v>
      </c>
      <c r="E254" s="14" t="s">
        <v>470</v>
      </c>
      <c r="F254" s="14"/>
      <c r="G254" s="14"/>
      <c r="H254" s="21"/>
      <c r="I254" s="21"/>
      <c r="J254" s="21"/>
      <c r="K254" s="21"/>
    </row>
    <row r="255" spans="1:11" ht="16.5" hidden="1" thickBot="1" x14ac:dyDescent="0.3">
      <c r="A255" t="s">
        <v>314</v>
      </c>
      <c r="B255">
        <v>5000</v>
      </c>
      <c r="C255" s="18" t="s">
        <v>167</v>
      </c>
      <c r="D255" s="13" t="s">
        <v>470</v>
      </c>
      <c r="E255" s="14" t="s">
        <v>470</v>
      </c>
      <c r="F255" s="14"/>
      <c r="G255" s="14"/>
      <c r="H255" s="21"/>
      <c r="I255" s="21"/>
      <c r="J255" s="21"/>
      <c r="K255" s="21"/>
    </row>
    <row r="256" spans="1:11" ht="16.5" hidden="1" thickBot="1" x14ac:dyDescent="0.3">
      <c r="A256" t="s">
        <v>315</v>
      </c>
      <c r="B256">
        <v>1</v>
      </c>
      <c r="C256" s="18" t="s">
        <v>34</v>
      </c>
      <c r="D256" s="13" t="s">
        <v>470</v>
      </c>
      <c r="E256" s="14" t="s">
        <v>470</v>
      </c>
      <c r="F256" s="14"/>
      <c r="G256" s="14"/>
      <c r="H256" s="21"/>
      <c r="I256" s="21"/>
      <c r="J256" s="21"/>
      <c r="K256" s="21"/>
    </row>
    <row r="257" spans="1:11" ht="16.5" hidden="1" thickBot="1" x14ac:dyDescent="0.3">
      <c r="A257" t="s">
        <v>316</v>
      </c>
      <c r="B257">
        <v>5000</v>
      </c>
      <c r="C257" s="18" t="s">
        <v>167</v>
      </c>
      <c r="D257" s="13" t="s">
        <v>470</v>
      </c>
      <c r="E257" s="14" t="s">
        <v>470</v>
      </c>
      <c r="F257" s="14"/>
      <c r="G257" s="14"/>
      <c r="H257" s="21"/>
      <c r="I257" s="21"/>
      <c r="J257" s="21"/>
      <c r="K257" s="21"/>
    </row>
    <row r="258" spans="1:11" ht="16.5" hidden="1" thickBot="1" x14ac:dyDescent="0.3">
      <c r="A258" t="s">
        <v>317</v>
      </c>
      <c r="B258">
        <v>5</v>
      </c>
      <c r="C258" s="18" t="s">
        <v>29</v>
      </c>
      <c r="D258" s="13" t="s">
        <v>470</v>
      </c>
      <c r="E258" s="14" t="s">
        <v>470</v>
      </c>
      <c r="F258" s="14"/>
      <c r="G258" s="14"/>
      <c r="H258" s="21"/>
      <c r="I258" s="21"/>
      <c r="J258" s="21"/>
      <c r="K258" s="21"/>
    </row>
    <row r="259" spans="1:11" ht="16.5" hidden="1" thickBot="1" x14ac:dyDescent="0.3">
      <c r="A259" t="s">
        <v>318</v>
      </c>
      <c r="B259">
        <v>500000</v>
      </c>
      <c r="C259" s="18" t="s">
        <v>266</v>
      </c>
      <c r="D259" s="13" t="s">
        <v>470</v>
      </c>
      <c r="E259" s="14" t="s">
        <v>470</v>
      </c>
      <c r="F259" s="14"/>
      <c r="G259" s="14"/>
      <c r="H259" s="21"/>
      <c r="I259" s="21"/>
      <c r="J259" s="21"/>
      <c r="K259" s="21"/>
    </row>
    <row r="260" spans="1:11" ht="16.5" hidden="1" thickBot="1" x14ac:dyDescent="0.3">
      <c r="A260" t="s">
        <v>319</v>
      </c>
      <c r="B260">
        <v>1</v>
      </c>
      <c r="C260" s="18" t="s">
        <v>34</v>
      </c>
      <c r="D260" s="13" t="s">
        <v>470</v>
      </c>
      <c r="E260" s="14" t="s">
        <v>470</v>
      </c>
      <c r="F260" s="14"/>
      <c r="G260" s="14"/>
      <c r="H260" s="21"/>
      <c r="I260" s="21"/>
      <c r="J260" s="21"/>
      <c r="K260" s="21"/>
    </row>
    <row r="261" spans="1:11" ht="16.5" hidden="1" thickBot="1" x14ac:dyDescent="0.3">
      <c r="A261" t="s">
        <v>320</v>
      </c>
      <c r="B261">
        <v>5000</v>
      </c>
      <c r="C261" s="18" t="s">
        <v>167</v>
      </c>
      <c r="D261" s="13" t="s">
        <v>470</v>
      </c>
      <c r="E261" s="14" t="s">
        <v>470</v>
      </c>
      <c r="F261" s="14"/>
      <c r="G261" s="14"/>
      <c r="H261" s="21"/>
      <c r="I261" s="21"/>
      <c r="J261" s="21"/>
      <c r="K261" s="21"/>
    </row>
    <row r="262" spans="1:11" ht="16.5" hidden="1" thickBot="1" x14ac:dyDescent="0.3">
      <c r="A262" t="s">
        <v>321</v>
      </c>
      <c r="B262">
        <v>1</v>
      </c>
      <c r="C262" s="18" t="s">
        <v>34</v>
      </c>
      <c r="D262" s="13" t="s">
        <v>470</v>
      </c>
      <c r="E262" s="14" t="s">
        <v>470</v>
      </c>
      <c r="F262" s="14"/>
      <c r="G262" s="14"/>
      <c r="H262" s="21"/>
      <c r="I262" s="21"/>
      <c r="J262" s="21"/>
      <c r="K262" s="21"/>
    </row>
    <row r="263" spans="1:11" ht="16.5" hidden="1" thickBot="1" x14ac:dyDescent="0.3">
      <c r="A263" t="s">
        <v>322</v>
      </c>
      <c r="B263">
        <v>5000</v>
      </c>
      <c r="C263" s="18" t="s">
        <v>167</v>
      </c>
      <c r="D263" s="13" t="s">
        <v>470</v>
      </c>
      <c r="E263" s="14" t="s">
        <v>470</v>
      </c>
      <c r="F263" s="14"/>
      <c r="G263" s="14"/>
      <c r="H263" s="21"/>
      <c r="I263" s="21"/>
      <c r="J263" s="21"/>
      <c r="K263" s="21"/>
    </row>
    <row r="264" spans="1:11" ht="16.5" hidden="1" thickBot="1" x14ac:dyDescent="0.3">
      <c r="A264" t="s">
        <v>323</v>
      </c>
      <c r="B264">
        <v>1</v>
      </c>
      <c r="C264" s="18" t="s">
        <v>34</v>
      </c>
      <c r="D264" s="13" t="s">
        <v>470</v>
      </c>
      <c r="E264" s="14" t="s">
        <v>470</v>
      </c>
      <c r="F264" s="14"/>
      <c r="G264" s="14"/>
      <c r="H264" s="21"/>
      <c r="I264" s="21"/>
      <c r="J264" s="21"/>
      <c r="K264" s="21"/>
    </row>
    <row r="265" spans="1:11" ht="16.5" hidden="1" thickBot="1" x14ac:dyDescent="0.3">
      <c r="A265" t="s">
        <v>324</v>
      </c>
      <c r="B265">
        <v>5000</v>
      </c>
      <c r="C265" s="18" t="s">
        <v>167</v>
      </c>
      <c r="D265" s="13" t="s">
        <v>470</v>
      </c>
      <c r="E265" s="14" t="s">
        <v>470</v>
      </c>
      <c r="F265" s="14"/>
      <c r="G265" s="14"/>
      <c r="H265" s="21"/>
      <c r="I265" s="21"/>
      <c r="J265" s="21"/>
      <c r="K265" s="21"/>
    </row>
    <row r="266" spans="1:11" ht="16.5" hidden="1" thickBot="1" x14ac:dyDescent="0.3">
      <c r="A266" t="s">
        <v>325</v>
      </c>
      <c r="B266">
        <v>1</v>
      </c>
      <c r="C266" s="18" t="s">
        <v>34</v>
      </c>
      <c r="D266" s="13" t="s">
        <v>470</v>
      </c>
      <c r="E266" s="14" t="s">
        <v>470</v>
      </c>
      <c r="F266" s="14"/>
      <c r="G266" s="14"/>
      <c r="H266" s="21"/>
      <c r="I266" s="21"/>
      <c r="J266" s="21"/>
      <c r="K266" s="21"/>
    </row>
    <row r="267" spans="1:11" ht="16.5" hidden="1" thickBot="1" x14ac:dyDescent="0.3">
      <c r="A267" t="s">
        <v>326</v>
      </c>
      <c r="B267">
        <v>5000</v>
      </c>
      <c r="C267" s="18" t="s">
        <v>167</v>
      </c>
      <c r="D267" s="13" t="s">
        <v>470</v>
      </c>
      <c r="E267" s="14" t="s">
        <v>470</v>
      </c>
      <c r="F267" s="14"/>
      <c r="G267" s="14"/>
      <c r="H267" s="21"/>
      <c r="I267" s="21"/>
      <c r="J267" s="21"/>
      <c r="K267" s="21"/>
    </row>
    <row r="268" spans="1:11" ht="16.5" hidden="1" thickBot="1" x14ac:dyDescent="0.3">
      <c r="A268" t="s">
        <v>327</v>
      </c>
      <c r="B268">
        <v>5</v>
      </c>
      <c r="C268" s="18" t="s">
        <v>29</v>
      </c>
      <c r="D268" s="13" t="s">
        <v>470</v>
      </c>
      <c r="E268" s="14" t="s">
        <v>470</v>
      </c>
      <c r="F268" s="14"/>
      <c r="G268" s="14"/>
      <c r="H268" s="21"/>
      <c r="I268" s="21"/>
      <c r="J268" s="21"/>
      <c r="K268" s="21"/>
    </row>
    <row r="269" spans="1:11" ht="16.5" hidden="1" thickBot="1" x14ac:dyDescent="0.3">
      <c r="A269" t="s">
        <v>328</v>
      </c>
      <c r="B269">
        <v>5000</v>
      </c>
      <c r="C269" s="18" t="s">
        <v>167</v>
      </c>
      <c r="D269" s="13" t="s">
        <v>470</v>
      </c>
      <c r="E269" s="14" t="s">
        <v>470</v>
      </c>
      <c r="F269" s="14"/>
      <c r="G269" s="14"/>
      <c r="H269" s="21"/>
      <c r="I269" s="21"/>
      <c r="J269" s="21"/>
      <c r="K269" s="21"/>
    </row>
    <row r="270" spans="1:11" ht="16.5" hidden="1" thickBot="1" x14ac:dyDescent="0.3">
      <c r="A270" t="s">
        <v>329</v>
      </c>
      <c r="B270">
        <v>5</v>
      </c>
      <c r="C270" s="18" t="s">
        <v>29</v>
      </c>
      <c r="D270" s="13" t="s">
        <v>470</v>
      </c>
      <c r="E270" s="14" t="s">
        <v>470</v>
      </c>
      <c r="F270" s="14"/>
      <c r="G270" s="14"/>
      <c r="H270" s="21"/>
      <c r="I270" s="21"/>
      <c r="J270" s="21"/>
      <c r="K270" s="21"/>
    </row>
    <row r="271" spans="1:11" ht="16.5" hidden="1" thickBot="1" x14ac:dyDescent="0.3">
      <c r="A271" t="s">
        <v>330</v>
      </c>
      <c r="B271">
        <v>5000</v>
      </c>
      <c r="C271" s="18" t="s">
        <v>167</v>
      </c>
      <c r="D271" s="13" t="s">
        <v>470</v>
      </c>
      <c r="E271" s="14" t="s">
        <v>470</v>
      </c>
      <c r="F271" s="14"/>
      <c r="G271" s="14"/>
      <c r="H271" s="21"/>
      <c r="I271" s="21"/>
      <c r="J271" s="21"/>
      <c r="K271" s="21"/>
    </row>
    <row r="272" spans="1:11" ht="16.5" hidden="1" thickBot="1" x14ac:dyDescent="0.3">
      <c r="A272" t="s">
        <v>331</v>
      </c>
      <c r="B272">
        <v>5</v>
      </c>
      <c r="C272" s="18" t="s">
        <v>29</v>
      </c>
      <c r="D272" s="13" t="s">
        <v>470</v>
      </c>
      <c r="E272" s="14" t="s">
        <v>470</v>
      </c>
      <c r="F272" s="14"/>
      <c r="G272" s="14"/>
      <c r="H272" s="21"/>
      <c r="I272" s="21"/>
      <c r="J272" s="21"/>
      <c r="K272" s="21"/>
    </row>
    <row r="273" spans="1:11" ht="16.5" hidden="1" thickBot="1" x14ac:dyDescent="0.3">
      <c r="A273" t="s">
        <v>332</v>
      </c>
      <c r="B273">
        <v>5000</v>
      </c>
      <c r="C273" s="18" t="s">
        <v>167</v>
      </c>
      <c r="D273" s="13" t="s">
        <v>470</v>
      </c>
      <c r="E273" s="14" t="s">
        <v>470</v>
      </c>
      <c r="F273" s="14"/>
      <c r="G273" s="14"/>
      <c r="H273" s="21"/>
      <c r="I273" s="21"/>
      <c r="J273" s="21"/>
      <c r="K273" s="21"/>
    </row>
    <row r="274" spans="1:11" ht="16.5" hidden="1" thickBot="1" x14ac:dyDescent="0.3">
      <c r="A274" t="s">
        <v>333</v>
      </c>
      <c r="B274">
        <v>5</v>
      </c>
      <c r="C274" s="18" t="s">
        <v>29</v>
      </c>
      <c r="D274" s="13" t="s">
        <v>470</v>
      </c>
      <c r="E274" s="14" t="s">
        <v>470</v>
      </c>
      <c r="F274" s="14"/>
      <c r="G274" s="14"/>
      <c r="H274" s="21"/>
      <c r="I274" s="21"/>
      <c r="J274" s="21"/>
      <c r="K274" s="21"/>
    </row>
    <row r="275" spans="1:11" ht="16.5" hidden="1" thickBot="1" x14ac:dyDescent="0.3">
      <c r="A275" t="s">
        <v>334</v>
      </c>
      <c r="B275">
        <v>5000</v>
      </c>
      <c r="C275" s="18" t="s">
        <v>167</v>
      </c>
      <c r="D275" s="13" t="s">
        <v>470</v>
      </c>
      <c r="E275" s="14" t="s">
        <v>470</v>
      </c>
      <c r="F275" s="14"/>
      <c r="G275" s="14"/>
      <c r="H275" s="21"/>
      <c r="I275" s="21"/>
      <c r="J275" s="21"/>
      <c r="K275" s="21"/>
    </row>
    <row r="276" spans="1:11" ht="16.5" hidden="1" thickBot="1" x14ac:dyDescent="0.3">
      <c r="A276" t="s">
        <v>335</v>
      </c>
      <c r="B276">
        <v>5</v>
      </c>
      <c r="C276" s="18" t="s">
        <v>29</v>
      </c>
      <c r="D276" s="13" t="s">
        <v>470</v>
      </c>
      <c r="E276" s="14" t="s">
        <v>470</v>
      </c>
      <c r="F276" s="14"/>
      <c r="G276" s="14"/>
      <c r="H276" s="21"/>
      <c r="I276" s="21"/>
      <c r="J276" s="21"/>
      <c r="K276" s="21"/>
    </row>
    <row r="277" spans="1:11" ht="16.5" hidden="1" thickBot="1" x14ac:dyDescent="0.3">
      <c r="A277" t="s">
        <v>336</v>
      </c>
      <c r="B277">
        <v>5000</v>
      </c>
      <c r="C277" s="18" t="s">
        <v>167</v>
      </c>
      <c r="D277" s="13" t="s">
        <v>470</v>
      </c>
      <c r="E277" s="14" t="s">
        <v>470</v>
      </c>
      <c r="F277" s="14"/>
      <c r="G277" s="14"/>
      <c r="H277" s="21"/>
      <c r="I277" s="21"/>
      <c r="J277" s="21"/>
      <c r="K277" s="21"/>
    </row>
    <row r="278" spans="1:11" ht="16.5" hidden="1" thickBot="1" x14ac:dyDescent="0.3">
      <c r="A278" t="s">
        <v>337</v>
      </c>
      <c r="B278">
        <v>5</v>
      </c>
      <c r="C278" s="18" t="s">
        <v>29</v>
      </c>
      <c r="D278" s="13" t="s">
        <v>470</v>
      </c>
      <c r="E278" s="14" t="s">
        <v>470</v>
      </c>
      <c r="F278" s="14"/>
      <c r="G278" s="14"/>
      <c r="H278" s="21"/>
      <c r="I278" s="21"/>
      <c r="J278" s="21"/>
      <c r="K278" s="21"/>
    </row>
    <row r="279" spans="1:11" ht="16.5" hidden="1" thickBot="1" x14ac:dyDescent="0.3">
      <c r="A279" t="s">
        <v>338</v>
      </c>
      <c r="B279">
        <v>5000</v>
      </c>
      <c r="C279" s="18" t="s">
        <v>167</v>
      </c>
      <c r="D279" s="13" t="s">
        <v>470</v>
      </c>
      <c r="E279" s="14" t="s">
        <v>470</v>
      </c>
      <c r="F279" s="14"/>
      <c r="G279" s="14"/>
      <c r="H279" s="21"/>
      <c r="I279" s="21"/>
      <c r="J279" s="21"/>
      <c r="K279" s="21"/>
    </row>
    <row r="280" spans="1:11" ht="16.5" hidden="1" thickBot="1" x14ac:dyDescent="0.3">
      <c r="A280" t="s">
        <v>339</v>
      </c>
      <c r="B280">
        <v>1</v>
      </c>
      <c r="C280" s="18" t="s">
        <v>34</v>
      </c>
      <c r="D280" s="13" t="s">
        <v>470</v>
      </c>
      <c r="E280" s="14" t="s">
        <v>470</v>
      </c>
      <c r="F280" s="14"/>
      <c r="G280" s="14"/>
      <c r="H280" s="21"/>
      <c r="I280" s="21"/>
      <c r="J280" s="21"/>
      <c r="K280" s="21"/>
    </row>
    <row r="281" spans="1:11" ht="16.5" hidden="1" thickBot="1" x14ac:dyDescent="0.3">
      <c r="A281" t="s">
        <v>340</v>
      </c>
      <c r="B281">
        <v>5000</v>
      </c>
      <c r="C281" s="18" t="s">
        <v>167</v>
      </c>
      <c r="D281" s="13" t="s">
        <v>470</v>
      </c>
      <c r="E281" s="14" t="s">
        <v>470</v>
      </c>
      <c r="F281" s="14"/>
      <c r="G281" s="14"/>
      <c r="H281" s="21"/>
      <c r="I281" s="21"/>
      <c r="J281" s="21"/>
      <c r="K281" s="21"/>
    </row>
    <row r="282" spans="1:11" ht="16.5" hidden="1" thickBot="1" x14ac:dyDescent="0.3">
      <c r="A282" t="s">
        <v>341</v>
      </c>
      <c r="B282">
        <v>5</v>
      </c>
      <c r="C282" s="18" t="s">
        <v>29</v>
      </c>
      <c r="D282" s="13" t="s">
        <v>470</v>
      </c>
      <c r="E282" s="14" t="s">
        <v>470</v>
      </c>
      <c r="F282" s="14"/>
      <c r="G282" s="14"/>
      <c r="H282" s="21"/>
      <c r="I282" s="21"/>
      <c r="J282" s="21"/>
      <c r="K282" s="21"/>
    </row>
    <row r="283" spans="1:11" ht="16.5" hidden="1" thickBot="1" x14ac:dyDescent="0.3">
      <c r="A283" t="s">
        <v>342</v>
      </c>
      <c r="B283">
        <v>5000</v>
      </c>
      <c r="C283" s="18" t="s">
        <v>167</v>
      </c>
      <c r="D283" s="13" t="s">
        <v>470</v>
      </c>
      <c r="E283" s="14" t="s">
        <v>470</v>
      </c>
      <c r="F283" s="14"/>
      <c r="G283" s="14"/>
      <c r="H283" s="21"/>
      <c r="I283" s="21"/>
      <c r="J283" s="21"/>
      <c r="K283" s="21"/>
    </row>
    <row r="284" spans="1:11" ht="16.5" hidden="1" thickBot="1" x14ac:dyDescent="0.3">
      <c r="A284" t="s">
        <v>343</v>
      </c>
      <c r="B284">
        <v>5</v>
      </c>
      <c r="C284" s="18" t="s">
        <v>29</v>
      </c>
      <c r="D284" s="13" t="s">
        <v>470</v>
      </c>
      <c r="E284" s="14" t="s">
        <v>470</v>
      </c>
      <c r="F284" s="14"/>
      <c r="G284" s="14"/>
      <c r="H284" s="21"/>
      <c r="I284" s="21"/>
      <c r="J284" s="21"/>
      <c r="K284" s="21"/>
    </row>
    <row r="285" spans="1:11" ht="16.5" hidden="1" thickBot="1" x14ac:dyDescent="0.3">
      <c r="A285" t="s">
        <v>344</v>
      </c>
      <c r="B285">
        <v>500000</v>
      </c>
      <c r="C285" s="18" t="s">
        <v>266</v>
      </c>
      <c r="D285" s="13" t="s">
        <v>470</v>
      </c>
      <c r="E285" s="14" t="s">
        <v>470</v>
      </c>
      <c r="F285" s="14"/>
      <c r="G285" s="14"/>
      <c r="H285" s="21"/>
      <c r="I285" s="21"/>
      <c r="J285" s="21"/>
      <c r="K285" s="21"/>
    </row>
    <row r="286" spans="1:11" ht="16.5" hidden="1" thickBot="1" x14ac:dyDescent="0.3">
      <c r="A286" t="s">
        <v>345</v>
      </c>
      <c r="B286">
        <v>0.5</v>
      </c>
      <c r="C286" s="18" t="s">
        <v>15</v>
      </c>
      <c r="D286" s="13" t="s">
        <v>470</v>
      </c>
      <c r="E286" s="14" t="s">
        <v>470</v>
      </c>
      <c r="F286" s="14"/>
      <c r="G286" s="14"/>
      <c r="H286" s="21"/>
      <c r="I286" s="21"/>
      <c r="J286" s="21"/>
      <c r="K286" s="21"/>
    </row>
    <row r="287" spans="1:11" ht="16.5" hidden="1" thickBot="1" x14ac:dyDescent="0.3">
      <c r="A287" t="s">
        <v>346</v>
      </c>
      <c r="B287">
        <v>1000</v>
      </c>
      <c r="C287" s="18" t="s">
        <v>17</v>
      </c>
      <c r="D287" s="13" t="s">
        <v>470</v>
      </c>
      <c r="E287" s="14" t="s">
        <v>470</v>
      </c>
      <c r="F287" s="14"/>
      <c r="G287" s="14"/>
      <c r="H287" s="21"/>
      <c r="I287" s="21"/>
      <c r="J287" s="21"/>
      <c r="K287" s="21"/>
    </row>
    <row r="288" spans="1:11" ht="16.5" hidden="1" thickBot="1" x14ac:dyDescent="0.3">
      <c r="A288" t="s">
        <v>347</v>
      </c>
      <c r="B288">
        <v>5</v>
      </c>
      <c r="C288" s="18" t="s">
        <v>29</v>
      </c>
      <c r="D288" s="13" t="s">
        <v>470</v>
      </c>
      <c r="E288" s="14" t="s">
        <v>470</v>
      </c>
      <c r="F288" s="14"/>
      <c r="G288" s="14"/>
      <c r="H288" s="21"/>
      <c r="I288" s="21"/>
      <c r="J288" s="21"/>
      <c r="K288" s="21"/>
    </row>
    <row r="289" spans="1:11" ht="16.5" hidden="1" thickBot="1" x14ac:dyDescent="0.3">
      <c r="A289" t="s">
        <v>348</v>
      </c>
      <c r="B289">
        <v>500000</v>
      </c>
      <c r="C289" s="18" t="s">
        <v>266</v>
      </c>
      <c r="D289" s="13" t="s">
        <v>470</v>
      </c>
      <c r="E289" s="14" t="s">
        <v>470</v>
      </c>
      <c r="F289" s="14"/>
      <c r="G289" s="14"/>
      <c r="H289" s="21"/>
      <c r="I289" s="21"/>
      <c r="J289" s="21"/>
      <c r="K289" s="21"/>
    </row>
    <row r="290" spans="1:11" ht="16.5" hidden="1" thickBot="1" x14ac:dyDescent="0.3">
      <c r="A290" t="s">
        <v>349</v>
      </c>
      <c r="B290">
        <v>1</v>
      </c>
      <c r="C290" s="18" t="s">
        <v>34</v>
      </c>
      <c r="D290" s="13" t="s">
        <v>470</v>
      </c>
      <c r="E290" s="14" t="s">
        <v>470</v>
      </c>
      <c r="F290" s="14"/>
      <c r="G290" s="14"/>
      <c r="H290" s="21"/>
      <c r="I290" s="21"/>
      <c r="J290" s="21"/>
      <c r="K290" s="21"/>
    </row>
    <row r="291" spans="1:11" ht="16.5" hidden="1" thickBot="1" x14ac:dyDescent="0.3">
      <c r="A291" t="s">
        <v>350</v>
      </c>
      <c r="B291">
        <v>5000</v>
      </c>
      <c r="C291" s="18" t="s">
        <v>167</v>
      </c>
      <c r="D291" s="13" t="s">
        <v>470</v>
      </c>
      <c r="E291" s="14" t="s">
        <v>470</v>
      </c>
      <c r="F291" s="14"/>
      <c r="G291" s="14"/>
      <c r="H291" s="21"/>
      <c r="I291" s="21"/>
      <c r="J291" s="21"/>
      <c r="K291" s="21"/>
    </row>
    <row r="292" spans="1:11" ht="16.5" hidden="1" thickBot="1" x14ac:dyDescent="0.3">
      <c r="A292" t="s">
        <v>351</v>
      </c>
      <c r="B292">
        <v>1</v>
      </c>
      <c r="C292" s="18" t="s">
        <v>34</v>
      </c>
      <c r="D292" s="13" t="s">
        <v>470</v>
      </c>
      <c r="E292" s="14" t="s">
        <v>470</v>
      </c>
      <c r="F292" s="14"/>
      <c r="G292" s="14"/>
      <c r="H292" s="21"/>
      <c r="I292" s="21"/>
      <c r="J292" s="21"/>
      <c r="K292" s="21"/>
    </row>
    <row r="293" spans="1:11" ht="16.5" hidden="1" thickBot="1" x14ac:dyDescent="0.3">
      <c r="A293" t="s">
        <v>352</v>
      </c>
      <c r="B293">
        <v>5000</v>
      </c>
      <c r="C293" s="18" t="s">
        <v>167</v>
      </c>
      <c r="D293" s="13" t="s">
        <v>470</v>
      </c>
      <c r="E293" s="14" t="s">
        <v>470</v>
      </c>
      <c r="F293" s="14"/>
      <c r="G293" s="14"/>
      <c r="H293" s="21"/>
      <c r="I293" s="21"/>
      <c r="J293" s="21"/>
      <c r="K293" s="21"/>
    </row>
    <row r="294" spans="1:11" ht="16.5" hidden="1" thickBot="1" x14ac:dyDescent="0.3">
      <c r="A294" t="s">
        <v>353</v>
      </c>
      <c r="B294">
        <v>1</v>
      </c>
      <c r="C294" s="18" t="s">
        <v>34</v>
      </c>
      <c r="D294" s="13" t="s">
        <v>470</v>
      </c>
      <c r="E294" s="14" t="s">
        <v>470</v>
      </c>
      <c r="F294" s="14"/>
      <c r="G294" s="14"/>
      <c r="H294" s="21"/>
      <c r="I294" s="21"/>
      <c r="J294" s="21"/>
      <c r="K294" s="21"/>
    </row>
    <row r="295" spans="1:11" ht="16.5" hidden="1" thickBot="1" x14ac:dyDescent="0.3">
      <c r="A295" t="s">
        <v>354</v>
      </c>
      <c r="B295">
        <v>5000</v>
      </c>
      <c r="C295" s="18" t="s">
        <v>167</v>
      </c>
      <c r="D295" s="13" t="s">
        <v>470</v>
      </c>
      <c r="E295" s="14" t="s">
        <v>470</v>
      </c>
      <c r="F295" s="14"/>
      <c r="G295" s="14"/>
      <c r="H295" s="21"/>
      <c r="I295" s="21"/>
      <c r="J295" s="21"/>
      <c r="K295" s="21"/>
    </row>
    <row r="296" spans="1:11" ht="16.5" hidden="1" thickBot="1" x14ac:dyDescent="0.3">
      <c r="A296" t="s">
        <v>355</v>
      </c>
      <c r="B296">
        <v>5</v>
      </c>
      <c r="C296" s="18" t="s">
        <v>29</v>
      </c>
      <c r="D296" s="13" t="s">
        <v>470</v>
      </c>
      <c r="E296" s="14" t="s">
        <v>470</v>
      </c>
      <c r="F296" s="14"/>
      <c r="G296" s="14"/>
      <c r="H296" s="21"/>
      <c r="I296" s="21"/>
      <c r="J296" s="21"/>
      <c r="K296" s="21"/>
    </row>
    <row r="297" spans="1:11" ht="16.5" hidden="1" thickBot="1" x14ac:dyDescent="0.3">
      <c r="A297" t="s">
        <v>356</v>
      </c>
      <c r="B297">
        <v>500000</v>
      </c>
      <c r="C297" s="18" t="s">
        <v>266</v>
      </c>
      <c r="D297" s="13" t="s">
        <v>470</v>
      </c>
      <c r="E297" s="14" t="s">
        <v>470</v>
      </c>
      <c r="F297" s="14"/>
      <c r="G297" s="14"/>
      <c r="H297" s="21"/>
      <c r="I297" s="21"/>
      <c r="J297" s="21"/>
      <c r="K297" s="21"/>
    </row>
    <row r="298" spans="1:11" ht="16.5" hidden="1" thickBot="1" x14ac:dyDescent="0.3">
      <c r="A298" t="s">
        <v>357</v>
      </c>
      <c r="B298">
        <v>1</v>
      </c>
      <c r="C298" s="18" t="s">
        <v>34</v>
      </c>
      <c r="D298" s="13" t="s">
        <v>470</v>
      </c>
      <c r="E298" s="14" t="s">
        <v>470</v>
      </c>
      <c r="F298" s="14"/>
      <c r="G298" s="14"/>
      <c r="H298" s="21"/>
      <c r="I298" s="21"/>
      <c r="J298" s="21"/>
      <c r="K298" s="21"/>
    </row>
    <row r="299" spans="1:11" ht="16.5" hidden="1" thickBot="1" x14ac:dyDescent="0.3">
      <c r="A299" t="s">
        <v>358</v>
      </c>
      <c r="B299">
        <v>5000</v>
      </c>
      <c r="C299" s="18" t="s">
        <v>167</v>
      </c>
      <c r="D299" s="13" t="s">
        <v>470</v>
      </c>
      <c r="E299" s="14" t="s">
        <v>470</v>
      </c>
      <c r="F299" s="14"/>
      <c r="G299" s="14"/>
      <c r="H299" s="21"/>
      <c r="I299" s="21"/>
      <c r="J299" s="21"/>
      <c r="K299" s="21"/>
    </row>
    <row r="300" spans="1:11" ht="16.5" hidden="1" thickBot="1" x14ac:dyDescent="0.3">
      <c r="A300" t="s">
        <v>359</v>
      </c>
      <c r="B300">
        <v>1</v>
      </c>
      <c r="C300" s="18" t="s">
        <v>34</v>
      </c>
      <c r="D300" s="13" t="s">
        <v>470</v>
      </c>
      <c r="E300" s="14" t="s">
        <v>470</v>
      </c>
      <c r="F300" s="14"/>
      <c r="G300" s="14"/>
      <c r="H300" s="21"/>
      <c r="I300" s="21"/>
      <c r="J300" s="21"/>
      <c r="K300" s="21"/>
    </row>
    <row r="301" spans="1:11" ht="16.5" hidden="1" thickBot="1" x14ac:dyDescent="0.3">
      <c r="A301" t="s">
        <v>360</v>
      </c>
      <c r="B301">
        <v>5000</v>
      </c>
      <c r="C301" s="18" t="s">
        <v>167</v>
      </c>
      <c r="D301" s="13" t="s">
        <v>470</v>
      </c>
      <c r="E301" s="14" t="s">
        <v>470</v>
      </c>
      <c r="F301" s="14"/>
      <c r="G301" s="14"/>
      <c r="H301" s="21"/>
      <c r="I301" s="21"/>
      <c r="J301" s="21"/>
      <c r="K301" s="21"/>
    </row>
    <row r="302" spans="1:11" ht="16.5" hidden="1" thickBot="1" x14ac:dyDescent="0.3">
      <c r="A302" t="s">
        <v>361</v>
      </c>
      <c r="B302">
        <v>1</v>
      </c>
      <c r="C302" s="18" t="s">
        <v>34</v>
      </c>
      <c r="D302" s="13" t="s">
        <v>470</v>
      </c>
      <c r="E302" s="14" t="s">
        <v>470</v>
      </c>
      <c r="F302" s="14"/>
      <c r="G302" s="14"/>
      <c r="H302" s="21"/>
      <c r="I302" s="21"/>
      <c r="J302" s="21"/>
      <c r="K302" s="21"/>
    </row>
    <row r="303" spans="1:11" ht="16.5" hidden="1" thickBot="1" x14ac:dyDescent="0.3">
      <c r="A303" t="s">
        <v>362</v>
      </c>
      <c r="B303">
        <v>5000</v>
      </c>
      <c r="C303" s="18" t="s">
        <v>167</v>
      </c>
      <c r="D303" s="13" t="s">
        <v>470</v>
      </c>
      <c r="E303" s="14" t="s">
        <v>470</v>
      </c>
      <c r="F303" s="14"/>
      <c r="G303" s="14"/>
      <c r="H303" s="21"/>
      <c r="I303" s="21"/>
      <c r="J303" s="21"/>
      <c r="K303" s="21"/>
    </row>
    <row r="304" spans="1:11" ht="16.5" hidden="1" thickBot="1" x14ac:dyDescent="0.3">
      <c r="A304" t="s">
        <v>363</v>
      </c>
      <c r="B304">
        <v>1</v>
      </c>
      <c r="C304" s="18" t="s">
        <v>34</v>
      </c>
      <c r="D304" s="13" t="s">
        <v>470</v>
      </c>
      <c r="E304" s="14" t="s">
        <v>470</v>
      </c>
      <c r="F304" s="14"/>
      <c r="G304" s="14"/>
      <c r="H304" s="21"/>
      <c r="I304" s="21"/>
      <c r="J304" s="21"/>
      <c r="K304" s="21"/>
    </row>
    <row r="305" spans="1:15" ht="16.5" hidden="1" thickBot="1" x14ac:dyDescent="0.3">
      <c r="A305" t="s">
        <v>364</v>
      </c>
      <c r="B305">
        <v>5000</v>
      </c>
      <c r="C305" s="18" t="s">
        <v>167</v>
      </c>
      <c r="D305" s="13" t="s">
        <v>470</v>
      </c>
      <c r="E305" s="14" t="s">
        <v>470</v>
      </c>
      <c r="F305" s="14"/>
      <c r="G305" s="14"/>
      <c r="H305" s="21"/>
      <c r="I305" s="21"/>
      <c r="J305" s="21"/>
      <c r="K305" s="21"/>
    </row>
    <row r="306" spans="1:15" ht="16.5" hidden="1" thickBot="1" x14ac:dyDescent="0.3">
      <c r="A306" t="s">
        <v>365</v>
      </c>
      <c r="B306">
        <v>5</v>
      </c>
      <c r="C306" s="18" t="s">
        <v>29</v>
      </c>
      <c r="D306" s="13" t="s">
        <v>470</v>
      </c>
      <c r="E306" s="14" t="s">
        <v>470</v>
      </c>
      <c r="F306" s="14"/>
      <c r="G306" s="14"/>
      <c r="H306" s="21"/>
      <c r="I306" s="21"/>
      <c r="J306" s="21"/>
      <c r="K306" s="21"/>
    </row>
    <row r="307" spans="1:15" ht="16.5" hidden="1" thickBot="1" x14ac:dyDescent="0.3">
      <c r="A307" t="s">
        <v>366</v>
      </c>
      <c r="B307">
        <v>5000</v>
      </c>
      <c r="C307" s="18" t="s">
        <v>167</v>
      </c>
      <c r="D307" s="13" t="s">
        <v>470</v>
      </c>
      <c r="E307" s="14" t="s">
        <v>470</v>
      </c>
      <c r="F307" s="14"/>
      <c r="G307" s="14"/>
      <c r="H307" s="21"/>
      <c r="I307" s="21"/>
      <c r="J307" s="21"/>
      <c r="K307" s="21"/>
    </row>
    <row r="308" spans="1:15" ht="16.5" hidden="1" thickBot="1" x14ac:dyDescent="0.3">
      <c r="A308" t="s">
        <v>367</v>
      </c>
      <c r="B308">
        <v>5</v>
      </c>
      <c r="C308" s="18" t="s">
        <v>29</v>
      </c>
      <c r="D308" s="13" t="s">
        <v>470</v>
      </c>
      <c r="E308" s="14" t="s">
        <v>470</v>
      </c>
      <c r="F308" s="14"/>
      <c r="G308" s="14"/>
      <c r="H308" s="21"/>
      <c r="I308" s="21"/>
      <c r="J308" s="21"/>
      <c r="K308" s="21"/>
    </row>
    <row r="309" spans="1:15" ht="16.5" hidden="1" thickBot="1" x14ac:dyDescent="0.3">
      <c r="A309" t="s">
        <v>368</v>
      </c>
      <c r="B309">
        <v>5000</v>
      </c>
      <c r="C309" s="18" t="s">
        <v>167</v>
      </c>
      <c r="D309" s="13" t="s">
        <v>470</v>
      </c>
      <c r="E309" s="14" t="s">
        <v>470</v>
      </c>
      <c r="F309" s="14"/>
      <c r="G309" s="14"/>
      <c r="H309" s="21"/>
      <c r="I309" s="21"/>
      <c r="J309" s="21"/>
      <c r="K309" s="21"/>
    </row>
    <row r="310" spans="1:15" ht="16.5" hidden="1" thickBot="1" x14ac:dyDescent="0.3">
      <c r="A310" t="s">
        <v>369</v>
      </c>
      <c r="B310">
        <v>5</v>
      </c>
      <c r="C310" s="18" t="s">
        <v>29</v>
      </c>
      <c r="D310" s="13" t="s">
        <v>470</v>
      </c>
      <c r="E310" s="14" t="s">
        <v>470</v>
      </c>
      <c r="F310" s="14"/>
      <c r="G310" s="14"/>
      <c r="H310" s="21"/>
      <c r="I310" s="21"/>
      <c r="J310" s="21"/>
      <c r="K310" s="21"/>
    </row>
    <row r="311" spans="1:15" ht="16.5" hidden="1" thickBot="1" x14ac:dyDescent="0.3">
      <c r="A311" t="s">
        <v>370</v>
      </c>
      <c r="B311">
        <v>5000</v>
      </c>
      <c r="C311" s="18" t="s">
        <v>167</v>
      </c>
      <c r="D311" s="13" t="s">
        <v>470</v>
      </c>
      <c r="E311" s="14" t="s">
        <v>470</v>
      </c>
      <c r="F311" s="14"/>
      <c r="G311" s="14"/>
      <c r="H311" s="21"/>
      <c r="I311" s="21"/>
      <c r="J311" s="21"/>
      <c r="K311" s="21"/>
    </row>
    <row r="312" spans="1:15" ht="16.5" hidden="1" thickBot="1" x14ac:dyDescent="0.3">
      <c r="A312" t="s">
        <v>371</v>
      </c>
      <c r="B312">
        <v>5</v>
      </c>
      <c r="C312" s="18" t="s">
        <v>29</v>
      </c>
      <c r="D312" s="13" t="s">
        <v>470</v>
      </c>
      <c r="E312" s="14" t="s">
        <v>470</v>
      </c>
      <c r="F312" s="41"/>
      <c r="G312" s="41"/>
      <c r="H312" s="24"/>
      <c r="I312" s="24"/>
      <c r="J312" s="24"/>
      <c r="K312" s="24"/>
    </row>
    <row r="313" spans="1:15" s="26" customFormat="1" ht="16.5" hidden="1" thickTop="1" thickBot="1" x14ac:dyDescent="0.3">
      <c r="A313" t="s">
        <v>372</v>
      </c>
      <c r="B313">
        <v>5000</v>
      </c>
      <c r="C313" s="18" t="s">
        <v>167</v>
      </c>
      <c r="D313" s="69" t="s">
        <v>373</v>
      </c>
      <c r="E313" s="69"/>
      <c r="F313" s="38"/>
      <c r="G313" s="38"/>
      <c r="H313" s="25" t="s">
        <v>471</v>
      </c>
      <c r="I313" s="25" t="s">
        <v>472</v>
      </c>
      <c r="J313" s="25" t="s">
        <v>473</v>
      </c>
      <c r="K313" s="25" t="s">
        <v>470</v>
      </c>
    </row>
    <row r="314" spans="1:15" ht="15.75" hidden="1" thickTop="1" x14ac:dyDescent="0.25">
      <c r="A314" t="s">
        <v>374</v>
      </c>
      <c r="B314">
        <v>5</v>
      </c>
      <c r="C314" s="18" t="s">
        <v>29</v>
      </c>
    </row>
    <row r="315" spans="1:15" ht="22.5" hidden="1" x14ac:dyDescent="0.25">
      <c r="A315" t="s">
        <v>375</v>
      </c>
      <c r="B315">
        <v>5000</v>
      </c>
      <c r="C315" s="18" t="s">
        <v>167</v>
      </c>
      <c r="L315" s="27" t="s">
        <v>1</v>
      </c>
    </row>
    <row r="316" spans="1:15" hidden="1" x14ac:dyDescent="0.25">
      <c r="A316" t="s">
        <v>376</v>
      </c>
      <c r="B316">
        <v>5</v>
      </c>
      <c r="C316" s="18" t="s">
        <v>29</v>
      </c>
    </row>
    <row r="317" spans="1:15" s="9" customFormat="1" ht="145.5" hidden="1" customHeight="1" x14ac:dyDescent="0.25">
      <c r="A317" s="9" t="s">
        <v>377</v>
      </c>
      <c r="B317" s="9">
        <v>5000</v>
      </c>
      <c r="C317" s="9" t="s">
        <v>167</v>
      </c>
      <c r="D317" s="47" t="s">
        <v>5</v>
      </c>
      <c r="E317" s="49" t="s">
        <v>6</v>
      </c>
      <c r="F317" s="36"/>
      <c r="G317" s="36"/>
      <c r="H317" s="10" t="str">
        <f t="shared" ref="H317:K318" si="1">H11</f>
        <v>рН солевой вытяжки, ед. рН</v>
      </c>
      <c r="I317" s="10" t="str">
        <f t="shared" si="1"/>
        <v>рН водной вытяжки, ед. рН</v>
      </c>
      <c r="J317" s="10" t="str">
        <f t="shared" si="1"/>
        <v>Фосфор (подвижная форма), мг/кг</v>
      </c>
      <c r="K317" s="10" t="str">
        <f t="shared" si="1"/>
        <v>Калий (подвижная форма), млн-1</v>
      </c>
      <c r="L317" s="11"/>
      <c r="M317" s="11"/>
      <c r="N317" s="11"/>
      <c r="O317" s="11"/>
    </row>
    <row r="318" spans="1:15" s="9" customFormat="1" ht="89.25" hidden="1" customHeight="1" x14ac:dyDescent="0.25">
      <c r="A318" s="9" t="s">
        <v>378</v>
      </c>
      <c r="B318" s="9">
        <v>1</v>
      </c>
      <c r="C318" s="9" t="s">
        <v>34</v>
      </c>
      <c r="D318" s="48"/>
      <c r="E318" s="50"/>
      <c r="F318" s="37"/>
      <c r="G318" s="37"/>
      <c r="H318" s="12" t="str">
        <f t="shared" si="1"/>
        <v>ГОСТ 26483</v>
      </c>
      <c r="I318" s="12" t="str">
        <f t="shared" si="1"/>
        <v>ГОСТ 26423</v>
      </c>
      <c r="J318" s="12" t="str">
        <f t="shared" si="1"/>
        <v>ГОСТ 26205-91 - метод Мачигина</v>
      </c>
      <c r="K318" s="12" t="str">
        <f t="shared" si="1"/>
        <v>ГОСТ 26205-91 - метод Мачигина</v>
      </c>
      <c r="L318" s="11"/>
      <c r="M318" s="11"/>
      <c r="N318" s="11"/>
      <c r="O318" s="11"/>
    </row>
    <row r="319" spans="1:15" hidden="1" x14ac:dyDescent="0.25">
      <c r="A319" t="s">
        <v>379</v>
      </c>
      <c r="B319">
        <v>5000</v>
      </c>
      <c r="C319" s="18" t="s">
        <v>167</v>
      </c>
      <c r="D319" s="13">
        <v>1</v>
      </c>
      <c r="E319" s="14" t="e">
        <f>#REF!</f>
        <v>#REF!</v>
      </c>
      <c r="F319" s="14"/>
      <c r="G319" s="14"/>
      <c r="H319" s="28">
        <f>IF(H13&lt;H$619,CONCATENATE("&lt;",VLOOKUP(CONCATENATE(H$317," 1"),ТЗ!$A:$C,3,0)),IF(ТЗ!H13&gt;ТЗ!H$620,CONCATENATE("&gt;",VLOOKUP(CONCATENATE(H$317," 2"),ТЗ!$A:$C,3,0)),ТЗ!H13))</f>
        <v>5.24</v>
      </c>
      <c r="I319" s="28">
        <f>IF(I13&lt;I$619,CONCATENATE("&lt;",VLOOKUP(CONCATENATE(I$317," 1"),ТЗ!$A:$C,3,0)),IF(ТЗ!I13&gt;ТЗ!I$620,CONCATENATE("&gt;",VLOOKUP(CONCATENATE(I$317," 2"),ТЗ!$A:$C,3,0)),ТЗ!I13))</f>
        <v>6.02</v>
      </c>
      <c r="J319" s="28">
        <f>IF(J13&lt;J$619,CONCATENATE("&lt;",VLOOKUP(CONCATENATE(J$317," 1"),ТЗ!$A:$C,3,0)),IF(ТЗ!J13&gt;ТЗ!J$620,CONCATENATE("&gt;",VLOOKUP(CONCATENATE(J$317," 2"),ТЗ!$A:$C,3,0)),ТЗ!J13))</f>
        <v>81.3</v>
      </c>
      <c r="K319" s="28">
        <f>IF(K13&lt;K$619,CONCATENATE("&lt;",VLOOKUP(CONCATENATE(K$317," 1"),ТЗ!$A:$C,3,0)),IF(ТЗ!K13&gt;ТЗ!K$620,CONCATENATE("&gt;",VLOOKUP(CONCATENATE(K$317," 2"),ТЗ!$A:$C,3,0)),ТЗ!K13))</f>
        <v>322.03628799999996</v>
      </c>
    </row>
    <row r="320" spans="1:15" hidden="1" x14ac:dyDescent="0.25">
      <c r="A320" t="s">
        <v>380</v>
      </c>
      <c r="B320">
        <v>5</v>
      </c>
      <c r="C320" s="18" t="s">
        <v>29</v>
      </c>
      <c r="D320" s="13">
        <f>IF(OR(D319=[1]Настройки!$U$6,D319="-"),"-",D319+1)</f>
        <v>2</v>
      </c>
      <c r="E320" s="14" t="e">
        <f>#REF!</f>
        <v>#REF!</v>
      </c>
      <c r="F320" s="14"/>
      <c r="G320" s="14"/>
      <c r="H320" s="28">
        <f>IF(H14&lt;H$619,CONCATENATE("&lt;",VLOOKUP(CONCATENATE(H$317," 1"),ТЗ!$A:$C,3,0)),IF(ТЗ!H14&gt;ТЗ!H$620,CONCATENATE("&gt;",VLOOKUP(CONCATENATE(H$317," 2"),ТЗ!$A:$C,3,0)),ТЗ!H14))</f>
        <v>5.31</v>
      </c>
      <c r="I320" s="28">
        <f>IF(I14&lt;I$619,CONCATENATE("&lt;",VLOOKUP(CONCATENATE(I$317," 1"),ТЗ!$A:$C,3,0)),IF(ТЗ!I14&gt;ТЗ!I$620,CONCATENATE("&gt;",VLOOKUP(CONCATENATE(I$317," 2"),ТЗ!$A:$C,3,0)),ТЗ!I14))</f>
        <v>6.32</v>
      </c>
      <c r="J320" s="28">
        <f>IF(J14&lt;J$619,CONCATENATE("&lt;",VLOOKUP(CONCATENATE(J$317," 1"),ТЗ!$A:$C,3,0)),IF(ТЗ!J14&gt;ТЗ!J$620,CONCATENATE("&gt;",VLOOKUP(CONCATENATE(J$317," 2"),ТЗ!$A:$C,3,0)),ТЗ!J14))</f>
        <v>43.6</v>
      </c>
      <c r="K320" s="28">
        <f>IF(K14&lt;K$619,CONCATENATE("&lt;",VLOOKUP(CONCATENATE(K$317," 1"),ТЗ!$A:$C,3,0)),IF(ТЗ!K14&gt;ТЗ!K$620,CONCATENATE("&gt;",VLOOKUP(CONCATENATE(K$317," 2"),ТЗ!$A:$C,3,0)),ТЗ!K14))</f>
        <v>167.64495999999997</v>
      </c>
    </row>
    <row r="321" spans="1:11" hidden="1" x14ac:dyDescent="0.25">
      <c r="A321" t="s">
        <v>381</v>
      </c>
      <c r="B321">
        <v>5000</v>
      </c>
      <c r="C321" s="18" t="s">
        <v>167</v>
      </c>
      <c r="D321" s="13">
        <f>IF(OR(D320=[1]Настройки!$U$6,D320="-"),"-",D320+1)</f>
        <v>3</v>
      </c>
      <c r="E321" s="14" t="e">
        <f>#REF!</f>
        <v>#REF!</v>
      </c>
      <c r="F321" s="14"/>
      <c r="G321" s="14"/>
      <c r="H321" s="28">
        <f>IF(H15&lt;H$619,CONCATENATE("&lt;",VLOOKUP(CONCATENATE(H$317," 1"),ТЗ!$A:$C,3,0)),IF(ТЗ!H15&gt;ТЗ!H$620,CONCATENATE("&gt;",VLOOKUP(CONCATENATE(H$317," 2"),ТЗ!$A:$C,3,0)),ТЗ!H15))</f>
        <v>5.39</v>
      </c>
      <c r="I321" s="28">
        <f>IF(I15&lt;I$619,CONCATENATE("&lt;",VLOOKUP(CONCATENATE(I$317," 1"),ТЗ!$A:$C,3,0)),IF(ТЗ!I15&gt;ТЗ!I$620,CONCATENATE("&gt;",VLOOKUP(CONCATENATE(I$317," 2"),ТЗ!$A:$C,3,0)),ТЗ!I15))</f>
        <v>6.29</v>
      </c>
      <c r="J321" s="28">
        <f>IF(J15&lt;J$619,CONCATENATE("&lt;",VLOOKUP(CONCATENATE(J$317," 1"),ТЗ!$A:$C,3,0)),IF(ТЗ!J15&gt;ТЗ!J$620,CONCATENATE("&gt;",VLOOKUP(CONCATENATE(J$317," 2"),ТЗ!$A:$C,3,0)),ТЗ!J15))</f>
        <v>45.6</v>
      </c>
      <c r="K321" s="28">
        <f>IF(K15&lt;K$619,CONCATENATE("&lt;",VLOOKUP(CONCATENATE(K$317," 1"),ТЗ!$A:$C,3,0)),IF(ТЗ!K15&gt;ТЗ!K$620,CONCATENATE("&gt;",VLOOKUP(CONCATENATE(K$317," 2"),ТЗ!$A:$C,3,0)),ТЗ!K15))</f>
        <v>177.354016</v>
      </c>
    </row>
    <row r="322" spans="1:11" hidden="1" x14ac:dyDescent="0.25">
      <c r="A322" t="s">
        <v>382</v>
      </c>
      <c r="B322">
        <v>5</v>
      </c>
      <c r="C322" s="18" t="s">
        <v>29</v>
      </c>
      <c r="D322" s="13">
        <f>IF(OR(D321=[1]Настройки!$U$6,D321="-"),"-",D321+1)</f>
        <v>4</v>
      </c>
      <c r="E322" s="14" t="e">
        <f>#REF!</f>
        <v>#REF!</v>
      </c>
      <c r="F322" s="14"/>
      <c r="G322" s="14"/>
      <c r="H322" s="28">
        <f>IF(H16&lt;H$619,CONCATENATE("&lt;",VLOOKUP(CONCATENATE(H$317," 1"),ТЗ!$A:$C,3,0)),IF(ТЗ!H16&gt;ТЗ!H$620,CONCATENATE("&gt;",VLOOKUP(CONCATENATE(H$317," 2"),ТЗ!$A:$C,3,0)),ТЗ!H16))</f>
        <v>5.26</v>
      </c>
      <c r="I322" s="28">
        <f>IF(I16&lt;I$619,CONCATENATE("&lt;",VLOOKUP(CONCATENATE(I$317," 1"),ТЗ!$A:$C,3,0)),IF(ТЗ!I16&gt;ТЗ!I$620,CONCATENATE("&gt;",VLOOKUP(CONCATENATE(I$317," 2"),ТЗ!$A:$C,3,0)),ТЗ!I16))</f>
        <v>6.13</v>
      </c>
      <c r="J322" s="28">
        <f>IF(J16&lt;J$619,CONCATENATE("&lt;",VLOOKUP(CONCATENATE(J$317," 1"),ТЗ!$A:$C,3,0)),IF(ТЗ!J16&gt;ТЗ!J$620,CONCATENATE("&gt;",VLOOKUP(CONCATENATE(J$317," 2"),ТЗ!$A:$C,3,0)),ТЗ!J16))</f>
        <v>58.000000000000007</v>
      </c>
      <c r="K322" s="28">
        <f>IF(K16&lt;K$619,CONCATENATE("&lt;",VLOOKUP(CONCATENATE(K$317," 1"),ТЗ!$A:$C,3,0)),IF(ТЗ!K16&gt;ТЗ!K$620,CONCATENATE("&gt;",VLOOKUP(CONCATENATE(K$317," 2"),ТЗ!$A:$C,3,0)),ТЗ!K16))</f>
        <v>168.82487999999998</v>
      </c>
    </row>
    <row r="323" spans="1:11" hidden="1" x14ac:dyDescent="0.25">
      <c r="A323" t="s">
        <v>383</v>
      </c>
      <c r="B323">
        <v>500000</v>
      </c>
      <c r="C323" s="18" t="s">
        <v>266</v>
      </c>
      <c r="D323" s="13">
        <f>IF(OR(D322=[1]Настройки!$U$6,D322="-"),"-",D322+1)</f>
        <v>5</v>
      </c>
      <c r="E323" s="14" t="e">
        <f>#REF!</f>
        <v>#REF!</v>
      </c>
      <c r="F323" s="14"/>
      <c r="G323" s="14"/>
      <c r="H323" s="28">
        <f>IF(H17&lt;H$619,CONCATENATE("&lt;",VLOOKUP(CONCATENATE(H$317," 1"),ТЗ!$A:$C,3,0)),IF(ТЗ!H17&gt;ТЗ!H$620,CONCATENATE("&gt;",VLOOKUP(CONCATENATE(H$317," 2"),ТЗ!$A:$C,3,0)),ТЗ!H17))</f>
        <v>5.14</v>
      </c>
      <c r="I323" s="28">
        <f>IF(I17&lt;I$619,CONCATENATE("&lt;",VLOOKUP(CONCATENATE(I$317," 1"),ТЗ!$A:$C,3,0)),IF(ТЗ!I17&gt;ТЗ!I$620,CONCATENATE("&gt;",VLOOKUP(CONCATENATE(I$317," 2"),ТЗ!$A:$C,3,0)),ТЗ!I17))</f>
        <v>6.11</v>
      </c>
      <c r="J323" s="28">
        <f>IF(J17&lt;J$619,CONCATENATE("&lt;",VLOOKUP(CONCATENATE(J$317," 1"),ТЗ!$A:$C,3,0)),IF(ТЗ!J17&gt;ТЗ!J$620,CONCATENATE("&gt;",VLOOKUP(CONCATENATE(J$317," 2"),ТЗ!$A:$C,3,0)),ТЗ!J17))</f>
        <v>65.3</v>
      </c>
      <c r="K323" s="28">
        <f>IF(K17&lt;K$619,CONCATENATE("&lt;",VLOOKUP(CONCATENATE(K$317," 1"),ТЗ!$A:$C,3,0)),IF(ТЗ!K17&gt;ТЗ!K$620,CONCATENATE("&gt;",VLOOKUP(CONCATENATE(K$317," 2"),ТЗ!$A:$C,3,0)),ТЗ!K17))</f>
        <v>182.59623199999996</v>
      </c>
    </row>
    <row r="324" spans="1:11" hidden="1" x14ac:dyDescent="0.25">
      <c r="A324" t="s">
        <v>384</v>
      </c>
      <c r="B324">
        <v>0.5</v>
      </c>
      <c r="C324" s="18" t="s">
        <v>15</v>
      </c>
      <c r="D324" s="13">
        <f>IF(OR(D323=[1]Настройки!$U$6,D323="-"),"-",D323+1)</f>
        <v>6</v>
      </c>
      <c r="E324" s="14" t="e">
        <f>#REF!</f>
        <v>#REF!</v>
      </c>
      <c r="F324" s="14"/>
      <c r="G324" s="14"/>
      <c r="H324" s="28" t="e">
        <f>IF(#REF!&lt;H$619,CONCATENATE("&lt;",VLOOKUP(CONCATENATE(H$317," 1"),ТЗ!$A:$C,3,0)),IF(ТЗ!#REF!&gt;ТЗ!H$620,CONCATENATE("&gt;",VLOOKUP(CONCATENATE(H$317," 2"),ТЗ!$A:$C,3,0)),ТЗ!#REF!))</f>
        <v>#REF!</v>
      </c>
      <c r="I324" s="28" t="e">
        <f>IF(#REF!&lt;I$619,CONCATENATE("&lt;",VLOOKUP(CONCATENATE(I$317," 1"),ТЗ!$A:$C,3,0)),IF(ТЗ!#REF!&gt;ТЗ!I$620,CONCATENATE("&gt;",VLOOKUP(CONCATENATE(I$317," 2"),ТЗ!$A:$C,3,0)),ТЗ!#REF!))</f>
        <v>#REF!</v>
      </c>
      <c r="J324" s="28" t="e">
        <f>IF(#REF!&lt;J$619,CONCATENATE("&lt;",VLOOKUP(CONCATENATE(J$317," 1"),ТЗ!$A:$C,3,0)),IF(ТЗ!#REF!&gt;ТЗ!J$620,CONCATENATE("&gt;",VLOOKUP(CONCATENATE(J$317," 2"),ТЗ!$A:$C,3,0)),ТЗ!#REF!))</f>
        <v>#REF!</v>
      </c>
      <c r="K324" s="28" t="e">
        <f>IF(#REF!&lt;K$619,CONCATENATE("&lt;",VLOOKUP(CONCATENATE(K$317," 1"),ТЗ!$A:$C,3,0)),IF(ТЗ!#REF!&gt;ТЗ!K$620,CONCATENATE("&gt;",VLOOKUP(CONCATENATE(K$317," 2"),ТЗ!$A:$C,3,0)),ТЗ!#REF!))</f>
        <v>#REF!</v>
      </c>
    </row>
    <row r="325" spans="1:11" hidden="1" x14ac:dyDescent="0.25">
      <c r="A325" t="s">
        <v>385</v>
      </c>
      <c r="B325">
        <v>1000</v>
      </c>
      <c r="C325" s="18" t="s">
        <v>17</v>
      </c>
      <c r="D325" s="13">
        <f>IF(OR(D324=[1]Настройки!$U$6,D324="-"),"-",D324+1)</f>
        <v>7</v>
      </c>
      <c r="E325" s="14" t="e">
        <f>#REF!</f>
        <v>#REF!</v>
      </c>
      <c r="F325" s="14"/>
      <c r="G325" s="14"/>
      <c r="H325" s="28" t="e">
        <f>IF(#REF!&lt;H$619,CONCATENATE("&lt;",VLOOKUP(CONCATENATE(H$317," 1"),ТЗ!$A:$C,3,0)),IF(ТЗ!#REF!&gt;ТЗ!H$620,CONCATENATE("&gt;",VLOOKUP(CONCATENATE(H$317," 2"),ТЗ!$A:$C,3,0)),ТЗ!#REF!))</f>
        <v>#REF!</v>
      </c>
      <c r="I325" s="28" t="e">
        <f>IF(#REF!&lt;I$619,CONCATENATE("&lt;",VLOOKUP(CONCATENATE(I$317," 1"),ТЗ!$A:$C,3,0)),IF(ТЗ!#REF!&gt;ТЗ!I$620,CONCATENATE("&gt;",VLOOKUP(CONCATENATE(I$317," 2"),ТЗ!$A:$C,3,0)),ТЗ!#REF!))</f>
        <v>#REF!</v>
      </c>
      <c r="J325" s="28" t="e">
        <f>IF(#REF!&lt;J$619,CONCATENATE("&lt;",VLOOKUP(CONCATENATE(J$317," 1"),ТЗ!$A:$C,3,0)),IF(ТЗ!#REF!&gt;ТЗ!J$620,CONCATENATE("&gt;",VLOOKUP(CONCATENATE(J$317," 2"),ТЗ!$A:$C,3,0)),ТЗ!#REF!))</f>
        <v>#REF!</v>
      </c>
      <c r="K325" s="28" t="e">
        <f>IF(#REF!&lt;K$619,CONCATENATE("&lt;",VLOOKUP(CONCATENATE(K$317," 1"),ТЗ!$A:$C,3,0)),IF(ТЗ!#REF!&gt;ТЗ!K$620,CONCATENATE("&gt;",VLOOKUP(CONCATENATE(K$317," 2"),ТЗ!$A:$C,3,0)),ТЗ!#REF!))</f>
        <v>#REF!</v>
      </c>
    </row>
    <row r="326" spans="1:11" hidden="1" x14ac:dyDescent="0.25">
      <c r="A326" t="s">
        <v>386</v>
      </c>
      <c r="B326">
        <v>5</v>
      </c>
      <c r="C326" s="18" t="s">
        <v>29</v>
      </c>
      <c r="D326" s="13">
        <f>IF(OR(D325=[1]Настройки!$U$6,D325="-"),"-",D325+1)</f>
        <v>8</v>
      </c>
      <c r="E326" s="14" t="e">
        <f>#REF!</f>
        <v>#REF!</v>
      </c>
      <c r="F326" s="14"/>
      <c r="G326" s="14"/>
      <c r="H326" s="28" t="e">
        <f>IF(#REF!&lt;H$619,CONCATENATE("&lt;",VLOOKUP(CONCATENATE(H$317," 1"),ТЗ!$A:$C,3,0)),IF(ТЗ!#REF!&gt;ТЗ!H$620,CONCATENATE("&gt;",VLOOKUP(CONCATENATE(H$317," 2"),ТЗ!$A:$C,3,0)),ТЗ!#REF!))</f>
        <v>#REF!</v>
      </c>
      <c r="I326" s="28" t="e">
        <f>IF(#REF!&lt;I$619,CONCATENATE("&lt;",VLOOKUP(CONCATENATE(I$317," 1"),ТЗ!$A:$C,3,0)),IF(ТЗ!#REF!&gt;ТЗ!I$620,CONCATENATE("&gt;",VLOOKUP(CONCATENATE(I$317," 2"),ТЗ!$A:$C,3,0)),ТЗ!#REF!))</f>
        <v>#REF!</v>
      </c>
      <c r="J326" s="28" t="e">
        <f>IF(#REF!&lt;J$619,CONCATENATE("&lt;",VLOOKUP(CONCATENATE(J$317," 1"),ТЗ!$A:$C,3,0)),IF(ТЗ!#REF!&gt;ТЗ!J$620,CONCATENATE("&gt;",VLOOKUP(CONCATENATE(J$317," 2"),ТЗ!$A:$C,3,0)),ТЗ!#REF!))</f>
        <v>#REF!</v>
      </c>
      <c r="K326" s="28" t="e">
        <f>IF(#REF!&lt;K$619,CONCATENATE("&lt;",VLOOKUP(CONCATENATE(K$317," 1"),ТЗ!$A:$C,3,0)),IF(ТЗ!#REF!&gt;ТЗ!K$620,CONCATENATE("&gt;",VLOOKUP(CONCATENATE(K$317," 2"),ТЗ!$A:$C,3,0)),ТЗ!#REF!))</f>
        <v>#REF!</v>
      </c>
    </row>
    <row r="327" spans="1:11" hidden="1" x14ac:dyDescent="0.25">
      <c r="A327" t="s">
        <v>387</v>
      </c>
      <c r="B327">
        <v>500000</v>
      </c>
      <c r="C327" s="18" t="s">
        <v>266</v>
      </c>
      <c r="D327" s="13">
        <f>IF(OR(D326=[1]Настройки!$U$6,D326="-"),"-",D326+1)</f>
        <v>9</v>
      </c>
      <c r="E327" s="14" t="e">
        <f>#REF!</f>
        <v>#REF!</v>
      </c>
      <c r="F327" s="14"/>
      <c r="G327" s="14"/>
      <c r="H327" s="28" t="e">
        <f>IF(#REF!&lt;H$619,CONCATENATE("&lt;",VLOOKUP(CONCATENATE(H$317," 1"),ТЗ!$A:$C,3,0)),IF(ТЗ!#REF!&gt;ТЗ!H$620,CONCATENATE("&gt;",VLOOKUP(CONCATENATE(H$317," 2"),ТЗ!$A:$C,3,0)),ТЗ!#REF!))</f>
        <v>#REF!</v>
      </c>
      <c r="I327" s="28" t="e">
        <f>IF(#REF!&lt;I$619,CONCATENATE("&lt;",VLOOKUP(CONCATENATE(I$317," 1"),ТЗ!$A:$C,3,0)),IF(ТЗ!#REF!&gt;ТЗ!I$620,CONCATENATE("&gt;",VLOOKUP(CONCATENATE(I$317," 2"),ТЗ!$A:$C,3,0)),ТЗ!#REF!))</f>
        <v>#REF!</v>
      </c>
      <c r="J327" s="28" t="e">
        <f>IF(#REF!&lt;J$619,CONCATENATE("&lt;",VLOOKUP(CONCATENATE(J$317," 1"),ТЗ!$A:$C,3,0)),IF(ТЗ!#REF!&gt;ТЗ!J$620,CONCATENATE("&gt;",VLOOKUP(CONCATENATE(J$317," 2"),ТЗ!$A:$C,3,0)),ТЗ!#REF!))</f>
        <v>#REF!</v>
      </c>
      <c r="K327" s="28" t="e">
        <f>IF(#REF!&lt;K$619,CONCATENATE("&lt;",VLOOKUP(CONCATENATE(K$317," 1"),ТЗ!$A:$C,3,0)),IF(ТЗ!#REF!&gt;ТЗ!K$620,CONCATENATE("&gt;",VLOOKUP(CONCATENATE(K$317," 2"),ТЗ!$A:$C,3,0)),ТЗ!#REF!))</f>
        <v>#REF!</v>
      </c>
    </row>
    <row r="328" spans="1:11" hidden="1" x14ac:dyDescent="0.25">
      <c r="A328" t="s">
        <v>388</v>
      </c>
      <c r="B328">
        <v>1</v>
      </c>
      <c r="C328" s="18" t="s">
        <v>34</v>
      </c>
      <c r="D328" s="13">
        <f>IF(OR(D327=[1]Настройки!$U$6,D327="-"),"-",D327+1)</f>
        <v>10</v>
      </c>
      <c r="E328" s="14" t="e">
        <f>#REF!</f>
        <v>#REF!</v>
      </c>
      <c r="F328" s="14"/>
      <c r="G328" s="14"/>
      <c r="H328" s="28" t="e">
        <f>IF(#REF!&lt;H$619,CONCATENATE("&lt;",VLOOKUP(CONCATENATE(H$317," 1"),ТЗ!$A:$C,3,0)),IF(ТЗ!#REF!&gt;ТЗ!H$620,CONCATENATE("&gt;",VLOOKUP(CONCATENATE(H$317," 2"),ТЗ!$A:$C,3,0)),ТЗ!#REF!))</f>
        <v>#REF!</v>
      </c>
      <c r="I328" s="28" t="e">
        <f>IF(#REF!&lt;I$619,CONCATENATE("&lt;",VLOOKUP(CONCATENATE(I$317," 1"),ТЗ!$A:$C,3,0)),IF(ТЗ!#REF!&gt;ТЗ!I$620,CONCATENATE("&gt;",VLOOKUP(CONCATENATE(I$317," 2"),ТЗ!$A:$C,3,0)),ТЗ!#REF!))</f>
        <v>#REF!</v>
      </c>
      <c r="J328" s="28" t="e">
        <f>IF(#REF!&lt;J$619,CONCATENATE("&lt;",VLOOKUP(CONCATENATE(J$317," 1"),ТЗ!$A:$C,3,0)),IF(ТЗ!#REF!&gt;ТЗ!J$620,CONCATENATE("&gt;",VLOOKUP(CONCATENATE(J$317," 2"),ТЗ!$A:$C,3,0)),ТЗ!#REF!))</f>
        <v>#REF!</v>
      </c>
      <c r="K328" s="28" t="e">
        <f>IF(#REF!&lt;K$619,CONCATENATE("&lt;",VLOOKUP(CONCATENATE(K$317," 1"),ТЗ!$A:$C,3,0)),IF(ТЗ!#REF!&gt;ТЗ!K$620,CONCATENATE("&gt;",VLOOKUP(CONCATENATE(K$317," 2"),ТЗ!$A:$C,3,0)),ТЗ!#REF!))</f>
        <v>#REF!</v>
      </c>
    </row>
    <row r="329" spans="1:11" hidden="1" x14ac:dyDescent="0.25">
      <c r="A329" t="s">
        <v>389</v>
      </c>
      <c r="B329">
        <v>5000</v>
      </c>
      <c r="C329" s="18" t="s">
        <v>167</v>
      </c>
      <c r="D329" s="13">
        <f>IF(OR(D328=[1]Настройки!$U$6,D328="-"),"-",D328+1)</f>
        <v>11</v>
      </c>
      <c r="E329" s="14" t="e">
        <f>#REF!</f>
        <v>#REF!</v>
      </c>
      <c r="F329" s="14"/>
      <c r="G329" s="14"/>
      <c r="H329" s="28" t="e">
        <f>IF(#REF!&lt;H$619,CONCATENATE("&lt;",VLOOKUP(CONCATENATE(H$317," 1"),ТЗ!$A:$C,3,0)),IF(ТЗ!#REF!&gt;ТЗ!H$620,CONCATENATE("&gt;",VLOOKUP(CONCATENATE(H$317," 2"),ТЗ!$A:$C,3,0)),ТЗ!#REF!))</f>
        <v>#REF!</v>
      </c>
      <c r="I329" s="28" t="e">
        <f>IF(#REF!&lt;I$619,CONCATENATE("&lt;",VLOOKUP(CONCATENATE(I$317," 1"),ТЗ!$A:$C,3,0)),IF(ТЗ!#REF!&gt;ТЗ!I$620,CONCATENATE("&gt;",VLOOKUP(CONCATENATE(I$317," 2"),ТЗ!$A:$C,3,0)),ТЗ!#REF!))</f>
        <v>#REF!</v>
      </c>
      <c r="J329" s="28" t="e">
        <f>IF(#REF!&lt;J$619,CONCATENATE("&lt;",VLOOKUP(CONCATENATE(J$317," 1"),ТЗ!$A:$C,3,0)),IF(ТЗ!#REF!&gt;ТЗ!J$620,CONCATENATE("&gt;",VLOOKUP(CONCATENATE(J$317," 2"),ТЗ!$A:$C,3,0)),ТЗ!#REF!))</f>
        <v>#REF!</v>
      </c>
      <c r="K329" s="28" t="e">
        <f>IF(#REF!&lt;K$619,CONCATENATE("&lt;",VLOOKUP(CONCATENATE(K$317," 1"),ТЗ!$A:$C,3,0)),IF(ТЗ!#REF!&gt;ТЗ!K$620,CONCATENATE("&gt;",VLOOKUP(CONCATENATE(K$317," 2"),ТЗ!$A:$C,3,0)),ТЗ!#REF!))</f>
        <v>#REF!</v>
      </c>
    </row>
    <row r="330" spans="1:11" hidden="1" x14ac:dyDescent="0.25">
      <c r="A330" t="s">
        <v>390</v>
      </c>
      <c r="B330">
        <v>1</v>
      </c>
      <c r="C330" s="18" t="s">
        <v>34</v>
      </c>
      <c r="D330" s="13">
        <f>IF(OR(D329=[1]Настройки!$U$6,D329="-"),"-",D329+1)</f>
        <v>12</v>
      </c>
      <c r="E330" s="14" t="e">
        <f>#REF!</f>
        <v>#REF!</v>
      </c>
      <c r="F330" s="14"/>
      <c r="G330" s="14"/>
      <c r="H330" s="28" t="e">
        <f>IF(#REF!&lt;H$619,CONCATENATE("&lt;",VLOOKUP(CONCATENATE(H$317," 1"),ТЗ!$A:$C,3,0)),IF(ТЗ!#REF!&gt;ТЗ!H$620,CONCATENATE("&gt;",VLOOKUP(CONCATENATE(H$317," 2"),ТЗ!$A:$C,3,0)),ТЗ!#REF!))</f>
        <v>#REF!</v>
      </c>
      <c r="I330" s="28" t="e">
        <f>IF(#REF!&lt;I$619,CONCATENATE("&lt;",VLOOKUP(CONCATENATE(I$317," 1"),ТЗ!$A:$C,3,0)),IF(ТЗ!#REF!&gt;ТЗ!I$620,CONCATENATE("&gt;",VLOOKUP(CONCATENATE(I$317," 2"),ТЗ!$A:$C,3,0)),ТЗ!#REF!))</f>
        <v>#REF!</v>
      </c>
      <c r="J330" s="28" t="e">
        <f>IF(#REF!&lt;J$619,CONCATENATE("&lt;",VLOOKUP(CONCATENATE(J$317," 1"),ТЗ!$A:$C,3,0)),IF(ТЗ!#REF!&gt;ТЗ!J$620,CONCATENATE("&gt;",VLOOKUP(CONCATENATE(J$317," 2"),ТЗ!$A:$C,3,0)),ТЗ!#REF!))</f>
        <v>#REF!</v>
      </c>
      <c r="K330" s="28" t="e">
        <f>IF(#REF!&lt;K$619,CONCATENATE("&lt;",VLOOKUP(CONCATENATE(K$317," 1"),ТЗ!$A:$C,3,0)),IF(ТЗ!#REF!&gt;ТЗ!K$620,CONCATENATE("&gt;",VLOOKUP(CONCATENATE(K$317," 2"),ТЗ!$A:$C,3,0)),ТЗ!#REF!))</f>
        <v>#REF!</v>
      </c>
    </row>
    <row r="331" spans="1:11" hidden="1" x14ac:dyDescent="0.25">
      <c r="A331" t="s">
        <v>391</v>
      </c>
      <c r="B331">
        <v>5000</v>
      </c>
      <c r="C331" s="18" t="s">
        <v>167</v>
      </c>
      <c r="D331" s="13">
        <f>IF(OR(D330=[1]Настройки!$U$6,D330="-"),"-",D330+1)</f>
        <v>13</v>
      </c>
      <c r="E331" s="14" t="e">
        <f>#REF!</f>
        <v>#REF!</v>
      </c>
      <c r="F331" s="14"/>
      <c r="G331" s="14"/>
      <c r="H331" s="28" t="e">
        <f>IF(#REF!&lt;H$619,CONCATENATE("&lt;",VLOOKUP(CONCATENATE(H$317," 1"),ТЗ!$A:$C,3,0)),IF(ТЗ!#REF!&gt;ТЗ!H$620,CONCATENATE("&gt;",VLOOKUP(CONCATENATE(H$317," 2"),ТЗ!$A:$C,3,0)),ТЗ!#REF!))</f>
        <v>#REF!</v>
      </c>
      <c r="I331" s="28" t="e">
        <f>IF(#REF!&lt;I$619,CONCATENATE("&lt;",VLOOKUP(CONCATENATE(I$317," 1"),ТЗ!$A:$C,3,0)),IF(ТЗ!#REF!&gt;ТЗ!I$620,CONCATENATE("&gt;",VLOOKUP(CONCATENATE(I$317," 2"),ТЗ!$A:$C,3,0)),ТЗ!#REF!))</f>
        <v>#REF!</v>
      </c>
      <c r="J331" s="28" t="e">
        <f>IF(#REF!&lt;J$619,CONCATENATE("&lt;",VLOOKUP(CONCATENATE(J$317," 1"),ТЗ!$A:$C,3,0)),IF(ТЗ!#REF!&gt;ТЗ!J$620,CONCATENATE("&gt;",VLOOKUP(CONCATENATE(J$317," 2"),ТЗ!$A:$C,3,0)),ТЗ!#REF!))</f>
        <v>#REF!</v>
      </c>
      <c r="K331" s="28" t="e">
        <f>IF(#REF!&lt;K$619,CONCATENATE("&lt;",VLOOKUP(CONCATENATE(K$317," 1"),ТЗ!$A:$C,3,0)),IF(ТЗ!#REF!&gt;ТЗ!K$620,CONCATENATE("&gt;",VLOOKUP(CONCATENATE(K$317," 2"),ТЗ!$A:$C,3,0)),ТЗ!#REF!))</f>
        <v>#REF!</v>
      </c>
    </row>
    <row r="332" spans="1:11" hidden="1" x14ac:dyDescent="0.25">
      <c r="A332" t="s">
        <v>392</v>
      </c>
      <c r="B332">
        <v>1</v>
      </c>
      <c r="C332" s="18" t="s">
        <v>34</v>
      </c>
      <c r="D332" s="13">
        <f>IF(OR(D331=[1]Настройки!$U$6,D331="-"),"-",D331+1)</f>
        <v>14</v>
      </c>
      <c r="E332" s="14" t="e">
        <f>#REF!</f>
        <v>#REF!</v>
      </c>
      <c r="F332" s="14"/>
      <c r="G332" s="14"/>
      <c r="H332" s="28" t="e">
        <f>IF(#REF!&lt;H$619,CONCATENATE("&lt;",VLOOKUP(CONCATENATE(H$317," 1"),ТЗ!$A:$C,3,0)),IF(ТЗ!#REF!&gt;ТЗ!H$620,CONCATENATE("&gt;",VLOOKUP(CONCATENATE(H$317," 2"),ТЗ!$A:$C,3,0)),ТЗ!#REF!))</f>
        <v>#REF!</v>
      </c>
      <c r="I332" s="28" t="e">
        <f>IF(#REF!&lt;I$619,CONCATENATE("&lt;",VLOOKUP(CONCATENATE(I$317," 1"),ТЗ!$A:$C,3,0)),IF(ТЗ!#REF!&gt;ТЗ!I$620,CONCATENATE("&gt;",VLOOKUP(CONCATENATE(I$317," 2"),ТЗ!$A:$C,3,0)),ТЗ!#REF!))</f>
        <v>#REF!</v>
      </c>
      <c r="J332" s="28" t="e">
        <f>IF(#REF!&lt;J$619,CONCATENATE("&lt;",VLOOKUP(CONCATENATE(J$317," 1"),ТЗ!$A:$C,3,0)),IF(ТЗ!#REF!&gt;ТЗ!J$620,CONCATENATE("&gt;",VLOOKUP(CONCATENATE(J$317," 2"),ТЗ!$A:$C,3,0)),ТЗ!#REF!))</f>
        <v>#REF!</v>
      </c>
      <c r="K332" s="28" t="e">
        <f>IF(#REF!&lt;K$619,CONCATENATE("&lt;",VLOOKUP(CONCATENATE(K$317," 1"),ТЗ!$A:$C,3,0)),IF(ТЗ!#REF!&gt;ТЗ!K$620,CONCATENATE("&gt;",VLOOKUP(CONCATENATE(K$317," 2"),ТЗ!$A:$C,3,0)),ТЗ!#REF!))</f>
        <v>#REF!</v>
      </c>
    </row>
    <row r="333" spans="1:11" hidden="1" x14ac:dyDescent="0.25">
      <c r="A333" t="s">
        <v>393</v>
      </c>
      <c r="B333">
        <v>5000</v>
      </c>
      <c r="C333" s="18" t="s">
        <v>167</v>
      </c>
      <c r="D333" s="13">
        <f>IF(OR(D332=[1]Настройки!$U$6,D332="-"),"-",D332+1)</f>
        <v>15</v>
      </c>
      <c r="E333" s="14" t="e">
        <f>#REF!</f>
        <v>#REF!</v>
      </c>
      <c r="F333" s="14"/>
      <c r="G333" s="14"/>
      <c r="H333" s="28" t="e">
        <f>IF(#REF!&lt;H$619,CONCATENATE("&lt;",VLOOKUP(CONCATENATE(H$317," 1"),ТЗ!$A:$C,3,0)),IF(ТЗ!#REF!&gt;ТЗ!H$620,CONCATENATE("&gt;",VLOOKUP(CONCATENATE(H$317," 2"),ТЗ!$A:$C,3,0)),ТЗ!#REF!))</f>
        <v>#REF!</v>
      </c>
      <c r="I333" s="28" t="e">
        <f>IF(#REF!&lt;I$619,CONCATENATE("&lt;",VLOOKUP(CONCATENATE(I$317," 1"),ТЗ!$A:$C,3,0)),IF(ТЗ!#REF!&gt;ТЗ!I$620,CONCATENATE("&gt;",VLOOKUP(CONCATENATE(I$317," 2"),ТЗ!$A:$C,3,0)),ТЗ!#REF!))</f>
        <v>#REF!</v>
      </c>
      <c r="J333" s="28" t="e">
        <f>IF(#REF!&lt;J$619,CONCATENATE("&lt;",VLOOKUP(CONCATENATE(J$317," 1"),ТЗ!$A:$C,3,0)),IF(ТЗ!#REF!&gt;ТЗ!J$620,CONCATENATE("&gt;",VLOOKUP(CONCATENATE(J$317," 2"),ТЗ!$A:$C,3,0)),ТЗ!#REF!))</f>
        <v>#REF!</v>
      </c>
      <c r="K333" s="28" t="e">
        <f>IF(#REF!&lt;K$619,CONCATENATE("&lt;",VLOOKUP(CONCATENATE(K$317," 1"),ТЗ!$A:$C,3,0)),IF(ТЗ!#REF!&gt;ТЗ!K$620,CONCATENATE("&gt;",VLOOKUP(CONCATENATE(K$317," 2"),ТЗ!$A:$C,3,0)),ТЗ!#REF!))</f>
        <v>#REF!</v>
      </c>
    </row>
    <row r="334" spans="1:11" hidden="1" x14ac:dyDescent="0.25">
      <c r="A334" t="s">
        <v>394</v>
      </c>
      <c r="B334">
        <v>5</v>
      </c>
      <c r="C334" s="18" t="s">
        <v>29</v>
      </c>
      <c r="D334" s="13">
        <f>IF(OR(D333=[1]Настройки!$U$6,D333="-"),"-",D333+1)</f>
        <v>16</v>
      </c>
      <c r="E334" s="14" t="e">
        <f>#REF!</f>
        <v>#REF!</v>
      </c>
      <c r="F334" s="14"/>
      <c r="G334" s="14"/>
      <c r="H334" s="28">
        <f>IF(H18&lt;H$619,CONCATENATE("&lt;",VLOOKUP(CONCATENATE(H$317," 1"),ТЗ!$A:$C,3,0)),IF(ТЗ!H18&gt;ТЗ!H$620,CONCATENATE("&gt;",VLOOKUP(CONCATENATE(H$317," 2"),ТЗ!$A:$C,3,0)),ТЗ!H18))</f>
        <v>5.58</v>
      </c>
      <c r="I334" s="28">
        <f>IF(I18&lt;I$619,CONCATENATE("&lt;",VLOOKUP(CONCATENATE(I$317," 1"),ТЗ!$A:$C,3,0)),IF(ТЗ!I18&gt;ТЗ!I$620,CONCATENATE("&gt;",VLOOKUP(CONCATENATE(I$317," 2"),ТЗ!$A:$C,3,0)),ТЗ!I18))</f>
        <v>6.4</v>
      </c>
      <c r="J334" s="28">
        <f>IF(J18&lt;J$619,CONCATENATE("&lt;",VLOOKUP(CONCATENATE(J$317," 1"),ТЗ!$A:$C,3,0)),IF(ТЗ!J18&gt;ТЗ!J$620,CONCATENATE("&gt;",VLOOKUP(CONCATENATE(J$317," 2"),ТЗ!$A:$C,3,0)),ТЗ!J18))</f>
        <v>47.800000000000004</v>
      </c>
      <c r="K334" s="28">
        <f>IF(K18&lt;K$619,CONCATENATE("&lt;",VLOOKUP(CONCATENATE(K$317," 1"),ТЗ!$A:$C,3,0)),IF(ТЗ!K18&gt;ТЗ!K$620,CONCATENATE("&gt;",VLOOKUP(CONCATENATE(K$317," 2"),ТЗ!$A:$C,3,0)),ТЗ!K18))</f>
        <v>214.34089599999996</v>
      </c>
    </row>
    <row r="335" spans="1:11" hidden="1" x14ac:dyDescent="0.25">
      <c r="A335" t="s">
        <v>395</v>
      </c>
      <c r="B335">
        <v>500000</v>
      </c>
      <c r="C335" s="18" t="s">
        <v>266</v>
      </c>
      <c r="D335" s="13">
        <f>IF(OR(D334=[1]Настройки!$U$6,D334="-"),"-",D334+1)</f>
        <v>17</v>
      </c>
      <c r="E335" s="14" t="e">
        <f>#REF!</f>
        <v>#REF!</v>
      </c>
      <c r="F335" s="14"/>
      <c r="G335" s="14"/>
      <c r="H335" s="28">
        <f>IF(H19&lt;H$619,CONCATENATE("&lt;",VLOOKUP(CONCATENATE(H$317," 1"),ТЗ!$A:$C,3,0)),IF(ТЗ!H19&gt;ТЗ!H$620,CONCATENATE("&gt;",VLOOKUP(CONCATENATE(H$317," 2"),ТЗ!$A:$C,3,0)),ТЗ!H19))</f>
        <v>5.31</v>
      </c>
      <c r="I335" s="28">
        <f>IF(I19&lt;I$619,CONCATENATE("&lt;",VLOOKUP(CONCATENATE(I$317," 1"),ТЗ!$A:$C,3,0)),IF(ТЗ!I19&gt;ТЗ!I$620,CONCATENATE("&gt;",VLOOKUP(CONCATENATE(I$317," 2"),ТЗ!$A:$C,3,0)),ТЗ!I19))</f>
        <v>6.22</v>
      </c>
      <c r="J335" s="28">
        <f>IF(J19&lt;J$619,CONCATENATE("&lt;",VLOOKUP(CONCATENATE(J$317," 1"),ТЗ!$A:$C,3,0)),IF(ТЗ!J19&gt;ТЗ!J$620,CONCATENATE("&gt;",VLOOKUP(CONCATENATE(J$317," 2"),ТЗ!$A:$C,3,0)),ТЗ!J19))</f>
        <v>58.8</v>
      </c>
      <c r="K335" s="28">
        <f>IF(K19&lt;K$619,CONCATENATE("&lt;",VLOOKUP(CONCATENATE(K$317," 1"),ТЗ!$A:$C,3,0)),IF(ТЗ!K19&gt;ТЗ!K$620,CONCATENATE("&gt;",VLOOKUP(CONCATENATE(K$317," 2"),ТЗ!$A:$C,3,0)),ТЗ!K19))</f>
        <v>173.37840799999998</v>
      </c>
    </row>
    <row r="336" spans="1:11" hidden="1" x14ac:dyDescent="0.25">
      <c r="A336" t="s">
        <v>396</v>
      </c>
      <c r="B336">
        <v>1</v>
      </c>
      <c r="C336" s="18" t="s">
        <v>34</v>
      </c>
      <c r="D336" s="13">
        <f>IF(OR(D335=[1]Настройки!$U$6,D335="-"),"-",D335+1)</f>
        <v>18</v>
      </c>
      <c r="E336" s="14" t="e">
        <f>#REF!</f>
        <v>#REF!</v>
      </c>
      <c r="F336" s="14"/>
      <c r="G336" s="14"/>
      <c r="H336" s="28">
        <f>IF(H20&lt;H$619,CONCATENATE("&lt;",VLOOKUP(CONCATENATE(H$317," 1"),ТЗ!$A:$C,3,0)),IF(ТЗ!H20&gt;ТЗ!H$620,CONCATENATE("&gt;",VLOOKUP(CONCATENATE(H$317," 2"),ТЗ!$A:$C,3,0)),ТЗ!H20))</f>
        <v>5.37</v>
      </c>
      <c r="I336" s="28">
        <f>IF(I20&lt;I$619,CONCATENATE("&lt;",VLOOKUP(CONCATENATE(I$317," 1"),ТЗ!$A:$C,3,0)),IF(ТЗ!I20&gt;ТЗ!I$620,CONCATENATE("&gt;",VLOOKUP(CONCATENATE(I$317," 2"),ТЗ!$A:$C,3,0)),ТЗ!I20))</f>
        <v>6.26</v>
      </c>
      <c r="J336" s="28">
        <f>IF(J20&lt;J$619,CONCATENATE("&lt;",VLOOKUP(CONCATENATE(J$317," 1"),ТЗ!$A:$C,3,0)),IF(ТЗ!J20&gt;ТЗ!J$620,CONCATENATE("&gt;",VLOOKUP(CONCATENATE(J$317," 2"),ТЗ!$A:$C,3,0)),ТЗ!J20))</f>
        <v>44</v>
      </c>
      <c r="K336" s="28">
        <f>IF(K20&lt;K$619,CONCATENATE("&lt;",VLOOKUP(CONCATENATE(K$317," 1"),ТЗ!$A:$C,3,0)),IF(ТЗ!K20&gt;ТЗ!K$620,CONCATENATE("&gt;",VLOOKUP(CONCATENATE(K$317," 2"),ТЗ!$A:$C,3,0)),ТЗ!K20))</f>
        <v>173.90575999999999</v>
      </c>
    </row>
    <row r="337" spans="1:11" hidden="1" x14ac:dyDescent="0.25">
      <c r="A337" t="s">
        <v>397</v>
      </c>
      <c r="B337">
        <v>5000</v>
      </c>
      <c r="C337" s="18" t="s">
        <v>167</v>
      </c>
      <c r="D337" s="13">
        <f>IF(OR(D336=[1]Настройки!$U$6,D336="-"),"-",D336+1)</f>
        <v>19</v>
      </c>
      <c r="E337" s="14" t="e">
        <f>#REF!</f>
        <v>#REF!</v>
      </c>
      <c r="F337" s="14"/>
      <c r="G337" s="14"/>
      <c r="H337" s="28">
        <f>IF(H21&lt;H$619,CONCATENATE("&lt;",VLOOKUP(CONCATENATE(H$317," 1"),ТЗ!$A:$C,3,0)),IF(ТЗ!H21&gt;ТЗ!H$620,CONCATENATE("&gt;",VLOOKUP(CONCATENATE(H$317," 2"),ТЗ!$A:$C,3,0)),ТЗ!H21))</f>
        <v>5.28</v>
      </c>
      <c r="I337" s="28">
        <f>IF(I21&lt;I$619,CONCATENATE("&lt;",VLOOKUP(CONCATENATE(I$317," 1"),ТЗ!$A:$C,3,0)),IF(ТЗ!I21&gt;ТЗ!I$620,CONCATENATE("&gt;",VLOOKUP(CONCATENATE(I$317," 2"),ТЗ!$A:$C,3,0)),ТЗ!I21))</f>
        <v>6.16</v>
      </c>
      <c r="J337" s="28">
        <f>IF(J21&lt;J$619,CONCATENATE("&lt;",VLOOKUP(CONCATENATE(J$317," 1"),ТЗ!$A:$C,3,0)),IF(ТЗ!J21&gt;ТЗ!J$620,CONCATENATE("&gt;",VLOOKUP(CONCATENATE(J$317," 2"),ТЗ!$A:$C,3,0)),ТЗ!J21))</f>
        <v>56.6</v>
      </c>
      <c r="K337" s="28">
        <f>IF(K21&lt;K$619,CONCATENATE("&lt;",VLOOKUP(CONCATENATE(K$317," 1"),ТЗ!$A:$C,3,0)),IF(ТЗ!K21&gt;ТЗ!K$620,CONCATENATE("&gt;",VLOOKUP(CONCATENATE(K$317," 2"),ТЗ!$A:$C,3,0)),ТЗ!K21))</f>
        <v>198.02428799999998</v>
      </c>
    </row>
    <row r="338" spans="1:11" hidden="1" x14ac:dyDescent="0.25">
      <c r="A338" t="s">
        <v>398</v>
      </c>
      <c r="B338">
        <v>1</v>
      </c>
      <c r="C338" s="18" t="s">
        <v>34</v>
      </c>
      <c r="D338" s="13">
        <f>IF(OR(D337=[1]Настройки!$U$6,D337="-"),"-",D337+1)</f>
        <v>20</v>
      </c>
      <c r="E338" s="14" t="e">
        <f>#REF!</f>
        <v>#REF!</v>
      </c>
      <c r="F338" s="14"/>
      <c r="G338" s="14"/>
      <c r="H338" s="28">
        <f>IF(H22&lt;H$619,CONCATENATE("&lt;",VLOOKUP(CONCATENATE(H$317," 1"),ТЗ!$A:$C,3,0)),IF(ТЗ!H22&gt;ТЗ!H$620,CONCATENATE("&gt;",VLOOKUP(CONCATENATE(H$317," 2"),ТЗ!$A:$C,3,0)),ТЗ!H22))</f>
        <v>5.43</v>
      </c>
      <c r="I338" s="28">
        <f>IF(I22&lt;I$619,CONCATENATE("&lt;",VLOOKUP(CONCATENATE(I$317," 1"),ТЗ!$A:$C,3,0)),IF(ТЗ!I22&gt;ТЗ!I$620,CONCATENATE("&gt;",VLOOKUP(CONCATENATE(I$317," 2"),ТЗ!$A:$C,3,0)),ТЗ!I22))</f>
        <v>6.14</v>
      </c>
      <c r="J338" s="28">
        <f>IF(J22&lt;J$619,CONCATENATE("&lt;",VLOOKUP(CONCATENATE(J$317," 1"),ТЗ!$A:$C,3,0)),IF(ТЗ!J22&gt;ТЗ!J$620,CONCATENATE("&gt;",VLOOKUP(CONCATENATE(J$317," 2"),ТЗ!$A:$C,3,0)),ТЗ!J22))</f>
        <v>91.1</v>
      </c>
      <c r="K338" s="28">
        <f>IF(K22&lt;K$619,CONCATENATE("&lt;",VLOOKUP(CONCATENATE(K$317," 1"),ТЗ!$A:$C,3,0)),IF(ТЗ!K22&gt;ТЗ!K$620,CONCATENATE("&gt;",VLOOKUP(CONCATENATE(K$317," 2"),ТЗ!$A:$C,3,0)),ТЗ!K22))</f>
        <v>331.82480799999996</v>
      </c>
    </row>
    <row r="339" spans="1:11" hidden="1" x14ac:dyDescent="0.25">
      <c r="A339" t="s">
        <v>399</v>
      </c>
      <c r="B339">
        <v>5000</v>
      </c>
      <c r="C339" s="18" t="s">
        <v>167</v>
      </c>
      <c r="D339" s="13">
        <f>IF(OR(D338=[1]Настройки!$U$6,D338="-"),"-",D338+1)</f>
        <v>21</v>
      </c>
      <c r="E339" s="14" t="e">
        <f>#REF!</f>
        <v>#REF!</v>
      </c>
      <c r="F339" s="14"/>
      <c r="G339" s="14"/>
      <c r="H339" s="28">
        <f>IF(H23&lt;H$619,CONCATENATE("&lt;",VLOOKUP(CONCATENATE(H$317," 1"),ТЗ!$A:$C,3,0)),IF(ТЗ!H23&gt;ТЗ!H$620,CONCATENATE("&gt;",VLOOKUP(CONCATENATE(H$317," 2"),ТЗ!$A:$C,3,0)),ТЗ!H23))</f>
        <v>5.24</v>
      </c>
      <c r="I339" s="28">
        <f>IF(I23&lt;I$619,CONCATENATE("&lt;",VLOOKUP(CONCATENATE(I$317," 1"),ТЗ!$A:$C,3,0)),IF(ТЗ!I23&gt;ТЗ!I$620,CONCATENATE("&gt;",VLOOKUP(CONCATENATE(I$317," 2"),ТЗ!$A:$C,3,0)),ТЗ!I23))</f>
        <v>6.16</v>
      </c>
      <c r="J339" s="28">
        <f>IF(J23&lt;J$619,CONCATENATE("&lt;",VLOOKUP(CONCATENATE(J$317," 1"),ТЗ!$A:$C,3,0)),IF(ТЗ!J23&gt;ТЗ!J$620,CONCATENATE("&gt;",VLOOKUP(CONCATENATE(J$317," 2"),ТЗ!$A:$C,3,0)),ТЗ!J23))</f>
        <v>69.800000000000011</v>
      </c>
      <c r="K339" s="28">
        <f>IF(K23&lt;K$619,CONCATENATE("&lt;",VLOOKUP(CONCATENATE(K$317," 1"),ТЗ!$A:$C,3,0)),IF(ТЗ!K23&gt;ТЗ!K$620,CONCATENATE("&gt;",VLOOKUP(CONCATENATE(K$317," 2"),ТЗ!$A:$C,3,0)),ТЗ!K23))</f>
        <v>221.11219199999996</v>
      </c>
    </row>
    <row r="340" spans="1:11" hidden="1" x14ac:dyDescent="0.25">
      <c r="A340" t="s">
        <v>400</v>
      </c>
      <c r="B340">
        <v>1</v>
      </c>
      <c r="C340" s="18" t="s">
        <v>34</v>
      </c>
      <c r="D340" s="13">
        <f>IF(OR(D339=[1]Настройки!$U$6,D339="-"),"-",D339+1)</f>
        <v>22</v>
      </c>
      <c r="E340" s="14" t="e">
        <f>#REF!</f>
        <v>#REF!</v>
      </c>
      <c r="F340" s="14"/>
      <c r="G340" s="14"/>
      <c r="H340" s="28">
        <f>IF(H24&lt;H$619,CONCATENATE("&lt;",VLOOKUP(CONCATENATE(H$317," 1"),ТЗ!$A:$C,3,0)),IF(ТЗ!H24&gt;ТЗ!H$620,CONCATENATE("&gt;",VLOOKUP(CONCATENATE(H$317," 2"),ТЗ!$A:$C,3,0)),ТЗ!H24))</f>
        <v>5.3</v>
      </c>
      <c r="I340" s="28">
        <f>IF(I24&lt;I$619,CONCATENATE("&lt;",VLOOKUP(CONCATENATE(I$317," 1"),ТЗ!$A:$C,3,0)),IF(ТЗ!I24&gt;ТЗ!I$620,CONCATENATE("&gt;",VLOOKUP(CONCATENATE(I$317," 2"),ТЗ!$A:$C,3,0)),ТЗ!I24))</f>
        <v>6.21</v>
      </c>
      <c r="J340" s="28">
        <f>IF(J24&lt;J$619,CONCATENATE("&lt;",VLOOKUP(CONCATENATE(J$317," 1"),ТЗ!$A:$C,3,0)),IF(ТЗ!J24&gt;ТЗ!J$620,CONCATENATE("&gt;",VLOOKUP(CONCATENATE(J$317," 2"),ТЗ!$A:$C,3,0)),ТЗ!J24))</f>
        <v>50.4</v>
      </c>
      <c r="K340" s="28">
        <f>IF(K24&lt;K$619,CONCATENATE("&lt;",VLOOKUP(CONCATENATE(K$317," 1"),ТЗ!$A:$C,3,0)),IF(ТЗ!K24&gt;ТЗ!K$620,CONCATENATE("&gt;",VLOOKUP(CONCATENATE(K$317," 2"),ТЗ!$A:$C,3,0)),ТЗ!K24))</f>
        <v>181.60413599999998</v>
      </c>
    </row>
    <row r="341" spans="1:11" hidden="1" x14ac:dyDescent="0.25">
      <c r="A341" t="s">
        <v>401</v>
      </c>
      <c r="B341">
        <v>5000</v>
      </c>
      <c r="C341" s="18" t="s">
        <v>167</v>
      </c>
      <c r="D341" s="13">
        <f>IF(OR(D340=[1]Настройки!$U$6,D340="-"),"-",D340+1)</f>
        <v>23</v>
      </c>
      <c r="E341" s="14" t="e">
        <f>#REF!</f>
        <v>#REF!</v>
      </c>
      <c r="F341" s="14"/>
      <c r="G341" s="14"/>
      <c r="H341" s="28">
        <f>IF(H25&lt;H$619,CONCATENATE("&lt;",VLOOKUP(CONCATENATE(H$317," 1"),ТЗ!$A:$C,3,0)),IF(ТЗ!H25&gt;ТЗ!H$620,CONCATENATE("&gt;",VLOOKUP(CONCATENATE(H$317," 2"),ТЗ!$A:$C,3,0)),ТЗ!H25))</f>
        <v>5.4</v>
      </c>
      <c r="I341" s="28">
        <f>IF(I25&lt;I$619,CONCATENATE("&lt;",VLOOKUP(CONCATENATE(I$317," 1"),ТЗ!$A:$C,3,0)),IF(ТЗ!I25&gt;ТЗ!I$620,CONCATENATE("&gt;",VLOOKUP(CONCATENATE(I$317," 2"),ТЗ!$A:$C,3,0)),ТЗ!I25))</f>
        <v>6.32</v>
      </c>
      <c r="J341" s="28">
        <f>IF(J25&lt;J$619,CONCATENATE("&lt;",VLOOKUP(CONCATENATE(J$317," 1"),ТЗ!$A:$C,3,0)),IF(ТЗ!J25&gt;ТЗ!J$620,CONCATENATE("&gt;",VLOOKUP(CONCATENATE(J$317," 2"),ТЗ!$A:$C,3,0)),ТЗ!J25))</f>
        <v>39.4</v>
      </c>
      <c r="K341" s="28">
        <f>IF(K25&lt;K$619,CONCATENATE("&lt;",VLOOKUP(CONCATENATE(K$317," 1"),ТЗ!$A:$C,3,0)),IF(ТЗ!K25&gt;ТЗ!K$620,CONCATENATE("&gt;",VLOOKUP(CONCATENATE(K$317," 2"),ТЗ!$A:$C,3,0)),ТЗ!K25))</f>
        <v>177.78264000000001</v>
      </c>
    </row>
    <row r="342" spans="1:11" hidden="1" x14ac:dyDescent="0.25">
      <c r="A342" t="s">
        <v>402</v>
      </c>
      <c r="B342">
        <v>1</v>
      </c>
      <c r="C342" s="18" t="s">
        <v>34</v>
      </c>
      <c r="D342" s="13">
        <f>IF(OR(D341=[1]Настройки!$U$6,D341="-"),"-",D341+1)</f>
        <v>24</v>
      </c>
      <c r="E342" s="14" t="e">
        <f>#REF!</f>
        <v>#REF!</v>
      </c>
      <c r="F342" s="14"/>
      <c r="G342" s="14"/>
      <c r="H342" s="28">
        <f>IF(H26&lt;H$619,CONCATENATE("&lt;",VLOOKUP(CONCATENATE(H$317," 1"),ТЗ!$A:$C,3,0)),IF(ТЗ!H26&gt;ТЗ!H$620,CONCATENATE("&gt;",VLOOKUP(CONCATENATE(H$317," 2"),ТЗ!$A:$C,3,0)),ТЗ!H26))</f>
        <v>5.26</v>
      </c>
      <c r="I342" s="28">
        <f>IF(I26&lt;I$619,CONCATENATE("&lt;",VLOOKUP(CONCATENATE(I$317," 1"),ТЗ!$A:$C,3,0)),IF(ТЗ!I26&gt;ТЗ!I$620,CONCATENATE("&gt;",VLOOKUP(CONCATENATE(I$317," 2"),ТЗ!$A:$C,3,0)),ТЗ!I26))</f>
        <v>6.2</v>
      </c>
      <c r="J342" s="28">
        <f>IF(J26&lt;J$619,CONCATENATE("&lt;",VLOOKUP(CONCATENATE(J$317," 1"),ТЗ!$A:$C,3,0)),IF(ТЗ!J26&gt;ТЗ!J$620,CONCATENATE("&gt;",VLOOKUP(CONCATENATE(J$317," 2"),ТЗ!$A:$C,3,0)),ТЗ!J26))</f>
        <v>49.4</v>
      </c>
      <c r="K342" s="28">
        <f>IF(K26&lt;K$619,CONCATENATE("&lt;",VLOOKUP(CONCATENATE(K$317," 1"),ТЗ!$A:$C,3,0)),IF(ТЗ!K26&gt;ТЗ!K$620,CONCATENATE("&gt;",VLOOKUP(CONCATENATE(K$317," 2"),ТЗ!$A:$C,3,0)),ТЗ!K26))</f>
        <v>151.381328</v>
      </c>
    </row>
    <row r="343" spans="1:11" hidden="1" x14ac:dyDescent="0.25">
      <c r="A343" t="s">
        <v>403</v>
      </c>
      <c r="B343">
        <v>5000</v>
      </c>
      <c r="C343" s="18" t="s">
        <v>167</v>
      </c>
      <c r="D343" s="13">
        <f>IF(OR(D342=[1]Настройки!$U$6,D342="-"),"-",D342+1)</f>
        <v>25</v>
      </c>
      <c r="E343" s="14" t="e">
        <f>#REF!</f>
        <v>#REF!</v>
      </c>
      <c r="F343" s="14"/>
      <c r="G343" s="14"/>
      <c r="H343" s="28">
        <f>IF(H27&lt;H$619,CONCATENATE("&lt;",VLOOKUP(CONCATENATE(H$317," 1"),ТЗ!$A:$C,3,0)),IF(ТЗ!H27&gt;ТЗ!H$620,CONCATENATE("&gt;",VLOOKUP(CONCATENATE(H$317," 2"),ТЗ!$A:$C,3,0)),ТЗ!H27))</f>
        <v>5.21</v>
      </c>
      <c r="I343" s="28">
        <f>IF(I27&lt;I$619,CONCATENATE("&lt;",VLOOKUP(CONCATENATE(I$317," 1"),ТЗ!$A:$C,3,0)),IF(ТЗ!I27&gt;ТЗ!I$620,CONCATENATE("&gt;",VLOOKUP(CONCATENATE(I$317," 2"),ТЗ!$A:$C,3,0)),ТЗ!I27))</f>
        <v>6.18</v>
      </c>
      <c r="J343" s="28">
        <f>IF(J27&lt;J$619,CONCATENATE("&lt;",VLOOKUP(CONCATENATE(J$317," 1"),ТЗ!$A:$C,3,0)),IF(ТЗ!J27&gt;ТЗ!J$620,CONCATENATE("&gt;",VLOOKUP(CONCATENATE(J$317," 2"),ТЗ!$A:$C,3,0)),ТЗ!J27))</f>
        <v>56.1</v>
      </c>
      <c r="K343" s="28">
        <f>IF(K27&lt;K$619,CONCATENATE("&lt;",VLOOKUP(CONCATENATE(K$317," 1"),ТЗ!$A:$C,3,0)),IF(ТЗ!K27&gt;ТЗ!K$620,CONCATENATE("&gt;",VLOOKUP(CONCATENATE(K$317," 2"),ТЗ!$A:$C,3,0)),ТЗ!K27))</f>
        <v>173.07620399999996</v>
      </c>
    </row>
    <row r="344" spans="1:11" hidden="1" x14ac:dyDescent="0.25">
      <c r="A344" t="s">
        <v>404</v>
      </c>
      <c r="B344">
        <v>5</v>
      </c>
      <c r="C344" s="18" t="s">
        <v>29</v>
      </c>
      <c r="D344" s="13">
        <f>IF(OR(D343=[1]Настройки!$U$6,D343="-"),"-",D343+1)</f>
        <v>26</v>
      </c>
      <c r="E344" s="14" t="e">
        <f>#REF!</f>
        <v>#REF!</v>
      </c>
      <c r="F344" s="14"/>
      <c r="G344" s="14"/>
      <c r="H344" s="28" t="str">
        <f>IF(H38&lt;H$619,CONCATENATE("&lt;",VLOOKUP(CONCATENATE(H$317," 1"),ТЗ!$A:$C,3,0)),IF(ТЗ!H38&gt;ТЗ!H$620,CONCATENATE("&gt;",VLOOKUP(CONCATENATE(H$317," 2"),ТЗ!$A:$C,3,0)),ТЗ!H38))</f>
        <v>&lt;1,00</v>
      </c>
      <c r="I344" s="28" t="str">
        <f>IF(I38&lt;I$619,CONCATENATE("&lt;",VLOOKUP(CONCATENATE(I$317," 1"),ТЗ!$A:$C,3,0)),IF(ТЗ!I38&gt;ТЗ!I$620,CONCATENATE("&gt;",VLOOKUP(CONCATENATE(I$317," 2"),ТЗ!$A:$C,3,0)),ТЗ!I38))</f>
        <v>&lt;1,00</v>
      </c>
      <c r="J344" s="28" t="str">
        <f>IF(J38&lt;J$619,CONCATENATE("&lt;",VLOOKUP(CONCATENATE(J$317," 1"),ТЗ!$A:$C,3,0)),IF(ТЗ!J38&gt;ТЗ!J$620,CONCATENATE("&gt;",VLOOKUP(CONCATENATE(J$317," 2"),ТЗ!$A:$C,3,0)),ТЗ!J38))</f>
        <v>&lt;0,01</v>
      </c>
      <c r="K344" s="28">
        <f>IF(K38&lt;K$619,CONCATENATE("&lt;",VLOOKUP(CONCATENATE(K$317," 1"),ТЗ!$A:$C,3,0)),IF(ТЗ!K38&gt;ТЗ!K$620,CONCATENATE("&gt;",VLOOKUP(CONCATENATE(K$317," 2"),ТЗ!$A:$C,3,0)),ТЗ!K38))</f>
        <v>0</v>
      </c>
    </row>
    <row r="345" spans="1:11" hidden="1" x14ac:dyDescent="0.25">
      <c r="A345" t="s">
        <v>405</v>
      </c>
      <c r="B345">
        <v>5000</v>
      </c>
      <c r="C345" s="18" t="s">
        <v>167</v>
      </c>
      <c r="D345" s="13">
        <f>IF(OR(D344=[1]Настройки!$U$6,D344="-"),"-",D344+1)</f>
        <v>27</v>
      </c>
      <c r="E345" s="14" t="e">
        <f>#REF!</f>
        <v>#REF!</v>
      </c>
      <c r="F345" s="14"/>
      <c r="G345" s="14"/>
      <c r="H345" s="28" t="str">
        <f>IF(H39&lt;H$619,CONCATENATE("&lt;",VLOOKUP(CONCATENATE(H$317," 1"),ТЗ!$A:$C,3,0)),IF(ТЗ!H39&gt;ТЗ!H$620,CONCATENATE("&gt;",VLOOKUP(CONCATENATE(H$317," 2"),ТЗ!$A:$C,3,0)),ТЗ!H39))</f>
        <v>&lt;1,00</v>
      </c>
      <c r="I345" s="28" t="str">
        <f>IF(I39&lt;I$619,CONCATENATE("&lt;",VLOOKUP(CONCATENATE(I$317," 1"),ТЗ!$A:$C,3,0)),IF(ТЗ!I39&gt;ТЗ!I$620,CONCATENATE("&gt;",VLOOKUP(CONCATENATE(I$317," 2"),ТЗ!$A:$C,3,0)),ТЗ!I39))</f>
        <v>&lt;1,00</v>
      </c>
      <c r="J345" s="28" t="str">
        <f>IF(J39&lt;J$619,CONCATENATE("&lt;",VLOOKUP(CONCATENATE(J$317," 1"),ТЗ!$A:$C,3,0)),IF(ТЗ!J39&gt;ТЗ!J$620,CONCATENATE("&gt;",VLOOKUP(CONCATENATE(J$317," 2"),ТЗ!$A:$C,3,0)),ТЗ!J39))</f>
        <v>&lt;0,01</v>
      </c>
      <c r="K345" s="28">
        <f>IF(K39&lt;K$619,CONCATENATE("&lt;",VLOOKUP(CONCATENATE(K$317," 1"),ТЗ!$A:$C,3,0)),IF(ТЗ!K39&gt;ТЗ!K$620,CONCATENATE("&gt;",VLOOKUP(CONCATENATE(K$317," 2"),ТЗ!$A:$C,3,0)),ТЗ!K39))</f>
        <v>0</v>
      </c>
    </row>
    <row r="346" spans="1:11" hidden="1" x14ac:dyDescent="0.25">
      <c r="A346" t="s">
        <v>406</v>
      </c>
      <c r="B346">
        <v>5</v>
      </c>
      <c r="C346" s="18" t="s">
        <v>29</v>
      </c>
      <c r="D346" s="13">
        <f>IF(OR(D345=[1]Настройки!$U$6,D345="-"),"-",D345+1)</f>
        <v>28</v>
      </c>
      <c r="E346" s="14" t="e">
        <f>#REF!</f>
        <v>#REF!</v>
      </c>
      <c r="F346" s="14"/>
      <c r="G346" s="14"/>
      <c r="H346" s="28" t="str">
        <f>IF(H40&lt;H$619,CONCATENATE("&lt;",VLOOKUP(CONCATENATE(H$317," 1"),ТЗ!$A:$C,3,0)),IF(ТЗ!H40&gt;ТЗ!H$620,CONCATENATE("&gt;",VLOOKUP(CONCATENATE(H$317," 2"),ТЗ!$A:$C,3,0)),ТЗ!H40))</f>
        <v>&lt;1,00</v>
      </c>
      <c r="I346" s="28" t="str">
        <f>IF(I40&lt;I$619,CONCATENATE("&lt;",VLOOKUP(CONCATENATE(I$317," 1"),ТЗ!$A:$C,3,0)),IF(ТЗ!I40&gt;ТЗ!I$620,CONCATENATE("&gt;",VLOOKUP(CONCATENATE(I$317," 2"),ТЗ!$A:$C,3,0)),ТЗ!I40))</f>
        <v>&lt;1,00</v>
      </c>
      <c r="J346" s="28" t="str">
        <f>IF(J40&lt;J$619,CONCATENATE("&lt;",VLOOKUP(CONCATENATE(J$317," 1"),ТЗ!$A:$C,3,0)),IF(ТЗ!J40&gt;ТЗ!J$620,CONCATENATE("&gt;",VLOOKUP(CONCATENATE(J$317," 2"),ТЗ!$A:$C,3,0)),ТЗ!J40))</f>
        <v>&lt;0,01</v>
      </c>
      <c r="K346" s="28">
        <f>IF(K40&lt;K$619,CONCATENATE("&lt;",VLOOKUP(CONCATENATE(K$317," 1"),ТЗ!$A:$C,3,0)),IF(ТЗ!K40&gt;ТЗ!K$620,CONCATENATE("&gt;",VLOOKUP(CONCATENATE(K$317," 2"),ТЗ!$A:$C,3,0)),ТЗ!K40))</f>
        <v>0</v>
      </c>
    </row>
    <row r="347" spans="1:11" hidden="1" x14ac:dyDescent="0.25">
      <c r="A347" t="s">
        <v>407</v>
      </c>
      <c r="B347">
        <v>5000</v>
      </c>
      <c r="C347" s="18" t="s">
        <v>167</v>
      </c>
      <c r="D347" s="13">
        <f>IF(OR(D346=[1]Настройки!$U$6,D346="-"),"-",D346+1)</f>
        <v>29</v>
      </c>
      <c r="E347" s="14" t="e">
        <f>#REF!</f>
        <v>#REF!</v>
      </c>
      <c r="F347" s="14"/>
      <c r="G347" s="14"/>
      <c r="H347" s="28" t="str">
        <f>IF(H41&lt;H$619,CONCATENATE("&lt;",VLOOKUP(CONCATENATE(H$317," 1"),ТЗ!$A:$C,3,0)),IF(ТЗ!H41&gt;ТЗ!H$620,CONCATENATE("&gt;",VLOOKUP(CONCATENATE(H$317," 2"),ТЗ!$A:$C,3,0)),ТЗ!H41))</f>
        <v>&lt;1,00</v>
      </c>
      <c r="I347" s="28" t="str">
        <f>IF(I41&lt;I$619,CONCATENATE("&lt;",VLOOKUP(CONCATENATE(I$317," 1"),ТЗ!$A:$C,3,0)),IF(ТЗ!I41&gt;ТЗ!I$620,CONCATENATE("&gt;",VLOOKUP(CONCATENATE(I$317," 2"),ТЗ!$A:$C,3,0)),ТЗ!I41))</f>
        <v>&lt;1,00</v>
      </c>
      <c r="J347" s="28" t="str">
        <f>IF(J41&lt;J$619,CONCATENATE("&lt;",VLOOKUP(CONCATENATE(J$317," 1"),ТЗ!$A:$C,3,0)),IF(ТЗ!J41&gt;ТЗ!J$620,CONCATENATE("&gt;",VLOOKUP(CONCATENATE(J$317," 2"),ТЗ!$A:$C,3,0)),ТЗ!J41))</f>
        <v>&lt;0,01</v>
      </c>
      <c r="K347" s="28">
        <f>IF(K41&lt;K$619,CONCATENATE("&lt;",VLOOKUP(CONCATENATE(K$317," 1"),ТЗ!$A:$C,3,0)),IF(ТЗ!K41&gt;ТЗ!K$620,CONCATENATE("&gt;",VLOOKUP(CONCATENATE(K$317," 2"),ТЗ!$A:$C,3,0)),ТЗ!K41))</f>
        <v>0</v>
      </c>
    </row>
    <row r="348" spans="1:11" hidden="1" x14ac:dyDescent="0.25">
      <c r="A348" t="s">
        <v>408</v>
      </c>
      <c r="B348">
        <v>5</v>
      </c>
      <c r="C348" s="18" t="s">
        <v>29</v>
      </c>
      <c r="D348" s="13">
        <f>IF(OR(D347=[1]Настройки!$U$6,D347="-"),"-",D347+1)</f>
        <v>30</v>
      </c>
      <c r="E348" s="14" t="e">
        <f>#REF!</f>
        <v>#REF!</v>
      </c>
      <c r="F348" s="14"/>
      <c r="G348" s="14"/>
      <c r="H348" s="28" t="str">
        <f>IF(H42&lt;H$619,CONCATENATE("&lt;",VLOOKUP(CONCATENATE(H$317," 1"),ТЗ!$A:$C,3,0)),IF(ТЗ!H42&gt;ТЗ!H$620,CONCATENATE("&gt;",VLOOKUP(CONCATENATE(H$317," 2"),ТЗ!$A:$C,3,0)),ТЗ!H42))</f>
        <v>&lt;1,00</v>
      </c>
      <c r="I348" s="28" t="str">
        <f>IF(I42&lt;I$619,CONCATENATE("&lt;",VLOOKUP(CONCATENATE(I$317," 1"),ТЗ!$A:$C,3,0)),IF(ТЗ!I42&gt;ТЗ!I$620,CONCATENATE("&gt;",VLOOKUP(CONCATENATE(I$317," 2"),ТЗ!$A:$C,3,0)),ТЗ!I42))</f>
        <v>&lt;1,00</v>
      </c>
      <c r="J348" s="28" t="str">
        <f>IF(J42&lt;J$619,CONCATENATE("&lt;",VLOOKUP(CONCATENATE(J$317," 1"),ТЗ!$A:$C,3,0)),IF(ТЗ!J42&gt;ТЗ!J$620,CONCATENATE("&gt;",VLOOKUP(CONCATENATE(J$317," 2"),ТЗ!$A:$C,3,0)),ТЗ!J42))</f>
        <v>&lt;0,01</v>
      </c>
      <c r="K348" s="28">
        <f>IF(K42&lt;K$619,CONCATENATE("&lt;",VLOOKUP(CONCATENATE(K$317," 1"),ТЗ!$A:$C,3,0)),IF(ТЗ!K42&gt;ТЗ!K$620,CONCATENATE("&gt;",VLOOKUP(CONCATENATE(K$317," 2"),ТЗ!$A:$C,3,0)),ТЗ!K42))</f>
        <v>0</v>
      </c>
    </row>
    <row r="349" spans="1:11" hidden="1" x14ac:dyDescent="0.25">
      <c r="A349" t="s">
        <v>409</v>
      </c>
      <c r="B349">
        <v>5000</v>
      </c>
      <c r="C349" s="18" t="s">
        <v>167</v>
      </c>
      <c r="D349" s="13">
        <f>IF(OR(D348=[1]Настройки!$U$6,D348="-"),"-",D348+1)</f>
        <v>31</v>
      </c>
      <c r="E349" s="14" t="e">
        <f>#REF!</f>
        <v>#REF!</v>
      </c>
      <c r="F349" s="14"/>
      <c r="G349" s="14"/>
      <c r="H349" s="28" t="str">
        <f>IF(H43&lt;H$619,CONCATENATE("&lt;",VLOOKUP(CONCATENATE(H$317," 1"),ТЗ!$A:$C,3,0)),IF(ТЗ!H43&gt;ТЗ!H$620,CONCATENATE("&gt;",VLOOKUP(CONCATENATE(H$317," 2"),ТЗ!$A:$C,3,0)),ТЗ!H43))</f>
        <v>&lt;1,00</v>
      </c>
      <c r="I349" s="28" t="str">
        <f>IF(I43&lt;I$619,CONCATENATE("&lt;",VLOOKUP(CONCATENATE(I$317," 1"),ТЗ!$A:$C,3,0)),IF(ТЗ!I43&gt;ТЗ!I$620,CONCATENATE("&gt;",VLOOKUP(CONCATENATE(I$317," 2"),ТЗ!$A:$C,3,0)),ТЗ!I43))</f>
        <v>&lt;1,00</v>
      </c>
      <c r="J349" s="28" t="str">
        <f>IF(J43&lt;J$619,CONCATENATE("&lt;",VLOOKUP(CONCATENATE(J$317," 1"),ТЗ!$A:$C,3,0)),IF(ТЗ!J43&gt;ТЗ!J$620,CONCATENATE("&gt;",VLOOKUP(CONCATENATE(J$317," 2"),ТЗ!$A:$C,3,0)),ТЗ!J43))</f>
        <v>&lt;0,01</v>
      </c>
      <c r="K349" s="28">
        <f>IF(K43&lt;K$619,CONCATENATE("&lt;",VLOOKUP(CONCATENATE(K$317," 1"),ТЗ!$A:$C,3,0)),IF(ТЗ!K43&gt;ТЗ!K$620,CONCATENATE("&gt;",VLOOKUP(CONCATENATE(K$317," 2"),ТЗ!$A:$C,3,0)),ТЗ!K43))</f>
        <v>0</v>
      </c>
    </row>
    <row r="350" spans="1:11" hidden="1" x14ac:dyDescent="0.25">
      <c r="A350" t="s">
        <v>410</v>
      </c>
      <c r="B350">
        <v>5</v>
      </c>
      <c r="C350" s="18" t="s">
        <v>29</v>
      </c>
      <c r="D350" s="13">
        <f>IF(OR(D349=[1]Настройки!$U$6,D349="-"),"-",D349+1)</f>
        <v>32</v>
      </c>
      <c r="E350" s="14" t="e">
        <f>#REF!</f>
        <v>#REF!</v>
      </c>
      <c r="F350" s="14"/>
      <c r="G350" s="14"/>
      <c r="H350" s="28" t="str">
        <f>IF(H44&lt;H$619,CONCATENATE("&lt;",VLOOKUP(CONCATENATE(H$317," 1"),ТЗ!$A:$C,3,0)),IF(ТЗ!H44&gt;ТЗ!H$620,CONCATENATE("&gt;",VLOOKUP(CONCATENATE(H$317," 2"),ТЗ!$A:$C,3,0)),ТЗ!H44))</f>
        <v>&lt;1,00</v>
      </c>
      <c r="I350" s="28" t="str">
        <f>IF(I44&lt;I$619,CONCATENATE("&lt;",VLOOKUP(CONCATENATE(I$317," 1"),ТЗ!$A:$C,3,0)),IF(ТЗ!I44&gt;ТЗ!I$620,CONCATENATE("&gt;",VLOOKUP(CONCATENATE(I$317," 2"),ТЗ!$A:$C,3,0)),ТЗ!I44))</f>
        <v>&lt;1,00</v>
      </c>
      <c r="J350" s="28" t="str">
        <f>IF(J44&lt;J$619,CONCATENATE("&lt;",VLOOKUP(CONCATENATE(J$317," 1"),ТЗ!$A:$C,3,0)),IF(ТЗ!J44&gt;ТЗ!J$620,CONCATENATE("&gt;",VLOOKUP(CONCATENATE(J$317," 2"),ТЗ!$A:$C,3,0)),ТЗ!J44))</f>
        <v>&lt;0,01</v>
      </c>
      <c r="K350" s="28">
        <f>IF(K44&lt;K$619,CONCATENATE("&lt;",VLOOKUP(CONCATENATE(K$317," 1"),ТЗ!$A:$C,3,0)),IF(ТЗ!K44&gt;ТЗ!K$620,CONCATENATE("&gt;",VLOOKUP(CONCATENATE(K$317," 2"),ТЗ!$A:$C,3,0)),ТЗ!K44))</f>
        <v>0</v>
      </c>
    </row>
    <row r="351" spans="1:11" hidden="1" x14ac:dyDescent="0.25">
      <c r="A351" t="s">
        <v>411</v>
      </c>
      <c r="B351">
        <v>5000</v>
      </c>
      <c r="C351" s="18" t="s">
        <v>167</v>
      </c>
      <c r="D351" s="13">
        <f>IF(OR(D350=[1]Настройки!$U$6,D350="-"),"-",D350+1)</f>
        <v>33</v>
      </c>
      <c r="E351" s="14" t="e">
        <f>#REF!</f>
        <v>#REF!</v>
      </c>
      <c r="F351" s="14"/>
      <c r="G351" s="14"/>
      <c r="H351" s="28" t="str">
        <f>IF(H45&lt;H$619,CONCATENATE("&lt;",VLOOKUP(CONCATENATE(H$317," 1"),ТЗ!$A:$C,3,0)),IF(ТЗ!H45&gt;ТЗ!H$620,CONCATENATE("&gt;",VLOOKUP(CONCATENATE(H$317," 2"),ТЗ!$A:$C,3,0)),ТЗ!H45))</f>
        <v>&lt;1,00</v>
      </c>
      <c r="I351" s="28" t="str">
        <f>IF(I45&lt;I$619,CONCATENATE("&lt;",VLOOKUP(CONCATENATE(I$317," 1"),ТЗ!$A:$C,3,0)),IF(ТЗ!I45&gt;ТЗ!I$620,CONCATENATE("&gt;",VLOOKUP(CONCATENATE(I$317," 2"),ТЗ!$A:$C,3,0)),ТЗ!I45))</f>
        <v>&lt;1,00</v>
      </c>
      <c r="J351" s="28" t="str">
        <f>IF(J45&lt;J$619,CONCATENATE("&lt;",VLOOKUP(CONCATENATE(J$317," 1"),ТЗ!$A:$C,3,0)),IF(ТЗ!J45&gt;ТЗ!J$620,CONCATENATE("&gt;",VLOOKUP(CONCATENATE(J$317," 2"),ТЗ!$A:$C,3,0)),ТЗ!J45))</f>
        <v>&lt;0,01</v>
      </c>
      <c r="K351" s="28">
        <f>IF(K45&lt;K$619,CONCATENATE("&lt;",VLOOKUP(CONCATENATE(K$317," 1"),ТЗ!$A:$C,3,0)),IF(ТЗ!K45&gt;ТЗ!K$620,CONCATENATE("&gt;",VLOOKUP(CONCATENATE(K$317," 2"),ТЗ!$A:$C,3,0)),ТЗ!K45))</f>
        <v>0</v>
      </c>
    </row>
    <row r="352" spans="1:11" hidden="1" x14ac:dyDescent="0.25">
      <c r="A352" t="s">
        <v>412</v>
      </c>
      <c r="B352">
        <v>5</v>
      </c>
      <c r="C352" s="18" t="s">
        <v>29</v>
      </c>
      <c r="D352" s="13">
        <f>IF(OR(D351=[1]Настройки!$U$6,D351="-"),"-",D351+1)</f>
        <v>34</v>
      </c>
      <c r="E352" s="14" t="e">
        <f>#REF!</f>
        <v>#REF!</v>
      </c>
      <c r="F352" s="14"/>
      <c r="G352" s="14"/>
      <c r="H352" s="28" t="str">
        <f>IF(H46&lt;H$619,CONCATENATE("&lt;",VLOOKUP(CONCATENATE(H$317," 1"),ТЗ!$A:$C,3,0)),IF(ТЗ!H46&gt;ТЗ!H$620,CONCATENATE("&gt;",VLOOKUP(CONCATENATE(H$317," 2"),ТЗ!$A:$C,3,0)),ТЗ!H46))</f>
        <v>&lt;1,00</v>
      </c>
      <c r="I352" s="28" t="str">
        <f>IF(I46&lt;I$619,CONCATENATE("&lt;",VLOOKUP(CONCATENATE(I$317," 1"),ТЗ!$A:$C,3,0)),IF(ТЗ!I46&gt;ТЗ!I$620,CONCATENATE("&gt;",VLOOKUP(CONCATENATE(I$317," 2"),ТЗ!$A:$C,3,0)),ТЗ!I46))</f>
        <v>&lt;1,00</v>
      </c>
      <c r="J352" s="28" t="str">
        <f>IF(J46&lt;J$619,CONCATENATE("&lt;",VLOOKUP(CONCATENATE(J$317," 1"),ТЗ!$A:$C,3,0)),IF(ТЗ!J46&gt;ТЗ!J$620,CONCATENATE("&gt;",VLOOKUP(CONCATENATE(J$317," 2"),ТЗ!$A:$C,3,0)),ТЗ!J46))</f>
        <v>&lt;0,01</v>
      </c>
      <c r="K352" s="28">
        <f>IF(K46&lt;K$619,CONCATENATE("&lt;",VLOOKUP(CONCATENATE(K$317," 1"),ТЗ!$A:$C,3,0)),IF(ТЗ!K46&gt;ТЗ!K$620,CONCATENATE("&gt;",VLOOKUP(CONCATENATE(K$317," 2"),ТЗ!$A:$C,3,0)),ТЗ!K46))</f>
        <v>0</v>
      </c>
    </row>
    <row r="353" spans="1:11" hidden="1" x14ac:dyDescent="0.25">
      <c r="A353" t="s">
        <v>413</v>
      </c>
      <c r="B353">
        <v>5000</v>
      </c>
      <c r="C353" s="18" t="s">
        <v>167</v>
      </c>
      <c r="D353" s="13">
        <f>IF(OR(D352=[1]Настройки!$U$6,D352="-"),"-",D352+1)</f>
        <v>35</v>
      </c>
      <c r="E353" s="14" t="e">
        <f>#REF!</f>
        <v>#REF!</v>
      </c>
      <c r="F353" s="14"/>
      <c r="G353" s="14"/>
      <c r="H353" s="28" t="str">
        <f>IF(H47&lt;H$619,CONCATENATE("&lt;",VLOOKUP(CONCATENATE(H$317," 1"),ТЗ!$A:$C,3,0)),IF(ТЗ!H47&gt;ТЗ!H$620,CONCATENATE("&gt;",VLOOKUP(CONCATENATE(H$317," 2"),ТЗ!$A:$C,3,0)),ТЗ!H47))</f>
        <v>&lt;1,00</v>
      </c>
      <c r="I353" s="28" t="str">
        <f>IF(I47&lt;I$619,CONCATENATE("&lt;",VLOOKUP(CONCATENATE(I$317," 1"),ТЗ!$A:$C,3,0)),IF(ТЗ!I47&gt;ТЗ!I$620,CONCATENATE("&gt;",VLOOKUP(CONCATENATE(I$317," 2"),ТЗ!$A:$C,3,0)),ТЗ!I47))</f>
        <v>&lt;1,00</v>
      </c>
      <c r="J353" s="28" t="str">
        <f>IF(J47&lt;J$619,CONCATENATE("&lt;",VLOOKUP(CONCATENATE(J$317," 1"),ТЗ!$A:$C,3,0)),IF(ТЗ!J47&gt;ТЗ!J$620,CONCATENATE("&gt;",VLOOKUP(CONCATENATE(J$317," 2"),ТЗ!$A:$C,3,0)),ТЗ!J47))</f>
        <v>&lt;0,01</v>
      </c>
      <c r="K353" s="28">
        <f>IF(K47&lt;K$619,CONCATENATE("&lt;",VLOOKUP(CONCATENATE(K$317," 1"),ТЗ!$A:$C,3,0)),IF(ТЗ!K47&gt;ТЗ!K$620,CONCATENATE("&gt;",VLOOKUP(CONCATENATE(K$317," 2"),ТЗ!$A:$C,3,0)),ТЗ!K47))</f>
        <v>0</v>
      </c>
    </row>
    <row r="354" spans="1:11" hidden="1" x14ac:dyDescent="0.25">
      <c r="A354" t="s">
        <v>414</v>
      </c>
      <c r="B354">
        <v>5</v>
      </c>
      <c r="C354" s="18" t="s">
        <v>29</v>
      </c>
      <c r="D354" s="13">
        <f>IF(OR(D353=[1]Настройки!$U$6,D353="-"),"-",D353+1)</f>
        <v>36</v>
      </c>
      <c r="E354" s="14" t="e">
        <f>#REF!</f>
        <v>#REF!</v>
      </c>
      <c r="F354" s="14"/>
      <c r="G354" s="14"/>
      <c r="H354" s="28">
        <f>IF(H28&lt;H$619,CONCATENATE("&lt;",VLOOKUP(CONCATENATE(H$317," 1"),ТЗ!$A:$C,3,0)),IF(ТЗ!H28&gt;ТЗ!H$620,CONCATENATE("&gt;",VLOOKUP(CONCATENATE(H$317," 2"),ТЗ!$A:$C,3,0)),ТЗ!H28))</f>
        <v>5.54</v>
      </c>
      <c r="I354" s="28">
        <f>IF(I28&lt;I$619,CONCATENATE("&lt;",VLOOKUP(CONCATENATE(I$317," 1"),ТЗ!$A:$C,3,0)),IF(ТЗ!I28&gt;ТЗ!I$620,CONCATENATE("&gt;",VLOOKUP(CONCATENATE(I$317," 2"),ТЗ!$A:$C,3,0)),ТЗ!I28))</f>
        <v>6.55</v>
      </c>
      <c r="J354" s="28">
        <f>IF(J28&lt;J$619,CONCATENATE("&lt;",VLOOKUP(CONCATENATE(J$317," 1"),ТЗ!$A:$C,3,0)),IF(ТЗ!J28&gt;ТЗ!J$620,CONCATENATE("&gt;",VLOOKUP(CONCATENATE(J$317," 2"),ТЗ!$A:$C,3,0)),ТЗ!J28))</f>
        <v>45.4</v>
      </c>
      <c r="K354" s="28">
        <f>IF(K28&lt;K$619,CONCATENATE("&lt;",VLOOKUP(CONCATENATE(K$317," 1"),ТЗ!$A:$C,3,0)),IF(ТЗ!K28&gt;ТЗ!K$620,CONCATENATE("&gt;",VLOOKUP(CONCATENATE(K$317," 2"),ТЗ!$A:$C,3,0)),ТЗ!K28))</f>
        <v>173.56864000000002</v>
      </c>
    </row>
    <row r="355" spans="1:11" hidden="1" x14ac:dyDescent="0.25">
      <c r="A355" t="s">
        <v>415</v>
      </c>
      <c r="B355">
        <v>5000</v>
      </c>
      <c r="C355" s="18" t="s">
        <v>167</v>
      </c>
      <c r="D355" s="13">
        <f>IF(OR(D354=[1]Настройки!$U$6,D354="-"),"-",D354+1)</f>
        <v>37</v>
      </c>
      <c r="E355" s="14" t="e">
        <f>#REF!</f>
        <v>#REF!</v>
      </c>
      <c r="F355" s="14"/>
      <c r="G355" s="14"/>
      <c r="H355" s="28">
        <f>IF(H29&lt;H$619,CONCATENATE("&lt;",VLOOKUP(CONCATENATE(H$317," 1"),ТЗ!$A:$C,3,0)),IF(ТЗ!H29&gt;ТЗ!H$620,CONCATENATE("&gt;",VLOOKUP(CONCATENATE(H$317," 2"),ТЗ!$A:$C,3,0)),ТЗ!H29))</f>
        <v>5.26</v>
      </c>
      <c r="I355" s="28">
        <f>IF(I29&lt;I$619,CONCATENATE("&lt;",VLOOKUP(CONCATENATE(I$317," 1"),ТЗ!$A:$C,3,0)),IF(ТЗ!I29&gt;ТЗ!I$620,CONCATENATE("&gt;",VLOOKUP(CONCATENATE(I$317," 2"),ТЗ!$A:$C,3,0)),ТЗ!I29))</f>
        <v>6.3</v>
      </c>
      <c r="J355" s="28">
        <f>IF(J29&lt;J$619,CONCATENATE("&lt;",VLOOKUP(CONCATENATE(J$317," 1"),ТЗ!$A:$C,3,0)),IF(ТЗ!J29&gt;ТЗ!J$620,CONCATENATE("&gt;",VLOOKUP(CONCATENATE(J$317," 2"),ТЗ!$A:$C,3,0)),ТЗ!J29))</f>
        <v>48.6</v>
      </c>
      <c r="K355" s="28">
        <f>IF(K29&lt;K$619,CONCATENATE("&lt;",VLOOKUP(CONCATENATE(K$317," 1"),ТЗ!$A:$C,3,0)),IF(ТЗ!K29&gt;ТЗ!K$620,CONCATENATE("&gt;",VLOOKUP(CONCATENATE(K$317," 2"),ТЗ!$A:$C,3,0)),ТЗ!K29))</f>
        <v>176.07296000000002</v>
      </c>
    </row>
    <row r="356" spans="1:11" hidden="1" x14ac:dyDescent="0.25">
      <c r="A356" t="s">
        <v>416</v>
      </c>
      <c r="B356">
        <v>0.1</v>
      </c>
      <c r="C356">
        <v>0.1</v>
      </c>
      <c r="D356" s="13">
        <f>IF(OR(D355=[1]Настройки!$U$6,D355="-"),"-",D355+1)</f>
        <v>38</v>
      </c>
      <c r="E356" s="14" t="e">
        <f>#REF!</f>
        <v>#REF!</v>
      </c>
      <c r="F356" s="14"/>
      <c r="G356" s="14"/>
      <c r="H356" s="28">
        <f>IF(H30&lt;H$619,CONCATENATE("&lt;",VLOOKUP(CONCATENATE(H$317," 1"),ТЗ!$A:$C,3,0)),IF(ТЗ!H30&gt;ТЗ!H$620,CONCATENATE("&gt;",VLOOKUP(CONCATENATE(H$317," 2"),ТЗ!$A:$C,3,0)),ТЗ!H30))</f>
        <v>5.27</v>
      </c>
      <c r="I356" s="28">
        <f>IF(I30&lt;I$619,CONCATENATE("&lt;",VLOOKUP(CONCATENATE(I$317," 1"),ТЗ!$A:$C,3,0)),IF(ТЗ!I30&gt;ТЗ!I$620,CONCATENATE("&gt;",VLOOKUP(CONCATENATE(I$317," 2"),ТЗ!$A:$C,3,0)),ТЗ!I30))</f>
        <v>6.3</v>
      </c>
      <c r="J356" s="28">
        <f>IF(J30&lt;J$619,CONCATENATE("&lt;",VLOOKUP(CONCATENATE(J$317," 1"),ТЗ!$A:$C,3,0)),IF(ТЗ!J30&gt;ТЗ!J$620,CONCATENATE("&gt;",VLOOKUP(CONCATENATE(J$317," 2"),ТЗ!$A:$C,3,0)),ТЗ!J30))</f>
        <v>47.800000000000004</v>
      </c>
      <c r="K356" s="28">
        <f>IF(K30&lt;K$619,CONCATENATE("&lt;",VLOOKUP(CONCATENATE(K$317," 1"),ТЗ!$A:$C,3,0)),IF(ТЗ!K30&gt;ТЗ!K$620,CONCATENATE("&gt;",VLOOKUP(CONCATENATE(K$317," 2"),ТЗ!$A:$C,3,0)),ТЗ!K30))</f>
        <v>181.98941599999998</v>
      </c>
    </row>
    <row r="357" spans="1:11" hidden="1" x14ac:dyDescent="0.25">
      <c r="A357" t="s">
        <v>417</v>
      </c>
      <c r="B357">
        <v>100</v>
      </c>
      <c r="C357">
        <v>100</v>
      </c>
      <c r="D357" s="13">
        <f>IF(OR(D356=[1]Настройки!$U$6,D356="-"),"-",D356+1)</f>
        <v>39</v>
      </c>
      <c r="E357" s="14" t="e">
        <f>#REF!</f>
        <v>#REF!</v>
      </c>
      <c r="F357" s="14"/>
      <c r="G357" s="14"/>
      <c r="H357" s="28">
        <f>IF(H31&lt;H$619,CONCATENATE("&lt;",VLOOKUP(CONCATENATE(H$317," 1"),ТЗ!$A:$C,3,0)),IF(ТЗ!H31&gt;ТЗ!H$620,CONCATENATE("&gt;",VLOOKUP(CONCATENATE(H$317," 2"),ТЗ!$A:$C,3,0)),ТЗ!H31))</f>
        <v>5.14</v>
      </c>
      <c r="I357" s="28">
        <f>IF(I31&lt;I$619,CONCATENATE("&lt;",VLOOKUP(CONCATENATE(I$317," 1"),ТЗ!$A:$C,3,0)),IF(ТЗ!I31&gt;ТЗ!I$620,CONCATENATE("&gt;",VLOOKUP(CONCATENATE(I$317," 2"),ТЗ!$A:$C,3,0)),ТЗ!I31))</f>
        <v>6.21</v>
      </c>
      <c r="J357" s="28">
        <f>IF(J31&lt;J$619,CONCATENATE("&lt;",VLOOKUP(CONCATENATE(J$317," 1"),ТЗ!$A:$C,3,0)),IF(ТЗ!J31&gt;ТЗ!J$620,CONCATENATE("&gt;",VLOOKUP(CONCATENATE(J$317," 2"),ТЗ!$A:$C,3,0)),ТЗ!J31))</f>
        <v>50.8</v>
      </c>
      <c r="K357" s="28">
        <f>IF(K31&lt;K$619,CONCATENATE("&lt;",VLOOKUP(CONCATENATE(K$317," 1"),ТЗ!$A:$C,3,0)),IF(ТЗ!K31&gt;ТЗ!K$620,CONCATENATE("&gt;",VLOOKUP(CONCATENATE(K$317," 2"),ТЗ!$A:$C,3,0)),ТЗ!K31))</f>
        <v>185.50991199999999</v>
      </c>
    </row>
    <row r="358" spans="1:11" ht="15.75" hidden="1" thickBot="1" x14ac:dyDescent="0.3">
      <c r="A358" t="s">
        <v>418</v>
      </c>
      <c r="B358">
        <v>0.05</v>
      </c>
      <c r="C358" s="18" t="s">
        <v>23</v>
      </c>
      <c r="D358" s="13">
        <f>IF(OR(D357=[1]Настройки!$U$6,D357="-"),"-",D357+1)</f>
        <v>40</v>
      </c>
      <c r="E358" s="14" t="e">
        <f>#REF!</f>
        <v>#REF!</v>
      </c>
      <c r="F358" s="14"/>
      <c r="G358" s="14"/>
      <c r="H358" s="28">
        <f>IF(H32&lt;H$619,CONCATENATE("&lt;",VLOOKUP(CONCATENATE(H$317," 1"),ТЗ!$A:$C,3,0)),IF(ТЗ!H32&gt;ТЗ!H$620,CONCATENATE("&gt;",VLOOKUP(CONCATENATE(H$317," 2"),ТЗ!$A:$C,3,0)),ТЗ!H32))</f>
        <v>5.24</v>
      </c>
      <c r="I358" s="28">
        <f>IF(I32&lt;I$619,CONCATENATE("&lt;",VLOOKUP(CONCATENATE(I$317," 1"),ТЗ!$A:$C,3,0)),IF(ТЗ!I32&gt;ТЗ!I$620,CONCATENATE("&gt;",VLOOKUP(CONCATENATE(I$317," 2"),ТЗ!$A:$C,3,0)),ТЗ!I32))</f>
        <v>6.2</v>
      </c>
      <c r="J358" s="28">
        <f>IF(J32&lt;J$619,CONCATENATE("&lt;",VLOOKUP(CONCATENATE(J$317," 1"),ТЗ!$A:$C,3,0)),IF(ТЗ!J32&gt;ТЗ!J$620,CONCATENATE("&gt;",VLOOKUP(CONCATENATE(J$317," 2"),ТЗ!$A:$C,3,0)),ТЗ!J32))</f>
        <v>68</v>
      </c>
      <c r="K358" s="28">
        <f>IF(K32&lt;K$619,CONCATENATE("&lt;",VLOOKUP(CONCATENATE(K$317," 1"),ТЗ!$A:$C,3,0)),IF(ТЗ!K32&gt;ТЗ!K$620,CONCATENATE("&gt;",VLOOKUP(CONCATENATE(K$317," 2"),ТЗ!$A:$C,3,0)),ТЗ!K32))</f>
        <v>283.773168</v>
      </c>
    </row>
    <row r="359" spans="1:11" ht="15.75" hidden="1" thickBot="1" x14ac:dyDescent="0.3">
      <c r="A359" t="s">
        <v>419</v>
      </c>
      <c r="B359" s="29">
        <v>1000</v>
      </c>
      <c r="C359" s="18" t="s">
        <v>17</v>
      </c>
      <c r="D359" s="13" t="str">
        <f>IF(OR(D358=[1]Настройки!$U$6,D358="-"),"-",D358+1)</f>
        <v>-</v>
      </c>
      <c r="E359" s="14" t="str">
        <f>H53</f>
        <v>-</v>
      </c>
      <c r="F359" s="14"/>
      <c r="G359" s="14"/>
      <c r="H359" s="28" t="str">
        <f>IF(K53&lt;H$619,CONCATENATE("&lt;",VLOOKUP(CONCATENATE(H$317," 1"),ТЗ!$A:$C,3,0)),IF(ТЗ!K53&gt;ТЗ!H$620,CONCATENATE("&gt;",VLOOKUP(CONCATENATE(H$317," 2"),ТЗ!$A:$C,3,0)),ТЗ!K53))</f>
        <v>&lt;1,00</v>
      </c>
      <c r="I359" s="28" t="str">
        <f>IF(L53&lt;I$619,CONCATENATE("&lt;",VLOOKUP(CONCATENATE(I$317," 1"),ТЗ!$A:$C,3,0)),IF(ТЗ!L53&gt;ТЗ!I$620,CONCATENATE("&gt;",VLOOKUP(CONCATENATE(I$317," 2"),ТЗ!$A:$C,3,0)),ТЗ!L53))</f>
        <v>&lt;1,00</v>
      </c>
      <c r="J359" s="28" t="str">
        <f>IF(M53&lt;J$619,CONCATENATE("&lt;",VLOOKUP(CONCATENATE(J$317," 1"),ТЗ!$A:$C,3,0)),IF(ТЗ!M53&gt;ТЗ!J$620,CONCATENATE("&gt;",VLOOKUP(CONCATENATE(J$317," 2"),ТЗ!$A:$C,3,0)),ТЗ!M53))</f>
        <v>&lt;0,01</v>
      </c>
      <c r="K359" s="28">
        <f>IF(N53&lt;K$619,CONCATENATE("&lt;",VLOOKUP(CONCATENATE(K$317," 1"),ТЗ!$A:$C,3,0)),IF(ТЗ!N53&gt;ТЗ!K$620,CONCATENATE("&gt;",VLOOKUP(CONCATENATE(K$317," 2"),ТЗ!$A:$C,3,0)),ТЗ!N53))</f>
        <v>0</v>
      </c>
    </row>
    <row r="360" spans="1:11" ht="15.75" hidden="1" thickBot="1" x14ac:dyDescent="0.3">
      <c r="A360" t="s">
        <v>420</v>
      </c>
      <c r="B360">
        <v>0.05</v>
      </c>
      <c r="C360" s="18" t="s">
        <v>23</v>
      </c>
      <c r="D360" s="13" t="str">
        <f>IF(OR(D359=[1]Настройки!$U$6,D359="-"),"-",D359+1)</f>
        <v>-</v>
      </c>
      <c r="E360" s="14" t="str">
        <f t="shared" ref="E360:E382" si="2">E54</f>
        <v>-</v>
      </c>
      <c r="F360" s="14"/>
      <c r="G360" s="14"/>
      <c r="H360" s="28" t="str">
        <f>IF(H54&lt;H$619,CONCATENATE("&lt;",VLOOKUP(CONCATENATE(H$317," 1"),ТЗ!$A:$C,3,0)),IF(ТЗ!H54&gt;ТЗ!H$620,CONCATENATE("&gt;",VLOOKUP(CONCATENATE(H$317," 2"),ТЗ!$A:$C,3,0)),ТЗ!H54))</f>
        <v>&lt;1,00</v>
      </c>
      <c r="I360" s="28" t="str">
        <f>IF(I54&lt;I$619,CONCATENATE("&lt;",VLOOKUP(CONCATENATE(I$317," 1"),ТЗ!$A:$C,3,0)),IF(ТЗ!I54&gt;ТЗ!I$620,CONCATENATE("&gt;",VLOOKUP(CONCATENATE(I$317," 2"),ТЗ!$A:$C,3,0)),ТЗ!I54))</f>
        <v>&lt;1,00</v>
      </c>
      <c r="J360" s="28" t="str">
        <f>IF(J54&lt;J$619,CONCATENATE("&lt;",VLOOKUP(CONCATENATE(J$317," 1"),ТЗ!$A:$C,3,0)),IF(ТЗ!J54&gt;ТЗ!J$620,CONCATENATE("&gt;",VLOOKUP(CONCATENATE(J$317," 2"),ТЗ!$A:$C,3,0)),ТЗ!J54))</f>
        <v>&lt;0,01</v>
      </c>
      <c r="K360" s="28">
        <f>IF(K54&lt;K$619,CONCATENATE("&lt;",VLOOKUP(CONCATENATE(K$317," 1"),ТЗ!$A:$C,3,0)),IF(ТЗ!K54&gt;ТЗ!K$620,CONCATENATE("&gt;",VLOOKUP(CONCATENATE(K$317," 2"),ТЗ!$A:$C,3,0)),ТЗ!K54))</f>
        <v>0</v>
      </c>
    </row>
    <row r="361" spans="1:11" ht="15.75" hidden="1" thickBot="1" x14ac:dyDescent="0.3">
      <c r="A361" t="s">
        <v>421</v>
      </c>
      <c r="B361" s="29">
        <v>4</v>
      </c>
      <c r="C361" s="18" t="s">
        <v>422</v>
      </c>
      <c r="D361" s="13" t="str">
        <f>IF(OR(D360=[1]Настройки!$U$6,D360="-"),"-",D360+1)</f>
        <v>-</v>
      </c>
      <c r="E361" s="14" t="str">
        <f t="shared" si="2"/>
        <v>-</v>
      </c>
      <c r="F361" s="14"/>
      <c r="G361" s="14"/>
      <c r="H361" s="28" t="str">
        <f>IF(H55&lt;H$619,CONCATENATE("&lt;",VLOOKUP(CONCATENATE(H$317," 1"),ТЗ!$A:$C,3,0)),IF(ТЗ!H55&gt;ТЗ!H$620,CONCATENATE("&gt;",VLOOKUP(CONCATENATE(H$317," 2"),ТЗ!$A:$C,3,0)),ТЗ!H55))</f>
        <v>&lt;1,00</v>
      </c>
      <c r="I361" s="28" t="str">
        <f>IF(I55&lt;I$619,CONCATENATE("&lt;",VLOOKUP(CONCATENATE(I$317," 1"),ТЗ!$A:$C,3,0)),IF(ТЗ!I55&gt;ТЗ!I$620,CONCATENATE("&gt;",VLOOKUP(CONCATENATE(I$317," 2"),ТЗ!$A:$C,3,0)),ТЗ!I55))</f>
        <v>&lt;1,00</v>
      </c>
      <c r="J361" s="28" t="str">
        <f>IF(J55&lt;J$619,CONCATENATE("&lt;",VLOOKUP(CONCATENATE(J$317," 1"),ТЗ!$A:$C,3,0)),IF(ТЗ!J55&gt;ТЗ!J$620,CONCATENATE("&gt;",VLOOKUP(CONCATENATE(J$317," 2"),ТЗ!$A:$C,3,0)),ТЗ!J55))</f>
        <v>&lt;0,01</v>
      </c>
      <c r="K361" s="28">
        <f>IF(K55&lt;K$619,CONCATENATE("&lt;",VLOOKUP(CONCATENATE(K$317," 1"),ТЗ!$A:$C,3,0)),IF(ТЗ!K55&gt;ТЗ!K$620,CONCATENATE("&gt;",VLOOKUP(CONCATENATE(K$317," 2"),ТЗ!$A:$C,3,0)),ТЗ!K55))</f>
        <v>0</v>
      </c>
    </row>
    <row r="362" spans="1:11" ht="15.75" hidden="1" thickBot="1" x14ac:dyDescent="0.3">
      <c r="A362" t="s">
        <v>423</v>
      </c>
      <c r="B362" s="29">
        <v>0.03</v>
      </c>
      <c r="C362" s="18" t="s">
        <v>424</v>
      </c>
      <c r="D362" s="13" t="str">
        <f>IF(OR(D361=[1]Настройки!$U$6,D361="-"),"-",D361+1)</f>
        <v>-</v>
      </c>
      <c r="E362" s="14" t="str">
        <f t="shared" si="2"/>
        <v>-</v>
      </c>
      <c r="F362" s="14"/>
      <c r="G362" s="14"/>
      <c r="H362" s="28" t="str">
        <f>IF(H56&lt;H$619,CONCATENATE("&lt;",VLOOKUP(CONCATENATE(H$317," 1"),ТЗ!$A:$C,3,0)),IF(ТЗ!H56&gt;ТЗ!H$620,CONCATENATE("&gt;",VLOOKUP(CONCATENATE(H$317," 2"),ТЗ!$A:$C,3,0)),ТЗ!H56))</f>
        <v>&lt;1,00</v>
      </c>
      <c r="I362" s="28" t="str">
        <f>IF(I56&lt;I$619,CONCATENATE("&lt;",VLOOKUP(CONCATENATE(I$317," 1"),ТЗ!$A:$C,3,0)),IF(ТЗ!I56&gt;ТЗ!I$620,CONCATENATE("&gt;",VLOOKUP(CONCATENATE(I$317," 2"),ТЗ!$A:$C,3,0)),ТЗ!I56))</f>
        <v>&lt;1,00</v>
      </c>
      <c r="J362" s="28" t="str">
        <f>IF(J56&lt;J$619,CONCATENATE("&lt;",VLOOKUP(CONCATENATE(J$317," 1"),ТЗ!$A:$C,3,0)),IF(ТЗ!J56&gt;ТЗ!J$620,CONCATENATE("&gt;",VLOOKUP(CONCATENATE(J$317," 2"),ТЗ!$A:$C,3,0)),ТЗ!J56))</f>
        <v>&lt;0,01</v>
      </c>
      <c r="K362" s="28">
        <f>IF(K56&lt;K$619,CONCATENATE("&lt;",VLOOKUP(CONCATENATE(K$317," 1"),ТЗ!$A:$C,3,0)),IF(ТЗ!K56&gt;ТЗ!K$620,CONCATENATE("&gt;",VLOOKUP(CONCATENATE(K$317," 2"),ТЗ!$A:$C,3,0)),ТЗ!K56))</f>
        <v>0</v>
      </c>
    </row>
    <row r="363" spans="1:11" ht="15.75" hidden="1" thickBot="1" x14ac:dyDescent="0.3">
      <c r="A363" t="s">
        <v>425</v>
      </c>
      <c r="B363" s="29">
        <v>3.5</v>
      </c>
      <c r="C363" s="18" t="s">
        <v>426</v>
      </c>
      <c r="D363" s="13" t="str">
        <f>IF(OR(D362=[1]Настройки!$U$6,D362="-"),"-",D362+1)</f>
        <v>-</v>
      </c>
      <c r="E363" s="14" t="str">
        <f t="shared" si="2"/>
        <v>-</v>
      </c>
      <c r="F363" s="14"/>
      <c r="G363" s="14"/>
      <c r="H363" s="28" t="str">
        <f>IF(H57&lt;H$619,CONCATENATE("&lt;",VLOOKUP(CONCATENATE(H$317," 1"),ТЗ!$A:$C,3,0)),IF(ТЗ!H57&gt;ТЗ!H$620,CONCATENATE("&gt;",VLOOKUP(CONCATENATE(H$317," 2"),ТЗ!$A:$C,3,0)),ТЗ!H57))</f>
        <v>&lt;1,00</v>
      </c>
      <c r="I363" s="28" t="str">
        <f>IF(I57&lt;I$619,CONCATENATE("&lt;",VLOOKUP(CONCATENATE(I$317," 1"),ТЗ!$A:$C,3,0)),IF(ТЗ!I57&gt;ТЗ!I$620,CONCATENATE("&gt;",VLOOKUP(CONCATENATE(I$317," 2"),ТЗ!$A:$C,3,0)),ТЗ!I57))</f>
        <v>&lt;1,00</v>
      </c>
      <c r="J363" s="28" t="str">
        <f>IF(J57&lt;J$619,CONCATENATE("&lt;",VLOOKUP(CONCATENATE(J$317," 1"),ТЗ!$A:$C,3,0)),IF(ТЗ!J57&gt;ТЗ!J$620,CONCATENATE("&gt;",VLOOKUP(CONCATENATE(J$317," 2"),ТЗ!$A:$C,3,0)),ТЗ!J57))</f>
        <v>&lt;0,01</v>
      </c>
      <c r="K363" s="28">
        <f>IF(K57&lt;K$619,CONCATENATE("&lt;",VLOOKUP(CONCATENATE(K$317," 1"),ТЗ!$A:$C,3,0)),IF(ТЗ!K57&gt;ТЗ!K$620,CONCATENATE("&gt;",VLOOKUP(CONCATENATE(K$317," 2"),ТЗ!$A:$C,3,0)),ТЗ!K57))</f>
        <v>0</v>
      </c>
    </row>
    <row r="364" spans="1:11" ht="15.75" hidden="1" thickBot="1" x14ac:dyDescent="0.3">
      <c r="A364" t="s">
        <v>427</v>
      </c>
      <c r="B364" s="29">
        <v>0.02</v>
      </c>
      <c r="C364" s="18" t="s">
        <v>52</v>
      </c>
      <c r="D364" s="13" t="str">
        <f>IF(OR(D363=[1]Настройки!$U$6,D363="-"),"-",D363+1)</f>
        <v>-</v>
      </c>
      <c r="E364" s="14" t="str">
        <f t="shared" si="2"/>
        <v>-</v>
      </c>
      <c r="F364" s="14"/>
      <c r="G364" s="14"/>
      <c r="H364" s="28" t="str">
        <f>IF(H58&lt;H$619,CONCATENATE("&lt;",VLOOKUP(CONCATENATE(H$317," 1"),ТЗ!$A:$C,3,0)),IF(ТЗ!H58&gt;ТЗ!H$620,CONCATENATE("&gt;",VLOOKUP(CONCATENATE(H$317," 2"),ТЗ!$A:$C,3,0)),ТЗ!H58))</f>
        <v>&lt;1,00</v>
      </c>
      <c r="I364" s="28" t="str">
        <f>IF(I58&lt;I$619,CONCATENATE("&lt;",VLOOKUP(CONCATENATE(I$317," 1"),ТЗ!$A:$C,3,0)),IF(ТЗ!I58&gt;ТЗ!I$620,CONCATENATE("&gt;",VLOOKUP(CONCATENATE(I$317," 2"),ТЗ!$A:$C,3,0)),ТЗ!I58))</f>
        <v>&lt;1,00</v>
      </c>
      <c r="J364" s="28" t="str">
        <f>IF(J58&lt;J$619,CONCATENATE("&lt;",VLOOKUP(CONCATENATE(J$317," 1"),ТЗ!$A:$C,3,0)),IF(ТЗ!J58&gt;ТЗ!J$620,CONCATENATE("&gt;",VLOOKUP(CONCATENATE(J$317," 2"),ТЗ!$A:$C,3,0)),ТЗ!J58))</f>
        <v>&lt;0,01</v>
      </c>
      <c r="K364" s="28">
        <f>IF(K58&lt;K$619,CONCATENATE("&lt;",VLOOKUP(CONCATENATE(K$317," 1"),ТЗ!$A:$C,3,0)),IF(ТЗ!K58&gt;ТЗ!K$620,CONCATENATE("&gt;",VLOOKUP(CONCATENATE(K$317," 2"),ТЗ!$A:$C,3,0)),ТЗ!K58))</f>
        <v>0</v>
      </c>
    </row>
    <row r="365" spans="1:11" ht="15.75" hidden="1" thickBot="1" x14ac:dyDescent="0.3">
      <c r="A365" t="s">
        <v>428</v>
      </c>
      <c r="B365" s="29">
        <v>3</v>
      </c>
      <c r="C365" s="18" t="s">
        <v>429</v>
      </c>
      <c r="D365" s="13" t="str">
        <f>IF(OR(D364=[1]Настройки!$U$6,D364="-"),"-",D364+1)</f>
        <v>-</v>
      </c>
      <c r="E365" s="14" t="str">
        <f t="shared" si="2"/>
        <v>-</v>
      </c>
      <c r="F365" s="14"/>
      <c r="G365" s="14"/>
      <c r="H365" s="28" t="str">
        <f>IF(H59&lt;H$619,CONCATENATE("&lt;",VLOOKUP(CONCATENATE(H$317," 1"),ТЗ!$A:$C,3,0)),IF(ТЗ!H59&gt;ТЗ!H$620,CONCATENATE("&gt;",VLOOKUP(CONCATENATE(H$317," 2"),ТЗ!$A:$C,3,0)),ТЗ!H59))</f>
        <v>&lt;1,00</v>
      </c>
      <c r="I365" s="28" t="str">
        <f>IF(I59&lt;I$619,CONCATENATE("&lt;",VLOOKUP(CONCATENATE(I$317," 1"),ТЗ!$A:$C,3,0)),IF(ТЗ!I59&gt;ТЗ!I$620,CONCATENATE("&gt;",VLOOKUP(CONCATENATE(I$317," 2"),ТЗ!$A:$C,3,0)),ТЗ!I59))</f>
        <v>&lt;1,00</v>
      </c>
      <c r="J365" s="28" t="str">
        <f>IF(J59&lt;J$619,CONCATENATE("&lt;",VLOOKUP(CONCATENATE(J$317," 1"),ТЗ!$A:$C,3,0)),IF(ТЗ!J59&gt;ТЗ!J$620,CONCATENATE("&gt;",VLOOKUP(CONCATENATE(J$317," 2"),ТЗ!$A:$C,3,0)),ТЗ!J59))</f>
        <v>&lt;0,01</v>
      </c>
      <c r="K365" s="28">
        <f>IF(K59&lt;K$619,CONCATENATE("&lt;",VLOOKUP(CONCATENATE(K$317," 1"),ТЗ!$A:$C,3,0)),IF(ТЗ!K59&gt;ТЗ!K$620,CONCATENATE("&gt;",VLOOKUP(CONCATENATE(K$317," 2"),ТЗ!$A:$C,3,0)),ТЗ!K59))</f>
        <v>0</v>
      </c>
    </row>
    <row r="366" spans="1:11" ht="15.75" hidden="1" thickBot="1" x14ac:dyDescent="0.3">
      <c r="A366" t="s">
        <v>430</v>
      </c>
      <c r="B366" s="29">
        <v>0.5</v>
      </c>
      <c r="C366" s="18" t="s">
        <v>15</v>
      </c>
      <c r="D366" s="13" t="str">
        <f>IF(OR(D365=[1]Настройки!$U$6,D365="-"),"-",D365+1)</f>
        <v>-</v>
      </c>
      <c r="E366" s="14" t="str">
        <f t="shared" si="2"/>
        <v>-</v>
      </c>
      <c r="F366" s="14"/>
      <c r="G366" s="14"/>
      <c r="H366" s="28" t="str">
        <f>IF(H60&lt;H$619,CONCATENATE("&lt;",VLOOKUP(CONCATENATE(H$317," 1"),ТЗ!$A:$C,3,0)),IF(ТЗ!H60&gt;ТЗ!H$620,CONCATENATE("&gt;",VLOOKUP(CONCATENATE(H$317," 2"),ТЗ!$A:$C,3,0)),ТЗ!H60))</f>
        <v>&lt;1,00</v>
      </c>
      <c r="I366" s="28" t="str">
        <f>IF(I60&lt;I$619,CONCATENATE("&lt;",VLOOKUP(CONCATENATE(I$317," 1"),ТЗ!$A:$C,3,0)),IF(ТЗ!I60&gt;ТЗ!I$620,CONCATENATE("&gt;",VLOOKUP(CONCATENATE(I$317," 2"),ТЗ!$A:$C,3,0)),ТЗ!I60))</f>
        <v>&lt;1,00</v>
      </c>
      <c r="J366" s="28" t="str">
        <f>IF(J60&lt;J$619,CONCATENATE("&lt;",VLOOKUP(CONCATENATE(J$317," 1"),ТЗ!$A:$C,3,0)),IF(ТЗ!J60&gt;ТЗ!J$620,CONCATENATE("&gt;",VLOOKUP(CONCATENATE(J$317," 2"),ТЗ!$A:$C,3,0)),ТЗ!J60))</f>
        <v>&lt;0,01</v>
      </c>
      <c r="K366" s="28">
        <f>IF(K60&lt;K$619,CONCATENATE("&lt;",VLOOKUP(CONCATENATE(K$317," 1"),ТЗ!$A:$C,3,0)),IF(ТЗ!K60&gt;ТЗ!K$620,CONCATENATE("&gt;",VLOOKUP(CONCATENATE(K$317," 2"),ТЗ!$A:$C,3,0)),ТЗ!K60))</f>
        <v>0</v>
      </c>
    </row>
    <row r="367" spans="1:11" ht="15.75" hidden="1" thickBot="1" x14ac:dyDescent="0.3">
      <c r="A367" t="s">
        <v>431</v>
      </c>
      <c r="B367" s="29">
        <v>132</v>
      </c>
      <c r="C367" s="18" t="s">
        <v>432</v>
      </c>
      <c r="D367" s="13" t="str">
        <f>IF(OR(D366=[1]Настройки!$U$6,D366="-"),"-",D366+1)</f>
        <v>-</v>
      </c>
      <c r="E367" s="14" t="str">
        <f t="shared" si="2"/>
        <v>-</v>
      </c>
      <c r="F367" s="14"/>
      <c r="G367" s="14"/>
      <c r="H367" s="28" t="str">
        <f>IF(H61&lt;H$619,CONCATENATE("&lt;",VLOOKUP(CONCATENATE(H$317," 1"),ТЗ!$A:$C,3,0)),IF(ТЗ!H61&gt;ТЗ!H$620,CONCATENATE("&gt;",VLOOKUP(CONCATENATE(H$317," 2"),ТЗ!$A:$C,3,0)),ТЗ!H61))</f>
        <v>&lt;1,00</v>
      </c>
      <c r="I367" s="28" t="str">
        <f>IF(I61&lt;I$619,CONCATENATE("&lt;",VLOOKUP(CONCATENATE(I$317," 1"),ТЗ!$A:$C,3,0)),IF(ТЗ!I61&gt;ТЗ!I$620,CONCATENATE("&gt;",VLOOKUP(CONCATENATE(I$317," 2"),ТЗ!$A:$C,3,0)),ТЗ!I61))</f>
        <v>&lt;1,00</v>
      </c>
      <c r="J367" s="28" t="str">
        <f>IF(J61&lt;J$619,CONCATENATE("&lt;",VLOOKUP(CONCATENATE(J$317," 1"),ТЗ!$A:$C,3,0)),IF(ТЗ!J61&gt;ТЗ!J$620,CONCATENATE("&gt;",VLOOKUP(CONCATENATE(J$317," 2"),ТЗ!$A:$C,3,0)),ТЗ!J61))</f>
        <v>&lt;0,01</v>
      </c>
      <c r="K367" s="28">
        <f>IF(K61&lt;K$619,CONCATENATE("&lt;",VLOOKUP(CONCATENATE(K$317," 1"),ТЗ!$A:$C,3,0)),IF(ТЗ!K61&gt;ТЗ!K$620,CONCATENATE("&gt;",VLOOKUP(CONCATENATE(K$317," 2"),ТЗ!$A:$C,3,0)),ТЗ!K61))</f>
        <v>0</v>
      </c>
    </row>
    <row r="368" spans="1:11" ht="15.75" hidden="1" thickBot="1" x14ac:dyDescent="0.3">
      <c r="A368" t="s">
        <v>433</v>
      </c>
      <c r="B368" s="29">
        <v>2</v>
      </c>
      <c r="C368" s="18" t="s">
        <v>138</v>
      </c>
      <c r="D368" s="13" t="str">
        <f>IF(OR(D367=[1]Настройки!$U$6,D367="-"),"-",D367+1)</f>
        <v>-</v>
      </c>
      <c r="E368" s="14" t="str">
        <f t="shared" si="2"/>
        <v>-</v>
      </c>
      <c r="F368" s="14"/>
      <c r="G368" s="14"/>
      <c r="H368" s="28" t="str">
        <f>IF(H62&lt;H$619,CONCATENATE("&lt;",VLOOKUP(CONCATENATE(H$317," 1"),ТЗ!$A:$C,3,0)),IF(ТЗ!H62&gt;ТЗ!H$620,CONCATENATE("&gt;",VLOOKUP(CONCATENATE(H$317," 2"),ТЗ!$A:$C,3,0)),ТЗ!H62))</f>
        <v>&lt;1,00</v>
      </c>
      <c r="I368" s="28" t="str">
        <f>IF(I62&lt;I$619,CONCATENATE("&lt;",VLOOKUP(CONCATENATE(I$317," 1"),ТЗ!$A:$C,3,0)),IF(ТЗ!I62&gt;ТЗ!I$620,CONCATENATE("&gt;",VLOOKUP(CONCATENATE(I$317," 2"),ТЗ!$A:$C,3,0)),ТЗ!I62))</f>
        <v>&lt;1,00</v>
      </c>
      <c r="J368" s="28" t="str">
        <f>IF(J62&lt;J$619,CONCATENATE("&lt;",VLOOKUP(CONCATENATE(J$317," 1"),ТЗ!$A:$C,3,0)),IF(ТЗ!J62&gt;ТЗ!J$620,CONCATENATE("&gt;",VLOOKUP(CONCATENATE(J$317," 2"),ТЗ!$A:$C,3,0)),ТЗ!J62))</f>
        <v>&lt;0,01</v>
      </c>
      <c r="K368" s="28">
        <f>IF(K62&lt;K$619,CONCATENATE("&lt;",VLOOKUP(CONCATENATE(K$317," 1"),ТЗ!$A:$C,3,0)),IF(ТЗ!K62&gt;ТЗ!K$620,CONCATENATE("&gt;",VLOOKUP(CONCATENATE(K$317," 2"),ТЗ!$A:$C,3,0)),ТЗ!K62))</f>
        <v>0</v>
      </c>
    </row>
    <row r="369" spans="1:11" ht="15.75" hidden="1" thickBot="1" x14ac:dyDescent="0.3">
      <c r="A369" t="s">
        <v>434</v>
      </c>
      <c r="B369" s="29">
        <v>20</v>
      </c>
      <c r="C369" s="18" t="s">
        <v>58</v>
      </c>
      <c r="D369" s="13" t="str">
        <f>IF(OR(D368=[1]Настройки!$U$6,D368="-"),"-",D368+1)</f>
        <v>-</v>
      </c>
      <c r="E369" s="14" t="str">
        <f t="shared" si="2"/>
        <v>-</v>
      </c>
      <c r="F369" s="14"/>
      <c r="G369" s="14"/>
      <c r="H369" s="28" t="str">
        <f>IF(H63&lt;H$619,CONCATENATE("&lt;",VLOOKUP(CONCATENATE(H$317," 1"),ТЗ!$A:$C,3,0)),IF(ТЗ!H63&gt;ТЗ!H$620,CONCATENATE("&gt;",VLOOKUP(CONCATENATE(H$317," 2"),ТЗ!$A:$C,3,0)),ТЗ!H63))</f>
        <v>&lt;1,00</v>
      </c>
      <c r="I369" s="28" t="str">
        <f>IF(I63&lt;I$619,CONCATENATE("&lt;",VLOOKUP(CONCATENATE(I$317," 1"),ТЗ!$A:$C,3,0)),IF(ТЗ!I63&gt;ТЗ!I$620,CONCATENATE("&gt;",VLOOKUP(CONCATENATE(I$317," 2"),ТЗ!$A:$C,3,0)),ТЗ!I63))</f>
        <v>&lt;1,00</v>
      </c>
      <c r="J369" s="28" t="str">
        <f>IF(J63&lt;J$619,CONCATENATE("&lt;",VLOOKUP(CONCATENATE(J$317," 1"),ТЗ!$A:$C,3,0)),IF(ТЗ!J63&gt;ТЗ!J$620,CONCATENATE("&gt;",VLOOKUP(CONCATENATE(J$317," 2"),ТЗ!$A:$C,3,0)),ТЗ!J63))</f>
        <v>&lt;0,01</v>
      </c>
      <c r="K369" s="28">
        <f>IF(K63&lt;K$619,CONCATENATE("&lt;",VLOOKUP(CONCATENATE(K$317," 1"),ТЗ!$A:$C,3,0)),IF(ТЗ!K63&gt;ТЗ!K$620,CONCATENATE("&gt;",VLOOKUP(CONCATENATE(K$317," 2"),ТЗ!$A:$C,3,0)),ТЗ!K63))</f>
        <v>0</v>
      </c>
    </row>
    <row r="370" spans="1:11" ht="15.75" hidden="1" thickBot="1" x14ac:dyDescent="0.3">
      <c r="A370" t="s">
        <v>435</v>
      </c>
      <c r="B370" s="30">
        <v>0.02</v>
      </c>
      <c r="C370" s="18" t="s">
        <v>52</v>
      </c>
      <c r="D370" s="13" t="str">
        <f>IF(OR(D369=[1]Настройки!$U$6,D369="-"),"-",D369+1)</f>
        <v>-</v>
      </c>
      <c r="E370" s="14" t="str">
        <f t="shared" si="2"/>
        <v>-</v>
      </c>
      <c r="F370" s="14"/>
      <c r="G370" s="14"/>
      <c r="H370" s="28" t="str">
        <f>IF(H64&lt;H$619,CONCATENATE("&lt;",VLOOKUP(CONCATENATE(H$317," 1"),ТЗ!$A:$C,3,0)),IF(ТЗ!H64&gt;ТЗ!H$620,CONCATENATE("&gt;",VLOOKUP(CONCATENATE(H$317," 2"),ТЗ!$A:$C,3,0)),ТЗ!H64))</f>
        <v>&lt;1,00</v>
      </c>
      <c r="I370" s="28" t="str">
        <f>IF(I64&lt;I$619,CONCATENATE("&lt;",VLOOKUP(CONCATENATE(I$317," 1"),ТЗ!$A:$C,3,0)),IF(ТЗ!I64&gt;ТЗ!I$620,CONCATENATE("&gt;",VLOOKUP(CONCATENATE(I$317," 2"),ТЗ!$A:$C,3,0)),ТЗ!I64))</f>
        <v>&lt;1,00</v>
      </c>
      <c r="J370" s="28" t="str">
        <f>IF(J64&lt;J$619,CONCATENATE("&lt;",VLOOKUP(CONCATENATE(J$317," 1"),ТЗ!$A:$C,3,0)),IF(ТЗ!J64&gt;ТЗ!J$620,CONCATENATE("&gt;",VLOOKUP(CONCATENATE(J$317," 2"),ТЗ!$A:$C,3,0)),ТЗ!J64))</f>
        <v>&lt;0,01</v>
      </c>
      <c r="K370" s="28">
        <f>IF(K64&lt;K$619,CONCATENATE("&lt;",VLOOKUP(CONCATENATE(K$317," 1"),ТЗ!$A:$C,3,0)),IF(ТЗ!K64&gt;ТЗ!K$620,CONCATENATE("&gt;",VLOOKUP(CONCATENATE(K$317," 2"),ТЗ!$A:$C,3,0)),ТЗ!K64))</f>
        <v>0</v>
      </c>
    </row>
    <row r="371" spans="1:11" ht="15.75" hidden="1" thickBot="1" x14ac:dyDescent="0.3">
      <c r="A371" t="s">
        <v>436</v>
      </c>
      <c r="B371" s="30">
        <v>10</v>
      </c>
      <c r="C371" s="18" t="s">
        <v>123</v>
      </c>
      <c r="D371" s="13" t="str">
        <f>IF(OR(D370=[1]Настройки!$U$6,D370="-"),"-",D370+1)</f>
        <v>-</v>
      </c>
      <c r="E371" s="14" t="str">
        <f t="shared" si="2"/>
        <v>-</v>
      </c>
      <c r="F371" s="14"/>
      <c r="G371" s="14"/>
      <c r="H371" s="28" t="str">
        <f>IF(H65&lt;H$619,CONCATENATE("&lt;",VLOOKUP(CONCATENATE(H$317," 1"),ТЗ!$A:$C,3,0)),IF(ТЗ!H65&gt;ТЗ!H$620,CONCATENATE("&gt;",VLOOKUP(CONCATENATE(H$317," 2"),ТЗ!$A:$C,3,0)),ТЗ!H65))</f>
        <v>&lt;1,00</v>
      </c>
      <c r="I371" s="28" t="str">
        <f>IF(I65&lt;I$619,CONCATENATE("&lt;",VLOOKUP(CONCATENATE(I$317," 1"),ТЗ!$A:$C,3,0)),IF(ТЗ!I65&gt;ТЗ!I$620,CONCATENATE("&gt;",VLOOKUP(CONCATENATE(I$317," 2"),ТЗ!$A:$C,3,0)),ТЗ!I65))</f>
        <v>&lt;1,00</v>
      </c>
      <c r="J371" s="28" t="str">
        <f>IF(J65&lt;J$619,CONCATENATE("&lt;",VLOOKUP(CONCATENATE(J$317," 1"),ТЗ!$A:$C,3,0)),IF(ТЗ!J65&gt;ТЗ!J$620,CONCATENATE("&gt;",VLOOKUP(CONCATENATE(J$317," 2"),ТЗ!$A:$C,3,0)),ТЗ!J65))</f>
        <v>&lt;0,01</v>
      </c>
      <c r="K371" s="28">
        <f>IF(K65&lt;K$619,CONCATENATE("&lt;",VLOOKUP(CONCATENATE(K$317," 1"),ТЗ!$A:$C,3,0)),IF(ТЗ!K65&gt;ТЗ!K$620,CONCATENATE("&gt;",VLOOKUP(CONCATENATE(K$317," 2"),ТЗ!$A:$C,3,0)),ТЗ!K65))</f>
        <v>0</v>
      </c>
    </row>
    <row r="372" spans="1:11" ht="15.75" hidden="1" thickBot="1" x14ac:dyDescent="0.3">
      <c r="A372" t="s">
        <v>437</v>
      </c>
      <c r="B372" s="30">
        <v>0</v>
      </c>
      <c r="C372" s="18" t="s">
        <v>68</v>
      </c>
      <c r="D372" s="13" t="str">
        <f>IF(OR(D371=[1]Настройки!$U$6,D371="-"),"-",D371+1)</f>
        <v>-</v>
      </c>
      <c r="E372" s="14" t="str">
        <f t="shared" si="2"/>
        <v>-</v>
      </c>
      <c r="F372" s="14"/>
      <c r="G372" s="14"/>
      <c r="H372" s="28" t="str">
        <f>IF(H66&lt;H$619,CONCATENATE("&lt;",VLOOKUP(CONCATENATE(H$317," 1"),ТЗ!$A:$C,3,0)),IF(ТЗ!H66&gt;ТЗ!H$620,CONCATENATE("&gt;",VLOOKUP(CONCATENATE(H$317," 2"),ТЗ!$A:$C,3,0)),ТЗ!H66))</f>
        <v>&lt;1,00</v>
      </c>
      <c r="I372" s="28" t="str">
        <f>IF(I66&lt;I$619,CONCATENATE("&lt;",VLOOKUP(CONCATENATE(I$317," 1"),ТЗ!$A:$C,3,0)),IF(ТЗ!I66&gt;ТЗ!I$620,CONCATENATE("&gt;",VLOOKUP(CONCATENATE(I$317," 2"),ТЗ!$A:$C,3,0)),ТЗ!I66))</f>
        <v>&lt;1,00</v>
      </c>
      <c r="J372" s="28" t="str">
        <f>IF(J66&lt;J$619,CONCATENATE("&lt;",VLOOKUP(CONCATENATE(J$317," 1"),ТЗ!$A:$C,3,0)),IF(ТЗ!J66&gt;ТЗ!J$620,CONCATENATE("&gt;",VLOOKUP(CONCATENATE(J$317," 2"),ТЗ!$A:$C,3,0)),ТЗ!J66))</f>
        <v>&lt;0,01</v>
      </c>
      <c r="K372" s="28">
        <f>IF(K66&lt;K$619,CONCATENATE("&lt;",VLOOKUP(CONCATENATE(K$317," 1"),ТЗ!$A:$C,3,0)),IF(ТЗ!K66&gt;ТЗ!K$620,CONCATENATE("&gt;",VLOOKUP(CONCATENATE(K$317," 2"),ТЗ!$A:$C,3,0)),ТЗ!K66))</f>
        <v>0</v>
      </c>
    </row>
    <row r="373" spans="1:11" ht="15.75" hidden="1" thickBot="1" x14ac:dyDescent="0.3">
      <c r="A373" t="s">
        <v>438</v>
      </c>
      <c r="B373" s="30">
        <v>15</v>
      </c>
      <c r="C373" s="18" t="s">
        <v>210</v>
      </c>
      <c r="D373" s="13" t="str">
        <f>IF(OR(D372=[1]Настройки!$U$6,D372="-"),"-",D372+1)</f>
        <v>-</v>
      </c>
      <c r="E373" s="14" t="str">
        <f t="shared" si="2"/>
        <v>-</v>
      </c>
      <c r="F373" s="14"/>
      <c r="G373" s="14"/>
      <c r="H373" s="28" t="str">
        <f>IF(H67&lt;H$619,CONCATENATE("&lt;",VLOOKUP(CONCATENATE(H$317," 1"),ТЗ!$A:$C,3,0)),IF(ТЗ!H67&gt;ТЗ!H$620,CONCATENATE("&gt;",VLOOKUP(CONCATENATE(H$317," 2"),ТЗ!$A:$C,3,0)),ТЗ!H67))</f>
        <v>&lt;1,00</v>
      </c>
      <c r="I373" s="28" t="str">
        <f>IF(I67&lt;I$619,CONCATENATE("&lt;",VLOOKUP(CONCATENATE(I$317," 1"),ТЗ!$A:$C,3,0)),IF(ТЗ!I67&gt;ТЗ!I$620,CONCATENATE("&gt;",VLOOKUP(CONCATENATE(I$317," 2"),ТЗ!$A:$C,3,0)),ТЗ!I67))</f>
        <v>&lt;1,00</v>
      </c>
      <c r="J373" s="28" t="str">
        <f>IF(J67&lt;J$619,CONCATENATE("&lt;",VLOOKUP(CONCATENATE(J$317," 1"),ТЗ!$A:$C,3,0)),IF(ТЗ!J67&gt;ТЗ!J$620,CONCATENATE("&gt;",VLOOKUP(CONCATENATE(J$317," 2"),ТЗ!$A:$C,3,0)),ТЗ!J67))</f>
        <v>&lt;0,01</v>
      </c>
      <c r="K373" s="28">
        <f>IF(K67&lt;K$619,CONCATENATE("&lt;",VLOOKUP(CONCATENATE(K$317," 1"),ТЗ!$A:$C,3,0)),IF(ТЗ!K67&gt;ТЗ!K$620,CONCATENATE("&gt;",VLOOKUP(CONCATENATE(K$317," 2"),ТЗ!$A:$C,3,0)),ТЗ!K67))</f>
        <v>0</v>
      </c>
    </row>
    <row r="374" spans="1:11" ht="15.75" hidden="1" thickBot="1" x14ac:dyDescent="0.3">
      <c r="A374" t="s">
        <v>439</v>
      </c>
      <c r="B374" s="30">
        <v>5</v>
      </c>
      <c r="C374" s="18" t="s">
        <v>29</v>
      </c>
      <c r="D374" s="13" t="str">
        <f>IF(OR(D373=[1]Настройки!$U$6,D373="-"),"-",D373+1)</f>
        <v>-</v>
      </c>
      <c r="E374" s="14" t="str">
        <f t="shared" si="2"/>
        <v>-</v>
      </c>
      <c r="F374" s="14"/>
      <c r="G374" s="14"/>
      <c r="H374" s="28" t="str">
        <f>IF(H68&lt;H$619,CONCATENATE("&lt;",VLOOKUP(CONCATENATE(H$317," 1"),ТЗ!$A:$C,3,0)),IF(ТЗ!H68&gt;ТЗ!H$620,CONCATENATE("&gt;",VLOOKUP(CONCATENATE(H$317," 2"),ТЗ!$A:$C,3,0)),ТЗ!H68))</f>
        <v>&lt;1,00</v>
      </c>
      <c r="I374" s="28" t="str">
        <f>IF(I68&lt;I$619,CONCATENATE("&lt;",VLOOKUP(CONCATENATE(I$317," 1"),ТЗ!$A:$C,3,0)),IF(ТЗ!I68&gt;ТЗ!I$620,CONCATENATE("&gt;",VLOOKUP(CONCATENATE(I$317," 2"),ТЗ!$A:$C,3,0)),ТЗ!I68))</f>
        <v>&lt;1,00</v>
      </c>
      <c r="J374" s="28" t="str">
        <f>IF(J68&lt;J$619,CONCATENATE("&lt;",VLOOKUP(CONCATENATE(J$317," 1"),ТЗ!$A:$C,3,0)),IF(ТЗ!J68&gt;ТЗ!J$620,CONCATENATE("&gt;",VLOOKUP(CONCATENATE(J$317," 2"),ТЗ!$A:$C,3,0)),ТЗ!J68))</f>
        <v>&lt;0,01</v>
      </c>
      <c r="K374" s="28">
        <f>IF(K68&lt;K$619,CONCATENATE("&lt;",VLOOKUP(CONCATENATE(K$317," 1"),ТЗ!$A:$C,3,0)),IF(ТЗ!K68&gt;ТЗ!K$620,CONCATENATE("&gt;",VLOOKUP(CONCATENATE(K$317," 2"),ТЗ!$A:$C,3,0)),ТЗ!K68))</f>
        <v>0</v>
      </c>
    </row>
    <row r="375" spans="1:11" ht="15.75" hidden="1" thickBot="1" x14ac:dyDescent="0.3">
      <c r="A375" t="s">
        <v>440</v>
      </c>
      <c r="B375" s="30">
        <v>5000</v>
      </c>
      <c r="C375" s="18" t="s">
        <v>167</v>
      </c>
      <c r="D375" s="13" t="str">
        <f>IF(OR(D374=[1]Настройки!$U$6,D374="-"),"-",D374+1)</f>
        <v>-</v>
      </c>
      <c r="E375" s="14" t="str">
        <f t="shared" si="2"/>
        <v>-</v>
      </c>
      <c r="F375" s="14"/>
      <c r="G375" s="14"/>
      <c r="H375" s="28" t="str">
        <f>IF(H69&lt;H$619,CONCATENATE("&lt;",VLOOKUP(CONCATENATE(H$317," 1"),ТЗ!$A:$C,3,0)),IF(ТЗ!H69&gt;ТЗ!H$620,CONCATENATE("&gt;",VLOOKUP(CONCATENATE(H$317," 2"),ТЗ!$A:$C,3,0)),ТЗ!H69))</f>
        <v>&lt;1,00</v>
      </c>
      <c r="I375" s="28" t="str">
        <f>IF(I69&lt;I$619,CONCATENATE("&lt;",VLOOKUP(CONCATENATE(I$317," 1"),ТЗ!$A:$C,3,0)),IF(ТЗ!I69&gt;ТЗ!I$620,CONCATENATE("&gt;",VLOOKUP(CONCATENATE(I$317," 2"),ТЗ!$A:$C,3,0)),ТЗ!I69))</f>
        <v>&lt;1,00</v>
      </c>
      <c r="J375" s="28" t="str">
        <f>IF(J69&lt;J$619,CONCATENATE("&lt;",VLOOKUP(CONCATENATE(J$317," 1"),ТЗ!$A:$C,3,0)),IF(ТЗ!J69&gt;ТЗ!J$620,CONCATENATE("&gt;",VLOOKUP(CONCATENATE(J$317," 2"),ТЗ!$A:$C,3,0)),ТЗ!J69))</f>
        <v>&lt;0,01</v>
      </c>
      <c r="K375" s="28">
        <f>IF(K69&lt;K$619,CONCATENATE("&lt;",VLOOKUP(CONCATENATE(K$317," 1"),ТЗ!$A:$C,3,0)),IF(ТЗ!K69&gt;ТЗ!K$620,CONCATENATE("&gt;",VLOOKUP(CONCATENATE(K$317," 2"),ТЗ!$A:$C,3,0)),ТЗ!K69))</f>
        <v>0</v>
      </c>
    </row>
    <row r="376" spans="1:11" ht="15.75" hidden="1" thickBot="1" x14ac:dyDescent="0.3">
      <c r="A376" t="s">
        <v>441</v>
      </c>
      <c r="B376" s="30">
        <v>5</v>
      </c>
      <c r="C376" s="18" t="s">
        <v>29</v>
      </c>
      <c r="D376" s="13" t="str">
        <f>IF(OR(D375=[1]Настройки!$U$6,D375="-"),"-",D375+1)</f>
        <v>-</v>
      </c>
      <c r="E376" s="14" t="str">
        <f t="shared" si="2"/>
        <v>-</v>
      </c>
      <c r="F376" s="14"/>
      <c r="G376" s="14"/>
      <c r="H376" s="28" t="str">
        <f>IF(H70&lt;H$619,CONCATENATE("&lt;",VLOOKUP(CONCATENATE(H$317," 1"),ТЗ!$A:$C,3,0)),IF(ТЗ!H70&gt;ТЗ!H$620,CONCATENATE("&gt;",VLOOKUP(CONCATENATE(H$317," 2"),ТЗ!$A:$C,3,0)),ТЗ!H70))</f>
        <v>&lt;1,00</v>
      </c>
      <c r="I376" s="28" t="str">
        <f>IF(I70&lt;I$619,CONCATENATE("&lt;",VLOOKUP(CONCATENATE(I$317," 1"),ТЗ!$A:$C,3,0)),IF(ТЗ!I70&gt;ТЗ!I$620,CONCATENATE("&gt;",VLOOKUP(CONCATENATE(I$317," 2"),ТЗ!$A:$C,3,0)),ТЗ!I70))</f>
        <v>&lt;1,00</v>
      </c>
      <c r="J376" s="28" t="str">
        <f>IF(J70&lt;J$619,CONCATENATE("&lt;",VLOOKUP(CONCATENATE(J$317," 1"),ТЗ!$A:$C,3,0)),IF(ТЗ!J70&gt;ТЗ!J$620,CONCATENATE("&gt;",VLOOKUP(CONCATENATE(J$317," 2"),ТЗ!$A:$C,3,0)),ТЗ!J70))</f>
        <v>&lt;0,01</v>
      </c>
      <c r="K376" s="28">
        <f>IF(K70&lt;K$619,CONCATENATE("&lt;",VLOOKUP(CONCATENATE(K$317," 1"),ТЗ!$A:$C,3,0)),IF(ТЗ!K70&gt;ТЗ!K$620,CONCATENATE("&gt;",VLOOKUP(CONCATENATE(K$317," 2"),ТЗ!$A:$C,3,0)),ТЗ!K70))</f>
        <v>0</v>
      </c>
    </row>
    <row r="377" spans="1:11" ht="15.75" hidden="1" thickBot="1" x14ac:dyDescent="0.3">
      <c r="A377" t="s">
        <v>442</v>
      </c>
      <c r="B377" s="30">
        <v>5000</v>
      </c>
      <c r="C377" s="18" t="s">
        <v>167</v>
      </c>
      <c r="D377" s="13" t="str">
        <f>IF(OR(D376=[1]Настройки!$U$6,D376="-"),"-",D376+1)</f>
        <v>-</v>
      </c>
      <c r="E377" s="14" t="str">
        <f t="shared" si="2"/>
        <v>-</v>
      </c>
      <c r="F377" s="14"/>
      <c r="G377" s="14"/>
      <c r="H377" s="28" t="str">
        <f>IF(H71&lt;H$619,CONCATENATE("&lt;",VLOOKUP(CONCATENATE(H$317," 1"),ТЗ!$A:$C,3,0)),IF(ТЗ!H71&gt;ТЗ!H$620,CONCATENATE("&gt;",VLOOKUP(CONCATENATE(H$317," 2"),ТЗ!$A:$C,3,0)),ТЗ!H71))</f>
        <v>&lt;1,00</v>
      </c>
      <c r="I377" s="28" t="str">
        <f>IF(I71&lt;I$619,CONCATENATE("&lt;",VLOOKUP(CONCATENATE(I$317," 1"),ТЗ!$A:$C,3,0)),IF(ТЗ!I71&gt;ТЗ!I$620,CONCATENATE("&gt;",VLOOKUP(CONCATENATE(I$317," 2"),ТЗ!$A:$C,3,0)),ТЗ!I71))</f>
        <v>&lt;1,00</v>
      </c>
      <c r="J377" s="28" t="str">
        <f>IF(J71&lt;J$619,CONCATENATE("&lt;",VLOOKUP(CONCATENATE(J$317," 1"),ТЗ!$A:$C,3,0)),IF(ТЗ!J71&gt;ТЗ!J$620,CONCATENATE("&gt;",VLOOKUP(CONCATENATE(J$317," 2"),ТЗ!$A:$C,3,0)),ТЗ!J71))</f>
        <v>&lt;0,01</v>
      </c>
      <c r="K377" s="28">
        <f>IF(K71&lt;K$619,CONCATENATE("&lt;",VLOOKUP(CONCATENATE(K$317," 1"),ТЗ!$A:$C,3,0)),IF(ТЗ!K71&gt;ТЗ!K$620,CONCATENATE("&gt;",VLOOKUP(CONCATENATE(K$317," 2"),ТЗ!$A:$C,3,0)),ТЗ!K71))</f>
        <v>0</v>
      </c>
    </row>
    <row r="378" spans="1:11" ht="15.75" hidden="1" thickBot="1" x14ac:dyDescent="0.3">
      <c r="A378" s="31"/>
      <c r="B378" s="29"/>
      <c r="D378" s="13" t="str">
        <f>IF(OR(D377=[1]Настройки!$U$6,D377="-"),"-",D377+1)</f>
        <v>-</v>
      </c>
      <c r="E378" s="14" t="str">
        <f t="shared" si="2"/>
        <v>-</v>
      </c>
      <c r="F378" s="14"/>
      <c r="G378" s="14"/>
      <c r="H378" s="28" t="str">
        <f>IF(H72&lt;H$619,CONCATENATE("&lt;",VLOOKUP(CONCATENATE(H$317," 1"),ТЗ!$A:$C,3,0)),IF(ТЗ!H72&gt;ТЗ!H$620,CONCATENATE("&gt;",VLOOKUP(CONCATENATE(H$317," 2"),ТЗ!$A:$C,3,0)),ТЗ!H72))</f>
        <v>&lt;1,00</v>
      </c>
      <c r="I378" s="28" t="str">
        <f>IF(I72&lt;I$619,CONCATENATE("&lt;",VLOOKUP(CONCATENATE(I$317," 1"),ТЗ!$A:$C,3,0)),IF(ТЗ!I72&gt;ТЗ!I$620,CONCATENATE("&gt;",VLOOKUP(CONCATENATE(I$317," 2"),ТЗ!$A:$C,3,0)),ТЗ!I72))</f>
        <v>&lt;1,00</v>
      </c>
      <c r="J378" s="28" t="str">
        <f>IF(J72&lt;J$619,CONCATENATE("&lt;",VLOOKUP(CONCATENATE(J$317," 1"),ТЗ!$A:$C,3,0)),IF(ТЗ!J72&gt;ТЗ!J$620,CONCATENATE("&gt;",VLOOKUP(CONCATENATE(J$317," 2"),ТЗ!$A:$C,3,0)),ТЗ!J72))</f>
        <v>&lt;0,01</v>
      </c>
      <c r="K378" s="28">
        <f>IF(K72&lt;K$619,CONCATENATE("&lt;",VLOOKUP(CONCATENATE(K$317," 1"),ТЗ!$A:$C,3,0)),IF(ТЗ!K72&gt;ТЗ!K$620,CONCATENATE("&gt;",VLOOKUP(CONCATENATE(K$317," 2"),ТЗ!$A:$C,3,0)),ТЗ!K72))</f>
        <v>0</v>
      </c>
    </row>
    <row r="379" spans="1:11" ht="15.75" hidden="1" thickBot="1" x14ac:dyDescent="0.3">
      <c r="A379" s="31"/>
      <c r="B379" s="29"/>
      <c r="D379" s="13" t="str">
        <f>IF(OR(D378=[1]Настройки!$U$6,D378="-"),"-",D378+1)</f>
        <v>-</v>
      </c>
      <c r="E379" s="14" t="str">
        <f t="shared" si="2"/>
        <v>-</v>
      </c>
      <c r="F379" s="14"/>
      <c r="G379" s="14"/>
      <c r="H379" s="28" t="str">
        <f>IF(H73&lt;H$619,CONCATENATE("&lt;",VLOOKUP(CONCATENATE(H$317," 1"),ТЗ!$A:$C,3,0)),IF(ТЗ!H73&gt;ТЗ!H$620,CONCATENATE("&gt;",VLOOKUP(CONCATENATE(H$317," 2"),ТЗ!$A:$C,3,0)),ТЗ!H73))</f>
        <v>&lt;1,00</v>
      </c>
      <c r="I379" s="28" t="str">
        <f>IF(I73&lt;I$619,CONCATENATE("&lt;",VLOOKUP(CONCATENATE(I$317," 1"),ТЗ!$A:$C,3,0)),IF(ТЗ!I73&gt;ТЗ!I$620,CONCATENATE("&gt;",VLOOKUP(CONCATENATE(I$317," 2"),ТЗ!$A:$C,3,0)),ТЗ!I73))</f>
        <v>&lt;1,00</v>
      </c>
      <c r="J379" s="28" t="str">
        <f>IF(J73&lt;J$619,CONCATENATE("&lt;",VLOOKUP(CONCATENATE(J$317," 1"),ТЗ!$A:$C,3,0)),IF(ТЗ!J73&gt;ТЗ!J$620,CONCATENATE("&gt;",VLOOKUP(CONCATENATE(J$317," 2"),ТЗ!$A:$C,3,0)),ТЗ!J73))</f>
        <v>&lt;0,01</v>
      </c>
      <c r="K379" s="28">
        <f>IF(K73&lt;K$619,CONCATENATE("&lt;",VLOOKUP(CONCATENATE(K$317," 1"),ТЗ!$A:$C,3,0)),IF(ТЗ!K73&gt;ТЗ!K$620,CONCATENATE("&gt;",VLOOKUP(CONCATENATE(K$317," 2"),ТЗ!$A:$C,3,0)),ТЗ!K73))</f>
        <v>0</v>
      </c>
    </row>
    <row r="380" spans="1:11" ht="15.75" hidden="1" thickBot="1" x14ac:dyDescent="0.3">
      <c r="A380" s="31"/>
      <c r="B380" s="29"/>
      <c r="D380" s="13" t="str">
        <f>IF(OR(D379=[1]Настройки!$U$6,D379="-"),"-",D379+1)</f>
        <v>-</v>
      </c>
      <c r="E380" s="14" t="str">
        <f t="shared" si="2"/>
        <v>-</v>
      </c>
      <c r="F380" s="14"/>
      <c r="G380" s="14"/>
      <c r="H380" s="28" t="str">
        <f>IF(H74&lt;H$619,CONCATENATE("&lt;",VLOOKUP(CONCATENATE(H$317," 1"),ТЗ!$A:$C,3,0)),IF(ТЗ!H74&gt;ТЗ!H$620,CONCATENATE("&gt;",VLOOKUP(CONCATENATE(H$317," 2"),ТЗ!$A:$C,3,0)),ТЗ!H74))</f>
        <v>&lt;1,00</v>
      </c>
      <c r="I380" s="28" t="str">
        <f>IF(I74&lt;I$619,CONCATENATE("&lt;",VLOOKUP(CONCATENATE(I$317," 1"),ТЗ!$A:$C,3,0)),IF(ТЗ!I74&gt;ТЗ!I$620,CONCATENATE("&gt;",VLOOKUP(CONCATENATE(I$317," 2"),ТЗ!$A:$C,3,0)),ТЗ!I74))</f>
        <v>&lt;1,00</v>
      </c>
      <c r="J380" s="28" t="str">
        <f>IF(J74&lt;J$619,CONCATENATE("&lt;",VLOOKUP(CONCATENATE(J$317," 1"),ТЗ!$A:$C,3,0)),IF(ТЗ!J74&gt;ТЗ!J$620,CONCATENATE("&gt;",VLOOKUP(CONCATENATE(J$317," 2"),ТЗ!$A:$C,3,0)),ТЗ!J74))</f>
        <v>&lt;0,01</v>
      </c>
      <c r="K380" s="28">
        <f>IF(K74&lt;K$619,CONCATENATE("&lt;",VLOOKUP(CONCATENATE(K$317," 1"),ТЗ!$A:$C,3,0)),IF(ТЗ!K74&gt;ТЗ!K$620,CONCATENATE("&gt;",VLOOKUP(CONCATENATE(K$317," 2"),ТЗ!$A:$C,3,0)),ТЗ!K74))</f>
        <v>0</v>
      </c>
    </row>
    <row r="381" spans="1:11" ht="15.75" hidden="1" thickBot="1" x14ac:dyDescent="0.3">
      <c r="A381" s="31"/>
      <c r="B381" s="29"/>
      <c r="D381" s="13" t="str">
        <f>IF(OR(D380=[1]Настройки!$U$6,D380="-"),"-",D380+1)</f>
        <v>-</v>
      </c>
      <c r="E381" s="14" t="str">
        <f t="shared" si="2"/>
        <v>-</v>
      </c>
      <c r="F381" s="14"/>
      <c r="G381" s="14"/>
      <c r="H381" s="28" t="str">
        <f>IF(H75&lt;H$619,CONCATENATE("&lt;",VLOOKUP(CONCATENATE(H$317," 1"),ТЗ!$A:$C,3,0)),IF(ТЗ!H75&gt;ТЗ!H$620,CONCATENATE("&gt;",VLOOKUP(CONCATENATE(H$317," 2"),ТЗ!$A:$C,3,0)),ТЗ!H75))</f>
        <v>&lt;1,00</v>
      </c>
      <c r="I381" s="28" t="str">
        <f>IF(I75&lt;I$619,CONCATENATE("&lt;",VLOOKUP(CONCATENATE(I$317," 1"),ТЗ!$A:$C,3,0)),IF(ТЗ!I75&gt;ТЗ!I$620,CONCATENATE("&gt;",VLOOKUP(CONCATENATE(I$317," 2"),ТЗ!$A:$C,3,0)),ТЗ!I75))</f>
        <v>&lt;1,00</v>
      </c>
      <c r="J381" s="28" t="str">
        <f>IF(J75&lt;J$619,CONCATENATE("&lt;",VLOOKUP(CONCATENATE(J$317," 1"),ТЗ!$A:$C,3,0)),IF(ТЗ!J75&gt;ТЗ!J$620,CONCATENATE("&gt;",VLOOKUP(CONCATENATE(J$317," 2"),ТЗ!$A:$C,3,0)),ТЗ!J75))</f>
        <v>&lt;0,01</v>
      </c>
      <c r="K381" s="28">
        <f>IF(K75&lt;K$619,CONCATENATE("&lt;",VLOOKUP(CONCATENATE(K$317," 1"),ТЗ!$A:$C,3,0)),IF(ТЗ!K75&gt;ТЗ!K$620,CONCATENATE("&gt;",VLOOKUP(CONCATENATE(K$317," 2"),ТЗ!$A:$C,3,0)),ТЗ!K75))</f>
        <v>0</v>
      </c>
    </row>
    <row r="382" spans="1:11" ht="15.75" hidden="1" thickBot="1" x14ac:dyDescent="0.3">
      <c r="A382" s="31"/>
      <c r="B382" s="29"/>
      <c r="D382" s="13" t="str">
        <f>IF(OR(D381=[1]Настройки!$U$6,D381="-"),"-",D381+1)</f>
        <v>-</v>
      </c>
      <c r="E382" s="14" t="str">
        <f t="shared" si="2"/>
        <v>-</v>
      </c>
      <c r="F382" s="14"/>
      <c r="G382" s="14"/>
      <c r="H382" s="28" t="str">
        <f>IF(H76&lt;H$619,CONCATENATE("&lt;",VLOOKUP(CONCATENATE(H$317," 1"),ТЗ!$A:$C,3,0)),IF(ТЗ!H76&gt;ТЗ!H$620,CONCATENATE("&gt;",VLOOKUP(CONCATENATE(H$317," 2"),ТЗ!$A:$C,3,0)),ТЗ!H76))</f>
        <v>&lt;1,00</v>
      </c>
      <c r="I382" s="28" t="str">
        <f>IF(I76&lt;I$619,CONCATENATE("&lt;",VLOOKUP(CONCATENATE(I$317," 1"),ТЗ!$A:$C,3,0)),IF(ТЗ!I76&gt;ТЗ!I$620,CONCATENATE("&gt;",VLOOKUP(CONCATENATE(I$317," 2"),ТЗ!$A:$C,3,0)),ТЗ!I76))</f>
        <v>&lt;1,00</v>
      </c>
      <c r="J382" s="28" t="str">
        <f>IF(J76&lt;J$619,CONCATENATE("&lt;",VLOOKUP(CONCATENATE(J$317," 1"),ТЗ!$A:$C,3,0)),IF(ТЗ!J76&gt;ТЗ!J$620,CONCATENATE("&gt;",VLOOKUP(CONCATENATE(J$317," 2"),ТЗ!$A:$C,3,0)),ТЗ!J76))</f>
        <v>&lt;0,01</v>
      </c>
      <c r="K382" s="28">
        <f>IF(K76&lt;K$619,CONCATENATE("&lt;",VLOOKUP(CONCATENATE(K$317," 1"),ТЗ!$A:$C,3,0)),IF(ТЗ!K76&gt;ТЗ!K$620,CONCATENATE("&gt;",VLOOKUP(CONCATENATE(K$317," 2"),ТЗ!$A:$C,3,0)),ТЗ!K76))</f>
        <v>0</v>
      </c>
    </row>
    <row r="383" spans="1:11" ht="15.75" hidden="1" thickBot="1" x14ac:dyDescent="0.3">
      <c r="A383" s="31"/>
      <c r="B383" s="29"/>
      <c r="D383" s="13" t="str">
        <f>IF(OR(D382=[1]Настройки!$U$6,D382="-"),"-",D382+1)</f>
        <v>-</v>
      </c>
      <c r="E383" s="14" t="str">
        <f t="shared" ref="E383:E446" si="3">E77</f>
        <v>-</v>
      </c>
      <c r="F383" s="14"/>
      <c r="G383" s="14"/>
      <c r="H383" s="28" t="str">
        <f>IF(H77&lt;H$619,CONCATENATE("&lt;",VLOOKUP(CONCATENATE(H$317," 1"),ТЗ!$A:$C,3,0)),IF(ТЗ!H77&gt;ТЗ!H$620,CONCATENATE("&gt;",VLOOKUP(CONCATENATE(H$317," 2"),ТЗ!$A:$C,3,0)),ТЗ!H77))</f>
        <v>&lt;1,00</v>
      </c>
      <c r="I383" s="28" t="str">
        <f>IF(I77&lt;I$619,CONCATENATE("&lt;",VLOOKUP(CONCATENATE(I$317," 1"),ТЗ!$A:$C,3,0)),IF(ТЗ!I77&gt;ТЗ!I$620,CONCATENATE("&gt;",VLOOKUP(CONCATENATE(I$317," 2"),ТЗ!$A:$C,3,0)),ТЗ!I77))</f>
        <v>&lt;1,00</v>
      </c>
      <c r="J383" s="28" t="str">
        <f>IF(J77&lt;J$619,CONCATENATE("&lt;",VLOOKUP(CONCATENATE(J$317," 1"),ТЗ!$A:$C,3,0)),IF(ТЗ!J77&gt;ТЗ!J$620,CONCATENATE("&gt;",VLOOKUP(CONCATENATE(J$317," 2"),ТЗ!$A:$C,3,0)),ТЗ!J77))</f>
        <v>&lt;0,01</v>
      </c>
      <c r="K383" s="28">
        <f>IF(K77&lt;K$619,CONCATENATE("&lt;",VLOOKUP(CONCATENATE(K$317," 1"),ТЗ!$A:$C,3,0)),IF(ТЗ!K77&gt;ТЗ!K$620,CONCATENATE("&gt;",VLOOKUP(CONCATENATE(K$317," 2"),ТЗ!$A:$C,3,0)),ТЗ!K77))</f>
        <v>0</v>
      </c>
    </row>
    <row r="384" spans="1:11" ht="15.75" hidden="1" thickBot="1" x14ac:dyDescent="0.3">
      <c r="A384" s="31"/>
      <c r="B384" s="29"/>
      <c r="D384" s="13" t="str">
        <f>IF(OR(D383=[1]Настройки!$U$6,D383="-"),"-",D383+1)</f>
        <v>-</v>
      </c>
      <c r="E384" s="14" t="str">
        <f t="shared" si="3"/>
        <v>-</v>
      </c>
      <c r="F384" s="14"/>
      <c r="G384" s="14"/>
      <c r="H384" s="28" t="str">
        <f>IF(H78&lt;H$619,CONCATENATE("&lt;",VLOOKUP(CONCATENATE(H$317," 1"),ТЗ!$A:$C,3,0)),IF(ТЗ!H78&gt;ТЗ!H$620,CONCATENATE("&gt;",VLOOKUP(CONCATENATE(H$317," 2"),ТЗ!$A:$C,3,0)),ТЗ!H78))</f>
        <v>&lt;1,00</v>
      </c>
      <c r="I384" s="28" t="str">
        <f>IF(I78&lt;I$619,CONCATENATE("&lt;",VLOOKUP(CONCATENATE(I$317," 1"),ТЗ!$A:$C,3,0)),IF(ТЗ!I78&gt;ТЗ!I$620,CONCATENATE("&gt;",VLOOKUP(CONCATENATE(I$317," 2"),ТЗ!$A:$C,3,0)),ТЗ!I78))</f>
        <v>&lt;1,00</v>
      </c>
      <c r="J384" s="28" t="str">
        <f>IF(J78&lt;J$619,CONCATENATE("&lt;",VLOOKUP(CONCATENATE(J$317," 1"),ТЗ!$A:$C,3,0)),IF(ТЗ!J78&gt;ТЗ!J$620,CONCATENATE("&gt;",VLOOKUP(CONCATENATE(J$317," 2"),ТЗ!$A:$C,3,0)),ТЗ!J78))</f>
        <v>&lt;0,01</v>
      </c>
      <c r="K384" s="28">
        <f>IF(K78&lt;K$619,CONCATENATE("&lt;",VLOOKUP(CONCATENATE(K$317," 1"),ТЗ!$A:$C,3,0)),IF(ТЗ!K78&gt;ТЗ!K$620,CONCATENATE("&gt;",VLOOKUP(CONCATENATE(K$317," 2"),ТЗ!$A:$C,3,0)),ТЗ!K78))</f>
        <v>0</v>
      </c>
    </row>
    <row r="385" spans="1:11" ht="15.75" hidden="1" thickBot="1" x14ac:dyDescent="0.3">
      <c r="A385" s="31"/>
      <c r="B385" s="29"/>
      <c r="D385" s="13" t="str">
        <f>IF(OR(D384=[1]Настройки!$U$6,D384="-"),"-",D384+1)</f>
        <v>-</v>
      </c>
      <c r="E385" s="14" t="str">
        <f t="shared" si="3"/>
        <v>-</v>
      </c>
      <c r="F385" s="14"/>
      <c r="G385" s="14"/>
      <c r="H385" s="28" t="str">
        <f>IF(H79&lt;H$619,CONCATENATE("&lt;",VLOOKUP(CONCATENATE(H$317," 1"),ТЗ!$A:$C,3,0)),IF(ТЗ!H79&gt;ТЗ!H$620,CONCATENATE("&gt;",VLOOKUP(CONCATENATE(H$317," 2"),ТЗ!$A:$C,3,0)),ТЗ!H79))</f>
        <v>&lt;1,00</v>
      </c>
      <c r="I385" s="28" t="str">
        <f>IF(I79&lt;I$619,CONCATENATE("&lt;",VLOOKUP(CONCATENATE(I$317," 1"),ТЗ!$A:$C,3,0)),IF(ТЗ!I79&gt;ТЗ!I$620,CONCATENATE("&gt;",VLOOKUP(CONCATENATE(I$317," 2"),ТЗ!$A:$C,3,0)),ТЗ!I79))</f>
        <v>&lt;1,00</v>
      </c>
      <c r="J385" s="28" t="str">
        <f>IF(J79&lt;J$619,CONCATENATE("&lt;",VLOOKUP(CONCATENATE(J$317," 1"),ТЗ!$A:$C,3,0)),IF(ТЗ!J79&gt;ТЗ!J$620,CONCATENATE("&gt;",VLOOKUP(CONCATENATE(J$317," 2"),ТЗ!$A:$C,3,0)),ТЗ!J79))</f>
        <v>&lt;0,01</v>
      </c>
      <c r="K385" s="28">
        <f>IF(K79&lt;K$619,CONCATENATE("&lt;",VLOOKUP(CONCATENATE(K$317," 1"),ТЗ!$A:$C,3,0)),IF(ТЗ!K79&gt;ТЗ!K$620,CONCATENATE("&gt;",VLOOKUP(CONCATENATE(K$317," 2"),ТЗ!$A:$C,3,0)),ТЗ!K79))</f>
        <v>0</v>
      </c>
    </row>
    <row r="386" spans="1:11" ht="15.75" hidden="1" thickBot="1" x14ac:dyDescent="0.3">
      <c r="A386" s="31"/>
      <c r="B386" s="29"/>
      <c r="D386" s="13" t="str">
        <f>IF(OR(D385=[1]Настройки!$U$6,D385="-"),"-",D385+1)</f>
        <v>-</v>
      </c>
      <c r="E386" s="14" t="str">
        <f t="shared" si="3"/>
        <v>-</v>
      </c>
      <c r="F386" s="14"/>
      <c r="G386" s="14"/>
      <c r="H386" s="28" t="str">
        <f>IF(H80&lt;H$619,CONCATENATE("&lt;",VLOOKUP(CONCATENATE(H$317," 1"),ТЗ!$A:$C,3,0)),IF(ТЗ!H80&gt;ТЗ!H$620,CONCATENATE("&gt;",VLOOKUP(CONCATENATE(H$317," 2"),ТЗ!$A:$C,3,0)),ТЗ!H80))</f>
        <v>&lt;1,00</v>
      </c>
      <c r="I386" s="28" t="str">
        <f>IF(I80&lt;I$619,CONCATENATE("&lt;",VLOOKUP(CONCATENATE(I$317," 1"),ТЗ!$A:$C,3,0)),IF(ТЗ!I80&gt;ТЗ!I$620,CONCATENATE("&gt;",VLOOKUP(CONCATENATE(I$317," 2"),ТЗ!$A:$C,3,0)),ТЗ!I80))</f>
        <v>&lt;1,00</v>
      </c>
      <c r="J386" s="28" t="str">
        <f>IF(J80&lt;J$619,CONCATENATE("&lt;",VLOOKUP(CONCATENATE(J$317," 1"),ТЗ!$A:$C,3,0)),IF(ТЗ!J80&gt;ТЗ!J$620,CONCATENATE("&gt;",VLOOKUP(CONCATENATE(J$317," 2"),ТЗ!$A:$C,3,0)),ТЗ!J80))</f>
        <v>&lt;0,01</v>
      </c>
      <c r="K386" s="28">
        <f>IF(K80&lt;K$619,CONCATENATE("&lt;",VLOOKUP(CONCATENATE(K$317," 1"),ТЗ!$A:$C,3,0)),IF(ТЗ!K80&gt;ТЗ!K$620,CONCATENATE("&gt;",VLOOKUP(CONCATENATE(K$317," 2"),ТЗ!$A:$C,3,0)),ТЗ!K80))</f>
        <v>0</v>
      </c>
    </row>
    <row r="387" spans="1:11" ht="15.75" hidden="1" thickBot="1" x14ac:dyDescent="0.3">
      <c r="D387" s="13" t="str">
        <f>IF(OR(D386=[1]Настройки!$U$6,D386="-"),"-",D386+1)</f>
        <v>-</v>
      </c>
      <c r="E387" s="14" t="str">
        <f t="shared" si="3"/>
        <v>-</v>
      </c>
      <c r="F387" s="14"/>
      <c r="G387" s="14"/>
      <c r="H387" s="28" t="str">
        <f>IF(H81&lt;H$619,CONCATENATE("&lt;",VLOOKUP(CONCATENATE(H$317," 1"),ТЗ!$A:$C,3,0)),IF(ТЗ!H81&gt;ТЗ!H$620,CONCATENATE("&gt;",VLOOKUP(CONCATENATE(H$317," 2"),ТЗ!$A:$C,3,0)),ТЗ!H81))</f>
        <v>&lt;1,00</v>
      </c>
      <c r="I387" s="28" t="str">
        <f>IF(I81&lt;I$619,CONCATENATE("&lt;",VLOOKUP(CONCATENATE(I$317," 1"),ТЗ!$A:$C,3,0)),IF(ТЗ!I81&gt;ТЗ!I$620,CONCATENATE("&gt;",VLOOKUP(CONCATENATE(I$317," 2"),ТЗ!$A:$C,3,0)),ТЗ!I81))</f>
        <v>&lt;1,00</v>
      </c>
      <c r="J387" s="28" t="str">
        <f>IF(J81&lt;J$619,CONCATENATE("&lt;",VLOOKUP(CONCATENATE(J$317," 1"),ТЗ!$A:$C,3,0)),IF(ТЗ!J81&gt;ТЗ!J$620,CONCATENATE("&gt;",VLOOKUP(CONCATENATE(J$317," 2"),ТЗ!$A:$C,3,0)),ТЗ!J81))</f>
        <v>&lt;0,01</v>
      </c>
      <c r="K387" s="28">
        <f>IF(K81&lt;K$619,CONCATENATE("&lt;",VLOOKUP(CONCATENATE(K$317," 1"),ТЗ!$A:$C,3,0)),IF(ТЗ!K81&gt;ТЗ!K$620,CONCATENATE("&gt;",VLOOKUP(CONCATENATE(K$317," 2"),ТЗ!$A:$C,3,0)),ТЗ!K81))</f>
        <v>0</v>
      </c>
    </row>
    <row r="388" spans="1:11" ht="15.75" hidden="1" thickBot="1" x14ac:dyDescent="0.3">
      <c r="D388" s="13" t="str">
        <f>IF(OR(D387=[1]Настройки!$U$6,D387="-"),"-",D387+1)</f>
        <v>-</v>
      </c>
      <c r="E388" s="14" t="str">
        <f t="shared" si="3"/>
        <v>-</v>
      </c>
      <c r="F388" s="14"/>
      <c r="G388" s="14"/>
      <c r="H388" s="28" t="str">
        <f>IF(H82&lt;H$619,CONCATENATE("&lt;",VLOOKUP(CONCATENATE(H$317," 1"),ТЗ!$A:$C,3,0)),IF(ТЗ!H82&gt;ТЗ!H$620,CONCATENATE("&gt;",VLOOKUP(CONCATENATE(H$317," 2"),ТЗ!$A:$C,3,0)),ТЗ!H82))</f>
        <v>&lt;1,00</v>
      </c>
      <c r="I388" s="28" t="str">
        <f>IF(I82&lt;I$619,CONCATENATE("&lt;",VLOOKUP(CONCATENATE(I$317," 1"),ТЗ!$A:$C,3,0)),IF(ТЗ!I82&gt;ТЗ!I$620,CONCATENATE("&gt;",VLOOKUP(CONCATENATE(I$317," 2"),ТЗ!$A:$C,3,0)),ТЗ!I82))</f>
        <v>&lt;1,00</v>
      </c>
      <c r="J388" s="28" t="str">
        <f>IF(J82&lt;J$619,CONCATENATE("&lt;",VLOOKUP(CONCATENATE(J$317," 1"),ТЗ!$A:$C,3,0)),IF(ТЗ!J82&gt;ТЗ!J$620,CONCATENATE("&gt;",VLOOKUP(CONCATENATE(J$317," 2"),ТЗ!$A:$C,3,0)),ТЗ!J82))</f>
        <v>&lt;0,01</v>
      </c>
      <c r="K388" s="28">
        <f>IF(K82&lt;K$619,CONCATENATE("&lt;",VLOOKUP(CONCATENATE(K$317," 1"),ТЗ!$A:$C,3,0)),IF(ТЗ!K82&gt;ТЗ!K$620,CONCATENATE("&gt;",VLOOKUP(CONCATENATE(K$317," 2"),ТЗ!$A:$C,3,0)),ТЗ!K82))</f>
        <v>0</v>
      </c>
    </row>
    <row r="389" spans="1:11" ht="15.75" hidden="1" thickBot="1" x14ac:dyDescent="0.3">
      <c r="D389" s="13" t="str">
        <f>IF(OR(D388=[1]Настройки!$U$6,D388="-"),"-",D388+1)</f>
        <v>-</v>
      </c>
      <c r="E389" s="14" t="str">
        <f t="shared" si="3"/>
        <v>-</v>
      </c>
      <c r="F389" s="14"/>
      <c r="G389" s="14"/>
      <c r="H389" s="28" t="str">
        <f>IF(H83&lt;H$619,CONCATENATE("&lt;",VLOOKUP(CONCATENATE(H$317," 1"),ТЗ!$A:$C,3,0)),IF(ТЗ!H83&gt;ТЗ!H$620,CONCATENATE("&gt;",VLOOKUP(CONCATENATE(H$317," 2"),ТЗ!$A:$C,3,0)),ТЗ!H83))</f>
        <v>&lt;1,00</v>
      </c>
      <c r="I389" s="28" t="str">
        <f>IF(I83&lt;I$619,CONCATENATE("&lt;",VLOOKUP(CONCATENATE(I$317," 1"),ТЗ!$A:$C,3,0)),IF(ТЗ!I83&gt;ТЗ!I$620,CONCATENATE("&gt;",VLOOKUP(CONCATENATE(I$317," 2"),ТЗ!$A:$C,3,0)),ТЗ!I83))</f>
        <v>&lt;1,00</v>
      </c>
      <c r="J389" s="28" t="str">
        <f>IF(J83&lt;J$619,CONCATENATE("&lt;",VLOOKUP(CONCATENATE(J$317," 1"),ТЗ!$A:$C,3,0)),IF(ТЗ!J83&gt;ТЗ!J$620,CONCATENATE("&gt;",VLOOKUP(CONCATENATE(J$317," 2"),ТЗ!$A:$C,3,0)),ТЗ!J83))</f>
        <v>&lt;0,01</v>
      </c>
      <c r="K389" s="28">
        <f>IF(K83&lt;K$619,CONCATENATE("&lt;",VLOOKUP(CONCATENATE(K$317," 1"),ТЗ!$A:$C,3,0)),IF(ТЗ!K83&gt;ТЗ!K$620,CONCATENATE("&gt;",VLOOKUP(CONCATENATE(K$317," 2"),ТЗ!$A:$C,3,0)),ТЗ!K83))</f>
        <v>0</v>
      </c>
    </row>
    <row r="390" spans="1:11" ht="15.75" hidden="1" thickBot="1" x14ac:dyDescent="0.3">
      <c r="D390" s="13" t="str">
        <f>IF(OR(D389=[1]Настройки!$U$6,D389="-"),"-",D389+1)</f>
        <v>-</v>
      </c>
      <c r="E390" s="14" t="str">
        <f t="shared" si="3"/>
        <v>-</v>
      </c>
      <c r="F390" s="14"/>
      <c r="G390" s="14"/>
      <c r="H390" s="28" t="str">
        <f>IF(H84&lt;H$619,CONCATENATE("&lt;",VLOOKUP(CONCATENATE(H$317," 1"),ТЗ!$A:$C,3,0)),IF(ТЗ!H84&gt;ТЗ!H$620,CONCATENATE("&gt;",VLOOKUP(CONCATENATE(H$317," 2"),ТЗ!$A:$C,3,0)),ТЗ!H84))</f>
        <v>&lt;1,00</v>
      </c>
      <c r="I390" s="28" t="str">
        <f>IF(I84&lt;I$619,CONCATENATE("&lt;",VLOOKUP(CONCATENATE(I$317," 1"),ТЗ!$A:$C,3,0)),IF(ТЗ!I84&gt;ТЗ!I$620,CONCATENATE("&gt;",VLOOKUP(CONCATENATE(I$317," 2"),ТЗ!$A:$C,3,0)),ТЗ!I84))</f>
        <v>&lt;1,00</v>
      </c>
      <c r="J390" s="28" t="str">
        <f>IF(J84&lt;J$619,CONCATENATE("&lt;",VLOOKUP(CONCATENATE(J$317," 1"),ТЗ!$A:$C,3,0)),IF(ТЗ!J84&gt;ТЗ!J$620,CONCATENATE("&gt;",VLOOKUP(CONCATENATE(J$317," 2"),ТЗ!$A:$C,3,0)),ТЗ!J84))</f>
        <v>&lt;0,01</v>
      </c>
      <c r="K390" s="28">
        <f>IF(K84&lt;K$619,CONCATENATE("&lt;",VLOOKUP(CONCATENATE(K$317," 1"),ТЗ!$A:$C,3,0)),IF(ТЗ!K84&gt;ТЗ!K$620,CONCATENATE("&gt;",VLOOKUP(CONCATENATE(K$317," 2"),ТЗ!$A:$C,3,0)),ТЗ!K84))</f>
        <v>0</v>
      </c>
    </row>
    <row r="391" spans="1:11" ht="15.75" hidden="1" thickBot="1" x14ac:dyDescent="0.3">
      <c r="D391" s="13" t="str">
        <f>IF(OR(D390=[1]Настройки!$U$6,D390="-"),"-",D390+1)</f>
        <v>-</v>
      </c>
      <c r="E391" s="14" t="str">
        <f t="shared" si="3"/>
        <v>-</v>
      </c>
      <c r="F391" s="14"/>
      <c r="G391" s="14"/>
      <c r="H391" s="28" t="str">
        <f>IF(H85&lt;H$619,CONCATENATE("&lt;",VLOOKUP(CONCATENATE(H$317," 1"),ТЗ!$A:$C,3,0)),IF(ТЗ!H85&gt;ТЗ!H$620,CONCATENATE("&gt;",VLOOKUP(CONCATENATE(H$317," 2"),ТЗ!$A:$C,3,0)),ТЗ!H85))</f>
        <v>&lt;1,00</v>
      </c>
      <c r="I391" s="28" t="str">
        <f>IF(I85&lt;I$619,CONCATENATE("&lt;",VLOOKUP(CONCATENATE(I$317," 1"),ТЗ!$A:$C,3,0)),IF(ТЗ!I85&gt;ТЗ!I$620,CONCATENATE("&gt;",VLOOKUP(CONCATENATE(I$317," 2"),ТЗ!$A:$C,3,0)),ТЗ!I85))</f>
        <v>&lt;1,00</v>
      </c>
      <c r="J391" s="28" t="str">
        <f>IF(J85&lt;J$619,CONCATENATE("&lt;",VLOOKUP(CONCATENATE(J$317," 1"),ТЗ!$A:$C,3,0)),IF(ТЗ!J85&gt;ТЗ!J$620,CONCATENATE("&gt;",VLOOKUP(CONCATENATE(J$317," 2"),ТЗ!$A:$C,3,0)),ТЗ!J85))</f>
        <v>&lt;0,01</v>
      </c>
      <c r="K391" s="28">
        <f>IF(K85&lt;K$619,CONCATENATE("&lt;",VLOOKUP(CONCATENATE(K$317," 1"),ТЗ!$A:$C,3,0)),IF(ТЗ!K85&gt;ТЗ!K$620,CONCATENATE("&gt;",VLOOKUP(CONCATENATE(K$317," 2"),ТЗ!$A:$C,3,0)),ТЗ!K85))</f>
        <v>0</v>
      </c>
    </row>
    <row r="392" spans="1:11" ht="15.75" hidden="1" thickBot="1" x14ac:dyDescent="0.3">
      <c r="D392" s="13" t="str">
        <f>IF(OR(D391=[1]Настройки!$U$6,D391="-"),"-",D391+1)</f>
        <v>-</v>
      </c>
      <c r="E392" s="14" t="str">
        <f t="shared" si="3"/>
        <v>-</v>
      </c>
      <c r="F392" s="14"/>
      <c r="G392" s="14"/>
      <c r="H392" s="28" t="str">
        <f>IF(H86&lt;H$619,CONCATENATE("&lt;",VLOOKUP(CONCATENATE(H$317," 1"),ТЗ!$A:$C,3,0)),IF(ТЗ!H86&gt;ТЗ!H$620,CONCATENATE("&gt;",VLOOKUP(CONCATENATE(H$317," 2"),ТЗ!$A:$C,3,0)),ТЗ!H86))</f>
        <v>&lt;1,00</v>
      </c>
      <c r="I392" s="28" t="str">
        <f>IF(I86&lt;I$619,CONCATENATE("&lt;",VLOOKUP(CONCATENATE(I$317," 1"),ТЗ!$A:$C,3,0)),IF(ТЗ!I86&gt;ТЗ!I$620,CONCATENATE("&gt;",VLOOKUP(CONCATENATE(I$317," 2"),ТЗ!$A:$C,3,0)),ТЗ!I86))</f>
        <v>&lt;1,00</v>
      </c>
      <c r="J392" s="28" t="str">
        <f>IF(J86&lt;J$619,CONCATENATE("&lt;",VLOOKUP(CONCATENATE(J$317," 1"),ТЗ!$A:$C,3,0)),IF(ТЗ!J86&gt;ТЗ!J$620,CONCATENATE("&gt;",VLOOKUP(CONCATENATE(J$317," 2"),ТЗ!$A:$C,3,0)),ТЗ!J86))</f>
        <v>&lt;0,01</v>
      </c>
      <c r="K392" s="28">
        <f>IF(K86&lt;K$619,CONCATENATE("&lt;",VLOOKUP(CONCATENATE(K$317," 1"),ТЗ!$A:$C,3,0)),IF(ТЗ!K86&gt;ТЗ!K$620,CONCATENATE("&gt;",VLOOKUP(CONCATENATE(K$317," 2"),ТЗ!$A:$C,3,0)),ТЗ!K86))</f>
        <v>0</v>
      </c>
    </row>
    <row r="393" spans="1:11" ht="15.75" hidden="1" thickBot="1" x14ac:dyDescent="0.3">
      <c r="D393" s="13" t="str">
        <f>IF(OR(D392=[1]Настройки!$U$6,D392="-"),"-",D392+1)</f>
        <v>-</v>
      </c>
      <c r="E393" s="14" t="str">
        <f t="shared" si="3"/>
        <v>-</v>
      </c>
      <c r="F393" s="14"/>
      <c r="G393" s="14"/>
      <c r="H393" s="28" t="str">
        <f>IF(H87&lt;H$619,CONCATENATE("&lt;",VLOOKUP(CONCATENATE(H$317," 1"),ТЗ!$A:$C,3,0)),IF(ТЗ!H87&gt;ТЗ!H$620,CONCATENATE("&gt;",VLOOKUP(CONCATENATE(H$317," 2"),ТЗ!$A:$C,3,0)),ТЗ!H87))</f>
        <v>&lt;1,00</v>
      </c>
      <c r="I393" s="28" t="str">
        <f>IF(I87&lt;I$619,CONCATENATE("&lt;",VLOOKUP(CONCATENATE(I$317," 1"),ТЗ!$A:$C,3,0)),IF(ТЗ!I87&gt;ТЗ!I$620,CONCATENATE("&gt;",VLOOKUP(CONCATENATE(I$317," 2"),ТЗ!$A:$C,3,0)),ТЗ!I87))</f>
        <v>&lt;1,00</v>
      </c>
      <c r="J393" s="28" t="str">
        <f>IF(J87&lt;J$619,CONCATENATE("&lt;",VLOOKUP(CONCATENATE(J$317," 1"),ТЗ!$A:$C,3,0)),IF(ТЗ!J87&gt;ТЗ!J$620,CONCATENATE("&gt;",VLOOKUP(CONCATENATE(J$317," 2"),ТЗ!$A:$C,3,0)),ТЗ!J87))</f>
        <v>&lt;0,01</v>
      </c>
      <c r="K393" s="28">
        <f>IF(K87&lt;K$619,CONCATENATE("&lt;",VLOOKUP(CONCATENATE(K$317," 1"),ТЗ!$A:$C,3,0)),IF(ТЗ!K87&gt;ТЗ!K$620,CONCATENATE("&gt;",VLOOKUP(CONCATENATE(K$317," 2"),ТЗ!$A:$C,3,0)),ТЗ!K87))</f>
        <v>0</v>
      </c>
    </row>
    <row r="394" spans="1:11" ht="15.75" hidden="1" thickBot="1" x14ac:dyDescent="0.3">
      <c r="D394" s="13" t="str">
        <f>IF(OR(D393=[1]Настройки!$U$6,D393="-"),"-",D393+1)</f>
        <v>-</v>
      </c>
      <c r="E394" s="14" t="str">
        <f t="shared" si="3"/>
        <v>-</v>
      </c>
      <c r="F394" s="14"/>
      <c r="G394" s="14"/>
      <c r="H394" s="28" t="str">
        <f>IF(H88&lt;H$619,CONCATENATE("&lt;",VLOOKUP(CONCATENATE(H$317," 1"),ТЗ!$A:$C,3,0)),IF(ТЗ!H88&gt;ТЗ!H$620,CONCATENATE("&gt;",VLOOKUP(CONCATENATE(H$317," 2"),ТЗ!$A:$C,3,0)),ТЗ!H88))</f>
        <v>&lt;1,00</v>
      </c>
      <c r="I394" s="28" t="str">
        <f>IF(I88&lt;I$619,CONCATENATE("&lt;",VLOOKUP(CONCATENATE(I$317," 1"),ТЗ!$A:$C,3,0)),IF(ТЗ!I88&gt;ТЗ!I$620,CONCATENATE("&gt;",VLOOKUP(CONCATENATE(I$317," 2"),ТЗ!$A:$C,3,0)),ТЗ!I88))</f>
        <v>&lt;1,00</v>
      </c>
      <c r="J394" s="28" t="str">
        <f>IF(J88&lt;J$619,CONCATENATE("&lt;",VLOOKUP(CONCATENATE(J$317," 1"),ТЗ!$A:$C,3,0)),IF(ТЗ!J88&gt;ТЗ!J$620,CONCATENATE("&gt;",VLOOKUP(CONCATENATE(J$317," 2"),ТЗ!$A:$C,3,0)),ТЗ!J88))</f>
        <v>&lt;0,01</v>
      </c>
      <c r="K394" s="28">
        <f>IF(K88&lt;K$619,CONCATENATE("&lt;",VLOOKUP(CONCATENATE(K$317," 1"),ТЗ!$A:$C,3,0)),IF(ТЗ!K88&gt;ТЗ!K$620,CONCATENATE("&gt;",VLOOKUP(CONCATENATE(K$317," 2"),ТЗ!$A:$C,3,0)),ТЗ!K88))</f>
        <v>0</v>
      </c>
    </row>
    <row r="395" spans="1:11" ht="15.75" hidden="1" thickBot="1" x14ac:dyDescent="0.3">
      <c r="D395" s="13" t="str">
        <f>IF(OR(D394=[1]Настройки!$U$6,D394="-"),"-",D394+1)</f>
        <v>-</v>
      </c>
      <c r="E395" s="14" t="str">
        <f t="shared" si="3"/>
        <v>-</v>
      </c>
      <c r="F395" s="14"/>
      <c r="G395" s="14"/>
      <c r="H395" s="28" t="str">
        <f>IF(H89&lt;H$619,CONCATENATE("&lt;",VLOOKUP(CONCATENATE(H$317," 1"),ТЗ!$A:$C,3,0)),IF(ТЗ!H89&gt;ТЗ!H$620,CONCATENATE("&gt;",VLOOKUP(CONCATENATE(H$317," 2"),ТЗ!$A:$C,3,0)),ТЗ!H89))</f>
        <v>&lt;1,00</v>
      </c>
      <c r="I395" s="28" t="str">
        <f>IF(I89&lt;I$619,CONCATENATE("&lt;",VLOOKUP(CONCATENATE(I$317," 1"),ТЗ!$A:$C,3,0)),IF(ТЗ!I89&gt;ТЗ!I$620,CONCATENATE("&gt;",VLOOKUP(CONCATENATE(I$317," 2"),ТЗ!$A:$C,3,0)),ТЗ!I89))</f>
        <v>&lt;1,00</v>
      </c>
      <c r="J395" s="28" t="str">
        <f>IF(J89&lt;J$619,CONCATENATE("&lt;",VLOOKUP(CONCATENATE(J$317," 1"),ТЗ!$A:$C,3,0)),IF(ТЗ!J89&gt;ТЗ!J$620,CONCATENATE("&gt;",VLOOKUP(CONCATENATE(J$317," 2"),ТЗ!$A:$C,3,0)),ТЗ!J89))</f>
        <v>&lt;0,01</v>
      </c>
      <c r="K395" s="28">
        <f>IF(K89&lt;K$619,CONCATENATE("&lt;",VLOOKUP(CONCATENATE(K$317," 1"),ТЗ!$A:$C,3,0)),IF(ТЗ!K89&gt;ТЗ!K$620,CONCATENATE("&gt;",VLOOKUP(CONCATENATE(K$317," 2"),ТЗ!$A:$C,3,0)),ТЗ!K89))</f>
        <v>0</v>
      </c>
    </row>
    <row r="396" spans="1:11" ht="15.75" hidden="1" thickBot="1" x14ac:dyDescent="0.3">
      <c r="D396" s="13" t="str">
        <f>IF(OR(D395=[1]Настройки!$U$6,D395="-"),"-",D395+1)</f>
        <v>-</v>
      </c>
      <c r="E396" s="14" t="str">
        <f t="shared" si="3"/>
        <v>-</v>
      </c>
      <c r="F396" s="14"/>
      <c r="G396" s="14"/>
      <c r="H396" s="28" t="str">
        <f>IF(H90&lt;H$619,CONCATENATE("&lt;",VLOOKUP(CONCATENATE(H$317," 1"),ТЗ!$A:$C,3,0)),IF(ТЗ!H90&gt;ТЗ!H$620,CONCATENATE("&gt;",VLOOKUP(CONCATENATE(H$317," 2"),ТЗ!$A:$C,3,0)),ТЗ!H90))</f>
        <v>&lt;1,00</v>
      </c>
      <c r="I396" s="28" t="str">
        <f>IF(I90&lt;I$619,CONCATENATE("&lt;",VLOOKUP(CONCATENATE(I$317," 1"),ТЗ!$A:$C,3,0)),IF(ТЗ!I90&gt;ТЗ!I$620,CONCATENATE("&gt;",VLOOKUP(CONCATENATE(I$317," 2"),ТЗ!$A:$C,3,0)),ТЗ!I90))</f>
        <v>&lt;1,00</v>
      </c>
      <c r="J396" s="28" t="str">
        <f>IF(J90&lt;J$619,CONCATENATE("&lt;",VLOOKUP(CONCATENATE(J$317," 1"),ТЗ!$A:$C,3,0)),IF(ТЗ!J90&gt;ТЗ!J$620,CONCATENATE("&gt;",VLOOKUP(CONCATENATE(J$317," 2"),ТЗ!$A:$C,3,0)),ТЗ!J90))</f>
        <v>&lt;0,01</v>
      </c>
      <c r="K396" s="28">
        <f>IF(K90&lt;K$619,CONCATENATE("&lt;",VLOOKUP(CONCATENATE(K$317," 1"),ТЗ!$A:$C,3,0)),IF(ТЗ!K90&gt;ТЗ!K$620,CONCATENATE("&gt;",VLOOKUP(CONCATENATE(K$317," 2"),ТЗ!$A:$C,3,0)),ТЗ!K90))</f>
        <v>0</v>
      </c>
    </row>
    <row r="397" spans="1:11" ht="15.75" hidden="1" thickBot="1" x14ac:dyDescent="0.3">
      <c r="D397" s="13" t="str">
        <f>IF(OR(D396=[1]Настройки!$U$6,D396="-"),"-",D396+1)</f>
        <v>-</v>
      </c>
      <c r="E397" s="14" t="str">
        <f t="shared" si="3"/>
        <v>-</v>
      </c>
      <c r="F397" s="14"/>
      <c r="G397" s="14"/>
      <c r="H397" s="28" t="str">
        <f>IF(H91&lt;H$619,CONCATENATE("&lt;",VLOOKUP(CONCATENATE(H$317," 1"),ТЗ!$A:$C,3,0)),IF(ТЗ!H91&gt;ТЗ!H$620,CONCATENATE("&gt;",VLOOKUP(CONCATENATE(H$317," 2"),ТЗ!$A:$C,3,0)),ТЗ!H91))</f>
        <v>&lt;1,00</v>
      </c>
      <c r="I397" s="28" t="str">
        <f>IF(I91&lt;I$619,CONCATENATE("&lt;",VLOOKUP(CONCATENATE(I$317," 1"),ТЗ!$A:$C,3,0)),IF(ТЗ!I91&gt;ТЗ!I$620,CONCATENATE("&gt;",VLOOKUP(CONCATENATE(I$317," 2"),ТЗ!$A:$C,3,0)),ТЗ!I91))</f>
        <v>&lt;1,00</v>
      </c>
      <c r="J397" s="28" t="str">
        <f>IF(J91&lt;J$619,CONCATENATE("&lt;",VLOOKUP(CONCATENATE(J$317," 1"),ТЗ!$A:$C,3,0)),IF(ТЗ!J91&gt;ТЗ!J$620,CONCATENATE("&gt;",VLOOKUP(CONCATENATE(J$317," 2"),ТЗ!$A:$C,3,0)),ТЗ!J91))</f>
        <v>&lt;0,01</v>
      </c>
      <c r="K397" s="28">
        <f>IF(K91&lt;K$619,CONCATENATE("&lt;",VLOOKUP(CONCATENATE(K$317," 1"),ТЗ!$A:$C,3,0)),IF(ТЗ!K91&gt;ТЗ!K$620,CONCATENATE("&gt;",VLOOKUP(CONCATENATE(K$317," 2"),ТЗ!$A:$C,3,0)),ТЗ!K91))</f>
        <v>0</v>
      </c>
    </row>
    <row r="398" spans="1:11" ht="15.75" hidden="1" thickBot="1" x14ac:dyDescent="0.3">
      <c r="D398" s="13" t="str">
        <f>IF(OR(D397=[1]Настройки!$U$6,D397="-"),"-",D397+1)</f>
        <v>-</v>
      </c>
      <c r="E398" s="14" t="str">
        <f t="shared" si="3"/>
        <v>-</v>
      </c>
      <c r="F398" s="14"/>
      <c r="G398" s="14"/>
      <c r="H398" s="28" t="str">
        <f>IF(H92&lt;H$619,CONCATENATE("&lt;",VLOOKUP(CONCATENATE(H$317," 1"),ТЗ!$A:$C,3,0)),IF(ТЗ!H92&gt;ТЗ!H$620,CONCATENATE("&gt;",VLOOKUP(CONCATENATE(H$317," 2"),ТЗ!$A:$C,3,0)),ТЗ!H92))</f>
        <v>&lt;1,00</v>
      </c>
      <c r="I398" s="28" t="str">
        <f>IF(I92&lt;I$619,CONCATENATE("&lt;",VLOOKUP(CONCATENATE(I$317," 1"),ТЗ!$A:$C,3,0)),IF(ТЗ!I92&gt;ТЗ!I$620,CONCATENATE("&gt;",VLOOKUP(CONCATENATE(I$317," 2"),ТЗ!$A:$C,3,0)),ТЗ!I92))</f>
        <v>&lt;1,00</v>
      </c>
      <c r="J398" s="28" t="str">
        <f>IF(J92&lt;J$619,CONCATENATE("&lt;",VLOOKUP(CONCATENATE(J$317," 1"),ТЗ!$A:$C,3,0)),IF(ТЗ!J92&gt;ТЗ!J$620,CONCATENATE("&gt;",VLOOKUP(CONCATENATE(J$317," 2"),ТЗ!$A:$C,3,0)),ТЗ!J92))</f>
        <v>&lt;0,01</v>
      </c>
      <c r="K398" s="28">
        <f>IF(K92&lt;K$619,CONCATENATE("&lt;",VLOOKUP(CONCATENATE(K$317," 1"),ТЗ!$A:$C,3,0)),IF(ТЗ!K92&gt;ТЗ!K$620,CONCATENATE("&gt;",VLOOKUP(CONCATENATE(K$317," 2"),ТЗ!$A:$C,3,0)),ТЗ!K92))</f>
        <v>0</v>
      </c>
    </row>
    <row r="399" spans="1:11" ht="15.75" hidden="1" thickBot="1" x14ac:dyDescent="0.3">
      <c r="D399" s="13" t="str">
        <f>IF(OR(D398=[1]Настройки!$U$6,D398="-"),"-",D398+1)</f>
        <v>-</v>
      </c>
      <c r="E399" s="14" t="str">
        <f t="shared" si="3"/>
        <v>-</v>
      </c>
      <c r="F399" s="14"/>
      <c r="G399" s="14"/>
      <c r="H399" s="28" t="str">
        <f>IF(H93&lt;H$619,CONCATENATE("&lt;",VLOOKUP(CONCATENATE(H$317," 1"),ТЗ!$A:$C,3,0)),IF(ТЗ!H93&gt;ТЗ!H$620,CONCATENATE("&gt;",VLOOKUP(CONCATENATE(H$317," 2"),ТЗ!$A:$C,3,0)),ТЗ!H93))</f>
        <v>&lt;1,00</v>
      </c>
      <c r="I399" s="28" t="str">
        <f>IF(I93&lt;I$619,CONCATENATE("&lt;",VLOOKUP(CONCATENATE(I$317," 1"),ТЗ!$A:$C,3,0)),IF(ТЗ!I93&gt;ТЗ!I$620,CONCATENATE("&gt;",VLOOKUP(CONCATENATE(I$317," 2"),ТЗ!$A:$C,3,0)),ТЗ!I93))</f>
        <v>&lt;1,00</v>
      </c>
      <c r="J399" s="28" t="str">
        <f>IF(J93&lt;J$619,CONCATENATE("&lt;",VLOOKUP(CONCATENATE(J$317," 1"),ТЗ!$A:$C,3,0)),IF(ТЗ!J93&gt;ТЗ!J$620,CONCATENATE("&gt;",VLOOKUP(CONCATENATE(J$317," 2"),ТЗ!$A:$C,3,0)),ТЗ!J93))</f>
        <v>&lt;0,01</v>
      </c>
      <c r="K399" s="28">
        <f>IF(K93&lt;K$619,CONCATENATE("&lt;",VLOOKUP(CONCATENATE(K$317," 1"),ТЗ!$A:$C,3,0)),IF(ТЗ!K93&gt;ТЗ!K$620,CONCATENATE("&gt;",VLOOKUP(CONCATENATE(K$317," 2"),ТЗ!$A:$C,3,0)),ТЗ!K93))</f>
        <v>0</v>
      </c>
    </row>
    <row r="400" spans="1:11" ht="15.75" hidden="1" thickBot="1" x14ac:dyDescent="0.3">
      <c r="D400" s="13" t="str">
        <f>IF(OR(D399=[1]Настройки!$U$6,D399="-"),"-",D399+1)</f>
        <v>-</v>
      </c>
      <c r="E400" s="14" t="str">
        <f t="shared" si="3"/>
        <v>-</v>
      </c>
      <c r="F400" s="14"/>
      <c r="G400" s="14"/>
      <c r="H400" s="28" t="str">
        <f>IF(H94&lt;H$619,CONCATENATE("&lt;",VLOOKUP(CONCATENATE(H$317," 1"),ТЗ!$A:$C,3,0)),IF(ТЗ!H94&gt;ТЗ!H$620,CONCATENATE("&gt;",VLOOKUP(CONCATENATE(H$317," 2"),ТЗ!$A:$C,3,0)),ТЗ!H94))</f>
        <v>&lt;1,00</v>
      </c>
      <c r="I400" s="28" t="str">
        <f>IF(I94&lt;I$619,CONCATENATE("&lt;",VLOOKUP(CONCATENATE(I$317," 1"),ТЗ!$A:$C,3,0)),IF(ТЗ!I94&gt;ТЗ!I$620,CONCATENATE("&gt;",VLOOKUP(CONCATENATE(I$317," 2"),ТЗ!$A:$C,3,0)),ТЗ!I94))</f>
        <v>&lt;1,00</v>
      </c>
      <c r="J400" s="28" t="str">
        <f>IF(J94&lt;J$619,CONCATENATE("&lt;",VLOOKUP(CONCATENATE(J$317," 1"),ТЗ!$A:$C,3,0)),IF(ТЗ!J94&gt;ТЗ!J$620,CONCATENATE("&gt;",VLOOKUP(CONCATENATE(J$317," 2"),ТЗ!$A:$C,3,0)),ТЗ!J94))</f>
        <v>&lt;0,01</v>
      </c>
      <c r="K400" s="28">
        <f>IF(K94&lt;K$619,CONCATENATE("&lt;",VLOOKUP(CONCATENATE(K$317," 1"),ТЗ!$A:$C,3,0)),IF(ТЗ!K94&gt;ТЗ!K$620,CONCATENATE("&gt;",VLOOKUP(CONCATENATE(K$317," 2"),ТЗ!$A:$C,3,0)),ТЗ!K94))</f>
        <v>0</v>
      </c>
    </row>
    <row r="401" spans="4:11" ht="15.75" hidden="1" thickBot="1" x14ac:dyDescent="0.3">
      <c r="D401" s="13" t="str">
        <f>IF(OR(D400=[1]Настройки!$U$6,D400="-"),"-",D400+1)</f>
        <v>-</v>
      </c>
      <c r="E401" s="14" t="str">
        <f t="shared" si="3"/>
        <v>-</v>
      </c>
      <c r="F401" s="14"/>
      <c r="G401" s="14"/>
      <c r="H401" s="28" t="str">
        <f>IF(H95&lt;H$619,CONCATENATE("&lt;",VLOOKUP(CONCATENATE(H$317," 1"),ТЗ!$A:$C,3,0)),IF(ТЗ!H95&gt;ТЗ!H$620,CONCATENATE("&gt;",VLOOKUP(CONCATENATE(H$317," 2"),ТЗ!$A:$C,3,0)),ТЗ!H95))</f>
        <v>&lt;1,00</v>
      </c>
      <c r="I401" s="28" t="str">
        <f>IF(I95&lt;I$619,CONCATENATE("&lt;",VLOOKUP(CONCATENATE(I$317," 1"),ТЗ!$A:$C,3,0)),IF(ТЗ!I95&gt;ТЗ!I$620,CONCATENATE("&gt;",VLOOKUP(CONCATENATE(I$317," 2"),ТЗ!$A:$C,3,0)),ТЗ!I95))</f>
        <v>&lt;1,00</v>
      </c>
      <c r="J401" s="28" t="str">
        <f>IF(J95&lt;J$619,CONCATENATE("&lt;",VLOOKUP(CONCATENATE(J$317," 1"),ТЗ!$A:$C,3,0)),IF(ТЗ!J95&gt;ТЗ!J$620,CONCATENATE("&gt;",VLOOKUP(CONCATENATE(J$317," 2"),ТЗ!$A:$C,3,0)),ТЗ!J95))</f>
        <v>&lt;0,01</v>
      </c>
      <c r="K401" s="28">
        <f>IF(K95&lt;K$619,CONCATENATE("&lt;",VLOOKUP(CONCATENATE(K$317," 1"),ТЗ!$A:$C,3,0)),IF(ТЗ!K95&gt;ТЗ!K$620,CONCATENATE("&gt;",VLOOKUP(CONCATENATE(K$317," 2"),ТЗ!$A:$C,3,0)),ТЗ!K95))</f>
        <v>0</v>
      </c>
    </row>
    <row r="402" spans="4:11" ht="15.75" hidden="1" thickBot="1" x14ac:dyDescent="0.3">
      <c r="D402" s="13" t="str">
        <f>IF(OR(D401=[1]Настройки!$U$6,D401="-"),"-",D401+1)</f>
        <v>-</v>
      </c>
      <c r="E402" s="14" t="str">
        <f t="shared" si="3"/>
        <v>-</v>
      </c>
      <c r="F402" s="14"/>
      <c r="G402" s="14"/>
      <c r="H402" s="28" t="str">
        <f>IF(H96&lt;H$619,CONCATENATE("&lt;",VLOOKUP(CONCATENATE(H$317," 1"),ТЗ!$A:$C,3,0)),IF(ТЗ!H96&gt;ТЗ!H$620,CONCATENATE("&gt;",VLOOKUP(CONCATENATE(H$317," 2"),ТЗ!$A:$C,3,0)),ТЗ!H96))</f>
        <v>&lt;1,00</v>
      </c>
      <c r="I402" s="28" t="str">
        <f>IF(I96&lt;I$619,CONCATENATE("&lt;",VLOOKUP(CONCATENATE(I$317," 1"),ТЗ!$A:$C,3,0)),IF(ТЗ!I96&gt;ТЗ!I$620,CONCATENATE("&gt;",VLOOKUP(CONCATENATE(I$317," 2"),ТЗ!$A:$C,3,0)),ТЗ!I96))</f>
        <v>&lt;1,00</v>
      </c>
      <c r="J402" s="28" t="str">
        <f>IF(J96&lt;J$619,CONCATENATE("&lt;",VLOOKUP(CONCATENATE(J$317," 1"),ТЗ!$A:$C,3,0)),IF(ТЗ!J96&gt;ТЗ!J$620,CONCATENATE("&gt;",VLOOKUP(CONCATENATE(J$317," 2"),ТЗ!$A:$C,3,0)),ТЗ!J96))</f>
        <v>&lt;0,01</v>
      </c>
      <c r="K402" s="28">
        <f>IF(K96&lt;K$619,CONCATENATE("&lt;",VLOOKUP(CONCATENATE(K$317," 1"),ТЗ!$A:$C,3,0)),IF(ТЗ!K96&gt;ТЗ!K$620,CONCATENATE("&gt;",VLOOKUP(CONCATENATE(K$317," 2"),ТЗ!$A:$C,3,0)),ТЗ!K96))</f>
        <v>0</v>
      </c>
    </row>
    <row r="403" spans="4:11" ht="15.75" hidden="1" thickBot="1" x14ac:dyDescent="0.3">
      <c r="D403" s="13" t="str">
        <f>IF(OR(D402=[1]Настройки!$U$6,D402="-"),"-",D402+1)</f>
        <v>-</v>
      </c>
      <c r="E403" s="14" t="str">
        <f t="shared" si="3"/>
        <v>-</v>
      </c>
      <c r="F403" s="14"/>
      <c r="G403" s="14"/>
      <c r="H403" s="28" t="str">
        <f>IF(H97&lt;H$619,CONCATENATE("&lt;",VLOOKUP(CONCATENATE(H$317," 1"),ТЗ!$A:$C,3,0)),IF(ТЗ!H97&gt;ТЗ!H$620,CONCATENATE("&gt;",VLOOKUP(CONCATENATE(H$317," 2"),ТЗ!$A:$C,3,0)),ТЗ!H97))</f>
        <v>&lt;1,00</v>
      </c>
      <c r="I403" s="28" t="str">
        <f>IF(I97&lt;I$619,CONCATENATE("&lt;",VLOOKUP(CONCATENATE(I$317," 1"),ТЗ!$A:$C,3,0)),IF(ТЗ!I97&gt;ТЗ!I$620,CONCATENATE("&gt;",VLOOKUP(CONCATENATE(I$317," 2"),ТЗ!$A:$C,3,0)),ТЗ!I97))</f>
        <v>&lt;1,00</v>
      </c>
      <c r="J403" s="28" t="str">
        <f>IF(J97&lt;J$619,CONCATENATE("&lt;",VLOOKUP(CONCATENATE(J$317," 1"),ТЗ!$A:$C,3,0)),IF(ТЗ!J97&gt;ТЗ!J$620,CONCATENATE("&gt;",VLOOKUP(CONCATENATE(J$317," 2"),ТЗ!$A:$C,3,0)),ТЗ!J97))</f>
        <v>&lt;0,01</v>
      </c>
      <c r="K403" s="28">
        <f>IF(K97&lt;K$619,CONCATENATE("&lt;",VLOOKUP(CONCATENATE(K$317," 1"),ТЗ!$A:$C,3,0)),IF(ТЗ!K97&gt;ТЗ!K$620,CONCATENATE("&gt;",VLOOKUP(CONCATENATE(K$317," 2"),ТЗ!$A:$C,3,0)),ТЗ!K97))</f>
        <v>0</v>
      </c>
    </row>
    <row r="404" spans="4:11" ht="15.75" hidden="1" thickBot="1" x14ac:dyDescent="0.3">
      <c r="D404" s="13" t="str">
        <f>IF(OR(D403=[1]Настройки!$U$6,D403="-"),"-",D403+1)</f>
        <v>-</v>
      </c>
      <c r="E404" s="14" t="str">
        <f t="shared" si="3"/>
        <v>-</v>
      </c>
      <c r="F404" s="14"/>
      <c r="G404" s="14"/>
      <c r="H404" s="28" t="str">
        <f>IF(H98&lt;H$619,CONCATENATE("&lt;",VLOOKUP(CONCATENATE(H$317," 1"),ТЗ!$A:$C,3,0)),IF(ТЗ!H98&gt;ТЗ!H$620,CONCATENATE("&gt;",VLOOKUP(CONCATENATE(H$317," 2"),ТЗ!$A:$C,3,0)),ТЗ!H98))</f>
        <v>&lt;1,00</v>
      </c>
      <c r="I404" s="28" t="str">
        <f>IF(I98&lt;I$619,CONCATENATE("&lt;",VLOOKUP(CONCATENATE(I$317," 1"),ТЗ!$A:$C,3,0)),IF(ТЗ!I98&gt;ТЗ!I$620,CONCATENATE("&gt;",VLOOKUP(CONCATENATE(I$317," 2"),ТЗ!$A:$C,3,0)),ТЗ!I98))</f>
        <v>&lt;1,00</v>
      </c>
      <c r="J404" s="28" t="str">
        <f>IF(J98&lt;J$619,CONCATENATE("&lt;",VLOOKUP(CONCATENATE(J$317," 1"),ТЗ!$A:$C,3,0)),IF(ТЗ!J98&gt;ТЗ!J$620,CONCATENATE("&gt;",VLOOKUP(CONCATENATE(J$317," 2"),ТЗ!$A:$C,3,0)),ТЗ!J98))</f>
        <v>&lt;0,01</v>
      </c>
      <c r="K404" s="28">
        <f>IF(K98&lt;K$619,CONCATENATE("&lt;",VLOOKUP(CONCATENATE(K$317," 1"),ТЗ!$A:$C,3,0)),IF(ТЗ!K98&gt;ТЗ!K$620,CONCATENATE("&gt;",VLOOKUP(CONCATENATE(K$317," 2"),ТЗ!$A:$C,3,0)),ТЗ!K98))</f>
        <v>0</v>
      </c>
    </row>
    <row r="405" spans="4:11" ht="15.75" hidden="1" thickBot="1" x14ac:dyDescent="0.3">
      <c r="D405" s="13" t="str">
        <f>IF(OR(D404=[1]Настройки!$U$6,D404="-"),"-",D404+1)</f>
        <v>-</v>
      </c>
      <c r="E405" s="14" t="str">
        <f t="shared" si="3"/>
        <v>-</v>
      </c>
      <c r="F405" s="14"/>
      <c r="G405" s="14"/>
      <c r="H405" s="28" t="str">
        <f>IF(H99&lt;H$619,CONCATENATE("&lt;",VLOOKUP(CONCATENATE(H$317," 1"),ТЗ!$A:$C,3,0)),IF(ТЗ!H99&gt;ТЗ!H$620,CONCATENATE("&gt;",VLOOKUP(CONCATENATE(H$317," 2"),ТЗ!$A:$C,3,0)),ТЗ!H99))</f>
        <v>&lt;1,00</v>
      </c>
      <c r="I405" s="28" t="str">
        <f>IF(I99&lt;I$619,CONCATENATE("&lt;",VLOOKUP(CONCATENATE(I$317," 1"),ТЗ!$A:$C,3,0)),IF(ТЗ!I99&gt;ТЗ!I$620,CONCATENATE("&gt;",VLOOKUP(CONCATENATE(I$317," 2"),ТЗ!$A:$C,3,0)),ТЗ!I99))</f>
        <v>&lt;1,00</v>
      </c>
      <c r="J405" s="28" t="str">
        <f>IF(J99&lt;J$619,CONCATENATE("&lt;",VLOOKUP(CONCATENATE(J$317," 1"),ТЗ!$A:$C,3,0)),IF(ТЗ!J99&gt;ТЗ!J$620,CONCATENATE("&gt;",VLOOKUP(CONCATENATE(J$317," 2"),ТЗ!$A:$C,3,0)),ТЗ!J99))</f>
        <v>&lt;0,01</v>
      </c>
      <c r="K405" s="28">
        <f>IF(K99&lt;K$619,CONCATENATE("&lt;",VLOOKUP(CONCATENATE(K$317," 1"),ТЗ!$A:$C,3,0)),IF(ТЗ!K99&gt;ТЗ!K$620,CONCATENATE("&gt;",VLOOKUP(CONCATENATE(K$317," 2"),ТЗ!$A:$C,3,0)),ТЗ!K99))</f>
        <v>0</v>
      </c>
    </row>
    <row r="406" spans="4:11" ht="15.75" hidden="1" thickBot="1" x14ac:dyDescent="0.3">
      <c r="D406" s="13" t="str">
        <f>IF(OR(D405=[1]Настройки!$U$6,D405="-"),"-",D405+1)</f>
        <v>-</v>
      </c>
      <c r="E406" s="14" t="str">
        <f t="shared" si="3"/>
        <v>-</v>
      </c>
      <c r="F406" s="14"/>
      <c r="G406" s="14"/>
      <c r="H406" s="28" t="str">
        <f>IF(H100&lt;H$619,CONCATENATE("&lt;",VLOOKUP(CONCATENATE(H$317," 1"),ТЗ!$A:$C,3,0)),IF(ТЗ!H100&gt;ТЗ!H$620,CONCATENATE("&gt;",VLOOKUP(CONCATENATE(H$317," 2"),ТЗ!$A:$C,3,0)),ТЗ!H100))</f>
        <v>&lt;1,00</v>
      </c>
      <c r="I406" s="28" t="str">
        <f>IF(I100&lt;I$619,CONCATENATE("&lt;",VLOOKUP(CONCATENATE(I$317," 1"),ТЗ!$A:$C,3,0)),IF(ТЗ!I100&gt;ТЗ!I$620,CONCATENATE("&gt;",VLOOKUP(CONCATENATE(I$317," 2"),ТЗ!$A:$C,3,0)),ТЗ!I100))</f>
        <v>&lt;1,00</v>
      </c>
      <c r="J406" s="28" t="str">
        <f>IF(J100&lt;J$619,CONCATENATE("&lt;",VLOOKUP(CONCATENATE(J$317," 1"),ТЗ!$A:$C,3,0)),IF(ТЗ!J100&gt;ТЗ!J$620,CONCATENATE("&gt;",VLOOKUP(CONCATENATE(J$317," 2"),ТЗ!$A:$C,3,0)),ТЗ!J100))</f>
        <v>&lt;0,01</v>
      </c>
      <c r="K406" s="28">
        <f>IF(K100&lt;K$619,CONCATENATE("&lt;",VLOOKUP(CONCATENATE(K$317," 1"),ТЗ!$A:$C,3,0)),IF(ТЗ!K100&gt;ТЗ!K$620,CONCATENATE("&gt;",VLOOKUP(CONCATENATE(K$317," 2"),ТЗ!$A:$C,3,0)),ТЗ!K100))</f>
        <v>0</v>
      </c>
    </row>
    <row r="407" spans="4:11" ht="15.75" hidden="1" thickBot="1" x14ac:dyDescent="0.3">
      <c r="D407" s="13" t="str">
        <f>IF(OR(D406=[1]Настройки!$U$6,D406="-"),"-",D406+1)</f>
        <v>-</v>
      </c>
      <c r="E407" s="14" t="str">
        <f t="shared" si="3"/>
        <v>-</v>
      </c>
      <c r="F407" s="14"/>
      <c r="G407" s="14"/>
      <c r="H407" s="28" t="str">
        <f>IF(H101&lt;H$619,CONCATENATE("&lt;",VLOOKUP(CONCATENATE(H$317," 1"),ТЗ!$A:$C,3,0)),IF(ТЗ!H101&gt;ТЗ!H$620,CONCATENATE("&gt;",VLOOKUP(CONCATENATE(H$317," 2"),ТЗ!$A:$C,3,0)),ТЗ!H101))</f>
        <v>&lt;1,00</v>
      </c>
      <c r="I407" s="28" t="str">
        <f>IF(I101&lt;I$619,CONCATENATE("&lt;",VLOOKUP(CONCATENATE(I$317," 1"),ТЗ!$A:$C,3,0)),IF(ТЗ!I101&gt;ТЗ!I$620,CONCATENATE("&gt;",VLOOKUP(CONCATENATE(I$317," 2"),ТЗ!$A:$C,3,0)),ТЗ!I101))</f>
        <v>&lt;1,00</v>
      </c>
      <c r="J407" s="28" t="str">
        <f>IF(J101&lt;J$619,CONCATENATE("&lt;",VLOOKUP(CONCATENATE(J$317," 1"),ТЗ!$A:$C,3,0)),IF(ТЗ!J101&gt;ТЗ!J$620,CONCATENATE("&gt;",VLOOKUP(CONCATENATE(J$317," 2"),ТЗ!$A:$C,3,0)),ТЗ!J101))</f>
        <v>&lt;0,01</v>
      </c>
      <c r="K407" s="28">
        <f>IF(K101&lt;K$619,CONCATENATE("&lt;",VLOOKUP(CONCATENATE(K$317," 1"),ТЗ!$A:$C,3,0)),IF(ТЗ!K101&gt;ТЗ!K$620,CONCATENATE("&gt;",VLOOKUP(CONCATENATE(K$317," 2"),ТЗ!$A:$C,3,0)),ТЗ!K101))</f>
        <v>0</v>
      </c>
    </row>
    <row r="408" spans="4:11" ht="15.75" hidden="1" thickBot="1" x14ac:dyDescent="0.3">
      <c r="D408" s="13" t="str">
        <f>IF(OR(D407=[1]Настройки!$U$6,D407="-"),"-",D407+1)</f>
        <v>-</v>
      </c>
      <c r="E408" s="14" t="str">
        <f t="shared" si="3"/>
        <v>-</v>
      </c>
      <c r="F408" s="14"/>
      <c r="G408" s="14"/>
      <c r="H408" s="28" t="str">
        <f>IF(H102&lt;H$619,CONCATENATE("&lt;",VLOOKUP(CONCATENATE(H$317," 1"),ТЗ!$A:$C,3,0)),IF(ТЗ!H102&gt;ТЗ!H$620,CONCATENATE("&gt;",VLOOKUP(CONCATENATE(H$317," 2"),ТЗ!$A:$C,3,0)),ТЗ!H102))</f>
        <v>&lt;1,00</v>
      </c>
      <c r="I408" s="28" t="str">
        <f>IF(I102&lt;I$619,CONCATENATE("&lt;",VLOOKUP(CONCATENATE(I$317," 1"),ТЗ!$A:$C,3,0)),IF(ТЗ!I102&gt;ТЗ!I$620,CONCATENATE("&gt;",VLOOKUP(CONCATENATE(I$317," 2"),ТЗ!$A:$C,3,0)),ТЗ!I102))</f>
        <v>&lt;1,00</v>
      </c>
      <c r="J408" s="28" t="str">
        <f>IF(J102&lt;J$619,CONCATENATE("&lt;",VLOOKUP(CONCATENATE(J$317," 1"),ТЗ!$A:$C,3,0)),IF(ТЗ!J102&gt;ТЗ!J$620,CONCATENATE("&gt;",VLOOKUP(CONCATENATE(J$317," 2"),ТЗ!$A:$C,3,0)),ТЗ!J102))</f>
        <v>&lt;0,01</v>
      </c>
      <c r="K408" s="28">
        <f>IF(K102&lt;K$619,CONCATENATE("&lt;",VLOOKUP(CONCATENATE(K$317," 1"),ТЗ!$A:$C,3,0)),IF(ТЗ!K102&gt;ТЗ!K$620,CONCATENATE("&gt;",VLOOKUP(CONCATENATE(K$317," 2"),ТЗ!$A:$C,3,0)),ТЗ!K102))</f>
        <v>0</v>
      </c>
    </row>
    <row r="409" spans="4:11" ht="15.75" hidden="1" thickBot="1" x14ac:dyDescent="0.3">
      <c r="D409" s="13" t="str">
        <f>IF(OR(D408=[1]Настройки!$U$6,D408="-"),"-",D408+1)</f>
        <v>-</v>
      </c>
      <c r="E409" s="14" t="str">
        <f t="shared" si="3"/>
        <v>-</v>
      </c>
      <c r="F409" s="14"/>
      <c r="G409" s="14"/>
      <c r="H409" s="28" t="str">
        <f>IF(H103&lt;H$619,CONCATENATE("&lt;",VLOOKUP(CONCATENATE(H$317," 1"),ТЗ!$A:$C,3,0)),IF(ТЗ!H103&gt;ТЗ!H$620,CONCATENATE("&gt;",VLOOKUP(CONCATENATE(H$317," 2"),ТЗ!$A:$C,3,0)),ТЗ!H103))</f>
        <v>&lt;1,00</v>
      </c>
      <c r="I409" s="28" t="str">
        <f>IF(I103&lt;I$619,CONCATENATE("&lt;",VLOOKUP(CONCATENATE(I$317," 1"),ТЗ!$A:$C,3,0)),IF(ТЗ!I103&gt;ТЗ!I$620,CONCATENATE("&gt;",VLOOKUP(CONCATENATE(I$317," 2"),ТЗ!$A:$C,3,0)),ТЗ!I103))</f>
        <v>&lt;1,00</v>
      </c>
      <c r="J409" s="28" t="str">
        <f>IF(J103&lt;J$619,CONCATENATE("&lt;",VLOOKUP(CONCATENATE(J$317," 1"),ТЗ!$A:$C,3,0)),IF(ТЗ!J103&gt;ТЗ!J$620,CONCATENATE("&gt;",VLOOKUP(CONCATENATE(J$317," 2"),ТЗ!$A:$C,3,0)),ТЗ!J103))</f>
        <v>&lt;0,01</v>
      </c>
      <c r="K409" s="28">
        <f>IF(K103&lt;K$619,CONCATENATE("&lt;",VLOOKUP(CONCATENATE(K$317," 1"),ТЗ!$A:$C,3,0)),IF(ТЗ!K103&gt;ТЗ!K$620,CONCATENATE("&gt;",VLOOKUP(CONCATENATE(K$317," 2"),ТЗ!$A:$C,3,0)),ТЗ!K103))</f>
        <v>0</v>
      </c>
    </row>
    <row r="410" spans="4:11" ht="15.75" hidden="1" thickBot="1" x14ac:dyDescent="0.3">
      <c r="D410" s="13" t="str">
        <f>IF(OR(D409=[1]Настройки!$U$6,D409="-"),"-",D409+1)</f>
        <v>-</v>
      </c>
      <c r="E410" s="14" t="str">
        <f t="shared" si="3"/>
        <v>-</v>
      </c>
      <c r="F410" s="14"/>
      <c r="G410" s="14"/>
      <c r="H410" s="28" t="str">
        <f>IF(H104&lt;H$619,CONCATENATE("&lt;",VLOOKUP(CONCATENATE(H$317," 1"),ТЗ!$A:$C,3,0)),IF(ТЗ!H104&gt;ТЗ!H$620,CONCATENATE("&gt;",VLOOKUP(CONCATENATE(H$317," 2"),ТЗ!$A:$C,3,0)),ТЗ!H104))</f>
        <v>&lt;1,00</v>
      </c>
      <c r="I410" s="28" t="str">
        <f>IF(I104&lt;I$619,CONCATENATE("&lt;",VLOOKUP(CONCATENATE(I$317," 1"),ТЗ!$A:$C,3,0)),IF(ТЗ!I104&gt;ТЗ!I$620,CONCATENATE("&gt;",VLOOKUP(CONCATENATE(I$317," 2"),ТЗ!$A:$C,3,0)),ТЗ!I104))</f>
        <v>&lt;1,00</v>
      </c>
      <c r="J410" s="28" t="str">
        <f>IF(J104&lt;J$619,CONCATENATE("&lt;",VLOOKUP(CONCATENATE(J$317," 1"),ТЗ!$A:$C,3,0)),IF(ТЗ!J104&gt;ТЗ!J$620,CONCATENATE("&gt;",VLOOKUP(CONCATENATE(J$317," 2"),ТЗ!$A:$C,3,0)),ТЗ!J104))</f>
        <v>&lt;0,01</v>
      </c>
      <c r="K410" s="28">
        <f>IF(K104&lt;K$619,CONCATENATE("&lt;",VLOOKUP(CONCATENATE(K$317," 1"),ТЗ!$A:$C,3,0)),IF(ТЗ!K104&gt;ТЗ!K$620,CONCATENATE("&gt;",VLOOKUP(CONCATENATE(K$317," 2"),ТЗ!$A:$C,3,0)),ТЗ!K104))</f>
        <v>0</v>
      </c>
    </row>
    <row r="411" spans="4:11" ht="15.75" hidden="1" thickBot="1" x14ac:dyDescent="0.3">
      <c r="D411" s="13" t="str">
        <f>IF(OR(D410=[1]Настройки!$U$6,D410="-"),"-",D410+1)</f>
        <v>-</v>
      </c>
      <c r="E411" s="14" t="str">
        <f t="shared" si="3"/>
        <v>-</v>
      </c>
      <c r="F411" s="14"/>
      <c r="G411" s="14"/>
      <c r="H411" s="28" t="str">
        <f>IF(H105&lt;H$619,CONCATENATE("&lt;",VLOOKUP(CONCATENATE(H$317," 1"),ТЗ!$A:$C,3,0)),IF(ТЗ!H105&gt;ТЗ!H$620,CONCATENATE("&gt;",VLOOKUP(CONCATENATE(H$317," 2"),ТЗ!$A:$C,3,0)),ТЗ!H105))</f>
        <v>&lt;1,00</v>
      </c>
      <c r="I411" s="28" t="str">
        <f>IF(I105&lt;I$619,CONCATENATE("&lt;",VLOOKUP(CONCATENATE(I$317," 1"),ТЗ!$A:$C,3,0)),IF(ТЗ!I105&gt;ТЗ!I$620,CONCATENATE("&gt;",VLOOKUP(CONCATENATE(I$317," 2"),ТЗ!$A:$C,3,0)),ТЗ!I105))</f>
        <v>&lt;1,00</v>
      </c>
      <c r="J411" s="28" t="str">
        <f>IF(J105&lt;J$619,CONCATENATE("&lt;",VLOOKUP(CONCATENATE(J$317," 1"),ТЗ!$A:$C,3,0)),IF(ТЗ!J105&gt;ТЗ!J$620,CONCATENATE("&gt;",VLOOKUP(CONCATENATE(J$317," 2"),ТЗ!$A:$C,3,0)),ТЗ!J105))</f>
        <v>&lt;0,01</v>
      </c>
      <c r="K411" s="28">
        <f>IF(K105&lt;K$619,CONCATENATE("&lt;",VLOOKUP(CONCATENATE(K$317," 1"),ТЗ!$A:$C,3,0)),IF(ТЗ!K105&gt;ТЗ!K$620,CONCATENATE("&gt;",VLOOKUP(CONCATENATE(K$317," 2"),ТЗ!$A:$C,3,0)),ТЗ!K105))</f>
        <v>0</v>
      </c>
    </row>
    <row r="412" spans="4:11" ht="15.75" hidden="1" thickBot="1" x14ac:dyDescent="0.3">
      <c r="D412" s="13" t="str">
        <f>IF(OR(D411=[1]Настройки!$U$6,D411="-"),"-",D411+1)</f>
        <v>-</v>
      </c>
      <c r="E412" s="14" t="str">
        <f t="shared" si="3"/>
        <v>-</v>
      </c>
      <c r="F412" s="14"/>
      <c r="G412" s="14"/>
      <c r="H412" s="28" t="str">
        <f>IF(H106&lt;H$619,CONCATENATE("&lt;",VLOOKUP(CONCATENATE(H$317," 1"),ТЗ!$A:$C,3,0)),IF(ТЗ!H106&gt;ТЗ!H$620,CONCATENATE("&gt;",VLOOKUP(CONCATENATE(H$317," 2"),ТЗ!$A:$C,3,0)),ТЗ!H106))</f>
        <v>&lt;1,00</v>
      </c>
      <c r="I412" s="28" t="str">
        <f>IF(I106&lt;I$619,CONCATENATE("&lt;",VLOOKUP(CONCATENATE(I$317," 1"),ТЗ!$A:$C,3,0)),IF(ТЗ!I106&gt;ТЗ!I$620,CONCATENATE("&gt;",VLOOKUP(CONCATENATE(I$317," 2"),ТЗ!$A:$C,3,0)),ТЗ!I106))</f>
        <v>&lt;1,00</v>
      </c>
      <c r="J412" s="28" t="str">
        <f>IF(J106&lt;J$619,CONCATENATE("&lt;",VLOOKUP(CONCATENATE(J$317," 1"),ТЗ!$A:$C,3,0)),IF(ТЗ!J106&gt;ТЗ!J$620,CONCATENATE("&gt;",VLOOKUP(CONCATENATE(J$317," 2"),ТЗ!$A:$C,3,0)),ТЗ!J106))</f>
        <v>&lt;0,01</v>
      </c>
      <c r="K412" s="28">
        <f>IF(K106&lt;K$619,CONCATENATE("&lt;",VLOOKUP(CONCATENATE(K$317," 1"),ТЗ!$A:$C,3,0)),IF(ТЗ!K106&gt;ТЗ!K$620,CONCATENATE("&gt;",VLOOKUP(CONCATENATE(K$317," 2"),ТЗ!$A:$C,3,0)),ТЗ!K106))</f>
        <v>0</v>
      </c>
    </row>
    <row r="413" spans="4:11" ht="15.75" hidden="1" thickBot="1" x14ac:dyDescent="0.3">
      <c r="D413" s="13" t="str">
        <f>IF(OR(D412=[1]Настройки!$U$6,D412="-"),"-",D412+1)</f>
        <v>-</v>
      </c>
      <c r="E413" s="14" t="str">
        <f t="shared" si="3"/>
        <v>-</v>
      </c>
      <c r="F413" s="14"/>
      <c r="G413" s="14"/>
      <c r="H413" s="28" t="str">
        <f>IF(H107&lt;H$619,CONCATENATE("&lt;",VLOOKUP(CONCATENATE(H$317," 1"),ТЗ!$A:$C,3,0)),IF(ТЗ!H107&gt;ТЗ!H$620,CONCATENATE("&gt;",VLOOKUP(CONCATENATE(H$317," 2"),ТЗ!$A:$C,3,0)),ТЗ!H107))</f>
        <v>&lt;1,00</v>
      </c>
      <c r="I413" s="28" t="str">
        <f>IF(I107&lt;I$619,CONCATENATE("&lt;",VLOOKUP(CONCATENATE(I$317," 1"),ТЗ!$A:$C,3,0)),IF(ТЗ!I107&gt;ТЗ!I$620,CONCATENATE("&gt;",VLOOKUP(CONCATENATE(I$317," 2"),ТЗ!$A:$C,3,0)),ТЗ!I107))</f>
        <v>&lt;1,00</v>
      </c>
      <c r="J413" s="28" t="str">
        <f>IF(J107&lt;J$619,CONCATENATE("&lt;",VLOOKUP(CONCATENATE(J$317," 1"),ТЗ!$A:$C,3,0)),IF(ТЗ!J107&gt;ТЗ!J$620,CONCATENATE("&gt;",VLOOKUP(CONCATENATE(J$317," 2"),ТЗ!$A:$C,3,0)),ТЗ!J107))</f>
        <v>&lt;0,01</v>
      </c>
      <c r="K413" s="28">
        <f>IF(K107&lt;K$619,CONCATENATE("&lt;",VLOOKUP(CONCATENATE(K$317," 1"),ТЗ!$A:$C,3,0)),IF(ТЗ!K107&gt;ТЗ!K$620,CONCATENATE("&gt;",VLOOKUP(CONCATENATE(K$317," 2"),ТЗ!$A:$C,3,0)),ТЗ!K107))</f>
        <v>0</v>
      </c>
    </row>
    <row r="414" spans="4:11" ht="15.75" hidden="1" thickBot="1" x14ac:dyDescent="0.3">
      <c r="D414" s="13" t="str">
        <f>IF(OR(D413=[1]Настройки!$U$6,D413="-"),"-",D413+1)</f>
        <v>-</v>
      </c>
      <c r="E414" s="14" t="str">
        <f t="shared" si="3"/>
        <v>-</v>
      </c>
      <c r="F414" s="14"/>
      <c r="G414" s="14"/>
      <c r="H414" s="28" t="str">
        <f>IF(H108&lt;H$619,CONCATENATE("&lt;",VLOOKUP(CONCATENATE(H$317," 1"),ТЗ!$A:$C,3,0)),IF(ТЗ!H108&gt;ТЗ!H$620,CONCATENATE("&gt;",VLOOKUP(CONCATENATE(H$317," 2"),ТЗ!$A:$C,3,0)),ТЗ!H108))</f>
        <v>&lt;1,00</v>
      </c>
      <c r="I414" s="28" t="str">
        <f>IF(I108&lt;I$619,CONCATENATE("&lt;",VLOOKUP(CONCATENATE(I$317," 1"),ТЗ!$A:$C,3,0)),IF(ТЗ!I108&gt;ТЗ!I$620,CONCATENATE("&gt;",VLOOKUP(CONCATENATE(I$317," 2"),ТЗ!$A:$C,3,0)),ТЗ!I108))</f>
        <v>&lt;1,00</v>
      </c>
      <c r="J414" s="28" t="str">
        <f>IF(J108&lt;J$619,CONCATENATE("&lt;",VLOOKUP(CONCATENATE(J$317," 1"),ТЗ!$A:$C,3,0)),IF(ТЗ!J108&gt;ТЗ!J$620,CONCATENATE("&gt;",VLOOKUP(CONCATENATE(J$317," 2"),ТЗ!$A:$C,3,0)),ТЗ!J108))</f>
        <v>&lt;0,01</v>
      </c>
      <c r="K414" s="28">
        <f>IF(K108&lt;K$619,CONCATENATE("&lt;",VLOOKUP(CONCATENATE(K$317," 1"),ТЗ!$A:$C,3,0)),IF(ТЗ!K108&gt;ТЗ!K$620,CONCATENATE("&gt;",VLOOKUP(CONCATENATE(K$317," 2"),ТЗ!$A:$C,3,0)),ТЗ!K108))</f>
        <v>0</v>
      </c>
    </row>
    <row r="415" spans="4:11" ht="15.75" hidden="1" thickBot="1" x14ac:dyDescent="0.3">
      <c r="D415" s="13" t="str">
        <f>IF(OR(D414=[1]Настройки!$U$6,D414="-"),"-",D414+1)</f>
        <v>-</v>
      </c>
      <c r="E415" s="14" t="str">
        <f t="shared" si="3"/>
        <v>-</v>
      </c>
      <c r="F415" s="14"/>
      <c r="G415" s="14"/>
      <c r="H415" s="28" t="str">
        <f>IF(H109&lt;H$619,CONCATENATE("&lt;",VLOOKUP(CONCATENATE(H$317," 1"),ТЗ!$A:$C,3,0)),IF(ТЗ!H109&gt;ТЗ!H$620,CONCATENATE("&gt;",VLOOKUP(CONCATENATE(H$317," 2"),ТЗ!$A:$C,3,0)),ТЗ!H109))</f>
        <v>&lt;1,00</v>
      </c>
      <c r="I415" s="28" t="str">
        <f>IF(I109&lt;I$619,CONCATENATE("&lt;",VLOOKUP(CONCATENATE(I$317," 1"),ТЗ!$A:$C,3,0)),IF(ТЗ!I109&gt;ТЗ!I$620,CONCATENATE("&gt;",VLOOKUP(CONCATENATE(I$317," 2"),ТЗ!$A:$C,3,0)),ТЗ!I109))</f>
        <v>&lt;1,00</v>
      </c>
      <c r="J415" s="28" t="str">
        <f>IF(J109&lt;J$619,CONCATENATE("&lt;",VLOOKUP(CONCATENATE(J$317," 1"),ТЗ!$A:$C,3,0)),IF(ТЗ!J109&gt;ТЗ!J$620,CONCATENATE("&gt;",VLOOKUP(CONCATENATE(J$317," 2"),ТЗ!$A:$C,3,0)),ТЗ!J109))</f>
        <v>&lt;0,01</v>
      </c>
      <c r="K415" s="28">
        <f>IF(K109&lt;K$619,CONCATENATE("&lt;",VLOOKUP(CONCATENATE(K$317," 1"),ТЗ!$A:$C,3,0)),IF(ТЗ!K109&gt;ТЗ!K$620,CONCATENATE("&gt;",VLOOKUP(CONCATENATE(K$317," 2"),ТЗ!$A:$C,3,0)),ТЗ!K109))</f>
        <v>0</v>
      </c>
    </row>
    <row r="416" spans="4:11" ht="15.75" hidden="1" thickBot="1" x14ac:dyDescent="0.3">
      <c r="D416" s="13" t="str">
        <f>IF(OR(D415=[1]Настройки!$U$6,D415="-"),"-",D415+1)</f>
        <v>-</v>
      </c>
      <c r="E416" s="14" t="str">
        <f t="shared" si="3"/>
        <v>-</v>
      </c>
      <c r="F416" s="14"/>
      <c r="G416" s="14"/>
      <c r="H416" s="28" t="str">
        <f>IF(H110&lt;H$619,CONCATENATE("&lt;",VLOOKUP(CONCATENATE(H$317," 1"),ТЗ!$A:$C,3,0)),IF(ТЗ!H110&gt;ТЗ!H$620,CONCATENATE("&gt;",VLOOKUP(CONCATENATE(H$317," 2"),ТЗ!$A:$C,3,0)),ТЗ!H110))</f>
        <v>&lt;1,00</v>
      </c>
      <c r="I416" s="28" t="str">
        <f>IF(I110&lt;I$619,CONCATENATE("&lt;",VLOOKUP(CONCATENATE(I$317," 1"),ТЗ!$A:$C,3,0)),IF(ТЗ!I110&gt;ТЗ!I$620,CONCATENATE("&gt;",VLOOKUP(CONCATENATE(I$317," 2"),ТЗ!$A:$C,3,0)),ТЗ!I110))</f>
        <v>&lt;1,00</v>
      </c>
      <c r="J416" s="28" t="str">
        <f>IF(J110&lt;J$619,CONCATENATE("&lt;",VLOOKUP(CONCATENATE(J$317," 1"),ТЗ!$A:$C,3,0)),IF(ТЗ!J110&gt;ТЗ!J$620,CONCATENATE("&gt;",VLOOKUP(CONCATENATE(J$317," 2"),ТЗ!$A:$C,3,0)),ТЗ!J110))</f>
        <v>&lt;0,01</v>
      </c>
      <c r="K416" s="28">
        <f>IF(K110&lt;K$619,CONCATENATE("&lt;",VLOOKUP(CONCATENATE(K$317," 1"),ТЗ!$A:$C,3,0)),IF(ТЗ!K110&gt;ТЗ!K$620,CONCATENATE("&gt;",VLOOKUP(CONCATENATE(K$317," 2"),ТЗ!$A:$C,3,0)),ТЗ!K110))</f>
        <v>0</v>
      </c>
    </row>
    <row r="417" spans="4:11" ht="15.75" hidden="1" thickBot="1" x14ac:dyDescent="0.3">
      <c r="D417" s="13" t="str">
        <f>IF(OR(D416=[1]Настройки!$U$6,D416="-"),"-",D416+1)</f>
        <v>-</v>
      </c>
      <c r="E417" s="14" t="str">
        <f t="shared" si="3"/>
        <v>-</v>
      </c>
      <c r="F417" s="14"/>
      <c r="G417" s="14"/>
      <c r="H417" s="28" t="str">
        <f>IF(H111&lt;H$619,CONCATENATE("&lt;",VLOOKUP(CONCATENATE(H$317," 1"),ТЗ!$A:$C,3,0)),IF(ТЗ!H111&gt;ТЗ!H$620,CONCATENATE("&gt;",VLOOKUP(CONCATENATE(H$317," 2"),ТЗ!$A:$C,3,0)),ТЗ!H111))</f>
        <v>&lt;1,00</v>
      </c>
      <c r="I417" s="28" t="str">
        <f>IF(I111&lt;I$619,CONCATENATE("&lt;",VLOOKUP(CONCATENATE(I$317," 1"),ТЗ!$A:$C,3,0)),IF(ТЗ!I111&gt;ТЗ!I$620,CONCATENATE("&gt;",VLOOKUP(CONCATENATE(I$317," 2"),ТЗ!$A:$C,3,0)),ТЗ!I111))</f>
        <v>&lt;1,00</v>
      </c>
      <c r="J417" s="28" t="str">
        <f>IF(J111&lt;J$619,CONCATENATE("&lt;",VLOOKUP(CONCATENATE(J$317," 1"),ТЗ!$A:$C,3,0)),IF(ТЗ!J111&gt;ТЗ!J$620,CONCATENATE("&gt;",VLOOKUP(CONCATENATE(J$317," 2"),ТЗ!$A:$C,3,0)),ТЗ!J111))</f>
        <v>&lt;0,01</v>
      </c>
      <c r="K417" s="28">
        <f>IF(K111&lt;K$619,CONCATENATE("&lt;",VLOOKUP(CONCATENATE(K$317," 1"),ТЗ!$A:$C,3,0)),IF(ТЗ!K111&gt;ТЗ!K$620,CONCATENATE("&gt;",VLOOKUP(CONCATENATE(K$317," 2"),ТЗ!$A:$C,3,0)),ТЗ!K111))</f>
        <v>0</v>
      </c>
    </row>
    <row r="418" spans="4:11" ht="15.75" hidden="1" thickBot="1" x14ac:dyDescent="0.3">
      <c r="D418" s="13" t="str">
        <f>IF(OR(D417=[1]Настройки!$U$6,D417="-"),"-",D417+1)</f>
        <v>-</v>
      </c>
      <c r="E418" s="14" t="str">
        <f t="shared" si="3"/>
        <v>-</v>
      </c>
      <c r="F418" s="14"/>
      <c r="G418" s="14"/>
      <c r="H418" s="28" t="str">
        <f>IF(H112&lt;H$619,CONCATENATE("&lt;",VLOOKUP(CONCATENATE(H$317," 1"),ТЗ!$A:$C,3,0)),IF(ТЗ!H112&gt;ТЗ!H$620,CONCATENATE("&gt;",VLOOKUP(CONCATENATE(H$317," 2"),ТЗ!$A:$C,3,0)),ТЗ!H112))</f>
        <v>&lt;1,00</v>
      </c>
      <c r="I418" s="28" t="str">
        <f>IF(I112&lt;I$619,CONCATENATE("&lt;",VLOOKUP(CONCATENATE(I$317," 1"),ТЗ!$A:$C,3,0)),IF(ТЗ!I112&gt;ТЗ!I$620,CONCATENATE("&gt;",VLOOKUP(CONCATENATE(I$317," 2"),ТЗ!$A:$C,3,0)),ТЗ!I112))</f>
        <v>&lt;1,00</v>
      </c>
      <c r="J418" s="28" t="str">
        <f>IF(J112&lt;J$619,CONCATENATE("&lt;",VLOOKUP(CONCATENATE(J$317," 1"),ТЗ!$A:$C,3,0)),IF(ТЗ!J112&gt;ТЗ!J$620,CONCATENATE("&gt;",VLOOKUP(CONCATENATE(J$317," 2"),ТЗ!$A:$C,3,0)),ТЗ!J112))</f>
        <v>&lt;0,01</v>
      </c>
      <c r="K418" s="28">
        <f>IF(K112&lt;K$619,CONCATENATE("&lt;",VLOOKUP(CONCATENATE(K$317," 1"),ТЗ!$A:$C,3,0)),IF(ТЗ!K112&gt;ТЗ!K$620,CONCATENATE("&gt;",VLOOKUP(CONCATENATE(K$317," 2"),ТЗ!$A:$C,3,0)),ТЗ!K112))</f>
        <v>0</v>
      </c>
    </row>
    <row r="419" spans="4:11" ht="15.75" hidden="1" thickBot="1" x14ac:dyDescent="0.3">
      <c r="D419" s="13" t="str">
        <f>IF(OR(D418=[1]Настройки!$U$6,D418="-"),"-",D418+1)</f>
        <v>-</v>
      </c>
      <c r="E419" s="14" t="str">
        <f t="shared" si="3"/>
        <v>-</v>
      </c>
      <c r="F419" s="14"/>
      <c r="G419" s="14"/>
      <c r="H419" s="28" t="str">
        <f>IF(H113&lt;H$619,CONCATENATE("&lt;",VLOOKUP(CONCATENATE(H$317," 1"),ТЗ!$A:$C,3,0)),IF(ТЗ!H113&gt;ТЗ!H$620,CONCATENATE("&gt;",VLOOKUP(CONCATENATE(H$317," 2"),ТЗ!$A:$C,3,0)),ТЗ!H113))</f>
        <v>&lt;1,00</v>
      </c>
      <c r="I419" s="28" t="str">
        <f>IF(I113&lt;I$619,CONCATENATE("&lt;",VLOOKUP(CONCATENATE(I$317," 1"),ТЗ!$A:$C,3,0)),IF(ТЗ!I113&gt;ТЗ!I$620,CONCATENATE("&gt;",VLOOKUP(CONCATENATE(I$317," 2"),ТЗ!$A:$C,3,0)),ТЗ!I113))</f>
        <v>&lt;1,00</v>
      </c>
      <c r="J419" s="28" t="str">
        <f>IF(J113&lt;J$619,CONCATENATE("&lt;",VLOOKUP(CONCATENATE(J$317," 1"),ТЗ!$A:$C,3,0)),IF(ТЗ!J113&gt;ТЗ!J$620,CONCATENATE("&gt;",VLOOKUP(CONCATENATE(J$317," 2"),ТЗ!$A:$C,3,0)),ТЗ!J113))</f>
        <v>&lt;0,01</v>
      </c>
      <c r="K419" s="28">
        <f>IF(K113&lt;K$619,CONCATENATE("&lt;",VLOOKUP(CONCATENATE(K$317," 1"),ТЗ!$A:$C,3,0)),IF(ТЗ!K113&gt;ТЗ!K$620,CONCATENATE("&gt;",VLOOKUP(CONCATENATE(K$317," 2"),ТЗ!$A:$C,3,0)),ТЗ!K113))</f>
        <v>0</v>
      </c>
    </row>
    <row r="420" spans="4:11" ht="15.75" hidden="1" thickBot="1" x14ac:dyDescent="0.3">
      <c r="D420" s="13" t="str">
        <f>IF(OR(D419=[1]Настройки!$U$6,D419="-"),"-",D419+1)</f>
        <v>-</v>
      </c>
      <c r="E420" s="14" t="str">
        <f t="shared" si="3"/>
        <v>-</v>
      </c>
      <c r="F420" s="14"/>
      <c r="G420" s="14"/>
      <c r="H420" s="28" t="str">
        <f>IF(H114&lt;H$619,CONCATENATE("&lt;",VLOOKUP(CONCATENATE(H$317," 1"),ТЗ!$A:$C,3,0)),IF(ТЗ!H114&gt;ТЗ!H$620,CONCATENATE("&gt;",VLOOKUP(CONCATENATE(H$317," 2"),ТЗ!$A:$C,3,0)),ТЗ!H114))</f>
        <v>&lt;1,00</v>
      </c>
      <c r="I420" s="28" t="str">
        <f>IF(I114&lt;I$619,CONCATENATE("&lt;",VLOOKUP(CONCATENATE(I$317," 1"),ТЗ!$A:$C,3,0)),IF(ТЗ!I114&gt;ТЗ!I$620,CONCATENATE("&gt;",VLOOKUP(CONCATENATE(I$317," 2"),ТЗ!$A:$C,3,0)),ТЗ!I114))</f>
        <v>&lt;1,00</v>
      </c>
      <c r="J420" s="28" t="str">
        <f>IF(J114&lt;J$619,CONCATENATE("&lt;",VLOOKUP(CONCATENATE(J$317," 1"),ТЗ!$A:$C,3,0)),IF(ТЗ!J114&gt;ТЗ!J$620,CONCATENATE("&gt;",VLOOKUP(CONCATENATE(J$317," 2"),ТЗ!$A:$C,3,0)),ТЗ!J114))</f>
        <v>&lt;0,01</v>
      </c>
      <c r="K420" s="28">
        <f>IF(K114&lt;K$619,CONCATENATE("&lt;",VLOOKUP(CONCATENATE(K$317," 1"),ТЗ!$A:$C,3,0)),IF(ТЗ!K114&gt;ТЗ!K$620,CONCATENATE("&gt;",VLOOKUP(CONCATENATE(K$317," 2"),ТЗ!$A:$C,3,0)),ТЗ!K114))</f>
        <v>0</v>
      </c>
    </row>
    <row r="421" spans="4:11" ht="15.75" hidden="1" thickBot="1" x14ac:dyDescent="0.3">
      <c r="D421" s="13" t="str">
        <f>IF(OR(D420=[1]Настройки!$U$6,D420="-"),"-",D420+1)</f>
        <v>-</v>
      </c>
      <c r="E421" s="14" t="str">
        <f t="shared" si="3"/>
        <v>-</v>
      </c>
      <c r="F421" s="14"/>
      <c r="G421" s="14"/>
      <c r="H421" s="28" t="str">
        <f>IF(H115&lt;H$619,CONCATENATE("&lt;",VLOOKUP(CONCATENATE(H$317," 1"),ТЗ!$A:$C,3,0)),IF(ТЗ!H115&gt;ТЗ!H$620,CONCATENATE("&gt;",VLOOKUP(CONCATENATE(H$317," 2"),ТЗ!$A:$C,3,0)),ТЗ!H115))</f>
        <v>&lt;1,00</v>
      </c>
      <c r="I421" s="28" t="str">
        <f>IF(I115&lt;I$619,CONCATENATE("&lt;",VLOOKUP(CONCATENATE(I$317," 1"),ТЗ!$A:$C,3,0)),IF(ТЗ!I115&gt;ТЗ!I$620,CONCATENATE("&gt;",VLOOKUP(CONCATENATE(I$317," 2"),ТЗ!$A:$C,3,0)),ТЗ!I115))</f>
        <v>&lt;1,00</v>
      </c>
      <c r="J421" s="28" t="str">
        <f>IF(J115&lt;J$619,CONCATENATE("&lt;",VLOOKUP(CONCATENATE(J$317," 1"),ТЗ!$A:$C,3,0)),IF(ТЗ!J115&gt;ТЗ!J$620,CONCATENATE("&gt;",VLOOKUP(CONCATENATE(J$317," 2"),ТЗ!$A:$C,3,0)),ТЗ!J115))</f>
        <v>&lt;0,01</v>
      </c>
      <c r="K421" s="28">
        <f>IF(K115&lt;K$619,CONCATENATE("&lt;",VLOOKUP(CONCATENATE(K$317," 1"),ТЗ!$A:$C,3,0)),IF(ТЗ!K115&gt;ТЗ!K$620,CONCATENATE("&gt;",VLOOKUP(CONCATENATE(K$317," 2"),ТЗ!$A:$C,3,0)),ТЗ!K115))</f>
        <v>0</v>
      </c>
    </row>
    <row r="422" spans="4:11" ht="15.75" hidden="1" thickBot="1" x14ac:dyDescent="0.3">
      <c r="D422" s="13" t="str">
        <f>IF(OR(D421=[1]Настройки!$U$6,D421="-"),"-",D421+1)</f>
        <v>-</v>
      </c>
      <c r="E422" s="14" t="str">
        <f t="shared" si="3"/>
        <v>-</v>
      </c>
      <c r="F422" s="14"/>
      <c r="G422" s="14"/>
      <c r="H422" s="28" t="str">
        <f>IF(H116&lt;H$619,CONCATENATE("&lt;",VLOOKUP(CONCATENATE(H$317," 1"),ТЗ!$A:$C,3,0)),IF(ТЗ!H116&gt;ТЗ!H$620,CONCATENATE("&gt;",VLOOKUP(CONCATENATE(H$317," 2"),ТЗ!$A:$C,3,0)),ТЗ!H116))</f>
        <v>&lt;1,00</v>
      </c>
      <c r="I422" s="28" t="str">
        <f>IF(I116&lt;I$619,CONCATENATE("&lt;",VLOOKUP(CONCATENATE(I$317," 1"),ТЗ!$A:$C,3,0)),IF(ТЗ!I116&gt;ТЗ!I$620,CONCATENATE("&gt;",VLOOKUP(CONCATENATE(I$317," 2"),ТЗ!$A:$C,3,0)),ТЗ!I116))</f>
        <v>&lt;1,00</v>
      </c>
      <c r="J422" s="28" t="str">
        <f>IF(J116&lt;J$619,CONCATENATE("&lt;",VLOOKUP(CONCATENATE(J$317," 1"),ТЗ!$A:$C,3,0)),IF(ТЗ!J116&gt;ТЗ!J$620,CONCATENATE("&gt;",VLOOKUP(CONCATENATE(J$317," 2"),ТЗ!$A:$C,3,0)),ТЗ!J116))</f>
        <v>&lt;0,01</v>
      </c>
      <c r="K422" s="28">
        <f>IF(K116&lt;K$619,CONCATENATE("&lt;",VLOOKUP(CONCATENATE(K$317," 1"),ТЗ!$A:$C,3,0)),IF(ТЗ!K116&gt;ТЗ!K$620,CONCATENATE("&gt;",VLOOKUP(CONCATENATE(K$317," 2"),ТЗ!$A:$C,3,0)),ТЗ!K116))</f>
        <v>0</v>
      </c>
    </row>
    <row r="423" spans="4:11" ht="15.75" hidden="1" thickBot="1" x14ac:dyDescent="0.3">
      <c r="D423" s="13" t="str">
        <f>IF(OR(D422=[1]Настройки!$U$6,D422="-"),"-",D422+1)</f>
        <v>-</v>
      </c>
      <c r="E423" s="14" t="str">
        <f t="shared" si="3"/>
        <v>-</v>
      </c>
      <c r="F423" s="14"/>
      <c r="G423" s="14"/>
      <c r="H423" s="28" t="str">
        <f>IF(H117&lt;H$619,CONCATENATE("&lt;",VLOOKUP(CONCATENATE(H$317," 1"),ТЗ!$A:$C,3,0)),IF(ТЗ!H117&gt;ТЗ!H$620,CONCATENATE("&gt;",VLOOKUP(CONCATENATE(H$317," 2"),ТЗ!$A:$C,3,0)),ТЗ!H117))</f>
        <v>&lt;1,00</v>
      </c>
      <c r="I423" s="28" t="str">
        <f>IF(I117&lt;I$619,CONCATENATE("&lt;",VLOOKUP(CONCATENATE(I$317," 1"),ТЗ!$A:$C,3,0)),IF(ТЗ!I117&gt;ТЗ!I$620,CONCATENATE("&gt;",VLOOKUP(CONCATENATE(I$317," 2"),ТЗ!$A:$C,3,0)),ТЗ!I117))</f>
        <v>&lt;1,00</v>
      </c>
      <c r="J423" s="28" t="str">
        <f>IF(J117&lt;J$619,CONCATENATE("&lt;",VLOOKUP(CONCATENATE(J$317," 1"),ТЗ!$A:$C,3,0)),IF(ТЗ!J117&gt;ТЗ!J$620,CONCATENATE("&gt;",VLOOKUP(CONCATENATE(J$317," 2"),ТЗ!$A:$C,3,0)),ТЗ!J117))</f>
        <v>&lt;0,01</v>
      </c>
      <c r="K423" s="28">
        <f>IF(K117&lt;K$619,CONCATENATE("&lt;",VLOOKUP(CONCATENATE(K$317," 1"),ТЗ!$A:$C,3,0)),IF(ТЗ!K117&gt;ТЗ!K$620,CONCATENATE("&gt;",VLOOKUP(CONCATENATE(K$317," 2"),ТЗ!$A:$C,3,0)),ТЗ!K117))</f>
        <v>0</v>
      </c>
    </row>
    <row r="424" spans="4:11" ht="15.75" hidden="1" thickBot="1" x14ac:dyDescent="0.3">
      <c r="D424" s="13" t="str">
        <f>IF(OR(D423=[1]Настройки!$U$6,D423="-"),"-",D423+1)</f>
        <v>-</v>
      </c>
      <c r="E424" s="14" t="str">
        <f t="shared" si="3"/>
        <v>-</v>
      </c>
      <c r="F424" s="14"/>
      <c r="G424" s="14"/>
      <c r="H424" s="28" t="str">
        <f>IF(H118&lt;H$619,CONCATENATE("&lt;",VLOOKUP(CONCATENATE(H$317," 1"),ТЗ!$A:$C,3,0)),IF(ТЗ!H118&gt;ТЗ!H$620,CONCATENATE("&gt;",VLOOKUP(CONCATENATE(H$317," 2"),ТЗ!$A:$C,3,0)),ТЗ!H118))</f>
        <v>&lt;1,00</v>
      </c>
      <c r="I424" s="28" t="str">
        <f>IF(I118&lt;I$619,CONCATENATE("&lt;",VLOOKUP(CONCATENATE(I$317," 1"),ТЗ!$A:$C,3,0)),IF(ТЗ!I118&gt;ТЗ!I$620,CONCATENATE("&gt;",VLOOKUP(CONCATENATE(I$317," 2"),ТЗ!$A:$C,3,0)),ТЗ!I118))</f>
        <v>&lt;1,00</v>
      </c>
      <c r="J424" s="28" t="str">
        <f>IF(J118&lt;J$619,CONCATENATE("&lt;",VLOOKUP(CONCATENATE(J$317," 1"),ТЗ!$A:$C,3,0)),IF(ТЗ!J118&gt;ТЗ!J$620,CONCATENATE("&gt;",VLOOKUP(CONCATENATE(J$317," 2"),ТЗ!$A:$C,3,0)),ТЗ!J118))</f>
        <v>&lt;0,01</v>
      </c>
      <c r="K424" s="28">
        <f>IF(K118&lt;K$619,CONCATENATE("&lt;",VLOOKUP(CONCATENATE(K$317," 1"),ТЗ!$A:$C,3,0)),IF(ТЗ!K118&gt;ТЗ!K$620,CONCATENATE("&gt;",VLOOKUP(CONCATENATE(K$317," 2"),ТЗ!$A:$C,3,0)),ТЗ!K118))</f>
        <v>0</v>
      </c>
    </row>
    <row r="425" spans="4:11" ht="15.75" hidden="1" thickBot="1" x14ac:dyDescent="0.3">
      <c r="D425" s="13" t="str">
        <f>IF(OR(D424=[1]Настройки!$U$6,D424="-"),"-",D424+1)</f>
        <v>-</v>
      </c>
      <c r="E425" s="14" t="str">
        <f t="shared" si="3"/>
        <v>-</v>
      </c>
      <c r="F425" s="14"/>
      <c r="G425" s="14"/>
      <c r="H425" s="28" t="str">
        <f>IF(H119&lt;H$619,CONCATENATE("&lt;",VLOOKUP(CONCATENATE(H$317," 1"),ТЗ!$A:$C,3,0)),IF(ТЗ!H119&gt;ТЗ!H$620,CONCATENATE("&gt;",VLOOKUP(CONCATENATE(H$317," 2"),ТЗ!$A:$C,3,0)),ТЗ!H119))</f>
        <v>&lt;1,00</v>
      </c>
      <c r="I425" s="28" t="str">
        <f>IF(I119&lt;I$619,CONCATENATE("&lt;",VLOOKUP(CONCATENATE(I$317," 1"),ТЗ!$A:$C,3,0)),IF(ТЗ!I119&gt;ТЗ!I$620,CONCATENATE("&gt;",VLOOKUP(CONCATENATE(I$317," 2"),ТЗ!$A:$C,3,0)),ТЗ!I119))</f>
        <v>&lt;1,00</v>
      </c>
      <c r="J425" s="28" t="str">
        <f>IF(J119&lt;J$619,CONCATENATE("&lt;",VLOOKUP(CONCATENATE(J$317," 1"),ТЗ!$A:$C,3,0)),IF(ТЗ!J119&gt;ТЗ!J$620,CONCATENATE("&gt;",VLOOKUP(CONCATENATE(J$317," 2"),ТЗ!$A:$C,3,0)),ТЗ!J119))</f>
        <v>&lt;0,01</v>
      </c>
      <c r="K425" s="28">
        <f>IF(K119&lt;K$619,CONCATENATE("&lt;",VLOOKUP(CONCATENATE(K$317," 1"),ТЗ!$A:$C,3,0)),IF(ТЗ!K119&gt;ТЗ!K$620,CONCATENATE("&gt;",VLOOKUP(CONCATENATE(K$317," 2"),ТЗ!$A:$C,3,0)),ТЗ!K119))</f>
        <v>0</v>
      </c>
    </row>
    <row r="426" spans="4:11" ht="15.75" hidden="1" thickBot="1" x14ac:dyDescent="0.3">
      <c r="D426" s="13" t="str">
        <f>IF(OR(D425=[1]Настройки!$U$6,D425="-"),"-",D425+1)</f>
        <v>-</v>
      </c>
      <c r="E426" s="14" t="str">
        <f t="shared" si="3"/>
        <v>-</v>
      </c>
      <c r="F426" s="14"/>
      <c r="G426" s="14"/>
      <c r="H426" s="28" t="str">
        <f>IF(H120&lt;H$619,CONCATENATE("&lt;",VLOOKUP(CONCATENATE(H$317," 1"),ТЗ!$A:$C,3,0)),IF(ТЗ!H120&gt;ТЗ!H$620,CONCATENATE("&gt;",VLOOKUP(CONCATENATE(H$317," 2"),ТЗ!$A:$C,3,0)),ТЗ!H120))</f>
        <v>&lt;1,00</v>
      </c>
      <c r="I426" s="28" t="str">
        <f>IF(I120&lt;I$619,CONCATENATE("&lt;",VLOOKUP(CONCATENATE(I$317," 1"),ТЗ!$A:$C,3,0)),IF(ТЗ!I120&gt;ТЗ!I$620,CONCATENATE("&gt;",VLOOKUP(CONCATENATE(I$317," 2"),ТЗ!$A:$C,3,0)),ТЗ!I120))</f>
        <v>&lt;1,00</v>
      </c>
      <c r="J426" s="28" t="str">
        <f>IF(J120&lt;J$619,CONCATENATE("&lt;",VLOOKUP(CONCATENATE(J$317," 1"),ТЗ!$A:$C,3,0)),IF(ТЗ!J120&gt;ТЗ!J$620,CONCATENATE("&gt;",VLOOKUP(CONCATENATE(J$317," 2"),ТЗ!$A:$C,3,0)),ТЗ!J120))</f>
        <v>&lt;0,01</v>
      </c>
      <c r="K426" s="28">
        <f>IF(K120&lt;K$619,CONCATENATE("&lt;",VLOOKUP(CONCATENATE(K$317," 1"),ТЗ!$A:$C,3,0)),IF(ТЗ!K120&gt;ТЗ!K$620,CONCATENATE("&gt;",VLOOKUP(CONCATENATE(K$317," 2"),ТЗ!$A:$C,3,0)),ТЗ!K120))</f>
        <v>0</v>
      </c>
    </row>
    <row r="427" spans="4:11" ht="15.75" hidden="1" thickBot="1" x14ac:dyDescent="0.3">
      <c r="D427" s="13" t="str">
        <f>IF(OR(D426=[1]Настройки!$U$6,D426="-"),"-",D426+1)</f>
        <v>-</v>
      </c>
      <c r="E427" s="14" t="str">
        <f t="shared" si="3"/>
        <v>-</v>
      </c>
      <c r="F427" s="14"/>
      <c r="G427" s="14"/>
      <c r="H427" s="28" t="str">
        <f>IF(H121&lt;H$619,CONCATENATE("&lt;",VLOOKUP(CONCATENATE(H$317," 1"),ТЗ!$A:$C,3,0)),IF(ТЗ!H121&gt;ТЗ!H$620,CONCATENATE("&gt;",VLOOKUP(CONCATENATE(H$317," 2"),ТЗ!$A:$C,3,0)),ТЗ!H121))</f>
        <v>&lt;1,00</v>
      </c>
      <c r="I427" s="28" t="str">
        <f>IF(I121&lt;I$619,CONCATENATE("&lt;",VLOOKUP(CONCATENATE(I$317," 1"),ТЗ!$A:$C,3,0)),IF(ТЗ!I121&gt;ТЗ!I$620,CONCATENATE("&gt;",VLOOKUP(CONCATENATE(I$317," 2"),ТЗ!$A:$C,3,0)),ТЗ!I121))</f>
        <v>&lt;1,00</v>
      </c>
      <c r="J427" s="28" t="str">
        <f>IF(J121&lt;J$619,CONCATENATE("&lt;",VLOOKUP(CONCATENATE(J$317," 1"),ТЗ!$A:$C,3,0)),IF(ТЗ!J121&gt;ТЗ!J$620,CONCATENATE("&gt;",VLOOKUP(CONCATENATE(J$317," 2"),ТЗ!$A:$C,3,0)),ТЗ!J121))</f>
        <v>&lt;0,01</v>
      </c>
      <c r="K427" s="28">
        <f>IF(K121&lt;K$619,CONCATENATE("&lt;",VLOOKUP(CONCATENATE(K$317," 1"),ТЗ!$A:$C,3,0)),IF(ТЗ!K121&gt;ТЗ!K$620,CONCATENATE("&gt;",VLOOKUP(CONCATENATE(K$317," 2"),ТЗ!$A:$C,3,0)),ТЗ!K121))</f>
        <v>0</v>
      </c>
    </row>
    <row r="428" spans="4:11" ht="15.75" hidden="1" thickBot="1" x14ac:dyDescent="0.3">
      <c r="D428" s="13" t="str">
        <f>IF(OR(D427=[1]Настройки!$U$6,D427="-"),"-",D427+1)</f>
        <v>-</v>
      </c>
      <c r="E428" s="14" t="str">
        <f t="shared" si="3"/>
        <v>-</v>
      </c>
      <c r="F428" s="14"/>
      <c r="G428" s="14"/>
      <c r="H428" s="28" t="str">
        <f>IF(H122&lt;H$619,CONCATENATE("&lt;",VLOOKUP(CONCATENATE(H$317," 1"),ТЗ!$A:$C,3,0)),IF(ТЗ!H122&gt;ТЗ!H$620,CONCATENATE("&gt;",VLOOKUP(CONCATENATE(H$317," 2"),ТЗ!$A:$C,3,0)),ТЗ!H122))</f>
        <v>&lt;1,00</v>
      </c>
      <c r="I428" s="28" t="str">
        <f>IF(I122&lt;I$619,CONCATENATE("&lt;",VLOOKUP(CONCATENATE(I$317," 1"),ТЗ!$A:$C,3,0)),IF(ТЗ!I122&gt;ТЗ!I$620,CONCATENATE("&gt;",VLOOKUP(CONCATENATE(I$317," 2"),ТЗ!$A:$C,3,0)),ТЗ!I122))</f>
        <v>&lt;1,00</v>
      </c>
      <c r="J428" s="28" t="str">
        <f>IF(J122&lt;J$619,CONCATENATE("&lt;",VLOOKUP(CONCATENATE(J$317," 1"),ТЗ!$A:$C,3,0)),IF(ТЗ!J122&gt;ТЗ!J$620,CONCATENATE("&gt;",VLOOKUP(CONCATENATE(J$317," 2"),ТЗ!$A:$C,3,0)),ТЗ!J122))</f>
        <v>&lt;0,01</v>
      </c>
      <c r="K428" s="28">
        <f>IF(K122&lt;K$619,CONCATENATE("&lt;",VLOOKUP(CONCATENATE(K$317," 1"),ТЗ!$A:$C,3,0)),IF(ТЗ!K122&gt;ТЗ!K$620,CONCATENATE("&gt;",VLOOKUP(CONCATENATE(K$317," 2"),ТЗ!$A:$C,3,0)),ТЗ!K122))</f>
        <v>0</v>
      </c>
    </row>
    <row r="429" spans="4:11" ht="15.75" hidden="1" thickBot="1" x14ac:dyDescent="0.3">
      <c r="D429" s="13" t="str">
        <f>IF(OR(D428=[1]Настройки!$U$6,D428="-"),"-",D428+1)</f>
        <v>-</v>
      </c>
      <c r="E429" s="14" t="str">
        <f t="shared" si="3"/>
        <v>-</v>
      </c>
      <c r="F429" s="14"/>
      <c r="G429" s="14"/>
      <c r="H429" s="28" t="str">
        <f>IF(H123&lt;H$619,CONCATENATE("&lt;",VLOOKUP(CONCATENATE(H$317," 1"),ТЗ!$A:$C,3,0)),IF(ТЗ!H123&gt;ТЗ!H$620,CONCATENATE("&gt;",VLOOKUP(CONCATENATE(H$317," 2"),ТЗ!$A:$C,3,0)),ТЗ!H123))</f>
        <v>&lt;1,00</v>
      </c>
      <c r="I429" s="28" t="str">
        <f>IF(I123&lt;I$619,CONCATENATE("&lt;",VLOOKUP(CONCATENATE(I$317," 1"),ТЗ!$A:$C,3,0)),IF(ТЗ!I123&gt;ТЗ!I$620,CONCATENATE("&gt;",VLOOKUP(CONCATENATE(I$317," 2"),ТЗ!$A:$C,3,0)),ТЗ!I123))</f>
        <v>&lt;1,00</v>
      </c>
      <c r="J429" s="28" t="str">
        <f>IF(J123&lt;J$619,CONCATENATE("&lt;",VLOOKUP(CONCATENATE(J$317," 1"),ТЗ!$A:$C,3,0)),IF(ТЗ!J123&gt;ТЗ!J$620,CONCATENATE("&gt;",VLOOKUP(CONCATENATE(J$317," 2"),ТЗ!$A:$C,3,0)),ТЗ!J123))</f>
        <v>&lt;0,01</v>
      </c>
      <c r="K429" s="28">
        <f>IF(K123&lt;K$619,CONCATENATE("&lt;",VLOOKUP(CONCATENATE(K$317," 1"),ТЗ!$A:$C,3,0)),IF(ТЗ!K123&gt;ТЗ!K$620,CONCATENATE("&gt;",VLOOKUP(CONCATENATE(K$317," 2"),ТЗ!$A:$C,3,0)),ТЗ!K123))</f>
        <v>0</v>
      </c>
    </row>
    <row r="430" spans="4:11" ht="15.75" hidden="1" thickBot="1" x14ac:dyDescent="0.3">
      <c r="D430" s="13" t="str">
        <f>IF(OR(D429=[1]Настройки!$U$6,D429="-"),"-",D429+1)</f>
        <v>-</v>
      </c>
      <c r="E430" s="14" t="str">
        <f t="shared" si="3"/>
        <v>-</v>
      </c>
      <c r="F430" s="14"/>
      <c r="G430" s="14"/>
      <c r="H430" s="28" t="str">
        <f>IF(H124&lt;H$619,CONCATENATE("&lt;",VLOOKUP(CONCATENATE(H$317," 1"),ТЗ!$A:$C,3,0)),IF(ТЗ!H124&gt;ТЗ!H$620,CONCATENATE("&gt;",VLOOKUP(CONCATENATE(H$317," 2"),ТЗ!$A:$C,3,0)),ТЗ!H124))</f>
        <v>&lt;1,00</v>
      </c>
      <c r="I430" s="28" t="str">
        <f>IF(I124&lt;I$619,CONCATENATE("&lt;",VLOOKUP(CONCATENATE(I$317," 1"),ТЗ!$A:$C,3,0)),IF(ТЗ!I124&gt;ТЗ!I$620,CONCATENATE("&gt;",VLOOKUP(CONCATENATE(I$317," 2"),ТЗ!$A:$C,3,0)),ТЗ!I124))</f>
        <v>&lt;1,00</v>
      </c>
      <c r="J430" s="28" t="str">
        <f>IF(J124&lt;J$619,CONCATENATE("&lt;",VLOOKUP(CONCATENATE(J$317," 1"),ТЗ!$A:$C,3,0)),IF(ТЗ!J124&gt;ТЗ!J$620,CONCATENATE("&gt;",VLOOKUP(CONCATENATE(J$317," 2"),ТЗ!$A:$C,3,0)),ТЗ!J124))</f>
        <v>&lt;0,01</v>
      </c>
      <c r="K430" s="28">
        <f>IF(K124&lt;K$619,CONCATENATE("&lt;",VLOOKUP(CONCATENATE(K$317," 1"),ТЗ!$A:$C,3,0)),IF(ТЗ!K124&gt;ТЗ!K$620,CONCATENATE("&gt;",VLOOKUP(CONCATENATE(K$317," 2"),ТЗ!$A:$C,3,0)),ТЗ!K124))</f>
        <v>0</v>
      </c>
    </row>
    <row r="431" spans="4:11" ht="15.75" hidden="1" thickBot="1" x14ac:dyDescent="0.3">
      <c r="D431" s="13" t="str">
        <f>IF(OR(D430=[1]Настройки!$U$6,D430="-"),"-",D430+1)</f>
        <v>-</v>
      </c>
      <c r="E431" s="14" t="str">
        <f t="shared" si="3"/>
        <v>-</v>
      </c>
      <c r="F431" s="14"/>
      <c r="G431" s="14"/>
      <c r="H431" s="28" t="str">
        <f>IF(H125&lt;H$619,CONCATENATE("&lt;",VLOOKUP(CONCATENATE(H$317," 1"),ТЗ!$A:$C,3,0)),IF(ТЗ!H125&gt;ТЗ!H$620,CONCATENATE("&gt;",VLOOKUP(CONCATENATE(H$317," 2"),ТЗ!$A:$C,3,0)),ТЗ!H125))</f>
        <v>&lt;1,00</v>
      </c>
      <c r="I431" s="28" t="str">
        <f>IF(I125&lt;I$619,CONCATENATE("&lt;",VLOOKUP(CONCATENATE(I$317," 1"),ТЗ!$A:$C,3,0)),IF(ТЗ!I125&gt;ТЗ!I$620,CONCATENATE("&gt;",VLOOKUP(CONCATENATE(I$317," 2"),ТЗ!$A:$C,3,0)),ТЗ!I125))</f>
        <v>&lt;1,00</v>
      </c>
      <c r="J431" s="28" t="str">
        <f>IF(J125&lt;J$619,CONCATENATE("&lt;",VLOOKUP(CONCATENATE(J$317," 1"),ТЗ!$A:$C,3,0)),IF(ТЗ!J125&gt;ТЗ!J$620,CONCATENATE("&gt;",VLOOKUP(CONCATENATE(J$317," 2"),ТЗ!$A:$C,3,0)),ТЗ!J125))</f>
        <v>&lt;0,01</v>
      </c>
      <c r="K431" s="28">
        <f>IF(K125&lt;K$619,CONCATENATE("&lt;",VLOOKUP(CONCATENATE(K$317," 1"),ТЗ!$A:$C,3,0)),IF(ТЗ!K125&gt;ТЗ!K$620,CONCATENATE("&gt;",VLOOKUP(CONCATENATE(K$317," 2"),ТЗ!$A:$C,3,0)),ТЗ!K125))</f>
        <v>0</v>
      </c>
    </row>
    <row r="432" spans="4:11" ht="15.75" hidden="1" thickBot="1" x14ac:dyDescent="0.3">
      <c r="D432" s="13" t="str">
        <f>IF(OR(D431=[1]Настройки!$U$6,D431="-"),"-",D431+1)</f>
        <v>-</v>
      </c>
      <c r="E432" s="14" t="str">
        <f t="shared" si="3"/>
        <v>-</v>
      </c>
      <c r="F432" s="14"/>
      <c r="G432" s="14"/>
      <c r="H432" s="28" t="str">
        <f>IF(H126&lt;H$619,CONCATENATE("&lt;",VLOOKUP(CONCATENATE(H$317," 1"),ТЗ!$A:$C,3,0)),IF(ТЗ!H126&gt;ТЗ!H$620,CONCATENATE("&gt;",VLOOKUP(CONCATENATE(H$317," 2"),ТЗ!$A:$C,3,0)),ТЗ!H126))</f>
        <v>&lt;1,00</v>
      </c>
      <c r="I432" s="28" t="str">
        <f>IF(I126&lt;I$619,CONCATENATE("&lt;",VLOOKUP(CONCATENATE(I$317," 1"),ТЗ!$A:$C,3,0)),IF(ТЗ!I126&gt;ТЗ!I$620,CONCATENATE("&gt;",VLOOKUP(CONCATENATE(I$317," 2"),ТЗ!$A:$C,3,0)),ТЗ!I126))</f>
        <v>&lt;1,00</v>
      </c>
      <c r="J432" s="28" t="str">
        <f>IF(J126&lt;J$619,CONCATENATE("&lt;",VLOOKUP(CONCATENATE(J$317," 1"),ТЗ!$A:$C,3,0)),IF(ТЗ!J126&gt;ТЗ!J$620,CONCATENATE("&gt;",VLOOKUP(CONCATENATE(J$317," 2"),ТЗ!$A:$C,3,0)),ТЗ!J126))</f>
        <v>&lt;0,01</v>
      </c>
      <c r="K432" s="28">
        <f>IF(K126&lt;K$619,CONCATENATE("&lt;",VLOOKUP(CONCATENATE(K$317," 1"),ТЗ!$A:$C,3,0)),IF(ТЗ!K126&gt;ТЗ!K$620,CONCATENATE("&gt;",VLOOKUP(CONCATENATE(K$317," 2"),ТЗ!$A:$C,3,0)),ТЗ!K126))</f>
        <v>0</v>
      </c>
    </row>
    <row r="433" spans="4:11" ht="15.75" hidden="1" thickBot="1" x14ac:dyDescent="0.3">
      <c r="D433" s="13" t="str">
        <f>IF(OR(D432=[1]Настройки!$U$6,D432="-"),"-",D432+1)</f>
        <v>-</v>
      </c>
      <c r="E433" s="14" t="str">
        <f t="shared" si="3"/>
        <v>-</v>
      </c>
      <c r="F433" s="14"/>
      <c r="G433" s="14"/>
      <c r="H433" s="28" t="str">
        <f>IF(H127&lt;H$619,CONCATENATE("&lt;",VLOOKUP(CONCATENATE(H$317," 1"),ТЗ!$A:$C,3,0)),IF(ТЗ!H127&gt;ТЗ!H$620,CONCATENATE("&gt;",VLOOKUP(CONCATENATE(H$317," 2"),ТЗ!$A:$C,3,0)),ТЗ!H127))</f>
        <v>&lt;1,00</v>
      </c>
      <c r="I433" s="28" t="str">
        <f>IF(I127&lt;I$619,CONCATENATE("&lt;",VLOOKUP(CONCATENATE(I$317," 1"),ТЗ!$A:$C,3,0)),IF(ТЗ!I127&gt;ТЗ!I$620,CONCATENATE("&gt;",VLOOKUP(CONCATENATE(I$317," 2"),ТЗ!$A:$C,3,0)),ТЗ!I127))</f>
        <v>&lt;1,00</v>
      </c>
      <c r="J433" s="28" t="str">
        <f>IF(J127&lt;J$619,CONCATENATE("&lt;",VLOOKUP(CONCATENATE(J$317," 1"),ТЗ!$A:$C,3,0)),IF(ТЗ!J127&gt;ТЗ!J$620,CONCATENATE("&gt;",VLOOKUP(CONCATENATE(J$317," 2"),ТЗ!$A:$C,3,0)),ТЗ!J127))</f>
        <v>&lt;0,01</v>
      </c>
      <c r="K433" s="28">
        <f>IF(K127&lt;K$619,CONCATENATE("&lt;",VLOOKUP(CONCATENATE(K$317," 1"),ТЗ!$A:$C,3,0)),IF(ТЗ!K127&gt;ТЗ!K$620,CONCATENATE("&gt;",VLOOKUP(CONCATENATE(K$317," 2"),ТЗ!$A:$C,3,0)),ТЗ!K127))</f>
        <v>0</v>
      </c>
    </row>
    <row r="434" spans="4:11" ht="15.75" hidden="1" thickBot="1" x14ac:dyDescent="0.3">
      <c r="D434" s="13" t="str">
        <f>IF(OR(D433=[1]Настройки!$U$6,D433="-"),"-",D433+1)</f>
        <v>-</v>
      </c>
      <c r="E434" s="14" t="str">
        <f t="shared" si="3"/>
        <v>-</v>
      </c>
      <c r="F434" s="14"/>
      <c r="G434" s="14"/>
      <c r="H434" s="28" t="str">
        <f>IF(H128&lt;H$619,CONCATENATE("&lt;",VLOOKUP(CONCATENATE(H$317," 1"),ТЗ!$A:$C,3,0)),IF(ТЗ!H128&gt;ТЗ!H$620,CONCATENATE("&gt;",VLOOKUP(CONCATENATE(H$317," 2"),ТЗ!$A:$C,3,0)),ТЗ!H128))</f>
        <v>&lt;1,00</v>
      </c>
      <c r="I434" s="28" t="str">
        <f>IF(I128&lt;I$619,CONCATENATE("&lt;",VLOOKUP(CONCATENATE(I$317," 1"),ТЗ!$A:$C,3,0)),IF(ТЗ!I128&gt;ТЗ!I$620,CONCATENATE("&gt;",VLOOKUP(CONCATENATE(I$317," 2"),ТЗ!$A:$C,3,0)),ТЗ!I128))</f>
        <v>&lt;1,00</v>
      </c>
      <c r="J434" s="28" t="str">
        <f>IF(J128&lt;J$619,CONCATENATE("&lt;",VLOOKUP(CONCATENATE(J$317," 1"),ТЗ!$A:$C,3,0)),IF(ТЗ!J128&gt;ТЗ!J$620,CONCATENATE("&gt;",VLOOKUP(CONCATENATE(J$317," 2"),ТЗ!$A:$C,3,0)),ТЗ!J128))</f>
        <v>&lt;0,01</v>
      </c>
      <c r="K434" s="28">
        <f>IF(K128&lt;K$619,CONCATENATE("&lt;",VLOOKUP(CONCATENATE(K$317," 1"),ТЗ!$A:$C,3,0)),IF(ТЗ!K128&gt;ТЗ!K$620,CONCATENATE("&gt;",VLOOKUP(CONCATENATE(K$317," 2"),ТЗ!$A:$C,3,0)),ТЗ!K128))</f>
        <v>0</v>
      </c>
    </row>
    <row r="435" spans="4:11" ht="15.75" hidden="1" thickBot="1" x14ac:dyDescent="0.3">
      <c r="D435" s="13" t="str">
        <f>IF(OR(D434=[1]Настройки!$U$6,D434="-"),"-",D434+1)</f>
        <v>-</v>
      </c>
      <c r="E435" s="14" t="str">
        <f t="shared" si="3"/>
        <v>-</v>
      </c>
      <c r="F435" s="14"/>
      <c r="G435" s="14"/>
      <c r="H435" s="28" t="str">
        <f>IF(H129&lt;H$619,CONCATENATE("&lt;",VLOOKUP(CONCATENATE(H$317," 1"),ТЗ!$A:$C,3,0)),IF(ТЗ!H129&gt;ТЗ!H$620,CONCATENATE("&gt;",VLOOKUP(CONCATENATE(H$317," 2"),ТЗ!$A:$C,3,0)),ТЗ!H129))</f>
        <v>&lt;1,00</v>
      </c>
      <c r="I435" s="28" t="str">
        <f>IF(I129&lt;I$619,CONCATENATE("&lt;",VLOOKUP(CONCATENATE(I$317," 1"),ТЗ!$A:$C,3,0)),IF(ТЗ!I129&gt;ТЗ!I$620,CONCATENATE("&gt;",VLOOKUP(CONCATENATE(I$317," 2"),ТЗ!$A:$C,3,0)),ТЗ!I129))</f>
        <v>&lt;1,00</v>
      </c>
      <c r="J435" s="28" t="str">
        <f>IF(J129&lt;J$619,CONCATENATE("&lt;",VLOOKUP(CONCATENATE(J$317," 1"),ТЗ!$A:$C,3,0)),IF(ТЗ!J129&gt;ТЗ!J$620,CONCATENATE("&gt;",VLOOKUP(CONCATENATE(J$317," 2"),ТЗ!$A:$C,3,0)),ТЗ!J129))</f>
        <v>&lt;0,01</v>
      </c>
      <c r="K435" s="28">
        <f>IF(K129&lt;K$619,CONCATENATE("&lt;",VLOOKUP(CONCATENATE(K$317," 1"),ТЗ!$A:$C,3,0)),IF(ТЗ!K129&gt;ТЗ!K$620,CONCATENATE("&gt;",VLOOKUP(CONCATENATE(K$317," 2"),ТЗ!$A:$C,3,0)),ТЗ!K129))</f>
        <v>0</v>
      </c>
    </row>
    <row r="436" spans="4:11" ht="15.75" hidden="1" thickBot="1" x14ac:dyDescent="0.3">
      <c r="D436" s="13" t="str">
        <f>IF(OR(D435=[1]Настройки!$U$6,D435="-"),"-",D435+1)</f>
        <v>-</v>
      </c>
      <c r="E436" s="14" t="str">
        <f t="shared" si="3"/>
        <v>-</v>
      </c>
      <c r="F436" s="14"/>
      <c r="G436" s="14"/>
      <c r="H436" s="28" t="str">
        <f>IF(H130&lt;H$619,CONCATENATE("&lt;",VLOOKUP(CONCATENATE(H$317," 1"),ТЗ!$A:$C,3,0)),IF(ТЗ!H130&gt;ТЗ!H$620,CONCATENATE("&gt;",VLOOKUP(CONCATENATE(H$317," 2"),ТЗ!$A:$C,3,0)),ТЗ!H130))</f>
        <v>&lt;1,00</v>
      </c>
      <c r="I436" s="28" t="str">
        <f>IF(I130&lt;I$619,CONCATENATE("&lt;",VLOOKUP(CONCATENATE(I$317," 1"),ТЗ!$A:$C,3,0)),IF(ТЗ!I130&gt;ТЗ!I$620,CONCATENATE("&gt;",VLOOKUP(CONCATENATE(I$317," 2"),ТЗ!$A:$C,3,0)),ТЗ!I130))</f>
        <v>&lt;1,00</v>
      </c>
      <c r="J436" s="28" t="str">
        <f>IF(J130&lt;J$619,CONCATENATE("&lt;",VLOOKUP(CONCATENATE(J$317," 1"),ТЗ!$A:$C,3,0)),IF(ТЗ!J130&gt;ТЗ!J$620,CONCATENATE("&gt;",VLOOKUP(CONCATENATE(J$317," 2"),ТЗ!$A:$C,3,0)),ТЗ!J130))</f>
        <v>&lt;0,01</v>
      </c>
      <c r="K436" s="28">
        <f>IF(K130&lt;K$619,CONCATENATE("&lt;",VLOOKUP(CONCATENATE(K$317," 1"),ТЗ!$A:$C,3,0)),IF(ТЗ!K130&gt;ТЗ!K$620,CONCATENATE("&gt;",VLOOKUP(CONCATENATE(K$317," 2"),ТЗ!$A:$C,3,0)),ТЗ!K130))</f>
        <v>0</v>
      </c>
    </row>
    <row r="437" spans="4:11" ht="15.75" hidden="1" thickBot="1" x14ac:dyDescent="0.3">
      <c r="D437" s="13" t="str">
        <f>IF(OR(D436=[1]Настройки!$U$6,D436="-"),"-",D436+1)</f>
        <v>-</v>
      </c>
      <c r="E437" s="14" t="str">
        <f t="shared" si="3"/>
        <v>-</v>
      </c>
      <c r="F437" s="14"/>
      <c r="G437" s="14"/>
      <c r="H437" s="28" t="str">
        <f>IF(H131&lt;H$619,CONCATENATE("&lt;",VLOOKUP(CONCATENATE(H$317," 1"),ТЗ!$A:$C,3,0)),IF(ТЗ!H131&gt;ТЗ!H$620,CONCATENATE("&gt;",VLOOKUP(CONCATENATE(H$317," 2"),ТЗ!$A:$C,3,0)),ТЗ!H131))</f>
        <v>&lt;1,00</v>
      </c>
      <c r="I437" s="28" t="str">
        <f>IF(I131&lt;I$619,CONCATENATE("&lt;",VLOOKUP(CONCATENATE(I$317," 1"),ТЗ!$A:$C,3,0)),IF(ТЗ!I131&gt;ТЗ!I$620,CONCATENATE("&gt;",VLOOKUP(CONCATENATE(I$317," 2"),ТЗ!$A:$C,3,0)),ТЗ!I131))</f>
        <v>&lt;1,00</v>
      </c>
      <c r="J437" s="28" t="str">
        <f>IF(J131&lt;J$619,CONCATENATE("&lt;",VLOOKUP(CONCATENATE(J$317," 1"),ТЗ!$A:$C,3,0)),IF(ТЗ!J131&gt;ТЗ!J$620,CONCATENATE("&gt;",VLOOKUP(CONCATENATE(J$317," 2"),ТЗ!$A:$C,3,0)),ТЗ!J131))</f>
        <v>&lt;0,01</v>
      </c>
      <c r="K437" s="28">
        <f>IF(K131&lt;K$619,CONCATENATE("&lt;",VLOOKUP(CONCATENATE(K$317," 1"),ТЗ!$A:$C,3,0)),IF(ТЗ!K131&gt;ТЗ!K$620,CONCATENATE("&gt;",VLOOKUP(CONCATENATE(K$317," 2"),ТЗ!$A:$C,3,0)),ТЗ!K131))</f>
        <v>0</v>
      </c>
    </row>
    <row r="438" spans="4:11" ht="15.75" hidden="1" thickBot="1" x14ac:dyDescent="0.3">
      <c r="D438" s="13" t="str">
        <f>IF(OR(D437=[1]Настройки!$U$6,D437="-"),"-",D437+1)</f>
        <v>-</v>
      </c>
      <c r="E438" s="14" t="str">
        <f t="shared" si="3"/>
        <v>-</v>
      </c>
      <c r="F438" s="14"/>
      <c r="G438" s="14"/>
      <c r="H438" s="28" t="str">
        <f>IF(H132&lt;H$619,CONCATENATE("&lt;",VLOOKUP(CONCATENATE(H$317," 1"),ТЗ!$A:$C,3,0)),IF(ТЗ!H132&gt;ТЗ!H$620,CONCATENATE("&gt;",VLOOKUP(CONCATENATE(H$317," 2"),ТЗ!$A:$C,3,0)),ТЗ!H132))</f>
        <v>&lt;1,00</v>
      </c>
      <c r="I438" s="28" t="str">
        <f>IF(I132&lt;I$619,CONCATENATE("&lt;",VLOOKUP(CONCATENATE(I$317," 1"),ТЗ!$A:$C,3,0)),IF(ТЗ!I132&gt;ТЗ!I$620,CONCATENATE("&gt;",VLOOKUP(CONCATENATE(I$317," 2"),ТЗ!$A:$C,3,0)),ТЗ!I132))</f>
        <v>&lt;1,00</v>
      </c>
      <c r="J438" s="28" t="str">
        <f>IF(J132&lt;J$619,CONCATENATE("&lt;",VLOOKUP(CONCATENATE(J$317," 1"),ТЗ!$A:$C,3,0)),IF(ТЗ!J132&gt;ТЗ!J$620,CONCATENATE("&gt;",VLOOKUP(CONCATENATE(J$317," 2"),ТЗ!$A:$C,3,0)),ТЗ!J132))</f>
        <v>&lt;0,01</v>
      </c>
      <c r="K438" s="28">
        <f>IF(K132&lt;K$619,CONCATENATE("&lt;",VLOOKUP(CONCATENATE(K$317," 1"),ТЗ!$A:$C,3,0)),IF(ТЗ!K132&gt;ТЗ!K$620,CONCATENATE("&gt;",VLOOKUP(CONCATENATE(K$317," 2"),ТЗ!$A:$C,3,0)),ТЗ!K132))</f>
        <v>0</v>
      </c>
    </row>
    <row r="439" spans="4:11" ht="15.75" hidden="1" thickBot="1" x14ac:dyDescent="0.3">
      <c r="D439" s="13" t="str">
        <f>IF(OR(D438=[1]Настройки!$U$6,D438="-"),"-",D438+1)</f>
        <v>-</v>
      </c>
      <c r="E439" s="14" t="str">
        <f t="shared" si="3"/>
        <v>-</v>
      </c>
      <c r="F439" s="14"/>
      <c r="G439" s="14"/>
      <c r="H439" s="28" t="str">
        <f>IF(H133&lt;H$619,CONCATENATE("&lt;",VLOOKUP(CONCATENATE(H$317," 1"),ТЗ!$A:$C,3,0)),IF(ТЗ!H133&gt;ТЗ!H$620,CONCATENATE("&gt;",VLOOKUP(CONCATENATE(H$317," 2"),ТЗ!$A:$C,3,0)),ТЗ!H133))</f>
        <v>&lt;1,00</v>
      </c>
      <c r="I439" s="28" t="str">
        <f>IF(I133&lt;I$619,CONCATENATE("&lt;",VLOOKUP(CONCATENATE(I$317," 1"),ТЗ!$A:$C,3,0)),IF(ТЗ!I133&gt;ТЗ!I$620,CONCATENATE("&gt;",VLOOKUP(CONCATENATE(I$317," 2"),ТЗ!$A:$C,3,0)),ТЗ!I133))</f>
        <v>&lt;1,00</v>
      </c>
      <c r="J439" s="28" t="str">
        <f>IF(J133&lt;J$619,CONCATENATE("&lt;",VLOOKUP(CONCATENATE(J$317," 1"),ТЗ!$A:$C,3,0)),IF(ТЗ!J133&gt;ТЗ!J$620,CONCATENATE("&gt;",VLOOKUP(CONCATENATE(J$317," 2"),ТЗ!$A:$C,3,0)),ТЗ!J133))</f>
        <v>&lt;0,01</v>
      </c>
      <c r="K439" s="28">
        <f>IF(K133&lt;K$619,CONCATENATE("&lt;",VLOOKUP(CONCATENATE(K$317," 1"),ТЗ!$A:$C,3,0)),IF(ТЗ!K133&gt;ТЗ!K$620,CONCATENATE("&gt;",VLOOKUP(CONCATENATE(K$317," 2"),ТЗ!$A:$C,3,0)),ТЗ!K133))</f>
        <v>0</v>
      </c>
    </row>
    <row r="440" spans="4:11" ht="15.75" hidden="1" thickBot="1" x14ac:dyDescent="0.3">
      <c r="D440" s="13" t="str">
        <f>IF(OR(D439=[1]Настройки!$U$6,D439="-"),"-",D439+1)</f>
        <v>-</v>
      </c>
      <c r="E440" s="14" t="str">
        <f t="shared" si="3"/>
        <v>-</v>
      </c>
      <c r="F440" s="14"/>
      <c r="G440" s="14"/>
      <c r="H440" s="28" t="str">
        <f>IF(H134&lt;H$619,CONCATENATE("&lt;",VLOOKUP(CONCATENATE(H$317," 1"),ТЗ!$A:$C,3,0)),IF(ТЗ!H134&gt;ТЗ!H$620,CONCATENATE("&gt;",VLOOKUP(CONCATENATE(H$317," 2"),ТЗ!$A:$C,3,0)),ТЗ!H134))</f>
        <v>&lt;1,00</v>
      </c>
      <c r="I440" s="28" t="str">
        <f>IF(I134&lt;I$619,CONCATENATE("&lt;",VLOOKUP(CONCATENATE(I$317," 1"),ТЗ!$A:$C,3,0)),IF(ТЗ!I134&gt;ТЗ!I$620,CONCATENATE("&gt;",VLOOKUP(CONCATENATE(I$317," 2"),ТЗ!$A:$C,3,0)),ТЗ!I134))</f>
        <v>&lt;1,00</v>
      </c>
      <c r="J440" s="28" t="str">
        <f>IF(J134&lt;J$619,CONCATENATE("&lt;",VLOOKUP(CONCATENATE(J$317," 1"),ТЗ!$A:$C,3,0)),IF(ТЗ!J134&gt;ТЗ!J$620,CONCATENATE("&gt;",VLOOKUP(CONCATENATE(J$317," 2"),ТЗ!$A:$C,3,0)),ТЗ!J134))</f>
        <v>&lt;0,01</v>
      </c>
      <c r="K440" s="28">
        <f>IF(K134&lt;K$619,CONCATENATE("&lt;",VLOOKUP(CONCATENATE(K$317," 1"),ТЗ!$A:$C,3,0)),IF(ТЗ!K134&gt;ТЗ!K$620,CONCATENATE("&gt;",VLOOKUP(CONCATENATE(K$317," 2"),ТЗ!$A:$C,3,0)),ТЗ!K134))</f>
        <v>0</v>
      </c>
    </row>
    <row r="441" spans="4:11" ht="15.75" hidden="1" thickBot="1" x14ac:dyDescent="0.3">
      <c r="D441" s="13" t="str">
        <f>IF(OR(D440=[1]Настройки!$U$6,D440="-"),"-",D440+1)</f>
        <v>-</v>
      </c>
      <c r="E441" s="14" t="str">
        <f t="shared" si="3"/>
        <v>-</v>
      </c>
      <c r="F441" s="14"/>
      <c r="G441" s="14"/>
      <c r="H441" s="28" t="str">
        <f>IF(H135&lt;H$619,CONCATENATE("&lt;",VLOOKUP(CONCATENATE(H$317," 1"),ТЗ!$A:$C,3,0)),IF(ТЗ!H135&gt;ТЗ!H$620,CONCATENATE("&gt;",VLOOKUP(CONCATENATE(H$317," 2"),ТЗ!$A:$C,3,0)),ТЗ!H135))</f>
        <v>&lt;1,00</v>
      </c>
      <c r="I441" s="28" t="str">
        <f>IF(I135&lt;I$619,CONCATENATE("&lt;",VLOOKUP(CONCATENATE(I$317," 1"),ТЗ!$A:$C,3,0)),IF(ТЗ!I135&gt;ТЗ!I$620,CONCATENATE("&gt;",VLOOKUP(CONCATENATE(I$317," 2"),ТЗ!$A:$C,3,0)),ТЗ!I135))</f>
        <v>&lt;1,00</v>
      </c>
      <c r="J441" s="28" t="str">
        <f>IF(J135&lt;J$619,CONCATENATE("&lt;",VLOOKUP(CONCATENATE(J$317," 1"),ТЗ!$A:$C,3,0)),IF(ТЗ!J135&gt;ТЗ!J$620,CONCATENATE("&gt;",VLOOKUP(CONCATENATE(J$317," 2"),ТЗ!$A:$C,3,0)),ТЗ!J135))</f>
        <v>&lt;0,01</v>
      </c>
      <c r="K441" s="28">
        <f>IF(K135&lt;K$619,CONCATENATE("&lt;",VLOOKUP(CONCATENATE(K$317," 1"),ТЗ!$A:$C,3,0)),IF(ТЗ!K135&gt;ТЗ!K$620,CONCATENATE("&gt;",VLOOKUP(CONCATENATE(K$317," 2"),ТЗ!$A:$C,3,0)),ТЗ!K135))</f>
        <v>0</v>
      </c>
    </row>
    <row r="442" spans="4:11" ht="15.75" hidden="1" thickBot="1" x14ac:dyDescent="0.3">
      <c r="D442" s="13" t="str">
        <f>IF(OR(D441=[1]Настройки!$U$6,D441="-"),"-",D441+1)</f>
        <v>-</v>
      </c>
      <c r="E442" s="14" t="str">
        <f t="shared" si="3"/>
        <v>-</v>
      </c>
      <c r="F442" s="14"/>
      <c r="G442" s="14"/>
      <c r="H442" s="28" t="str">
        <f>IF(H136&lt;H$619,CONCATENATE("&lt;",VLOOKUP(CONCATENATE(H$317," 1"),ТЗ!$A:$C,3,0)),IF(ТЗ!H136&gt;ТЗ!H$620,CONCATENATE("&gt;",VLOOKUP(CONCATENATE(H$317," 2"),ТЗ!$A:$C,3,0)),ТЗ!H136))</f>
        <v>&lt;1,00</v>
      </c>
      <c r="I442" s="28" t="str">
        <f>IF(I136&lt;I$619,CONCATENATE("&lt;",VLOOKUP(CONCATENATE(I$317," 1"),ТЗ!$A:$C,3,0)),IF(ТЗ!I136&gt;ТЗ!I$620,CONCATENATE("&gt;",VLOOKUP(CONCATENATE(I$317," 2"),ТЗ!$A:$C,3,0)),ТЗ!I136))</f>
        <v>&lt;1,00</v>
      </c>
      <c r="J442" s="28" t="str">
        <f>IF(J136&lt;J$619,CONCATENATE("&lt;",VLOOKUP(CONCATENATE(J$317," 1"),ТЗ!$A:$C,3,0)),IF(ТЗ!J136&gt;ТЗ!J$620,CONCATENATE("&gt;",VLOOKUP(CONCATENATE(J$317," 2"),ТЗ!$A:$C,3,0)),ТЗ!J136))</f>
        <v>&lt;0,01</v>
      </c>
      <c r="K442" s="28">
        <f>IF(K136&lt;K$619,CONCATENATE("&lt;",VLOOKUP(CONCATENATE(K$317," 1"),ТЗ!$A:$C,3,0)),IF(ТЗ!K136&gt;ТЗ!K$620,CONCATENATE("&gt;",VLOOKUP(CONCATENATE(K$317," 2"),ТЗ!$A:$C,3,0)),ТЗ!K136))</f>
        <v>0</v>
      </c>
    </row>
    <row r="443" spans="4:11" ht="15.75" hidden="1" thickBot="1" x14ac:dyDescent="0.3">
      <c r="D443" s="13" t="str">
        <f>IF(OR(D442=[1]Настройки!$U$6,D442="-"),"-",D442+1)</f>
        <v>-</v>
      </c>
      <c r="E443" s="14" t="str">
        <f t="shared" si="3"/>
        <v>-</v>
      </c>
      <c r="F443" s="14"/>
      <c r="G443" s="14"/>
      <c r="H443" s="28" t="str">
        <f>IF(H137&lt;H$619,CONCATENATE("&lt;",VLOOKUP(CONCATENATE(H$317," 1"),ТЗ!$A:$C,3,0)),IF(ТЗ!H137&gt;ТЗ!H$620,CONCATENATE("&gt;",VLOOKUP(CONCATENATE(H$317," 2"),ТЗ!$A:$C,3,0)),ТЗ!H137))</f>
        <v>&lt;1,00</v>
      </c>
      <c r="I443" s="28" t="str">
        <f>IF(I137&lt;I$619,CONCATENATE("&lt;",VLOOKUP(CONCATENATE(I$317," 1"),ТЗ!$A:$C,3,0)),IF(ТЗ!I137&gt;ТЗ!I$620,CONCATENATE("&gt;",VLOOKUP(CONCATENATE(I$317," 2"),ТЗ!$A:$C,3,0)),ТЗ!I137))</f>
        <v>&lt;1,00</v>
      </c>
      <c r="J443" s="28" t="str">
        <f>IF(J137&lt;J$619,CONCATENATE("&lt;",VLOOKUP(CONCATENATE(J$317," 1"),ТЗ!$A:$C,3,0)),IF(ТЗ!J137&gt;ТЗ!J$620,CONCATENATE("&gt;",VLOOKUP(CONCATENATE(J$317," 2"),ТЗ!$A:$C,3,0)),ТЗ!J137))</f>
        <v>&lt;0,01</v>
      </c>
      <c r="K443" s="28">
        <f>IF(K137&lt;K$619,CONCATENATE("&lt;",VLOOKUP(CONCATENATE(K$317," 1"),ТЗ!$A:$C,3,0)),IF(ТЗ!K137&gt;ТЗ!K$620,CONCATENATE("&gt;",VLOOKUP(CONCATENATE(K$317," 2"),ТЗ!$A:$C,3,0)),ТЗ!K137))</f>
        <v>0</v>
      </c>
    </row>
    <row r="444" spans="4:11" ht="15.75" hidden="1" thickBot="1" x14ac:dyDescent="0.3">
      <c r="D444" s="13" t="str">
        <f>IF(OR(D443=[1]Настройки!$U$6,D443="-"),"-",D443+1)</f>
        <v>-</v>
      </c>
      <c r="E444" s="14" t="str">
        <f t="shared" si="3"/>
        <v>-</v>
      </c>
      <c r="F444" s="14"/>
      <c r="G444" s="14"/>
      <c r="H444" s="28" t="str">
        <f>IF(H138&lt;H$619,CONCATENATE("&lt;",VLOOKUP(CONCATENATE(H$317," 1"),ТЗ!$A:$C,3,0)),IF(ТЗ!H138&gt;ТЗ!H$620,CONCATENATE("&gt;",VLOOKUP(CONCATENATE(H$317," 2"),ТЗ!$A:$C,3,0)),ТЗ!H138))</f>
        <v>&lt;1,00</v>
      </c>
      <c r="I444" s="28" t="str">
        <f>IF(I138&lt;I$619,CONCATENATE("&lt;",VLOOKUP(CONCATENATE(I$317," 1"),ТЗ!$A:$C,3,0)),IF(ТЗ!I138&gt;ТЗ!I$620,CONCATENATE("&gt;",VLOOKUP(CONCATENATE(I$317," 2"),ТЗ!$A:$C,3,0)),ТЗ!I138))</f>
        <v>&lt;1,00</v>
      </c>
      <c r="J444" s="28" t="str">
        <f>IF(J138&lt;J$619,CONCATENATE("&lt;",VLOOKUP(CONCATENATE(J$317," 1"),ТЗ!$A:$C,3,0)),IF(ТЗ!J138&gt;ТЗ!J$620,CONCATENATE("&gt;",VLOOKUP(CONCATENATE(J$317," 2"),ТЗ!$A:$C,3,0)),ТЗ!J138))</f>
        <v>&lt;0,01</v>
      </c>
      <c r="K444" s="28">
        <f>IF(K138&lt;K$619,CONCATENATE("&lt;",VLOOKUP(CONCATENATE(K$317," 1"),ТЗ!$A:$C,3,0)),IF(ТЗ!K138&gt;ТЗ!K$620,CONCATENATE("&gt;",VLOOKUP(CONCATENATE(K$317," 2"),ТЗ!$A:$C,3,0)),ТЗ!K138))</f>
        <v>0</v>
      </c>
    </row>
    <row r="445" spans="4:11" ht="15.75" hidden="1" thickBot="1" x14ac:dyDescent="0.3">
      <c r="D445" s="13" t="str">
        <f>IF(OR(D444=[1]Настройки!$U$6,D444="-"),"-",D444+1)</f>
        <v>-</v>
      </c>
      <c r="E445" s="14" t="str">
        <f t="shared" si="3"/>
        <v>-</v>
      </c>
      <c r="F445" s="14"/>
      <c r="G445" s="14"/>
      <c r="H445" s="28" t="str">
        <f>IF(H139&lt;H$619,CONCATENATE("&lt;",VLOOKUP(CONCATENATE(H$317," 1"),ТЗ!$A:$C,3,0)),IF(ТЗ!H139&gt;ТЗ!H$620,CONCATENATE("&gt;",VLOOKUP(CONCATENATE(H$317," 2"),ТЗ!$A:$C,3,0)),ТЗ!H139))</f>
        <v>&lt;1,00</v>
      </c>
      <c r="I445" s="28" t="str">
        <f>IF(I139&lt;I$619,CONCATENATE("&lt;",VLOOKUP(CONCATENATE(I$317," 1"),ТЗ!$A:$C,3,0)),IF(ТЗ!I139&gt;ТЗ!I$620,CONCATENATE("&gt;",VLOOKUP(CONCATENATE(I$317," 2"),ТЗ!$A:$C,3,0)),ТЗ!I139))</f>
        <v>&lt;1,00</v>
      </c>
      <c r="J445" s="28" t="str">
        <f>IF(J139&lt;J$619,CONCATENATE("&lt;",VLOOKUP(CONCATENATE(J$317," 1"),ТЗ!$A:$C,3,0)),IF(ТЗ!J139&gt;ТЗ!J$620,CONCATENATE("&gt;",VLOOKUP(CONCATENATE(J$317," 2"),ТЗ!$A:$C,3,0)),ТЗ!J139))</f>
        <v>&lt;0,01</v>
      </c>
      <c r="K445" s="28">
        <f>IF(K139&lt;K$619,CONCATENATE("&lt;",VLOOKUP(CONCATENATE(K$317," 1"),ТЗ!$A:$C,3,0)),IF(ТЗ!K139&gt;ТЗ!K$620,CONCATENATE("&gt;",VLOOKUP(CONCATENATE(K$317," 2"),ТЗ!$A:$C,3,0)),ТЗ!K139))</f>
        <v>0</v>
      </c>
    </row>
    <row r="446" spans="4:11" ht="15.75" hidden="1" thickBot="1" x14ac:dyDescent="0.3">
      <c r="D446" s="13" t="str">
        <f>IF(OR(D445=[1]Настройки!$U$6,D445="-"),"-",D445+1)</f>
        <v>-</v>
      </c>
      <c r="E446" s="14" t="str">
        <f t="shared" si="3"/>
        <v>-</v>
      </c>
      <c r="F446" s="14"/>
      <c r="G446" s="14"/>
      <c r="H446" s="28" t="str">
        <f>IF(H140&lt;H$619,CONCATENATE("&lt;",VLOOKUP(CONCATENATE(H$317," 1"),ТЗ!$A:$C,3,0)),IF(ТЗ!H140&gt;ТЗ!H$620,CONCATENATE("&gt;",VLOOKUP(CONCATENATE(H$317," 2"),ТЗ!$A:$C,3,0)),ТЗ!H140))</f>
        <v>&lt;1,00</v>
      </c>
      <c r="I446" s="28" t="str">
        <f>IF(I140&lt;I$619,CONCATENATE("&lt;",VLOOKUP(CONCATENATE(I$317," 1"),ТЗ!$A:$C,3,0)),IF(ТЗ!I140&gt;ТЗ!I$620,CONCATENATE("&gt;",VLOOKUP(CONCATENATE(I$317," 2"),ТЗ!$A:$C,3,0)),ТЗ!I140))</f>
        <v>&lt;1,00</v>
      </c>
      <c r="J446" s="28" t="str">
        <f>IF(J140&lt;J$619,CONCATENATE("&lt;",VLOOKUP(CONCATENATE(J$317," 1"),ТЗ!$A:$C,3,0)),IF(ТЗ!J140&gt;ТЗ!J$620,CONCATENATE("&gt;",VLOOKUP(CONCATENATE(J$317," 2"),ТЗ!$A:$C,3,0)),ТЗ!J140))</f>
        <v>&lt;0,01</v>
      </c>
      <c r="K446" s="28">
        <f>IF(K140&lt;K$619,CONCATENATE("&lt;",VLOOKUP(CONCATENATE(K$317," 1"),ТЗ!$A:$C,3,0)),IF(ТЗ!K140&gt;ТЗ!K$620,CONCATENATE("&gt;",VLOOKUP(CONCATENATE(K$317," 2"),ТЗ!$A:$C,3,0)),ТЗ!K140))</f>
        <v>0</v>
      </c>
    </row>
    <row r="447" spans="4:11" ht="15.75" hidden="1" thickBot="1" x14ac:dyDescent="0.3">
      <c r="D447" s="13" t="str">
        <f>IF(OR(D446=[1]Настройки!$U$6,D446="-"),"-",D446+1)</f>
        <v>-</v>
      </c>
      <c r="E447" s="14" t="str">
        <f t="shared" ref="E447:E510" si="4">E141</f>
        <v>-</v>
      </c>
      <c r="F447" s="14"/>
      <c r="G447" s="14"/>
      <c r="H447" s="28" t="str">
        <f>IF(H141&lt;H$619,CONCATENATE("&lt;",VLOOKUP(CONCATENATE(H$317," 1"),ТЗ!$A:$C,3,0)),IF(ТЗ!H141&gt;ТЗ!H$620,CONCATENATE("&gt;",VLOOKUP(CONCATENATE(H$317," 2"),ТЗ!$A:$C,3,0)),ТЗ!H141))</f>
        <v>&lt;1,00</v>
      </c>
      <c r="I447" s="28" t="str">
        <f>IF(I141&lt;I$619,CONCATENATE("&lt;",VLOOKUP(CONCATENATE(I$317," 1"),ТЗ!$A:$C,3,0)),IF(ТЗ!I141&gt;ТЗ!I$620,CONCATENATE("&gt;",VLOOKUP(CONCATENATE(I$317," 2"),ТЗ!$A:$C,3,0)),ТЗ!I141))</f>
        <v>&lt;1,00</v>
      </c>
      <c r="J447" s="28" t="str">
        <f>IF(J141&lt;J$619,CONCATENATE("&lt;",VLOOKUP(CONCATENATE(J$317," 1"),ТЗ!$A:$C,3,0)),IF(ТЗ!J141&gt;ТЗ!J$620,CONCATENATE("&gt;",VLOOKUP(CONCATENATE(J$317," 2"),ТЗ!$A:$C,3,0)),ТЗ!J141))</f>
        <v>&lt;0,01</v>
      </c>
      <c r="K447" s="28">
        <f>IF(K141&lt;K$619,CONCATENATE("&lt;",VLOOKUP(CONCATENATE(K$317," 1"),ТЗ!$A:$C,3,0)),IF(ТЗ!K141&gt;ТЗ!K$620,CONCATENATE("&gt;",VLOOKUP(CONCATENATE(K$317," 2"),ТЗ!$A:$C,3,0)),ТЗ!K141))</f>
        <v>0</v>
      </c>
    </row>
    <row r="448" spans="4:11" ht="15.75" hidden="1" thickBot="1" x14ac:dyDescent="0.3">
      <c r="D448" s="13" t="str">
        <f>IF(OR(D447=[1]Настройки!$U$6,D447="-"),"-",D447+1)</f>
        <v>-</v>
      </c>
      <c r="E448" s="14" t="str">
        <f t="shared" si="4"/>
        <v>-</v>
      </c>
      <c r="F448" s="14"/>
      <c r="G448" s="14"/>
      <c r="H448" s="28" t="str">
        <f>IF(H142&lt;H$619,CONCATENATE("&lt;",VLOOKUP(CONCATENATE(H$317," 1"),ТЗ!$A:$C,3,0)),IF(ТЗ!H142&gt;ТЗ!H$620,CONCATENATE("&gt;",VLOOKUP(CONCATENATE(H$317," 2"),ТЗ!$A:$C,3,0)),ТЗ!H142))</f>
        <v>&lt;1,00</v>
      </c>
      <c r="I448" s="28" t="str">
        <f>IF(I142&lt;I$619,CONCATENATE("&lt;",VLOOKUP(CONCATENATE(I$317," 1"),ТЗ!$A:$C,3,0)),IF(ТЗ!I142&gt;ТЗ!I$620,CONCATENATE("&gt;",VLOOKUP(CONCATENATE(I$317," 2"),ТЗ!$A:$C,3,0)),ТЗ!I142))</f>
        <v>&lt;1,00</v>
      </c>
      <c r="J448" s="28" t="str">
        <f>IF(J142&lt;J$619,CONCATENATE("&lt;",VLOOKUP(CONCATENATE(J$317," 1"),ТЗ!$A:$C,3,0)),IF(ТЗ!J142&gt;ТЗ!J$620,CONCATENATE("&gt;",VLOOKUP(CONCATENATE(J$317," 2"),ТЗ!$A:$C,3,0)),ТЗ!J142))</f>
        <v>&lt;0,01</v>
      </c>
      <c r="K448" s="28">
        <f>IF(K142&lt;K$619,CONCATENATE("&lt;",VLOOKUP(CONCATENATE(K$317," 1"),ТЗ!$A:$C,3,0)),IF(ТЗ!K142&gt;ТЗ!K$620,CONCATENATE("&gt;",VLOOKUP(CONCATENATE(K$317," 2"),ТЗ!$A:$C,3,0)),ТЗ!K142))</f>
        <v>0</v>
      </c>
    </row>
    <row r="449" spans="4:11" ht="15.75" hidden="1" thickBot="1" x14ac:dyDescent="0.3">
      <c r="D449" s="13" t="str">
        <f>IF(OR(D448=[1]Настройки!$U$6,D448="-"),"-",D448+1)</f>
        <v>-</v>
      </c>
      <c r="E449" s="14" t="str">
        <f t="shared" si="4"/>
        <v>-</v>
      </c>
      <c r="F449" s="14"/>
      <c r="G449" s="14"/>
      <c r="H449" s="28" t="str">
        <f>IF(H143&lt;H$619,CONCATENATE("&lt;",VLOOKUP(CONCATENATE(H$317," 1"),ТЗ!$A:$C,3,0)),IF(ТЗ!H143&gt;ТЗ!H$620,CONCATENATE("&gt;",VLOOKUP(CONCATENATE(H$317," 2"),ТЗ!$A:$C,3,0)),ТЗ!H143))</f>
        <v>&lt;1,00</v>
      </c>
      <c r="I449" s="28" t="str">
        <f>IF(I143&lt;I$619,CONCATENATE("&lt;",VLOOKUP(CONCATENATE(I$317," 1"),ТЗ!$A:$C,3,0)),IF(ТЗ!I143&gt;ТЗ!I$620,CONCATENATE("&gt;",VLOOKUP(CONCATENATE(I$317," 2"),ТЗ!$A:$C,3,0)),ТЗ!I143))</f>
        <v>&lt;1,00</v>
      </c>
      <c r="J449" s="28" t="str">
        <f>IF(J143&lt;J$619,CONCATENATE("&lt;",VLOOKUP(CONCATENATE(J$317," 1"),ТЗ!$A:$C,3,0)),IF(ТЗ!J143&gt;ТЗ!J$620,CONCATENATE("&gt;",VLOOKUP(CONCATENATE(J$317," 2"),ТЗ!$A:$C,3,0)),ТЗ!J143))</f>
        <v>&lt;0,01</v>
      </c>
      <c r="K449" s="28">
        <f>IF(K143&lt;K$619,CONCATENATE("&lt;",VLOOKUP(CONCATENATE(K$317," 1"),ТЗ!$A:$C,3,0)),IF(ТЗ!K143&gt;ТЗ!K$620,CONCATENATE("&gt;",VLOOKUP(CONCATENATE(K$317," 2"),ТЗ!$A:$C,3,0)),ТЗ!K143))</f>
        <v>0</v>
      </c>
    </row>
    <row r="450" spans="4:11" ht="15.75" hidden="1" thickBot="1" x14ac:dyDescent="0.3">
      <c r="D450" s="13" t="str">
        <f>IF(OR(D449=[1]Настройки!$U$6,D449="-"),"-",D449+1)</f>
        <v>-</v>
      </c>
      <c r="E450" s="14" t="str">
        <f t="shared" si="4"/>
        <v>-</v>
      </c>
      <c r="F450" s="14"/>
      <c r="G450" s="14"/>
      <c r="H450" s="28" t="str">
        <f>IF(H144&lt;H$619,CONCATENATE("&lt;",VLOOKUP(CONCATENATE(H$317," 1"),ТЗ!$A:$C,3,0)),IF(ТЗ!H144&gt;ТЗ!H$620,CONCATENATE("&gt;",VLOOKUP(CONCATENATE(H$317," 2"),ТЗ!$A:$C,3,0)),ТЗ!H144))</f>
        <v>&lt;1,00</v>
      </c>
      <c r="I450" s="28" t="str">
        <f>IF(I144&lt;I$619,CONCATENATE("&lt;",VLOOKUP(CONCATENATE(I$317," 1"),ТЗ!$A:$C,3,0)),IF(ТЗ!I144&gt;ТЗ!I$620,CONCATENATE("&gt;",VLOOKUP(CONCATENATE(I$317," 2"),ТЗ!$A:$C,3,0)),ТЗ!I144))</f>
        <v>&lt;1,00</v>
      </c>
      <c r="J450" s="28" t="str">
        <f>IF(J144&lt;J$619,CONCATENATE("&lt;",VLOOKUP(CONCATENATE(J$317," 1"),ТЗ!$A:$C,3,0)),IF(ТЗ!J144&gt;ТЗ!J$620,CONCATENATE("&gt;",VLOOKUP(CONCATENATE(J$317," 2"),ТЗ!$A:$C,3,0)),ТЗ!J144))</f>
        <v>&lt;0,01</v>
      </c>
      <c r="K450" s="28">
        <f>IF(K144&lt;K$619,CONCATENATE("&lt;",VLOOKUP(CONCATENATE(K$317," 1"),ТЗ!$A:$C,3,0)),IF(ТЗ!K144&gt;ТЗ!K$620,CONCATENATE("&gt;",VLOOKUP(CONCATENATE(K$317," 2"),ТЗ!$A:$C,3,0)),ТЗ!K144))</f>
        <v>0</v>
      </c>
    </row>
    <row r="451" spans="4:11" ht="15.75" hidden="1" thickBot="1" x14ac:dyDescent="0.3">
      <c r="D451" s="13" t="str">
        <f>IF(OR(D450=[1]Настройки!$U$6,D450="-"),"-",D450+1)</f>
        <v>-</v>
      </c>
      <c r="E451" s="14" t="str">
        <f t="shared" si="4"/>
        <v>-</v>
      </c>
      <c r="F451" s="14"/>
      <c r="G451" s="14"/>
      <c r="H451" s="28" t="str">
        <f>IF(H145&lt;H$619,CONCATENATE("&lt;",VLOOKUP(CONCATENATE(H$317," 1"),ТЗ!$A:$C,3,0)),IF(ТЗ!H145&gt;ТЗ!H$620,CONCATENATE("&gt;",VLOOKUP(CONCATENATE(H$317," 2"),ТЗ!$A:$C,3,0)),ТЗ!H145))</f>
        <v>&lt;1,00</v>
      </c>
      <c r="I451" s="28" t="str">
        <f>IF(I145&lt;I$619,CONCATENATE("&lt;",VLOOKUP(CONCATENATE(I$317," 1"),ТЗ!$A:$C,3,0)),IF(ТЗ!I145&gt;ТЗ!I$620,CONCATENATE("&gt;",VLOOKUP(CONCATENATE(I$317," 2"),ТЗ!$A:$C,3,0)),ТЗ!I145))</f>
        <v>&lt;1,00</v>
      </c>
      <c r="J451" s="28" t="str">
        <f>IF(J145&lt;J$619,CONCATENATE("&lt;",VLOOKUP(CONCATENATE(J$317," 1"),ТЗ!$A:$C,3,0)),IF(ТЗ!J145&gt;ТЗ!J$620,CONCATENATE("&gt;",VLOOKUP(CONCATENATE(J$317," 2"),ТЗ!$A:$C,3,0)),ТЗ!J145))</f>
        <v>&lt;0,01</v>
      </c>
      <c r="K451" s="28">
        <f>IF(K145&lt;K$619,CONCATENATE("&lt;",VLOOKUP(CONCATENATE(K$317," 1"),ТЗ!$A:$C,3,0)),IF(ТЗ!K145&gt;ТЗ!K$620,CONCATENATE("&gt;",VLOOKUP(CONCATENATE(K$317," 2"),ТЗ!$A:$C,3,0)),ТЗ!K145))</f>
        <v>0</v>
      </c>
    </row>
    <row r="452" spans="4:11" ht="15.75" hidden="1" thickBot="1" x14ac:dyDescent="0.3">
      <c r="D452" s="13" t="str">
        <f>IF(OR(D451=[1]Настройки!$U$6,D451="-"),"-",D451+1)</f>
        <v>-</v>
      </c>
      <c r="E452" s="14" t="str">
        <f t="shared" si="4"/>
        <v>-</v>
      </c>
      <c r="F452" s="14"/>
      <c r="G452" s="14"/>
      <c r="H452" s="28" t="str">
        <f>IF(H146&lt;H$619,CONCATENATE("&lt;",VLOOKUP(CONCATENATE(H$317," 1"),ТЗ!$A:$C,3,0)),IF(ТЗ!H146&gt;ТЗ!H$620,CONCATENATE("&gt;",VLOOKUP(CONCATENATE(H$317," 2"),ТЗ!$A:$C,3,0)),ТЗ!H146))</f>
        <v>&lt;1,00</v>
      </c>
      <c r="I452" s="28" t="str">
        <f>IF(I146&lt;I$619,CONCATENATE("&lt;",VLOOKUP(CONCATENATE(I$317," 1"),ТЗ!$A:$C,3,0)),IF(ТЗ!I146&gt;ТЗ!I$620,CONCATENATE("&gt;",VLOOKUP(CONCATENATE(I$317," 2"),ТЗ!$A:$C,3,0)),ТЗ!I146))</f>
        <v>&lt;1,00</v>
      </c>
      <c r="J452" s="28" t="str">
        <f>IF(J146&lt;J$619,CONCATENATE("&lt;",VLOOKUP(CONCATENATE(J$317," 1"),ТЗ!$A:$C,3,0)),IF(ТЗ!J146&gt;ТЗ!J$620,CONCATENATE("&gt;",VLOOKUP(CONCATENATE(J$317," 2"),ТЗ!$A:$C,3,0)),ТЗ!J146))</f>
        <v>&lt;0,01</v>
      </c>
      <c r="K452" s="28">
        <f>IF(K146&lt;K$619,CONCATENATE("&lt;",VLOOKUP(CONCATENATE(K$317," 1"),ТЗ!$A:$C,3,0)),IF(ТЗ!K146&gt;ТЗ!K$620,CONCATENATE("&gt;",VLOOKUP(CONCATENATE(K$317," 2"),ТЗ!$A:$C,3,0)),ТЗ!K146))</f>
        <v>0</v>
      </c>
    </row>
    <row r="453" spans="4:11" ht="15.75" hidden="1" thickBot="1" x14ac:dyDescent="0.3">
      <c r="D453" s="13" t="str">
        <f>IF(OR(D452=[1]Настройки!$U$6,D452="-"),"-",D452+1)</f>
        <v>-</v>
      </c>
      <c r="E453" s="14" t="str">
        <f t="shared" si="4"/>
        <v>-</v>
      </c>
      <c r="F453" s="14"/>
      <c r="G453" s="14"/>
      <c r="H453" s="28" t="str">
        <f>IF(H147&lt;H$619,CONCATENATE("&lt;",VLOOKUP(CONCATENATE(H$317," 1"),ТЗ!$A:$C,3,0)),IF(ТЗ!H147&gt;ТЗ!H$620,CONCATENATE("&gt;",VLOOKUP(CONCATENATE(H$317," 2"),ТЗ!$A:$C,3,0)),ТЗ!H147))</f>
        <v>&lt;1,00</v>
      </c>
      <c r="I453" s="28" t="str">
        <f>IF(I147&lt;I$619,CONCATENATE("&lt;",VLOOKUP(CONCATENATE(I$317," 1"),ТЗ!$A:$C,3,0)),IF(ТЗ!I147&gt;ТЗ!I$620,CONCATENATE("&gt;",VLOOKUP(CONCATENATE(I$317," 2"),ТЗ!$A:$C,3,0)),ТЗ!I147))</f>
        <v>&lt;1,00</v>
      </c>
      <c r="J453" s="28" t="str">
        <f>IF(J147&lt;J$619,CONCATENATE("&lt;",VLOOKUP(CONCATENATE(J$317," 1"),ТЗ!$A:$C,3,0)),IF(ТЗ!J147&gt;ТЗ!J$620,CONCATENATE("&gt;",VLOOKUP(CONCATENATE(J$317," 2"),ТЗ!$A:$C,3,0)),ТЗ!J147))</f>
        <v>&lt;0,01</v>
      </c>
      <c r="K453" s="28">
        <f>IF(K147&lt;K$619,CONCATENATE("&lt;",VLOOKUP(CONCATENATE(K$317," 1"),ТЗ!$A:$C,3,0)),IF(ТЗ!K147&gt;ТЗ!K$620,CONCATENATE("&gt;",VLOOKUP(CONCATENATE(K$317," 2"),ТЗ!$A:$C,3,0)),ТЗ!K147))</f>
        <v>0</v>
      </c>
    </row>
    <row r="454" spans="4:11" ht="15.75" hidden="1" thickBot="1" x14ac:dyDescent="0.3">
      <c r="D454" s="13" t="str">
        <f>IF(OR(D453=[1]Настройки!$U$6,D453="-"),"-",D453+1)</f>
        <v>-</v>
      </c>
      <c r="E454" s="14" t="str">
        <f t="shared" si="4"/>
        <v>-</v>
      </c>
      <c r="F454" s="14"/>
      <c r="G454" s="14"/>
      <c r="H454" s="28" t="str">
        <f>IF(H148&lt;H$619,CONCATENATE("&lt;",VLOOKUP(CONCATENATE(H$317," 1"),ТЗ!$A:$C,3,0)),IF(ТЗ!H148&gt;ТЗ!H$620,CONCATENATE("&gt;",VLOOKUP(CONCATENATE(H$317," 2"),ТЗ!$A:$C,3,0)),ТЗ!H148))</f>
        <v>&lt;1,00</v>
      </c>
      <c r="I454" s="28" t="str">
        <f>IF(I148&lt;I$619,CONCATENATE("&lt;",VLOOKUP(CONCATENATE(I$317," 1"),ТЗ!$A:$C,3,0)),IF(ТЗ!I148&gt;ТЗ!I$620,CONCATENATE("&gt;",VLOOKUP(CONCATENATE(I$317," 2"),ТЗ!$A:$C,3,0)),ТЗ!I148))</f>
        <v>&lt;1,00</v>
      </c>
      <c r="J454" s="28" t="str">
        <f>IF(J148&lt;J$619,CONCATENATE("&lt;",VLOOKUP(CONCATENATE(J$317," 1"),ТЗ!$A:$C,3,0)),IF(ТЗ!J148&gt;ТЗ!J$620,CONCATENATE("&gt;",VLOOKUP(CONCATENATE(J$317," 2"),ТЗ!$A:$C,3,0)),ТЗ!J148))</f>
        <v>&lt;0,01</v>
      </c>
      <c r="K454" s="28">
        <f>IF(K148&lt;K$619,CONCATENATE("&lt;",VLOOKUP(CONCATENATE(K$317," 1"),ТЗ!$A:$C,3,0)),IF(ТЗ!K148&gt;ТЗ!K$620,CONCATENATE("&gt;",VLOOKUP(CONCATENATE(K$317," 2"),ТЗ!$A:$C,3,0)),ТЗ!K148))</f>
        <v>0</v>
      </c>
    </row>
    <row r="455" spans="4:11" ht="15.75" hidden="1" thickBot="1" x14ac:dyDescent="0.3">
      <c r="D455" s="13" t="str">
        <f>IF(OR(D454=[1]Настройки!$U$6,D454="-"),"-",D454+1)</f>
        <v>-</v>
      </c>
      <c r="E455" s="14" t="str">
        <f t="shared" si="4"/>
        <v>-</v>
      </c>
      <c r="F455" s="14"/>
      <c r="G455" s="14"/>
      <c r="H455" s="28" t="str">
        <f>IF(H149&lt;H$619,CONCATENATE("&lt;",VLOOKUP(CONCATENATE(H$317," 1"),ТЗ!$A:$C,3,0)),IF(ТЗ!H149&gt;ТЗ!H$620,CONCATENATE("&gt;",VLOOKUP(CONCATENATE(H$317," 2"),ТЗ!$A:$C,3,0)),ТЗ!H149))</f>
        <v>&lt;1,00</v>
      </c>
      <c r="I455" s="28" t="str">
        <f>IF(I149&lt;I$619,CONCATENATE("&lt;",VLOOKUP(CONCATENATE(I$317," 1"),ТЗ!$A:$C,3,0)),IF(ТЗ!I149&gt;ТЗ!I$620,CONCATENATE("&gt;",VLOOKUP(CONCATENATE(I$317," 2"),ТЗ!$A:$C,3,0)),ТЗ!I149))</f>
        <v>&lt;1,00</v>
      </c>
      <c r="J455" s="28" t="str">
        <f>IF(J149&lt;J$619,CONCATENATE("&lt;",VLOOKUP(CONCATENATE(J$317," 1"),ТЗ!$A:$C,3,0)),IF(ТЗ!J149&gt;ТЗ!J$620,CONCATENATE("&gt;",VLOOKUP(CONCATENATE(J$317," 2"),ТЗ!$A:$C,3,0)),ТЗ!J149))</f>
        <v>&lt;0,01</v>
      </c>
      <c r="K455" s="28">
        <f>IF(K149&lt;K$619,CONCATENATE("&lt;",VLOOKUP(CONCATENATE(K$317," 1"),ТЗ!$A:$C,3,0)),IF(ТЗ!K149&gt;ТЗ!K$620,CONCATENATE("&gt;",VLOOKUP(CONCATENATE(K$317," 2"),ТЗ!$A:$C,3,0)),ТЗ!K149))</f>
        <v>0</v>
      </c>
    </row>
    <row r="456" spans="4:11" ht="15.75" hidden="1" thickBot="1" x14ac:dyDescent="0.3">
      <c r="D456" s="13" t="str">
        <f>IF(OR(D455=[1]Настройки!$U$6,D455="-"),"-",D455+1)</f>
        <v>-</v>
      </c>
      <c r="E456" s="14" t="str">
        <f t="shared" si="4"/>
        <v>-</v>
      </c>
      <c r="F456" s="14"/>
      <c r="G456" s="14"/>
      <c r="H456" s="28" t="str">
        <f>IF(H150&lt;H$619,CONCATENATE("&lt;",VLOOKUP(CONCATENATE(H$317," 1"),ТЗ!$A:$C,3,0)),IF(ТЗ!H150&gt;ТЗ!H$620,CONCATENATE("&gt;",VLOOKUP(CONCATENATE(H$317," 2"),ТЗ!$A:$C,3,0)),ТЗ!H150))</f>
        <v>&lt;1,00</v>
      </c>
      <c r="I456" s="28" t="str">
        <f>IF(I150&lt;I$619,CONCATENATE("&lt;",VLOOKUP(CONCATENATE(I$317," 1"),ТЗ!$A:$C,3,0)),IF(ТЗ!I150&gt;ТЗ!I$620,CONCATENATE("&gt;",VLOOKUP(CONCATENATE(I$317," 2"),ТЗ!$A:$C,3,0)),ТЗ!I150))</f>
        <v>&lt;1,00</v>
      </c>
      <c r="J456" s="28" t="str">
        <f>IF(J150&lt;J$619,CONCATENATE("&lt;",VLOOKUP(CONCATENATE(J$317," 1"),ТЗ!$A:$C,3,0)),IF(ТЗ!J150&gt;ТЗ!J$620,CONCATENATE("&gt;",VLOOKUP(CONCATENATE(J$317," 2"),ТЗ!$A:$C,3,0)),ТЗ!J150))</f>
        <v>&lt;0,01</v>
      </c>
      <c r="K456" s="28">
        <f>IF(K150&lt;K$619,CONCATENATE("&lt;",VLOOKUP(CONCATENATE(K$317," 1"),ТЗ!$A:$C,3,0)),IF(ТЗ!K150&gt;ТЗ!K$620,CONCATENATE("&gt;",VLOOKUP(CONCATENATE(K$317," 2"),ТЗ!$A:$C,3,0)),ТЗ!K150))</f>
        <v>0</v>
      </c>
    </row>
    <row r="457" spans="4:11" ht="15.75" hidden="1" thickBot="1" x14ac:dyDescent="0.3">
      <c r="D457" s="13" t="str">
        <f>IF(OR(D456=[1]Настройки!$U$6,D456="-"),"-",D456+1)</f>
        <v>-</v>
      </c>
      <c r="E457" s="14" t="str">
        <f t="shared" si="4"/>
        <v>-</v>
      </c>
      <c r="F457" s="14"/>
      <c r="G457" s="14"/>
      <c r="H457" s="28" t="str">
        <f>IF(H151&lt;H$619,CONCATENATE("&lt;",VLOOKUP(CONCATENATE(H$317," 1"),ТЗ!$A:$C,3,0)),IF(ТЗ!H151&gt;ТЗ!H$620,CONCATENATE("&gt;",VLOOKUP(CONCATENATE(H$317," 2"),ТЗ!$A:$C,3,0)),ТЗ!H151))</f>
        <v>&lt;1,00</v>
      </c>
      <c r="I457" s="28" t="str">
        <f>IF(I151&lt;I$619,CONCATENATE("&lt;",VLOOKUP(CONCATENATE(I$317," 1"),ТЗ!$A:$C,3,0)),IF(ТЗ!I151&gt;ТЗ!I$620,CONCATENATE("&gt;",VLOOKUP(CONCATENATE(I$317," 2"),ТЗ!$A:$C,3,0)),ТЗ!I151))</f>
        <v>&lt;1,00</v>
      </c>
      <c r="J457" s="28" t="str">
        <f>IF(J151&lt;J$619,CONCATENATE("&lt;",VLOOKUP(CONCATENATE(J$317," 1"),ТЗ!$A:$C,3,0)),IF(ТЗ!J151&gt;ТЗ!J$620,CONCATENATE("&gt;",VLOOKUP(CONCATENATE(J$317," 2"),ТЗ!$A:$C,3,0)),ТЗ!J151))</f>
        <v>&lt;0,01</v>
      </c>
      <c r="K457" s="28">
        <f>IF(K151&lt;K$619,CONCATENATE("&lt;",VLOOKUP(CONCATENATE(K$317," 1"),ТЗ!$A:$C,3,0)),IF(ТЗ!K151&gt;ТЗ!K$620,CONCATENATE("&gt;",VLOOKUP(CONCATENATE(K$317," 2"),ТЗ!$A:$C,3,0)),ТЗ!K151))</f>
        <v>0</v>
      </c>
    </row>
    <row r="458" spans="4:11" ht="15.75" hidden="1" thickBot="1" x14ac:dyDescent="0.3">
      <c r="D458" s="13" t="str">
        <f>IF(OR(D457=[1]Настройки!$U$6,D457="-"),"-",D457+1)</f>
        <v>-</v>
      </c>
      <c r="E458" s="14" t="str">
        <f t="shared" si="4"/>
        <v>-</v>
      </c>
      <c r="F458" s="14"/>
      <c r="G458" s="14"/>
      <c r="H458" s="28" t="str">
        <f>IF(H152&lt;H$619,CONCATENATE("&lt;",VLOOKUP(CONCATENATE(H$317," 1"),ТЗ!$A:$C,3,0)),IF(ТЗ!H152&gt;ТЗ!H$620,CONCATENATE("&gt;",VLOOKUP(CONCATENATE(H$317," 2"),ТЗ!$A:$C,3,0)),ТЗ!H152))</f>
        <v>&lt;1,00</v>
      </c>
      <c r="I458" s="28" t="str">
        <f>IF(I152&lt;I$619,CONCATENATE("&lt;",VLOOKUP(CONCATENATE(I$317," 1"),ТЗ!$A:$C,3,0)),IF(ТЗ!I152&gt;ТЗ!I$620,CONCATENATE("&gt;",VLOOKUP(CONCATENATE(I$317," 2"),ТЗ!$A:$C,3,0)),ТЗ!I152))</f>
        <v>&lt;1,00</v>
      </c>
      <c r="J458" s="28" t="str">
        <f>IF(J152&lt;J$619,CONCATENATE("&lt;",VLOOKUP(CONCATENATE(J$317," 1"),ТЗ!$A:$C,3,0)),IF(ТЗ!J152&gt;ТЗ!J$620,CONCATENATE("&gt;",VLOOKUP(CONCATENATE(J$317," 2"),ТЗ!$A:$C,3,0)),ТЗ!J152))</f>
        <v>&lt;0,01</v>
      </c>
      <c r="K458" s="28">
        <f>IF(K152&lt;K$619,CONCATENATE("&lt;",VLOOKUP(CONCATENATE(K$317," 1"),ТЗ!$A:$C,3,0)),IF(ТЗ!K152&gt;ТЗ!K$620,CONCATENATE("&gt;",VLOOKUP(CONCATENATE(K$317," 2"),ТЗ!$A:$C,3,0)),ТЗ!K152))</f>
        <v>0</v>
      </c>
    </row>
    <row r="459" spans="4:11" ht="15.75" hidden="1" thickBot="1" x14ac:dyDescent="0.3">
      <c r="D459" s="13" t="str">
        <f>IF(OR(D458=[1]Настройки!$U$6,D458="-"),"-",D458+1)</f>
        <v>-</v>
      </c>
      <c r="E459" s="14" t="str">
        <f t="shared" si="4"/>
        <v>-</v>
      </c>
      <c r="F459" s="14"/>
      <c r="G459" s="14"/>
      <c r="H459" s="28" t="str">
        <f>IF(H153&lt;H$619,CONCATENATE("&lt;",VLOOKUP(CONCATENATE(H$317," 1"),ТЗ!$A:$C,3,0)),IF(ТЗ!H153&gt;ТЗ!H$620,CONCATENATE("&gt;",VLOOKUP(CONCATENATE(H$317," 2"),ТЗ!$A:$C,3,0)),ТЗ!H153))</f>
        <v>&lt;1,00</v>
      </c>
      <c r="I459" s="28" t="str">
        <f>IF(I153&lt;I$619,CONCATENATE("&lt;",VLOOKUP(CONCATENATE(I$317," 1"),ТЗ!$A:$C,3,0)),IF(ТЗ!I153&gt;ТЗ!I$620,CONCATENATE("&gt;",VLOOKUP(CONCATENATE(I$317," 2"),ТЗ!$A:$C,3,0)),ТЗ!I153))</f>
        <v>&lt;1,00</v>
      </c>
      <c r="J459" s="28" t="str">
        <f>IF(J153&lt;J$619,CONCATENATE("&lt;",VLOOKUP(CONCATENATE(J$317," 1"),ТЗ!$A:$C,3,0)),IF(ТЗ!J153&gt;ТЗ!J$620,CONCATENATE("&gt;",VLOOKUP(CONCATENATE(J$317," 2"),ТЗ!$A:$C,3,0)),ТЗ!J153))</f>
        <v>&lt;0,01</v>
      </c>
      <c r="K459" s="28">
        <f>IF(K153&lt;K$619,CONCATENATE("&lt;",VLOOKUP(CONCATENATE(K$317," 1"),ТЗ!$A:$C,3,0)),IF(ТЗ!K153&gt;ТЗ!K$620,CONCATENATE("&gt;",VLOOKUP(CONCATENATE(K$317," 2"),ТЗ!$A:$C,3,0)),ТЗ!K153))</f>
        <v>0</v>
      </c>
    </row>
    <row r="460" spans="4:11" ht="15.75" hidden="1" thickBot="1" x14ac:dyDescent="0.3">
      <c r="D460" s="13" t="str">
        <f>IF(OR(D459=[1]Настройки!$U$6,D459="-"),"-",D459+1)</f>
        <v>-</v>
      </c>
      <c r="E460" s="14" t="str">
        <f t="shared" si="4"/>
        <v>-</v>
      </c>
      <c r="F460" s="14"/>
      <c r="G460" s="14"/>
      <c r="H460" s="28" t="str">
        <f>IF(H154&lt;H$619,CONCATENATE("&lt;",VLOOKUP(CONCATENATE(H$317," 1"),ТЗ!$A:$C,3,0)),IF(ТЗ!H154&gt;ТЗ!H$620,CONCATENATE("&gt;",VLOOKUP(CONCATENATE(H$317," 2"),ТЗ!$A:$C,3,0)),ТЗ!H154))</f>
        <v>&lt;1,00</v>
      </c>
      <c r="I460" s="28" t="str">
        <f>IF(I154&lt;I$619,CONCATENATE("&lt;",VLOOKUP(CONCATENATE(I$317," 1"),ТЗ!$A:$C,3,0)),IF(ТЗ!I154&gt;ТЗ!I$620,CONCATENATE("&gt;",VLOOKUP(CONCATENATE(I$317," 2"),ТЗ!$A:$C,3,0)),ТЗ!I154))</f>
        <v>&lt;1,00</v>
      </c>
      <c r="J460" s="28" t="str">
        <f>IF(J154&lt;J$619,CONCATENATE("&lt;",VLOOKUP(CONCATENATE(J$317," 1"),ТЗ!$A:$C,3,0)),IF(ТЗ!J154&gt;ТЗ!J$620,CONCATENATE("&gt;",VLOOKUP(CONCATENATE(J$317," 2"),ТЗ!$A:$C,3,0)),ТЗ!J154))</f>
        <v>&lt;0,01</v>
      </c>
      <c r="K460" s="28">
        <f>IF(K154&lt;K$619,CONCATENATE("&lt;",VLOOKUP(CONCATENATE(K$317," 1"),ТЗ!$A:$C,3,0)),IF(ТЗ!K154&gt;ТЗ!K$620,CONCATENATE("&gt;",VLOOKUP(CONCATENATE(K$317," 2"),ТЗ!$A:$C,3,0)),ТЗ!K154))</f>
        <v>0</v>
      </c>
    </row>
    <row r="461" spans="4:11" ht="15.75" hidden="1" thickBot="1" x14ac:dyDescent="0.3">
      <c r="D461" s="13" t="str">
        <f>IF(OR(D460=[1]Настройки!$U$6,D460="-"),"-",D460+1)</f>
        <v>-</v>
      </c>
      <c r="E461" s="14" t="str">
        <f t="shared" si="4"/>
        <v>-</v>
      </c>
      <c r="F461" s="14"/>
      <c r="G461" s="14"/>
      <c r="H461" s="28" t="str">
        <f>IF(H155&lt;H$619,CONCATENATE("&lt;",VLOOKUP(CONCATENATE(H$317," 1"),ТЗ!$A:$C,3,0)),IF(ТЗ!H155&gt;ТЗ!H$620,CONCATENATE("&gt;",VLOOKUP(CONCATENATE(H$317," 2"),ТЗ!$A:$C,3,0)),ТЗ!H155))</f>
        <v>&lt;1,00</v>
      </c>
      <c r="I461" s="28" t="str">
        <f>IF(I155&lt;I$619,CONCATENATE("&lt;",VLOOKUP(CONCATENATE(I$317," 1"),ТЗ!$A:$C,3,0)),IF(ТЗ!I155&gt;ТЗ!I$620,CONCATENATE("&gt;",VLOOKUP(CONCATENATE(I$317," 2"),ТЗ!$A:$C,3,0)),ТЗ!I155))</f>
        <v>&lt;1,00</v>
      </c>
      <c r="J461" s="28" t="str">
        <f>IF(J155&lt;J$619,CONCATENATE("&lt;",VLOOKUP(CONCATENATE(J$317," 1"),ТЗ!$A:$C,3,0)),IF(ТЗ!J155&gt;ТЗ!J$620,CONCATENATE("&gt;",VLOOKUP(CONCATENATE(J$317," 2"),ТЗ!$A:$C,3,0)),ТЗ!J155))</f>
        <v>&lt;0,01</v>
      </c>
      <c r="K461" s="28">
        <f>IF(K155&lt;K$619,CONCATENATE("&lt;",VLOOKUP(CONCATENATE(K$317," 1"),ТЗ!$A:$C,3,0)),IF(ТЗ!K155&gt;ТЗ!K$620,CONCATENATE("&gt;",VLOOKUP(CONCATENATE(K$317," 2"),ТЗ!$A:$C,3,0)),ТЗ!K155))</f>
        <v>0</v>
      </c>
    </row>
    <row r="462" spans="4:11" ht="15.75" hidden="1" thickBot="1" x14ac:dyDescent="0.3">
      <c r="D462" s="13" t="str">
        <f>IF(OR(D461=[1]Настройки!$U$6,D461="-"),"-",D461+1)</f>
        <v>-</v>
      </c>
      <c r="E462" s="14" t="str">
        <f t="shared" si="4"/>
        <v>-</v>
      </c>
      <c r="F462" s="14"/>
      <c r="G462" s="14"/>
      <c r="H462" s="28" t="str">
        <f>IF(H156&lt;H$619,CONCATENATE("&lt;",VLOOKUP(CONCATENATE(H$317," 1"),ТЗ!$A:$C,3,0)),IF(ТЗ!H156&gt;ТЗ!H$620,CONCATENATE("&gt;",VLOOKUP(CONCATENATE(H$317," 2"),ТЗ!$A:$C,3,0)),ТЗ!H156))</f>
        <v>&lt;1,00</v>
      </c>
      <c r="I462" s="28" t="str">
        <f>IF(I156&lt;I$619,CONCATENATE("&lt;",VLOOKUP(CONCATENATE(I$317," 1"),ТЗ!$A:$C,3,0)),IF(ТЗ!I156&gt;ТЗ!I$620,CONCATENATE("&gt;",VLOOKUP(CONCATENATE(I$317," 2"),ТЗ!$A:$C,3,0)),ТЗ!I156))</f>
        <v>&lt;1,00</v>
      </c>
      <c r="J462" s="28" t="str">
        <f>IF(J156&lt;J$619,CONCATENATE("&lt;",VLOOKUP(CONCATENATE(J$317," 1"),ТЗ!$A:$C,3,0)),IF(ТЗ!J156&gt;ТЗ!J$620,CONCATENATE("&gt;",VLOOKUP(CONCATENATE(J$317," 2"),ТЗ!$A:$C,3,0)),ТЗ!J156))</f>
        <v>&lt;0,01</v>
      </c>
      <c r="K462" s="28">
        <f>IF(K156&lt;K$619,CONCATENATE("&lt;",VLOOKUP(CONCATENATE(K$317," 1"),ТЗ!$A:$C,3,0)),IF(ТЗ!K156&gt;ТЗ!K$620,CONCATENATE("&gt;",VLOOKUP(CONCATENATE(K$317," 2"),ТЗ!$A:$C,3,0)),ТЗ!K156))</f>
        <v>0</v>
      </c>
    </row>
    <row r="463" spans="4:11" ht="15.75" hidden="1" thickBot="1" x14ac:dyDescent="0.3">
      <c r="D463" s="13" t="str">
        <f>IF(OR(D462=[1]Настройки!$U$6,D462="-"),"-",D462+1)</f>
        <v>-</v>
      </c>
      <c r="E463" s="14" t="str">
        <f t="shared" si="4"/>
        <v>-</v>
      </c>
      <c r="F463" s="14"/>
      <c r="G463" s="14"/>
      <c r="H463" s="28" t="str">
        <f>IF(H157&lt;H$619,CONCATENATE("&lt;",VLOOKUP(CONCATENATE(H$317," 1"),ТЗ!$A:$C,3,0)),IF(ТЗ!H157&gt;ТЗ!H$620,CONCATENATE("&gt;",VLOOKUP(CONCATENATE(H$317," 2"),ТЗ!$A:$C,3,0)),ТЗ!H157))</f>
        <v>&lt;1,00</v>
      </c>
      <c r="I463" s="28" t="str">
        <f>IF(I157&lt;I$619,CONCATENATE("&lt;",VLOOKUP(CONCATENATE(I$317," 1"),ТЗ!$A:$C,3,0)),IF(ТЗ!I157&gt;ТЗ!I$620,CONCATENATE("&gt;",VLOOKUP(CONCATENATE(I$317," 2"),ТЗ!$A:$C,3,0)),ТЗ!I157))</f>
        <v>&lt;1,00</v>
      </c>
      <c r="J463" s="28" t="str">
        <f>IF(J157&lt;J$619,CONCATENATE("&lt;",VLOOKUP(CONCATENATE(J$317," 1"),ТЗ!$A:$C,3,0)),IF(ТЗ!J157&gt;ТЗ!J$620,CONCATENATE("&gt;",VLOOKUP(CONCATENATE(J$317," 2"),ТЗ!$A:$C,3,0)),ТЗ!J157))</f>
        <v>&lt;0,01</v>
      </c>
      <c r="K463" s="28">
        <f>IF(K157&lt;K$619,CONCATENATE("&lt;",VLOOKUP(CONCATENATE(K$317," 1"),ТЗ!$A:$C,3,0)),IF(ТЗ!K157&gt;ТЗ!K$620,CONCATENATE("&gt;",VLOOKUP(CONCATENATE(K$317," 2"),ТЗ!$A:$C,3,0)),ТЗ!K157))</f>
        <v>0</v>
      </c>
    </row>
    <row r="464" spans="4:11" ht="15.75" hidden="1" thickBot="1" x14ac:dyDescent="0.3">
      <c r="D464" s="13" t="str">
        <f>IF(OR(D463=[1]Настройки!$U$6,D463="-"),"-",D463+1)</f>
        <v>-</v>
      </c>
      <c r="E464" s="14" t="str">
        <f t="shared" si="4"/>
        <v>-</v>
      </c>
      <c r="F464" s="14"/>
      <c r="G464" s="14"/>
      <c r="H464" s="28" t="str">
        <f>IF(H158&lt;H$619,CONCATENATE("&lt;",VLOOKUP(CONCATENATE(H$317," 1"),ТЗ!$A:$C,3,0)),IF(ТЗ!H158&gt;ТЗ!H$620,CONCATENATE("&gt;",VLOOKUP(CONCATENATE(H$317," 2"),ТЗ!$A:$C,3,0)),ТЗ!H158))</f>
        <v>&lt;1,00</v>
      </c>
      <c r="I464" s="28" t="str">
        <f>IF(I158&lt;I$619,CONCATENATE("&lt;",VLOOKUP(CONCATENATE(I$317," 1"),ТЗ!$A:$C,3,0)),IF(ТЗ!I158&gt;ТЗ!I$620,CONCATENATE("&gt;",VLOOKUP(CONCATENATE(I$317," 2"),ТЗ!$A:$C,3,0)),ТЗ!I158))</f>
        <v>&lt;1,00</v>
      </c>
      <c r="J464" s="28" t="str">
        <f>IF(J158&lt;J$619,CONCATENATE("&lt;",VLOOKUP(CONCATENATE(J$317," 1"),ТЗ!$A:$C,3,0)),IF(ТЗ!J158&gt;ТЗ!J$620,CONCATENATE("&gt;",VLOOKUP(CONCATENATE(J$317," 2"),ТЗ!$A:$C,3,0)),ТЗ!J158))</f>
        <v>&lt;0,01</v>
      </c>
      <c r="K464" s="28">
        <f>IF(K158&lt;K$619,CONCATENATE("&lt;",VLOOKUP(CONCATENATE(K$317," 1"),ТЗ!$A:$C,3,0)),IF(ТЗ!K158&gt;ТЗ!K$620,CONCATENATE("&gt;",VLOOKUP(CONCATENATE(K$317," 2"),ТЗ!$A:$C,3,0)),ТЗ!K158))</f>
        <v>0</v>
      </c>
    </row>
    <row r="465" spans="4:11" ht="15.75" hidden="1" thickBot="1" x14ac:dyDescent="0.3">
      <c r="D465" s="13" t="str">
        <f>IF(OR(D464=[1]Настройки!$U$6,D464="-"),"-",D464+1)</f>
        <v>-</v>
      </c>
      <c r="E465" s="14" t="str">
        <f t="shared" si="4"/>
        <v>-</v>
      </c>
      <c r="F465" s="14"/>
      <c r="G465" s="14"/>
      <c r="H465" s="28" t="str">
        <f>IF(H159&lt;H$619,CONCATENATE("&lt;",VLOOKUP(CONCATENATE(H$317," 1"),ТЗ!$A:$C,3,0)),IF(ТЗ!H159&gt;ТЗ!H$620,CONCATENATE("&gt;",VLOOKUP(CONCATENATE(H$317," 2"),ТЗ!$A:$C,3,0)),ТЗ!H159))</f>
        <v>&lt;1,00</v>
      </c>
      <c r="I465" s="28" t="str">
        <f>IF(I159&lt;I$619,CONCATENATE("&lt;",VLOOKUP(CONCATENATE(I$317," 1"),ТЗ!$A:$C,3,0)),IF(ТЗ!I159&gt;ТЗ!I$620,CONCATENATE("&gt;",VLOOKUP(CONCATENATE(I$317," 2"),ТЗ!$A:$C,3,0)),ТЗ!I159))</f>
        <v>&lt;1,00</v>
      </c>
      <c r="J465" s="28" t="str">
        <f>IF(J159&lt;J$619,CONCATENATE("&lt;",VLOOKUP(CONCATENATE(J$317," 1"),ТЗ!$A:$C,3,0)),IF(ТЗ!J159&gt;ТЗ!J$620,CONCATENATE("&gt;",VLOOKUP(CONCATENATE(J$317," 2"),ТЗ!$A:$C,3,0)),ТЗ!J159))</f>
        <v>&lt;0,01</v>
      </c>
      <c r="K465" s="28">
        <f>IF(K159&lt;K$619,CONCATENATE("&lt;",VLOOKUP(CONCATENATE(K$317," 1"),ТЗ!$A:$C,3,0)),IF(ТЗ!K159&gt;ТЗ!K$620,CONCATENATE("&gt;",VLOOKUP(CONCATENATE(K$317," 2"),ТЗ!$A:$C,3,0)),ТЗ!K159))</f>
        <v>0</v>
      </c>
    </row>
    <row r="466" spans="4:11" ht="15.75" hidden="1" thickBot="1" x14ac:dyDescent="0.3">
      <c r="D466" s="13" t="str">
        <f>IF(OR(D465=[1]Настройки!$U$6,D465="-"),"-",D465+1)</f>
        <v>-</v>
      </c>
      <c r="E466" s="14" t="str">
        <f t="shared" si="4"/>
        <v>-</v>
      </c>
      <c r="F466" s="14"/>
      <c r="G466" s="14"/>
      <c r="H466" s="28" t="str">
        <f>IF(H160&lt;H$619,CONCATENATE("&lt;",VLOOKUP(CONCATENATE(H$317," 1"),ТЗ!$A:$C,3,0)),IF(ТЗ!H160&gt;ТЗ!H$620,CONCATENATE("&gt;",VLOOKUP(CONCATENATE(H$317," 2"),ТЗ!$A:$C,3,0)),ТЗ!H160))</f>
        <v>&lt;1,00</v>
      </c>
      <c r="I466" s="28" t="str">
        <f>IF(I160&lt;I$619,CONCATENATE("&lt;",VLOOKUP(CONCATENATE(I$317," 1"),ТЗ!$A:$C,3,0)),IF(ТЗ!I160&gt;ТЗ!I$620,CONCATENATE("&gt;",VLOOKUP(CONCATENATE(I$317," 2"),ТЗ!$A:$C,3,0)),ТЗ!I160))</f>
        <v>&lt;1,00</v>
      </c>
      <c r="J466" s="28" t="str">
        <f>IF(J160&lt;J$619,CONCATENATE("&lt;",VLOOKUP(CONCATENATE(J$317," 1"),ТЗ!$A:$C,3,0)),IF(ТЗ!J160&gt;ТЗ!J$620,CONCATENATE("&gt;",VLOOKUP(CONCATENATE(J$317," 2"),ТЗ!$A:$C,3,0)),ТЗ!J160))</f>
        <v>&lt;0,01</v>
      </c>
      <c r="K466" s="28">
        <f>IF(K160&lt;K$619,CONCATENATE("&lt;",VLOOKUP(CONCATENATE(K$317," 1"),ТЗ!$A:$C,3,0)),IF(ТЗ!K160&gt;ТЗ!K$620,CONCATENATE("&gt;",VLOOKUP(CONCATENATE(K$317," 2"),ТЗ!$A:$C,3,0)),ТЗ!K160))</f>
        <v>0</v>
      </c>
    </row>
    <row r="467" spans="4:11" ht="15.75" hidden="1" thickBot="1" x14ac:dyDescent="0.3">
      <c r="D467" s="13" t="str">
        <f>IF(OR(D466=[1]Настройки!$U$6,D466="-"),"-",D466+1)</f>
        <v>-</v>
      </c>
      <c r="E467" s="14" t="str">
        <f t="shared" si="4"/>
        <v>-</v>
      </c>
      <c r="F467" s="14"/>
      <c r="G467" s="14"/>
      <c r="H467" s="28" t="str">
        <f>IF(H161&lt;H$619,CONCATENATE("&lt;",VLOOKUP(CONCATENATE(H$317," 1"),ТЗ!$A:$C,3,0)),IF(ТЗ!H161&gt;ТЗ!H$620,CONCATENATE("&gt;",VLOOKUP(CONCATENATE(H$317," 2"),ТЗ!$A:$C,3,0)),ТЗ!H161))</f>
        <v>&lt;1,00</v>
      </c>
      <c r="I467" s="28" t="str">
        <f>IF(I161&lt;I$619,CONCATENATE("&lt;",VLOOKUP(CONCATENATE(I$317," 1"),ТЗ!$A:$C,3,0)),IF(ТЗ!I161&gt;ТЗ!I$620,CONCATENATE("&gt;",VLOOKUP(CONCATENATE(I$317," 2"),ТЗ!$A:$C,3,0)),ТЗ!I161))</f>
        <v>&lt;1,00</v>
      </c>
      <c r="J467" s="28" t="str">
        <f>IF(J161&lt;J$619,CONCATENATE("&lt;",VLOOKUP(CONCATENATE(J$317," 1"),ТЗ!$A:$C,3,0)),IF(ТЗ!J161&gt;ТЗ!J$620,CONCATENATE("&gt;",VLOOKUP(CONCATENATE(J$317," 2"),ТЗ!$A:$C,3,0)),ТЗ!J161))</f>
        <v>&lt;0,01</v>
      </c>
      <c r="K467" s="28">
        <f>IF(K161&lt;K$619,CONCATENATE("&lt;",VLOOKUP(CONCATENATE(K$317," 1"),ТЗ!$A:$C,3,0)),IF(ТЗ!K161&gt;ТЗ!K$620,CONCATENATE("&gt;",VLOOKUP(CONCATENATE(K$317," 2"),ТЗ!$A:$C,3,0)),ТЗ!K161))</f>
        <v>0</v>
      </c>
    </row>
    <row r="468" spans="4:11" ht="15.75" hidden="1" thickBot="1" x14ac:dyDescent="0.3">
      <c r="D468" s="13" t="str">
        <f>IF(OR(D467=[1]Настройки!$U$6,D467="-"),"-",D467+1)</f>
        <v>-</v>
      </c>
      <c r="E468" s="14" t="str">
        <f t="shared" si="4"/>
        <v>-</v>
      </c>
      <c r="F468" s="14"/>
      <c r="G468" s="14"/>
      <c r="H468" s="28" t="str">
        <f>IF(H162&lt;H$619,CONCATENATE("&lt;",VLOOKUP(CONCATENATE(H$317," 1"),ТЗ!$A:$C,3,0)),IF(ТЗ!H162&gt;ТЗ!H$620,CONCATENATE("&gt;",VLOOKUP(CONCATENATE(H$317," 2"),ТЗ!$A:$C,3,0)),ТЗ!H162))</f>
        <v>&lt;1,00</v>
      </c>
      <c r="I468" s="28" t="str">
        <f>IF(I162&lt;I$619,CONCATENATE("&lt;",VLOOKUP(CONCATENATE(I$317," 1"),ТЗ!$A:$C,3,0)),IF(ТЗ!I162&gt;ТЗ!I$620,CONCATENATE("&gt;",VLOOKUP(CONCATENATE(I$317," 2"),ТЗ!$A:$C,3,0)),ТЗ!I162))</f>
        <v>&lt;1,00</v>
      </c>
      <c r="J468" s="28" t="str">
        <f>IF(J162&lt;J$619,CONCATENATE("&lt;",VLOOKUP(CONCATENATE(J$317," 1"),ТЗ!$A:$C,3,0)),IF(ТЗ!J162&gt;ТЗ!J$620,CONCATENATE("&gt;",VLOOKUP(CONCATENATE(J$317," 2"),ТЗ!$A:$C,3,0)),ТЗ!J162))</f>
        <v>&lt;0,01</v>
      </c>
      <c r="K468" s="28">
        <f>IF(K162&lt;K$619,CONCATENATE("&lt;",VLOOKUP(CONCATENATE(K$317," 1"),ТЗ!$A:$C,3,0)),IF(ТЗ!K162&gt;ТЗ!K$620,CONCATENATE("&gt;",VLOOKUP(CONCATENATE(K$317," 2"),ТЗ!$A:$C,3,0)),ТЗ!K162))</f>
        <v>0</v>
      </c>
    </row>
    <row r="469" spans="4:11" ht="15.75" hidden="1" thickBot="1" x14ac:dyDescent="0.3">
      <c r="D469" s="13" t="str">
        <f>IF(OR(D468=[1]Настройки!$U$6,D468="-"),"-",D468+1)</f>
        <v>-</v>
      </c>
      <c r="E469" s="14" t="str">
        <f t="shared" si="4"/>
        <v>-</v>
      </c>
      <c r="F469" s="14"/>
      <c r="G469" s="14"/>
      <c r="H469" s="28" t="str">
        <f>IF(H163&lt;H$619,CONCATENATE("&lt;",VLOOKUP(CONCATENATE(H$317," 1"),ТЗ!$A:$C,3,0)),IF(ТЗ!H163&gt;ТЗ!H$620,CONCATENATE("&gt;",VLOOKUP(CONCATENATE(H$317," 2"),ТЗ!$A:$C,3,0)),ТЗ!H163))</f>
        <v>&lt;1,00</v>
      </c>
      <c r="I469" s="28" t="str">
        <f>IF(I163&lt;I$619,CONCATENATE("&lt;",VLOOKUP(CONCATENATE(I$317," 1"),ТЗ!$A:$C,3,0)),IF(ТЗ!I163&gt;ТЗ!I$620,CONCATENATE("&gt;",VLOOKUP(CONCATENATE(I$317," 2"),ТЗ!$A:$C,3,0)),ТЗ!I163))</f>
        <v>&lt;1,00</v>
      </c>
      <c r="J469" s="28" t="str">
        <f>IF(J163&lt;J$619,CONCATENATE("&lt;",VLOOKUP(CONCATENATE(J$317," 1"),ТЗ!$A:$C,3,0)),IF(ТЗ!J163&gt;ТЗ!J$620,CONCATENATE("&gt;",VLOOKUP(CONCATENATE(J$317," 2"),ТЗ!$A:$C,3,0)),ТЗ!J163))</f>
        <v>&lt;0,01</v>
      </c>
      <c r="K469" s="28">
        <f>IF(K163&lt;K$619,CONCATENATE("&lt;",VLOOKUP(CONCATENATE(K$317," 1"),ТЗ!$A:$C,3,0)),IF(ТЗ!K163&gt;ТЗ!K$620,CONCATENATE("&gt;",VLOOKUP(CONCATENATE(K$317," 2"),ТЗ!$A:$C,3,0)),ТЗ!K163))</f>
        <v>0</v>
      </c>
    </row>
    <row r="470" spans="4:11" ht="15.75" hidden="1" thickBot="1" x14ac:dyDescent="0.3">
      <c r="D470" s="13" t="str">
        <f>IF(OR(D469=[1]Настройки!$U$6,D469="-"),"-",D469+1)</f>
        <v>-</v>
      </c>
      <c r="E470" s="14" t="str">
        <f t="shared" si="4"/>
        <v>-</v>
      </c>
      <c r="F470" s="14"/>
      <c r="G470" s="14"/>
      <c r="H470" s="28" t="str">
        <f>IF(H164&lt;H$619,CONCATENATE("&lt;",VLOOKUP(CONCATENATE(H$317," 1"),ТЗ!$A:$C,3,0)),IF(ТЗ!H164&gt;ТЗ!H$620,CONCATENATE("&gt;",VLOOKUP(CONCATENATE(H$317," 2"),ТЗ!$A:$C,3,0)),ТЗ!H164))</f>
        <v>&lt;1,00</v>
      </c>
      <c r="I470" s="28" t="str">
        <f>IF(I164&lt;I$619,CONCATENATE("&lt;",VLOOKUP(CONCATENATE(I$317," 1"),ТЗ!$A:$C,3,0)),IF(ТЗ!I164&gt;ТЗ!I$620,CONCATENATE("&gt;",VLOOKUP(CONCATENATE(I$317," 2"),ТЗ!$A:$C,3,0)),ТЗ!I164))</f>
        <v>&lt;1,00</v>
      </c>
      <c r="J470" s="28" t="str">
        <f>IF(J164&lt;J$619,CONCATENATE("&lt;",VLOOKUP(CONCATENATE(J$317," 1"),ТЗ!$A:$C,3,0)),IF(ТЗ!J164&gt;ТЗ!J$620,CONCATENATE("&gt;",VLOOKUP(CONCATENATE(J$317," 2"),ТЗ!$A:$C,3,0)),ТЗ!J164))</f>
        <v>&lt;0,01</v>
      </c>
      <c r="K470" s="28">
        <f>IF(K164&lt;K$619,CONCATENATE("&lt;",VLOOKUP(CONCATENATE(K$317," 1"),ТЗ!$A:$C,3,0)),IF(ТЗ!K164&gt;ТЗ!K$620,CONCATENATE("&gt;",VLOOKUP(CONCATENATE(K$317," 2"),ТЗ!$A:$C,3,0)),ТЗ!K164))</f>
        <v>0</v>
      </c>
    </row>
    <row r="471" spans="4:11" ht="15.75" hidden="1" thickBot="1" x14ac:dyDescent="0.3">
      <c r="D471" s="13" t="str">
        <f>IF(OR(D470=[1]Настройки!$U$6,D470="-"),"-",D470+1)</f>
        <v>-</v>
      </c>
      <c r="E471" s="14" t="str">
        <f t="shared" si="4"/>
        <v>-</v>
      </c>
      <c r="F471" s="14"/>
      <c r="G471" s="14"/>
      <c r="H471" s="28" t="str">
        <f>IF(H165&lt;H$619,CONCATENATE("&lt;",VLOOKUP(CONCATENATE(H$317," 1"),ТЗ!$A:$C,3,0)),IF(ТЗ!H165&gt;ТЗ!H$620,CONCATENATE("&gt;",VLOOKUP(CONCATENATE(H$317," 2"),ТЗ!$A:$C,3,0)),ТЗ!H165))</f>
        <v>&lt;1,00</v>
      </c>
      <c r="I471" s="28" t="str">
        <f>IF(I165&lt;I$619,CONCATENATE("&lt;",VLOOKUP(CONCATENATE(I$317," 1"),ТЗ!$A:$C,3,0)),IF(ТЗ!I165&gt;ТЗ!I$620,CONCATENATE("&gt;",VLOOKUP(CONCATENATE(I$317," 2"),ТЗ!$A:$C,3,0)),ТЗ!I165))</f>
        <v>&lt;1,00</v>
      </c>
      <c r="J471" s="28" t="str">
        <f>IF(J165&lt;J$619,CONCATENATE("&lt;",VLOOKUP(CONCATENATE(J$317," 1"),ТЗ!$A:$C,3,0)),IF(ТЗ!J165&gt;ТЗ!J$620,CONCATENATE("&gt;",VLOOKUP(CONCATENATE(J$317," 2"),ТЗ!$A:$C,3,0)),ТЗ!J165))</f>
        <v>&lt;0,01</v>
      </c>
      <c r="K471" s="28">
        <f>IF(K165&lt;K$619,CONCATENATE("&lt;",VLOOKUP(CONCATENATE(K$317," 1"),ТЗ!$A:$C,3,0)),IF(ТЗ!K165&gt;ТЗ!K$620,CONCATENATE("&gt;",VLOOKUP(CONCATENATE(K$317," 2"),ТЗ!$A:$C,3,0)),ТЗ!K165))</f>
        <v>0</v>
      </c>
    </row>
    <row r="472" spans="4:11" ht="15.75" hidden="1" thickBot="1" x14ac:dyDescent="0.3">
      <c r="D472" s="13" t="str">
        <f>IF(OR(D471=[1]Настройки!$U$6,D471="-"),"-",D471+1)</f>
        <v>-</v>
      </c>
      <c r="E472" s="14" t="str">
        <f t="shared" si="4"/>
        <v>-</v>
      </c>
      <c r="F472" s="14"/>
      <c r="G472" s="14"/>
      <c r="H472" s="28" t="str">
        <f>IF(H166&lt;H$619,CONCATENATE("&lt;",VLOOKUP(CONCATENATE(H$317," 1"),ТЗ!$A:$C,3,0)),IF(ТЗ!H166&gt;ТЗ!H$620,CONCATENATE("&gt;",VLOOKUP(CONCATENATE(H$317," 2"),ТЗ!$A:$C,3,0)),ТЗ!H166))</f>
        <v>&lt;1,00</v>
      </c>
      <c r="I472" s="28" t="str">
        <f>IF(I166&lt;I$619,CONCATENATE("&lt;",VLOOKUP(CONCATENATE(I$317," 1"),ТЗ!$A:$C,3,0)),IF(ТЗ!I166&gt;ТЗ!I$620,CONCATENATE("&gt;",VLOOKUP(CONCATENATE(I$317," 2"),ТЗ!$A:$C,3,0)),ТЗ!I166))</f>
        <v>&lt;1,00</v>
      </c>
      <c r="J472" s="28" t="str">
        <f>IF(J166&lt;J$619,CONCATENATE("&lt;",VLOOKUP(CONCATENATE(J$317," 1"),ТЗ!$A:$C,3,0)),IF(ТЗ!J166&gt;ТЗ!J$620,CONCATENATE("&gt;",VLOOKUP(CONCATENATE(J$317," 2"),ТЗ!$A:$C,3,0)),ТЗ!J166))</f>
        <v>&lt;0,01</v>
      </c>
      <c r="K472" s="28">
        <f>IF(K166&lt;K$619,CONCATENATE("&lt;",VLOOKUP(CONCATENATE(K$317," 1"),ТЗ!$A:$C,3,0)),IF(ТЗ!K166&gt;ТЗ!K$620,CONCATENATE("&gt;",VLOOKUP(CONCATENATE(K$317," 2"),ТЗ!$A:$C,3,0)),ТЗ!K166))</f>
        <v>0</v>
      </c>
    </row>
    <row r="473" spans="4:11" ht="15.75" hidden="1" thickBot="1" x14ac:dyDescent="0.3">
      <c r="D473" s="13" t="str">
        <f>IF(OR(D472=[1]Настройки!$U$6,D472="-"),"-",D472+1)</f>
        <v>-</v>
      </c>
      <c r="E473" s="14" t="str">
        <f t="shared" si="4"/>
        <v>-</v>
      </c>
      <c r="F473" s="14"/>
      <c r="G473" s="14"/>
      <c r="H473" s="28" t="str">
        <f>IF(H167&lt;H$619,CONCATENATE("&lt;",VLOOKUP(CONCATENATE(H$317," 1"),ТЗ!$A:$C,3,0)),IF(ТЗ!H167&gt;ТЗ!H$620,CONCATENATE("&gt;",VLOOKUP(CONCATENATE(H$317," 2"),ТЗ!$A:$C,3,0)),ТЗ!H167))</f>
        <v>&lt;1,00</v>
      </c>
      <c r="I473" s="28" t="str">
        <f>IF(I167&lt;I$619,CONCATENATE("&lt;",VLOOKUP(CONCATENATE(I$317," 1"),ТЗ!$A:$C,3,0)),IF(ТЗ!I167&gt;ТЗ!I$620,CONCATENATE("&gt;",VLOOKUP(CONCATENATE(I$317," 2"),ТЗ!$A:$C,3,0)),ТЗ!I167))</f>
        <v>&lt;1,00</v>
      </c>
      <c r="J473" s="28" t="str">
        <f>IF(J167&lt;J$619,CONCATENATE("&lt;",VLOOKUP(CONCATENATE(J$317," 1"),ТЗ!$A:$C,3,0)),IF(ТЗ!J167&gt;ТЗ!J$620,CONCATENATE("&gt;",VLOOKUP(CONCATENATE(J$317," 2"),ТЗ!$A:$C,3,0)),ТЗ!J167))</f>
        <v>&lt;0,01</v>
      </c>
      <c r="K473" s="28">
        <f>IF(K167&lt;K$619,CONCATENATE("&lt;",VLOOKUP(CONCATENATE(K$317," 1"),ТЗ!$A:$C,3,0)),IF(ТЗ!K167&gt;ТЗ!K$620,CONCATENATE("&gt;",VLOOKUP(CONCATENATE(K$317," 2"),ТЗ!$A:$C,3,0)),ТЗ!K167))</f>
        <v>0</v>
      </c>
    </row>
    <row r="474" spans="4:11" ht="15.75" hidden="1" thickBot="1" x14ac:dyDescent="0.3">
      <c r="D474" s="13" t="str">
        <f>IF(OR(D473=[1]Настройки!$U$6,D473="-"),"-",D473+1)</f>
        <v>-</v>
      </c>
      <c r="E474" s="14" t="str">
        <f t="shared" si="4"/>
        <v>-</v>
      </c>
      <c r="F474" s="14"/>
      <c r="G474" s="14"/>
      <c r="H474" s="28" t="str">
        <f>IF(H168&lt;H$619,CONCATENATE("&lt;",VLOOKUP(CONCATENATE(H$317," 1"),ТЗ!$A:$C,3,0)),IF(ТЗ!H168&gt;ТЗ!H$620,CONCATENATE("&gt;",VLOOKUP(CONCATENATE(H$317," 2"),ТЗ!$A:$C,3,0)),ТЗ!H168))</f>
        <v>&lt;1,00</v>
      </c>
      <c r="I474" s="28" t="str">
        <f>IF(I168&lt;I$619,CONCATENATE("&lt;",VLOOKUP(CONCATENATE(I$317," 1"),ТЗ!$A:$C,3,0)),IF(ТЗ!I168&gt;ТЗ!I$620,CONCATENATE("&gt;",VLOOKUP(CONCATENATE(I$317," 2"),ТЗ!$A:$C,3,0)),ТЗ!I168))</f>
        <v>&lt;1,00</v>
      </c>
      <c r="J474" s="28" t="str">
        <f>IF(J168&lt;J$619,CONCATENATE("&lt;",VLOOKUP(CONCATENATE(J$317," 1"),ТЗ!$A:$C,3,0)),IF(ТЗ!J168&gt;ТЗ!J$620,CONCATENATE("&gt;",VLOOKUP(CONCATENATE(J$317," 2"),ТЗ!$A:$C,3,0)),ТЗ!J168))</f>
        <v>&lt;0,01</v>
      </c>
      <c r="K474" s="28">
        <f>IF(K168&lt;K$619,CONCATENATE("&lt;",VLOOKUP(CONCATENATE(K$317," 1"),ТЗ!$A:$C,3,0)),IF(ТЗ!K168&gt;ТЗ!K$620,CONCATENATE("&gt;",VLOOKUP(CONCATENATE(K$317," 2"),ТЗ!$A:$C,3,0)),ТЗ!K168))</f>
        <v>0</v>
      </c>
    </row>
    <row r="475" spans="4:11" ht="15.75" hidden="1" thickBot="1" x14ac:dyDescent="0.3">
      <c r="D475" s="13" t="str">
        <f>IF(OR(D474=[1]Настройки!$U$6,D474="-"),"-",D474+1)</f>
        <v>-</v>
      </c>
      <c r="E475" s="14" t="str">
        <f t="shared" si="4"/>
        <v>-</v>
      </c>
      <c r="F475" s="14"/>
      <c r="G475" s="14"/>
      <c r="H475" s="28" t="str">
        <f>IF(H169&lt;H$619,CONCATENATE("&lt;",VLOOKUP(CONCATENATE(H$317," 1"),ТЗ!$A:$C,3,0)),IF(ТЗ!H169&gt;ТЗ!H$620,CONCATENATE("&gt;",VLOOKUP(CONCATENATE(H$317," 2"),ТЗ!$A:$C,3,0)),ТЗ!H169))</f>
        <v>&lt;1,00</v>
      </c>
      <c r="I475" s="28" t="str">
        <f>IF(I169&lt;I$619,CONCATENATE("&lt;",VLOOKUP(CONCATENATE(I$317," 1"),ТЗ!$A:$C,3,0)),IF(ТЗ!I169&gt;ТЗ!I$620,CONCATENATE("&gt;",VLOOKUP(CONCATENATE(I$317," 2"),ТЗ!$A:$C,3,0)),ТЗ!I169))</f>
        <v>&lt;1,00</v>
      </c>
      <c r="J475" s="28" t="str">
        <f>IF(J169&lt;J$619,CONCATENATE("&lt;",VLOOKUP(CONCATENATE(J$317," 1"),ТЗ!$A:$C,3,0)),IF(ТЗ!J169&gt;ТЗ!J$620,CONCATENATE("&gt;",VLOOKUP(CONCATENATE(J$317," 2"),ТЗ!$A:$C,3,0)),ТЗ!J169))</f>
        <v>&lt;0,01</v>
      </c>
      <c r="K475" s="28">
        <f>IF(K169&lt;K$619,CONCATENATE("&lt;",VLOOKUP(CONCATENATE(K$317," 1"),ТЗ!$A:$C,3,0)),IF(ТЗ!K169&gt;ТЗ!K$620,CONCATENATE("&gt;",VLOOKUP(CONCATENATE(K$317," 2"),ТЗ!$A:$C,3,0)),ТЗ!K169))</f>
        <v>0</v>
      </c>
    </row>
    <row r="476" spans="4:11" ht="15.75" hidden="1" thickBot="1" x14ac:dyDescent="0.3">
      <c r="D476" s="13" t="str">
        <f>IF(OR(D475=[1]Настройки!$U$6,D475="-"),"-",D475+1)</f>
        <v>-</v>
      </c>
      <c r="E476" s="14" t="str">
        <f t="shared" si="4"/>
        <v>-</v>
      </c>
      <c r="F476" s="14"/>
      <c r="G476" s="14"/>
      <c r="H476" s="28" t="str">
        <f>IF(H170&lt;H$619,CONCATENATE("&lt;",VLOOKUP(CONCATENATE(H$317," 1"),ТЗ!$A:$C,3,0)),IF(ТЗ!H170&gt;ТЗ!H$620,CONCATENATE("&gt;",VLOOKUP(CONCATENATE(H$317," 2"),ТЗ!$A:$C,3,0)),ТЗ!H170))</f>
        <v>&lt;1,00</v>
      </c>
      <c r="I476" s="28" t="str">
        <f>IF(I170&lt;I$619,CONCATENATE("&lt;",VLOOKUP(CONCATENATE(I$317," 1"),ТЗ!$A:$C,3,0)),IF(ТЗ!I170&gt;ТЗ!I$620,CONCATENATE("&gt;",VLOOKUP(CONCATENATE(I$317," 2"),ТЗ!$A:$C,3,0)),ТЗ!I170))</f>
        <v>&lt;1,00</v>
      </c>
      <c r="J476" s="28" t="str">
        <f>IF(J170&lt;J$619,CONCATENATE("&lt;",VLOOKUP(CONCATENATE(J$317," 1"),ТЗ!$A:$C,3,0)),IF(ТЗ!J170&gt;ТЗ!J$620,CONCATENATE("&gt;",VLOOKUP(CONCATENATE(J$317," 2"),ТЗ!$A:$C,3,0)),ТЗ!J170))</f>
        <v>&lt;0,01</v>
      </c>
      <c r="K476" s="28">
        <f>IF(K170&lt;K$619,CONCATENATE("&lt;",VLOOKUP(CONCATENATE(K$317," 1"),ТЗ!$A:$C,3,0)),IF(ТЗ!K170&gt;ТЗ!K$620,CONCATENATE("&gt;",VLOOKUP(CONCATENATE(K$317," 2"),ТЗ!$A:$C,3,0)),ТЗ!K170))</f>
        <v>0</v>
      </c>
    </row>
    <row r="477" spans="4:11" ht="15.75" hidden="1" thickBot="1" x14ac:dyDescent="0.3">
      <c r="D477" s="13" t="str">
        <f>IF(OR(D476=[1]Настройки!$U$6,D476="-"),"-",D476+1)</f>
        <v>-</v>
      </c>
      <c r="E477" s="14" t="str">
        <f t="shared" si="4"/>
        <v>-</v>
      </c>
      <c r="F477" s="14"/>
      <c r="G477" s="14"/>
      <c r="H477" s="28" t="str">
        <f>IF(H171&lt;H$619,CONCATENATE("&lt;",VLOOKUP(CONCATENATE(H$317," 1"),ТЗ!$A:$C,3,0)),IF(ТЗ!H171&gt;ТЗ!H$620,CONCATENATE("&gt;",VLOOKUP(CONCATENATE(H$317," 2"),ТЗ!$A:$C,3,0)),ТЗ!H171))</f>
        <v>&lt;1,00</v>
      </c>
      <c r="I477" s="28" t="str">
        <f>IF(I171&lt;I$619,CONCATENATE("&lt;",VLOOKUP(CONCATENATE(I$317," 1"),ТЗ!$A:$C,3,0)),IF(ТЗ!I171&gt;ТЗ!I$620,CONCATENATE("&gt;",VLOOKUP(CONCATENATE(I$317," 2"),ТЗ!$A:$C,3,0)),ТЗ!I171))</f>
        <v>&lt;1,00</v>
      </c>
      <c r="J477" s="28" t="str">
        <f>IF(J171&lt;J$619,CONCATENATE("&lt;",VLOOKUP(CONCATENATE(J$317," 1"),ТЗ!$A:$C,3,0)),IF(ТЗ!J171&gt;ТЗ!J$620,CONCATENATE("&gt;",VLOOKUP(CONCATENATE(J$317," 2"),ТЗ!$A:$C,3,0)),ТЗ!J171))</f>
        <v>&lt;0,01</v>
      </c>
      <c r="K477" s="28">
        <f>IF(K171&lt;K$619,CONCATENATE("&lt;",VLOOKUP(CONCATENATE(K$317," 1"),ТЗ!$A:$C,3,0)),IF(ТЗ!K171&gt;ТЗ!K$620,CONCATENATE("&gt;",VLOOKUP(CONCATENATE(K$317," 2"),ТЗ!$A:$C,3,0)),ТЗ!K171))</f>
        <v>0</v>
      </c>
    </row>
    <row r="478" spans="4:11" ht="15.75" hidden="1" thickBot="1" x14ac:dyDescent="0.3">
      <c r="D478" s="13" t="str">
        <f>IF(OR(D477=[1]Настройки!$U$6,D477="-"),"-",D477+1)</f>
        <v>-</v>
      </c>
      <c r="E478" s="14" t="str">
        <f t="shared" si="4"/>
        <v>-</v>
      </c>
      <c r="F478" s="14"/>
      <c r="G478" s="14"/>
      <c r="H478" s="28" t="str">
        <f>IF(H172&lt;H$619,CONCATENATE("&lt;",VLOOKUP(CONCATENATE(H$317," 1"),ТЗ!$A:$C,3,0)),IF(ТЗ!H172&gt;ТЗ!H$620,CONCATENATE("&gt;",VLOOKUP(CONCATENATE(H$317," 2"),ТЗ!$A:$C,3,0)),ТЗ!H172))</f>
        <v>&lt;1,00</v>
      </c>
      <c r="I478" s="28" t="str">
        <f>IF(I172&lt;I$619,CONCATENATE("&lt;",VLOOKUP(CONCATENATE(I$317," 1"),ТЗ!$A:$C,3,0)),IF(ТЗ!I172&gt;ТЗ!I$620,CONCATENATE("&gt;",VLOOKUP(CONCATENATE(I$317," 2"),ТЗ!$A:$C,3,0)),ТЗ!I172))</f>
        <v>&lt;1,00</v>
      </c>
      <c r="J478" s="28" t="str">
        <f>IF(J172&lt;J$619,CONCATENATE("&lt;",VLOOKUP(CONCATENATE(J$317," 1"),ТЗ!$A:$C,3,0)),IF(ТЗ!J172&gt;ТЗ!J$620,CONCATENATE("&gt;",VLOOKUP(CONCATENATE(J$317," 2"),ТЗ!$A:$C,3,0)),ТЗ!J172))</f>
        <v>&lt;0,01</v>
      </c>
      <c r="K478" s="28">
        <f>IF(K172&lt;K$619,CONCATENATE("&lt;",VLOOKUP(CONCATENATE(K$317," 1"),ТЗ!$A:$C,3,0)),IF(ТЗ!K172&gt;ТЗ!K$620,CONCATENATE("&gt;",VLOOKUP(CONCATENATE(K$317," 2"),ТЗ!$A:$C,3,0)),ТЗ!K172))</f>
        <v>0</v>
      </c>
    </row>
    <row r="479" spans="4:11" ht="15.75" hidden="1" thickBot="1" x14ac:dyDescent="0.3">
      <c r="D479" s="13" t="str">
        <f>IF(OR(D478=[1]Настройки!$U$6,D478="-"),"-",D478+1)</f>
        <v>-</v>
      </c>
      <c r="E479" s="14" t="str">
        <f t="shared" si="4"/>
        <v>-</v>
      </c>
      <c r="F479" s="14"/>
      <c r="G479" s="14"/>
      <c r="H479" s="28" t="str">
        <f>IF(H173&lt;H$619,CONCATENATE("&lt;",VLOOKUP(CONCATENATE(H$317," 1"),ТЗ!$A:$C,3,0)),IF(ТЗ!H173&gt;ТЗ!H$620,CONCATENATE("&gt;",VLOOKUP(CONCATENATE(H$317," 2"),ТЗ!$A:$C,3,0)),ТЗ!H173))</f>
        <v>&lt;1,00</v>
      </c>
      <c r="I479" s="28" t="str">
        <f>IF(I173&lt;I$619,CONCATENATE("&lt;",VLOOKUP(CONCATENATE(I$317," 1"),ТЗ!$A:$C,3,0)),IF(ТЗ!I173&gt;ТЗ!I$620,CONCATENATE("&gt;",VLOOKUP(CONCATENATE(I$317," 2"),ТЗ!$A:$C,3,0)),ТЗ!I173))</f>
        <v>&lt;1,00</v>
      </c>
      <c r="J479" s="28" t="str">
        <f>IF(J173&lt;J$619,CONCATENATE("&lt;",VLOOKUP(CONCATENATE(J$317," 1"),ТЗ!$A:$C,3,0)),IF(ТЗ!J173&gt;ТЗ!J$620,CONCATENATE("&gt;",VLOOKUP(CONCATENATE(J$317," 2"),ТЗ!$A:$C,3,0)),ТЗ!J173))</f>
        <v>&lt;0,01</v>
      </c>
      <c r="K479" s="28">
        <f>IF(K173&lt;K$619,CONCATENATE("&lt;",VLOOKUP(CONCATENATE(K$317," 1"),ТЗ!$A:$C,3,0)),IF(ТЗ!K173&gt;ТЗ!K$620,CONCATENATE("&gt;",VLOOKUP(CONCATENATE(K$317," 2"),ТЗ!$A:$C,3,0)),ТЗ!K173))</f>
        <v>0</v>
      </c>
    </row>
    <row r="480" spans="4:11" ht="15.75" hidden="1" thickBot="1" x14ac:dyDescent="0.3">
      <c r="D480" s="13" t="str">
        <f>IF(OR(D479=[1]Настройки!$U$6,D479="-"),"-",D479+1)</f>
        <v>-</v>
      </c>
      <c r="E480" s="14" t="str">
        <f t="shared" si="4"/>
        <v>-</v>
      </c>
      <c r="F480" s="14"/>
      <c r="G480" s="14"/>
      <c r="H480" s="28" t="str">
        <f>IF(H174&lt;H$619,CONCATENATE("&lt;",VLOOKUP(CONCATENATE(H$317," 1"),ТЗ!$A:$C,3,0)),IF(ТЗ!H174&gt;ТЗ!H$620,CONCATENATE("&gt;",VLOOKUP(CONCATENATE(H$317," 2"),ТЗ!$A:$C,3,0)),ТЗ!H174))</f>
        <v>&lt;1,00</v>
      </c>
      <c r="I480" s="28" t="str">
        <f>IF(I174&lt;I$619,CONCATENATE("&lt;",VLOOKUP(CONCATENATE(I$317," 1"),ТЗ!$A:$C,3,0)),IF(ТЗ!I174&gt;ТЗ!I$620,CONCATENATE("&gt;",VLOOKUP(CONCATENATE(I$317," 2"),ТЗ!$A:$C,3,0)),ТЗ!I174))</f>
        <v>&lt;1,00</v>
      </c>
      <c r="J480" s="28" t="str">
        <f>IF(J174&lt;J$619,CONCATENATE("&lt;",VLOOKUP(CONCATENATE(J$317," 1"),ТЗ!$A:$C,3,0)),IF(ТЗ!J174&gt;ТЗ!J$620,CONCATENATE("&gt;",VLOOKUP(CONCATENATE(J$317," 2"),ТЗ!$A:$C,3,0)),ТЗ!J174))</f>
        <v>&lt;0,01</v>
      </c>
      <c r="K480" s="28">
        <f>IF(K174&lt;K$619,CONCATENATE("&lt;",VLOOKUP(CONCATENATE(K$317," 1"),ТЗ!$A:$C,3,0)),IF(ТЗ!K174&gt;ТЗ!K$620,CONCATENATE("&gt;",VLOOKUP(CONCATENATE(K$317," 2"),ТЗ!$A:$C,3,0)),ТЗ!K174))</f>
        <v>0</v>
      </c>
    </row>
    <row r="481" spans="4:11" ht="15.75" hidden="1" thickBot="1" x14ac:dyDescent="0.3">
      <c r="D481" s="13" t="str">
        <f>IF(OR(D480=[1]Настройки!$U$6,D480="-"),"-",D480+1)</f>
        <v>-</v>
      </c>
      <c r="E481" s="14" t="str">
        <f t="shared" si="4"/>
        <v>-</v>
      </c>
      <c r="F481" s="14"/>
      <c r="G481" s="14"/>
      <c r="H481" s="28" t="str">
        <f>IF(H175&lt;H$619,CONCATENATE("&lt;",VLOOKUP(CONCATENATE(H$317," 1"),ТЗ!$A:$C,3,0)),IF(ТЗ!H175&gt;ТЗ!H$620,CONCATENATE("&gt;",VLOOKUP(CONCATENATE(H$317," 2"),ТЗ!$A:$C,3,0)),ТЗ!H175))</f>
        <v>&lt;1,00</v>
      </c>
      <c r="I481" s="28" t="str">
        <f>IF(I175&lt;I$619,CONCATENATE("&lt;",VLOOKUP(CONCATENATE(I$317," 1"),ТЗ!$A:$C,3,0)),IF(ТЗ!I175&gt;ТЗ!I$620,CONCATENATE("&gt;",VLOOKUP(CONCATENATE(I$317," 2"),ТЗ!$A:$C,3,0)),ТЗ!I175))</f>
        <v>&lt;1,00</v>
      </c>
      <c r="J481" s="28" t="str">
        <f>IF(J175&lt;J$619,CONCATENATE("&lt;",VLOOKUP(CONCATENATE(J$317," 1"),ТЗ!$A:$C,3,0)),IF(ТЗ!J175&gt;ТЗ!J$620,CONCATENATE("&gt;",VLOOKUP(CONCATENATE(J$317," 2"),ТЗ!$A:$C,3,0)),ТЗ!J175))</f>
        <v>&lt;0,01</v>
      </c>
      <c r="K481" s="28">
        <f>IF(K175&lt;K$619,CONCATENATE("&lt;",VLOOKUP(CONCATENATE(K$317," 1"),ТЗ!$A:$C,3,0)),IF(ТЗ!K175&gt;ТЗ!K$620,CONCATENATE("&gt;",VLOOKUP(CONCATENATE(K$317," 2"),ТЗ!$A:$C,3,0)),ТЗ!K175))</f>
        <v>0</v>
      </c>
    </row>
    <row r="482" spans="4:11" ht="15.75" hidden="1" thickBot="1" x14ac:dyDescent="0.3">
      <c r="D482" s="13" t="str">
        <f>IF(OR(D481=[1]Настройки!$U$6,D481="-"),"-",D481+1)</f>
        <v>-</v>
      </c>
      <c r="E482" s="14" t="str">
        <f t="shared" si="4"/>
        <v>-</v>
      </c>
      <c r="F482" s="14"/>
      <c r="G482" s="14"/>
      <c r="H482" s="28" t="str">
        <f>IF(H176&lt;H$619,CONCATENATE("&lt;",VLOOKUP(CONCATENATE(H$317," 1"),ТЗ!$A:$C,3,0)),IF(ТЗ!H176&gt;ТЗ!H$620,CONCATENATE("&gt;",VLOOKUP(CONCATENATE(H$317," 2"),ТЗ!$A:$C,3,0)),ТЗ!H176))</f>
        <v>&lt;1,00</v>
      </c>
      <c r="I482" s="28" t="str">
        <f>IF(I176&lt;I$619,CONCATENATE("&lt;",VLOOKUP(CONCATENATE(I$317," 1"),ТЗ!$A:$C,3,0)),IF(ТЗ!I176&gt;ТЗ!I$620,CONCATENATE("&gt;",VLOOKUP(CONCATENATE(I$317," 2"),ТЗ!$A:$C,3,0)),ТЗ!I176))</f>
        <v>&lt;1,00</v>
      </c>
      <c r="J482" s="28" t="str">
        <f>IF(J176&lt;J$619,CONCATENATE("&lt;",VLOOKUP(CONCATENATE(J$317," 1"),ТЗ!$A:$C,3,0)),IF(ТЗ!J176&gt;ТЗ!J$620,CONCATENATE("&gt;",VLOOKUP(CONCATENATE(J$317," 2"),ТЗ!$A:$C,3,0)),ТЗ!J176))</f>
        <v>&lt;0,01</v>
      </c>
      <c r="K482" s="28">
        <f>IF(K176&lt;K$619,CONCATENATE("&lt;",VLOOKUP(CONCATENATE(K$317," 1"),ТЗ!$A:$C,3,0)),IF(ТЗ!K176&gt;ТЗ!K$620,CONCATENATE("&gt;",VLOOKUP(CONCATENATE(K$317," 2"),ТЗ!$A:$C,3,0)),ТЗ!K176))</f>
        <v>0</v>
      </c>
    </row>
    <row r="483" spans="4:11" ht="15.75" hidden="1" thickBot="1" x14ac:dyDescent="0.3">
      <c r="D483" s="13" t="str">
        <f>IF(OR(D482=[1]Настройки!$U$6,D482="-"),"-",D482+1)</f>
        <v>-</v>
      </c>
      <c r="E483" s="14" t="str">
        <f t="shared" si="4"/>
        <v>-</v>
      </c>
      <c r="F483" s="14"/>
      <c r="G483" s="14"/>
      <c r="H483" s="28" t="str">
        <f>IF(H177&lt;H$619,CONCATENATE("&lt;",VLOOKUP(CONCATENATE(H$317," 1"),ТЗ!$A:$C,3,0)),IF(ТЗ!H177&gt;ТЗ!H$620,CONCATENATE("&gt;",VLOOKUP(CONCATENATE(H$317," 2"),ТЗ!$A:$C,3,0)),ТЗ!H177))</f>
        <v>&lt;1,00</v>
      </c>
      <c r="I483" s="28" t="str">
        <f>IF(I177&lt;I$619,CONCATENATE("&lt;",VLOOKUP(CONCATENATE(I$317," 1"),ТЗ!$A:$C,3,0)),IF(ТЗ!I177&gt;ТЗ!I$620,CONCATENATE("&gt;",VLOOKUP(CONCATENATE(I$317," 2"),ТЗ!$A:$C,3,0)),ТЗ!I177))</f>
        <v>&lt;1,00</v>
      </c>
      <c r="J483" s="28" t="str">
        <f>IF(J177&lt;J$619,CONCATENATE("&lt;",VLOOKUP(CONCATENATE(J$317," 1"),ТЗ!$A:$C,3,0)),IF(ТЗ!J177&gt;ТЗ!J$620,CONCATENATE("&gt;",VLOOKUP(CONCATENATE(J$317," 2"),ТЗ!$A:$C,3,0)),ТЗ!J177))</f>
        <v>&lt;0,01</v>
      </c>
      <c r="K483" s="28">
        <f>IF(K177&lt;K$619,CONCATENATE("&lt;",VLOOKUP(CONCATENATE(K$317," 1"),ТЗ!$A:$C,3,0)),IF(ТЗ!K177&gt;ТЗ!K$620,CONCATENATE("&gt;",VLOOKUP(CONCATENATE(K$317," 2"),ТЗ!$A:$C,3,0)),ТЗ!K177))</f>
        <v>0</v>
      </c>
    </row>
    <row r="484" spans="4:11" ht="15.75" hidden="1" thickBot="1" x14ac:dyDescent="0.3">
      <c r="D484" s="13" t="str">
        <f>IF(OR(D483=[1]Настройки!$U$6,D483="-"),"-",D483+1)</f>
        <v>-</v>
      </c>
      <c r="E484" s="14" t="str">
        <f t="shared" si="4"/>
        <v>-</v>
      </c>
      <c r="F484" s="14"/>
      <c r="G484" s="14"/>
      <c r="H484" s="28" t="str">
        <f>IF(H178&lt;H$619,CONCATENATE("&lt;",VLOOKUP(CONCATENATE(H$317," 1"),ТЗ!$A:$C,3,0)),IF(ТЗ!H178&gt;ТЗ!H$620,CONCATENATE("&gt;",VLOOKUP(CONCATENATE(H$317," 2"),ТЗ!$A:$C,3,0)),ТЗ!H178))</f>
        <v>&lt;1,00</v>
      </c>
      <c r="I484" s="28" t="str">
        <f>IF(I178&lt;I$619,CONCATENATE("&lt;",VLOOKUP(CONCATENATE(I$317," 1"),ТЗ!$A:$C,3,0)),IF(ТЗ!I178&gt;ТЗ!I$620,CONCATENATE("&gt;",VLOOKUP(CONCATENATE(I$317," 2"),ТЗ!$A:$C,3,0)),ТЗ!I178))</f>
        <v>&lt;1,00</v>
      </c>
      <c r="J484" s="28" t="str">
        <f>IF(J178&lt;J$619,CONCATENATE("&lt;",VLOOKUP(CONCATENATE(J$317," 1"),ТЗ!$A:$C,3,0)),IF(ТЗ!J178&gt;ТЗ!J$620,CONCATENATE("&gt;",VLOOKUP(CONCATENATE(J$317," 2"),ТЗ!$A:$C,3,0)),ТЗ!J178))</f>
        <v>&lt;0,01</v>
      </c>
      <c r="K484" s="28">
        <f>IF(K178&lt;K$619,CONCATENATE("&lt;",VLOOKUP(CONCATENATE(K$317," 1"),ТЗ!$A:$C,3,0)),IF(ТЗ!K178&gt;ТЗ!K$620,CONCATENATE("&gt;",VLOOKUP(CONCATENATE(K$317," 2"),ТЗ!$A:$C,3,0)),ТЗ!K178))</f>
        <v>0</v>
      </c>
    </row>
    <row r="485" spans="4:11" ht="15.75" hidden="1" thickBot="1" x14ac:dyDescent="0.3">
      <c r="D485" s="13" t="str">
        <f>IF(OR(D484=[1]Настройки!$U$6,D484="-"),"-",D484+1)</f>
        <v>-</v>
      </c>
      <c r="E485" s="14" t="str">
        <f t="shared" si="4"/>
        <v>-</v>
      </c>
      <c r="F485" s="14"/>
      <c r="G485" s="14"/>
      <c r="H485" s="28" t="str">
        <f>IF(H179&lt;H$619,CONCATENATE("&lt;",VLOOKUP(CONCATENATE(H$317," 1"),ТЗ!$A:$C,3,0)),IF(ТЗ!H179&gt;ТЗ!H$620,CONCATENATE("&gt;",VLOOKUP(CONCATENATE(H$317," 2"),ТЗ!$A:$C,3,0)),ТЗ!H179))</f>
        <v>&lt;1,00</v>
      </c>
      <c r="I485" s="28" t="str">
        <f>IF(I179&lt;I$619,CONCATENATE("&lt;",VLOOKUP(CONCATENATE(I$317," 1"),ТЗ!$A:$C,3,0)),IF(ТЗ!I179&gt;ТЗ!I$620,CONCATENATE("&gt;",VLOOKUP(CONCATENATE(I$317," 2"),ТЗ!$A:$C,3,0)),ТЗ!I179))</f>
        <v>&lt;1,00</v>
      </c>
      <c r="J485" s="28" t="str">
        <f>IF(J179&lt;J$619,CONCATENATE("&lt;",VLOOKUP(CONCATENATE(J$317," 1"),ТЗ!$A:$C,3,0)),IF(ТЗ!J179&gt;ТЗ!J$620,CONCATENATE("&gt;",VLOOKUP(CONCATENATE(J$317," 2"),ТЗ!$A:$C,3,0)),ТЗ!J179))</f>
        <v>&lt;0,01</v>
      </c>
      <c r="K485" s="28">
        <f>IF(K179&lt;K$619,CONCATENATE("&lt;",VLOOKUP(CONCATENATE(K$317," 1"),ТЗ!$A:$C,3,0)),IF(ТЗ!K179&gt;ТЗ!K$620,CONCATENATE("&gt;",VLOOKUP(CONCATENATE(K$317," 2"),ТЗ!$A:$C,3,0)),ТЗ!K179))</f>
        <v>0</v>
      </c>
    </row>
    <row r="486" spans="4:11" ht="15.75" hidden="1" thickBot="1" x14ac:dyDescent="0.3">
      <c r="D486" s="13" t="str">
        <f>IF(OR(D485=[1]Настройки!$U$6,D485="-"),"-",D485+1)</f>
        <v>-</v>
      </c>
      <c r="E486" s="14" t="str">
        <f t="shared" si="4"/>
        <v>-</v>
      </c>
      <c r="F486" s="14"/>
      <c r="G486" s="14"/>
      <c r="H486" s="28" t="str">
        <f>IF(H180&lt;H$619,CONCATENATE("&lt;",VLOOKUP(CONCATENATE(H$317," 1"),ТЗ!$A:$C,3,0)),IF(ТЗ!H180&gt;ТЗ!H$620,CONCATENATE("&gt;",VLOOKUP(CONCATENATE(H$317," 2"),ТЗ!$A:$C,3,0)),ТЗ!H180))</f>
        <v>&lt;1,00</v>
      </c>
      <c r="I486" s="28" t="str">
        <f>IF(I180&lt;I$619,CONCATENATE("&lt;",VLOOKUP(CONCATENATE(I$317," 1"),ТЗ!$A:$C,3,0)),IF(ТЗ!I180&gt;ТЗ!I$620,CONCATENATE("&gt;",VLOOKUP(CONCATENATE(I$317," 2"),ТЗ!$A:$C,3,0)),ТЗ!I180))</f>
        <v>&lt;1,00</v>
      </c>
      <c r="J486" s="28" t="str">
        <f>IF(J180&lt;J$619,CONCATENATE("&lt;",VLOOKUP(CONCATENATE(J$317," 1"),ТЗ!$A:$C,3,0)),IF(ТЗ!J180&gt;ТЗ!J$620,CONCATENATE("&gt;",VLOOKUP(CONCATENATE(J$317," 2"),ТЗ!$A:$C,3,0)),ТЗ!J180))</f>
        <v>&lt;0,01</v>
      </c>
      <c r="K486" s="28">
        <f>IF(K180&lt;K$619,CONCATENATE("&lt;",VLOOKUP(CONCATENATE(K$317," 1"),ТЗ!$A:$C,3,0)),IF(ТЗ!K180&gt;ТЗ!K$620,CONCATENATE("&gt;",VLOOKUP(CONCATENATE(K$317," 2"),ТЗ!$A:$C,3,0)),ТЗ!K180))</f>
        <v>0</v>
      </c>
    </row>
    <row r="487" spans="4:11" ht="15.75" hidden="1" thickBot="1" x14ac:dyDescent="0.3">
      <c r="D487" s="13" t="str">
        <f>IF(OR(D486=[1]Настройки!$U$6,D486="-"),"-",D486+1)</f>
        <v>-</v>
      </c>
      <c r="E487" s="14" t="str">
        <f t="shared" si="4"/>
        <v>-</v>
      </c>
      <c r="F487" s="14"/>
      <c r="G487" s="14"/>
      <c r="H487" s="28" t="str">
        <f>IF(H181&lt;H$619,CONCATENATE("&lt;",VLOOKUP(CONCATENATE(H$317," 1"),ТЗ!$A:$C,3,0)),IF(ТЗ!H181&gt;ТЗ!H$620,CONCATENATE("&gt;",VLOOKUP(CONCATENATE(H$317," 2"),ТЗ!$A:$C,3,0)),ТЗ!H181))</f>
        <v>&lt;1,00</v>
      </c>
      <c r="I487" s="28" t="str">
        <f>IF(I181&lt;I$619,CONCATENATE("&lt;",VLOOKUP(CONCATENATE(I$317," 1"),ТЗ!$A:$C,3,0)),IF(ТЗ!I181&gt;ТЗ!I$620,CONCATENATE("&gt;",VLOOKUP(CONCATENATE(I$317," 2"),ТЗ!$A:$C,3,0)),ТЗ!I181))</f>
        <v>&lt;1,00</v>
      </c>
      <c r="J487" s="28" t="str">
        <f>IF(J181&lt;J$619,CONCATENATE("&lt;",VLOOKUP(CONCATENATE(J$317," 1"),ТЗ!$A:$C,3,0)),IF(ТЗ!J181&gt;ТЗ!J$620,CONCATENATE("&gt;",VLOOKUP(CONCATENATE(J$317," 2"),ТЗ!$A:$C,3,0)),ТЗ!J181))</f>
        <v>&lt;0,01</v>
      </c>
      <c r="K487" s="28">
        <f>IF(K181&lt;K$619,CONCATENATE("&lt;",VLOOKUP(CONCATENATE(K$317," 1"),ТЗ!$A:$C,3,0)),IF(ТЗ!K181&gt;ТЗ!K$620,CONCATENATE("&gt;",VLOOKUP(CONCATENATE(K$317," 2"),ТЗ!$A:$C,3,0)),ТЗ!K181))</f>
        <v>0</v>
      </c>
    </row>
    <row r="488" spans="4:11" ht="15.75" hidden="1" thickBot="1" x14ac:dyDescent="0.3">
      <c r="D488" s="13" t="str">
        <f>IF(OR(D487=[1]Настройки!$U$6,D487="-"),"-",D487+1)</f>
        <v>-</v>
      </c>
      <c r="E488" s="14" t="str">
        <f t="shared" si="4"/>
        <v>-</v>
      </c>
      <c r="F488" s="14"/>
      <c r="G488" s="14"/>
      <c r="H488" s="28" t="str">
        <f>IF(H182&lt;H$619,CONCATENATE("&lt;",VLOOKUP(CONCATENATE(H$317," 1"),ТЗ!$A:$C,3,0)),IF(ТЗ!H182&gt;ТЗ!H$620,CONCATENATE("&gt;",VLOOKUP(CONCATENATE(H$317," 2"),ТЗ!$A:$C,3,0)),ТЗ!H182))</f>
        <v>&lt;1,00</v>
      </c>
      <c r="I488" s="28" t="str">
        <f>IF(I182&lt;I$619,CONCATENATE("&lt;",VLOOKUP(CONCATENATE(I$317," 1"),ТЗ!$A:$C,3,0)),IF(ТЗ!I182&gt;ТЗ!I$620,CONCATENATE("&gt;",VLOOKUP(CONCATENATE(I$317," 2"),ТЗ!$A:$C,3,0)),ТЗ!I182))</f>
        <v>&lt;1,00</v>
      </c>
      <c r="J488" s="28" t="str">
        <f>IF(J182&lt;J$619,CONCATENATE("&lt;",VLOOKUP(CONCATENATE(J$317," 1"),ТЗ!$A:$C,3,0)),IF(ТЗ!J182&gt;ТЗ!J$620,CONCATENATE("&gt;",VLOOKUP(CONCATENATE(J$317," 2"),ТЗ!$A:$C,3,0)),ТЗ!J182))</f>
        <v>&lt;0,01</v>
      </c>
      <c r="K488" s="28">
        <f>IF(K182&lt;K$619,CONCATENATE("&lt;",VLOOKUP(CONCATENATE(K$317," 1"),ТЗ!$A:$C,3,0)),IF(ТЗ!K182&gt;ТЗ!K$620,CONCATENATE("&gt;",VLOOKUP(CONCATENATE(K$317," 2"),ТЗ!$A:$C,3,0)),ТЗ!K182))</f>
        <v>0</v>
      </c>
    </row>
    <row r="489" spans="4:11" ht="15.75" hidden="1" thickBot="1" x14ac:dyDescent="0.3">
      <c r="D489" s="13" t="str">
        <f>IF(OR(D488=[1]Настройки!$U$6,D488="-"),"-",D488+1)</f>
        <v>-</v>
      </c>
      <c r="E489" s="14" t="str">
        <f t="shared" si="4"/>
        <v>-</v>
      </c>
      <c r="F489" s="14"/>
      <c r="G489" s="14"/>
      <c r="H489" s="28" t="str">
        <f>IF(H183&lt;H$619,CONCATENATE("&lt;",VLOOKUP(CONCATENATE(H$317," 1"),ТЗ!$A:$C,3,0)),IF(ТЗ!H183&gt;ТЗ!H$620,CONCATENATE("&gt;",VLOOKUP(CONCATENATE(H$317," 2"),ТЗ!$A:$C,3,0)),ТЗ!H183))</f>
        <v>&lt;1,00</v>
      </c>
      <c r="I489" s="28" t="str">
        <f>IF(I183&lt;I$619,CONCATENATE("&lt;",VLOOKUP(CONCATENATE(I$317," 1"),ТЗ!$A:$C,3,0)),IF(ТЗ!I183&gt;ТЗ!I$620,CONCATENATE("&gt;",VLOOKUP(CONCATENATE(I$317," 2"),ТЗ!$A:$C,3,0)),ТЗ!I183))</f>
        <v>&lt;1,00</v>
      </c>
      <c r="J489" s="28" t="str">
        <f>IF(J183&lt;J$619,CONCATENATE("&lt;",VLOOKUP(CONCATENATE(J$317," 1"),ТЗ!$A:$C,3,0)),IF(ТЗ!J183&gt;ТЗ!J$620,CONCATENATE("&gt;",VLOOKUP(CONCATENATE(J$317," 2"),ТЗ!$A:$C,3,0)),ТЗ!J183))</f>
        <v>&lt;0,01</v>
      </c>
      <c r="K489" s="28">
        <f>IF(K183&lt;K$619,CONCATENATE("&lt;",VLOOKUP(CONCATENATE(K$317," 1"),ТЗ!$A:$C,3,0)),IF(ТЗ!K183&gt;ТЗ!K$620,CONCATENATE("&gt;",VLOOKUP(CONCATENATE(K$317," 2"),ТЗ!$A:$C,3,0)),ТЗ!K183))</f>
        <v>0</v>
      </c>
    </row>
    <row r="490" spans="4:11" ht="15.75" hidden="1" thickBot="1" x14ac:dyDescent="0.3">
      <c r="D490" s="13" t="str">
        <f>IF(OR(D489=[1]Настройки!$U$6,D489="-"),"-",D489+1)</f>
        <v>-</v>
      </c>
      <c r="E490" s="14" t="str">
        <f t="shared" si="4"/>
        <v>-</v>
      </c>
      <c r="F490" s="14"/>
      <c r="G490" s="14"/>
      <c r="H490" s="28" t="str">
        <f>IF(H184&lt;H$619,CONCATENATE("&lt;",VLOOKUP(CONCATENATE(H$317," 1"),ТЗ!$A:$C,3,0)),IF(ТЗ!H184&gt;ТЗ!H$620,CONCATENATE("&gt;",VLOOKUP(CONCATENATE(H$317," 2"),ТЗ!$A:$C,3,0)),ТЗ!H184))</f>
        <v>&lt;1,00</v>
      </c>
      <c r="I490" s="28" t="str">
        <f>IF(I184&lt;I$619,CONCATENATE("&lt;",VLOOKUP(CONCATENATE(I$317," 1"),ТЗ!$A:$C,3,0)),IF(ТЗ!I184&gt;ТЗ!I$620,CONCATENATE("&gt;",VLOOKUP(CONCATENATE(I$317," 2"),ТЗ!$A:$C,3,0)),ТЗ!I184))</f>
        <v>&lt;1,00</v>
      </c>
      <c r="J490" s="28" t="str">
        <f>IF(J184&lt;J$619,CONCATENATE("&lt;",VLOOKUP(CONCATENATE(J$317," 1"),ТЗ!$A:$C,3,0)),IF(ТЗ!J184&gt;ТЗ!J$620,CONCATENATE("&gt;",VLOOKUP(CONCATENATE(J$317," 2"),ТЗ!$A:$C,3,0)),ТЗ!J184))</f>
        <v>&lt;0,01</v>
      </c>
      <c r="K490" s="28">
        <f>IF(K184&lt;K$619,CONCATENATE("&lt;",VLOOKUP(CONCATENATE(K$317," 1"),ТЗ!$A:$C,3,0)),IF(ТЗ!K184&gt;ТЗ!K$620,CONCATENATE("&gt;",VLOOKUP(CONCATENATE(K$317," 2"),ТЗ!$A:$C,3,0)),ТЗ!K184))</f>
        <v>0</v>
      </c>
    </row>
    <row r="491" spans="4:11" ht="15.75" hidden="1" thickBot="1" x14ac:dyDescent="0.3">
      <c r="D491" s="13" t="str">
        <f>IF(OR(D490=[1]Настройки!$U$6,D490="-"),"-",D490+1)</f>
        <v>-</v>
      </c>
      <c r="E491" s="14" t="str">
        <f t="shared" si="4"/>
        <v>-</v>
      </c>
      <c r="F491" s="14"/>
      <c r="G491" s="14"/>
      <c r="H491" s="28" t="str">
        <f>IF(H185&lt;H$619,CONCATENATE("&lt;",VLOOKUP(CONCATENATE(H$317," 1"),ТЗ!$A:$C,3,0)),IF(ТЗ!H185&gt;ТЗ!H$620,CONCATENATE("&gt;",VLOOKUP(CONCATENATE(H$317," 2"),ТЗ!$A:$C,3,0)),ТЗ!H185))</f>
        <v>&lt;1,00</v>
      </c>
      <c r="I491" s="28" t="str">
        <f>IF(I185&lt;I$619,CONCATENATE("&lt;",VLOOKUP(CONCATENATE(I$317," 1"),ТЗ!$A:$C,3,0)),IF(ТЗ!I185&gt;ТЗ!I$620,CONCATENATE("&gt;",VLOOKUP(CONCATENATE(I$317," 2"),ТЗ!$A:$C,3,0)),ТЗ!I185))</f>
        <v>&lt;1,00</v>
      </c>
      <c r="J491" s="28" t="str">
        <f>IF(J185&lt;J$619,CONCATENATE("&lt;",VLOOKUP(CONCATENATE(J$317," 1"),ТЗ!$A:$C,3,0)),IF(ТЗ!J185&gt;ТЗ!J$620,CONCATENATE("&gt;",VLOOKUP(CONCATENATE(J$317," 2"),ТЗ!$A:$C,3,0)),ТЗ!J185))</f>
        <v>&lt;0,01</v>
      </c>
      <c r="K491" s="28">
        <f>IF(K185&lt;K$619,CONCATENATE("&lt;",VLOOKUP(CONCATENATE(K$317," 1"),ТЗ!$A:$C,3,0)),IF(ТЗ!K185&gt;ТЗ!K$620,CONCATENATE("&gt;",VLOOKUP(CONCATENATE(K$317," 2"),ТЗ!$A:$C,3,0)),ТЗ!K185))</f>
        <v>0</v>
      </c>
    </row>
    <row r="492" spans="4:11" ht="15.75" hidden="1" thickBot="1" x14ac:dyDescent="0.3">
      <c r="D492" s="13" t="str">
        <f>IF(OR(D491=[1]Настройки!$U$6,D491="-"),"-",D491+1)</f>
        <v>-</v>
      </c>
      <c r="E492" s="14" t="str">
        <f t="shared" si="4"/>
        <v>-</v>
      </c>
      <c r="F492" s="14"/>
      <c r="G492" s="14"/>
      <c r="H492" s="28" t="str">
        <f>IF(H186&lt;H$619,CONCATENATE("&lt;",VLOOKUP(CONCATENATE(H$317," 1"),ТЗ!$A:$C,3,0)),IF(ТЗ!H186&gt;ТЗ!H$620,CONCATENATE("&gt;",VLOOKUP(CONCATENATE(H$317," 2"),ТЗ!$A:$C,3,0)),ТЗ!H186))</f>
        <v>&lt;1,00</v>
      </c>
      <c r="I492" s="28" t="str">
        <f>IF(I186&lt;I$619,CONCATENATE("&lt;",VLOOKUP(CONCATENATE(I$317," 1"),ТЗ!$A:$C,3,0)),IF(ТЗ!I186&gt;ТЗ!I$620,CONCATENATE("&gt;",VLOOKUP(CONCATENATE(I$317," 2"),ТЗ!$A:$C,3,0)),ТЗ!I186))</f>
        <v>&lt;1,00</v>
      </c>
      <c r="J492" s="28" t="str">
        <f>IF(J186&lt;J$619,CONCATENATE("&lt;",VLOOKUP(CONCATENATE(J$317," 1"),ТЗ!$A:$C,3,0)),IF(ТЗ!J186&gt;ТЗ!J$620,CONCATENATE("&gt;",VLOOKUP(CONCATENATE(J$317," 2"),ТЗ!$A:$C,3,0)),ТЗ!J186))</f>
        <v>&lt;0,01</v>
      </c>
      <c r="K492" s="28">
        <f>IF(K186&lt;K$619,CONCATENATE("&lt;",VLOOKUP(CONCATENATE(K$317," 1"),ТЗ!$A:$C,3,0)),IF(ТЗ!K186&gt;ТЗ!K$620,CONCATENATE("&gt;",VLOOKUP(CONCATENATE(K$317," 2"),ТЗ!$A:$C,3,0)),ТЗ!K186))</f>
        <v>0</v>
      </c>
    </row>
    <row r="493" spans="4:11" ht="15.75" hidden="1" thickBot="1" x14ac:dyDescent="0.3">
      <c r="D493" s="13" t="str">
        <f>IF(OR(D492=[1]Настройки!$U$6,D492="-"),"-",D492+1)</f>
        <v>-</v>
      </c>
      <c r="E493" s="14" t="str">
        <f t="shared" si="4"/>
        <v>-</v>
      </c>
      <c r="F493" s="14"/>
      <c r="G493" s="14"/>
      <c r="H493" s="28" t="str">
        <f>IF(H187&lt;H$619,CONCATENATE("&lt;",VLOOKUP(CONCATENATE(H$317," 1"),ТЗ!$A:$C,3,0)),IF(ТЗ!H187&gt;ТЗ!H$620,CONCATENATE("&gt;",VLOOKUP(CONCATENATE(H$317," 2"),ТЗ!$A:$C,3,0)),ТЗ!H187))</f>
        <v>&lt;1,00</v>
      </c>
      <c r="I493" s="28" t="str">
        <f>IF(I187&lt;I$619,CONCATENATE("&lt;",VLOOKUP(CONCATENATE(I$317," 1"),ТЗ!$A:$C,3,0)),IF(ТЗ!I187&gt;ТЗ!I$620,CONCATENATE("&gt;",VLOOKUP(CONCATENATE(I$317," 2"),ТЗ!$A:$C,3,0)),ТЗ!I187))</f>
        <v>&lt;1,00</v>
      </c>
      <c r="J493" s="28" t="str">
        <f>IF(J187&lt;J$619,CONCATENATE("&lt;",VLOOKUP(CONCATENATE(J$317," 1"),ТЗ!$A:$C,3,0)),IF(ТЗ!J187&gt;ТЗ!J$620,CONCATENATE("&gt;",VLOOKUP(CONCATENATE(J$317," 2"),ТЗ!$A:$C,3,0)),ТЗ!J187))</f>
        <v>&lt;0,01</v>
      </c>
      <c r="K493" s="28">
        <f>IF(K187&lt;K$619,CONCATENATE("&lt;",VLOOKUP(CONCATENATE(K$317," 1"),ТЗ!$A:$C,3,0)),IF(ТЗ!K187&gt;ТЗ!K$620,CONCATENATE("&gt;",VLOOKUP(CONCATENATE(K$317," 2"),ТЗ!$A:$C,3,0)),ТЗ!K187))</f>
        <v>0</v>
      </c>
    </row>
    <row r="494" spans="4:11" ht="15.75" hidden="1" thickBot="1" x14ac:dyDescent="0.3">
      <c r="D494" s="13" t="str">
        <f>IF(OR(D493=[1]Настройки!$U$6,D493="-"),"-",D493+1)</f>
        <v>-</v>
      </c>
      <c r="E494" s="14" t="str">
        <f t="shared" si="4"/>
        <v>-</v>
      </c>
      <c r="F494" s="14"/>
      <c r="G494" s="14"/>
      <c r="H494" s="28" t="str">
        <f>IF(H188&lt;H$619,CONCATENATE("&lt;",VLOOKUP(CONCATENATE(H$317," 1"),ТЗ!$A:$C,3,0)),IF(ТЗ!H188&gt;ТЗ!H$620,CONCATENATE("&gt;",VLOOKUP(CONCATENATE(H$317," 2"),ТЗ!$A:$C,3,0)),ТЗ!H188))</f>
        <v>&lt;1,00</v>
      </c>
      <c r="I494" s="28" t="str">
        <f>IF(I188&lt;I$619,CONCATENATE("&lt;",VLOOKUP(CONCATENATE(I$317," 1"),ТЗ!$A:$C,3,0)),IF(ТЗ!I188&gt;ТЗ!I$620,CONCATENATE("&gt;",VLOOKUP(CONCATENATE(I$317," 2"),ТЗ!$A:$C,3,0)),ТЗ!I188))</f>
        <v>&lt;1,00</v>
      </c>
      <c r="J494" s="28" t="str">
        <f>IF(J188&lt;J$619,CONCATENATE("&lt;",VLOOKUP(CONCATENATE(J$317," 1"),ТЗ!$A:$C,3,0)),IF(ТЗ!J188&gt;ТЗ!J$620,CONCATENATE("&gt;",VLOOKUP(CONCATENATE(J$317," 2"),ТЗ!$A:$C,3,0)),ТЗ!J188))</f>
        <v>&lt;0,01</v>
      </c>
      <c r="K494" s="28">
        <f>IF(K188&lt;K$619,CONCATENATE("&lt;",VLOOKUP(CONCATENATE(K$317," 1"),ТЗ!$A:$C,3,0)),IF(ТЗ!K188&gt;ТЗ!K$620,CONCATENATE("&gt;",VLOOKUP(CONCATENATE(K$317," 2"),ТЗ!$A:$C,3,0)),ТЗ!K188))</f>
        <v>0</v>
      </c>
    </row>
    <row r="495" spans="4:11" ht="15.75" hidden="1" thickBot="1" x14ac:dyDescent="0.3">
      <c r="D495" s="13" t="str">
        <f>IF(OR(D494=[1]Настройки!$U$6,D494="-"),"-",D494+1)</f>
        <v>-</v>
      </c>
      <c r="E495" s="14" t="str">
        <f t="shared" si="4"/>
        <v>-</v>
      </c>
      <c r="F495" s="14"/>
      <c r="G495" s="14"/>
      <c r="H495" s="28" t="str">
        <f>IF(H189&lt;H$619,CONCATENATE("&lt;",VLOOKUP(CONCATENATE(H$317," 1"),ТЗ!$A:$C,3,0)),IF(ТЗ!H189&gt;ТЗ!H$620,CONCATENATE("&gt;",VLOOKUP(CONCATENATE(H$317," 2"),ТЗ!$A:$C,3,0)),ТЗ!H189))</f>
        <v>&lt;1,00</v>
      </c>
      <c r="I495" s="28" t="str">
        <f>IF(I189&lt;I$619,CONCATENATE("&lt;",VLOOKUP(CONCATENATE(I$317," 1"),ТЗ!$A:$C,3,0)),IF(ТЗ!I189&gt;ТЗ!I$620,CONCATENATE("&gt;",VLOOKUP(CONCATENATE(I$317," 2"),ТЗ!$A:$C,3,0)),ТЗ!I189))</f>
        <v>&lt;1,00</v>
      </c>
      <c r="J495" s="28" t="str">
        <f>IF(J189&lt;J$619,CONCATENATE("&lt;",VLOOKUP(CONCATENATE(J$317," 1"),ТЗ!$A:$C,3,0)),IF(ТЗ!J189&gt;ТЗ!J$620,CONCATENATE("&gt;",VLOOKUP(CONCATENATE(J$317," 2"),ТЗ!$A:$C,3,0)),ТЗ!J189))</f>
        <v>&lt;0,01</v>
      </c>
      <c r="K495" s="28">
        <f>IF(K189&lt;K$619,CONCATENATE("&lt;",VLOOKUP(CONCATENATE(K$317," 1"),ТЗ!$A:$C,3,0)),IF(ТЗ!K189&gt;ТЗ!K$620,CONCATENATE("&gt;",VLOOKUP(CONCATENATE(K$317," 2"),ТЗ!$A:$C,3,0)),ТЗ!K189))</f>
        <v>0</v>
      </c>
    </row>
    <row r="496" spans="4:11" ht="15.75" hidden="1" thickBot="1" x14ac:dyDescent="0.3">
      <c r="D496" s="13" t="str">
        <f>IF(OR(D495=[1]Настройки!$U$6,D495="-"),"-",D495+1)</f>
        <v>-</v>
      </c>
      <c r="E496" s="14" t="str">
        <f t="shared" si="4"/>
        <v>-</v>
      </c>
      <c r="F496" s="14"/>
      <c r="G496" s="14"/>
      <c r="H496" s="28" t="str">
        <f>IF(H190&lt;H$619,CONCATENATE("&lt;",VLOOKUP(CONCATENATE(H$317," 1"),ТЗ!$A:$C,3,0)),IF(ТЗ!H190&gt;ТЗ!H$620,CONCATENATE("&gt;",VLOOKUP(CONCATENATE(H$317," 2"),ТЗ!$A:$C,3,0)),ТЗ!H190))</f>
        <v>&lt;1,00</v>
      </c>
      <c r="I496" s="28" t="str">
        <f>IF(I190&lt;I$619,CONCATENATE("&lt;",VLOOKUP(CONCATENATE(I$317," 1"),ТЗ!$A:$C,3,0)),IF(ТЗ!I190&gt;ТЗ!I$620,CONCATENATE("&gt;",VLOOKUP(CONCATENATE(I$317," 2"),ТЗ!$A:$C,3,0)),ТЗ!I190))</f>
        <v>&lt;1,00</v>
      </c>
      <c r="J496" s="28" t="str">
        <f>IF(J190&lt;J$619,CONCATENATE("&lt;",VLOOKUP(CONCATENATE(J$317," 1"),ТЗ!$A:$C,3,0)),IF(ТЗ!J190&gt;ТЗ!J$620,CONCATENATE("&gt;",VLOOKUP(CONCATENATE(J$317," 2"),ТЗ!$A:$C,3,0)),ТЗ!J190))</f>
        <v>&lt;0,01</v>
      </c>
      <c r="K496" s="28">
        <f>IF(K190&lt;K$619,CONCATENATE("&lt;",VLOOKUP(CONCATENATE(K$317," 1"),ТЗ!$A:$C,3,0)),IF(ТЗ!K190&gt;ТЗ!K$620,CONCATENATE("&gt;",VLOOKUP(CONCATENATE(K$317," 2"),ТЗ!$A:$C,3,0)),ТЗ!K190))</f>
        <v>0</v>
      </c>
    </row>
    <row r="497" spans="4:11" ht="15.75" hidden="1" thickBot="1" x14ac:dyDescent="0.3">
      <c r="D497" s="13" t="str">
        <f>IF(OR(D496=[1]Настройки!$U$6,D496="-"),"-",D496+1)</f>
        <v>-</v>
      </c>
      <c r="E497" s="14" t="str">
        <f t="shared" si="4"/>
        <v>-</v>
      </c>
      <c r="F497" s="14"/>
      <c r="G497" s="14"/>
      <c r="H497" s="28" t="str">
        <f>IF(H191&lt;H$619,CONCATENATE("&lt;",VLOOKUP(CONCATENATE(H$317," 1"),ТЗ!$A:$C,3,0)),IF(ТЗ!H191&gt;ТЗ!H$620,CONCATENATE("&gt;",VLOOKUP(CONCATENATE(H$317," 2"),ТЗ!$A:$C,3,0)),ТЗ!H191))</f>
        <v>&lt;1,00</v>
      </c>
      <c r="I497" s="28" t="str">
        <f>IF(I191&lt;I$619,CONCATENATE("&lt;",VLOOKUP(CONCATENATE(I$317," 1"),ТЗ!$A:$C,3,0)),IF(ТЗ!I191&gt;ТЗ!I$620,CONCATENATE("&gt;",VLOOKUP(CONCATENATE(I$317," 2"),ТЗ!$A:$C,3,0)),ТЗ!I191))</f>
        <v>&lt;1,00</v>
      </c>
      <c r="J497" s="28" t="str">
        <f>IF(J191&lt;J$619,CONCATENATE("&lt;",VLOOKUP(CONCATENATE(J$317," 1"),ТЗ!$A:$C,3,0)),IF(ТЗ!J191&gt;ТЗ!J$620,CONCATENATE("&gt;",VLOOKUP(CONCATENATE(J$317," 2"),ТЗ!$A:$C,3,0)),ТЗ!J191))</f>
        <v>&lt;0,01</v>
      </c>
      <c r="K497" s="28">
        <f>IF(K191&lt;K$619,CONCATENATE("&lt;",VLOOKUP(CONCATENATE(K$317," 1"),ТЗ!$A:$C,3,0)),IF(ТЗ!K191&gt;ТЗ!K$620,CONCATENATE("&gt;",VLOOKUP(CONCATENATE(K$317," 2"),ТЗ!$A:$C,3,0)),ТЗ!K191))</f>
        <v>0</v>
      </c>
    </row>
    <row r="498" spans="4:11" ht="15.75" hidden="1" thickBot="1" x14ac:dyDescent="0.3">
      <c r="D498" s="13" t="str">
        <f>IF(OR(D497=[1]Настройки!$U$6,D497="-"),"-",D497+1)</f>
        <v>-</v>
      </c>
      <c r="E498" s="14" t="str">
        <f t="shared" si="4"/>
        <v>-</v>
      </c>
      <c r="F498" s="14"/>
      <c r="G498" s="14"/>
      <c r="H498" s="28" t="str">
        <f>IF(H192&lt;H$619,CONCATENATE("&lt;",VLOOKUP(CONCATENATE(H$317," 1"),ТЗ!$A:$C,3,0)),IF(ТЗ!H192&gt;ТЗ!H$620,CONCATENATE("&gt;",VLOOKUP(CONCATENATE(H$317," 2"),ТЗ!$A:$C,3,0)),ТЗ!H192))</f>
        <v>&lt;1,00</v>
      </c>
      <c r="I498" s="28" t="str">
        <f>IF(I192&lt;I$619,CONCATENATE("&lt;",VLOOKUP(CONCATENATE(I$317," 1"),ТЗ!$A:$C,3,0)),IF(ТЗ!I192&gt;ТЗ!I$620,CONCATENATE("&gt;",VLOOKUP(CONCATENATE(I$317," 2"),ТЗ!$A:$C,3,0)),ТЗ!I192))</f>
        <v>&lt;1,00</v>
      </c>
      <c r="J498" s="28" t="str">
        <f>IF(J192&lt;J$619,CONCATENATE("&lt;",VLOOKUP(CONCATENATE(J$317," 1"),ТЗ!$A:$C,3,0)),IF(ТЗ!J192&gt;ТЗ!J$620,CONCATENATE("&gt;",VLOOKUP(CONCATENATE(J$317," 2"),ТЗ!$A:$C,3,0)),ТЗ!J192))</f>
        <v>&lt;0,01</v>
      </c>
      <c r="K498" s="28">
        <f>IF(K192&lt;K$619,CONCATENATE("&lt;",VLOOKUP(CONCATENATE(K$317," 1"),ТЗ!$A:$C,3,0)),IF(ТЗ!K192&gt;ТЗ!K$620,CONCATENATE("&gt;",VLOOKUP(CONCATENATE(K$317," 2"),ТЗ!$A:$C,3,0)),ТЗ!K192))</f>
        <v>0</v>
      </c>
    </row>
    <row r="499" spans="4:11" ht="15.75" hidden="1" thickBot="1" x14ac:dyDescent="0.3">
      <c r="D499" s="13" t="str">
        <f>IF(OR(D498=[1]Настройки!$U$6,D498="-"),"-",D498+1)</f>
        <v>-</v>
      </c>
      <c r="E499" s="14" t="str">
        <f t="shared" si="4"/>
        <v>-</v>
      </c>
      <c r="F499" s="14"/>
      <c r="G499" s="14"/>
      <c r="H499" s="28" t="str">
        <f>IF(H193&lt;H$619,CONCATENATE("&lt;",VLOOKUP(CONCATENATE(H$317," 1"),ТЗ!$A:$C,3,0)),IF(ТЗ!H193&gt;ТЗ!H$620,CONCATENATE("&gt;",VLOOKUP(CONCATENATE(H$317," 2"),ТЗ!$A:$C,3,0)),ТЗ!H193))</f>
        <v>&lt;1,00</v>
      </c>
      <c r="I499" s="28" t="str">
        <f>IF(I193&lt;I$619,CONCATENATE("&lt;",VLOOKUP(CONCATENATE(I$317," 1"),ТЗ!$A:$C,3,0)),IF(ТЗ!I193&gt;ТЗ!I$620,CONCATENATE("&gt;",VLOOKUP(CONCATENATE(I$317," 2"),ТЗ!$A:$C,3,0)),ТЗ!I193))</f>
        <v>&lt;1,00</v>
      </c>
      <c r="J499" s="28" t="str">
        <f>IF(J193&lt;J$619,CONCATENATE("&lt;",VLOOKUP(CONCATENATE(J$317," 1"),ТЗ!$A:$C,3,0)),IF(ТЗ!J193&gt;ТЗ!J$620,CONCATENATE("&gt;",VLOOKUP(CONCATENATE(J$317," 2"),ТЗ!$A:$C,3,0)),ТЗ!J193))</f>
        <v>&lt;0,01</v>
      </c>
      <c r="K499" s="28">
        <f>IF(K193&lt;K$619,CONCATENATE("&lt;",VLOOKUP(CONCATENATE(K$317," 1"),ТЗ!$A:$C,3,0)),IF(ТЗ!K193&gt;ТЗ!K$620,CONCATENATE("&gt;",VLOOKUP(CONCATENATE(K$317," 2"),ТЗ!$A:$C,3,0)),ТЗ!K193))</f>
        <v>0</v>
      </c>
    </row>
    <row r="500" spans="4:11" ht="15.75" hidden="1" thickBot="1" x14ac:dyDescent="0.3">
      <c r="D500" s="13" t="str">
        <f>IF(OR(D499=[1]Настройки!$U$6,D499="-"),"-",D499+1)</f>
        <v>-</v>
      </c>
      <c r="E500" s="14" t="str">
        <f t="shared" si="4"/>
        <v>-</v>
      </c>
      <c r="F500" s="14"/>
      <c r="G500" s="14"/>
      <c r="H500" s="28" t="str">
        <f>IF(H194&lt;H$619,CONCATENATE("&lt;",VLOOKUP(CONCATENATE(H$317," 1"),ТЗ!$A:$C,3,0)),IF(ТЗ!H194&gt;ТЗ!H$620,CONCATENATE("&gt;",VLOOKUP(CONCATENATE(H$317," 2"),ТЗ!$A:$C,3,0)),ТЗ!H194))</f>
        <v>&lt;1,00</v>
      </c>
      <c r="I500" s="28" t="str">
        <f>IF(I194&lt;I$619,CONCATENATE("&lt;",VLOOKUP(CONCATENATE(I$317," 1"),ТЗ!$A:$C,3,0)),IF(ТЗ!I194&gt;ТЗ!I$620,CONCATENATE("&gt;",VLOOKUP(CONCATENATE(I$317," 2"),ТЗ!$A:$C,3,0)),ТЗ!I194))</f>
        <v>&lt;1,00</v>
      </c>
      <c r="J500" s="28" t="str">
        <f>IF(J194&lt;J$619,CONCATENATE("&lt;",VLOOKUP(CONCATENATE(J$317," 1"),ТЗ!$A:$C,3,0)),IF(ТЗ!J194&gt;ТЗ!J$620,CONCATENATE("&gt;",VLOOKUP(CONCATENATE(J$317," 2"),ТЗ!$A:$C,3,0)),ТЗ!J194))</f>
        <v>&lt;0,01</v>
      </c>
      <c r="K500" s="28">
        <f>IF(K194&lt;K$619,CONCATENATE("&lt;",VLOOKUP(CONCATENATE(K$317," 1"),ТЗ!$A:$C,3,0)),IF(ТЗ!K194&gt;ТЗ!K$620,CONCATENATE("&gt;",VLOOKUP(CONCATENATE(K$317," 2"),ТЗ!$A:$C,3,0)),ТЗ!K194))</f>
        <v>0</v>
      </c>
    </row>
    <row r="501" spans="4:11" ht="15.75" hidden="1" thickBot="1" x14ac:dyDescent="0.3">
      <c r="D501" s="13" t="str">
        <f>IF(OR(D500=[1]Настройки!$U$6,D500="-"),"-",D500+1)</f>
        <v>-</v>
      </c>
      <c r="E501" s="14" t="str">
        <f t="shared" si="4"/>
        <v>-</v>
      </c>
      <c r="F501" s="14"/>
      <c r="G501" s="14"/>
      <c r="H501" s="28" t="str">
        <f>IF(H195&lt;H$619,CONCATENATE("&lt;",VLOOKUP(CONCATENATE(H$317," 1"),ТЗ!$A:$C,3,0)),IF(ТЗ!H195&gt;ТЗ!H$620,CONCATENATE("&gt;",VLOOKUP(CONCATENATE(H$317," 2"),ТЗ!$A:$C,3,0)),ТЗ!H195))</f>
        <v>&lt;1,00</v>
      </c>
      <c r="I501" s="28" t="str">
        <f>IF(I195&lt;I$619,CONCATENATE("&lt;",VLOOKUP(CONCATENATE(I$317," 1"),ТЗ!$A:$C,3,0)),IF(ТЗ!I195&gt;ТЗ!I$620,CONCATENATE("&gt;",VLOOKUP(CONCATENATE(I$317," 2"),ТЗ!$A:$C,3,0)),ТЗ!I195))</f>
        <v>&lt;1,00</v>
      </c>
      <c r="J501" s="28" t="str">
        <f>IF(J195&lt;J$619,CONCATENATE("&lt;",VLOOKUP(CONCATENATE(J$317," 1"),ТЗ!$A:$C,3,0)),IF(ТЗ!J195&gt;ТЗ!J$620,CONCATENATE("&gt;",VLOOKUP(CONCATENATE(J$317," 2"),ТЗ!$A:$C,3,0)),ТЗ!J195))</f>
        <v>&lt;0,01</v>
      </c>
      <c r="K501" s="28">
        <f>IF(K195&lt;K$619,CONCATENATE("&lt;",VLOOKUP(CONCATENATE(K$317," 1"),ТЗ!$A:$C,3,0)),IF(ТЗ!K195&gt;ТЗ!K$620,CONCATENATE("&gt;",VLOOKUP(CONCATENATE(K$317," 2"),ТЗ!$A:$C,3,0)),ТЗ!K195))</f>
        <v>0</v>
      </c>
    </row>
    <row r="502" spans="4:11" ht="15.75" hidden="1" thickBot="1" x14ac:dyDescent="0.3">
      <c r="D502" s="13" t="str">
        <f>IF(OR(D501=[1]Настройки!$U$6,D501="-"),"-",D501+1)</f>
        <v>-</v>
      </c>
      <c r="E502" s="14" t="str">
        <f t="shared" si="4"/>
        <v>-</v>
      </c>
      <c r="F502" s="14"/>
      <c r="G502" s="14"/>
      <c r="H502" s="28" t="str">
        <f>IF(H196&lt;H$619,CONCATENATE("&lt;",VLOOKUP(CONCATENATE(H$317," 1"),ТЗ!$A:$C,3,0)),IF(ТЗ!H196&gt;ТЗ!H$620,CONCATENATE("&gt;",VLOOKUP(CONCATENATE(H$317," 2"),ТЗ!$A:$C,3,0)),ТЗ!H196))</f>
        <v>&lt;1,00</v>
      </c>
      <c r="I502" s="28" t="str">
        <f>IF(I196&lt;I$619,CONCATENATE("&lt;",VLOOKUP(CONCATENATE(I$317," 1"),ТЗ!$A:$C,3,0)),IF(ТЗ!I196&gt;ТЗ!I$620,CONCATENATE("&gt;",VLOOKUP(CONCATENATE(I$317," 2"),ТЗ!$A:$C,3,0)),ТЗ!I196))</f>
        <v>&lt;1,00</v>
      </c>
      <c r="J502" s="28" t="str">
        <f>IF(J196&lt;J$619,CONCATENATE("&lt;",VLOOKUP(CONCATENATE(J$317," 1"),ТЗ!$A:$C,3,0)),IF(ТЗ!J196&gt;ТЗ!J$620,CONCATENATE("&gt;",VLOOKUP(CONCATENATE(J$317," 2"),ТЗ!$A:$C,3,0)),ТЗ!J196))</f>
        <v>&lt;0,01</v>
      </c>
      <c r="K502" s="28">
        <f>IF(K196&lt;K$619,CONCATENATE("&lt;",VLOOKUP(CONCATENATE(K$317," 1"),ТЗ!$A:$C,3,0)),IF(ТЗ!K196&gt;ТЗ!K$620,CONCATENATE("&gt;",VLOOKUP(CONCATENATE(K$317," 2"),ТЗ!$A:$C,3,0)),ТЗ!K196))</f>
        <v>0</v>
      </c>
    </row>
    <row r="503" spans="4:11" ht="15.75" hidden="1" thickBot="1" x14ac:dyDescent="0.3">
      <c r="D503" s="13" t="str">
        <f>IF(OR(D502=[1]Настройки!$U$6,D502="-"),"-",D502+1)</f>
        <v>-</v>
      </c>
      <c r="E503" s="14" t="str">
        <f t="shared" si="4"/>
        <v>-</v>
      </c>
      <c r="F503" s="14"/>
      <c r="G503" s="14"/>
      <c r="H503" s="28" t="str">
        <f>IF(H197&lt;H$619,CONCATENATE("&lt;",VLOOKUP(CONCATENATE(H$317," 1"),ТЗ!$A:$C,3,0)),IF(ТЗ!H197&gt;ТЗ!H$620,CONCATENATE("&gt;",VLOOKUP(CONCATENATE(H$317," 2"),ТЗ!$A:$C,3,0)),ТЗ!H197))</f>
        <v>&lt;1,00</v>
      </c>
      <c r="I503" s="28" t="str">
        <f>IF(I197&lt;I$619,CONCATENATE("&lt;",VLOOKUP(CONCATENATE(I$317," 1"),ТЗ!$A:$C,3,0)),IF(ТЗ!I197&gt;ТЗ!I$620,CONCATENATE("&gt;",VLOOKUP(CONCATENATE(I$317," 2"),ТЗ!$A:$C,3,0)),ТЗ!I197))</f>
        <v>&lt;1,00</v>
      </c>
      <c r="J503" s="28" t="str">
        <f>IF(J197&lt;J$619,CONCATENATE("&lt;",VLOOKUP(CONCATENATE(J$317," 1"),ТЗ!$A:$C,3,0)),IF(ТЗ!J197&gt;ТЗ!J$620,CONCATENATE("&gt;",VLOOKUP(CONCATENATE(J$317," 2"),ТЗ!$A:$C,3,0)),ТЗ!J197))</f>
        <v>&lt;0,01</v>
      </c>
      <c r="K503" s="28">
        <f>IF(K197&lt;K$619,CONCATENATE("&lt;",VLOOKUP(CONCATENATE(K$317," 1"),ТЗ!$A:$C,3,0)),IF(ТЗ!K197&gt;ТЗ!K$620,CONCATENATE("&gt;",VLOOKUP(CONCATENATE(K$317," 2"),ТЗ!$A:$C,3,0)),ТЗ!K197))</f>
        <v>0</v>
      </c>
    </row>
    <row r="504" spans="4:11" ht="15.75" hidden="1" thickBot="1" x14ac:dyDescent="0.3">
      <c r="D504" s="13" t="str">
        <f>IF(OR(D503=[1]Настройки!$U$6,D503="-"),"-",D503+1)</f>
        <v>-</v>
      </c>
      <c r="E504" s="14" t="str">
        <f t="shared" si="4"/>
        <v>-</v>
      </c>
      <c r="F504" s="14"/>
      <c r="G504" s="14"/>
      <c r="H504" s="28" t="str">
        <f>IF(H198&lt;H$619,CONCATENATE("&lt;",VLOOKUP(CONCATENATE(H$317," 1"),ТЗ!$A:$C,3,0)),IF(ТЗ!H198&gt;ТЗ!H$620,CONCATENATE("&gt;",VLOOKUP(CONCATENATE(H$317," 2"),ТЗ!$A:$C,3,0)),ТЗ!H198))</f>
        <v>&lt;1,00</v>
      </c>
      <c r="I504" s="28" t="str">
        <f>IF(I198&lt;I$619,CONCATENATE("&lt;",VLOOKUP(CONCATENATE(I$317," 1"),ТЗ!$A:$C,3,0)),IF(ТЗ!I198&gt;ТЗ!I$620,CONCATENATE("&gt;",VLOOKUP(CONCATENATE(I$317," 2"),ТЗ!$A:$C,3,0)),ТЗ!I198))</f>
        <v>&lt;1,00</v>
      </c>
      <c r="J504" s="28" t="str">
        <f>IF(J198&lt;J$619,CONCATENATE("&lt;",VLOOKUP(CONCATENATE(J$317," 1"),ТЗ!$A:$C,3,0)),IF(ТЗ!J198&gt;ТЗ!J$620,CONCATENATE("&gt;",VLOOKUP(CONCATENATE(J$317," 2"),ТЗ!$A:$C,3,0)),ТЗ!J198))</f>
        <v>&lt;0,01</v>
      </c>
      <c r="K504" s="28">
        <f>IF(K198&lt;K$619,CONCATENATE("&lt;",VLOOKUP(CONCATENATE(K$317," 1"),ТЗ!$A:$C,3,0)),IF(ТЗ!K198&gt;ТЗ!K$620,CONCATENATE("&gt;",VLOOKUP(CONCATENATE(K$317," 2"),ТЗ!$A:$C,3,0)),ТЗ!K198))</f>
        <v>0</v>
      </c>
    </row>
    <row r="505" spans="4:11" ht="15.75" hidden="1" thickBot="1" x14ac:dyDescent="0.3">
      <c r="D505" s="13" t="str">
        <f>IF(OR(D504=[1]Настройки!$U$6,D504="-"),"-",D504+1)</f>
        <v>-</v>
      </c>
      <c r="E505" s="14" t="str">
        <f t="shared" si="4"/>
        <v>-</v>
      </c>
      <c r="F505" s="14"/>
      <c r="G505" s="14"/>
      <c r="H505" s="28" t="str">
        <f>IF(H199&lt;H$619,CONCATENATE("&lt;",VLOOKUP(CONCATENATE(H$317," 1"),ТЗ!$A:$C,3,0)),IF(ТЗ!H199&gt;ТЗ!H$620,CONCATENATE("&gt;",VLOOKUP(CONCATENATE(H$317," 2"),ТЗ!$A:$C,3,0)),ТЗ!H199))</f>
        <v>&lt;1,00</v>
      </c>
      <c r="I505" s="28" t="str">
        <f>IF(I199&lt;I$619,CONCATENATE("&lt;",VLOOKUP(CONCATENATE(I$317," 1"),ТЗ!$A:$C,3,0)),IF(ТЗ!I199&gt;ТЗ!I$620,CONCATENATE("&gt;",VLOOKUP(CONCATENATE(I$317," 2"),ТЗ!$A:$C,3,0)),ТЗ!I199))</f>
        <v>&lt;1,00</v>
      </c>
      <c r="J505" s="28" t="str">
        <f>IF(J199&lt;J$619,CONCATENATE("&lt;",VLOOKUP(CONCATENATE(J$317," 1"),ТЗ!$A:$C,3,0)),IF(ТЗ!J199&gt;ТЗ!J$620,CONCATENATE("&gt;",VLOOKUP(CONCATENATE(J$317," 2"),ТЗ!$A:$C,3,0)),ТЗ!J199))</f>
        <v>&lt;0,01</v>
      </c>
      <c r="K505" s="28">
        <f>IF(K199&lt;K$619,CONCATENATE("&lt;",VLOOKUP(CONCATENATE(K$317," 1"),ТЗ!$A:$C,3,0)),IF(ТЗ!K199&gt;ТЗ!K$620,CONCATENATE("&gt;",VLOOKUP(CONCATENATE(K$317," 2"),ТЗ!$A:$C,3,0)),ТЗ!K199))</f>
        <v>0</v>
      </c>
    </row>
    <row r="506" spans="4:11" ht="15.75" hidden="1" thickBot="1" x14ac:dyDescent="0.3">
      <c r="D506" s="13" t="str">
        <f>IF(OR(D505=[1]Настройки!$U$6,D505="-"),"-",D505+1)</f>
        <v>-</v>
      </c>
      <c r="E506" s="14" t="str">
        <f t="shared" si="4"/>
        <v>-</v>
      </c>
      <c r="F506" s="14"/>
      <c r="G506" s="14"/>
      <c r="H506" s="28" t="str">
        <f>IF(H200&lt;H$619,CONCATENATE("&lt;",VLOOKUP(CONCATENATE(H$317," 1"),ТЗ!$A:$C,3,0)),IF(ТЗ!H200&gt;ТЗ!H$620,CONCATENATE("&gt;",VLOOKUP(CONCATENATE(H$317," 2"),ТЗ!$A:$C,3,0)),ТЗ!H200))</f>
        <v>&lt;1,00</v>
      </c>
      <c r="I506" s="28" t="str">
        <f>IF(I200&lt;I$619,CONCATENATE("&lt;",VLOOKUP(CONCATENATE(I$317," 1"),ТЗ!$A:$C,3,0)),IF(ТЗ!I200&gt;ТЗ!I$620,CONCATENATE("&gt;",VLOOKUP(CONCATENATE(I$317," 2"),ТЗ!$A:$C,3,0)),ТЗ!I200))</f>
        <v>&lt;1,00</v>
      </c>
      <c r="J506" s="28" t="str">
        <f>IF(J200&lt;J$619,CONCATENATE("&lt;",VLOOKUP(CONCATENATE(J$317," 1"),ТЗ!$A:$C,3,0)),IF(ТЗ!J200&gt;ТЗ!J$620,CONCATENATE("&gt;",VLOOKUP(CONCATENATE(J$317," 2"),ТЗ!$A:$C,3,0)),ТЗ!J200))</f>
        <v>&lt;0,01</v>
      </c>
      <c r="K506" s="28">
        <f>IF(K200&lt;K$619,CONCATENATE("&lt;",VLOOKUP(CONCATENATE(K$317," 1"),ТЗ!$A:$C,3,0)),IF(ТЗ!K200&gt;ТЗ!K$620,CONCATENATE("&gt;",VLOOKUP(CONCATENATE(K$317," 2"),ТЗ!$A:$C,3,0)),ТЗ!K200))</f>
        <v>0</v>
      </c>
    </row>
    <row r="507" spans="4:11" ht="15.75" hidden="1" thickBot="1" x14ac:dyDescent="0.3">
      <c r="D507" s="13" t="str">
        <f>IF(OR(D506=[1]Настройки!$U$6,D506="-"),"-",D506+1)</f>
        <v>-</v>
      </c>
      <c r="E507" s="14" t="str">
        <f t="shared" si="4"/>
        <v>-</v>
      </c>
      <c r="F507" s="14"/>
      <c r="G507" s="14"/>
      <c r="H507" s="28" t="str">
        <f>IF(H201&lt;H$619,CONCATENATE("&lt;",VLOOKUP(CONCATENATE(H$317," 1"),ТЗ!$A:$C,3,0)),IF(ТЗ!H201&gt;ТЗ!H$620,CONCATENATE("&gt;",VLOOKUP(CONCATENATE(H$317," 2"),ТЗ!$A:$C,3,0)),ТЗ!H201))</f>
        <v>&lt;1,00</v>
      </c>
      <c r="I507" s="28" t="str">
        <f>IF(I201&lt;I$619,CONCATENATE("&lt;",VLOOKUP(CONCATENATE(I$317," 1"),ТЗ!$A:$C,3,0)),IF(ТЗ!I201&gt;ТЗ!I$620,CONCATENATE("&gt;",VLOOKUP(CONCATENATE(I$317," 2"),ТЗ!$A:$C,3,0)),ТЗ!I201))</f>
        <v>&lt;1,00</v>
      </c>
      <c r="J507" s="28" t="str">
        <f>IF(J201&lt;J$619,CONCATENATE("&lt;",VLOOKUP(CONCATENATE(J$317," 1"),ТЗ!$A:$C,3,0)),IF(ТЗ!J201&gt;ТЗ!J$620,CONCATENATE("&gt;",VLOOKUP(CONCATENATE(J$317," 2"),ТЗ!$A:$C,3,0)),ТЗ!J201))</f>
        <v>&lt;0,01</v>
      </c>
      <c r="K507" s="28">
        <f>IF(K201&lt;K$619,CONCATENATE("&lt;",VLOOKUP(CONCATENATE(K$317," 1"),ТЗ!$A:$C,3,0)),IF(ТЗ!K201&gt;ТЗ!K$620,CONCATENATE("&gt;",VLOOKUP(CONCATENATE(K$317," 2"),ТЗ!$A:$C,3,0)),ТЗ!K201))</f>
        <v>0</v>
      </c>
    </row>
    <row r="508" spans="4:11" ht="15.75" hidden="1" thickBot="1" x14ac:dyDescent="0.3">
      <c r="D508" s="13" t="str">
        <f>IF(OR(D507=[1]Настройки!$U$6,D507="-"),"-",D507+1)</f>
        <v>-</v>
      </c>
      <c r="E508" s="14" t="str">
        <f t="shared" si="4"/>
        <v>-</v>
      </c>
      <c r="F508" s="14"/>
      <c r="G508" s="14"/>
      <c r="H508" s="28" t="str">
        <f>IF(H202&lt;H$619,CONCATENATE("&lt;",VLOOKUP(CONCATENATE(H$317," 1"),ТЗ!$A:$C,3,0)),IF(ТЗ!H202&gt;ТЗ!H$620,CONCATENATE("&gt;",VLOOKUP(CONCATENATE(H$317," 2"),ТЗ!$A:$C,3,0)),ТЗ!H202))</f>
        <v>&lt;1,00</v>
      </c>
      <c r="I508" s="28" t="str">
        <f>IF(I202&lt;I$619,CONCATENATE("&lt;",VLOOKUP(CONCATENATE(I$317," 1"),ТЗ!$A:$C,3,0)),IF(ТЗ!I202&gt;ТЗ!I$620,CONCATENATE("&gt;",VLOOKUP(CONCATENATE(I$317," 2"),ТЗ!$A:$C,3,0)),ТЗ!I202))</f>
        <v>&lt;1,00</v>
      </c>
      <c r="J508" s="28" t="str">
        <f>IF(J202&lt;J$619,CONCATENATE("&lt;",VLOOKUP(CONCATENATE(J$317," 1"),ТЗ!$A:$C,3,0)),IF(ТЗ!J202&gt;ТЗ!J$620,CONCATENATE("&gt;",VLOOKUP(CONCATENATE(J$317," 2"),ТЗ!$A:$C,3,0)),ТЗ!J202))</f>
        <v>&lt;0,01</v>
      </c>
      <c r="K508" s="28">
        <f>IF(K202&lt;K$619,CONCATENATE("&lt;",VLOOKUP(CONCATENATE(K$317," 1"),ТЗ!$A:$C,3,0)),IF(ТЗ!K202&gt;ТЗ!K$620,CONCATENATE("&gt;",VLOOKUP(CONCATENATE(K$317," 2"),ТЗ!$A:$C,3,0)),ТЗ!K202))</f>
        <v>0</v>
      </c>
    </row>
    <row r="509" spans="4:11" ht="15.75" hidden="1" thickBot="1" x14ac:dyDescent="0.3">
      <c r="D509" s="13" t="str">
        <f>IF(OR(D508=[1]Настройки!$U$6,D508="-"),"-",D508+1)</f>
        <v>-</v>
      </c>
      <c r="E509" s="14" t="str">
        <f t="shared" si="4"/>
        <v>-</v>
      </c>
      <c r="F509" s="14"/>
      <c r="G509" s="14"/>
      <c r="H509" s="28" t="str">
        <f>IF(H203&lt;H$619,CONCATENATE("&lt;",VLOOKUP(CONCATENATE(H$317," 1"),ТЗ!$A:$C,3,0)),IF(ТЗ!H203&gt;ТЗ!H$620,CONCATENATE("&gt;",VLOOKUP(CONCATENATE(H$317," 2"),ТЗ!$A:$C,3,0)),ТЗ!H203))</f>
        <v>&lt;1,00</v>
      </c>
      <c r="I509" s="28" t="str">
        <f>IF(I203&lt;I$619,CONCATENATE("&lt;",VLOOKUP(CONCATENATE(I$317," 1"),ТЗ!$A:$C,3,0)),IF(ТЗ!I203&gt;ТЗ!I$620,CONCATENATE("&gt;",VLOOKUP(CONCATENATE(I$317," 2"),ТЗ!$A:$C,3,0)),ТЗ!I203))</f>
        <v>&lt;1,00</v>
      </c>
      <c r="J509" s="28" t="str">
        <f>IF(J203&lt;J$619,CONCATENATE("&lt;",VLOOKUP(CONCATENATE(J$317," 1"),ТЗ!$A:$C,3,0)),IF(ТЗ!J203&gt;ТЗ!J$620,CONCATENATE("&gt;",VLOOKUP(CONCATENATE(J$317," 2"),ТЗ!$A:$C,3,0)),ТЗ!J203))</f>
        <v>&lt;0,01</v>
      </c>
      <c r="K509" s="28">
        <f>IF(K203&lt;K$619,CONCATENATE("&lt;",VLOOKUP(CONCATENATE(K$317," 1"),ТЗ!$A:$C,3,0)),IF(ТЗ!K203&gt;ТЗ!K$620,CONCATENATE("&gt;",VLOOKUP(CONCATENATE(K$317," 2"),ТЗ!$A:$C,3,0)),ТЗ!K203))</f>
        <v>0</v>
      </c>
    </row>
    <row r="510" spans="4:11" ht="15.75" hidden="1" thickBot="1" x14ac:dyDescent="0.3">
      <c r="D510" s="13" t="str">
        <f>IF(OR(D509=[1]Настройки!$U$6,D509="-"),"-",D509+1)</f>
        <v>-</v>
      </c>
      <c r="E510" s="14" t="str">
        <f t="shared" si="4"/>
        <v>-</v>
      </c>
      <c r="F510" s="14"/>
      <c r="G510" s="14"/>
      <c r="H510" s="28" t="str">
        <f>IF(H204&lt;H$619,CONCATENATE("&lt;",VLOOKUP(CONCATENATE(H$317," 1"),ТЗ!$A:$C,3,0)),IF(ТЗ!H204&gt;ТЗ!H$620,CONCATENATE("&gt;",VLOOKUP(CONCATENATE(H$317," 2"),ТЗ!$A:$C,3,0)),ТЗ!H204))</f>
        <v>&lt;1,00</v>
      </c>
      <c r="I510" s="28" t="str">
        <f>IF(I204&lt;I$619,CONCATENATE("&lt;",VLOOKUP(CONCATENATE(I$317," 1"),ТЗ!$A:$C,3,0)),IF(ТЗ!I204&gt;ТЗ!I$620,CONCATENATE("&gt;",VLOOKUP(CONCATENATE(I$317," 2"),ТЗ!$A:$C,3,0)),ТЗ!I204))</f>
        <v>&lt;1,00</v>
      </c>
      <c r="J510" s="28" t="str">
        <f>IF(J204&lt;J$619,CONCATENATE("&lt;",VLOOKUP(CONCATENATE(J$317," 1"),ТЗ!$A:$C,3,0)),IF(ТЗ!J204&gt;ТЗ!J$620,CONCATENATE("&gt;",VLOOKUP(CONCATENATE(J$317," 2"),ТЗ!$A:$C,3,0)),ТЗ!J204))</f>
        <v>&lt;0,01</v>
      </c>
      <c r="K510" s="28">
        <f>IF(K204&lt;K$619,CONCATENATE("&lt;",VLOOKUP(CONCATENATE(K$317," 1"),ТЗ!$A:$C,3,0)),IF(ТЗ!K204&gt;ТЗ!K$620,CONCATENATE("&gt;",VLOOKUP(CONCATENATE(K$317," 2"),ТЗ!$A:$C,3,0)),ТЗ!K204))</f>
        <v>0</v>
      </c>
    </row>
    <row r="511" spans="4:11" ht="15.75" hidden="1" thickBot="1" x14ac:dyDescent="0.3">
      <c r="D511" s="13" t="str">
        <f>IF(OR(D510=[1]Настройки!$U$6,D510="-"),"-",D510+1)</f>
        <v>-</v>
      </c>
      <c r="E511" s="14" t="str">
        <f t="shared" ref="E511:E574" si="5">E205</f>
        <v>-</v>
      </c>
      <c r="F511" s="14"/>
      <c r="G511" s="14"/>
      <c r="H511" s="28" t="str">
        <f>IF(H205&lt;H$619,CONCATENATE("&lt;",VLOOKUP(CONCATENATE(H$317," 1"),ТЗ!$A:$C,3,0)),IF(ТЗ!H205&gt;ТЗ!H$620,CONCATENATE("&gt;",VLOOKUP(CONCATENATE(H$317," 2"),ТЗ!$A:$C,3,0)),ТЗ!H205))</f>
        <v>&lt;1,00</v>
      </c>
      <c r="I511" s="28" t="str">
        <f>IF(I205&lt;I$619,CONCATENATE("&lt;",VLOOKUP(CONCATENATE(I$317," 1"),ТЗ!$A:$C,3,0)),IF(ТЗ!I205&gt;ТЗ!I$620,CONCATENATE("&gt;",VLOOKUP(CONCATENATE(I$317," 2"),ТЗ!$A:$C,3,0)),ТЗ!I205))</f>
        <v>&lt;1,00</v>
      </c>
      <c r="J511" s="28" t="str">
        <f>IF(J205&lt;J$619,CONCATENATE("&lt;",VLOOKUP(CONCATENATE(J$317," 1"),ТЗ!$A:$C,3,0)),IF(ТЗ!J205&gt;ТЗ!J$620,CONCATENATE("&gt;",VLOOKUP(CONCATENATE(J$317," 2"),ТЗ!$A:$C,3,0)),ТЗ!J205))</f>
        <v>&lt;0,01</v>
      </c>
      <c r="K511" s="28">
        <f>IF(K205&lt;K$619,CONCATENATE("&lt;",VLOOKUP(CONCATENATE(K$317," 1"),ТЗ!$A:$C,3,0)),IF(ТЗ!K205&gt;ТЗ!K$620,CONCATENATE("&gt;",VLOOKUP(CONCATENATE(K$317," 2"),ТЗ!$A:$C,3,0)),ТЗ!K205))</f>
        <v>0</v>
      </c>
    </row>
    <row r="512" spans="4:11" ht="15.75" hidden="1" thickBot="1" x14ac:dyDescent="0.3">
      <c r="D512" s="13" t="str">
        <f>IF(OR(D511=[1]Настройки!$U$6,D511="-"),"-",D511+1)</f>
        <v>-</v>
      </c>
      <c r="E512" s="14" t="str">
        <f t="shared" si="5"/>
        <v>-</v>
      </c>
      <c r="F512" s="14"/>
      <c r="G512" s="14"/>
      <c r="H512" s="28" t="str">
        <f>IF(H206&lt;H$619,CONCATENATE("&lt;",VLOOKUP(CONCATENATE(H$317," 1"),ТЗ!$A:$C,3,0)),IF(ТЗ!H206&gt;ТЗ!H$620,CONCATENATE("&gt;",VLOOKUP(CONCATENATE(H$317," 2"),ТЗ!$A:$C,3,0)),ТЗ!H206))</f>
        <v>&lt;1,00</v>
      </c>
      <c r="I512" s="28" t="str">
        <f>IF(I206&lt;I$619,CONCATENATE("&lt;",VLOOKUP(CONCATENATE(I$317," 1"),ТЗ!$A:$C,3,0)),IF(ТЗ!I206&gt;ТЗ!I$620,CONCATENATE("&gt;",VLOOKUP(CONCATENATE(I$317," 2"),ТЗ!$A:$C,3,0)),ТЗ!I206))</f>
        <v>&lt;1,00</v>
      </c>
      <c r="J512" s="28" t="str">
        <f>IF(J206&lt;J$619,CONCATENATE("&lt;",VLOOKUP(CONCATENATE(J$317," 1"),ТЗ!$A:$C,3,0)),IF(ТЗ!J206&gt;ТЗ!J$620,CONCATENATE("&gt;",VLOOKUP(CONCATENATE(J$317," 2"),ТЗ!$A:$C,3,0)),ТЗ!J206))</f>
        <v>&lt;0,01</v>
      </c>
      <c r="K512" s="28">
        <f>IF(K206&lt;K$619,CONCATENATE("&lt;",VLOOKUP(CONCATENATE(K$317," 1"),ТЗ!$A:$C,3,0)),IF(ТЗ!K206&gt;ТЗ!K$620,CONCATENATE("&gt;",VLOOKUP(CONCATENATE(K$317," 2"),ТЗ!$A:$C,3,0)),ТЗ!K206))</f>
        <v>0</v>
      </c>
    </row>
    <row r="513" spans="4:11" ht="15.75" hidden="1" thickBot="1" x14ac:dyDescent="0.3">
      <c r="D513" s="13" t="str">
        <f>IF(OR(D512=[1]Настройки!$U$6,D512="-"),"-",D512+1)</f>
        <v>-</v>
      </c>
      <c r="E513" s="14" t="str">
        <f t="shared" si="5"/>
        <v>-</v>
      </c>
      <c r="F513" s="14"/>
      <c r="G513" s="14"/>
      <c r="H513" s="28" t="str">
        <f>IF(H207&lt;H$619,CONCATENATE("&lt;",VLOOKUP(CONCATENATE(H$317," 1"),ТЗ!$A:$C,3,0)),IF(ТЗ!H207&gt;ТЗ!H$620,CONCATENATE("&gt;",VLOOKUP(CONCATENATE(H$317," 2"),ТЗ!$A:$C,3,0)),ТЗ!H207))</f>
        <v>&lt;1,00</v>
      </c>
      <c r="I513" s="28" t="str">
        <f>IF(I207&lt;I$619,CONCATENATE("&lt;",VLOOKUP(CONCATENATE(I$317," 1"),ТЗ!$A:$C,3,0)),IF(ТЗ!I207&gt;ТЗ!I$620,CONCATENATE("&gt;",VLOOKUP(CONCATENATE(I$317," 2"),ТЗ!$A:$C,3,0)),ТЗ!I207))</f>
        <v>&lt;1,00</v>
      </c>
      <c r="J513" s="28" t="str">
        <f>IF(J207&lt;J$619,CONCATENATE("&lt;",VLOOKUP(CONCATENATE(J$317," 1"),ТЗ!$A:$C,3,0)),IF(ТЗ!J207&gt;ТЗ!J$620,CONCATENATE("&gt;",VLOOKUP(CONCATENATE(J$317," 2"),ТЗ!$A:$C,3,0)),ТЗ!J207))</f>
        <v>&lt;0,01</v>
      </c>
      <c r="K513" s="28">
        <f>IF(K207&lt;K$619,CONCATENATE("&lt;",VLOOKUP(CONCATENATE(K$317," 1"),ТЗ!$A:$C,3,0)),IF(ТЗ!K207&gt;ТЗ!K$620,CONCATENATE("&gt;",VLOOKUP(CONCATENATE(K$317," 2"),ТЗ!$A:$C,3,0)),ТЗ!K207))</f>
        <v>0</v>
      </c>
    </row>
    <row r="514" spans="4:11" ht="15.75" hidden="1" thickBot="1" x14ac:dyDescent="0.3">
      <c r="D514" s="13" t="str">
        <f>IF(OR(D513=[1]Настройки!$U$6,D513="-"),"-",D513+1)</f>
        <v>-</v>
      </c>
      <c r="E514" s="14" t="str">
        <f t="shared" si="5"/>
        <v>-</v>
      </c>
      <c r="F514" s="14"/>
      <c r="G514" s="14"/>
      <c r="H514" s="28" t="str">
        <f>IF(H208&lt;H$619,CONCATENATE("&lt;",VLOOKUP(CONCATENATE(H$317," 1"),ТЗ!$A:$C,3,0)),IF(ТЗ!H208&gt;ТЗ!H$620,CONCATENATE("&gt;",VLOOKUP(CONCATENATE(H$317," 2"),ТЗ!$A:$C,3,0)),ТЗ!H208))</f>
        <v>&lt;1,00</v>
      </c>
      <c r="I514" s="28" t="str">
        <f>IF(I208&lt;I$619,CONCATENATE("&lt;",VLOOKUP(CONCATENATE(I$317," 1"),ТЗ!$A:$C,3,0)),IF(ТЗ!I208&gt;ТЗ!I$620,CONCATENATE("&gt;",VLOOKUP(CONCATENATE(I$317," 2"),ТЗ!$A:$C,3,0)),ТЗ!I208))</f>
        <v>&lt;1,00</v>
      </c>
      <c r="J514" s="28" t="str">
        <f>IF(J208&lt;J$619,CONCATENATE("&lt;",VLOOKUP(CONCATENATE(J$317," 1"),ТЗ!$A:$C,3,0)),IF(ТЗ!J208&gt;ТЗ!J$620,CONCATENATE("&gt;",VLOOKUP(CONCATENATE(J$317," 2"),ТЗ!$A:$C,3,0)),ТЗ!J208))</f>
        <v>&lt;0,01</v>
      </c>
      <c r="K514" s="28">
        <f>IF(K208&lt;K$619,CONCATENATE("&lt;",VLOOKUP(CONCATENATE(K$317," 1"),ТЗ!$A:$C,3,0)),IF(ТЗ!K208&gt;ТЗ!K$620,CONCATENATE("&gt;",VLOOKUP(CONCATENATE(K$317," 2"),ТЗ!$A:$C,3,0)),ТЗ!K208))</f>
        <v>0</v>
      </c>
    </row>
    <row r="515" spans="4:11" ht="15.75" hidden="1" thickBot="1" x14ac:dyDescent="0.3">
      <c r="D515" s="13" t="str">
        <f>IF(OR(D514=[1]Настройки!$U$6,D514="-"),"-",D514+1)</f>
        <v>-</v>
      </c>
      <c r="E515" s="14" t="str">
        <f t="shared" si="5"/>
        <v>-</v>
      </c>
      <c r="F515" s="14"/>
      <c r="G515" s="14"/>
      <c r="H515" s="28" t="str">
        <f>IF(H209&lt;H$619,CONCATENATE("&lt;",VLOOKUP(CONCATENATE(H$317," 1"),ТЗ!$A:$C,3,0)),IF(ТЗ!H209&gt;ТЗ!H$620,CONCATENATE("&gt;",VLOOKUP(CONCATENATE(H$317," 2"),ТЗ!$A:$C,3,0)),ТЗ!H209))</f>
        <v>&lt;1,00</v>
      </c>
      <c r="I515" s="28" t="str">
        <f>IF(I209&lt;I$619,CONCATENATE("&lt;",VLOOKUP(CONCATENATE(I$317," 1"),ТЗ!$A:$C,3,0)),IF(ТЗ!I209&gt;ТЗ!I$620,CONCATENATE("&gt;",VLOOKUP(CONCATENATE(I$317," 2"),ТЗ!$A:$C,3,0)),ТЗ!I209))</f>
        <v>&lt;1,00</v>
      </c>
      <c r="J515" s="28" t="str">
        <f>IF(J209&lt;J$619,CONCATENATE("&lt;",VLOOKUP(CONCATENATE(J$317," 1"),ТЗ!$A:$C,3,0)),IF(ТЗ!J209&gt;ТЗ!J$620,CONCATENATE("&gt;",VLOOKUP(CONCATENATE(J$317," 2"),ТЗ!$A:$C,3,0)),ТЗ!J209))</f>
        <v>&lt;0,01</v>
      </c>
      <c r="K515" s="28">
        <f>IF(K209&lt;K$619,CONCATENATE("&lt;",VLOOKUP(CONCATENATE(K$317," 1"),ТЗ!$A:$C,3,0)),IF(ТЗ!K209&gt;ТЗ!K$620,CONCATENATE("&gt;",VLOOKUP(CONCATENATE(K$317," 2"),ТЗ!$A:$C,3,0)),ТЗ!K209))</f>
        <v>0</v>
      </c>
    </row>
    <row r="516" spans="4:11" ht="15.75" hidden="1" thickBot="1" x14ac:dyDescent="0.3">
      <c r="D516" s="13" t="str">
        <f>IF(OR(D515=[1]Настройки!$U$6,D515="-"),"-",D515+1)</f>
        <v>-</v>
      </c>
      <c r="E516" s="14" t="str">
        <f t="shared" si="5"/>
        <v>-</v>
      </c>
      <c r="F516" s="14"/>
      <c r="G516" s="14"/>
      <c r="H516" s="28" t="str">
        <f>IF(H210&lt;H$619,CONCATENATE("&lt;",VLOOKUP(CONCATENATE(H$317," 1"),ТЗ!$A:$C,3,0)),IF(ТЗ!H210&gt;ТЗ!H$620,CONCATENATE("&gt;",VLOOKUP(CONCATENATE(H$317," 2"),ТЗ!$A:$C,3,0)),ТЗ!H210))</f>
        <v>&lt;1,00</v>
      </c>
      <c r="I516" s="28" t="str">
        <f>IF(I210&lt;I$619,CONCATENATE("&lt;",VLOOKUP(CONCATENATE(I$317," 1"),ТЗ!$A:$C,3,0)),IF(ТЗ!I210&gt;ТЗ!I$620,CONCATENATE("&gt;",VLOOKUP(CONCATENATE(I$317," 2"),ТЗ!$A:$C,3,0)),ТЗ!I210))</f>
        <v>&lt;1,00</v>
      </c>
      <c r="J516" s="28" t="str">
        <f>IF(J210&lt;J$619,CONCATENATE("&lt;",VLOOKUP(CONCATENATE(J$317," 1"),ТЗ!$A:$C,3,0)),IF(ТЗ!J210&gt;ТЗ!J$620,CONCATENATE("&gt;",VLOOKUP(CONCATENATE(J$317," 2"),ТЗ!$A:$C,3,0)),ТЗ!J210))</f>
        <v>&lt;0,01</v>
      </c>
      <c r="K516" s="28">
        <f>IF(K210&lt;K$619,CONCATENATE("&lt;",VLOOKUP(CONCATENATE(K$317," 1"),ТЗ!$A:$C,3,0)),IF(ТЗ!K210&gt;ТЗ!K$620,CONCATENATE("&gt;",VLOOKUP(CONCATENATE(K$317," 2"),ТЗ!$A:$C,3,0)),ТЗ!K210))</f>
        <v>0</v>
      </c>
    </row>
    <row r="517" spans="4:11" ht="15.75" hidden="1" thickBot="1" x14ac:dyDescent="0.3">
      <c r="D517" s="13" t="str">
        <f>IF(OR(D516=[1]Настройки!$U$6,D516="-"),"-",D516+1)</f>
        <v>-</v>
      </c>
      <c r="E517" s="14" t="str">
        <f t="shared" si="5"/>
        <v>-</v>
      </c>
      <c r="F517" s="14"/>
      <c r="G517" s="14"/>
      <c r="H517" s="28" t="str">
        <f>IF(H211&lt;H$619,CONCATENATE("&lt;",VLOOKUP(CONCATENATE(H$317," 1"),ТЗ!$A:$C,3,0)),IF(ТЗ!H211&gt;ТЗ!H$620,CONCATENATE("&gt;",VLOOKUP(CONCATENATE(H$317," 2"),ТЗ!$A:$C,3,0)),ТЗ!H211))</f>
        <v>&lt;1,00</v>
      </c>
      <c r="I517" s="28" t="str">
        <f>IF(I211&lt;I$619,CONCATENATE("&lt;",VLOOKUP(CONCATENATE(I$317," 1"),ТЗ!$A:$C,3,0)),IF(ТЗ!I211&gt;ТЗ!I$620,CONCATENATE("&gt;",VLOOKUP(CONCATENATE(I$317," 2"),ТЗ!$A:$C,3,0)),ТЗ!I211))</f>
        <v>&lt;1,00</v>
      </c>
      <c r="J517" s="28" t="str">
        <f>IF(J211&lt;J$619,CONCATENATE("&lt;",VLOOKUP(CONCATENATE(J$317," 1"),ТЗ!$A:$C,3,0)),IF(ТЗ!J211&gt;ТЗ!J$620,CONCATENATE("&gt;",VLOOKUP(CONCATENATE(J$317," 2"),ТЗ!$A:$C,3,0)),ТЗ!J211))</f>
        <v>&lt;0,01</v>
      </c>
      <c r="K517" s="28">
        <f>IF(K211&lt;K$619,CONCATENATE("&lt;",VLOOKUP(CONCATENATE(K$317," 1"),ТЗ!$A:$C,3,0)),IF(ТЗ!K211&gt;ТЗ!K$620,CONCATENATE("&gt;",VLOOKUP(CONCATENATE(K$317," 2"),ТЗ!$A:$C,3,0)),ТЗ!K211))</f>
        <v>0</v>
      </c>
    </row>
    <row r="518" spans="4:11" ht="15.75" hidden="1" thickBot="1" x14ac:dyDescent="0.3">
      <c r="D518" s="13" t="str">
        <f>IF(OR(D517=[1]Настройки!$U$6,D517="-"),"-",D517+1)</f>
        <v>-</v>
      </c>
      <c r="E518" s="14" t="str">
        <f t="shared" si="5"/>
        <v>-</v>
      </c>
      <c r="F518" s="14"/>
      <c r="G518" s="14"/>
      <c r="H518" s="28" t="str">
        <f>IF(H212&lt;H$619,CONCATENATE("&lt;",VLOOKUP(CONCATENATE(H$317," 1"),ТЗ!$A:$C,3,0)),IF(ТЗ!H212&gt;ТЗ!H$620,CONCATENATE("&gt;",VLOOKUP(CONCATENATE(H$317," 2"),ТЗ!$A:$C,3,0)),ТЗ!H212))</f>
        <v>&lt;1,00</v>
      </c>
      <c r="I518" s="28" t="str">
        <f>IF(I212&lt;I$619,CONCATENATE("&lt;",VLOOKUP(CONCATENATE(I$317," 1"),ТЗ!$A:$C,3,0)),IF(ТЗ!I212&gt;ТЗ!I$620,CONCATENATE("&gt;",VLOOKUP(CONCATENATE(I$317," 2"),ТЗ!$A:$C,3,0)),ТЗ!I212))</f>
        <v>&lt;1,00</v>
      </c>
      <c r="J518" s="28" t="str">
        <f>IF(J212&lt;J$619,CONCATENATE("&lt;",VLOOKUP(CONCATENATE(J$317," 1"),ТЗ!$A:$C,3,0)),IF(ТЗ!J212&gt;ТЗ!J$620,CONCATENATE("&gt;",VLOOKUP(CONCATENATE(J$317," 2"),ТЗ!$A:$C,3,0)),ТЗ!J212))</f>
        <v>&lt;0,01</v>
      </c>
      <c r="K518" s="28">
        <f>IF(K212&lt;K$619,CONCATENATE("&lt;",VLOOKUP(CONCATENATE(K$317," 1"),ТЗ!$A:$C,3,0)),IF(ТЗ!K212&gt;ТЗ!K$620,CONCATENATE("&gt;",VLOOKUP(CONCATENATE(K$317," 2"),ТЗ!$A:$C,3,0)),ТЗ!K212))</f>
        <v>0</v>
      </c>
    </row>
    <row r="519" spans="4:11" ht="15.75" hidden="1" thickBot="1" x14ac:dyDescent="0.3">
      <c r="D519" s="13" t="str">
        <f>IF(OR(D518=[1]Настройки!$U$6,D518="-"),"-",D518+1)</f>
        <v>-</v>
      </c>
      <c r="E519" s="14" t="str">
        <f t="shared" si="5"/>
        <v>-</v>
      </c>
      <c r="F519" s="14"/>
      <c r="G519" s="14"/>
      <c r="H519" s="28" t="str">
        <f>IF(H213&lt;H$619,CONCATENATE("&lt;",VLOOKUP(CONCATENATE(H$317," 1"),ТЗ!$A:$C,3,0)),IF(ТЗ!H213&gt;ТЗ!H$620,CONCATENATE("&gt;",VLOOKUP(CONCATENATE(H$317," 2"),ТЗ!$A:$C,3,0)),ТЗ!H213))</f>
        <v>&lt;1,00</v>
      </c>
      <c r="I519" s="28" t="str">
        <f>IF(I213&lt;I$619,CONCATENATE("&lt;",VLOOKUP(CONCATENATE(I$317," 1"),ТЗ!$A:$C,3,0)),IF(ТЗ!I213&gt;ТЗ!I$620,CONCATENATE("&gt;",VLOOKUP(CONCATENATE(I$317," 2"),ТЗ!$A:$C,3,0)),ТЗ!I213))</f>
        <v>&lt;1,00</v>
      </c>
      <c r="J519" s="28" t="str">
        <f>IF(J213&lt;J$619,CONCATENATE("&lt;",VLOOKUP(CONCATENATE(J$317," 1"),ТЗ!$A:$C,3,0)),IF(ТЗ!J213&gt;ТЗ!J$620,CONCATENATE("&gt;",VLOOKUP(CONCATENATE(J$317," 2"),ТЗ!$A:$C,3,0)),ТЗ!J213))</f>
        <v>&lt;0,01</v>
      </c>
      <c r="K519" s="28">
        <f>IF(K213&lt;K$619,CONCATENATE("&lt;",VLOOKUP(CONCATENATE(K$317," 1"),ТЗ!$A:$C,3,0)),IF(ТЗ!K213&gt;ТЗ!K$620,CONCATENATE("&gt;",VLOOKUP(CONCATENATE(K$317," 2"),ТЗ!$A:$C,3,0)),ТЗ!K213))</f>
        <v>0</v>
      </c>
    </row>
    <row r="520" spans="4:11" ht="15.75" hidden="1" thickBot="1" x14ac:dyDescent="0.3">
      <c r="D520" s="13" t="str">
        <f>IF(OR(D519=[1]Настройки!$U$6,D519="-"),"-",D519+1)</f>
        <v>-</v>
      </c>
      <c r="E520" s="14" t="str">
        <f t="shared" si="5"/>
        <v>-</v>
      </c>
      <c r="F520" s="14"/>
      <c r="G520" s="14"/>
      <c r="H520" s="28" t="str">
        <f>IF(H214&lt;H$619,CONCATENATE("&lt;",VLOOKUP(CONCATENATE(H$317," 1"),ТЗ!$A:$C,3,0)),IF(ТЗ!H214&gt;ТЗ!H$620,CONCATENATE("&gt;",VLOOKUP(CONCATENATE(H$317," 2"),ТЗ!$A:$C,3,0)),ТЗ!H214))</f>
        <v>&lt;1,00</v>
      </c>
      <c r="I520" s="28" t="str">
        <f>IF(I214&lt;I$619,CONCATENATE("&lt;",VLOOKUP(CONCATENATE(I$317," 1"),ТЗ!$A:$C,3,0)),IF(ТЗ!I214&gt;ТЗ!I$620,CONCATENATE("&gt;",VLOOKUP(CONCATENATE(I$317," 2"),ТЗ!$A:$C,3,0)),ТЗ!I214))</f>
        <v>&lt;1,00</v>
      </c>
      <c r="J520" s="28" t="str">
        <f>IF(J214&lt;J$619,CONCATENATE("&lt;",VLOOKUP(CONCATENATE(J$317," 1"),ТЗ!$A:$C,3,0)),IF(ТЗ!J214&gt;ТЗ!J$620,CONCATENATE("&gt;",VLOOKUP(CONCATENATE(J$317," 2"),ТЗ!$A:$C,3,0)),ТЗ!J214))</f>
        <v>&lt;0,01</v>
      </c>
      <c r="K520" s="28">
        <f>IF(K214&lt;K$619,CONCATENATE("&lt;",VLOOKUP(CONCATENATE(K$317," 1"),ТЗ!$A:$C,3,0)),IF(ТЗ!K214&gt;ТЗ!K$620,CONCATENATE("&gt;",VLOOKUP(CONCATENATE(K$317," 2"),ТЗ!$A:$C,3,0)),ТЗ!K214))</f>
        <v>0</v>
      </c>
    </row>
    <row r="521" spans="4:11" ht="15.75" hidden="1" thickBot="1" x14ac:dyDescent="0.3">
      <c r="D521" s="13" t="str">
        <f>IF(OR(D520=[1]Настройки!$U$6,D520="-"),"-",D520+1)</f>
        <v>-</v>
      </c>
      <c r="E521" s="14" t="str">
        <f t="shared" si="5"/>
        <v>-</v>
      </c>
      <c r="F521" s="14"/>
      <c r="G521" s="14"/>
      <c r="H521" s="28" t="str">
        <f>IF(H215&lt;H$619,CONCATENATE("&lt;",VLOOKUP(CONCATENATE(H$317," 1"),ТЗ!$A:$C,3,0)),IF(ТЗ!H215&gt;ТЗ!H$620,CONCATENATE("&gt;",VLOOKUP(CONCATENATE(H$317," 2"),ТЗ!$A:$C,3,0)),ТЗ!H215))</f>
        <v>&lt;1,00</v>
      </c>
      <c r="I521" s="28" t="str">
        <f>IF(I215&lt;I$619,CONCATENATE("&lt;",VLOOKUP(CONCATENATE(I$317," 1"),ТЗ!$A:$C,3,0)),IF(ТЗ!I215&gt;ТЗ!I$620,CONCATENATE("&gt;",VLOOKUP(CONCATENATE(I$317," 2"),ТЗ!$A:$C,3,0)),ТЗ!I215))</f>
        <v>&lt;1,00</v>
      </c>
      <c r="J521" s="28" t="str">
        <f>IF(J215&lt;J$619,CONCATENATE("&lt;",VLOOKUP(CONCATENATE(J$317," 1"),ТЗ!$A:$C,3,0)),IF(ТЗ!J215&gt;ТЗ!J$620,CONCATENATE("&gt;",VLOOKUP(CONCATENATE(J$317," 2"),ТЗ!$A:$C,3,0)),ТЗ!J215))</f>
        <v>&lt;0,01</v>
      </c>
      <c r="K521" s="28">
        <f>IF(K215&lt;K$619,CONCATENATE("&lt;",VLOOKUP(CONCATENATE(K$317," 1"),ТЗ!$A:$C,3,0)),IF(ТЗ!K215&gt;ТЗ!K$620,CONCATENATE("&gt;",VLOOKUP(CONCATENATE(K$317," 2"),ТЗ!$A:$C,3,0)),ТЗ!K215))</f>
        <v>0</v>
      </c>
    </row>
    <row r="522" spans="4:11" ht="15.75" hidden="1" thickBot="1" x14ac:dyDescent="0.3">
      <c r="D522" s="13" t="str">
        <f>IF(OR(D521=[1]Настройки!$U$6,D521="-"),"-",D521+1)</f>
        <v>-</v>
      </c>
      <c r="E522" s="14" t="str">
        <f t="shared" si="5"/>
        <v>-</v>
      </c>
      <c r="F522" s="14"/>
      <c r="G522" s="14"/>
      <c r="H522" s="28" t="str">
        <f>IF(H216&lt;H$619,CONCATENATE("&lt;",VLOOKUP(CONCATENATE(H$317," 1"),ТЗ!$A:$C,3,0)),IF(ТЗ!H216&gt;ТЗ!H$620,CONCATENATE("&gt;",VLOOKUP(CONCATENATE(H$317," 2"),ТЗ!$A:$C,3,0)),ТЗ!H216))</f>
        <v>&lt;1,00</v>
      </c>
      <c r="I522" s="28" t="str">
        <f>IF(I216&lt;I$619,CONCATENATE("&lt;",VLOOKUP(CONCATENATE(I$317," 1"),ТЗ!$A:$C,3,0)),IF(ТЗ!I216&gt;ТЗ!I$620,CONCATENATE("&gt;",VLOOKUP(CONCATENATE(I$317," 2"),ТЗ!$A:$C,3,0)),ТЗ!I216))</f>
        <v>&lt;1,00</v>
      </c>
      <c r="J522" s="28" t="str">
        <f>IF(J216&lt;J$619,CONCATENATE("&lt;",VLOOKUP(CONCATENATE(J$317," 1"),ТЗ!$A:$C,3,0)),IF(ТЗ!J216&gt;ТЗ!J$620,CONCATENATE("&gt;",VLOOKUP(CONCATENATE(J$317," 2"),ТЗ!$A:$C,3,0)),ТЗ!J216))</f>
        <v>&lt;0,01</v>
      </c>
      <c r="K522" s="28">
        <f>IF(K216&lt;K$619,CONCATENATE("&lt;",VLOOKUP(CONCATENATE(K$317," 1"),ТЗ!$A:$C,3,0)),IF(ТЗ!K216&gt;ТЗ!K$620,CONCATENATE("&gt;",VLOOKUP(CONCATENATE(K$317," 2"),ТЗ!$A:$C,3,0)),ТЗ!K216))</f>
        <v>0</v>
      </c>
    </row>
    <row r="523" spans="4:11" ht="15.75" hidden="1" thickBot="1" x14ac:dyDescent="0.3">
      <c r="D523" s="13" t="str">
        <f>IF(OR(D522=[1]Настройки!$U$6,D522="-"),"-",D522+1)</f>
        <v>-</v>
      </c>
      <c r="E523" s="14" t="str">
        <f t="shared" si="5"/>
        <v>-</v>
      </c>
      <c r="F523" s="14"/>
      <c r="G523" s="14"/>
      <c r="H523" s="28" t="str">
        <f>IF(H217&lt;H$619,CONCATENATE("&lt;",VLOOKUP(CONCATENATE(H$317," 1"),ТЗ!$A:$C,3,0)),IF(ТЗ!H217&gt;ТЗ!H$620,CONCATENATE("&gt;",VLOOKUP(CONCATENATE(H$317," 2"),ТЗ!$A:$C,3,0)),ТЗ!H217))</f>
        <v>&lt;1,00</v>
      </c>
      <c r="I523" s="28" t="str">
        <f>IF(I217&lt;I$619,CONCATENATE("&lt;",VLOOKUP(CONCATENATE(I$317," 1"),ТЗ!$A:$C,3,0)),IF(ТЗ!I217&gt;ТЗ!I$620,CONCATENATE("&gt;",VLOOKUP(CONCATENATE(I$317," 2"),ТЗ!$A:$C,3,0)),ТЗ!I217))</f>
        <v>&lt;1,00</v>
      </c>
      <c r="J523" s="28" t="str">
        <f>IF(J217&lt;J$619,CONCATENATE("&lt;",VLOOKUP(CONCATENATE(J$317," 1"),ТЗ!$A:$C,3,0)),IF(ТЗ!J217&gt;ТЗ!J$620,CONCATENATE("&gt;",VLOOKUP(CONCATENATE(J$317," 2"),ТЗ!$A:$C,3,0)),ТЗ!J217))</f>
        <v>&lt;0,01</v>
      </c>
      <c r="K523" s="28">
        <f>IF(K217&lt;K$619,CONCATENATE("&lt;",VLOOKUP(CONCATENATE(K$317," 1"),ТЗ!$A:$C,3,0)),IF(ТЗ!K217&gt;ТЗ!K$620,CONCATENATE("&gt;",VLOOKUP(CONCATENATE(K$317," 2"),ТЗ!$A:$C,3,0)),ТЗ!K217))</f>
        <v>0</v>
      </c>
    </row>
    <row r="524" spans="4:11" ht="15.75" hidden="1" thickBot="1" x14ac:dyDescent="0.3">
      <c r="D524" s="13" t="str">
        <f>IF(OR(D523=[1]Настройки!$U$6,D523="-"),"-",D523+1)</f>
        <v>-</v>
      </c>
      <c r="E524" s="14" t="str">
        <f t="shared" si="5"/>
        <v>-</v>
      </c>
      <c r="F524" s="14"/>
      <c r="G524" s="14"/>
      <c r="H524" s="28" t="str">
        <f>IF(H218&lt;H$619,CONCATENATE("&lt;",VLOOKUP(CONCATENATE(H$317," 1"),ТЗ!$A:$C,3,0)),IF(ТЗ!H218&gt;ТЗ!H$620,CONCATENATE("&gt;",VLOOKUP(CONCATENATE(H$317," 2"),ТЗ!$A:$C,3,0)),ТЗ!H218))</f>
        <v>&lt;1,00</v>
      </c>
      <c r="I524" s="28" t="str">
        <f>IF(I218&lt;I$619,CONCATENATE("&lt;",VLOOKUP(CONCATENATE(I$317," 1"),ТЗ!$A:$C,3,0)),IF(ТЗ!I218&gt;ТЗ!I$620,CONCATENATE("&gt;",VLOOKUP(CONCATENATE(I$317," 2"),ТЗ!$A:$C,3,0)),ТЗ!I218))</f>
        <v>&lt;1,00</v>
      </c>
      <c r="J524" s="28" t="str">
        <f>IF(J218&lt;J$619,CONCATENATE("&lt;",VLOOKUP(CONCATENATE(J$317," 1"),ТЗ!$A:$C,3,0)),IF(ТЗ!J218&gt;ТЗ!J$620,CONCATENATE("&gt;",VLOOKUP(CONCATENATE(J$317," 2"),ТЗ!$A:$C,3,0)),ТЗ!J218))</f>
        <v>&lt;0,01</v>
      </c>
      <c r="K524" s="28">
        <f>IF(K218&lt;K$619,CONCATENATE("&lt;",VLOOKUP(CONCATENATE(K$317," 1"),ТЗ!$A:$C,3,0)),IF(ТЗ!K218&gt;ТЗ!K$620,CONCATENATE("&gt;",VLOOKUP(CONCATENATE(K$317," 2"),ТЗ!$A:$C,3,0)),ТЗ!K218))</f>
        <v>0</v>
      </c>
    </row>
    <row r="525" spans="4:11" ht="15.75" hidden="1" thickBot="1" x14ac:dyDescent="0.3">
      <c r="D525" s="13" t="str">
        <f>IF(OR(D524=[1]Настройки!$U$6,D524="-"),"-",D524+1)</f>
        <v>-</v>
      </c>
      <c r="E525" s="14" t="str">
        <f t="shared" si="5"/>
        <v>-</v>
      </c>
      <c r="F525" s="14"/>
      <c r="G525" s="14"/>
      <c r="H525" s="28" t="str">
        <f>IF(H219&lt;H$619,CONCATENATE("&lt;",VLOOKUP(CONCATENATE(H$317," 1"),ТЗ!$A:$C,3,0)),IF(ТЗ!H219&gt;ТЗ!H$620,CONCATENATE("&gt;",VLOOKUP(CONCATENATE(H$317," 2"),ТЗ!$A:$C,3,0)),ТЗ!H219))</f>
        <v>&lt;1,00</v>
      </c>
      <c r="I525" s="28" t="str">
        <f>IF(I219&lt;I$619,CONCATENATE("&lt;",VLOOKUP(CONCATENATE(I$317," 1"),ТЗ!$A:$C,3,0)),IF(ТЗ!I219&gt;ТЗ!I$620,CONCATENATE("&gt;",VLOOKUP(CONCATENATE(I$317," 2"),ТЗ!$A:$C,3,0)),ТЗ!I219))</f>
        <v>&lt;1,00</v>
      </c>
      <c r="J525" s="28" t="str">
        <f>IF(J219&lt;J$619,CONCATENATE("&lt;",VLOOKUP(CONCATENATE(J$317," 1"),ТЗ!$A:$C,3,0)),IF(ТЗ!J219&gt;ТЗ!J$620,CONCATENATE("&gt;",VLOOKUP(CONCATENATE(J$317," 2"),ТЗ!$A:$C,3,0)),ТЗ!J219))</f>
        <v>&lt;0,01</v>
      </c>
      <c r="K525" s="28">
        <f>IF(K219&lt;K$619,CONCATENATE("&lt;",VLOOKUP(CONCATENATE(K$317," 1"),ТЗ!$A:$C,3,0)),IF(ТЗ!K219&gt;ТЗ!K$620,CONCATENATE("&gt;",VLOOKUP(CONCATENATE(K$317," 2"),ТЗ!$A:$C,3,0)),ТЗ!K219))</f>
        <v>0</v>
      </c>
    </row>
    <row r="526" spans="4:11" ht="15.75" hidden="1" thickBot="1" x14ac:dyDescent="0.3">
      <c r="D526" s="13" t="str">
        <f>IF(OR(D525=[1]Настройки!$U$6,D525="-"),"-",D525+1)</f>
        <v>-</v>
      </c>
      <c r="E526" s="14" t="str">
        <f t="shared" si="5"/>
        <v>-</v>
      </c>
      <c r="F526" s="14"/>
      <c r="G526" s="14"/>
      <c r="H526" s="28" t="str">
        <f>IF(H220&lt;H$619,CONCATENATE("&lt;",VLOOKUP(CONCATENATE(H$317," 1"),ТЗ!$A:$C,3,0)),IF(ТЗ!H220&gt;ТЗ!H$620,CONCATENATE("&gt;",VLOOKUP(CONCATENATE(H$317," 2"),ТЗ!$A:$C,3,0)),ТЗ!H220))</f>
        <v>&lt;1,00</v>
      </c>
      <c r="I526" s="28" t="str">
        <f>IF(I220&lt;I$619,CONCATENATE("&lt;",VLOOKUP(CONCATENATE(I$317," 1"),ТЗ!$A:$C,3,0)),IF(ТЗ!I220&gt;ТЗ!I$620,CONCATENATE("&gt;",VLOOKUP(CONCATENATE(I$317," 2"),ТЗ!$A:$C,3,0)),ТЗ!I220))</f>
        <v>&lt;1,00</v>
      </c>
      <c r="J526" s="28" t="str">
        <f>IF(J220&lt;J$619,CONCATENATE("&lt;",VLOOKUP(CONCATENATE(J$317," 1"),ТЗ!$A:$C,3,0)),IF(ТЗ!J220&gt;ТЗ!J$620,CONCATENATE("&gt;",VLOOKUP(CONCATENATE(J$317," 2"),ТЗ!$A:$C,3,0)),ТЗ!J220))</f>
        <v>&lt;0,01</v>
      </c>
      <c r="K526" s="28">
        <f>IF(K220&lt;K$619,CONCATENATE("&lt;",VLOOKUP(CONCATENATE(K$317," 1"),ТЗ!$A:$C,3,0)),IF(ТЗ!K220&gt;ТЗ!K$620,CONCATENATE("&gt;",VLOOKUP(CONCATENATE(K$317," 2"),ТЗ!$A:$C,3,0)),ТЗ!K220))</f>
        <v>0</v>
      </c>
    </row>
    <row r="527" spans="4:11" ht="15.75" hidden="1" thickBot="1" x14ac:dyDescent="0.3">
      <c r="D527" s="13" t="str">
        <f>IF(OR(D526=[1]Настройки!$U$6,D526="-"),"-",D526+1)</f>
        <v>-</v>
      </c>
      <c r="E527" s="14" t="str">
        <f t="shared" si="5"/>
        <v>-</v>
      </c>
      <c r="F527" s="14"/>
      <c r="G527" s="14"/>
      <c r="H527" s="28" t="str">
        <f>IF(H221&lt;H$619,CONCATENATE("&lt;",VLOOKUP(CONCATENATE(H$317," 1"),ТЗ!$A:$C,3,0)),IF(ТЗ!H221&gt;ТЗ!H$620,CONCATENATE("&gt;",VLOOKUP(CONCATENATE(H$317," 2"),ТЗ!$A:$C,3,0)),ТЗ!H221))</f>
        <v>&lt;1,00</v>
      </c>
      <c r="I527" s="28" t="str">
        <f>IF(I221&lt;I$619,CONCATENATE("&lt;",VLOOKUP(CONCATENATE(I$317," 1"),ТЗ!$A:$C,3,0)),IF(ТЗ!I221&gt;ТЗ!I$620,CONCATENATE("&gt;",VLOOKUP(CONCATENATE(I$317," 2"),ТЗ!$A:$C,3,0)),ТЗ!I221))</f>
        <v>&lt;1,00</v>
      </c>
      <c r="J527" s="28" t="str">
        <f>IF(J221&lt;J$619,CONCATENATE("&lt;",VLOOKUP(CONCATENATE(J$317," 1"),ТЗ!$A:$C,3,0)),IF(ТЗ!J221&gt;ТЗ!J$620,CONCATENATE("&gt;",VLOOKUP(CONCATENATE(J$317," 2"),ТЗ!$A:$C,3,0)),ТЗ!J221))</f>
        <v>&lt;0,01</v>
      </c>
      <c r="K527" s="28">
        <f>IF(K221&lt;K$619,CONCATENATE("&lt;",VLOOKUP(CONCATENATE(K$317," 1"),ТЗ!$A:$C,3,0)),IF(ТЗ!K221&gt;ТЗ!K$620,CONCATENATE("&gt;",VLOOKUP(CONCATENATE(K$317," 2"),ТЗ!$A:$C,3,0)),ТЗ!K221))</f>
        <v>0</v>
      </c>
    </row>
    <row r="528" spans="4:11" ht="15.75" hidden="1" thickBot="1" x14ac:dyDescent="0.3">
      <c r="D528" s="13" t="str">
        <f>IF(OR(D527=[1]Настройки!$U$6,D527="-"),"-",D527+1)</f>
        <v>-</v>
      </c>
      <c r="E528" s="14" t="str">
        <f t="shared" si="5"/>
        <v>-</v>
      </c>
      <c r="F528" s="14"/>
      <c r="G528" s="14"/>
      <c r="H528" s="28" t="str">
        <f>IF(H222&lt;H$619,CONCATENATE("&lt;",VLOOKUP(CONCATENATE(H$317," 1"),ТЗ!$A:$C,3,0)),IF(ТЗ!H222&gt;ТЗ!H$620,CONCATENATE("&gt;",VLOOKUP(CONCATENATE(H$317," 2"),ТЗ!$A:$C,3,0)),ТЗ!H222))</f>
        <v>&lt;1,00</v>
      </c>
      <c r="I528" s="28" t="str">
        <f>IF(I222&lt;I$619,CONCATENATE("&lt;",VLOOKUP(CONCATENATE(I$317," 1"),ТЗ!$A:$C,3,0)),IF(ТЗ!I222&gt;ТЗ!I$620,CONCATENATE("&gt;",VLOOKUP(CONCATENATE(I$317," 2"),ТЗ!$A:$C,3,0)),ТЗ!I222))</f>
        <v>&lt;1,00</v>
      </c>
      <c r="J528" s="28" t="str">
        <f>IF(J222&lt;J$619,CONCATENATE("&lt;",VLOOKUP(CONCATENATE(J$317," 1"),ТЗ!$A:$C,3,0)),IF(ТЗ!J222&gt;ТЗ!J$620,CONCATENATE("&gt;",VLOOKUP(CONCATENATE(J$317," 2"),ТЗ!$A:$C,3,0)),ТЗ!J222))</f>
        <v>&lt;0,01</v>
      </c>
      <c r="K528" s="28">
        <f>IF(K222&lt;K$619,CONCATENATE("&lt;",VLOOKUP(CONCATENATE(K$317," 1"),ТЗ!$A:$C,3,0)),IF(ТЗ!K222&gt;ТЗ!K$620,CONCATENATE("&gt;",VLOOKUP(CONCATENATE(K$317," 2"),ТЗ!$A:$C,3,0)),ТЗ!K222))</f>
        <v>0</v>
      </c>
    </row>
    <row r="529" spans="4:11" ht="15.75" hidden="1" thickBot="1" x14ac:dyDescent="0.3">
      <c r="D529" s="13" t="str">
        <f>IF(OR(D528=[1]Настройки!$U$6,D528="-"),"-",D528+1)</f>
        <v>-</v>
      </c>
      <c r="E529" s="14" t="str">
        <f t="shared" si="5"/>
        <v>-</v>
      </c>
      <c r="F529" s="14"/>
      <c r="G529" s="14"/>
      <c r="H529" s="28" t="str">
        <f>IF(H223&lt;H$619,CONCATENATE("&lt;",VLOOKUP(CONCATENATE(H$317," 1"),ТЗ!$A:$C,3,0)),IF(ТЗ!H223&gt;ТЗ!H$620,CONCATENATE("&gt;",VLOOKUP(CONCATENATE(H$317," 2"),ТЗ!$A:$C,3,0)),ТЗ!H223))</f>
        <v>&lt;1,00</v>
      </c>
      <c r="I529" s="28" t="str">
        <f>IF(I223&lt;I$619,CONCATENATE("&lt;",VLOOKUP(CONCATENATE(I$317," 1"),ТЗ!$A:$C,3,0)),IF(ТЗ!I223&gt;ТЗ!I$620,CONCATENATE("&gt;",VLOOKUP(CONCATENATE(I$317," 2"),ТЗ!$A:$C,3,0)),ТЗ!I223))</f>
        <v>&lt;1,00</v>
      </c>
      <c r="J529" s="28" t="str">
        <f>IF(J223&lt;J$619,CONCATENATE("&lt;",VLOOKUP(CONCATENATE(J$317," 1"),ТЗ!$A:$C,3,0)),IF(ТЗ!J223&gt;ТЗ!J$620,CONCATENATE("&gt;",VLOOKUP(CONCATENATE(J$317," 2"),ТЗ!$A:$C,3,0)),ТЗ!J223))</f>
        <v>&lt;0,01</v>
      </c>
      <c r="K529" s="28">
        <f>IF(K223&lt;K$619,CONCATENATE("&lt;",VLOOKUP(CONCATENATE(K$317," 1"),ТЗ!$A:$C,3,0)),IF(ТЗ!K223&gt;ТЗ!K$620,CONCATENATE("&gt;",VLOOKUP(CONCATENATE(K$317," 2"),ТЗ!$A:$C,3,0)),ТЗ!K223))</f>
        <v>0</v>
      </c>
    </row>
    <row r="530" spans="4:11" ht="15.75" hidden="1" thickBot="1" x14ac:dyDescent="0.3">
      <c r="D530" s="13" t="str">
        <f>IF(OR(D529=[1]Настройки!$U$6,D529="-"),"-",D529+1)</f>
        <v>-</v>
      </c>
      <c r="E530" s="14" t="str">
        <f t="shared" si="5"/>
        <v>-</v>
      </c>
      <c r="F530" s="14"/>
      <c r="G530" s="14"/>
      <c r="H530" s="28" t="str">
        <f>IF(H224&lt;H$619,CONCATENATE("&lt;",VLOOKUP(CONCATENATE(H$317," 1"),ТЗ!$A:$C,3,0)),IF(ТЗ!H224&gt;ТЗ!H$620,CONCATENATE("&gt;",VLOOKUP(CONCATENATE(H$317," 2"),ТЗ!$A:$C,3,0)),ТЗ!H224))</f>
        <v>&lt;1,00</v>
      </c>
      <c r="I530" s="28" t="str">
        <f>IF(I224&lt;I$619,CONCATENATE("&lt;",VLOOKUP(CONCATENATE(I$317," 1"),ТЗ!$A:$C,3,0)),IF(ТЗ!I224&gt;ТЗ!I$620,CONCATENATE("&gt;",VLOOKUP(CONCATENATE(I$317," 2"),ТЗ!$A:$C,3,0)),ТЗ!I224))</f>
        <v>&lt;1,00</v>
      </c>
      <c r="J530" s="28" t="str">
        <f>IF(J224&lt;J$619,CONCATENATE("&lt;",VLOOKUP(CONCATENATE(J$317," 1"),ТЗ!$A:$C,3,0)),IF(ТЗ!J224&gt;ТЗ!J$620,CONCATENATE("&gt;",VLOOKUP(CONCATENATE(J$317," 2"),ТЗ!$A:$C,3,0)),ТЗ!J224))</f>
        <v>&lt;0,01</v>
      </c>
      <c r="K530" s="28">
        <f>IF(K224&lt;K$619,CONCATENATE("&lt;",VLOOKUP(CONCATENATE(K$317," 1"),ТЗ!$A:$C,3,0)),IF(ТЗ!K224&gt;ТЗ!K$620,CONCATENATE("&gt;",VLOOKUP(CONCATENATE(K$317," 2"),ТЗ!$A:$C,3,0)),ТЗ!K224))</f>
        <v>0</v>
      </c>
    </row>
    <row r="531" spans="4:11" ht="15.75" hidden="1" thickBot="1" x14ac:dyDescent="0.3">
      <c r="D531" s="13" t="str">
        <f>IF(OR(D530=[1]Настройки!$U$6,D530="-"),"-",D530+1)</f>
        <v>-</v>
      </c>
      <c r="E531" s="14" t="str">
        <f t="shared" si="5"/>
        <v>-</v>
      </c>
      <c r="F531" s="14"/>
      <c r="G531" s="14"/>
      <c r="H531" s="28" t="str">
        <f>IF(H225&lt;H$619,CONCATENATE("&lt;",VLOOKUP(CONCATENATE(H$317," 1"),ТЗ!$A:$C,3,0)),IF(ТЗ!H225&gt;ТЗ!H$620,CONCATENATE("&gt;",VLOOKUP(CONCATENATE(H$317," 2"),ТЗ!$A:$C,3,0)),ТЗ!H225))</f>
        <v>&lt;1,00</v>
      </c>
      <c r="I531" s="28" t="str">
        <f>IF(I225&lt;I$619,CONCATENATE("&lt;",VLOOKUP(CONCATENATE(I$317," 1"),ТЗ!$A:$C,3,0)),IF(ТЗ!I225&gt;ТЗ!I$620,CONCATENATE("&gt;",VLOOKUP(CONCATENATE(I$317," 2"),ТЗ!$A:$C,3,0)),ТЗ!I225))</f>
        <v>&lt;1,00</v>
      </c>
      <c r="J531" s="28" t="str">
        <f>IF(J225&lt;J$619,CONCATENATE("&lt;",VLOOKUP(CONCATENATE(J$317," 1"),ТЗ!$A:$C,3,0)),IF(ТЗ!J225&gt;ТЗ!J$620,CONCATENATE("&gt;",VLOOKUP(CONCATENATE(J$317," 2"),ТЗ!$A:$C,3,0)),ТЗ!J225))</f>
        <v>&lt;0,01</v>
      </c>
      <c r="K531" s="28">
        <f>IF(K225&lt;K$619,CONCATENATE("&lt;",VLOOKUP(CONCATENATE(K$317," 1"),ТЗ!$A:$C,3,0)),IF(ТЗ!K225&gt;ТЗ!K$620,CONCATENATE("&gt;",VLOOKUP(CONCATENATE(K$317," 2"),ТЗ!$A:$C,3,0)),ТЗ!K225))</f>
        <v>0</v>
      </c>
    </row>
    <row r="532" spans="4:11" ht="15.75" hidden="1" thickBot="1" x14ac:dyDescent="0.3">
      <c r="D532" s="13" t="str">
        <f>IF(OR(D531=[1]Настройки!$U$6,D531="-"),"-",D531+1)</f>
        <v>-</v>
      </c>
      <c r="E532" s="14" t="str">
        <f t="shared" si="5"/>
        <v>-</v>
      </c>
      <c r="F532" s="14"/>
      <c r="G532" s="14"/>
      <c r="H532" s="28" t="str">
        <f>IF(H226&lt;H$619,CONCATENATE("&lt;",VLOOKUP(CONCATENATE(H$317," 1"),ТЗ!$A:$C,3,0)),IF(ТЗ!H226&gt;ТЗ!H$620,CONCATENATE("&gt;",VLOOKUP(CONCATENATE(H$317," 2"),ТЗ!$A:$C,3,0)),ТЗ!H226))</f>
        <v>&lt;1,00</v>
      </c>
      <c r="I532" s="28" t="str">
        <f>IF(I226&lt;I$619,CONCATENATE("&lt;",VLOOKUP(CONCATENATE(I$317," 1"),ТЗ!$A:$C,3,0)),IF(ТЗ!I226&gt;ТЗ!I$620,CONCATENATE("&gt;",VLOOKUP(CONCATENATE(I$317," 2"),ТЗ!$A:$C,3,0)),ТЗ!I226))</f>
        <v>&lt;1,00</v>
      </c>
      <c r="J532" s="28" t="str">
        <f>IF(J226&lt;J$619,CONCATENATE("&lt;",VLOOKUP(CONCATENATE(J$317," 1"),ТЗ!$A:$C,3,0)),IF(ТЗ!J226&gt;ТЗ!J$620,CONCATENATE("&gt;",VLOOKUP(CONCATENATE(J$317," 2"),ТЗ!$A:$C,3,0)),ТЗ!J226))</f>
        <v>&lt;0,01</v>
      </c>
      <c r="K532" s="28">
        <f>IF(K226&lt;K$619,CONCATENATE("&lt;",VLOOKUP(CONCATENATE(K$317," 1"),ТЗ!$A:$C,3,0)),IF(ТЗ!K226&gt;ТЗ!K$620,CONCATENATE("&gt;",VLOOKUP(CONCATENATE(K$317," 2"),ТЗ!$A:$C,3,0)),ТЗ!K226))</f>
        <v>0</v>
      </c>
    </row>
    <row r="533" spans="4:11" ht="15.75" hidden="1" thickBot="1" x14ac:dyDescent="0.3">
      <c r="D533" s="13" t="str">
        <f>IF(OR(D532=[1]Настройки!$U$6,D532="-"),"-",D532+1)</f>
        <v>-</v>
      </c>
      <c r="E533" s="14" t="str">
        <f t="shared" si="5"/>
        <v>-</v>
      </c>
      <c r="F533" s="14"/>
      <c r="G533" s="14"/>
      <c r="H533" s="28" t="str">
        <f>IF(H227&lt;H$619,CONCATENATE("&lt;",VLOOKUP(CONCATENATE(H$317," 1"),ТЗ!$A:$C,3,0)),IF(ТЗ!H227&gt;ТЗ!H$620,CONCATENATE("&gt;",VLOOKUP(CONCATENATE(H$317," 2"),ТЗ!$A:$C,3,0)),ТЗ!H227))</f>
        <v>&lt;1,00</v>
      </c>
      <c r="I533" s="28" t="str">
        <f>IF(I227&lt;I$619,CONCATENATE("&lt;",VLOOKUP(CONCATENATE(I$317," 1"),ТЗ!$A:$C,3,0)),IF(ТЗ!I227&gt;ТЗ!I$620,CONCATENATE("&gt;",VLOOKUP(CONCATENATE(I$317," 2"),ТЗ!$A:$C,3,0)),ТЗ!I227))</f>
        <v>&lt;1,00</v>
      </c>
      <c r="J533" s="28" t="str">
        <f>IF(J227&lt;J$619,CONCATENATE("&lt;",VLOOKUP(CONCATENATE(J$317," 1"),ТЗ!$A:$C,3,0)),IF(ТЗ!J227&gt;ТЗ!J$620,CONCATENATE("&gt;",VLOOKUP(CONCATENATE(J$317," 2"),ТЗ!$A:$C,3,0)),ТЗ!J227))</f>
        <v>&lt;0,01</v>
      </c>
      <c r="K533" s="28">
        <f>IF(K227&lt;K$619,CONCATENATE("&lt;",VLOOKUP(CONCATENATE(K$317," 1"),ТЗ!$A:$C,3,0)),IF(ТЗ!K227&gt;ТЗ!K$620,CONCATENATE("&gt;",VLOOKUP(CONCATENATE(K$317," 2"),ТЗ!$A:$C,3,0)),ТЗ!K227))</f>
        <v>0</v>
      </c>
    </row>
    <row r="534" spans="4:11" ht="15.75" hidden="1" thickBot="1" x14ac:dyDescent="0.3">
      <c r="D534" s="13" t="str">
        <f>IF(OR(D533=[1]Настройки!$U$6,D533="-"),"-",D533+1)</f>
        <v>-</v>
      </c>
      <c r="E534" s="14" t="str">
        <f t="shared" si="5"/>
        <v>-</v>
      </c>
      <c r="F534" s="14"/>
      <c r="G534" s="14"/>
      <c r="H534" s="28" t="str">
        <f>IF(H228&lt;H$619,CONCATENATE("&lt;",VLOOKUP(CONCATENATE(H$317," 1"),ТЗ!$A:$C,3,0)),IF(ТЗ!H228&gt;ТЗ!H$620,CONCATENATE("&gt;",VLOOKUP(CONCATENATE(H$317," 2"),ТЗ!$A:$C,3,0)),ТЗ!H228))</f>
        <v>&lt;1,00</v>
      </c>
      <c r="I534" s="28" t="str">
        <f>IF(I228&lt;I$619,CONCATENATE("&lt;",VLOOKUP(CONCATENATE(I$317," 1"),ТЗ!$A:$C,3,0)),IF(ТЗ!I228&gt;ТЗ!I$620,CONCATENATE("&gt;",VLOOKUP(CONCATENATE(I$317," 2"),ТЗ!$A:$C,3,0)),ТЗ!I228))</f>
        <v>&lt;1,00</v>
      </c>
      <c r="J534" s="28" t="str">
        <f>IF(J228&lt;J$619,CONCATENATE("&lt;",VLOOKUP(CONCATENATE(J$317," 1"),ТЗ!$A:$C,3,0)),IF(ТЗ!J228&gt;ТЗ!J$620,CONCATENATE("&gt;",VLOOKUP(CONCATENATE(J$317," 2"),ТЗ!$A:$C,3,0)),ТЗ!J228))</f>
        <v>&lt;0,01</v>
      </c>
      <c r="K534" s="28">
        <f>IF(K228&lt;K$619,CONCATENATE("&lt;",VLOOKUP(CONCATENATE(K$317," 1"),ТЗ!$A:$C,3,0)),IF(ТЗ!K228&gt;ТЗ!K$620,CONCATENATE("&gt;",VLOOKUP(CONCATENATE(K$317," 2"),ТЗ!$A:$C,3,0)),ТЗ!K228))</f>
        <v>0</v>
      </c>
    </row>
    <row r="535" spans="4:11" ht="15.75" hidden="1" thickBot="1" x14ac:dyDescent="0.3">
      <c r="D535" s="13" t="str">
        <f>IF(OR(D534=[1]Настройки!$U$6,D534="-"),"-",D534+1)</f>
        <v>-</v>
      </c>
      <c r="E535" s="14" t="str">
        <f t="shared" si="5"/>
        <v>-</v>
      </c>
      <c r="F535" s="14"/>
      <c r="G535" s="14"/>
      <c r="H535" s="28" t="str">
        <f>IF(H229&lt;H$619,CONCATENATE("&lt;",VLOOKUP(CONCATENATE(H$317," 1"),ТЗ!$A:$C,3,0)),IF(ТЗ!H229&gt;ТЗ!H$620,CONCATENATE("&gt;",VLOOKUP(CONCATENATE(H$317," 2"),ТЗ!$A:$C,3,0)),ТЗ!H229))</f>
        <v>&lt;1,00</v>
      </c>
      <c r="I535" s="28" t="str">
        <f>IF(I229&lt;I$619,CONCATENATE("&lt;",VLOOKUP(CONCATENATE(I$317," 1"),ТЗ!$A:$C,3,0)),IF(ТЗ!I229&gt;ТЗ!I$620,CONCATENATE("&gt;",VLOOKUP(CONCATENATE(I$317," 2"),ТЗ!$A:$C,3,0)),ТЗ!I229))</f>
        <v>&lt;1,00</v>
      </c>
      <c r="J535" s="28" t="str">
        <f>IF(J229&lt;J$619,CONCATENATE("&lt;",VLOOKUP(CONCATENATE(J$317," 1"),ТЗ!$A:$C,3,0)),IF(ТЗ!J229&gt;ТЗ!J$620,CONCATENATE("&gt;",VLOOKUP(CONCATENATE(J$317," 2"),ТЗ!$A:$C,3,0)),ТЗ!J229))</f>
        <v>&lt;0,01</v>
      </c>
      <c r="K535" s="28">
        <f>IF(K229&lt;K$619,CONCATENATE("&lt;",VLOOKUP(CONCATENATE(K$317," 1"),ТЗ!$A:$C,3,0)),IF(ТЗ!K229&gt;ТЗ!K$620,CONCATENATE("&gt;",VLOOKUP(CONCATENATE(K$317," 2"),ТЗ!$A:$C,3,0)),ТЗ!K229))</f>
        <v>0</v>
      </c>
    </row>
    <row r="536" spans="4:11" ht="15.75" hidden="1" thickBot="1" x14ac:dyDescent="0.3">
      <c r="D536" s="13" t="str">
        <f>IF(OR(D535=[1]Настройки!$U$6,D535="-"),"-",D535+1)</f>
        <v>-</v>
      </c>
      <c r="E536" s="14" t="str">
        <f t="shared" si="5"/>
        <v>-</v>
      </c>
      <c r="F536" s="14"/>
      <c r="G536" s="14"/>
      <c r="H536" s="28" t="str">
        <f>IF(H230&lt;H$619,CONCATENATE("&lt;",VLOOKUP(CONCATENATE(H$317," 1"),ТЗ!$A:$C,3,0)),IF(ТЗ!H230&gt;ТЗ!H$620,CONCATENATE("&gt;",VLOOKUP(CONCATENATE(H$317," 2"),ТЗ!$A:$C,3,0)),ТЗ!H230))</f>
        <v>&lt;1,00</v>
      </c>
      <c r="I536" s="28" t="str">
        <f>IF(I230&lt;I$619,CONCATENATE("&lt;",VLOOKUP(CONCATENATE(I$317," 1"),ТЗ!$A:$C,3,0)),IF(ТЗ!I230&gt;ТЗ!I$620,CONCATENATE("&gt;",VLOOKUP(CONCATENATE(I$317," 2"),ТЗ!$A:$C,3,0)),ТЗ!I230))</f>
        <v>&lt;1,00</v>
      </c>
      <c r="J536" s="28" t="str">
        <f>IF(J230&lt;J$619,CONCATENATE("&lt;",VLOOKUP(CONCATENATE(J$317," 1"),ТЗ!$A:$C,3,0)),IF(ТЗ!J230&gt;ТЗ!J$620,CONCATENATE("&gt;",VLOOKUP(CONCATENATE(J$317," 2"),ТЗ!$A:$C,3,0)),ТЗ!J230))</f>
        <v>&lt;0,01</v>
      </c>
      <c r="K536" s="28">
        <f>IF(K230&lt;K$619,CONCATENATE("&lt;",VLOOKUP(CONCATENATE(K$317," 1"),ТЗ!$A:$C,3,0)),IF(ТЗ!K230&gt;ТЗ!K$620,CONCATENATE("&gt;",VLOOKUP(CONCATENATE(K$317," 2"),ТЗ!$A:$C,3,0)),ТЗ!K230))</f>
        <v>0</v>
      </c>
    </row>
    <row r="537" spans="4:11" ht="15.75" hidden="1" thickBot="1" x14ac:dyDescent="0.3">
      <c r="D537" s="13" t="str">
        <f>IF(OR(D536=[1]Настройки!$U$6,D536="-"),"-",D536+1)</f>
        <v>-</v>
      </c>
      <c r="E537" s="14" t="str">
        <f t="shared" si="5"/>
        <v>-</v>
      </c>
      <c r="F537" s="14"/>
      <c r="G537" s="14"/>
      <c r="H537" s="28" t="str">
        <f>IF(H231&lt;H$619,CONCATENATE("&lt;",VLOOKUP(CONCATENATE(H$317," 1"),ТЗ!$A:$C,3,0)),IF(ТЗ!H231&gt;ТЗ!H$620,CONCATENATE("&gt;",VLOOKUP(CONCATENATE(H$317," 2"),ТЗ!$A:$C,3,0)),ТЗ!H231))</f>
        <v>&lt;1,00</v>
      </c>
      <c r="I537" s="28" t="str">
        <f>IF(I231&lt;I$619,CONCATENATE("&lt;",VLOOKUP(CONCATENATE(I$317," 1"),ТЗ!$A:$C,3,0)),IF(ТЗ!I231&gt;ТЗ!I$620,CONCATENATE("&gt;",VLOOKUP(CONCATENATE(I$317," 2"),ТЗ!$A:$C,3,0)),ТЗ!I231))</f>
        <v>&lt;1,00</v>
      </c>
      <c r="J537" s="28" t="str">
        <f>IF(J231&lt;J$619,CONCATENATE("&lt;",VLOOKUP(CONCATENATE(J$317," 1"),ТЗ!$A:$C,3,0)),IF(ТЗ!J231&gt;ТЗ!J$620,CONCATENATE("&gt;",VLOOKUP(CONCATENATE(J$317," 2"),ТЗ!$A:$C,3,0)),ТЗ!J231))</f>
        <v>&lt;0,01</v>
      </c>
      <c r="K537" s="28">
        <f>IF(K231&lt;K$619,CONCATENATE("&lt;",VLOOKUP(CONCATENATE(K$317," 1"),ТЗ!$A:$C,3,0)),IF(ТЗ!K231&gt;ТЗ!K$620,CONCATENATE("&gt;",VLOOKUP(CONCATENATE(K$317," 2"),ТЗ!$A:$C,3,0)),ТЗ!K231))</f>
        <v>0</v>
      </c>
    </row>
    <row r="538" spans="4:11" ht="15.75" hidden="1" thickBot="1" x14ac:dyDescent="0.3">
      <c r="D538" s="13" t="str">
        <f>IF(OR(D537=[1]Настройки!$U$6,D537="-"),"-",D537+1)</f>
        <v>-</v>
      </c>
      <c r="E538" s="14" t="str">
        <f t="shared" si="5"/>
        <v>-</v>
      </c>
      <c r="F538" s="14"/>
      <c r="G538" s="14"/>
      <c r="H538" s="28" t="str">
        <f>IF(H232&lt;H$619,CONCATENATE("&lt;",VLOOKUP(CONCATENATE(H$317," 1"),ТЗ!$A:$C,3,0)),IF(ТЗ!H232&gt;ТЗ!H$620,CONCATENATE("&gt;",VLOOKUP(CONCATENATE(H$317," 2"),ТЗ!$A:$C,3,0)),ТЗ!H232))</f>
        <v>&lt;1,00</v>
      </c>
      <c r="I538" s="28" t="str">
        <f>IF(I232&lt;I$619,CONCATENATE("&lt;",VLOOKUP(CONCATENATE(I$317," 1"),ТЗ!$A:$C,3,0)),IF(ТЗ!I232&gt;ТЗ!I$620,CONCATENATE("&gt;",VLOOKUP(CONCATENATE(I$317," 2"),ТЗ!$A:$C,3,0)),ТЗ!I232))</f>
        <v>&lt;1,00</v>
      </c>
      <c r="J538" s="28" t="str">
        <f>IF(J232&lt;J$619,CONCATENATE("&lt;",VLOOKUP(CONCATENATE(J$317," 1"),ТЗ!$A:$C,3,0)),IF(ТЗ!J232&gt;ТЗ!J$620,CONCATENATE("&gt;",VLOOKUP(CONCATENATE(J$317," 2"),ТЗ!$A:$C,3,0)),ТЗ!J232))</f>
        <v>&lt;0,01</v>
      </c>
      <c r="K538" s="28">
        <f>IF(K232&lt;K$619,CONCATENATE("&lt;",VLOOKUP(CONCATENATE(K$317," 1"),ТЗ!$A:$C,3,0)),IF(ТЗ!K232&gt;ТЗ!K$620,CONCATENATE("&gt;",VLOOKUP(CONCATENATE(K$317," 2"),ТЗ!$A:$C,3,0)),ТЗ!K232))</f>
        <v>0</v>
      </c>
    </row>
    <row r="539" spans="4:11" ht="15.75" hidden="1" thickBot="1" x14ac:dyDescent="0.3">
      <c r="D539" s="13" t="str">
        <f>IF(OR(D538=[1]Настройки!$U$6,D538="-"),"-",D538+1)</f>
        <v>-</v>
      </c>
      <c r="E539" s="14" t="str">
        <f t="shared" si="5"/>
        <v>-</v>
      </c>
      <c r="F539" s="14"/>
      <c r="G539" s="14"/>
      <c r="H539" s="28" t="str">
        <f>IF(H233&lt;H$619,CONCATENATE("&lt;",VLOOKUP(CONCATENATE(H$317," 1"),ТЗ!$A:$C,3,0)),IF(ТЗ!H233&gt;ТЗ!H$620,CONCATENATE("&gt;",VLOOKUP(CONCATENATE(H$317," 2"),ТЗ!$A:$C,3,0)),ТЗ!H233))</f>
        <v>&lt;1,00</v>
      </c>
      <c r="I539" s="28" t="str">
        <f>IF(I233&lt;I$619,CONCATENATE("&lt;",VLOOKUP(CONCATENATE(I$317," 1"),ТЗ!$A:$C,3,0)),IF(ТЗ!I233&gt;ТЗ!I$620,CONCATENATE("&gt;",VLOOKUP(CONCATENATE(I$317," 2"),ТЗ!$A:$C,3,0)),ТЗ!I233))</f>
        <v>&lt;1,00</v>
      </c>
      <c r="J539" s="28" t="str">
        <f>IF(J233&lt;J$619,CONCATENATE("&lt;",VLOOKUP(CONCATENATE(J$317," 1"),ТЗ!$A:$C,3,0)),IF(ТЗ!J233&gt;ТЗ!J$620,CONCATENATE("&gt;",VLOOKUP(CONCATENATE(J$317," 2"),ТЗ!$A:$C,3,0)),ТЗ!J233))</f>
        <v>&lt;0,01</v>
      </c>
      <c r="K539" s="28">
        <f>IF(K233&lt;K$619,CONCATENATE("&lt;",VLOOKUP(CONCATENATE(K$317," 1"),ТЗ!$A:$C,3,0)),IF(ТЗ!K233&gt;ТЗ!K$620,CONCATENATE("&gt;",VLOOKUP(CONCATENATE(K$317," 2"),ТЗ!$A:$C,3,0)),ТЗ!K233))</f>
        <v>0</v>
      </c>
    </row>
    <row r="540" spans="4:11" ht="15.75" hidden="1" thickBot="1" x14ac:dyDescent="0.3">
      <c r="D540" s="13" t="str">
        <f>IF(OR(D539=[1]Настройки!$U$6,D539="-"),"-",D539+1)</f>
        <v>-</v>
      </c>
      <c r="E540" s="14" t="str">
        <f t="shared" si="5"/>
        <v>-</v>
      </c>
      <c r="F540" s="14"/>
      <c r="G540" s="14"/>
      <c r="H540" s="28" t="str">
        <f>IF(H234&lt;H$619,CONCATENATE("&lt;",VLOOKUP(CONCATENATE(H$317," 1"),ТЗ!$A:$C,3,0)),IF(ТЗ!H234&gt;ТЗ!H$620,CONCATENATE("&gt;",VLOOKUP(CONCATENATE(H$317," 2"),ТЗ!$A:$C,3,0)),ТЗ!H234))</f>
        <v>&lt;1,00</v>
      </c>
      <c r="I540" s="28" t="str">
        <f>IF(I234&lt;I$619,CONCATENATE("&lt;",VLOOKUP(CONCATENATE(I$317," 1"),ТЗ!$A:$C,3,0)),IF(ТЗ!I234&gt;ТЗ!I$620,CONCATENATE("&gt;",VLOOKUP(CONCATENATE(I$317," 2"),ТЗ!$A:$C,3,0)),ТЗ!I234))</f>
        <v>&lt;1,00</v>
      </c>
      <c r="J540" s="28" t="str">
        <f>IF(J234&lt;J$619,CONCATENATE("&lt;",VLOOKUP(CONCATENATE(J$317," 1"),ТЗ!$A:$C,3,0)),IF(ТЗ!J234&gt;ТЗ!J$620,CONCATENATE("&gt;",VLOOKUP(CONCATENATE(J$317," 2"),ТЗ!$A:$C,3,0)),ТЗ!J234))</f>
        <v>&lt;0,01</v>
      </c>
      <c r="K540" s="28">
        <f>IF(K234&lt;K$619,CONCATENATE("&lt;",VLOOKUP(CONCATENATE(K$317," 1"),ТЗ!$A:$C,3,0)),IF(ТЗ!K234&gt;ТЗ!K$620,CONCATENATE("&gt;",VLOOKUP(CONCATENATE(K$317," 2"),ТЗ!$A:$C,3,0)),ТЗ!K234))</f>
        <v>0</v>
      </c>
    </row>
    <row r="541" spans="4:11" ht="15.75" hidden="1" thickBot="1" x14ac:dyDescent="0.3">
      <c r="D541" s="13" t="str">
        <f>IF(OR(D540=[1]Настройки!$U$6,D540="-"),"-",D540+1)</f>
        <v>-</v>
      </c>
      <c r="E541" s="14" t="str">
        <f t="shared" si="5"/>
        <v>-</v>
      </c>
      <c r="F541" s="14"/>
      <c r="G541" s="14"/>
      <c r="H541" s="28" t="str">
        <f>IF(H235&lt;H$619,CONCATENATE("&lt;",VLOOKUP(CONCATENATE(H$317," 1"),ТЗ!$A:$C,3,0)),IF(ТЗ!H235&gt;ТЗ!H$620,CONCATENATE("&gt;",VLOOKUP(CONCATENATE(H$317," 2"),ТЗ!$A:$C,3,0)),ТЗ!H235))</f>
        <v>&lt;1,00</v>
      </c>
      <c r="I541" s="28" t="str">
        <f>IF(I235&lt;I$619,CONCATENATE("&lt;",VLOOKUP(CONCATENATE(I$317," 1"),ТЗ!$A:$C,3,0)),IF(ТЗ!I235&gt;ТЗ!I$620,CONCATENATE("&gt;",VLOOKUP(CONCATENATE(I$317," 2"),ТЗ!$A:$C,3,0)),ТЗ!I235))</f>
        <v>&lt;1,00</v>
      </c>
      <c r="J541" s="28" t="str">
        <f>IF(J235&lt;J$619,CONCATENATE("&lt;",VLOOKUP(CONCATENATE(J$317," 1"),ТЗ!$A:$C,3,0)),IF(ТЗ!J235&gt;ТЗ!J$620,CONCATENATE("&gt;",VLOOKUP(CONCATENATE(J$317," 2"),ТЗ!$A:$C,3,0)),ТЗ!J235))</f>
        <v>&lt;0,01</v>
      </c>
      <c r="K541" s="28">
        <f>IF(K235&lt;K$619,CONCATENATE("&lt;",VLOOKUP(CONCATENATE(K$317," 1"),ТЗ!$A:$C,3,0)),IF(ТЗ!K235&gt;ТЗ!K$620,CONCATENATE("&gt;",VLOOKUP(CONCATENATE(K$317," 2"),ТЗ!$A:$C,3,0)),ТЗ!K235))</f>
        <v>0</v>
      </c>
    </row>
    <row r="542" spans="4:11" ht="15.75" hidden="1" thickBot="1" x14ac:dyDescent="0.3">
      <c r="D542" s="13" t="str">
        <f>IF(OR(D541=[1]Настройки!$U$6,D541="-"),"-",D541+1)</f>
        <v>-</v>
      </c>
      <c r="E542" s="14" t="str">
        <f t="shared" si="5"/>
        <v>-</v>
      </c>
      <c r="F542" s="14"/>
      <c r="G542" s="14"/>
      <c r="H542" s="28" t="str">
        <f>IF(H236&lt;H$619,CONCATENATE("&lt;",VLOOKUP(CONCATENATE(H$317," 1"),ТЗ!$A:$C,3,0)),IF(ТЗ!H236&gt;ТЗ!H$620,CONCATENATE("&gt;",VLOOKUP(CONCATENATE(H$317," 2"),ТЗ!$A:$C,3,0)),ТЗ!H236))</f>
        <v>&lt;1,00</v>
      </c>
      <c r="I542" s="28" t="str">
        <f>IF(I236&lt;I$619,CONCATENATE("&lt;",VLOOKUP(CONCATENATE(I$317," 1"),ТЗ!$A:$C,3,0)),IF(ТЗ!I236&gt;ТЗ!I$620,CONCATENATE("&gt;",VLOOKUP(CONCATENATE(I$317," 2"),ТЗ!$A:$C,3,0)),ТЗ!I236))</f>
        <v>&lt;1,00</v>
      </c>
      <c r="J542" s="28" t="str">
        <f>IF(J236&lt;J$619,CONCATENATE("&lt;",VLOOKUP(CONCATENATE(J$317," 1"),ТЗ!$A:$C,3,0)),IF(ТЗ!J236&gt;ТЗ!J$620,CONCATENATE("&gt;",VLOOKUP(CONCATENATE(J$317," 2"),ТЗ!$A:$C,3,0)),ТЗ!J236))</f>
        <v>&lt;0,01</v>
      </c>
      <c r="K542" s="28">
        <f>IF(K236&lt;K$619,CONCATENATE("&lt;",VLOOKUP(CONCATENATE(K$317," 1"),ТЗ!$A:$C,3,0)),IF(ТЗ!K236&gt;ТЗ!K$620,CONCATENATE("&gt;",VLOOKUP(CONCATENATE(K$317," 2"),ТЗ!$A:$C,3,0)),ТЗ!K236))</f>
        <v>0</v>
      </c>
    </row>
    <row r="543" spans="4:11" ht="15.75" hidden="1" thickBot="1" x14ac:dyDescent="0.3">
      <c r="D543" s="13" t="str">
        <f>IF(OR(D542=[1]Настройки!$U$6,D542="-"),"-",D542+1)</f>
        <v>-</v>
      </c>
      <c r="E543" s="14" t="str">
        <f t="shared" si="5"/>
        <v>-</v>
      </c>
      <c r="F543" s="14"/>
      <c r="G543" s="14"/>
      <c r="H543" s="28" t="str">
        <f>IF(H237&lt;H$619,CONCATENATE("&lt;",VLOOKUP(CONCATENATE(H$317," 1"),ТЗ!$A:$C,3,0)),IF(ТЗ!H237&gt;ТЗ!H$620,CONCATENATE("&gt;",VLOOKUP(CONCATENATE(H$317," 2"),ТЗ!$A:$C,3,0)),ТЗ!H237))</f>
        <v>&lt;1,00</v>
      </c>
      <c r="I543" s="28" t="str">
        <f>IF(I237&lt;I$619,CONCATENATE("&lt;",VLOOKUP(CONCATENATE(I$317," 1"),ТЗ!$A:$C,3,0)),IF(ТЗ!I237&gt;ТЗ!I$620,CONCATENATE("&gt;",VLOOKUP(CONCATENATE(I$317," 2"),ТЗ!$A:$C,3,0)),ТЗ!I237))</f>
        <v>&lt;1,00</v>
      </c>
      <c r="J543" s="28" t="str">
        <f>IF(J237&lt;J$619,CONCATENATE("&lt;",VLOOKUP(CONCATENATE(J$317," 1"),ТЗ!$A:$C,3,0)),IF(ТЗ!J237&gt;ТЗ!J$620,CONCATENATE("&gt;",VLOOKUP(CONCATENATE(J$317," 2"),ТЗ!$A:$C,3,0)),ТЗ!J237))</f>
        <v>&lt;0,01</v>
      </c>
      <c r="K543" s="28">
        <f>IF(K237&lt;K$619,CONCATENATE("&lt;",VLOOKUP(CONCATENATE(K$317," 1"),ТЗ!$A:$C,3,0)),IF(ТЗ!K237&gt;ТЗ!K$620,CONCATENATE("&gt;",VLOOKUP(CONCATENATE(K$317," 2"),ТЗ!$A:$C,3,0)),ТЗ!K237))</f>
        <v>0</v>
      </c>
    </row>
    <row r="544" spans="4:11" ht="15.75" hidden="1" thickBot="1" x14ac:dyDescent="0.3">
      <c r="D544" s="13" t="str">
        <f>IF(OR(D543=[1]Настройки!$U$6,D543="-"),"-",D543+1)</f>
        <v>-</v>
      </c>
      <c r="E544" s="14" t="str">
        <f t="shared" si="5"/>
        <v>-</v>
      </c>
      <c r="F544" s="14"/>
      <c r="G544" s="14"/>
      <c r="H544" s="28" t="str">
        <f>IF(H238&lt;H$619,CONCATENATE("&lt;",VLOOKUP(CONCATENATE(H$317," 1"),ТЗ!$A:$C,3,0)),IF(ТЗ!H238&gt;ТЗ!H$620,CONCATENATE("&gt;",VLOOKUP(CONCATENATE(H$317," 2"),ТЗ!$A:$C,3,0)),ТЗ!H238))</f>
        <v>&lt;1,00</v>
      </c>
      <c r="I544" s="28" t="str">
        <f>IF(I238&lt;I$619,CONCATENATE("&lt;",VLOOKUP(CONCATENATE(I$317," 1"),ТЗ!$A:$C,3,0)),IF(ТЗ!I238&gt;ТЗ!I$620,CONCATENATE("&gt;",VLOOKUP(CONCATENATE(I$317," 2"),ТЗ!$A:$C,3,0)),ТЗ!I238))</f>
        <v>&lt;1,00</v>
      </c>
      <c r="J544" s="28" t="str">
        <f>IF(J238&lt;J$619,CONCATENATE("&lt;",VLOOKUP(CONCATENATE(J$317," 1"),ТЗ!$A:$C,3,0)),IF(ТЗ!J238&gt;ТЗ!J$620,CONCATENATE("&gt;",VLOOKUP(CONCATENATE(J$317," 2"),ТЗ!$A:$C,3,0)),ТЗ!J238))</f>
        <v>&lt;0,01</v>
      </c>
      <c r="K544" s="28">
        <f>IF(K238&lt;K$619,CONCATENATE("&lt;",VLOOKUP(CONCATENATE(K$317," 1"),ТЗ!$A:$C,3,0)),IF(ТЗ!K238&gt;ТЗ!K$620,CONCATENATE("&gt;",VLOOKUP(CONCATENATE(K$317," 2"),ТЗ!$A:$C,3,0)),ТЗ!K238))</f>
        <v>0</v>
      </c>
    </row>
    <row r="545" spans="4:11" ht="15.75" hidden="1" thickBot="1" x14ac:dyDescent="0.3">
      <c r="D545" s="13" t="str">
        <f>IF(OR(D544=[1]Настройки!$U$6,D544="-"),"-",D544+1)</f>
        <v>-</v>
      </c>
      <c r="E545" s="14" t="str">
        <f t="shared" si="5"/>
        <v>-</v>
      </c>
      <c r="F545" s="14"/>
      <c r="G545" s="14"/>
      <c r="H545" s="28" t="str">
        <f>IF(H239&lt;H$619,CONCATENATE("&lt;",VLOOKUP(CONCATENATE(H$317," 1"),ТЗ!$A:$C,3,0)),IF(ТЗ!H239&gt;ТЗ!H$620,CONCATENATE("&gt;",VLOOKUP(CONCATENATE(H$317," 2"),ТЗ!$A:$C,3,0)),ТЗ!H239))</f>
        <v>&lt;1,00</v>
      </c>
      <c r="I545" s="28" t="str">
        <f>IF(I239&lt;I$619,CONCATENATE("&lt;",VLOOKUP(CONCATENATE(I$317," 1"),ТЗ!$A:$C,3,0)),IF(ТЗ!I239&gt;ТЗ!I$620,CONCATENATE("&gt;",VLOOKUP(CONCATENATE(I$317," 2"),ТЗ!$A:$C,3,0)),ТЗ!I239))</f>
        <v>&lt;1,00</v>
      </c>
      <c r="J545" s="28" t="str">
        <f>IF(J239&lt;J$619,CONCATENATE("&lt;",VLOOKUP(CONCATENATE(J$317," 1"),ТЗ!$A:$C,3,0)),IF(ТЗ!J239&gt;ТЗ!J$620,CONCATENATE("&gt;",VLOOKUP(CONCATENATE(J$317," 2"),ТЗ!$A:$C,3,0)),ТЗ!J239))</f>
        <v>&lt;0,01</v>
      </c>
      <c r="K545" s="28">
        <f>IF(K239&lt;K$619,CONCATENATE("&lt;",VLOOKUP(CONCATENATE(K$317," 1"),ТЗ!$A:$C,3,0)),IF(ТЗ!K239&gt;ТЗ!K$620,CONCATENATE("&gt;",VLOOKUP(CONCATENATE(K$317," 2"),ТЗ!$A:$C,3,0)),ТЗ!K239))</f>
        <v>0</v>
      </c>
    </row>
    <row r="546" spans="4:11" ht="15.75" hidden="1" thickBot="1" x14ac:dyDescent="0.3">
      <c r="D546" s="13" t="str">
        <f>IF(OR(D545=[1]Настройки!$U$6,D545="-"),"-",D545+1)</f>
        <v>-</v>
      </c>
      <c r="E546" s="14" t="str">
        <f t="shared" si="5"/>
        <v>-</v>
      </c>
      <c r="F546" s="14"/>
      <c r="G546" s="14"/>
      <c r="H546" s="28" t="str">
        <f>IF(H240&lt;H$619,CONCATENATE("&lt;",VLOOKUP(CONCATENATE(H$317," 1"),ТЗ!$A:$C,3,0)),IF(ТЗ!H240&gt;ТЗ!H$620,CONCATENATE("&gt;",VLOOKUP(CONCATENATE(H$317," 2"),ТЗ!$A:$C,3,0)),ТЗ!H240))</f>
        <v>&lt;1,00</v>
      </c>
      <c r="I546" s="28" t="str">
        <f>IF(I240&lt;I$619,CONCATENATE("&lt;",VLOOKUP(CONCATENATE(I$317," 1"),ТЗ!$A:$C,3,0)),IF(ТЗ!I240&gt;ТЗ!I$620,CONCATENATE("&gt;",VLOOKUP(CONCATENATE(I$317," 2"),ТЗ!$A:$C,3,0)),ТЗ!I240))</f>
        <v>&lt;1,00</v>
      </c>
      <c r="J546" s="28" t="str">
        <f>IF(J240&lt;J$619,CONCATENATE("&lt;",VLOOKUP(CONCATENATE(J$317," 1"),ТЗ!$A:$C,3,0)),IF(ТЗ!J240&gt;ТЗ!J$620,CONCATENATE("&gt;",VLOOKUP(CONCATENATE(J$317," 2"),ТЗ!$A:$C,3,0)),ТЗ!J240))</f>
        <v>&lt;0,01</v>
      </c>
      <c r="K546" s="28">
        <f>IF(K240&lt;K$619,CONCATENATE("&lt;",VLOOKUP(CONCATENATE(K$317," 1"),ТЗ!$A:$C,3,0)),IF(ТЗ!K240&gt;ТЗ!K$620,CONCATENATE("&gt;",VLOOKUP(CONCATENATE(K$317," 2"),ТЗ!$A:$C,3,0)),ТЗ!K240))</f>
        <v>0</v>
      </c>
    </row>
    <row r="547" spans="4:11" ht="15.75" hidden="1" thickBot="1" x14ac:dyDescent="0.3">
      <c r="D547" s="13" t="str">
        <f>IF(OR(D546=[1]Настройки!$U$6,D546="-"),"-",D546+1)</f>
        <v>-</v>
      </c>
      <c r="E547" s="14" t="str">
        <f t="shared" si="5"/>
        <v>-</v>
      </c>
      <c r="F547" s="14"/>
      <c r="G547" s="14"/>
      <c r="H547" s="28" t="str">
        <f>IF(H241&lt;H$619,CONCATENATE("&lt;",VLOOKUP(CONCATENATE(H$317," 1"),ТЗ!$A:$C,3,0)),IF(ТЗ!H241&gt;ТЗ!H$620,CONCATENATE("&gt;",VLOOKUP(CONCATENATE(H$317," 2"),ТЗ!$A:$C,3,0)),ТЗ!H241))</f>
        <v>&lt;1,00</v>
      </c>
      <c r="I547" s="28" t="str">
        <f>IF(I241&lt;I$619,CONCATENATE("&lt;",VLOOKUP(CONCATENATE(I$317," 1"),ТЗ!$A:$C,3,0)),IF(ТЗ!I241&gt;ТЗ!I$620,CONCATENATE("&gt;",VLOOKUP(CONCATENATE(I$317," 2"),ТЗ!$A:$C,3,0)),ТЗ!I241))</f>
        <v>&lt;1,00</v>
      </c>
      <c r="J547" s="28" t="str">
        <f>IF(J241&lt;J$619,CONCATENATE("&lt;",VLOOKUP(CONCATENATE(J$317," 1"),ТЗ!$A:$C,3,0)),IF(ТЗ!J241&gt;ТЗ!J$620,CONCATENATE("&gt;",VLOOKUP(CONCATENATE(J$317," 2"),ТЗ!$A:$C,3,0)),ТЗ!J241))</f>
        <v>&lt;0,01</v>
      </c>
      <c r="K547" s="28">
        <f>IF(K241&lt;K$619,CONCATENATE("&lt;",VLOOKUP(CONCATENATE(K$317," 1"),ТЗ!$A:$C,3,0)),IF(ТЗ!K241&gt;ТЗ!K$620,CONCATENATE("&gt;",VLOOKUP(CONCATENATE(K$317," 2"),ТЗ!$A:$C,3,0)),ТЗ!K241))</f>
        <v>0</v>
      </c>
    </row>
    <row r="548" spans="4:11" ht="15.75" hidden="1" thickBot="1" x14ac:dyDescent="0.3">
      <c r="D548" s="13" t="str">
        <f>IF(OR(D547=[1]Настройки!$U$6,D547="-"),"-",D547+1)</f>
        <v>-</v>
      </c>
      <c r="E548" s="14" t="str">
        <f t="shared" si="5"/>
        <v>-</v>
      </c>
      <c r="F548" s="14"/>
      <c r="G548" s="14"/>
      <c r="H548" s="28" t="str">
        <f>IF(H242&lt;H$619,CONCATENATE("&lt;",VLOOKUP(CONCATENATE(H$317," 1"),ТЗ!$A:$C,3,0)),IF(ТЗ!H242&gt;ТЗ!H$620,CONCATENATE("&gt;",VLOOKUP(CONCATENATE(H$317," 2"),ТЗ!$A:$C,3,0)),ТЗ!H242))</f>
        <v>&lt;1,00</v>
      </c>
      <c r="I548" s="28" t="str">
        <f>IF(I242&lt;I$619,CONCATENATE("&lt;",VLOOKUP(CONCATENATE(I$317," 1"),ТЗ!$A:$C,3,0)),IF(ТЗ!I242&gt;ТЗ!I$620,CONCATENATE("&gt;",VLOOKUP(CONCATENATE(I$317," 2"),ТЗ!$A:$C,3,0)),ТЗ!I242))</f>
        <v>&lt;1,00</v>
      </c>
      <c r="J548" s="28" t="str">
        <f>IF(J242&lt;J$619,CONCATENATE("&lt;",VLOOKUP(CONCATENATE(J$317," 1"),ТЗ!$A:$C,3,0)),IF(ТЗ!J242&gt;ТЗ!J$620,CONCATENATE("&gt;",VLOOKUP(CONCATENATE(J$317," 2"),ТЗ!$A:$C,3,0)),ТЗ!J242))</f>
        <v>&lt;0,01</v>
      </c>
      <c r="K548" s="28">
        <f>IF(K242&lt;K$619,CONCATENATE("&lt;",VLOOKUP(CONCATENATE(K$317," 1"),ТЗ!$A:$C,3,0)),IF(ТЗ!K242&gt;ТЗ!K$620,CONCATENATE("&gt;",VLOOKUP(CONCATENATE(K$317," 2"),ТЗ!$A:$C,3,0)),ТЗ!K242))</f>
        <v>0</v>
      </c>
    </row>
    <row r="549" spans="4:11" ht="15.75" hidden="1" thickBot="1" x14ac:dyDescent="0.3">
      <c r="D549" s="13" t="str">
        <f>IF(OR(D548=[1]Настройки!$U$6,D548="-"),"-",D548+1)</f>
        <v>-</v>
      </c>
      <c r="E549" s="14" t="str">
        <f t="shared" si="5"/>
        <v>-</v>
      </c>
      <c r="F549" s="14"/>
      <c r="G549" s="14"/>
      <c r="H549" s="28" t="str">
        <f>IF(H243&lt;H$619,CONCATENATE("&lt;",VLOOKUP(CONCATENATE(H$317," 1"),ТЗ!$A:$C,3,0)),IF(ТЗ!H243&gt;ТЗ!H$620,CONCATENATE("&gt;",VLOOKUP(CONCATENATE(H$317," 2"),ТЗ!$A:$C,3,0)),ТЗ!H243))</f>
        <v>&lt;1,00</v>
      </c>
      <c r="I549" s="28" t="str">
        <f>IF(I243&lt;I$619,CONCATENATE("&lt;",VLOOKUP(CONCATENATE(I$317," 1"),ТЗ!$A:$C,3,0)),IF(ТЗ!I243&gt;ТЗ!I$620,CONCATENATE("&gt;",VLOOKUP(CONCATENATE(I$317," 2"),ТЗ!$A:$C,3,0)),ТЗ!I243))</f>
        <v>&lt;1,00</v>
      </c>
      <c r="J549" s="28" t="str">
        <f>IF(J243&lt;J$619,CONCATENATE("&lt;",VLOOKUP(CONCATENATE(J$317," 1"),ТЗ!$A:$C,3,0)),IF(ТЗ!J243&gt;ТЗ!J$620,CONCATENATE("&gt;",VLOOKUP(CONCATENATE(J$317," 2"),ТЗ!$A:$C,3,0)),ТЗ!J243))</f>
        <v>&lt;0,01</v>
      </c>
      <c r="K549" s="28">
        <f>IF(K243&lt;K$619,CONCATENATE("&lt;",VLOOKUP(CONCATENATE(K$317," 1"),ТЗ!$A:$C,3,0)),IF(ТЗ!K243&gt;ТЗ!K$620,CONCATENATE("&gt;",VLOOKUP(CONCATENATE(K$317," 2"),ТЗ!$A:$C,3,0)),ТЗ!K243))</f>
        <v>0</v>
      </c>
    </row>
    <row r="550" spans="4:11" ht="15.75" hidden="1" thickBot="1" x14ac:dyDescent="0.3">
      <c r="D550" s="13" t="str">
        <f>IF(OR(D549=[1]Настройки!$U$6,D549="-"),"-",D549+1)</f>
        <v>-</v>
      </c>
      <c r="E550" s="14" t="str">
        <f t="shared" si="5"/>
        <v>-</v>
      </c>
      <c r="F550" s="14"/>
      <c r="G550" s="14"/>
      <c r="H550" s="28" t="str">
        <f>IF(H244&lt;H$619,CONCATENATE("&lt;",VLOOKUP(CONCATENATE(H$317," 1"),ТЗ!$A:$C,3,0)),IF(ТЗ!H244&gt;ТЗ!H$620,CONCATENATE("&gt;",VLOOKUP(CONCATENATE(H$317," 2"),ТЗ!$A:$C,3,0)),ТЗ!H244))</f>
        <v>&lt;1,00</v>
      </c>
      <c r="I550" s="28" t="str">
        <f>IF(I244&lt;I$619,CONCATENATE("&lt;",VLOOKUP(CONCATENATE(I$317," 1"),ТЗ!$A:$C,3,0)),IF(ТЗ!I244&gt;ТЗ!I$620,CONCATENATE("&gt;",VLOOKUP(CONCATENATE(I$317," 2"),ТЗ!$A:$C,3,0)),ТЗ!I244))</f>
        <v>&lt;1,00</v>
      </c>
      <c r="J550" s="28" t="str">
        <f>IF(J244&lt;J$619,CONCATENATE("&lt;",VLOOKUP(CONCATENATE(J$317," 1"),ТЗ!$A:$C,3,0)),IF(ТЗ!J244&gt;ТЗ!J$620,CONCATENATE("&gt;",VLOOKUP(CONCATENATE(J$317," 2"),ТЗ!$A:$C,3,0)),ТЗ!J244))</f>
        <v>&lt;0,01</v>
      </c>
      <c r="K550" s="28">
        <f>IF(K244&lt;K$619,CONCATENATE("&lt;",VLOOKUP(CONCATENATE(K$317," 1"),ТЗ!$A:$C,3,0)),IF(ТЗ!K244&gt;ТЗ!K$620,CONCATENATE("&gt;",VLOOKUP(CONCATENATE(K$317," 2"),ТЗ!$A:$C,3,0)),ТЗ!K244))</f>
        <v>0</v>
      </c>
    </row>
    <row r="551" spans="4:11" ht="15.75" hidden="1" thickBot="1" x14ac:dyDescent="0.3">
      <c r="D551" s="13" t="str">
        <f>IF(OR(D550=[1]Настройки!$U$6,D550="-"),"-",D550+1)</f>
        <v>-</v>
      </c>
      <c r="E551" s="14" t="str">
        <f t="shared" si="5"/>
        <v>-</v>
      </c>
      <c r="F551" s="14"/>
      <c r="G551" s="14"/>
      <c r="H551" s="28" t="str">
        <f>IF(H245&lt;H$619,CONCATENATE("&lt;",VLOOKUP(CONCATENATE(H$317," 1"),ТЗ!$A:$C,3,0)),IF(ТЗ!H245&gt;ТЗ!H$620,CONCATENATE("&gt;",VLOOKUP(CONCATENATE(H$317," 2"),ТЗ!$A:$C,3,0)),ТЗ!H245))</f>
        <v>&lt;1,00</v>
      </c>
      <c r="I551" s="28" t="str">
        <f>IF(I245&lt;I$619,CONCATENATE("&lt;",VLOOKUP(CONCATENATE(I$317," 1"),ТЗ!$A:$C,3,0)),IF(ТЗ!I245&gt;ТЗ!I$620,CONCATENATE("&gt;",VLOOKUP(CONCATENATE(I$317," 2"),ТЗ!$A:$C,3,0)),ТЗ!I245))</f>
        <v>&lt;1,00</v>
      </c>
      <c r="J551" s="28" t="str">
        <f>IF(J245&lt;J$619,CONCATENATE("&lt;",VLOOKUP(CONCATENATE(J$317," 1"),ТЗ!$A:$C,3,0)),IF(ТЗ!J245&gt;ТЗ!J$620,CONCATENATE("&gt;",VLOOKUP(CONCATENATE(J$317," 2"),ТЗ!$A:$C,3,0)),ТЗ!J245))</f>
        <v>&lt;0,01</v>
      </c>
      <c r="K551" s="28">
        <f>IF(K245&lt;K$619,CONCATENATE("&lt;",VLOOKUP(CONCATENATE(K$317," 1"),ТЗ!$A:$C,3,0)),IF(ТЗ!K245&gt;ТЗ!K$620,CONCATENATE("&gt;",VLOOKUP(CONCATENATE(K$317," 2"),ТЗ!$A:$C,3,0)),ТЗ!K245))</f>
        <v>0</v>
      </c>
    </row>
    <row r="552" spans="4:11" ht="15.75" hidden="1" thickBot="1" x14ac:dyDescent="0.3">
      <c r="D552" s="13" t="str">
        <f>IF(OR(D551=[1]Настройки!$U$6,D551="-"),"-",D551+1)</f>
        <v>-</v>
      </c>
      <c r="E552" s="14" t="str">
        <f t="shared" si="5"/>
        <v>-</v>
      </c>
      <c r="F552" s="14"/>
      <c r="G552" s="14"/>
      <c r="H552" s="28" t="str">
        <f>IF(H246&lt;H$619,CONCATENATE("&lt;",VLOOKUP(CONCATENATE(H$317," 1"),ТЗ!$A:$C,3,0)),IF(ТЗ!H246&gt;ТЗ!H$620,CONCATENATE("&gt;",VLOOKUP(CONCATENATE(H$317," 2"),ТЗ!$A:$C,3,0)),ТЗ!H246))</f>
        <v>&lt;1,00</v>
      </c>
      <c r="I552" s="28" t="str">
        <f>IF(I246&lt;I$619,CONCATENATE("&lt;",VLOOKUP(CONCATENATE(I$317," 1"),ТЗ!$A:$C,3,0)),IF(ТЗ!I246&gt;ТЗ!I$620,CONCATENATE("&gt;",VLOOKUP(CONCATENATE(I$317," 2"),ТЗ!$A:$C,3,0)),ТЗ!I246))</f>
        <v>&lt;1,00</v>
      </c>
      <c r="J552" s="28" t="str">
        <f>IF(J246&lt;J$619,CONCATENATE("&lt;",VLOOKUP(CONCATENATE(J$317," 1"),ТЗ!$A:$C,3,0)),IF(ТЗ!J246&gt;ТЗ!J$620,CONCATENATE("&gt;",VLOOKUP(CONCATENATE(J$317," 2"),ТЗ!$A:$C,3,0)),ТЗ!J246))</f>
        <v>&lt;0,01</v>
      </c>
      <c r="K552" s="28">
        <f>IF(K246&lt;K$619,CONCATENATE("&lt;",VLOOKUP(CONCATENATE(K$317," 1"),ТЗ!$A:$C,3,0)),IF(ТЗ!K246&gt;ТЗ!K$620,CONCATENATE("&gt;",VLOOKUP(CONCATENATE(K$317," 2"),ТЗ!$A:$C,3,0)),ТЗ!K246))</f>
        <v>0</v>
      </c>
    </row>
    <row r="553" spans="4:11" ht="15.75" hidden="1" thickBot="1" x14ac:dyDescent="0.3">
      <c r="D553" s="13" t="str">
        <f>IF(OR(D552=[1]Настройки!$U$6,D552="-"),"-",D552+1)</f>
        <v>-</v>
      </c>
      <c r="E553" s="14" t="str">
        <f t="shared" si="5"/>
        <v>-</v>
      </c>
      <c r="F553" s="14"/>
      <c r="G553" s="14"/>
      <c r="H553" s="28" t="str">
        <f>IF(H247&lt;H$619,CONCATENATE("&lt;",VLOOKUP(CONCATENATE(H$317," 1"),ТЗ!$A:$C,3,0)),IF(ТЗ!H247&gt;ТЗ!H$620,CONCATENATE("&gt;",VLOOKUP(CONCATENATE(H$317," 2"),ТЗ!$A:$C,3,0)),ТЗ!H247))</f>
        <v>&lt;1,00</v>
      </c>
      <c r="I553" s="28" t="str">
        <f>IF(I247&lt;I$619,CONCATENATE("&lt;",VLOOKUP(CONCATENATE(I$317," 1"),ТЗ!$A:$C,3,0)),IF(ТЗ!I247&gt;ТЗ!I$620,CONCATENATE("&gt;",VLOOKUP(CONCATENATE(I$317," 2"),ТЗ!$A:$C,3,0)),ТЗ!I247))</f>
        <v>&lt;1,00</v>
      </c>
      <c r="J553" s="28" t="str">
        <f>IF(J247&lt;J$619,CONCATENATE("&lt;",VLOOKUP(CONCATENATE(J$317," 1"),ТЗ!$A:$C,3,0)),IF(ТЗ!J247&gt;ТЗ!J$620,CONCATENATE("&gt;",VLOOKUP(CONCATENATE(J$317," 2"),ТЗ!$A:$C,3,0)),ТЗ!J247))</f>
        <v>&lt;0,01</v>
      </c>
      <c r="K553" s="28">
        <f>IF(K247&lt;K$619,CONCATENATE("&lt;",VLOOKUP(CONCATENATE(K$317," 1"),ТЗ!$A:$C,3,0)),IF(ТЗ!K247&gt;ТЗ!K$620,CONCATENATE("&gt;",VLOOKUP(CONCATENATE(K$317," 2"),ТЗ!$A:$C,3,0)),ТЗ!K247))</f>
        <v>0</v>
      </c>
    </row>
    <row r="554" spans="4:11" ht="15.75" hidden="1" thickBot="1" x14ac:dyDescent="0.3">
      <c r="D554" s="13" t="str">
        <f>IF(OR(D553=[1]Настройки!$U$6,D553="-"),"-",D553+1)</f>
        <v>-</v>
      </c>
      <c r="E554" s="14" t="str">
        <f t="shared" si="5"/>
        <v>-</v>
      </c>
      <c r="F554" s="14"/>
      <c r="G554" s="14"/>
      <c r="H554" s="28" t="str">
        <f>IF(H248&lt;H$619,CONCATENATE("&lt;",VLOOKUP(CONCATENATE(H$317," 1"),ТЗ!$A:$C,3,0)),IF(ТЗ!H248&gt;ТЗ!H$620,CONCATENATE("&gt;",VLOOKUP(CONCATENATE(H$317," 2"),ТЗ!$A:$C,3,0)),ТЗ!H248))</f>
        <v>&lt;1,00</v>
      </c>
      <c r="I554" s="28" t="str">
        <f>IF(I248&lt;I$619,CONCATENATE("&lt;",VLOOKUP(CONCATENATE(I$317," 1"),ТЗ!$A:$C,3,0)),IF(ТЗ!I248&gt;ТЗ!I$620,CONCATENATE("&gt;",VLOOKUP(CONCATENATE(I$317," 2"),ТЗ!$A:$C,3,0)),ТЗ!I248))</f>
        <v>&lt;1,00</v>
      </c>
      <c r="J554" s="28" t="str">
        <f>IF(J248&lt;J$619,CONCATENATE("&lt;",VLOOKUP(CONCATENATE(J$317," 1"),ТЗ!$A:$C,3,0)),IF(ТЗ!J248&gt;ТЗ!J$620,CONCATENATE("&gt;",VLOOKUP(CONCATENATE(J$317," 2"),ТЗ!$A:$C,3,0)),ТЗ!J248))</f>
        <v>&lt;0,01</v>
      </c>
      <c r="K554" s="28">
        <f>IF(K248&lt;K$619,CONCATENATE("&lt;",VLOOKUP(CONCATENATE(K$317," 1"),ТЗ!$A:$C,3,0)),IF(ТЗ!K248&gt;ТЗ!K$620,CONCATENATE("&gt;",VLOOKUP(CONCATENATE(K$317," 2"),ТЗ!$A:$C,3,0)),ТЗ!K248))</f>
        <v>0</v>
      </c>
    </row>
    <row r="555" spans="4:11" ht="15.75" hidden="1" thickBot="1" x14ac:dyDescent="0.3">
      <c r="D555" s="13" t="str">
        <f>IF(OR(D554=[1]Настройки!$U$6,D554="-"),"-",D554+1)</f>
        <v>-</v>
      </c>
      <c r="E555" s="14" t="str">
        <f t="shared" si="5"/>
        <v>-</v>
      </c>
      <c r="F555" s="14"/>
      <c r="G555" s="14"/>
      <c r="H555" s="28" t="str">
        <f>IF(H249&lt;H$619,CONCATENATE("&lt;",VLOOKUP(CONCATENATE(H$317," 1"),ТЗ!$A:$C,3,0)),IF(ТЗ!H249&gt;ТЗ!H$620,CONCATENATE("&gt;",VLOOKUP(CONCATENATE(H$317," 2"),ТЗ!$A:$C,3,0)),ТЗ!H249))</f>
        <v>&lt;1,00</v>
      </c>
      <c r="I555" s="28" t="str">
        <f>IF(I249&lt;I$619,CONCATENATE("&lt;",VLOOKUP(CONCATENATE(I$317," 1"),ТЗ!$A:$C,3,0)),IF(ТЗ!I249&gt;ТЗ!I$620,CONCATENATE("&gt;",VLOOKUP(CONCATENATE(I$317," 2"),ТЗ!$A:$C,3,0)),ТЗ!I249))</f>
        <v>&lt;1,00</v>
      </c>
      <c r="J555" s="28" t="str">
        <f>IF(J249&lt;J$619,CONCATENATE("&lt;",VLOOKUP(CONCATENATE(J$317," 1"),ТЗ!$A:$C,3,0)),IF(ТЗ!J249&gt;ТЗ!J$620,CONCATENATE("&gt;",VLOOKUP(CONCATENATE(J$317," 2"),ТЗ!$A:$C,3,0)),ТЗ!J249))</f>
        <v>&lt;0,01</v>
      </c>
      <c r="K555" s="28">
        <f>IF(K249&lt;K$619,CONCATENATE("&lt;",VLOOKUP(CONCATENATE(K$317," 1"),ТЗ!$A:$C,3,0)),IF(ТЗ!K249&gt;ТЗ!K$620,CONCATENATE("&gt;",VLOOKUP(CONCATENATE(K$317," 2"),ТЗ!$A:$C,3,0)),ТЗ!K249))</f>
        <v>0</v>
      </c>
    </row>
    <row r="556" spans="4:11" ht="15.75" hidden="1" thickBot="1" x14ac:dyDescent="0.3">
      <c r="D556" s="13" t="str">
        <f>IF(OR(D555=[1]Настройки!$U$6,D555="-"),"-",D555+1)</f>
        <v>-</v>
      </c>
      <c r="E556" s="14" t="str">
        <f t="shared" si="5"/>
        <v>-</v>
      </c>
      <c r="F556" s="14"/>
      <c r="G556" s="14"/>
      <c r="H556" s="28" t="str">
        <f>IF(H250&lt;H$619,CONCATENATE("&lt;",VLOOKUP(CONCATENATE(H$317," 1"),ТЗ!$A:$C,3,0)),IF(ТЗ!H250&gt;ТЗ!H$620,CONCATENATE("&gt;",VLOOKUP(CONCATENATE(H$317," 2"),ТЗ!$A:$C,3,0)),ТЗ!H250))</f>
        <v>&lt;1,00</v>
      </c>
      <c r="I556" s="28" t="str">
        <f>IF(I250&lt;I$619,CONCATENATE("&lt;",VLOOKUP(CONCATENATE(I$317," 1"),ТЗ!$A:$C,3,0)),IF(ТЗ!I250&gt;ТЗ!I$620,CONCATENATE("&gt;",VLOOKUP(CONCATENATE(I$317," 2"),ТЗ!$A:$C,3,0)),ТЗ!I250))</f>
        <v>&lt;1,00</v>
      </c>
      <c r="J556" s="28" t="str">
        <f>IF(J250&lt;J$619,CONCATENATE("&lt;",VLOOKUP(CONCATENATE(J$317," 1"),ТЗ!$A:$C,3,0)),IF(ТЗ!J250&gt;ТЗ!J$620,CONCATENATE("&gt;",VLOOKUP(CONCATENATE(J$317," 2"),ТЗ!$A:$C,3,0)),ТЗ!J250))</f>
        <v>&lt;0,01</v>
      </c>
      <c r="K556" s="28">
        <f>IF(K250&lt;K$619,CONCATENATE("&lt;",VLOOKUP(CONCATENATE(K$317," 1"),ТЗ!$A:$C,3,0)),IF(ТЗ!K250&gt;ТЗ!K$620,CONCATENATE("&gt;",VLOOKUP(CONCATENATE(K$317," 2"),ТЗ!$A:$C,3,0)),ТЗ!K250))</f>
        <v>0</v>
      </c>
    </row>
    <row r="557" spans="4:11" ht="15.75" hidden="1" thickBot="1" x14ac:dyDescent="0.3">
      <c r="D557" s="13" t="str">
        <f>IF(OR(D556=[1]Настройки!$U$6,D556="-"),"-",D556+1)</f>
        <v>-</v>
      </c>
      <c r="E557" s="14" t="str">
        <f t="shared" si="5"/>
        <v>-</v>
      </c>
      <c r="F557" s="14"/>
      <c r="G557" s="14"/>
      <c r="H557" s="28" t="str">
        <f>IF(H251&lt;H$619,CONCATENATE("&lt;",VLOOKUP(CONCATENATE(H$317," 1"),ТЗ!$A:$C,3,0)),IF(ТЗ!H251&gt;ТЗ!H$620,CONCATENATE("&gt;",VLOOKUP(CONCATENATE(H$317," 2"),ТЗ!$A:$C,3,0)),ТЗ!H251))</f>
        <v>&lt;1,00</v>
      </c>
      <c r="I557" s="28" t="str">
        <f>IF(I251&lt;I$619,CONCATENATE("&lt;",VLOOKUP(CONCATENATE(I$317," 1"),ТЗ!$A:$C,3,0)),IF(ТЗ!I251&gt;ТЗ!I$620,CONCATENATE("&gt;",VLOOKUP(CONCATENATE(I$317," 2"),ТЗ!$A:$C,3,0)),ТЗ!I251))</f>
        <v>&lt;1,00</v>
      </c>
      <c r="J557" s="28" t="str">
        <f>IF(J251&lt;J$619,CONCATENATE("&lt;",VLOOKUP(CONCATENATE(J$317," 1"),ТЗ!$A:$C,3,0)),IF(ТЗ!J251&gt;ТЗ!J$620,CONCATENATE("&gt;",VLOOKUP(CONCATENATE(J$317," 2"),ТЗ!$A:$C,3,0)),ТЗ!J251))</f>
        <v>&lt;0,01</v>
      </c>
      <c r="K557" s="28">
        <f>IF(K251&lt;K$619,CONCATENATE("&lt;",VLOOKUP(CONCATENATE(K$317," 1"),ТЗ!$A:$C,3,0)),IF(ТЗ!K251&gt;ТЗ!K$620,CONCATENATE("&gt;",VLOOKUP(CONCATENATE(K$317," 2"),ТЗ!$A:$C,3,0)),ТЗ!K251))</f>
        <v>0</v>
      </c>
    </row>
    <row r="558" spans="4:11" ht="15.75" hidden="1" thickBot="1" x14ac:dyDescent="0.3">
      <c r="D558" s="13" t="str">
        <f>IF(OR(D557=[1]Настройки!$U$6,D557="-"),"-",D557+1)</f>
        <v>-</v>
      </c>
      <c r="E558" s="14" t="str">
        <f t="shared" si="5"/>
        <v>-</v>
      </c>
      <c r="F558" s="14"/>
      <c r="G558" s="14"/>
      <c r="H558" s="28" t="str">
        <f>IF(H252&lt;H$619,CONCATENATE("&lt;",VLOOKUP(CONCATENATE(H$317," 1"),ТЗ!$A:$C,3,0)),IF(ТЗ!H252&gt;ТЗ!H$620,CONCATENATE("&gt;",VLOOKUP(CONCATENATE(H$317," 2"),ТЗ!$A:$C,3,0)),ТЗ!H252))</f>
        <v>&lt;1,00</v>
      </c>
      <c r="I558" s="28" t="str">
        <f>IF(I252&lt;I$619,CONCATENATE("&lt;",VLOOKUP(CONCATENATE(I$317," 1"),ТЗ!$A:$C,3,0)),IF(ТЗ!I252&gt;ТЗ!I$620,CONCATENATE("&gt;",VLOOKUP(CONCATENATE(I$317," 2"),ТЗ!$A:$C,3,0)),ТЗ!I252))</f>
        <v>&lt;1,00</v>
      </c>
      <c r="J558" s="28" t="str">
        <f>IF(J252&lt;J$619,CONCATENATE("&lt;",VLOOKUP(CONCATENATE(J$317," 1"),ТЗ!$A:$C,3,0)),IF(ТЗ!J252&gt;ТЗ!J$620,CONCATENATE("&gt;",VLOOKUP(CONCATENATE(J$317," 2"),ТЗ!$A:$C,3,0)),ТЗ!J252))</f>
        <v>&lt;0,01</v>
      </c>
      <c r="K558" s="28">
        <f>IF(K252&lt;K$619,CONCATENATE("&lt;",VLOOKUP(CONCATENATE(K$317," 1"),ТЗ!$A:$C,3,0)),IF(ТЗ!K252&gt;ТЗ!K$620,CONCATENATE("&gt;",VLOOKUP(CONCATENATE(K$317," 2"),ТЗ!$A:$C,3,0)),ТЗ!K252))</f>
        <v>0</v>
      </c>
    </row>
    <row r="559" spans="4:11" ht="15.75" hidden="1" thickBot="1" x14ac:dyDescent="0.3">
      <c r="D559" s="13" t="str">
        <f>IF(OR(D558=[1]Настройки!$U$6,D558="-"),"-",D558+1)</f>
        <v>-</v>
      </c>
      <c r="E559" s="14" t="str">
        <f t="shared" si="5"/>
        <v>-</v>
      </c>
      <c r="F559" s="14"/>
      <c r="G559" s="14"/>
      <c r="H559" s="28" t="str">
        <f>IF(H253&lt;H$619,CONCATENATE("&lt;",VLOOKUP(CONCATENATE(H$317," 1"),ТЗ!$A:$C,3,0)),IF(ТЗ!H253&gt;ТЗ!H$620,CONCATENATE("&gt;",VLOOKUP(CONCATENATE(H$317," 2"),ТЗ!$A:$C,3,0)),ТЗ!H253))</f>
        <v>&lt;1,00</v>
      </c>
      <c r="I559" s="28" t="str">
        <f>IF(I253&lt;I$619,CONCATENATE("&lt;",VLOOKUP(CONCATENATE(I$317," 1"),ТЗ!$A:$C,3,0)),IF(ТЗ!I253&gt;ТЗ!I$620,CONCATENATE("&gt;",VLOOKUP(CONCATENATE(I$317," 2"),ТЗ!$A:$C,3,0)),ТЗ!I253))</f>
        <v>&lt;1,00</v>
      </c>
      <c r="J559" s="28" t="str">
        <f>IF(J253&lt;J$619,CONCATENATE("&lt;",VLOOKUP(CONCATENATE(J$317," 1"),ТЗ!$A:$C,3,0)),IF(ТЗ!J253&gt;ТЗ!J$620,CONCATENATE("&gt;",VLOOKUP(CONCATENATE(J$317," 2"),ТЗ!$A:$C,3,0)),ТЗ!J253))</f>
        <v>&lt;0,01</v>
      </c>
      <c r="K559" s="28">
        <f>IF(K253&lt;K$619,CONCATENATE("&lt;",VLOOKUP(CONCATENATE(K$317," 1"),ТЗ!$A:$C,3,0)),IF(ТЗ!K253&gt;ТЗ!K$620,CONCATENATE("&gt;",VLOOKUP(CONCATENATE(K$317," 2"),ТЗ!$A:$C,3,0)),ТЗ!K253))</f>
        <v>0</v>
      </c>
    </row>
    <row r="560" spans="4:11" ht="15.75" hidden="1" thickBot="1" x14ac:dyDescent="0.3">
      <c r="D560" s="13" t="str">
        <f>IF(OR(D559=[1]Настройки!$U$6,D559="-"),"-",D559+1)</f>
        <v>-</v>
      </c>
      <c r="E560" s="14" t="str">
        <f t="shared" si="5"/>
        <v>-</v>
      </c>
      <c r="F560" s="14"/>
      <c r="G560" s="14"/>
      <c r="H560" s="28" t="str">
        <f>IF(H254&lt;H$619,CONCATENATE("&lt;",VLOOKUP(CONCATENATE(H$317," 1"),ТЗ!$A:$C,3,0)),IF(ТЗ!H254&gt;ТЗ!H$620,CONCATENATE("&gt;",VLOOKUP(CONCATENATE(H$317," 2"),ТЗ!$A:$C,3,0)),ТЗ!H254))</f>
        <v>&lt;1,00</v>
      </c>
      <c r="I560" s="28" t="str">
        <f>IF(I254&lt;I$619,CONCATENATE("&lt;",VLOOKUP(CONCATENATE(I$317," 1"),ТЗ!$A:$C,3,0)),IF(ТЗ!I254&gt;ТЗ!I$620,CONCATENATE("&gt;",VLOOKUP(CONCATENATE(I$317," 2"),ТЗ!$A:$C,3,0)),ТЗ!I254))</f>
        <v>&lt;1,00</v>
      </c>
      <c r="J560" s="28" t="str">
        <f>IF(J254&lt;J$619,CONCATENATE("&lt;",VLOOKUP(CONCATENATE(J$317," 1"),ТЗ!$A:$C,3,0)),IF(ТЗ!J254&gt;ТЗ!J$620,CONCATENATE("&gt;",VLOOKUP(CONCATENATE(J$317," 2"),ТЗ!$A:$C,3,0)),ТЗ!J254))</f>
        <v>&lt;0,01</v>
      </c>
      <c r="K560" s="28">
        <f>IF(K254&lt;K$619,CONCATENATE("&lt;",VLOOKUP(CONCATENATE(K$317," 1"),ТЗ!$A:$C,3,0)),IF(ТЗ!K254&gt;ТЗ!K$620,CONCATENATE("&gt;",VLOOKUP(CONCATENATE(K$317," 2"),ТЗ!$A:$C,3,0)),ТЗ!K254))</f>
        <v>0</v>
      </c>
    </row>
    <row r="561" spans="4:11" ht="15.75" hidden="1" thickBot="1" x14ac:dyDescent="0.3">
      <c r="D561" s="13" t="str">
        <f>IF(OR(D560=[1]Настройки!$U$6,D560="-"),"-",D560+1)</f>
        <v>-</v>
      </c>
      <c r="E561" s="14" t="str">
        <f t="shared" si="5"/>
        <v>-</v>
      </c>
      <c r="F561" s="14"/>
      <c r="G561" s="14"/>
      <c r="H561" s="28" t="str">
        <f>IF(H255&lt;H$619,CONCATENATE("&lt;",VLOOKUP(CONCATENATE(H$317," 1"),ТЗ!$A:$C,3,0)),IF(ТЗ!H255&gt;ТЗ!H$620,CONCATENATE("&gt;",VLOOKUP(CONCATENATE(H$317," 2"),ТЗ!$A:$C,3,0)),ТЗ!H255))</f>
        <v>&lt;1,00</v>
      </c>
      <c r="I561" s="28" t="str">
        <f>IF(I255&lt;I$619,CONCATENATE("&lt;",VLOOKUP(CONCATENATE(I$317," 1"),ТЗ!$A:$C,3,0)),IF(ТЗ!I255&gt;ТЗ!I$620,CONCATENATE("&gt;",VLOOKUP(CONCATENATE(I$317," 2"),ТЗ!$A:$C,3,0)),ТЗ!I255))</f>
        <v>&lt;1,00</v>
      </c>
      <c r="J561" s="28" t="str">
        <f>IF(J255&lt;J$619,CONCATENATE("&lt;",VLOOKUP(CONCATENATE(J$317," 1"),ТЗ!$A:$C,3,0)),IF(ТЗ!J255&gt;ТЗ!J$620,CONCATENATE("&gt;",VLOOKUP(CONCATENATE(J$317," 2"),ТЗ!$A:$C,3,0)),ТЗ!J255))</f>
        <v>&lt;0,01</v>
      </c>
      <c r="K561" s="28">
        <f>IF(K255&lt;K$619,CONCATENATE("&lt;",VLOOKUP(CONCATENATE(K$317," 1"),ТЗ!$A:$C,3,0)),IF(ТЗ!K255&gt;ТЗ!K$620,CONCATENATE("&gt;",VLOOKUP(CONCATENATE(K$317," 2"),ТЗ!$A:$C,3,0)),ТЗ!K255))</f>
        <v>0</v>
      </c>
    </row>
    <row r="562" spans="4:11" ht="15.75" hidden="1" thickBot="1" x14ac:dyDescent="0.3">
      <c r="D562" s="13" t="str">
        <f>IF(OR(D561=[1]Настройки!$U$6,D561="-"),"-",D561+1)</f>
        <v>-</v>
      </c>
      <c r="E562" s="14" t="str">
        <f t="shared" si="5"/>
        <v>-</v>
      </c>
      <c r="F562" s="14"/>
      <c r="G562" s="14"/>
      <c r="H562" s="28" t="str">
        <f>IF(H256&lt;H$619,CONCATENATE("&lt;",VLOOKUP(CONCATENATE(H$317," 1"),ТЗ!$A:$C,3,0)),IF(ТЗ!H256&gt;ТЗ!H$620,CONCATENATE("&gt;",VLOOKUP(CONCATENATE(H$317," 2"),ТЗ!$A:$C,3,0)),ТЗ!H256))</f>
        <v>&lt;1,00</v>
      </c>
      <c r="I562" s="28" t="str">
        <f>IF(I256&lt;I$619,CONCATENATE("&lt;",VLOOKUP(CONCATENATE(I$317," 1"),ТЗ!$A:$C,3,0)),IF(ТЗ!I256&gt;ТЗ!I$620,CONCATENATE("&gt;",VLOOKUP(CONCATENATE(I$317," 2"),ТЗ!$A:$C,3,0)),ТЗ!I256))</f>
        <v>&lt;1,00</v>
      </c>
      <c r="J562" s="28" t="str">
        <f>IF(J256&lt;J$619,CONCATENATE("&lt;",VLOOKUP(CONCATENATE(J$317," 1"),ТЗ!$A:$C,3,0)),IF(ТЗ!J256&gt;ТЗ!J$620,CONCATENATE("&gt;",VLOOKUP(CONCATENATE(J$317," 2"),ТЗ!$A:$C,3,0)),ТЗ!J256))</f>
        <v>&lt;0,01</v>
      </c>
      <c r="K562" s="28">
        <f>IF(K256&lt;K$619,CONCATENATE("&lt;",VLOOKUP(CONCATENATE(K$317," 1"),ТЗ!$A:$C,3,0)),IF(ТЗ!K256&gt;ТЗ!K$620,CONCATENATE("&gt;",VLOOKUP(CONCATENATE(K$317," 2"),ТЗ!$A:$C,3,0)),ТЗ!K256))</f>
        <v>0</v>
      </c>
    </row>
    <row r="563" spans="4:11" ht="15.75" hidden="1" thickBot="1" x14ac:dyDescent="0.3">
      <c r="D563" s="13" t="str">
        <f>IF(OR(D562=[1]Настройки!$U$6,D562="-"),"-",D562+1)</f>
        <v>-</v>
      </c>
      <c r="E563" s="14" t="str">
        <f t="shared" si="5"/>
        <v>-</v>
      </c>
      <c r="F563" s="14"/>
      <c r="G563" s="14"/>
      <c r="H563" s="28" t="str">
        <f>IF(H257&lt;H$619,CONCATENATE("&lt;",VLOOKUP(CONCATENATE(H$317," 1"),ТЗ!$A:$C,3,0)),IF(ТЗ!H257&gt;ТЗ!H$620,CONCATENATE("&gt;",VLOOKUP(CONCATENATE(H$317," 2"),ТЗ!$A:$C,3,0)),ТЗ!H257))</f>
        <v>&lt;1,00</v>
      </c>
      <c r="I563" s="28" t="str">
        <f>IF(I257&lt;I$619,CONCATENATE("&lt;",VLOOKUP(CONCATENATE(I$317," 1"),ТЗ!$A:$C,3,0)),IF(ТЗ!I257&gt;ТЗ!I$620,CONCATENATE("&gt;",VLOOKUP(CONCATENATE(I$317," 2"),ТЗ!$A:$C,3,0)),ТЗ!I257))</f>
        <v>&lt;1,00</v>
      </c>
      <c r="J563" s="28" t="str">
        <f>IF(J257&lt;J$619,CONCATENATE("&lt;",VLOOKUP(CONCATENATE(J$317," 1"),ТЗ!$A:$C,3,0)),IF(ТЗ!J257&gt;ТЗ!J$620,CONCATENATE("&gt;",VLOOKUP(CONCATENATE(J$317," 2"),ТЗ!$A:$C,3,0)),ТЗ!J257))</f>
        <v>&lt;0,01</v>
      </c>
      <c r="K563" s="28">
        <f>IF(K257&lt;K$619,CONCATENATE("&lt;",VLOOKUP(CONCATENATE(K$317," 1"),ТЗ!$A:$C,3,0)),IF(ТЗ!K257&gt;ТЗ!K$620,CONCATENATE("&gt;",VLOOKUP(CONCATENATE(K$317," 2"),ТЗ!$A:$C,3,0)),ТЗ!K257))</f>
        <v>0</v>
      </c>
    </row>
    <row r="564" spans="4:11" ht="15.75" hidden="1" thickBot="1" x14ac:dyDescent="0.3">
      <c r="D564" s="13" t="str">
        <f>IF(OR(D563=[1]Настройки!$U$6,D563="-"),"-",D563+1)</f>
        <v>-</v>
      </c>
      <c r="E564" s="14" t="str">
        <f t="shared" si="5"/>
        <v>-</v>
      </c>
      <c r="F564" s="14"/>
      <c r="G564" s="14"/>
      <c r="H564" s="28" t="str">
        <f>IF(H258&lt;H$619,CONCATENATE("&lt;",VLOOKUP(CONCATENATE(H$317," 1"),ТЗ!$A:$C,3,0)),IF(ТЗ!H258&gt;ТЗ!H$620,CONCATENATE("&gt;",VLOOKUP(CONCATENATE(H$317," 2"),ТЗ!$A:$C,3,0)),ТЗ!H258))</f>
        <v>&lt;1,00</v>
      </c>
      <c r="I564" s="28" t="str">
        <f>IF(I258&lt;I$619,CONCATENATE("&lt;",VLOOKUP(CONCATENATE(I$317," 1"),ТЗ!$A:$C,3,0)),IF(ТЗ!I258&gt;ТЗ!I$620,CONCATENATE("&gt;",VLOOKUP(CONCATENATE(I$317," 2"),ТЗ!$A:$C,3,0)),ТЗ!I258))</f>
        <v>&lt;1,00</v>
      </c>
      <c r="J564" s="28" t="str">
        <f>IF(J258&lt;J$619,CONCATENATE("&lt;",VLOOKUP(CONCATENATE(J$317," 1"),ТЗ!$A:$C,3,0)),IF(ТЗ!J258&gt;ТЗ!J$620,CONCATENATE("&gt;",VLOOKUP(CONCATENATE(J$317," 2"),ТЗ!$A:$C,3,0)),ТЗ!J258))</f>
        <v>&lt;0,01</v>
      </c>
      <c r="K564" s="28">
        <f>IF(K258&lt;K$619,CONCATENATE("&lt;",VLOOKUP(CONCATENATE(K$317," 1"),ТЗ!$A:$C,3,0)),IF(ТЗ!K258&gt;ТЗ!K$620,CONCATENATE("&gt;",VLOOKUP(CONCATENATE(K$317," 2"),ТЗ!$A:$C,3,0)),ТЗ!K258))</f>
        <v>0</v>
      </c>
    </row>
    <row r="565" spans="4:11" ht="15.75" hidden="1" thickBot="1" x14ac:dyDescent="0.3">
      <c r="D565" s="13" t="str">
        <f>IF(OR(D564=[1]Настройки!$U$6,D564="-"),"-",D564+1)</f>
        <v>-</v>
      </c>
      <c r="E565" s="14" t="str">
        <f t="shared" si="5"/>
        <v>-</v>
      </c>
      <c r="F565" s="14"/>
      <c r="G565" s="14"/>
      <c r="H565" s="28" t="str">
        <f>IF(H259&lt;H$619,CONCATENATE("&lt;",VLOOKUP(CONCATENATE(H$317," 1"),ТЗ!$A:$C,3,0)),IF(ТЗ!H259&gt;ТЗ!H$620,CONCATENATE("&gt;",VLOOKUP(CONCATENATE(H$317," 2"),ТЗ!$A:$C,3,0)),ТЗ!H259))</f>
        <v>&lt;1,00</v>
      </c>
      <c r="I565" s="28" t="str">
        <f>IF(I259&lt;I$619,CONCATENATE("&lt;",VLOOKUP(CONCATENATE(I$317," 1"),ТЗ!$A:$C,3,0)),IF(ТЗ!I259&gt;ТЗ!I$620,CONCATENATE("&gt;",VLOOKUP(CONCATENATE(I$317," 2"),ТЗ!$A:$C,3,0)),ТЗ!I259))</f>
        <v>&lt;1,00</v>
      </c>
      <c r="J565" s="28" t="str">
        <f>IF(J259&lt;J$619,CONCATENATE("&lt;",VLOOKUP(CONCATENATE(J$317," 1"),ТЗ!$A:$C,3,0)),IF(ТЗ!J259&gt;ТЗ!J$620,CONCATENATE("&gt;",VLOOKUP(CONCATENATE(J$317," 2"),ТЗ!$A:$C,3,0)),ТЗ!J259))</f>
        <v>&lt;0,01</v>
      </c>
      <c r="K565" s="28">
        <f>IF(K259&lt;K$619,CONCATENATE("&lt;",VLOOKUP(CONCATENATE(K$317," 1"),ТЗ!$A:$C,3,0)),IF(ТЗ!K259&gt;ТЗ!K$620,CONCATENATE("&gt;",VLOOKUP(CONCATENATE(K$317," 2"),ТЗ!$A:$C,3,0)),ТЗ!K259))</f>
        <v>0</v>
      </c>
    </row>
    <row r="566" spans="4:11" ht="15.75" hidden="1" thickBot="1" x14ac:dyDescent="0.3">
      <c r="D566" s="13" t="str">
        <f>IF(OR(D565=[1]Настройки!$U$6,D565="-"),"-",D565+1)</f>
        <v>-</v>
      </c>
      <c r="E566" s="14" t="str">
        <f t="shared" si="5"/>
        <v>-</v>
      </c>
      <c r="F566" s="14"/>
      <c r="G566" s="14"/>
      <c r="H566" s="28" t="str">
        <f>IF(H260&lt;H$619,CONCATENATE("&lt;",VLOOKUP(CONCATENATE(H$317," 1"),ТЗ!$A:$C,3,0)),IF(ТЗ!H260&gt;ТЗ!H$620,CONCATENATE("&gt;",VLOOKUP(CONCATENATE(H$317," 2"),ТЗ!$A:$C,3,0)),ТЗ!H260))</f>
        <v>&lt;1,00</v>
      </c>
      <c r="I566" s="28" t="str">
        <f>IF(I260&lt;I$619,CONCATENATE("&lt;",VLOOKUP(CONCATENATE(I$317," 1"),ТЗ!$A:$C,3,0)),IF(ТЗ!I260&gt;ТЗ!I$620,CONCATENATE("&gt;",VLOOKUP(CONCATENATE(I$317," 2"),ТЗ!$A:$C,3,0)),ТЗ!I260))</f>
        <v>&lt;1,00</v>
      </c>
      <c r="J566" s="28" t="str">
        <f>IF(J260&lt;J$619,CONCATENATE("&lt;",VLOOKUP(CONCATENATE(J$317," 1"),ТЗ!$A:$C,3,0)),IF(ТЗ!J260&gt;ТЗ!J$620,CONCATENATE("&gt;",VLOOKUP(CONCATENATE(J$317," 2"),ТЗ!$A:$C,3,0)),ТЗ!J260))</f>
        <v>&lt;0,01</v>
      </c>
      <c r="K566" s="28">
        <f>IF(K260&lt;K$619,CONCATENATE("&lt;",VLOOKUP(CONCATENATE(K$317," 1"),ТЗ!$A:$C,3,0)),IF(ТЗ!K260&gt;ТЗ!K$620,CONCATENATE("&gt;",VLOOKUP(CONCATENATE(K$317," 2"),ТЗ!$A:$C,3,0)),ТЗ!K260))</f>
        <v>0</v>
      </c>
    </row>
    <row r="567" spans="4:11" ht="15.75" hidden="1" thickBot="1" x14ac:dyDescent="0.3">
      <c r="D567" s="13" t="str">
        <f>IF(OR(D566=[1]Настройки!$U$6,D566="-"),"-",D566+1)</f>
        <v>-</v>
      </c>
      <c r="E567" s="14" t="str">
        <f t="shared" si="5"/>
        <v>-</v>
      </c>
      <c r="F567" s="14"/>
      <c r="G567" s="14"/>
      <c r="H567" s="28" t="str">
        <f>IF(H261&lt;H$619,CONCATENATE("&lt;",VLOOKUP(CONCATENATE(H$317," 1"),ТЗ!$A:$C,3,0)),IF(ТЗ!H261&gt;ТЗ!H$620,CONCATENATE("&gt;",VLOOKUP(CONCATENATE(H$317," 2"),ТЗ!$A:$C,3,0)),ТЗ!H261))</f>
        <v>&lt;1,00</v>
      </c>
      <c r="I567" s="28" t="str">
        <f>IF(I261&lt;I$619,CONCATENATE("&lt;",VLOOKUP(CONCATENATE(I$317," 1"),ТЗ!$A:$C,3,0)),IF(ТЗ!I261&gt;ТЗ!I$620,CONCATENATE("&gt;",VLOOKUP(CONCATENATE(I$317," 2"),ТЗ!$A:$C,3,0)),ТЗ!I261))</f>
        <v>&lt;1,00</v>
      </c>
      <c r="J567" s="28" t="str">
        <f>IF(J261&lt;J$619,CONCATENATE("&lt;",VLOOKUP(CONCATENATE(J$317," 1"),ТЗ!$A:$C,3,0)),IF(ТЗ!J261&gt;ТЗ!J$620,CONCATENATE("&gt;",VLOOKUP(CONCATENATE(J$317," 2"),ТЗ!$A:$C,3,0)),ТЗ!J261))</f>
        <v>&lt;0,01</v>
      </c>
      <c r="K567" s="28">
        <f>IF(K261&lt;K$619,CONCATENATE("&lt;",VLOOKUP(CONCATENATE(K$317," 1"),ТЗ!$A:$C,3,0)),IF(ТЗ!K261&gt;ТЗ!K$620,CONCATENATE("&gt;",VLOOKUP(CONCATENATE(K$317," 2"),ТЗ!$A:$C,3,0)),ТЗ!K261))</f>
        <v>0</v>
      </c>
    </row>
    <row r="568" spans="4:11" ht="15.75" hidden="1" thickBot="1" x14ac:dyDescent="0.3">
      <c r="D568" s="13" t="str">
        <f>IF(OR(D567=[1]Настройки!$U$6,D567="-"),"-",D567+1)</f>
        <v>-</v>
      </c>
      <c r="E568" s="14" t="str">
        <f t="shared" si="5"/>
        <v>-</v>
      </c>
      <c r="F568" s="14"/>
      <c r="G568" s="14"/>
      <c r="H568" s="28" t="str">
        <f>IF(H262&lt;H$619,CONCATENATE("&lt;",VLOOKUP(CONCATENATE(H$317," 1"),ТЗ!$A:$C,3,0)),IF(ТЗ!H262&gt;ТЗ!H$620,CONCATENATE("&gt;",VLOOKUP(CONCATENATE(H$317," 2"),ТЗ!$A:$C,3,0)),ТЗ!H262))</f>
        <v>&lt;1,00</v>
      </c>
      <c r="I568" s="28" t="str">
        <f>IF(I262&lt;I$619,CONCATENATE("&lt;",VLOOKUP(CONCATENATE(I$317," 1"),ТЗ!$A:$C,3,0)),IF(ТЗ!I262&gt;ТЗ!I$620,CONCATENATE("&gt;",VLOOKUP(CONCATENATE(I$317," 2"),ТЗ!$A:$C,3,0)),ТЗ!I262))</f>
        <v>&lt;1,00</v>
      </c>
      <c r="J568" s="28" t="str">
        <f>IF(J262&lt;J$619,CONCATENATE("&lt;",VLOOKUP(CONCATENATE(J$317," 1"),ТЗ!$A:$C,3,0)),IF(ТЗ!J262&gt;ТЗ!J$620,CONCATENATE("&gt;",VLOOKUP(CONCATENATE(J$317," 2"),ТЗ!$A:$C,3,0)),ТЗ!J262))</f>
        <v>&lt;0,01</v>
      </c>
      <c r="K568" s="28">
        <f>IF(K262&lt;K$619,CONCATENATE("&lt;",VLOOKUP(CONCATENATE(K$317," 1"),ТЗ!$A:$C,3,0)),IF(ТЗ!K262&gt;ТЗ!K$620,CONCATENATE("&gt;",VLOOKUP(CONCATENATE(K$317," 2"),ТЗ!$A:$C,3,0)),ТЗ!K262))</f>
        <v>0</v>
      </c>
    </row>
    <row r="569" spans="4:11" ht="15.75" hidden="1" thickBot="1" x14ac:dyDescent="0.3">
      <c r="D569" s="13" t="str">
        <f>IF(OR(D568=[1]Настройки!$U$6,D568="-"),"-",D568+1)</f>
        <v>-</v>
      </c>
      <c r="E569" s="14" t="str">
        <f t="shared" si="5"/>
        <v>-</v>
      </c>
      <c r="F569" s="14"/>
      <c r="G569" s="14"/>
      <c r="H569" s="28" t="str">
        <f>IF(H263&lt;H$619,CONCATENATE("&lt;",VLOOKUP(CONCATENATE(H$317," 1"),ТЗ!$A:$C,3,0)),IF(ТЗ!H263&gt;ТЗ!H$620,CONCATENATE("&gt;",VLOOKUP(CONCATENATE(H$317," 2"),ТЗ!$A:$C,3,0)),ТЗ!H263))</f>
        <v>&lt;1,00</v>
      </c>
      <c r="I569" s="28" t="str">
        <f>IF(I263&lt;I$619,CONCATENATE("&lt;",VLOOKUP(CONCATENATE(I$317," 1"),ТЗ!$A:$C,3,0)),IF(ТЗ!I263&gt;ТЗ!I$620,CONCATENATE("&gt;",VLOOKUP(CONCATENATE(I$317," 2"),ТЗ!$A:$C,3,0)),ТЗ!I263))</f>
        <v>&lt;1,00</v>
      </c>
      <c r="J569" s="28" t="str">
        <f>IF(J263&lt;J$619,CONCATENATE("&lt;",VLOOKUP(CONCATENATE(J$317," 1"),ТЗ!$A:$C,3,0)),IF(ТЗ!J263&gt;ТЗ!J$620,CONCATENATE("&gt;",VLOOKUP(CONCATENATE(J$317," 2"),ТЗ!$A:$C,3,0)),ТЗ!J263))</f>
        <v>&lt;0,01</v>
      </c>
      <c r="K569" s="28">
        <f>IF(K263&lt;K$619,CONCATENATE("&lt;",VLOOKUP(CONCATENATE(K$317," 1"),ТЗ!$A:$C,3,0)),IF(ТЗ!K263&gt;ТЗ!K$620,CONCATENATE("&gt;",VLOOKUP(CONCATENATE(K$317," 2"),ТЗ!$A:$C,3,0)),ТЗ!K263))</f>
        <v>0</v>
      </c>
    </row>
    <row r="570" spans="4:11" ht="15.75" hidden="1" thickBot="1" x14ac:dyDescent="0.3">
      <c r="D570" s="13" t="str">
        <f>IF(OR(D569=[1]Настройки!$U$6,D569="-"),"-",D569+1)</f>
        <v>-</v>
      </c>
      <c r="E570" s="14" t="str">
        <f t="shared" si="5"/>
        <v>-</v>
      </c>
      <c r="F570" s="14"/>
      <c r="G570" s="14"/>
      <c r="H570" s="28" t="str">
        <f>IF(H264&lt;H$619,CONCATENATE("&lt;",VLOOKUP(CONCATENATE(H$317," 1"),ТЗ!$A:$C,3,0)),IF(ТЗ!H264&gt;ТЗ!H$620,CONCATENATE("&gt;",VLOOKUP(CONCATENATE(H$317," 2"),ТЗ!$A:$C,3,0)),ТЗ!H264))</f>
        <v>&lt;1,00</v>
      </c>
      <c r="I570" s="28" t="str">
        <f>IF(I264&lt;I$619,CONCATENATE("&lt;",VLOOKUP(CONCATENATE(I$317," 1"),ТЗ!$A:$C,3,0)),IF(ТЗ!I264&gt;ТЗ!I$620,CONCATENATE("&gt;",VLOOKUP(CONCATENATE(I$317," 2"),ТЗ!$A:$C,3,0)),ТЗ!I264))</f>
        <v>&lt;1,00</v>
      </c>
      <c r="J570" s="28" t="str">
        <f>IF(J264&lt;J$619,CONCATENATE("&lt;",VLOOKUP(CONCATENATE(J$317," 1"),ТЗ!$A:$C,3,0)),IF(ТЗ!J264&gt;ТЗ!J$620,CONCATENATE("&gt;",VLOOKUP(CONCATENATE(J$317," 2"),ТЗ!$A:$C,3,0)),ТЗ!J264))</f>
        <v>&lt;0,01</v>
      </c>
      <c r="K570" s="28">
        <f>IF(K264&lt;K$619,CONCATENATE("&lt;",VLOOKUP(CONCATENATE(K$317," 1"),ТЗ!$A:$C,3,0)),IF(ТЗ!K264&gt;ТЗ!K$620,CONCATENATE("&gt;",VLOOKUP(CONCATENATE(K$317," 2"),ТЗ!$A:$C,3,0)),ТЗ!K264))</f>
        <v>0</v>
      </c>
    </row>
    <row r="571" spans="4:11" ht="15.75" hidden="1" thickBot="1" x14ac:dyDescent="0.3">
      <c r="D571" s="13" t="str">
        <f>IF(OR(D570=[1]Настройки!$U$6,D570="-"),"-",D570+1)</f>
        <v>-</v>
      </c>
      <c r="E571" s="14" t="str">
        <f t="shared" si="5"/>
        <v>-</v>
      </c>
      <c r="F571" s="14"/>
      <c r="G571" s="14"/>
      <c r="H571" s="28" t="str">
        <f>IF(H265&lt;H$619,CONCATENATE("&lt;",VLOOKUP(CONCATENATE(H$317," 1"),ТЗ!$A:$C,3,0)),IF(ТЗ!H265&gt;ТЗ!H$620,CONCATENATE("&gt;",VLOOKUP(CONCATENATE(H$317," 2"),ТЗ!$A:$C,3,0)),ТЗ!H265))</f>
        <v>&lt;1,00</v>
      </c>
      <c r="I571" s="28" t="str">
        <f>IF(I265&lt;I$619,CONCATENATE("&lt;",VLOOKUP(CONCATENATE(I$317," 1"),ТЗ!$A:$C,3,0)),IF(ТЗ!I265&gt;ТЗ!I$620,CONCATENATE("&gt;",VLOOKUP(CONCATENATE(I$317," 2"),ТЗ!$A:$C,3,0)),ТЗ!I265))</f>
        <v>&lt;1,00</v>
      </c>
      <c r="J571" s="28" t="str">
        <f>IF(J265&lt;J$619,CONCATENATE("&lt;",VLOOKUP(CONCATENATE(J$317," 1"),ТЗ!$A:$C,3,0)),IF(ТЗ!J265&gt;ТЗ!J$620,CONCATENATE("&gt;",VLOOKUP(CONCATENATE(J$317," 2"),ТЗ!$A:$C,3,0)),ТЗ!J265))</f>
        <v>&lt;0,01</v>
      </c>
      <c r="K571" s="28">
        <f>IF(K265&lt;K$619,CONCATENATE("&lt;",VLOOKUP(CONCATENATE(K$317," 1"),ТЗ!$A:$C,3,0)),IF(ТЗ!K265&gt;ТЗ!K$620,CONCATENATE("&gt;",VLOOKUP(CONCATENATE(K$317," 2"),ТЗ!$A:$C,3,0)),ТЗ!K265))</f>
        <v>0</v>
      </c>
    </row>
    <row r="572" spans="4:11" ht="15.75" hidden="1" thickBot="1" x14ac:dyDescent="0.3">
      <c r="D572" s="13" t="str">
        <f>IF(OR(D571=[1]Настройки!$U$6,D571="-"),"-",D571+1)</f>
        <v>-</v>
      </c>
      <c r="E572" s="14" t="str">
        <f t="shared" si="5"/>
        <v>-</v>
      </c>
      <c r="F572" s="14"/>
      <c r="G572" s="14"/>
      <c r="H572" s="28" t="str">
        <f>IF(H266&lt;H$619,CONCATENATE("&lt;",VLOOKUP(CONCATENATE(H$317," 1"),ТЗ!$A:$C,3,0)),IF(ТЗ!H266&gt;ТЗ!H$620,CONCATENATE("&gt;",VLOOKUP(CONCATENATE(H$317," 2"),ТЗ!$A:$C,3,0)),ТЗ!H266))</f>
        <v>&lt;1,00</v>
      </c>
      <c r="I572" s="28" t="str">
        <f>IF(I266&lt;I$619,CONCATENATE("&lt;",VLOOKUP(CONCATENATE(I$317," 1"),ТЗ!$A:$C,3,0)),IF(ТЗ!I266&gt;ТЗ!I$620,CONCATENATE("&gt;",VLOOKUP(CONCATENATE(I$317," 2"),ТЗ!$A:$C,3,0)),ТЗ!I266))</f>
        <v>&lt;1,00</v>
      </c>
      <c r="J572" s="28" t="str">
        <f>IF(J266&lt;J$619,CONCATENATE("&lt;",VLOOKUP(CONCATENATE(J$317," 1"),ТЗ!$A:$C,3,0)),IF(ТЗ!J266&gt;ТЗ!J$620,CONCATENATE("&gt;",VLOOKUP(CONCATENATE(J$317," 2"),ТЗ!$A:$C,3,0)),ТЗ!J266))</f>
        <v>&lt;0,01</v>
      </c>
      <c r="K572" s="28">
        <f>IF(K266&lt;K$619,CONCATENATE("&lt;",VLOOKUP(CONCATENATE(K$317," 1"),ТЗ!$A:$C,3,0)),IF(ТЗ!K266&gt;ТЗ!K$620,CONCATENATE("&gt;",VLOOKUP(CONCATENATE(K$317," 2"),ТЗ!$A:$C,3,0)),ТЗ!K266))</f>
        <v>0</v>
      </c>
    </row>
    <row r="573" spans="4:11" ht="15.75" hidden="1" thickBot="1" x14ac:dyDescent="0.3">
      <c r="D573" s="13" t="str">
        <f>IF(OR(D572=[1]Настройки!$U$6,D572="-"),"-",D572+1)</f>
        <v>-</v>
      </c>
      <c r="E573" s="14" t="str">
        <f t="shared" si="5"/>
        <v>-</v>
      </c>
      <c r="F573" s="14"/>
      <c r="G573" s="14"/>
      <c r="H573" s="28" t="str">
        <f>IF(H267&lt;H$619,CONCATENATE("&lt;",VLOOKUP(CONCATENATE(H$317," 1"),ТЗ!$A:$C,3,0)),IF(ТЗ!H267&gt;ТЗ!H$620,CONCATENATE("&gt;",VLOOKUP(CONCATENATE(H$317," 2"),ТЗ!$A:$C,3,0)),ТЗ!H267))</f>
        <v>&lt;1,00</v>
      </c>
      <c r="I573" s="28" t="str">
        <f>IF(I267&lt;I$619,CONCATENATE("&lt;",VLOOKUP(CONCATENATE(I$317," 1"),ТЗ!$A:$C,3,0)),IF(ТЗ!I267&gt;ТЗ!I$620,CONCATENATE("&gt;",VLOOKUP(CONCATENATE(I$317," 2"),ТЗ!$A:$C,3,0)),ТЗ!I267))</f>
        <v>&lt;1,00</v>
      </c>
      <c r="J573" s="28" t="str">
        <f>IF(J267&lt;J$619,CONCATENATE("&lt;",VLOOKUP(CONCATENATE(J$317," 1"),ТЗ!$A:$C,3,0)),IF(ТЗ!J267&gt;ТЗ!J$620,CONCATENATE("&gt;",VLOOKUP(CONCATENATE(J$317," 2"),ТЗ!$A:$C,3,0)),ТЗ!J267))</f>
        <v>&lt;0,01</v>
      </c>
      <c r="K573" s="28">
        <f>IF(K267&lt;K$619,CONCATENATE("&lt;",VLOOKUP(CONCATENATE(K$317," 1"),ТЗ!$A:$C,3,0)),IF(ТЗ!K267&gt;ТЗ!K$620,CONCATENATE("&gt;",VLOOKUP(CONCATENATE(K$317," 2"),ТЗ!$A:$C,3,0)),ТЗ!K267))</f>
        <v>0</v>
      </c>
    </row>
    <row r="574" spans="4:11" ht="15.75" hidden="1" thickBot="1" x14ac:dyDescent="0.3">
      <c r="D574" s="13" t="str">
        <f>IF(OR(D573=[1]Настройки!$U$6,D573="-"),"-",D573+1)</f>
        <v>-</v>
      </c>
      <c r="E574" s="14" t="str">
        <f t="shared" si="5"/>
        <v>-</v>
      </c>
      <c r="F574" s="14"/>
      <c r="G574" s="14"/>
      <c r="H574" s="28" t="str">
        <f>IF(H268&lt;H$619,CONCATENATE("&lt;",VLOOKUP(CONCATENATE(H$317," 1"),ТЗ!$A:$C,3,0)),IF(ТЗ!H268&gt;ТЗ!H$620,CONCATENATE("&gt;",VLOOKUP(CONCATENATE(H$317," 2"),ТЗ!$A:$C,3,0)),ТЗ!H268))</f>
        <v>&lt;1,00</v>
      </c>
      <c r="I574" s="28" t="str">
        <f>IF(I268&lt;I$619,CONCATENATE("&lt;",VLOOKUP(CONCATENATE(I$317," 1"),ТЗ!$A:$C,3,0)),IF(ТЗ!I268&gt;ТЗ!I$620,CONCATENATE("&gt;",VLOOKUP(CONCATENATE(I$317," 2"),ТЗ!$A:$C,3,0)),ТЗ!I268))</f>
        <v>&lt;1,00</v>
      </c>
      <c r="J574" s="28" t="str">
        <f>IF(J268&lt;J$619,CONCATENATE("&lt;",VLOOKUP(CONCATENATE(J$317," 1"),ТЗ!$A:$C,3,0)),IF(ТЗ!J268&gt;ТЗ!J$620,CONCATENATE("&gt;",VLOOKUP(CONCATENATE(J$317," 2"),ТЗ!$A:$C,3,0)),ТЗ!J268))</f>
        <v>&lt;0,01</v>
      </c>
      <c r="K574" s="28">
        <f>IF(K268&lt;K$619,CONCATENATE("&lt;",VLOOKUP(CONCATENATE(K$317," 1"),ТЗ!$A:$C,3,0)),IF(ТЗ!K268&gt;ТЗ!K$620,CONCATENATE("&gt;",VLOOKUP(CONCATENATE(K$317," 2"),ТЗ!$A:$C,3,0)),ТЗ!K268))</f>
        <v>0</v>
      </c>
    </row>
    <row r="575" spans="4:11" ht="15.75" hidden="1" thickBot="1" x14ac:dyDescent="0.3">
      <c r="D575" s="13" t="str">
        <f>IF(OR(D574=[1]Настройки!$U$6,D574="-"),"-",D574+1)</f>
        <v>-</v>
      </c>
      <c r="E575" s="14" t="str">
        <f t="shared" ref="E575:E618" si="6">E269</f>
        <v>-</v>
      </c>
      <c r="F575" s="14"/>
      <c r="G575" s="14"/>
      <c r="H575" s="28" t="str">
        <f>IF(H269&lt;H$619,CONCATENATE("&lt;",VLOOKUP(CONCATENATE(H$317," 1"),ТЗ!$A:$C,3,0)),IF(ТЗ!H269&gt;ТЗ!H$620,CONCATENATE("&gt;",VLOOKUP(CONCATENATE(H$317," 2"),ТЗ!$A:$C,3,0)),ТЗ!H269))</f>
        <v>&lt;1,00</v>
      </c>
      <c r="I575" s="28" t="str">
        <f>IF(I269&lt;I$619,CONCATENATE("&lt;",VLOOKUP(CONCATENATE(I$317," 1"),ТЗ!$A:$C,3,0)),IF(ТЗ!I269&gt;ТЗ!I$620,CONCATENATE("&gt;",VLOOKUP(CONCATENATE(I$317," 2"),ТЗ!$A:$C,3,0)),ТЗ!I269))</f>
        <v>&lt;1,00</v>
      </c>
      <c r="J575" s="28" t="str">
        <f>IF(J269&lt;J$619,CONCATENATE("&lt;",VLOOKUP(CONCATENATE(J$317," 1"),ТЗ!$A:$C,3,0)),IF(ТЗ!J269&gt;ТЗ!J$620,CONCATENATE("&gt;",VLOOKUP(CONCATENATE(J$317," 2"),ТЗ!$A:$C,3,0)),ТЗ!J269))</f>
        <v>&lt;0,01</v>
      </c>
      <c r="K575" s="28">
        <f>IF(K269&lt;K$619,CONCATENATE("&lt;",VLOOKUP(CONCATENATE(K$317," 1"),ТЗ!$A:$C,3,0)),IF(ТЗ!K269&gt;ТЗ!K$620,CONCATENATE("&gt;",VLOOKUP(CONCATENATE(K$317," 2"),ТЗ!$A:$C,3,0)),ТЗ!K269))</f>
        <v>0</v>
      </c>
    </row>
    <row r="576" spans="4:11" ht="15.75" hidden="1" thickBot="1" x14ac:dyDescent="0.3">
      <c r="D576" s="13" t="str">
        <f>IF(OR(D575=[1]Настройки!$U$6,D575="-"),"-",D575+1)</f>
        <v>-</v>
      </c>
      <c r="E576" s="14" t="str">
        <f t="shared" si="6"/>
        <v>-</v>
      </c>
      <c r="F576" s="14"/>
      <c r="G576" s="14"/>
      <c r="H576" s="28" t="str">
        <f>IF(H270&lt;H$619,CONCATENATE("&lt;",VLOOKUP(CONCATENATE(H$317," 1"),ТЗ!$A:$C,3,0)),IF(ТЗ!H270&gt;ТЗ!H$620,CONCATENATE("&gt;",VLOOKUP(CONCATENATE(H$317," 2"),ТЗ!$A:$C,3,0)),ТЗ!H270))</f>
        <v>&lt;1,00</v>
      </c>
      <c r="I576" s="28" t="str">
        <f>IF(I270&lt;I$619,CONCATENATE("&lt;",VLOOKUP(CONCATENATE(I$317," 1"),ТЗ!$A:$C,3,0)),IF(ТЗ!I270&gt;ТЗ!I$620,CONCATENATE("&gt;",VLOOKUP(CONCATENATE(I$317," 2"),ТЗ!$A:$C,3,0)),ТЗ!I270))</f>
        <v>&lt;1,00</v>
      </c>
      <c r="J576" s="28" t="str">
        <f>IF(J270&lt;J$619,CONCATENATE("&lt;",VLOOKUP(CONCATENATE(J$317," 1"),ТЗ!$A:$C,3,0)),IF(ТЗ!J270&gt;ТЗ!J$620,CONCATENATE("&gt;",VLOOKUP(CONCATENATE(J$317," 2"),ТЗ!$A:$C,3,0)),ТЗ!J270))</f>
        <v>&lt;0,01</v>
      </c>
      <c r="K576" s="28">
        <f>IF(K270&lt;K$619,CONCATENATE("&lt;",VLOOKUP(CONCATENATE(K$317," 1"),ТЗ!$A:$C,3,0)),IF(ТЗ!K270&gt;ТЗ!K$620,CONCATENATE("&gt;",VLOOKUP(CONCATENATE(K$317," 2"),ТЗ!$A:$C,3,0)),ТЗ!K270))</f>
        <v>0</v>
      </c>
    </row>
    <row r="577" spans="4:11" ht="15.75" hidden="1" thickBot="1" x14ac:dyDescent="0.3">
      <c r="D577" s="13" t="str">
        <f>IF(OR(D576=[1]Настройки!$U$6,D576="-"),"-",D576+1)</f>
        <v>-</v>
      </c>
      <c r="E577" s="14" t="str">
        <f t="shared" si="6"/>
        <v>-</v>
      </c>
      <c r="F577" s="14"/>
      <c r="G577" s="14"/>
      <c r="H577" s="28" t="str">
        <f>IF(H271&lt;H$619,CONCATENATE("&lt;",VLOOKUP(CONCATENATE(H$317," 1"),ТЗ!$A:$C,3,0)),IF(ТЗ!H271&gt;ТЗ!H$620,CONCATENATE("&gt;",VLOOKUP(CONCATENATE(H$317," 2"),ТЗ!$A:$C,3,0)),ТЗ!H271))</f>
        <v>&lt;1,00</v>
      </c>
      <c r="I577" s="28" t="str">
        <f>IF(I271&lt;I$619,CONCATENATE("&lt;",VLOOKUP(CONCATENATE(I$317," 1"),ТЗ!$A:$C,3,0)),IF(ТЗ!I271&gt;ТЗ!I$620,CONCATENATE("&gt;",VLOOKUP(CONCATENATE(I$317," 2"),ТЗ!$A:$C,3,0)),ТЗ!I271))</f>
        <v>&lt;1,00</v>
      </c>
      <c r="J577" s="28" t="str">
        <f>IF(J271&lt;J$619,CONCATENATE("&lt;",VLOOKUP(CONCATENATE(J$317," 1"),ТЗ!$A:$C,3,0)),IF(ТЗ!J271&gt;ТЗ!J$620,CONCATENATE("&gt;",VLOOKUP(CONCATENATE(J$317," 2"),ТЗ!$A:$C,3,0)),ТЗ!J271))</f>
        <v>&lt;0,01</v>
      </c>
      <c r="K577" s="28">
        <f>IF(K271&lt;K$619,CONCATENATE("&lt;",VLOOKUP(CONCATENATE(K$317," 1"),ТЗ!$A:$C,3,0)),IF(ТЗ!K271&gt;ТЗ!K$620,CONCATENATE("&gt;",VLOOKUP(CONCATENATE(K$317," 2"),ТЗ!$A:$C,3,0)),ТЗ!K271))</f>
        <v>0</v>
      </c>
    </row>
    <row r="578" spans="4:11" ht="15.75" hidden="1" thickBot="1" x14ac:dyDescent="0.3">
      <c r="D578" s="13" t="str">
        <f>IF(OR(D577=[1]Настройки!$U$6,D577="-"),"-",D577+1)</f>
        <v>-</v>
      </c>
      <c r="E578" s="14" t="str">
        <f t="shared" si="6"/>
        <v>-</v>
      </c>
      <c r="F578" s="14"/>
      <c r="G578" s="14"/>
      <c r="H578" s="28" t="str">
        <f>IF(H272&lt;H$619,CONCATENATE("&lt;",VLOOKUP(CONCATENATE(H$317," 1"),ТЗ!$A:$C,3,0)),IF(ТЗ!H272&gt;ТЗ!H$620,CONCATENATE("&gt;",VLOOKUP(CONCATENATE(H$317," 2"),ТЗ!$A:$C,3,0)),ТЗ!H272))</f>
        <v>&lt;1,00</v>
      </c>
      <c r="I578" s="28" t="str">
        <f>IF(I272&lt;I$619,CONCATENATE("&lt;",VLOOKUP(CONCATENATE(I$317," 1"),ТЗ!$A:$C,3,0)),IF(ТЗ!I272&gt;ТЗ!I$620,CONCATENATE("&gt;",VLOOKUP(CONCATENATE(I$317," 2"),ТЗ!$A:$C,3,0)),ТЗ!I272))</f>
        <v>&lt;1,00</v>
      </c>
      <c r="J578" s="28" t="str">
        <f>IF(J272&lt;J$619,CONCATENATE("&lt;",VLOOKUP(CONCATENATE(J$317," 1"),ТЗ!$A:$C,3,0)),IF(ТЗ!J272&gt;ТЗ!J$620,CONCATENATE("&gt;",VLOOKUP(CONCATENATE(J$317," 2"),ТЗ!$A:$C,3,0)),ТЗ!J272))</f>
        <v>&lt;0,01</v>
      </c>
      <c r="K578" s="28">
        <f>IF(K272&lt;K$619,CONCATENATE("&lt;",VLOOKUP(CONCATENATE(K$317," 1"),ТЗ!$A:$C,3,0)),IF(ТЗ!K272&gt;ТЗ!K$620,CONCATENATE("&gt;",VLOOKUP(CONCATENATE(K$317," 2"),ТЗ!$A:$C,3,0)),ТЗ!K272))</f>
        <v>0</v>
      </c>
    </row>
    <row r="579" spans="4:11" ht="15.75" hidden="1" thickBot="1" x14ac:dyDescent="0.3">
      <c r="D579" s="13" t="str">
        <f>IF(OR(D578=[1]Настройки!$U$6,D578="-"),"-",D578+1)</f>
        <v>-</v>
      </c>
      <c r="E579" s="14" t="str">
        <f t="shared" si="6"/>
        <v>-</v>
      </c>
      <c r="F579" s="14"/>
      <c r="G579" s="14"/>
      <c r="H579" s="28" t="str">
        <f>IF(H273&lt;H$619,CONCATENATE("&lt;",VLOOKUP(CONCATENATE(H$317," 1"),ТЗ!$A:$C,3,0)),IF(ТЗ!H273&gt;ТЗ!H$620,CONCATENATE("&gt;",VLOOKUP(CONCATENATE(H$317," 2"),ТЗ!$A:$C,3,0)),ТЗ!H273))</f>
        <v>&lt;1,00</v>
      </c>
      <c r="I579" s="28" t="str">
        <f>IF(I273&lt;I$619,CONCATENATE("&lt;",VLOOKUP(CONCATENATE(I$317," 1"),ТЗ!$A:$C,3,0)),IF(ТЗ!I273&gt;ТЗ!I$620,CONCATENATE("&gt;",VLOOKUP(CONCATENATE(I$317," 2"),ТЗ!$A:$C,3,0)),ТЗ!I273))</f>
        <v>&lt;1,00</v>
      </c>
      <c r="J579" s="28" t="str">
        <f>IF(J273&lt;J$619,CONCATENATE("&lt;",VLOOKUP(CONCATENATE(J$317," 1"),ТЗ!$A:$C,3,0)),IF(ТЗ!J273&gt;ТЗ!J$620,CONCATENATE("&gt;",VLOOKUP(CONCATENATE(J$317," 2"),ТЗ!$A:$C,3,0)),ТЗ!J273))</f>
        <v>&lt;0,01</v>
      </c>
      <c r="K579" s="28">
        <f>IF(K273&lt;K$619,CONCATENATE("&lt;",VLOOKUP(CONCATENATE(K$317," 1"),ТЗ!$A:$C,3,0)),IF(ТЗ!K273&gt;ТЗ!K$620,CONCATENATE("&gt;",VLOOKUP(CONCATENATE(K$317," 2"),ТЗ!$A:$C,3,0)),ТЗ!K273))</f>
        <v>0</v>
      </c>
    </row>
    <row r="580" spans="4:11" ht="15.75" hidden="1" thickBot="1" x14ac:dyDescent="0.3">
      <c r="D580" s="13" t="str">
        <f>IF(OR(D579=[1]Настройки!$U$6,D579="-"),"-",D579+1)</f>
        <v>-</v>
      </c>
      <c r="E580" s="14" t="str">
        <f t="shared" si="6"/>
        <v>-</v>
      </c>
      <c r="F580" s="14"/>
      <c r="G580" s="14"/>
      <c r="H580" s="28" t="str">
        <f>IF(H274&lt;H$619,CONCATENATE("&lt;",VLOOKUP(CONCATENATE(H$317," 1"),ТЗ!$A:$C,3,0)),IF(ТЗ!H274&gt;ТЗ!H$620,CONCATENATE("&gt;",VLOOKUP(CONCATENATE(H$317," 2"),ТЗ!$A:$C,3,0)),ТЗ!H274))</f>
        <v>&lt;1,00</v>
      </c>
      <c r="I580" s="28" t="str">
        <f>IF(I274&lt;I$619,CONCATENATE("&lt;",VLOOKUP(CONCATENATE(I$317," 1"),ТЗ!$A:$C,3,0)),IF(ТЗ!I274&gt;ТЗ!I$620,CONCATENATE("&gt;",VLOOKUP(CONCATENATE(I$317," 2"),ТЗ!$A:$C,3,0)),ТЗ!I274))</f>
        <v>&lt;1,00</v>
      </c>
      <c r="J580" s="28" t="str">
        <f>IF(J274&lt;J$619,CONCATENATE("&lt;",VLOOKUP(CONCATENATE(J$317," 1"),ТЗ!$A:$C,3,0)),IF(ТЗ!J274&gt;ТЗ!J$620,CONCATENATE("&gt;",VLOOKUP(CONCATENATE(J$317," 2"),ТЗ!$A:$C,3,0)),ТЗ!J274))</f>
        <v>&lt;0,01</v>
      </c>
      <c r="K580" s="28">
        <f>IF(K274&lt;K$619,CONCATENATE("&lt;",VLOOKUP(CONCATENATE(K$317," 1"),ТЗ!$A:$C,3,0)),IF(ТЗ!K274&gt;ТЗ!K$620,CONCATENATE("&gt;",VLOOKUP(CONCATENATE(K$317," 2"),ТЗ!$A:$C,3,0)),ТЗ!K274))</f>
        <v>0</v>
      </c>
    </row>
    <row r="581" spans="4:11" ht="15.75" hidden="1" thickBot="1" x14ac:dyDescent="0.3">
      <c r="D581" s="13" t="str">
        <f>IF(OR(D580=[1]Настройки!$U$6,D580="-"),"-",D580+1)</f>
        <v>-</v>
      </c>
      <c r="E581" s="14" t="str">
        <f t="shared" si="6"/>
        <v>-</v>
      </c>
      <c r="F581" s="14"/>
      <c r="G581" s="14"/>
      <c r="H581" s="28" t="str">
        <f>IF(H275&lt;H$619,CONCATENATE("&lt;",VLOOKUP(CONCATENATE(H$317," 1"),ТЗ!$A:$C,3,0)),IF(ТЗ!H275&gt;ТЗ!H$620,CONCATENATE("&gt;",VLOOKUP(CONCATENATE(H$317," 2"),ТЗ!$A:$C,3,0)),ТЗ!H275))</f>
        <v>&lt;1,00</v>
      </c>
      <c r="I581" s="28" t="str">
        <f>IF(I275&lt;I$619,CONCATENATE("&lt;",VLOOKUP(CONCATENATE(I$317," 1"),ТЗ!$A:$C,3,0)),IF(ТЗ!I275&gt;ТЗ!I$620,CONCATENATE("&gt;",VLOOKUP(CONCATENATE(I$317," 2"),ТЗ!$A:$C,3,0)),ТЗ!I275))</f>
        <v>&lt;1,00</v>
      </c>
      <c r="J581" s="28" t="str">
        <f>IF(J275&lt;J$619,CONCATENATE("&lt;",VLOOKUP(CONCATENATE(J$317," 1"),ТЗ!$A:$C,3,0)),IF(ТЗ!J275&gt;ТЗ!J$620,CONCATENATE("&gt;",VLOOKUP(CONCATENATE(J$317," 2"),ТЗ!$A:$C,3,0)),ТЗ!J275))</f>
        <v>&lt;0,01</v>
      </c>
      <c r="K581" s="28">
        <f>IF(K275&lt;K$619,CONCATENATE("&lt;",VLOOKUP(CONCATENATE(K$317," 1"),ТЗ!$A:$C,3,0)),IF(ТЗ!K275&gt;ТЗ!K$620,CONCATENATE("&gt;",VLOOKUP(CONCATENATE(K$317," 2"),ТЗ!$A:$C,3,0)),ТЗ!K275))</f>
        <v>0</v>
      </c>
    </row>
    <row r="582" spans="4:11" ht="15.75" hidden="1" thickBot="1" x14ac:dyDescent="0.3">
      <c r="D582" s="13" t="str">
        <f>IF(OR(D581=[1]Настройки!$U$6,D581="-"),"-",D581+1)</f>
        <v>-</v>
      </c>
      <c r="E582" s="14" t="str">
        <f t="shared" si="6"/>
        <v>-</v>
      </c>
      <c r="F582" s="14"/>
      <c r="G582" s="14"/>
      <c r="H582" s="28" t="str">
        <f>IF(H276&lt;H$619,CONCATENATE("&lt;",VLOOKUP(CONCATENATE(H$317," 1"),ТЗ!$A:$C,3,0)),IF(ТЗ!H276&gt;ТЗ!H$620,CONCATENATE("&gt;",VLOOKUP(CONCATENATE(H$317," 2"),ТЗ!$A:$C,3,0)),ТЗ!H276))</f>
        <v>&lt;1,00</v>
      </c>
      <c r="I582" s="28" t="str">
        <f>IF(I276&lt;I$619,CONCATENATE("&lt;",VLOOKUP(CONCATENATE(I$317," 1"),ТЗ!$A:$C,3,0)),IF(ТЗ!I276&gt;ТЗ!I$620,CONCATENATE("&gt;",VLOOKUP(CONCATENATE(I$317," 2"),ТЗ!$A:$C,3,0)),ТЗ!I276))</f>
        <v>&lt;1,00</v>
      </c>
      <c r="J582" s="28" t="str">
        <f>IF(J276&lt;J$619,CONCATENATE("&lt;",VLOOKUP(CONCATENATE(J$317," 1"),ТЗ!$A:$C,3,0)),IF(ТЗ!J276&gt;ТЗ!J$620,CONCATENATE("&gt;",VLOOKUP(CONCATENATE(J$317," 2"),ТЗ!$A:$C,3,0)),ТЗ!J276))</f>
        <v>&lt;0,01</v>
      </c>
      <c r="K582" s="28">
        <f>IF(K276&lt;K$619,CONCATENATE("&lt;",VLOOKUP(CONCATENATE(K$317," 1"),ТЗ!$A:$C,3,0)),IF(ТЗ!K276&gt;ТЗ!K$620,CONCATENATE("&gt;",VLOOKUP(CONCATENATE(K$317," 2"),ТЗ!$A:$C,3,0)),ТЗ!K276))</f>
        <v>0</v>
      </c>
    </row>
    <row r="583" spans="4:11" ht="15.75" hidden="1" thickBot="1" x14ac:dyDescent="0.3">
      <c r="D583" s="13" t="str">
        <f>IF(OR(D582=[1]Настройки!$U$6,D582="-"),"-",D582+1)</f>
        <v>-</v>
      </c>
      <c r="E583" s="14" t="str">
        <f t="shared" si="6"/>
        <v>-</v>
      </c>
      <c r="F583" s="14"/>
      <c r="G583" s="14"/>
      <c r="H583" s="28" t="str">
        <f>IF(H277&lt;H$619,CONCATENATE("&lt;",VLOOKUP(CONCATENATE(H$317," 1"),ТЗ!$A:$C,3,0)),IF(ТЗ!H277&gt;ТЗ!H$620,CONCATENATE("&gt;",VLOOKUP(CONCATENATE(H$317," 2"),ТЗ!$A:$C,3,0)),ТЗ!H277))</f>
        <v>&lt;1,00</v>
      </c>
      <c r="I583" s="28" t="str">
        <f>IF(I277&lt;I$619,CONCATENATE("&lt;",VLOOKUP(CONCATENATE(I$317," 1"),ТЗ!$A:$C,3,0)),IF(ТЗ!I277&gt;ТЗ!I$620,CONCATENATE("&gt;",VLOOKUP(CONCATENATE(I$317," 2"),ТЗ!$A:$C,3,0)),ТЗ!I277))</f>
        <v>&lt;1,00</v>
      </c>
      <c r="J583" s="28" t="str">
        <f>IF(J277&lt;J$619,CONCATENATE("&lt;",VLOOKUP(CONCATENATE(J$317," 1"),ТЗ!$A:$C,3,0)),IF(ТЗ!J277&gt;ТЗ!J$620,CONCATENATE("&gt;",VLOOKUP(CONCATENATE(J$317," 2"),ТЗ!$A:$C,3,0)),ТЗ!J277))</f>
        <v>&lt;0,01</v>
      </c>
      <c r="K583" s="28">
        <f>IF(K277&lt;K$619,CONCATENATE("&lt;",VLOOKUP(CONCATENATE(K$317," 1"),ТЗ!$A:$C,3,0)),IF(ТЗ!K277&gt;ТЗ!K$620,CONCATENATE("&gt;",VLOOKUP(CONCATENATE(K$317," 2"),ТЗ!$A:$C,3,0)),ТЗ!K277))</f>
        <v>0</v>
      </c>
    </row>
    <row r="584" spans="4:11" ht="15.75" hidden="1" thickBot="1" x14ac:dyDescent="0.3">
      <c r="D584" s="13" t="str">
        <f>IF(OR(D583=[1]Настройки!$U$6,D583="-"),"-",D583+1)</f>
        <v>-</v>
      </c>
      <c r="E584" s="14" t="str">
        <f t="shared" si="6"/>
        <v>-</v>
      </c>
      <c r="F584" s="14"/>
      <c r="G584" s="14"/>
      <c r="H584" s="28" t="str">
        <f>IF(H278&lt;H$619,CONCATENATE("&lt;",VLOOKUP(CONCATENATE(H$317," 1"),ТЗ!$A:$C,3,0)),IF(ТЗ!H278&gt;ТЗ!H$620,CONCATENATE("&gt;",VLOOKUP(CONCATENATE(H$317," 2"),ТЗ!$A:$C,3,0)),ТЗ!H278))</f>
        <v>&lt;1,00</v>
      </c>
      <c r="I584" s="28" t="str">
        <f>IF(I278&lt;I$619,CONCATENATE("&lt;",VLOOKUP(CONCATENATE(I$317," 1"),ТЗ!$A:$C,3,0)),IF(ТЗ!I278&gt;ТЗ!I$620,CONCATENATE("&gt;",VLOOKUP(CONCATENATE(I$317," 2"),ТЗ!$A:$C,3,0)),ТЗ!I278))</f>
        <v>&lt;1,00</v>
      </c>
      <c r="J584" s="28" t="str">
        <f>IF(J278&lt;J$619,CONCATENATE("&lt;",VLOOKUP(CONCATENATE(J$317," 1"),ТЗ!$A:$C,3,0)),IF(ТЗ!J278&gt;ТЗ!J$620,CONCATENATE("&gt;",VLOOKUP(CONCATENATE(J$317," 2"),ТЗ!$A:$C,3,0)),ТЗ!J278))</f>
        <v>&lt;0,01</v>
      </c>
      <c r="K584" s="28">
        <f>IF(K278&lt;K$619,CONCATENATE("&lt;",VLOOKUP(CONCATENATE(K$317," 1"),ТЗ!$A:$C,3,0)),IF(ТЗ!K278&gt;ТЗ!K$620,CONCATENATE("&gt;",VLOOKUP(CONCATENATE(K$317," 2"),ТЗ!$A:$C,3,0)),ТЗ!K278))</f>
        <v>0</v>
      </c>
    </row>
    <row r="585" spans="4:11" ht="15.75" hidden="1" thickBot="1" x14ac:dyDescent="0.3">
      <c r="D585" s="13" t="str">
        <f>IF(OR(D584=[1]Настройки!$U$6,D584="-"),"-",D584+1)</f>
        <v>-</v>
      </c>
      <c r="E585" s="14" t="str">
        <f t="shared" si="6"/>
        <v>-</v>
      </c>
      <c r="F585" s="14"/>
      <c r="G585" s="14"/>
      <c r="H585" s="28" t="str">
        <f>IF(H279&lt;H$619,CONCATENATE("&lt;",VLOOKUP(CONCATENATE(H$317," 1"),ТЗ!$A:$C,3,0)),IF(ТЗ!H279&gt;ТЗ!H$620,CONCATENATE("&gt;",VLOOKUP(CONCATENATE(H$317," 2"),ТЗ!$A:$C,3,0)),ТЗ!H279))</f>
        <v>&lt;1,00</v>
      </c>
      <c r="I585" s="28" t="str">
        <f>IF(I279&lt;I$619,CONCATENATE("&lt;",VLOOKUP(CONCATENATE(I$317," 1"),ТЗ!$A:$C,3,0)),IF(ТЗ!I279&gt;ТЗ!I$620,CONCATENATE("&gt;",VLOOKUP(CONCATENATE(I$317," 2"),ТЗ!$A:$C,3,0)),ТЗ!I279))</f>
        <v>&lt;1,00</v>
      </c>
      <c r="J585" s="28" t="str">
        <f>IF(J279&lt;J$619,CONCATENATE("&lt;",VLOOKUP(CONCATENATE(J$317," 1"),ТЗ!$A:$C,3,0)),IF(ТЗ!J279&gt;ТЗ!J$620,CONCATENATE("&gt;",VLOOKUP(CONCATENATE(J$317," 2"),ТЗ!$A:$C,3,0)),ТЗ!J279))</f>
        <v>&lt;0,01</v>
      </c>
      <c r="K585" s="28">
        <f>IF(K279&lt;K$619,CONCATENATE("&lt;",VLOOKUP(CONCATENATE(K$317," 1"),ТЗ!$A:$C,3,0)),IF(ТЗ!K279&gt;ТЗ!K$620,CONCATENATE("&gt;",VLOOKUP(CONCATENATE(K$317," 2"),ТЗ!$A:$C,3,0)),ТЗ!K279))</f>
        <v>0</v>
      </c>
    </row>
    <row r="586" spans="4:11" ht="15.75" hidden="1" thickBot="1" x14ac:dyDescent="0.3">
      <c r="D586" s="13" t="str">
        <f>IF(OR(D585=[1]Настройки!$U$6,D585="-"),"-",D585+1)</f>
        <v>-</v>
      </c>
      <c r="E586" s="14" t="str">
        <f t="shared" si="6"/>
        <v>-</v>
      </c>
      <c r="F586" s="14"/>
      <c r="G586" s="14"/>
      <c r="H586" s="28" t="str">
        <f>IF(H280&lt;H$619,CONCATENATE("&lt;",VLOOKUP(CONCATENATE(H$317," 1"),ТЗ!$A:$C,3,0)),IF(ТЗ!H280&gt;ТЗ!H$620,CONCATENATE("&gt;",VLOOKUP(CONCATENATE(H$317," 2"),ТЗ!$A:$C,3,0)),ТЗ!H280))</f>
        <v>&lt;1,00</v>
      </c>
      <c r="I586" s="28" t="str">
        <f>IF(I280&lt;I$619,CONCATENATE("&lt;",VLOOKUP(CONCATENATE(I$317," 1"),ТЗ!$A:$C,3,0)),IF(ТЗ!I280&gt;ТЗ!I$620,CONCATENATE("&gt;",VLOOKUP(CONCATENATE(I$317," 2"),ТЗ!$A:$C,3,0)),ТЗ!I280))</f>
        <v>&lt;1,00</v>
      </c>
      <c r="J586" s="28" t="str">
        <f>IF(J280&lt;J$619,CONCATENATE("&lt;",VLOOKUP(CONCATENATE(J$317," 1"),ТЗ!$A:$C,3,0)),IF(ТЗ!J280&gt;ТЗ!J$620,CONCATENATE("&gt;",VLOOKUP(CONCATENATE(J$317," 2"),ТЗ!$A:$C,3,0)),ТЗ!J280))</f>
        <v>&lt;0,01</v>
      </c>
      <c r="K586" s="28">
        <f>IF(K280&lt;K$619,CONCATENATE("&lt;",VLOOKUP(CONCATENATE(K$317," 1"),ТЗ!$A:$C,3,0)),IF(ТЗ!K280&gt;ТЗ!K$620,CONCATENATE("&gt;",VLOOKUP(CONCATENATE(K$317," 2"),ТЗ!$A:$C,3,0)),ТЗ!K280))</f>
        <v>0</v>
      </c>
    </row>
    <row r="587" spans="4:11" ht="15.75" hidden="1" thickBot="1" x14ac:dyDescent="0.3">
      <c r="D587" s="13" t="str">
        <f>IF(OR(D586=[1]Настройки!$U$6,D586="-"),"-",D586+1)</f>
        <v>-</v>
      </c>
      <c r="E587" s="14" t="str">
        <f t="shared" si="6"/>
        <v>-</v>
      </c>
      <c r="F587" s="14"/>
      <c r="G587" s="14"/>
      <c r="H587" s="28" t="str">
        <f>IF(H281&lt;H$619,CONCATENATE("&lt;",VLOOKUP(CONCATENATE(H$317," 1"),ТЗ!$A:$C,3,0)),IF(ТЗ!H281&gt;ТЗ!H$620,CONCATENATE("&gt;",VLOOKUP(CONCATENATE(H$317," 2"),ТЗ!$A:$C,3,0)),ТЗ!H281))</f>
        <v>&lt;1,00</v>
      </c>
      <c r="I587" s="28" t="str">
        <f>IF(I281&lt;I$619,CONCATENATE("&lt;",VLOOKUP(CONCATENATE(I$317," 1"),ТЗ!$A:$C,3,0)),IF(ТЗ!I281&gt;ТЗ!I$620,CONCATENATE("&gt;",VLOOKUP(CONCATENATE(I$317," 2"),ТЗ!$A:$C,3,0)),ТЗ!I281))</f>
        <v>&lt;1,00</v>
      </c>
      <c r="J587" s="28" t="str">
        <f>IF(J281&lt;J$619,CONCATENATE("&lt;",VLOOKUP(CONCATENATE(J$317," 1"),ТЗ!$A:$C,3,0)),IF(ТЗ!J281&gt;ТЗ!J$620,CONCATENATE("&gt;",VLOOKUP(CONCATENATE(J$317," 2"),ТЗ!$A:$C,3,0)),ТЗ!J281))</f>
        <v>&lt;0,01</v>
      </c>
      <c r="K587" s="28">
        <f>IF(K281&lt;K$619,CONCATENATE("&lt;",VLOOKUP(CONCATENATE(K$317," 1"),ТЗ!$A:$C,3,0)),IF(ТЗ!K281&gt;ТЗ!K$620,CONCATENATE("&gt;",VLOOKUP(CONCATENATE(K$317," 2"),ТЗ!$A:$C,3,0)),ТЗ!K281))</f>
        <v>0</v>
      </c>
    </row>
    <row r="588" spans="4:11" ht="15.75" hidden="1" thickBot="1" x14ac:dyDescent="0.3">
      <c r="D588" s="13" t="str">
        <f>IF(OR(D587=[1]Настройки!$U$6,D587="-"),"-",D587+1)</f>
        <v>-</v>
      </c>
      <c r="E588" s="14" t="str">
        <f t="shared" si="6"/>
        <v>-</v>
      </c>
      <c r="F588" s="14"/>
      <c r="G588" s="14"/>
      <c r="H588" s="28" t="str">
        <f>IF(H282&lt;H$619,CONCATENATE("&lt;",VLOOKUP(CONCATENATE(H$317," 1"),ТЗ!$A:$C,3,0)),IF(ТЗ!H282&gt;ТЗ!H$620,CONCATENATE("&gt;",VLOOKUP(CONCATENATE(H$317," 2"),ТЗ!$A:$C,3,0)),ТЗ!H282))</f>
        <v>&lt;1,00</v>
      </c>
      <c r="I588" s="28" t="str">
        <f>IF(I282&lt;I$619,CONCATENATE("&lt;",VLOOKUP(CONCATENATE(I$317," 1"),ТЗ!$A:$C,3,0)),IF(ТЗ!I282&gt;ТЗ!I$620,CONCATENATE("&gt;",VLOOKUP(CONCATENATE(I$317," 2"),ТЗ!$A:$C,3,0)),ТЗ!I282))</f>
        <v>&lt;1,00</v>
      </c>
      <c r="J588" s="28" t="str">
        <f>IF(J282&lt;J$619,CONCATENATE("&lt;",VLOOKUP(CONCATENATE(J$317," 1"),ТЗ!$A:$C,3,0)),IF(ТЗ!J282&gt;ТЗ!J$620,CONCATENATE("&gt;",VLOOKUP(CONCATENATE(J$317," 2"),ТЗ!$A:$C,3,0)),ТЗ!J282))</f>
        <v>&lt;0,01</v>
      </c>
      <c r="K588" s="28">
        <f>IF(K282&lt;K$619,CONCATENATE("&lt;",VLOOKUP(CONCATENATE(K$317," 1"),ТЗ!$A:$C,3,0)),IF(ТЗ!K282&gt;ТЗ!K$620,CONCATENATE("&gt;",VLOOKUP(CONCATENATE(K$317," 2"),ТЗ!$A:$C,3,0)),ТЗ!K282))</f>
        <v>0</v>
      </c>
    </row>
    <row r="589" spans="4:11" ht="15.75" hidden="1" thickBot="1" x14ac:dyDescent="0.3">
      <c r="D589" s="13" t="str">
        <f>IF(OR(D588=[1]Настройки!$U$6,D588="-"),"-",D588+1)</f>
        <v>-</v>
      </c>
      <c r="E589" s="14" t="str">
        <f t="shared" si="6"/>
        <v>-</v>
      </c>
      <c r="F589" s="14"/>
      <c r="G589" s="14"/>
      <c r="H589" s="28" t="str">
        <f>IF(H283&lt;H$619,CONCATENATE("&lt;",VLOOKUP(CONCATENATE(H$317," 1"),ТЗ!$A:$C,3,0)),IF(ТЗ!H283&gt;ТЗ!H$620,CONCATENATE("&gt;",VLOOKUP(CONCATENATE(H$317," 2"),ТЗ!$A:$C,3,0)),ТЗ!H283))</f>
        <v>&lt;1,00</v>
      </c>
      <c r="I589" s="28" t="str">
        <f>IF(I283&lt;I$619,CONCATENATE("&lt;",VLOOKUP(CONCATENATE(I$317," 1"),ТЗ!$A:$C,3,0)),IF(ТЗ!I283&gt;ТЗ!I$620,CONCATENATE("&gt;",VLOOKUP(CONCATENATE(I$317," 2"),ТЗ!$A:$C,3,0)),ТЗ!I283))</f>
        <v>&lt;1,00</v>
      </c>
      <c r="J589" s="28" t="str">
        <f>IF(J283&lt;J$619,CONCATENATE("&lt;",VLOOKUP(CONCATENATE(J$317," 1"),ТЗ!$A:$C,3,0)),IF(ТЗ!J283&gt;ТЗ!J$620,CONCATENATE("&gt;",VLOOKUP(CONCATENATE(J$317," 2"),ТЗ!$A:$C,3,0)),ТЗ!J283))</f>
        <v>&lt;0,01</v>
      </c>
      <c r="K589" s="28">
        <f>IF(K283&lt;K$619,CONCATENATE("&lt;",VLOOKUP(CONCATENATE(K$317," 1"),ТЗ!$A:$C,3,0)),IF(ТЗ!K283&gt;ТЗ!K$620,CONCATENATE("&gt;",VLOOKUP(CONCATENATE(K$317," 2"),ТЗ!$A:$C,3,0)),ТЗ!K283))</f>
        <v>0</v>
      </c>
    </row>
    <row r="590" spans="4:11" ht="15.75" hidden="1" thickBot="1" x14ac:dyDescent="0.3">
      <c r="D590" s="13" t="str">
        <f>IF(OR(D589=[1]Настройки!$U$6,D589="-"),"-",D589+1)</f>
        <v>-</v>
      </c>
      <c r="E590" s="14" t="str">
        <f t="shared" si="6"/>
        <v>-</v>
      </c>
      <c r="F590" s="14"/>
      <c r="G590" s="14"/>
      <c r="H590" s="28" t="str">
        <f>IF(H284&lt;H$619,CONCATENATE("&lt;",VLOOKUP(CONCATENATE(H$317," 1"),ТЗ!$A:$C,3,0)),IF(ТЗ!H284&gt;ТЗ!H$620,CONCATENATE("&gt;",VLOOKUP(CONCATENATE(H$317," 2"),ТЗ!$A:$C,3,0)),ТЗ!H284))</f>
        <v>&lt;1,00</v>
      </c>
      <c r="I590" s="28" t="str">
        <f>IF(I284&lt;I$619,CONCATENATE("&lt;",VLOOKUP(CONCATENATE(I$317," 1"),ТЗ!$A:$C,3,0)),IF(ТЗ!I284&gt;ТЗ!I$620,CONCATENATE("&gt;",VLOOKUP(CONCATENATE(I$317," 2"),ТЗ!$A:$C,3,0)),ТЗ!I284))</f>
        <v>&lt;1,00</v>
      </c>
      <c r="J590" s="28" t="str">
        <f>IF(J284&lt;J$619,CONCATENATE("&lt;",VLOOKUP(CONCATENATE(J$317," 1"),ТЗ!$A:$C,3,0)),IF(ТЗ!J284&gt;ТЗ!J$620,CONCATENATE("&gt;",VLOOKUP(CONCATENATE(J$317," 2"),ТЗ!$A:$C,3,0)),ТЗ!J284))</f>
        <v>&lt;0,01</v>
      </c>
      <c r="K590" s="28">
        <f>IF(K284&lt;K$619,CONCATENATE("&lt;",VLOOKUP(CONCATENATE(K$317," 1"),ТЗ!$A:$C,3,0)),IF(ТЗ!K284&gt;ТЗ!K$620,CONCATENATE("&gt;",VLOOKUP(CONCATENATE(K$317," 2"),ТЗ!$A:$C,3,0)),ТЗ!K284))</f>
        <v>0</v>
      </c>
    </row>
    <row r="591" spans="4:11" ht="15.75" hidden="1" thickBot="1" x14ac:dyDescent="0.3">
      <c r="D591" s="13" t="str">
        <f>IF(OR(D590=[1]Настройки!$U$6,D590="-"),"-",D590+1)</f>
        <v>-</v>
      </c>
      <c r="E591" s="14" t="str">
        <f t="shared" si="6"/>
        <v>-</v>
      </c>
      <c r="F591" s="14"/>
      <c r="G591" s="14"/>
      <c r="H591" s="28" t="str">
        <f>IF(H285&lt;H$619,CONCATENATE("&lt;",VLOOKUP(CONCATENATE(H$317," 1"),ТЗ!$A:$C,3,0)),IF(ТЗ!H285&gt;ТЗ!H$620,CONCATENATE("&gt;",VLOOKUP(CONCATENATE(H$317," 2"),ТЗ!$A:$C,3,0)),ТЗ!H285))</f>
        <v>&lt;1,00</v>
      </c>
      <c r="I591" s="28" t="str">
        <f>IF(I285&lt;I$619,CONCATENATE("&lt;",VLOOKUP(CONCATENATE(I$317," 1"),ТЗ!$A:$C,3,0)),IF(ТЗ!I285&gt;ТЗ!I$620,CONCATENATE("&gt;",VLOOKUP(CONCATENATE(I$317," 2"),ТЗ!$A:$C,3,0)),ТЗ!I285))</f>
        <v>&lt;1,00</v>
      </c>
      <c r="J591" s="28" t="str">
        <f>IF(J285&lt;J$619,CONCATENATE("&lt;",VLOOKUP(CONCATENATE(J$317," 1"),ТЗ!$A:$C,3,0)),IF(ТЗ!J285&gt;ТЗ!J$620,CONCATENATE("&gt;",VLOOKUP(CONCATENATE(J$317," 2"),ТЗ!$A:$C,3,0)),ТЗ!J285))</f>
        <v>&lt;0,01</v>
      </c>
      <c r="K591" s="28">
        <f>IF(K285&lt;K$619,CONCATENATE("&lt;",VLOOKUP(CONCATENATE(K$317," 1"),ТЗ!$A:$C,3,0)),IF(ТЗ!K285&gt;ТЗ!K$620,CONCATENATE("&gt;",VLOOKUP(CONCATENATE(K$317," 2"),ТЗ!$A:$C,3,0)),ТЗ!K285))</f>
        <v>0</v>
      </c>
    </row>
    <row r="592" spans="4:11" ht="15.75" hidden="1" thickBot="1" x14ac:dyDescent="0.3">
      <c r="D592" s="13" t="str">
        <f>IF(OR(D591=[1]Настройки!$U$6,D591="-"),"-",D591+1)</f>
        <v>-</v>
      </c>
      <c r="E592" s="14" t="str">
        <f t="shared" si="6"/>
        <v>-</v>
      </c>
      <c r="F592" s="14"/>
      <c r="G592" s="14"/>
      <c r="H592" s="28" t="str">
        <f>IF(H286&lt;H$619,CONCATENATE("&lt;",VLOOKUP(CONCATENATE(H$317," 1"),ТЗ!$A:$C,3,0)),IF(ТЗ!H286&gt;ТЗ!H$620,CONCATENATE("&gt;",VLOOKUP(CONCATENATE(H$317," 2"),ТЗ!$A:$C,3,0)),ТЗ!H286))</f>
        <v>&lt;1,00</v>
      </c>
      <c r="I592" s="28" t="str">
        <f>IF(I286&lt;I$619,CONCATENATE("&lt;",VLOOKUP(CONCATENATE(I$317," 1"),ТЗ!$A:$C,3,0)),IF(ТЗ!I286&gt;ТЗ!I$620,CONCATENATE("&gt;",VLOOKUP(CONCATENATE(I$317," 2"),ТЗ!$A:$C,3,0)),ТЗ!I286))</f>
        <v>&lt;1,00</v>
      </c>
      <c r="J592" s="28" t="str">
        <f>IF(J286&lt;J$619,CONCATENATE("&lt;",VLOOKUP(CONCATENATE(J$317," 1"),ТЗ!$A:$C,3,0)),IF(ТЗ!J286&gt;ТЗ!J$620,CONCATENATE("&gt;",VLOOKUP(CONCATENATE(J$317," 2"),ТЗ!$A:$C,3,0)),ТЗ!J286))</f>
        <v>&lt;0,01</v>
      </c>
      <c r="K592" s="28">
        <f>IF(K286&lt;K$619,CONCATENATE("&lt;",VLOOKUP(CONCATENATE(K$317," 1"),ТЗ!$A:$C,3,0)),IF(ТЗ!K286&gt;ТЗ!K$620,CONCATENATE("&gt;",VLOOKUP(CONCATENATE(K$317," 2"),ТЗ!$A:$C,3,0)),ТЗ!K286))</f>
        <v>0</v>
      </c>
    </row>
    <row r="593" spans="4:11" ht="15.75" hidden="1" thickBot="1" x14ac:dyDescent="0.3">
      <c r="D593" s="13" t="str">
        <f>IF(OR(D592=[1]Настройки!$U$6,D592="-"),"-",D592+1)</f>
        <v>-</v>
      </c>
      <c r="E593" s="14" t="str">
        <f t="shared" si="6"/>
        <v>-</v>
      </c>
      <c r="F593" s="14"/>
      <c r="G593" s="14"/>
      <c r="H593" s="28" t="str">
        <f>IF(H287&lt;H$619,CONCATENATE("&lt;",VLOOKUP(CONCATENATE(H$317," 1"),ТЗ!$A:$C,3,0)),IF(ТЗ!H287&gt;ТЗ!H$620,CONCATENATE("&gt;",VLOOKUP(CONCATENATE(H$317," 2"),ТЗ!$A:$C,3,0)),ТЗ!H287))</f>
        <v>&lt;1,00</v>
      </c>
      <c r="I593" s="28" t="str">
        <f>IF(I287&lt;I$619,CONCATENATE("&lt;",VLOOKUP(CONCATENATE(I$317," 1"),ТЗ!$A:$C,3,0)),IF(ТЗ!I287&gt;ТЗ!I$620,CONCATENATE("&gt;",VLOOKUP(CONCATENATE(I$317," 2"),ТЗ!$A:$C,3,0)),ТЗ!I287))</f>
        <v>&lt;1,00</v>
      </c>
      <c r="J593" s="28" t="str">
        <f>IF(J287&lt;J$619,CONCATENATE("&lt;",VLOOKUP(CONCATENATE(J$317," 1"),ТЗ!$A:$C,3,0)),IF(ТЗ!J287&gt;ТЗ!J$620,CONCATENATE("&gt;",VLOOKUP(CONCATENATE(J$317," 2"),ТЗ!$A:$C,3,0)),ТЗ!J287))</f>
        <v>&lt;0,01</v>
      </c>
      <c r="K593" s="28">
        <f>IF(K287&lt;K$619,CONCATENATE("&lt;",VLOOKUP(CONCATENATE(K$317," 1"),ТЗ!$A:$C,3,0)),IF(ТЗ!K287&gt;ТЗ!K$620,CONCATENATE("&gt;",VLOOKUP(CONCATENATE(K$317," 2"),ТЗ!$A:$C,3,0)),ТЗ!K287))</f>
        <v>0</v>
      </c>
    </row>
    <row r="594" spans="4:11" ht="15.75" hidden="1" thickBot="1" x14ac:dyDescent="0.3">
      <c r="D594" s="13" t="str">
        <f>IF(OR(D593=[1]Настройки!$U$6,D593="-"),"-",D593+1)</f>
        <v>-</v>
      </c>
      <c r="E594" s="14" t="str">
        <f t="shared" si="6"/>
        <v>-</v>
      </c>
      <c r="F594" s="14"/>
      <c r="G594" s="14"/>
      <c r="H594" s="28" t="str">
        <f>IF(H288&lt;H$619,CONCATENATE("&lt;",VLOOKUP(CONCATENATE(H$317," 1"),ТЗ!$A:$C,3,0)),IF(ТЗ!H288&gt;ТЗ!H$620,CONCATENATE("&gt;",VLOOKUP(CONCATENATE(H$317," 2"),ТЗ!$A:$C,3,0)),ТЗ!H288))</f>
        <v>&lt;1,00</v>
      </c>
      <c r="I594" s="28" t="str">
        <f>IF(I288&lt;I$619,CONCATENATE("&lt;",VLOOKUP(CONCATENATE(I$317," 1"),ТЗ!$A:$C,3,0)),IF(ТЗ!I288&gt;ТЗ!I$620,CONCATENATE("&gt;",VLOOKUP(CONCATENATE(I$317," 2"),ТЗ!$A:$C,3,0)),ТЗ!I288))</f>
        <v>&lt;1,00</v>
      </c>
      <c r="J594" s="28" t="str">
        <f>IF(J288&lt;J$619,CONCATENATE("&lt;",VLOOKUP(CONCATENATE(J$317," 1"),ТЗ!$A:$C,3,0)),IF(ТЗ!J288&gt;ТЗ!J$620,CONCATENATE("&gt;",VLOOKUP(CONCATENATE(J$317," 2"),ТЗ!$A:$C,3,0)),ТЗ!J288))</f>
        <v>&lt;0,01</v>
      </c>
      <c r="K594" s="28">
        <f>IF(K288&lt;K$619,CONCATENATE("&lt;",VLOOKUP(CONCATENATE(K$317," 1"),ТЗ!$A:$C,3,0)),IF(ТЗ!K288&gt;ТЗ!K$620,CONCATENATE("&gt;",VLOOKUP(CONCATENATE(K$317," 2"),ТЗ!$A:$C,3,0)),ТЗ!K288))</f>
        <v>0</v>
      </c>
    </row>
    <row r="595" spans="4:11" ht="15.75" hidden="1" thickBot="1" x14ac:dyDescent="0.3">
      <c r="D595" s="13" t="str">
        <f>IF(OR(D594=[1]Настройки!$U$6,D594="-"),"-",D594+1)</f>
        <v>-</v>
      </c>
      <c r="E595" s="14" t="str">
        <f t="shared" si="6"/>
        <v>-</v>
      </c>
      <c r="F595" s="14"/>
      <c r="G595" s="14"/>
      <c r="H595" s="28" t="str">
        <f>IF(H289&lt;H$619,CONCATENATE("&lt;",VLOOKUP(CONCATENATE(H$317," 1"),ТЗ!$A:$C,3,0)),IF(ТЗ!H289&gt;ТЗ!H$620,CONCATENATE("&gt;",VLOOKUP(CONCATENATE(H$317," 2"),ТЗ!$A:$C,3,0)),ТЗ!H289))</f>
        <v>&lt;1,00</v>
      </c>
      <c r="I595" s="28" t="str">
        <f>IF(I289&lt;I$619,CONCATENATE("&lt;",VLOOKUP(CONCATENATE(I$317," 1"),ТЗ!$A:$C,3,0)),IF(ТЗ!I289&gt;ТЗ!I$620,CONCATENATE("&gt;",VLOOKUP(CONCATENATE(I$317," 2"),ТЗ!$A:$C,3,0)),ТЗ!I289))</f>
        <v>&lt;1,00</v>
      </c>
      <c r="J595" s="28" t="str">
        <f>IF(J289&lt;J$619,CONCATENATE("&lt;",VLOOKUP(CONCATENATE(J$317," 1"),ТЗ!$A:$C,3,0)),IF(ТЗ!J289&gt;ТЗ!J$620,CONCATENATE("&gt;",VLOOKUP(CONCATENATE(J$317," 2"),ТЗ!$A:$C,3,0)),ТЗ!J289))</f>
        <v>&lt;0,01</v>
      </c>
      <c r="K595" s="28">
        <f>IF(K289&lt;K$619,CONCATENATE("&lt;",VLOOKUP(CONCATENATE(K$317," 1"),ТЗ!$A:$C,3,0)),IF(ТЗ!K289&gt;ТЗ!K$620,CONCATENATE("&gt;",VLOOKUP(CONCATENATE(K$317," 2"),ТЗ!$A:$C,3,0)),ТЗ!K289))</f>
        <v>0</v>
      </c>
    </row>
    <row r="596" spans="4:11" ht="15.75" hidden="1" thickBot="1" x14ac:dyDescent="0.3">
      <c r="D596" s="13" t="str">
        <f>IF(OR(D595=[1]Настройки!$U$6,D595="-"),"-",D595+1)</f>
        <v>-</v>
      </c>
      <c r="E596" s="14" t="str">
        <f t="shared" si="6"/>
        <v>-</v>
      </c>
      <c r="F596" s="14"/>
      <c r="G596" s="14"/>
      <c r="H596" s="28" t="str">
        <f>IF(H290&lt;H$619,CONCATENATE("&lt;",VLOOKUP(CONCATENATE(H$317," 1"),ТЗ!$A:$C,3,0)),IF(ТЗ!H290&gt;ТЗ!H$620,CONCATENATE("&gt;",VLOOKUP(CONCATENATE(H$317," 2"),ТЗ!$A:$C,3,0)),ТЗ!H290))</f>
        <v>&lt;1,00</v>
      </c>
      <c r="I596" s="28" t="str">
        <f>IF(I290&lt;I$619,CONCATENATE("&lt;",VLOOKUP(CONCATENATE(I$317," 1"),ТЗ!$A:$C,3,0)),IF(ТЗ!I290&gt;ТЗ!I$620,CONCATENATE("&gt;",VLOOKUP(CONCATENATE(I$317," 2"),ТЗ!$A:$C,3,0)),ТЗ!I290))</f>
        <v>&lt;1,00</v>
      </c>
      <c r="J596" s="28" t="str">
        <f>IF(J290&lt;J$619,CONCATENATE("&lt;",VLOOKUP(CONCATENATE(J$317," 1"),ТЗ!$A:$C,3,0)),IF(ТЗ!J290&gt;ТЗ!J$620,CONCATENATE("&gt;",VLOOKUP(CONCATENATE(J$317," 2"),ТЗ!$A:$C,3,0)),ТЗ!J290))</f>
        <v>&lt;0,01</v>
      </c>
      <c r="K596" s="28">
        <f>IF(K290&lt;K$619,CONCATENATE("&lt;",VLOOKUP(CONCATENATE(K$317," 1"),ТЗ!$A:$C,3,0)),IF(ТЗ!K290&gt;ТЗ!K$620,CONCATENATE("&gt;",VLOOKUP(CONCATENATE(K$317," 2"),ТЗ!$A:$C,3,0)),ТЗ!K290))</f>
        <v>0</v>
      </c>
    </row>
    <row r="597" spans="4:11" ht="15.75" hidden="1" thickBot="1" x14ac:dyDescent="0.3">
      <c r="D597" s="13" t="str">
        <f>IF(OR(D596=[1]Настройки!$U$6,D596="-"),"-",D596+1)</f>
        <v>-</v>
      </c>
      <c r="E597" s="14" t="str">
        <f t="shared" si="6"/>
        <v>-</v>
      </c>
      <c r="F597" s="14"/>
      <c r="G597" s="14"/>
      <c r="H597" s="28" t="str">
        <f>IF(H291&lt;H$619,CONCATENATE("&lt;",VLOOKUP(CONCATENATE(H$317," 1"),ТЗ!$A:$C,3,0)),IF(ТЗ!H291&gt;ТЗ!H$620,CONCATENATE("&gt;",VLOOKUP(CONCATENATE(H$317," 2"),ТЗ!$A:$C,3,0)),ТЗ!H291))</f>
        <v>&lt;1,00</v>
      </c>
      <c r="I597" s="28" t="str">
        <f>IF(I291&lt;I$619,CONCATENATE("&lt;",VLOOKUP(CONCATENATE(I$317," 1"),ТЗ!$A:$C,3,0)),IF(ТЗ!I291&gt;ТЗ!I$620,CONCATENATE("&gt;",VLOOKUP(CONCATENATE(I$317," 2"),ТЗ!$A:$C,3,0)),ТЗ!I291))</f>
        <v>&lt;1,00</v>
      </c>
      <c r="J597" s="28" t="str">
        <f>IF(J291&lt;J$619,CONCATENATE("&lt;",VLOOKUP(CONCATENATE(J$317," 1"),ТЗ!$A:$C,3,0)),IF(ТЗ!J291&gt;ТЗ!J$620,CONCATENATE("&gt;",VLOOKUP(CONCATENATE(J$317," 2"),ТЗ!$A:$C,3,0)),ТЗ!J291))</f>
        <v>&lt;0,01</v>
      </c>
      <c r="K597" s="28">
        <f>IF(K291&lt;K$619,CONCATENATE("&lt;",VLOOKUP(CONCATENATE(K$317," 1"),ТЗ!$A:$C,3,0)),IF(ТЗ!K291&gt;ТЗ!K$620,CONCATENATE("&gt;",VLOOKUP(CONCATENATE(K$317," 2"),ТЗ!$A:$C,3,0)),ТЗ!K291))</f>
        <v>0</v>
      </c>
    </row>
    <row r="598" spans="4:11" ht="15.75" hidden="1" thickBot="1" x14ac:dyDescent="0.3">
      <c r="D598" s="13" t="str">
        <f>IF(OR(D597=[1]Настройки!$U$6,D597="-"),"-",D597+1)</f>
        <v>-</v>
      </c>
      <c r="E598" s="14" t="str">
        <f t="shared" si="6"/>
        <v>-</v>
      </c>
      <c r="F598" s="14"/>
      <c r="G598" s="14"/>
      <c r="H598" s="28" t="str">
        <f>IF(H292&lt;H$619,CONCATENATE("&lt;",VLOOKUP(CONCATENATE(H$317," 1"),ТЗ!$A:$C,3,0)),IF(ТЗ!H292&gt;ТЗ!H$620,CONCATENATE("&gt;",VLOOKUP(CONCATENATE(H$317," 2"),ТЗ!$A:$C,3,0)),ТЗ!H292))</f>
        <v>&lt;1,00</v>
      </c>
      <c r="I598" s="28" t="str">
        <f>IF(I292&lt;I$619,CONCATENATE("&lt;",VLOOKUP(CONCATENATE(I$317," 1"),ТЗ!$A:$C,3,0)),IF(ТЗ!I292&gt;ТЗ!I$620,CONCATENATE("&gt;",VLOOKUP(CONCATENATE(I$317," 2"),ТЗ!$A:$C,3,0)),ТЗ!I292))</f>
        <v>&lt;1,00</v>
      </c>
      <c r="J598" s="28" t="str">
        <f>IF(J292&lt;J$619,CONCATENATE("&lt;",VLOOKUP(CONCATENATE(J$317," 1"),ТЗ!$A:$C,3,0)),IF(ТЗ!J292&gt;ТЗ!J$620,CONCATENATE("&gt;",VLOOKUP(CONCATENATE(J$317," 2"),ТЗ!$A:$C,3,0)),ТЗ!J292))</f>
        <v>&lt;0,01</v>
      </c>
      <c r="K598" s="28">
        <f>IF(K292&lt;K$619,CONCATENATE("&lt;",VLOOKUP(CONCATENATE(K$317," 1"),ТЗ!$A:$C,3,0)),IF(ТЗ!K292&gt;ТЗ!K$620,CONCATENATE("&gt;",VLOOKUP(CONCATENATE(K$317," 2"),ТЗ!$A:$C,3,0)),ТЗ!K292))</f>
        <v>0</v>
      </c>
    </row>
    <row r="599" spans="4:11" ht="15.75" hidden="1" thickBot="1" x14ac:dyDescent="0.3">
      <c r="D599" s="13" t="str">
        <f>IF(OR(D598=[1]Настройки!$U$6,D598="-"),"-",D598+1)</f>
        <v>-</v>
      </c>
      <c r="E599" s="14" t="str">
        <f t="shared" si="6"/>
        <v>-</v>
      </c>
      <c r="F599" s="14"/>
      <c r="G599" s="14"/>
      <c r="H599" s="28" t="str">
        <f>IF(H293&lt;H$619,CONCATENATE("&lt;",VLOOKUP(CONCATENATE(H$317," 1"),ТЗ!$A:$C,3,0)),IF(ТЗ!H293&gt;ТЗ!H$620,CONCATENATE("&gt;",VLOOKUP(CONCATENATE(H$317," 2"),ТЗ!$A:$C,3,0)),ТЗ!H293))</f>
        <v>&lt;1,00</v>
      </c>
      <c r="I599" s="28" t="str">
        <f>IF(I293&lt;I$619,CONCATENATE("&lt;",VLOOKUP(CONCATENATE(I$317," 1"),ТЗ!$A:$C,3,0)),IF(ТЗ!I293&gt;ТЗ!I$620,CONCATENATE("&gt;",VLOOKUP(CONCATENATE(I$317," 2"),ТЗ!$A:$C,3,0)),ТЗ!I293))</f>
        <v>&lt;1,00</v>
      </c>
      <c r="J599" s="28" t="str">
        <f>IF(J293&lt;J$619,CONCATENATE("&lt;",VLOOKUP(CONCATENATE(J$317," 1"),ТЗ!$A:$C,3,0)),IF(ТЗ!J293&gt;ТЗ!J$620,CONCATENATE("&gt;",VLOOKUP(CONCATENATE(J$317," 2"),ТЗ!$A:$C,3,0)),ТЗ!J293))</f>
        <v>&lt;0,01</v>
      </c>
      <c r="K599" s="28">
        <f>IF(K293&lt;K$619,CONCATENATE("&lt;",VLOOKUP(CONCATENATE(K$317," 1"),ТЗ!$A:$C,3,0)),IF(ТЗ!K293&gt;ТЗ!K$620,CONCATENATE("&gt;",VLOOKUP(CONCATENATE(K$317," 2"),ТЗ!$A:$C,3,0)),ТЗ!K293))</f>
        <v>0</v>
      </c>
    </row>
    <row r="600" spans="4:11" ht="15.75" hidden="1" thickBot="1" x14ac:dyDescent="0.3">
      <c r="D600" s="13" t="str">
        <f>IF(OR(D599=[1]Настройки!$U$6,D599="-"),"-",D599+1)</f>
        <v>-</v>
      </c>
      <c r="E600" s="14" t="str">
        <f t="shared" si="6"/>
        <v>-</v>
      </c>
      <c r="F600" s="14"/>
      <c r="G600" s="14"/>
      <c r="H600" s="28" t="str">
        <f>IF(H294&lt;H$619,CONCATENATE("&lt;",VLOOKUP(CONCATENATE(H$317," 1"),ТЗ!$A:$C,3,0)),IF(ТЗ!H294&gt;ТЗ!H$620,CONCATENATE("&gt;",VLOOKUP(CONCATENATE(H$317," 2"),ТЗ!$A:$C,3,0)),ТЗ!H294))</f>
        <v>&lt;1,00</v>
      </c>
      <c r="I600" s="28" t="str">
        <f>IF(I294&lt;I$619,CONCATENATE("&lt;",VLOOKUP(CONCATENATE(I$317," 1"),ТЗ!$A:$C,3,0)),IF(ТЗ!I294&gt;ТЗ!I$620,CONCATENATE("&gt;",VLOOKUP(CONCATENATE(I$317," 2"),ТЗ!$A:$C,3,0)),ТЗ!I294))</f>
        <v>&lt;1,00</v>
      </c>
      <c r="J600" s="28" t="str">
        <f>IF(J294&lt;J$619,CONCATENATE("&lt;",VLOOKUP(CONCATENATE(J$317," 1"),ТЗ!$A:$C,3,0)),IF(ТЗ!J294&gt;ТЗ!J$620,CONCATENATE("&gt;",VLOOKUP(CONCATENATE(J$317," 2"),ТЗ!$A:$C,3,0)),ТЗ!J294))</f>
        <v>&lt;0,01</v>
      </c>
      <c r="K600" s="28">
        <f>IF(K294&lt;K$619,CONCATENATE("&lt;",VLOOKUP(CONCATENATE(K$317," 1"),ТЗ!$A:$C,3,0)),IF(ТЗ!K294&gt;ТЗ!K$620,CONCATENATE("&gt;",VLOOKUP(CONCATENATE(K$317," 2"),ТЗ!$A:$C,3,0)),ТЗ!K294))</f>
        <v>0</v>
      </c>
    </row>
    <row r="601" spans="4:11" ht="15.75" hidden="1" thickBot="1" x14ac:dyDescent="0.3">
      <c r="D601" s="13" t="str">
        <f>IF(OR(D600=[1]Настройки!$U$6,D600="-"),"-",D600+1)</f>
        <v>-</v>
      </c>
      <c r="E601" s="14" t="str">
        <f t="shared" si="6"/>
        <v>-</v>
      </c>
      <c r="F601" s="14"/>
      <c r="G601" s="14"/>
      <c r="H601" s="28" t="str">
        <f>IF(H295&lt;H$619,CONCATENATE("&lt;",VLOOKUP(CONCATENATE(H$317," 1"),ТЗ!$A:$C,3,0)),IF(ТЗ!H295&gt;ТЗ!H$620,CONCATENATE("&gt;",VLOOKUP(CONCATENATE(H$317," 2"),ТЗ!$A:$C,3,0)),ТЗ!H295))</f>
        <v>&lt;1,00</v>
      </c>
      <c r="I601" s="28" t="str">
        <f>IF(I295&lt;I$619,CONCATENATE("&lt;",VLOOKUP(CONCATENATE(I$317," 1"),ТЗ!$A:$C,3,0)),IF(ТЗ!I295&gt;ТЗ!I$620,CONCATENATE("&gt;",VLOOKUP(CONCATENATE(I$317," 2"),ТЗ!$A:$C,3,0)),ТЗ!I295))</f>
        <v>&lt;1,00</v>
      </c>
      <c r="J601" s="28" t="str">
        <f>IF(J295&lt;J$619,CONCATENATE("&lt;",VLOOKUP(CONCATENATE(J$317," 1"),ТЗ!$A:$C,3,0)),IF(ТЗ!J295&gt;ТЗ!J$620,CONCATENATE("&gt;",VLOOKUP(CONCATENATE(J$317," 2"),ТЗ!$A:$C,3,0)),ТЗ!J295))</f>
        <v>&lt;0,01</v>
      </c>
      <c r="K601" s="28">
        <f>IF(K295&lt;K$619,CONCATENATE("&lt;",VLOOKUP(CONCATENATE(K$317," 1"),ТЗ!$A:$C,3,0)),IF(ТЗ!K295&gt;ТЗ!K$620,CONCATENATE("&gt;",VLOOKUP(CONCATENATE(K$317," 2"),ТЗ!$A:$C,3,0)),ТЗ!K295))</f>
        <v>0</v>
      </c>
    </row>
    <row r="602" spans="4:11" ht="15.75" hidden="1" thickBot="1" x14ac:dyDescent="0.3">
      <c r="D602" s="13" t="str">
        <f>IF(OR(D601=[1]Настройки!$U$6,D601="-"),"-",D601+1)</f>
        <v>-</v>
      </c>
      <c r="E602" s="14" t="str">
        <f t="shared" si="6"/>
        <v>-</v>
      </c>
      <c r="F602" s="14"/>
      <c r="G602" s="14"/>
      <c r="H602" s="28" t="str">
        <f>IF(H296&lt;H$619,CONCATENATE("&lt;",VLOOKUP(CONCATENATE(H$317," 1"),ТЗ!$A:$C,3,0)),IF(ТЗ!H296&gt;ТЗ!H$620,CONCATENATE("&gt;",VLOOKUP(CONCATENATE(H$317," 2"),ТЗ!$A:$C,3,0)),ТЗ!H296))</f>
        <v>&lt;1,00</v>
      </c>
      <c r="I602" s="28" t="str">
        <f>IF(I296&lt;I$619,CONCATENATE("&lt;",VLOOKUP(CONCATENATE(I$317," 1"),ТЗ!$A:$C,3,0)),IF(ТЗ!I296&gt;ТЗ!I$620,CONCATENATE("&gt;",VLOOKUP(CONCATENATE(I$317," 2"),ТЗ!$A:$C,3,0)),ТЗ!I296))</f>
        <v>&lt;1,00</v>
      </c>
      <c r="J602" s="28" t="str">
        <f>IF(J296&lt;J$619,CONCATENATE("&lt;",VLOOKUP(CONCATENATE(J$317," 1"),ТЗ!$A:$C,3,0)),IF(ТЗ!J296&gt;ТЗ!J$620,CONCATENATE("&gt;",VLOOKUP(CONCATENATE(J$317," 2"),ТЗ!$A:$C,3,0)),ТЗ!J296))</f>
        <v>&lt;0,01</v>
      </c>
      <c r="K602" s="28">
        <f>IF(K296&lt;K$619,CONCATENATE("&lt;",VLOOKUP(CONCATENATE(K$317," 1"),ТЗ!$A:$C,3,0)),IF(ТЗ!K296&gt;ТЗ!K$620,CONCATENATE("&gt;",VLOOKUP(CONCATENATE(K$317," 2"),ТЗ!$A:$C,3,0)),ТЗ!K296))</f>
        <v>0</v>
      </c>
    </row>
    <row r="603" spans="4:11" ht="15.75" hidden="1" thickBot="1" x14ac:dyDescent="0.3">
      <c r="D603" s="13" t="str">
        <f>IF(OR(D602=[1]Настройки!$U$6,D602="-"),"-",D602+1)</f>
        <v>-</v>
      </c>
      <c r="E603" s="14" t="str">
        <f t="shared" si="6"/>
        <v>-</v>
      </c>
      <c r="F603" s="14"/>
      <c r="G603" s="14"/>
      <c r="H603" s="28" t="str">
        <f>IF(H297&lt;H$619,CONCATENATE("&lt;",VLOOKUP(CONCATENATE(H$317," 1"),ТЗ!$A:$C,3,0)),IF(ТЗ!H297&gt;ТЗ!H$620,CONCATENATE("&gt;",VLOOKUP(CONCATENATE(H$317," 2"),ТЗ!$A:$C,3,0)),ТЗ!H297))</f>
        <v>&lt;1,00</v>
      </c>
      <c r="I603" s="28" t="str">
        <f>IF(I297&lt;I$619,CONCATENATE("&lt;",VLOOKUP(CONCATENATE(I$317," 1"),ТЗ!$A:$C,3,0)),IF(ТЗ!I297&gt;ТЗ!I$620,CONCATENATE("&gt;",VLOOKUP(CONCATENATE(I$317," 2"),ТЗ!$A:$C,3,0)),ТЗ!I297))</f>
        <v>&lt;1,00</v>
      </c>
      <c r="J603" s="28" t="str">
        <f>IF(J297&lt;J$619,CONCATENATE("&lt;",VLOOKUP(CONCATENATE(J$317," 1"),ТЗ!$A:$C,3,0)),IF(ТЗ!J297&gt;ТЗ!J$620,CONCATENATE("&gt;",VLOOKUP(CONCATENATE(J$317," 2"),ТЗ!$A:$C,3,0)),ТЗ!J297))</f>
        <v>&lt;0,01</v>
      </c>
      <c r="K603" s="28">
        <f>IF(K297&lt;K$619,CONCATENATE("&lt;",VLOOKUP(CONCATENATE(K$317," 1"),ТЗ!$A:$C,3,0)),IF(ТЗ!K297&gt;ТЗ!K$620,CONCATENATE("&gt;",VLOOKUP(CONCATENATE(K$317," 2"),ТЗ!$A:$C,3,0)),ТЗ!K297))</f>
        <v>0</v>
      </c>
    </row>
    <row r="604" spans="4:11" ht="15.75" hidden="1" thickBot="1" x14ac:dyDescent="0.3">
      <c r="D604" s="13" t="str">
        <f>IF(OR(D603=[1]Настройки!$U$6,D603="-"),"-",D603+1)</f>
        <v>-</v>
      </c>
      <c r="E604" s="14" t="str">
        <f t="shared" si="6"/>
        <v>-</v>
      </c>
      <c r="F604" s="14"/>
      <c r="G604" s="14"/>
      <c r="H604" s="28" t="str">
        <f>IF(H298&lt;H$619,CONCATENATE("&lt;",VLOOKUP(CONCATENATE(H$317," 1"),ТЗ!$A:$C,3,0)),IF(ТЗ!H298&gt;ТЗ!H$620,CONCATENATE("&gt;",VLOOKUP(CONCATENATE(H$317," 2"),ТЗ!$A:$C,3,0)),ТЗ!H298))</f>
        <v>&lt;1,00</v>
      </c>
      <c r="I604" s="28" t="str">
        <f>IF(I298&lt;I$619,CONCATENATE("&lt;",VLOOKUP(CONCATENATE(I$317," 1"),ТЗ!$A:$C,3,0)),IF(ТЗ!I298&gt;ТЗ!I$620,CONCATENATE("&gt;",VLOOKUP(CONCATENATE(I$317," 2"),ТЗ!$A:$C,3,0)),ТЗ!I298))</f>
        <v>&lt;1,00</v>
      </c>
      <c r="J604" s="28" t="str">
        <f>IF(J298&lt;J$619,CONCATENATE("&lt;",VLOOKUP(CONCATENATE(J$317," 1"),ТЗ!$A:$C,3,0)),IF(ТЗ!J298&gt;ТЗ!J$620,CONCATENATE("&gt;",VLOOKUP(CONCATENATE(J$317," 2"),ТЗ!$A:$C,3,0)),ТЗ!J298))</f>
        <v>&lt;0,01</v>
      </c>
      <c r="K604" s="28">
        <f>IF(K298&lt;K$619,CONCATENATE("&lt;",VLOOKUP(CONCATENATE(K$317," 1"),ТЗ!$A:$C,3,0)),IF(ТЗ!K298&gt;ТЗ!K$620,CONCATENATE("&gt;",VLOOKUP(CONCATENATE(K$317," 2"),ТЗ!$A:$C,3,0)),ТЗ!K298))</f>
        <v>0</v>
      </c>
    </row>
    <row r="605" spans="4:11" ht="15.75" hidden="1" thickBot="1" x14ac:dyDescent="0.3">
      <c r="D605" s="13" t="str">
        <f>IF(OR(D604=[1]Настройки!$U$6,D604="-"),"-",D604+1)</f>
        <v>-</v>
      </c>
      <c r="E605" s="14" t="str">
        <f t="shared" si="6"/>
        <v>-</v>
      </c>
      <c r="F605" s="14"/>
      <c r="G605" s="14"/>
      <c r="H605" s="28" t="str">
        <f>IF(H299&lt;H$619,CONCATENATE("&lt;",VLOOKUP(CONCATENATE(H$317," 1"),ТЗ!$A:$C,3,0)),IF(ТЗ!H299&gt;ТЗ!H$620,CONCATENATE("&gt;",VLOOKUP(CONCATENATE(H$317," 2"),ТЗ!$A:$C,3,0)),ТЗ!H299))</f>
        <v>&lt;1,00</v>
      </c>
      <c r="I605" s="28" t="str">
        <f>IF(I299&lt;I$619,CONCATENATE("&lt;",VLOOKUP(CONCATENATE(I$317," 1"),ТЗ!$A:$C,3,0)),IF(ТЗ!I299&gt;ТЗ!I$620,CONCATENATE("&gt;",VLOOKUP(CONCATENATE(I$317," 2"),ТЗ!$A:$C,3,0)),ТЗ!I299))</f>
        <v>&lt;1,00</v>
      </c>
      <c r="J605" s="28" t="str">
        <f>IF(J299&lt;J$619,CONCATENATE("&lt;",VLOOKUP(CONCATENATE(J$317," 1"),ТЗ!$A:$C,3,0)),IF(ТЗ!J299&gt;ТЗ!J$620,CONCATENATE("&gt;",VLOOKUP(CONCATENATE(J$317," 2"),ТЗ!$A:$C,3,0)),ТЗ!J299))</f>
        <v>&lt;0,01</v>
      </c>
      <c r="K605" s="28">
        <f>IF(K299&lt;K$619,CONCATENATE("&lt;",VLOOKUP(CONCATENATE(K$317," 1"),ТЗ!$A:$C,3,0)),IF(ТЗ!K299&gt;ТЗ!K$620,CONCATENATE("&gt;",VLOOKUP(CONCATENATE(K$317," 2"),ТЗ!$A:$C,3,0)),ТЗ!K299))</f>
        <v>0</v>
      </c>
    </row>
    <row r="606" spans="4:11" ht="15.75" hidden="1" thickBot="1" x14ac:dyDescent="0.3">
      <c r="D606" s="13" t="str">
        <f>IF(OR(D605=[1]Настройки!$U$6,D605="-"),"-",D605+1)</f>
        <v>-</v>
      </c>
      <c r="E606" s="14" t="str">
        <f t="shared" si="6"/>
        <v>-</v>
      </c>
      <c r="F606" s="14"/>
      <c r="G606" s="14"/>
      <c r="H606" s="28" t="str">
        <f>IF(H300&lt;H$619,CONCATENATE("&lt;",VLOOKUP(CONCATENATE(H$317," 1"),ТЗ!$A:$C,3,0)),IF(ТЗ!H300&gt;ТЗ!H$620,CONCATENATE("&gt;",VLOOKUP(CONCATENATE(H$317," 2"),ТЗ!$A:$C,3,0)),ТЗ!H300))</f>
        <v>&lt;1,00</v>
      </c>
      <c r="I606" s="28" t="str">
        <f>IF(I300&lt;I$619,CONCATENATE("&lt;",VLOOKUP(CONCATENATE(I$317," 1"),ТЗ!$A:$C,3,0)),IF(ТЗ!I300&gt;ТЗ!I$620,CONCATENATE("&gt;",VLOOKUP(CONCATENATE(I$317," 2"),ТЗ!$A:$C,3,0)),ТЗ!I300))</f>
        <v>&lt;1,00</v>
      </c>
      <c r="J606" s="28" t="str">
        <f>IF(J300&lt;J$619,CONCATENATE("&lt;",VLOOKUP(CONCATENATE(J$317," 1"),ТЗ!$A:$C,3,0)),IF(ТЗ!J300&gt;ТЗ!J$620,CONCATENATE("&gt;",VLOOKUP(CONCATENATE(J$317," 2"),ТЗ!$A:$C,3,0)),ТЗ!J300))</f>
        <v>&lt;0,01</v>
      </c>
      <c r="K606" s="28">
        <f>IF(K300&lt;K$619,CONCATENATE("&lt;",VLOOKUP(CONCATENATE(K$317," 1"),ТЗ!$A:$C,3,0)),IF(ТЗ!K300&gt;ТЗ!K$620,CONCATENATE("&gt;",VLOOKUP(CONCATENATE(K$317," 2"),ТЗ!$A:$C,3,0)),ТЗ!K300))</f>
        <v>0</v>
      </c>
    </row>
    <row r="607" spans="4:11" ht="15.75" hidden="1" thickBot="1" x14ac:dyDescent="0.3">
      <c r="D607" s="13" t="str">
        <f>IF(OR(D606=[1]Настройки!$U$6,D606="-"),"-",D606+1)</f>
        <v>-</v>
      </c>
      <c r="E607" s="14" t="str">
        <f t="shared" si="6"/>
        <v>-</v>
      </c>
      <c r="F607" s="14"/>
      <c r="G607" s="14"/>
      <c r="H607" s="28" t="str">
        <f>IF(H301&lt;H$619,CONCATENATE("&lt;",VLOOKUP(CONCATENATE(H$317," 1"),ТЗ!$A:$C,3,0)),IF(ТЗ!H301&gt;ТЗ!H$620,CONCATENATE("&gt;",VLOOKUP(CONCATENATE(H$317," 2"),ТЗ!$A:$C,3,0)),ТЗ!H301))</f>
        <v>&lt;1,00</v>
      </c>
      <c r="I607" s="28" t="str">
        <f>IF(I301&lt;I$619,CONCATENATE("&lt;",VLOOKUP(CONCATENATE(I$317," 1"),ТЗ!$A:$C,3,0)),IF(ТЗ!I301&gt;ТЗ!I$620,CONCATENATE("&gt;",VLOOKUP(CONCATENATE(I$317," 2"),ТЗ!$A:$C,3,0)),ТЗ!I301))</f>
        <v>&lt;1,00</v>
      </c>
      <c r="J607" s="28" t="str">
        <f>IF(J301&lt;J$619,CONCATENATE("&lt;",VLOOKUP(CONCATENATE(J$317," 1"),ТЗ!$A:$C,3,0)),IF(ТЗ!J301&gt;ТЗ!J$620,CONCATENATE("&gt;",VLOOKUP(CONCATENATE(J$317," 2"),ТЗ!$A:$C,3,0)),ТЗ!J301))</f>
        <v>&lt;0,01</v>
      </c>
      <c r="K607" s="28">
        <f>IF(K301&lt;K$619,CONCATENATE("&lt;",VLOOKUP(CONCATENATE(K$317," 1"),ТЗ!$A:$C,3,0)),IF(ТЗ!K301&gt;ТЗ!K$620,CONCATENATE("&gt;",VLOOKUP(CONCATENATE(K$317," 2"),ТЗ!$A:$C,3,0)),ТЗ!K301))</f>
        <v>0</v>
      </c>
    </row>
    <row r="608" spans="4:11" ht="15.75" hidden="1" thickBot="1" x14ac:dyDescent="0.3">
      <c r="D608" s="13" t="str">
        <f>IF(OR(D607=[1]Настройки!$U$6,D607="-"),"-",D607+1)</f>
        <v>-</v>
      </c>
      <c r="E608" s="14" t="str">
        <f t="shared" si="6"/>
        <v>-</v>
      </c>
      <c r="F608" s="14"/>
      <c r="G608" s="14"/>
      <c r="H608" s="28" t="str">
        <f>IF(H302&lt;H$619,CONCATENATE("&lt;",VLOOKUP(CONCATENATE(H$317," 1"),ТЗ!$A:$C,3,0)),IF(ТЗ!H302&gt;ТЗ!H$620,CONCATENATE("&gt;",VLOOKUP(CONCATENATE(H$317," 2"),ТЗ!$A:$C,3,0)),ТЗ!H302))</f>
        <v>&lt;1,00</v>
      </c>
      <c r="I608" s="28" t="str">
        <f>IF(I302&lt;I$619,CONCATENATE("&lt;",VLOOKUP(CONCATENATE(I$317," 1"),ТЗ!$A:$C,3,0)),IF(ТЗ!I302&gt;ТЗ!I$620,CONCATENATE("&gt;",VLOOKUP(CONCATENATE(I$317," 2"),ТЗ!$A:$C,3,0)),ТЗ!I302))</f>
        <v>&lt;1,00</v>
      </c>
      <c r="J608" s="28" t="str">
        <f>IF(J302&lt;J$619,CONCATENATE("&lt;",VLOOKUP(CONCATENATE(J$317," 1"),ТЗ!$A:$C,3,0)),IF(ТЗ!J302&gt;ТЗ!J$620,CONCATENATE("&gt;",VLOOKUP(CONCATENATE(J$317," 2"),ТЗ!$A:$C,3,0)),ТЗ!J302))</f>
        <v>&lt;0,01</v>
      </c>
      <c r="K608" s="28">
        <f>IF(K302&lt;K$619,CONCATENATE("&lt;",VLOOKUP(CONCATENATE(K$317," 1"),ТЗ!$A:$C,3,0)),IF(ТЗ!K302&gt;ТЗ!K$620,CONCATENATE("&gt;",VLOOKUP(CONCATENATE(K$317," 2"),ТЗ!$A:$C,3,0)),ТЗ!K302))</f>
        <v>0</v>
      </c>
    </row>
    <row r="609" spans="4:11" ht="15.75" hidden="1" thickBot="1" x14ac:dyDescent="0.3">
      <c r="D609" s="13" t="str">
        <f>IF(OR(D608=[1]Настройки!$U$6,D608="-"),"-",D608+1)</f>
        <v>-</v>
      </c>
      <c r="E609" s="14" t="str">
        <f t="shared" si="6"/>
        <v>-</v>
      </c>
      <c r="F609" s="14"/>
      <c r="G609" s="14"/>
      <c r="H609" s="28" t="str">
        <f>IF(H303&lt;H$619,CONCATENATE("&lt;",VLOOKUP(CONCATENATE(H$317," 1"),ТЗ!$A:$C,3,0)),IF(ТЗ!H303&gt;ТЗ!H$620,CONCATENATE("&gt;",VLOOKUP(CONCATENATE(H$317," 2"),ТЗ!$A:$C,3,0)),ТЗ!H303))</f>
        <v>&lt;1,00</v>
      </c>
      <c r="I609" s="28" t="str">
        <f>IF(I303&lt;I$619,CONCATENATE("&lt;",VLOOKUP(CONCATENATE(I$317," 1"),ТЗ!$A:$C,3,0)),IF(ТЗ!I303&gt;ТЗ!I$620,CONCATENATE("&gt;",VLOOKUP(CONCATENATE(I$317," 2"),ТЗ!$A:$C,3,0)),ТЗ!I303))</f>
        <v>&lt;1,00</v>
      </c>
      <c r="J609" s="28" t="str">
        <f>IF(J303&lt;J$619,CONCATENATE("&lt;",VLOOKUP(CONCATENATE(J$317," 1"),ТЗ!$A:$C,3,0)),IF(ТЗ!J303&gt;ТЗ!J$620,CONCATENATE("&gt;",VLOOKUP(CONCATENATE(J$317," 2"),ТЗ!$A:$C,3,0)),ТЗ!J303))</f>
        <v>&lt;0,01</v>
      </c>
      <c r="K609" s="28">
        <f>IF(K303&lt;K$619,CONCATENATE("&lt;",VLOOKUP(CONCATENATE(K$317," 1"),ТЗ!$A:$C,3,0)),IF(ТЗ!K303&gt;ТЗ!K$620,CONCATENATE("&gt;",VLOOKUP(CONCATENATE(K$317," 2"),ТЗ!$A:$C,3,0)),ТЗ!K303))</f>
        <v>0</v>
      </c>
    </row>
    <row r="610" spans="4:11" ht="15.75" hidden="1" thickBot="1" x14ac:dyDescent="0.3">
      <c r="D610" s="13" t="str">
        <f>IF(OR(D609=[1]Настройки!$U$6,D609="-"),"-",D609+1)</f>
        <v>-</v>
      </c>
      <c r="E610" s="14" t="str">
        <f t="shared" si="6"/>
        <v>-</v>
      </c>
      <c r="F610" s="14"/>
      <c r="G610" s="14"/>
      <c r="H610" s="28" t="str">
        <f>IF(H304&lt;H$619,CONCATENATE("&lt;",VLOOKUP(CONCATENATE(H$317," 1"),ТЗ!$A:$C,3,0)),IF(ТЗ!H304&gt;ТЗ!H$620,CONCATENATE("&gt;",VLOOKUP(CONCATENATE(H$317," 2"),ТЗ!$A:$C,3,0)),ТЗ!H304))</f>
        <v>&lt;1,00</v>
      </c>
      <c r="I610" s="28" t="str">
        <f>IF(I304&lt;I$619,CONCATENATE("&lt;",VLOOKUP(CONCATENATE(I$317," 1"),ТЗ!$A:$C,3,0)),IF(ТЗ!I304&gt;ТЗ!I$620,CONCATENATE("&gt;",VLOOKUP(CONCATENATE(I$317," 2"),ТЗ!$A:$C,3,0)),ТЗ!I304))</f>
        <v>&lt;1,00</v>
      </c>
      <c r="J610" s="28" t="str">
        <f>IF(J304&lt;J$619,CONCATENATE("&lt;",VLOOKUP(CONCATENATE(J$317," 1"),ТЗ!$A:$C,3,0)),IF(ТЗ!J304&gt;ТЗ!J$620,CONCATENATE("&gt;",VLOOKUP(CONCATENATE(J$317," 2"),ТЗ!$A:$C,3,0)),ТЗ!J304))</f>
        <v>&lt;0,01</v>
      </c>
      <c r="K610" s="28">
        <f>IF(K304&lt;K$619,CONCATENATE("&lt;",VLOOKUP(CONCATENATE(K$317," 1"),ТЗ!$A:$C,3,0)),IF(ТЗ!K304&gt;ТЗ!K$620,CONCATENATE("&gt;",VLOOKUP(CONCATENATE(K$317," 2"),ТЗ!$A:$C,3,0)),ТЗ!K304))</f>
        <v>0</v>
      </c>
    </row>
    <row r="611" spans="4:11" ht="15.75" hidden="1" thickBot="1" x14ac:dyDescent="0.3">
      <c r="D611" s="13" t="str">
        <f>IF(OR(D610=[1]Настройки!$U$6,D610="-"),"-",D610+1)</f>
        <v>-</v>
      </c>
      <c r="E611" s="14" t="str">
        <f t="shared" si="6"/>
        <v>-</v>
      </c>
      <c r="F611" s="14"/>
      <c r="G611" s="14"/>
      <c r="H611" s="28" t="str">
        <f>IF(H305&lt;H$619,CONCATENATE("&lt;",VLOOKUP(CONCATENATE(H$317," 1"),ТЗ!$A:$C,3,0)),IF(ТЗ!H305&gt;ТЗ!H$620,CONCATENATE("&gt;",VLOOKUP(CONCATENATE(H$317," 2"),ТЗ!$A:$C,3,0)),ТЗ!H305))</f>
        <v>&lt;1,00</v>
      </c>
      <c r="I611" s="28" t="str">
        <f>IF(I305&lt;I$619,CONCATENATE("&lt;",VLOOKUP(CONCATENATE(I$317," 1"),ТЗ!$A:$C,3,0)),IF(ТЗ!I305&gt;ТЗ!I$620,CONCATENATE("&gt;",VLOOKUP(CONCATENATE(I$317," 2"),ТЗ!$A:$C,3,0)),ТЗ!I305))</f>
        <v>&lt;1,00</v>
      </c>
      <c r="J611" s="28" t="str">
        <f>IF(J305&lt;J$619,CONCATENATE("&lt;",VLOOKUP(CONCATENATE(J$317," 1"),ТЗ!$A:$C,3,0)),IF(ТЗ!J305&gt;ТЗ!J$620,CONCATENATE("&gt;",VLOOKUP(CONCATENATE(J$317," 2"),ТЗ!$A:$C,3,0)),ТЗ!J305))</f>
        <v>&lt;0,01</v>
      </c>
      <c r="K611" s="28">
        <f>IF(K305&lt;K$619,CONCATENATE("&lt;",VLOOKUP(CONCATENATE(K$317," 1"),ТЗ!$A:$C,3,0)),IF(ТЗ!K305&gt;ТЗ!K$620,CONCATENATE("&gt;",VLOOKUP(CONCATENATE(K$317," 2"),ТЗ!$A:$C,3,0)),ТЗ!K305))</f>
        <v>0</v>
      </c>
    </row>
    <row r="612" spans="4:11" ht="15.75" hidden="1" thickBot="1" x14ac:dyDescent="0.3">
      <c r="D612" s="13" t="str">
        <f>IF(OR(D611=[1]Настройки!$U$6,D611="-"),"-",D611+1)</f>
        <v>-</v>
      </c>
      <c r="E612" s="14" t="str">
        <f t="shared" si="6"/>
        <v>-</v>
      </c>
      <c r="F612" s="14"/>
      <c r="G612" s="14"/>
      <c r="H612" s="28" t="str">
        <f>IF(H306&lt;H$619,CONCATENATE("&lt;",VLOOKUP(CONCATENATE(H$317," 1"),ТЗ!$A:$C,3,0)),IF(ТЗ!H306&gt;ТЗ!H$620,CONCATENATE("&gt;",VLOOKUP(CONCATENATE(H$317," 2"),ТЗ!$A:$C,3,0)),ТЗ!H306))</f>
        <v>&lt;1,00</v>
      </c>
      <c r="I612" s="28" t="str">
        <f>IF(I306&lt;I$619,CONCATENATE("&lt;",VLOOKUP(CONCATENATE(I$317," 1"),ТЗ!$A:$C,3,0)),IF(ТЗ!I306&gt;ТЗ!I$620,CONCATENATE("&gt;",VLOOKUP(CONCATENATE(I$317," 2"),ТЗ!$A:$C,3,0)),ТЗ!I306))</f>
        <v>&lt;1,00</v>
      </c>
      <c r="J612" s="28" t="str">
        <f>IF(J306&lt;J$619,CONCATENATE("&lt;",VLOOKUP(CONCATENATE(J$317," 1"),ТЗ!$A:$C,3,0)),IF(ТЗ!J306&gt;ТЗ!J$620,CONCATENATE("&gt;",VLOOKUP(CONCATENATE(J$317," 2"),ТЗ!$A:$C,3,0)),ТЗ!J306))</f>
        <v>&lt;0,01</v>
      </c>
      <c r="K612" s="28">
        <f>IF(K306&lt;K$619,CONCATENATE("&lt;",VLOOKUP(CONCATENATE(K$317," 1"),ТЗ!$A:$C,3,0)),IF(ТЗ!K306&gt;ТЗ!K$620,CONCATENATE("&gt;",VLOOKUP(CONCATENATE(K$317," 2"),ТЗ!$A:$C,3,0)),ТЗ!K306))</f>
        <v>0</v>
      </c>
    </row>
    <row r="613" spans="4:11" ht="15.75" hidden="1" thickBot="1" x14ac:dyDescent="0.3">
      <c r="D613" s="13" t="str">
        <f>IF(OR(D612=[1]Настройки!$U$6,D612="-"),"-",D612+1)</f>
        <v>-</v>
      </c>
      <c r="E613" s="14" t="str">
        <f t="shared" si="6"/>
        <v>-</v>
      </c>
      <c r="F613" s="14"/>
      <c r="G613" s="14"/>
      <c r="H613" s="28" t="str">
        <f>IF(H307&lt;H$619,CONCATENATE("&lt;",VLOOKUP(CONCATENATE(H$317," 1"),ТЗ!$A:$C,3,0)),IF(ТЗ!H307&gt;ТЗ!H$620,CONCATENATE("&gt;",VLOOKUP(CONCATENATE(H$317," 2"),ТЗ!$A:$C,3,0)),ТЗ!H307))</f>
        <v>&lt;1,00</v>
      </c>
      <c r="I613" s="28" t="str">
        <f>IF(I307&lt;I$619,CONCATENATE("&lt;",VLOOKUP(CONCATENATE(I$317," 1"),ТЗ!$A:$C,3,0)),IF(ТЗ!I307&gt;ТЗ!I$620,CONCATENATE("&gt;",VLOOKUP(CONCATENATE(I$317," 2"),ТЗ!$A:$C,3,0)),ТЗ!I307))</f>
        <v>&lt;1,00</v>
      </c>
      <c r="J613" s="28" t="str">
        <f>IF(J307&lt;J$619,CONCATENATE("&lt;",VLOOKUP(CONCATENATE(J$317," 1"),ТЗ!$A:$C,3,0)),IF(ТЗ!J307&gt;ТЗ!J$620,CONCATENATE("&gt;",VLOOKUP(CONCATENATE(J$317," 2"),ТЗ!$A:$C,3,0)),ТЗ!J307))</f>
        <v>&lt;0,01</v>
      </c>
      <c r="K613" s="28">
        <f>IF(K307&lt;K$619,CONCATENATE("&lt;",VLOOKUP(CONCATENATE(K$317," 1"),ТЗ!$A:$C,3,0)),IF(ТЗ!K307&gt;ТЗ!K$620,CONCATENATE("&gt;",VLOOKUP(CONCATENATE(K$317," 2"),ТЗ!$A:$C,3,0)),ТЗ!K307))</f>
        <v>0</v>
      </c>
    </row>
    <row r="614" spans="4:11" ht="15.75" hidden="1" thickBot="1" x14ac:dyDescent="0.3">
      <c r="D614" s="13" t="str">
        <f>IF(OR(D613=[1]Настройки!$U$6,D613="-"),"-",D613+1)</f>
        <v>-</v>
      </c>
      <c r="E614" s="14" t="str">
        <f t="shared" si="6"/>
        <v>-</v>
      </c>
      <c r="F614" s="14"/>
      <c r="G614" s="14"/>
      <c r="H614" s="28" t="str">
        <f>IF(H308&lt;H$619,CONCATENATE("&lt;",VLOOKUP(CONCATENATE(H$317," 1"),ТЗ!$A:$C,3,0)),IF(ТЗ!H308&gt;ТЗ!H$620,CONCATENATE("&gt;",VLOOKUP(CONCATENATE(H$317," 2"),ТЗ!$A:$C,3,0)),ТЗ!H308))</f>
        <v>&lt;1,00</v>
      </c>
      <c r="I614" s="28" t="str">
        <f>IF(I308&lt;I$619,CONCATENATE("&lt;",VLOOKUP(CONCATENATE(I$317," 1"),ТЗ!$A:$C,3,0)),IF(ТЗ!I308&gt;ТЗ!I$620,CONCATENATE("&gt;",VLOOKUP(CONCATENATE(I$317," 2"),ТЗ!$A:$C,3,0)),ТЗ!I308))</f>
        <v>&lt;1,00</v>
      </c>
      <c r="J614" s="28" t="str">
        <f>IF(J308&lt;J$619,CONCATENATE("&lt;",VLOOKUP(CONCATENATE(J$317," 1"),ТЗ!$A:$C,3,0)),IF(ТЗ!J308&gt;ТЗ!J$620,CONCATENATE("&gt;",VLOOKUP(CONCATENATE(J$317," 2"),ТЗ!$A:$C,3,0)),ТЗ!J308))</f>
        <v>&lt;0,01</v>
      </c>
      <c r="K614" s="28">
        <f>IF(K308&lt;K$619,CONCATENATE("&lt;",VLOOKUP(CONCATENATE(K$317," 1"),ТЗ!$A:$C,3,0)),IF(ТЗ!K308&gt;ТЗ!K$620,CONCATENATE("&gt;",VLOOKUP(CONCATENATE(K$317," 2"),ТЗ!$A:$C,3,0)),ТЗ!K308))</f>
        <v>0</v>
      </c>
    </row>
    <row r="615" spans="4:11" ht="15.75" hidden="1" thickBot="1" x14ac:dyDescent="0.3">
      <c r="D615" s="13" t="str">
        <f>IF(OR(D614=[1]Настройки!$U$6,D614="-"),"-",D614+1)</f>
        <v>-</v>
      </c>
      <c r="E615" s="14" t="str">
        <f t="shared" si="6"/>
        <v>-</v>
      </c>
      <c r="F615" s="14"/>
      <c r="G615" s="14"/>
      <c r="H615" s="28" t="str">
        <f>IF(H309&lt;H$619,CONCATENATE("&lt;",VLOOKUP(CONCATENATE(H$317," 1"),ТЗ!$A:$C,3,0)),IF(ТЗ!H309&gt;ТЗ!H$620,CONCATENATE("&gt;",VLOOKUP(CONCATENATE(H$317," 2"),ТЗ!$A:$C,3,0)),ТЗ!H309))</f>
        <v>&lt;1,00</v>
      </c>
      <c r="I615" s="28" t="str">
        <f>IF(I309&lt;I$619,CONCATENATE("&lt;",VLOOKUP(CONCATENATE(I$317," 1"),ТЗ!$A:$C,3,0)),IF(ТЗ!I309&gt;ТЗ!I$620,CONCATENATE("&gt;",VLOOKUP(CONCATENATE(I$317," 2"),ТЗ!$A:$C,3,0)),ТЗ!I309))</f>
        <v>&lt;1,00</v>
      </c>
      <c r="J615" s="28" t="str">
        <f>IF(J309&lt;J$619,CONCATENATE("&lt;",VLOOKUP(CONCATENATE(J$317," 1"),ТЗ!$A:$C,3,0)),IF(ТЗ!J309&gt;ТЗ!J$620,CONCATENATE("&gt;",VLOOKUP(CONCATENATE(J$317," 2"),ТЗ!$A:$C,3,0)),ТЗ!J309))</f>
        <v>&lt;0,01</v>
      </c>
      <c r="K615" s="28">
        <f>IF(K309&lt;K$619,CONCATENATE("&lt;",VLOOKUP(CONCATENATE(K$317," 1"),ТЗ!$A:$C,3,0)),IF(ТЗ!K309&gt;ТЗ!K$620,CONCATENATE("&gt;",VLOOKUP(CONCATENATE(K$317," 2"),ТЗ!$A:$C,3,0)),ТЗ!K309))</f>
        <v>0</v>
      </c>
    </row>
    <row r="616" spans="4:11" ht="15.75" hidden="1" thickBot="1" x14ac:dyDescent="0.3">
      <c r="D616" s="13" t="str">
        <f>IF(OR(D615=[1]Настройки!$U$6,D615="-"),"-",D615+1)</f>
        <v>-</v>
      </c>
      <c r="E616" s="14" t="str">
        <f t="shared" si="6"/>
        <v>-</v>
      </c>
      <c r="F616" s="14"/>
      <c r="G616" s="14"/>
      <c r="H616" s="28" t="str">
        <f>IF(H310&lt;H$619,CONCATENATE("&lt;",VLOOKUP(CONCATENATE(H$317," 1"),ТЗ!$A:$C,3,0)),IF(ТЗ!H310&gt;ТЗ!H$620,CONCATENATE("&gt;",VLOOKUP(CONCATENATE(H$317," 2"),ТЗ!$A:$C,3,0)),ТЗ!H310))</f>
        <v>&lt;1,00</v>
      </c>
      <c r="I616" s="28" t="str">
        <f>IF(I310&lt;I$619,CONCATENATE("&lt;",VLOOKUP(CONCATENATE(I$317," 1"),ТЗ!$A:$C,3,0)),IF(ТЗ!I310&gt;ТЗ!I$620,CONCATENATE("&gt;",VLOOKUP(CONCATENATE(I$317," 2"),ТЗ!$A:$C,3,0)),ТЗ!I310))</f>
        <v>&lt;1,00</v>
      </c>
      <c r="J616" s="28" t="str">
        <f>IF(J310&lt;J$619,CONCATENATE("&lt;",VLOOKUP(CONCATENATE(J$317," 1"),ТЗ!$A:$C,3,0)),IF(ТЗ!J310&gt;ТЗ!J$620,CONCATENATE("&gt;",VLOOKUP(CONCATENATE(J$317," 2"),ТЗ!$A:$C,3,0)),ТЗ!J310))</f>
        <v>&lt;0,01</v>
      </c>
      <c r="K616" s="28">
        <f>IF(K310&lt;K$619,CONCATENATE("&lt;",VLOOKUP(CONCATENATE(K$317," 1"),ТЗ!$A:$C,3,0)),IF(ТЗ!K310&gt;ТЗ!K$620,CONCATENATE("&gt;",VLOOKUP(CONCATENATE(K$317," 2"),ТЗ!$A:$C,3,0)),ТЗ!K310))</f>
        <v>0</v>
      </c>
    </row>
    <row r="617" spans="4:11" ht="15.75" hidden="1" thickBot="1" x14ac:dyDescent="0.3">
      <c r="D617" s="13" t="str">
        <f>IF(OR(D616=[1]Настройки!$U$6,D616="-"),"-",D616+1)</f>
        <v>-</v>
      </c>
      <c r="E617" s="14" t="str">
        <f t="shared" si="6"/>
        <v>-</v>
      </c>
      <c r="F617" s="14"/>
      <c r="G617" s="14"/>
      <c r="H617" s="28" t="str">
        <f>IF(H311&lt;H$619,CONCATENATE("&lt;",VLOOKUP(CONCATENATE(H$317," 1"),ТЗ!$A:$C,3,0)),IF(ТЗ!H311&gt;ТЗ!H$620,CONCATENATE("&gt;",VLOOKUP(CONCATENATE(H$317," 2"),ТЗ!$A:$C,3,0)),ТЗ!H311))</f>
        <v>&lt;1,00</v>
      </c>
      <c r="I617" s="28" t="str">
        <f>IF(I311&lt;I$619,CONCATENATE("&lt;",VLOOKUP(CONCATENATE(I$317," 1"),ТЗ!$A:$C,3,0)),IF(ТЗ!I311&gt;ТЗ!I$620,CONCATENATE("&gt;",VLOOKUP(CONCATENATE(I$317," 2"),ТЗ!$A:$C,3,0)),ТЗ!I311))</f>
        <v>&lt;1,00</v>
      </c>
      <c r="J617" s="28" t="str">
        <f>IF(J311&lt;J$619,CONCATENATE("&lt;",VLOOKUP(CONCATENATE(J$317," 1"),ТЗ!$A:$C,3,0)),IF(ТЗ!J311&gt;ТЗ!J$620,CONCATENATE("&gt;",VLOOKUP(CONCATENATE(J$317," 2"),ТЗ!$A:$C,3,0)),ТЗ!J311))</f>
        <v>&lt;0,01</v>
      </c>
      <c r="K617" s="28">
        <f>IF(K311&lt;K$619,CONCATENATE("&lt;",VLOOKUP(CONCATENATE(K$317," 1"),ТЗ!$A:$C,3,0)),IF(ТЗ!K311&gt;ТЗ!K$620,CONCATENATE("&gt;",VLOOKUP(CONCATENATE(K$317," 2"),ТЗ!$A:$C,3,0)),ТЗ!K311))</f>
        <v>0</v>
      </c>
    </row>
    <row r="618" spans="4:11" ht="15.75" hidden="1" thickBot="1" x14ac:dyDescent="0.3">
      <c r="D618" s="32" t="str">
        <f>IF(OR(D617=[1]Настройки!$U$6,D617="-"),"-",D617+1)</f>
        <v>-</v>
      </c>
      <c r="E618" s="14" t="str">
        <f t="shared" si="6"/>
        <v>-</v>
      </c>
      <c r="F618" s="14"/>
      <c r="G618" s="14"/>
      <c r="H618" s="28" t="str">
        <f>IF(H312&lt;H$619,CONCATENATE("&lt;",VLOOKUP(CONCATENATE(H$317," 1"),ТЗ!$A:$C,3,0)),IF(ТЗ!H312&gt;ТЗ!H$620,CONCATENATE("&gt;",VLOOKUP(CONCATENATE(H$317," 2"),ТЗ!$A:$C,3,0)),ТЗ!H312))</f>
        <v>&lt;1,00</v>
      </c>
      <c r="I618" s="28" t="str">
        <f>IF(I312&lt;I$619,CONCATENATE("&lt;",VLOOKUP(CONCATENATE(I$317," 1"),ТЗ!$A:$C,3,0)),IF(ТЗ!I312&gt;ТЗ!I$620,CONCATENATE("&gt;",VLOOKUP(CONCATENATE(I$317," 2"),ТЗ!$A:$C,3,0)),ТЗ!I312))</f>
        <v>&lt;1,00</v>
      </c>
      <c r="J618" s="28" t="str">
        <f>IF(J312&lt;J$619,CONCATENATE("&lt;",VLOOKUP(CONCATENATE(J$317," 1"),ТЗ!$A:$C,3,0)),IF(ТЗ!J312&gt;ТЗ!J$620,CONCATENATE("&gt;",VLOOKUP(CONCATENATE(J$317," 2"),ТЗ!$A:$C,3,0)),ТЗ!J312))</f>
        <v>&lt;0,01</v>
      </c>
      <c r="K618" s="28">
        <f>IF(K312&lt;K$619,CONCATENATE("&lt;",VLOOKUP(CONCATENATE(K$317," 1"),ТЗ!$A:$C,3,0)),IF(ТЗ!K312&gt;ТЗ!K$620,CONCATENATE("&gt;",VLOOKUP(CONCATENATE(K$317," 2"),ТЗ!$A:$C,3,0)),ТЗ!K312))</f>
        <v>0</v>
      </c>
    </row>
    <row r="619" spans="4:11" ht="24" hidden="1" thickTop="1" thickBot="1" x14ac:dyDescent="0.3">
      <c r="D619" s="55" t="s">
        <v>373</v>
      </c>
      <c r="E619" s="33" t="s">
        <v>443</v>
      </c>
      <c r="F619" s="33"/>
      <c r="G619" s="33"/>
      <c r="H619" s="34">
        <f t="shared" ref="H619:K619" si="7">VLOOKUP(CONCATENATE(H$317," 1"),$A:$C,2,0)</f>
        <v>1</v>
      </c>
      <c r="I619" s="34">
        <f t="shared" si="7"/>
        <v>1</v>
      </c>
      <c r="J619" s="34">
        <f t="shared" si="7"/>
        <v>0.01</v>
      </c>
      <c r="K619" s="34">
        <f t="shared" si="7"/>
        <v>0</v>
      </c>
    </row>
    <row r="620" spans="4:11" ht="24" hidden="1" thickTop="1" thickBot="1" x14ac:dyDescent="0.3">
      <c r="D620" s="56"/>
      <c r="E620" s="33" t="s">
        <v>444</v>
      </c>
      <c r="F620" s="33"/>
      <c r="G620" s="33"/>
      <c r="H620" s="34">
        <f t="shared" ref="H620:K620" si="8">VLOOKUP(CONCATENATE(H$317," 2"),$A:$C,2,0)</f>
        <v>14</v>
      </c>
      <c r="I620" s="34">
        <f t="shared" si="8"/>
        <v>14</v>
      </c>
      <c r="J620" s="34">
        <f t="shared" si="8"/>
        <v>1000</v>
      </c>
      <c r="K620" s="34">
        <f t="shared" si="8"/>
        <v>100000000000</v>
      </c>
    </row>
    <row r="621" spans="4:11" ht="15.75" hidden="1" thickTop="1" x14ac:dyDescent="0.25"/>
  </sheetData>
  <mergeCells count="16">
    <mergeCell ref="D619:D620"/>
    <mergeCell ref="D7:I8"/>
    <mergeCell ref="K7:P8"/>
    <mergeCell ref="F11:F12"/>
    <mergeCell ref="G11:G12"/>
    <mergeCell ref="D11:D12"/>
    <mergeCell ref="E11:E12"/>
    <mergeCell ref="D313:E313"/>
    <mergeCell ref="D1:W2"/>
    <mergeCell ref="D317:D318"/>
    <mergeCell ref="E317:E318"/>
    <mergeCell ref="BE3:CY5"/>
    <mergeCell ref="H4:O4"/>
    <mergeCell ref="P4:Q4"/>
    <mergeCell ref="D6:I6"/>
    <mergeCell ref="K6:P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ТЗ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 Клубничкин</dc:creator>
  <cp:lastModifiedBy>Пользователь</cp:lastModifiedBy>
  <dcterms:created xsi:type="dcterms:W3CDTF">2021-09-28T12:41:46Z</dcterms:created>
  <dcterms:modified xsi:type="dcterms:W3CDTF">2022-12-14T07:58:16Z</dcterms:modified>
</cp:coreProperties>
</file>