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4760" windowHeight="15260"/>
  </bookViews>
  <sheets>
    <sheet name="Sprite Downlink Budget" sheetId="1" r:id="rId1"/>
    <sheet name="Sprite Uplink Budget" sheetId="5" r:id="rId2"/>
    <sheet name="KickSat Bus Link Budget" sheetId="3" r:id="rId3"/>
  </sheets>
  <definedNames>
    <definedName name="_xlnm.Print_Area" localSheetId="2">'KickSat Bus Link Budget'!$A$1:$I$56</definedName>
    <definedName name="_xlnm.Print_Area" localSheetId="0">'Sprite Downlink Budget'!$A$1:$I$55</definedName>
    <definedName name="_xlnm.Print_Area" localSheetId="1">'Sprite Uplink Budget'!$A$1:$I$55</definedName>
  </definedNames>
  <calcPr calcId="140001" concurrentCalc="0"/>
  <customWorkbookViews>
    <customWorkbookView name="Justin Atchison - Personal View" guid="{DF438D20-ED32-4502-BBF3-1338727B4A2A}" mergeInterval="0" personalView="1" maximized="1" xWindow="1" yWindow="1" windowWidth="1011" windowHeight="646" activeSheetId="1"/>
    <customWorkbookView name="P - Personal View" guid="{56B56577-359B-4FEF-8511-5634C3B3AD8C}" mergeInterval="0" personalView="1" maximized="1" windowWidth="1017" windowHeight="629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5" l="1"/>
  <c r="C17" i="5"/>
  <c r="C23" i="5"/>
  <c r="C29" i="5"/>
  <c r="C24" i="5"/>
  <c r="C26" i="5"/>
  <c r="C33" i="5"/>
  <c r="C42" i="5"/>
  <c r="C40" i="5"/>
  <c r="C28" i="5"/>
  <c r="C31" i="5"/>
  <c r="C44" i="5"/>
  <c r="E44" i="5"/>
  <c r="E46" i="5"/>
  <c r="C45" i="5"/>
  <c r="C46" i="5"/>
  <c r="C43" i="5"/>
  <c r="E43" i="5"/>
  <c r="E34" i="5"/>
  <c r="E23" i="5"/>
  <c r="E42" i="5"/>
  <c r="E40" i="5"/>
  <c r="C38" i="5"/>
  <c r="E35" i="5"/>
  <c r="C35" i="5"/>
  <c r="E7" i="5"/>
  <c r="E30" i="5"/>
  <c r="E27" i="5"/>
  <c r="E31" i="5"/>
  <c r="C19" i="5"/>
  <c r="C20" i="5"/>
  <c r="C21" i="5"/>
  <c r="C18" i="5"/>
  <c r="C46" i="3"/>
  <c r="C26" i="1"/>
  <c r="C42" i="1"/>
  <c r="C28" i="1"/>
  <c r="C31" i="1"/>
  <c r="C44" i="1"/>
  <c r="C46" i="1"/>
  <c r="C45" i="1"/>
  <c r="C26" i="3"/>
  <c r="C42" i="3"/>
  <c r="C40" i="3"/>
  <c r="C43" i="3"/>
  <c r="C45" i="3"/>
  <c r="E45" i="3"/>
  <c r="E47" i="3"/>
  <c r="C47" i="3"/>
  <c r="C13" i="1"/>
  <c r="C17" i="1"/>
  <c r="C23" i="1"/>
  <c r="C29" i="1"/>
  <c r="C24" i="1"/>
  <c r="C33" i="1"/>
  <c r="C40" i="1"/>
  <c r="C13" i="3"/>
  <c r="C17" i="3"/>
  <c r="C23" i="3"/>
  <c r="C29" i="3"/>
  <c r="C24" i="3"/>
  <c r="C33" i="3"/>
  <c r="C28" i="3"/>
  <c r="C31" i="3"/>
  <c r="C44" i="3"/>
  <c r="E44" i="3"/>
  <c r="E34" i="3"/>
  <c r="E23" i="3"/>
  <c r="E42" i="3"/>
  <c r="E40" i="3"/>
  <c r="E43" i="3"/>
  <c r="C38" i="3"/>
  <c r="E35" i="3"/>
  <c r="C35" i="3"/>
  <c r="E7" i="3"/>
  <c r="E30" i="3"/>
  <c r="E27" i="3"/>
  <c r="E31" i="3"/>
  <c r="C19" i="3"/>
  <c r="C20" i="3"/>
  <c r="C21" i="3"/>
  <c r="C18" i="3"/>
  <c r="C38" i="1"/>
  <c r="E7" i="1"/>
  <c r="E34" i="1"/>
  <c r="E23" i="1"/>
  <c r="E42" i="1"/>
  <c r="E30" i="1"/>
  <c r="C18" i="1"/>
  <c r="C19" i="1"/>
  <c r="C20" i="1"/>
  <c r="C21" i="1"/>
  <c r="E40" i="1"/>
  <c r="E35" i="1"/>
  <c r="C35" i="1"/>
  <c r="E27" i="1"/>
  <c r="E31" i="1"/>
  <c r="E44" i="1"/>
  <c r="E46" i="1"/>
  <c r="C43" i="1"/>
  <c r="E43" i="1"/>
</calcChain>
</file>

<file path=xl/sharedStrings.xml><?xml version="1.0" encoding="utf-8"?>
<sst xmlns="http://schemas.openxmlformats.org/spreadsheetml/2006/main" count="297" uniqueCount="80">
  <si>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</si>
  <si>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</si>
  <si>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</si>
  <si>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</si>
  <si>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</si>
  <si>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</si>
  <si>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</si>
  <si>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</si>
  <si>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</si>
  <si>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</si>
  <si>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</si>
  <si>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</si>
  <si>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</si>
  <si>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</si>
  <si>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</si>
  <si>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</si>
  <si>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</si>
  <si>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</si>
  <si>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</si>
  <si>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</si>
  <si>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</si>
  <si>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</si>
  <si>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</si>
  <si>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</si>
  <si>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</si>
  <si>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</si>
  <si>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</si>
  <si>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</si>
  <si>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</si>
  <si>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</si>
  <si>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</si>
  <si>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</si>
  <si>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</si>
  <si>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</si>
  <si>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</si>
  <si>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</si>
  <si>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</si>
  <si>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</si>
  <si>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</si>
  <si>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</si>
  <si>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</si>
  <si>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</si>
  <si>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</si>
  <si>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</si>
  <si>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</si>
  <si>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</si>
  <si>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</si>
  <si>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</si>
  <si>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</si>
  <si>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</si>
  <si>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</si>
  <si>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</si>
  <si>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</si>
  <si>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</si>
  <si>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</si>
  <si>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</si>
  <si>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</si>
  <si>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</si>
  <si>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</si>
  <si>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</si>
  <si>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</si>
  <si>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</si>
  <si>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</si>
  <si>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</si>
  <si>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</si>
  <si>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</si>
  <si>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</si>
  <si>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</si>
  <si>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</si>
  <si>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</si>
  <si>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</si>
  <si>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</si>
  <si>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</si>
  <si>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Receiver Noise Factor/Figure</t>
  </si>
  <si>
    <t>&lt;- Receiver system noise temperature goes here</t>
  </si>
  <si>
    <t>&lt;- Receiver noise figure goes here</t>
  </si>
  <si>
    <t>Eb/N0</t>
  </si>
  <si>
    <t>KickSat Bus</t>
  </si>
  <si>
    <t>Minimum Elevation Angle, φ</t>
  </si>
  <si>
    <t>Minimum Eb/N0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</si>
</sst>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Fill="1" applyBorder="1" applyAlignment="1">
      <alignment horizontal="center"/>
    </xf>
    <xf numFmtId="14" fontId="9" fillId="0" borderId="0" xfId="0" applyNumberFormat="1" applyFont="1" applyBorder="1" applyAlignment="1"/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11" fontId="4" fillId="0" borderId="0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2" fontId="4" fillId="0" borderId="0" xfId="0" applyNumberFormat="1" applyFont="1" applyBorder="1"/>
    <xf numFmtId="167" fontId="10" fillId="0" borderId="0" xfId="0" applyNumberFormat="1" applyFont="1" applyBorder="1"/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left"/>
    </xf>
    <xf numFmtId="165" fontId="4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166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Border="1"/>
    <xf numFmtId="0" fontId="5" fillId="0" borderId="0" xfId="0" applyFont="1" applyBorder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5" fontId="4" fillId="0" borderId="0" xfId="0" applyNumberFormat="1" applyFont="1" applyAlignment="1">
      <alignment horizontal="left"/>
    </xf>
    <xf numFmtId="0" fontId="15" fillId="0" borderId="6" xfId="0" applyFont="1" applyBorder="1" applyAlignment="1"/>
    <xf numFmtId="0" fontId="15" fillId="0" borderId="8" xfId="0" applyFont="1" applyBorder="1" applyAlignment="1"/>
    <xf numFmtId="0" fontId="15" fillId="0" borderId="9" xfId="0" applyFont="1" applyBorder="1" applyAlignment="1"/>
    <xf numFmtId="14" fontId="15" fillId="0" borderId="8" xfId="0" applyNumberFormat="1" applyFont="1" applyBorder="1" applyAlignment="1"/>
    <xf numFmtId="14" fontId="15" fillId="0" borderId="9" xfId="0" applyNumberFormat="1" applyFont="1" applyBorder="1" applyAlignment="1"/>
    <xf numFmtId="0" fontId="16" fillId="0" borderId="10" xfId="0" applyFont="1" applyBorder="1" applyAlignment="1">
      <alignment horizontal="left"/>
    </xf>
    <xf numFmtId="164" fontId="16" fillId="0" borderId="2" xfId="0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11" fontId="16" fillId="0" borderId="2" xfId="0" applyNumberFormat="1" applyFont="1" applyFill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1" fontId="16" fillId="0" borderId="7" xfId="0" applyNumberFormat="1" applyFont="1" applyFill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166" fontId="16" fillId="0" borderId="2" xfId="0" applyNumberFormat="1" applyFont="1" applyFill="1" applyBorder="1" applyAlignment="1">
      <alignment horizontal="center"/>
    </xf>
    <xf numFmtId="0" fontId="1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165" fontId="16" fillId="0" borderId="2" xfId="0" applyNumberFormat="1" applyFont="1" applyFill="1" applyBorder="1" applyAlignment="1">
      <alignment horizontal="center"/>
    </xf>
    <xf numFmtId="168" fontId="16" fillId="0" borderId="2" xfId="0" applyNumberFormat="1" applyFont="1" applyFill="1" applyBorder="1" applyAlignment="1">
      <alignment horizontal="center"/>
    </xf>
    <xf numFmtId="165" fontId="16" fillId="0" borderId="2" xfId="0" applyNumberFormat="1" applyFont="1" applyBorder="1" applyAlignment="1">
      <alignment horizontal="center"/>
    </xf>
    <xf numFmtId="0" fontId="16" fillId="0" borderId="0" xfId="0" applyNumberFormat="1" applyFont="1" applyFill="1" applyBorder="1" applyAlignment="1">
      <alignment horizontal="center"/>
    </xf>
    <xf numFmtId="165" fontId="16" fillId="0" borderId="7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65" fontId="16" fillId="0" borderId="1" xfId="0" applyNumberFormat="1" applyFont="1" applyFill="1" applyBorder="1" applyAlignment="1">
      <alignment horizontal="center"/>
    </xf>
    <xf numFmtId="11" fontId="16" fillId="0" borderId="0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166" fontId="16" fillId="0" borderId="7" xfId="0" applyNumberFormat="1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11" fontId="18" fillId="0" borderId="0" xfId="0" applyNumberFormat="1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3" xfId="0" applyNumberFormat="1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2" fontId="18" fillId="0" borderId="12" xfId="0" applyNumberFormat="1" applyFont="1" applyFill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" fillId="0" borderId="0" xfId="0" applyFont="1"/>
    <xf numFmtId="14" fontId="6" fillId="0" borderId="0" xfId="0" applyNumberFormat="1" applyFont="1" applyBorder="1" applyAlignment="1">
      <alignment horizontal="left"/>
    </xf>
    <xf numFmtId="0" fontId="16" fillId="0" borderId="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16" fillId="0" borderId="0" xfId="0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5" fontId="16" fillId="0" borderId="14" xfId="0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20" fillId="0" borderId="0" xfId="0" applyFont="1"/>
    <xf numFmtId="166" fontId="19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9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abSelected="1" workbookViewId="0">
      <selection activeCell="C38" sqref="C38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88" t="s">
        <v>62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9.7286394872397075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8.059905378618776E-15</v>
      </c>
      <c r="D23" s="53"/>
      <c r="E23" s="65">
        <f>-(22+20*LOG10(C17*1000/C13))</f>
        <v>-140.952503286352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10</v>
      </c>
      <c r="D26" s="95"/>
      <c r="E26" s="99">
        <v>10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51" t="s">
        <v>73</v>
      </c>
      <c r="C28" s="108">
        <f>10^(E28/10)</f>
        <v>25.118864315095799</v>
      </c>
      <c r="D28" s="109"/>
      <c r="E28" s="110">
        <v>14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64</v>
      </c>
      <c r="D30" s="94" t="s">
        <v>48</v>
      </c>
      <c r="E30" s="65">
        <f>10*LOG10(C30*1000)</f>
        <v>48.061799739838875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6.4366762177061954E-15</v>
      </c>
      <c r="D31" s="94" t="s">
        <v>7</v>
      </c>
      <c r="E31" s="97">
        <f>$E$7+E30+E27</f>
        <v>-155.91338336513439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64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125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512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2.5487658721877117E-16</v>
      </c>
      <c r="D42" s="78" t="s">
        <v>7</v>
      </c>
      <c r="E42" s="79">
        <f>$E$34+$E$23+$E$24+E29+E26+E33</f>
        <v>-155.952503286352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C42/C31</f>
        <v>3.9597546714816766E-2</v>
      </c>
      <c r="D43" s="78"/>
      <c r="E43" s="79">
        <f>10*LOG10(C43)</f>
        <v>-14.023317201659552</v>
      </c>
      <c r="F43" s="78" t="s">
        <v>2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76</v>
      </c>
      <c r="C44" s="81">
        <f>C42*C40/C31</f>
        <v>20.273943917986184</v>
      </c>
      <c r="D44" s="78"/>
      <c r="E44" s="79">
        <f>10*LOG10(C44)</f>
        <v>13.069382408098756</v>
      </c>
      <c r="F44" s="82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79</v>
      </c>
      <c r="C45" s="81">
        <f>10*LOG10(E45)</f>
        <v>10</v>
      </c>
      <c r="D45" s="78"/>
      <c r="E45" s="79">
        <v>10</v>
      </c>
      <c r="F45" s="82" t="s">
        <v>2</v>
      </c>
      <c r="G45" s="32"/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C44-C45</f>
        <v>10.273943917986184</v>
      </c>
      <c r="D46" s="85"/>
      <c r="E46" s="86">
        <f>E44-10</f>
        <v>3.0693824080987557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10"/>
      <c r="C61" s="16"/>
      <c r="D61" s="14"/>
      <c r="E61" s="17"/>
      <c r="F61" s="16"/>
      <c r="G61" s="4"/>
      <c r="H61" s="13"/>
      <c r="I61" s="13"/>
      <c r="J61" s="13"/>
      <c r="K61" s="13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23"/>
      <c r="D63" s="23"/>
      <c r="E63" s="17"/>
      <c r="F63" s="23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25"/>
      <c r="I68" s="25"/>
      <c r="J68" s="17"/>
      <c r="K68" s="25"/>
      <c r="L68" s="16"/>
      <c r="M68" s="17"/>
      <c r="N68" s="37"/>
    </row>
    <row r="69" spans="2:14">
      <c r="B69" s="40"/>
      <c r="C69" s="9"/>
      <c r="D69" s="4"/>
      <c r="E69" s="16"/>
      <c r="F69" s="16"/>
      <c r="G69" s="36"/>
      <c r="H69" s="39"/>
      <c r="I69" s="39"/>
      <c r="J69" s="39"/>
      <c r="K69" s="39"/>
      <c r="L69" s="38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10"/>
      <c r="C71" s="16"/>
      <c r="D71" s="9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6"/>
      <c r="L73" s="16"/>
      <c r="M73" s="21"/>
      <c r="N73" s="37"/>
    </row>
    <row r="74" spans="2:14">
      <c r="B74" s="26"/>
      <c r="C74" s="9"/>
      <c r="D74" s="16"/>
      <c r="E74" s="16"/>
      <c r="F74" s="16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6"/>
      <c r="J76" s="17"/>
      <c r="K76" s="16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DF438D20-ED32-4502-BBF3-1338727B4A2A}" showRuler="0">
      <selection activeCell="D24" sqref="D24"/>
      <pageSetup orientation="portrait"/>
      <headerFooter alignWithMargins="0"/>
    </customSheetView>
    <customSheetView guid="{56B56577-359B-4FEF-8511-5634C3B3AD8C}" showRuler="0">
      <selection activeCell="L18" sqref="L18"/>
      <pageSetup orientation="portrait"/>
      <headerFooter alignWithMargins="0"/>
    </customSheetView>
  </customSheetViews>
  <phoneticPr fontId="3" type="noConversion"/>
  <conditionalFormatting sqref="C63:D65 F63:F65 H64:I66 K64:K66 H68:I68 K68 E54 C54 C42 E42:E45">
    <cfRule type="cellIs" dxfId="8" priority="15" operator="lessThan">
      <formula>0</formula>
    </cfRule>
  </conditionalFormatting>
  <conditionalFormatting sqref="C65:D67 F65:F67 C54 C44:C45">
    <cfRule type="cellIs" dxfId="7" priority="8" operator="lessThan">
      <formula>5</formula>
    </cfRule>
  </conditionalFormatting>
  <conditionalFormatting sqref="C30">
    <cfRule type="cellIs" dxfId="6" priority="32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opLeftCell="A22" workbookViewId="0">
      <selection activeCell="C31" sqref="C31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88" t="s">
        <v>62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9.7286394872397075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8.059905378618776E-15</v>
      </c>
      <c r="D23" s="53"/>
      <c r="E23" s="65">
        <f>-(22+20*LOG10(C17*1000/C13))</f>
        <v>-140.952503286352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1</v>
      </c>
      <c r="D26" s="95"/>
      <c r="E26" s="99">
        <v>0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51" t="s">
        <v>73</v>
      </c>
      <c r="C28" s="108">
        <f>10^(E28/10)</f>
        <v>100</v>
      </c>
      <c r="D28" s="109"/>
      <c r="E28" s="110">
        <v>20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64</v>
      </c>
      <c r="D30" s="94" t="s">
        <v>48</v>
      </c>
      <c r="E30" s="65">
        <f>10*LOG10(C30*1000)</f>
        <v>48.061799739838875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2.5624869568000002E-14</v>
      </c>
      <c r="D31" s="94" t="s">
        <v>7</v>
      </c>
      <c r="E31" s="97">
        <f>$E$7+E30+E27</f>
        <v>-155.91338336513439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10</v>
      </c>
      <c r="D33" s="69"/>
      <c r="E33" s="72">
        <v>10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40</v>
      </c>
      <c r="D34" s="53" t="s">
        <v>7</v>
      </c>
      <c r="E34" s="62">
        <f>10*LOG10(C34)</f>
        <v>16.020599913279622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400</v>
      </c>
      <c r="D35" s="53" t="s">
        <v>7</v>
      </c>
      <c r="E35" s="58">
        <f>E33+E34</f>
        <v>26.020599913279622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64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64000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1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1</v>
      </c>
      <c r="D40" s="53"/>
      <c r="E40" s="54">
        <f>10*LOG10(C40)</f>
        <v>0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1.0195063488750845E-12</v>
      </c>
      <c r="D42" s="78" t="s">
        <v>7</v>
      </c>
      <c r="E42" s="79">
        <f>$E$34+$E$23+$E$24+E29+E26+E33</f>
        <v>-119.93190337307237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35</v>
      </c>
      <c r="C43" s="80">
        <f>C42/C31</f>
        <v>39.785816125605983</v>
      </c>
      <c r="D43" s="78"/>
      <c r="E43" s="79">
        <f>10*LOG10(C43)</f>
        <v>15.997282711620072</v>
      </c>
      <c r="F43" s="78" t="s">
        <v>2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76</v>
      </c>
      <c r="C44" s="81">
        <f>C42*C40/C31</f>
        <v>39.785816125605983</v>
      </c>
      <c r="D44" s="78"/>
      <c r="E44" s="79">
        <f>10*LOG10(C44)</f>
        <v>15.997282711620072</v>
      </c>
      <c r="F44" s="82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79</v>
      </c>
      <c r="C45" s="81">
        <f>10*LOG10(E45)</f>
        <v>10</v>
      </c>
      <c r="D45" s="78"/>
      <c r="E45" s="79">
        <v>10</v>
      </c>
      <c r="F45" s="82" t="s">
        <v>2</v>
      </c>
      <c r="G45" s="32"/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C44-C45</f>
        <v>29.785816125605983</v>
      </c>
      <c r="D46" s="85"/>
      <c r="E46" s="86">
        <f>E44-10</f>
        <v>5.9972827116200715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B54" s="36"/>
      <c r="C54" s="35"/>
      <c r="D54" s="38"/>
      <c r="E54" s="25"/>
      <c r="F54" s="38"/>
      <c r="H54" s="16"/>
      <c r="I54" s="11"/>
      <c r="J54" s="17"/>
      <c r="K54" s="16"/>
      <c r="L54" s="16"/>
      <c r="M54" s="21"/>
    </row>
    <row r="55" spans="2:14">
      <c r="B55" s="4"/>
      <c r="C55" s="33"/>
      <c r="D55" s="16"/>
      <c r="E55" s="13"/>
      <c r="F55" s="16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10"/>
      <c r="C57" s="13"/>
      <c r="D57" s="11"/>
      <c r="E57" s="11"/>
      <c r="F57" s="13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16"/>
      <c r="D58" s="14"/>
      <c r="E58" s="17"/>
      <c r="F58" s="16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22"/>
      <c r="D59" s="22"/>
      <c r="E59" s="17"/>
      <c r="F59" s="22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22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10"/>
      <c r="C61" s="16"/>
      <c r="D61" s="14"/>
      <c r="E61" s="17"/>
      <c r="F61" s="16"/>
      <c r="G61" s="4"/>
      <c r="H61" s="13"/>
      <c r="I61" s="13"/>
      <c r="J61" s="13"/>
      <c r="K61" s="13"/>
      <c r="L61" s="16"/>
      <c r="M61" s="21"/>
      <c r="N61" s="37"/>
    </row>
    <row r="62" spans="2:14">
      <c r="B62" s="4"/>
      <c r="C62" s="11"/>
      <c r="D62" s="11"/>
      <c r="E62" s="17"/>
      <c r="F62" s="11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23"/>
      <c r="D63" s="23"/>
      <c r="E63" s="17"/>
      <c r="F63" s="23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35"/>
      <c r="D65" s="35"/>
      <c r="E65" s="17"/>
      <c r="F65" s="35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4"/>
      <c r="D66" s="24"/>
      <c r="E66" s="17"/>
      <c r="F66" s="24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36"/>
      <c r="C68" s="39"/>
      <c r="D68" s="39"/>
      <c r="E68" s="39"/>
      <c r="F68" s="39"/>
      <c r="G68" s="36"/>
      <c r="H68" s="25"/>
      <c r="I68" s="25"/>
      <c r="J68" s="17"/>
      <c r="K68" s="25"/>
      <c r="L68" s="16"/>
      <c r="M68" s="17"/>
      <c r="N68" s="37"/>
    </row>
    <row r="69" spans="2:14">
      <c r="B69" s="40"/>
      <c r="C69" s="9"/>
      <c r="D69" s="4"/>
      <c r="E69" s="16"/>
      <c r="F69" s="16"/>
      <c r="G69" s="36"/>
      <c r="H69" s="39"/>
      <c r="I69" s="39"/>
      <c r="J69" s="39"/>
      <c r="K69" s="39"/>
      <c r="L69" s="38"/>
      <c r="M69" s="17"/>
      <c r="N69" s="37"/>
    </row>
    <row r="70" spans="2:14">
      <c r="B70" s="34"/>
      <c r="C70" s="16"/>
      <c r="D70" s="14"/>
      <c r="E70" s="17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10"/>
      <c r="C71" s="16"/>
      <c r="D71" s="9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4"/>
      <c r="C72" s="16"/>
      <c r="D72" s="4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9"/>
      <c r="D73" s="4"/>
      <c r="E73" s="17"/>
      <c r="F73" s="17"/>
      <c r="G73" s="4"/>
      <c r="H73" s="16"/>
      <c r="I73" s="17"/>
      <c r="J73" s="17"/>
      <c r="K73" s="16"/>
      <c r="L73" s="16"/>
      <c r="M73" s="21"/>
      <c r="N73" s="37"/>
    </row>
    <row r="74" spans="2:14">
      <c r="B74" s="26"/>
      <c r="C74" s="9"/>
      <c r="D74" s="16"/>
      <c r="E74" s="16"/>
      <c r="F74" s="16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27"/>
      <c r="D76" s="27"/>
      <c r="E76" s="27"/>
      <c r="F76" s="27"/>
      <c r="G76" s="4"/>
      <c r="H76" s="16"/>
      <c r="I76" s="16"/>
      <c r="J76" s="17"/>
      <c r="K76" s="16"/>
      <c r="L76" s="16"/>
      <c r="M76" s="21"/>
      <c r="N76" s="37"/>
    </row>
    <row r="77" spans="2:14">
      <c r="B77" s="4"/>
      <c r="C77" s="9"/>
      <c r="D77" s="4"/>
      <c r="E77" s="17"/>
      <c r="F77" s="1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G93" s="4"/>
      <c r="H93" s="16"/>
      <c r="I93" s="17"/>
      <c r="J93" s="17"/>
      <c r="K93" s="17"/>
      <c r="L93" s="16"/>
      <c r="M93" s="17"/>
      <c r="N93" s="37"/>
    </row>
  </sheetData>
  <conditionalFormatting sqref="C63:D65 F63:F65 H64:I66 K64:K66 H68:I68 K68 E54 C54 C42 E42:E45">
    <cfRule type="cellIs" dxfId="2" priority="2" operator="lessThan">
      <formula>0</formula>
    </cfRule>
  </conditionalFormatting>
  <conditionalFormatting sqref="C65:D67 F65:F67 C54 C44:C45">
    <cfRule type="cellIs" dxfId="1" priority="1" operator="lessThan">
      <formula>5</formula>
    </cfRule>
  </conditionalFormatting>
  <conditionalFormatting sqref="C30">
    <cfRule type="cellIs" dxfId="0" priority="3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4"/>
  <sheetViews>
    <sheetView topLeftCell="A4" workbookViewId="0">
      <selection activeCell="E27" sqref="E27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58</v>
      </c>
      <c r="C1" s="8"/>
      <c r="D1" s="5"/>
      <c r="G1" s="1" t="s">
        <v>72</v>
      </c>
    </row>
    <row r="2" spans="2:16" ht="15">
      <c r="B2" s="111" t="s">
        <v>77</v>
      </c>
      <c r="C2" s="8"/>
      <c r="D2" s="5"/>
    </row>
    <row r="3" spans="2:16" ht="15">
      <c r="B3" s="42" t="s">
        <v>41</v>
      </c>
      <c r="C3" s="43"/>
      <c r="D3" s="44"/>
      <c r="H3" s="16"/>
      <c r="I3" s="4"/>
      <c r="J3" s="17"/>
      <c r="K3" s="17"/>
    </row>
    <row r="4" spans="2:16">
      <c r="B4" s="6" t="s">
        <v>59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36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45</v>
      </c>
      <c r="C10" s="55">
        <v>398658.36599999998</v>
      </c>
      <c r="D10" s="53" t="s">
        <v>46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43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2400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0.125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44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325</v>
      </c>
      <c r="D15" s="53" t="s">
        <v>12</v>
      </c>
      <c r="E15" s="58"/>
      <c r="F15" s="53"/>
      <c r="G15" s="89" t="s">
        <v>65</v>
      </c>
      <c r="H15" s="101"/>
      <c r="I15" s="17"/>
      <c r="J15" s="16"/>
      <c r="K15" s="16"/>
      <c r="L15" s="16"/>
      <c r="M15" s="21"/>
    </row>
    <row r="16" spans="2:16">
      <c r="B16" s="51" t="s">
        <v>78</v>
      </c>
      <c r="C16" s="61">
        <v>30</v>
      </c>
      <c r="D16" s="53" t="s">
        <v>17</v>
      </c>
      <c r="E16" s="62"/>
      <c r="F16" s="53"/>
      <c r="G16" s="4" t="s">
        <v>64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608.5061642730509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53</v>
      </c>
      <c r="C18" s="63">
        <f>2*PI()*SQRT((C9+C15)^3/C10)/60</f>
        <v>91.021840287839041</v>
      </c>
      <c r="D18" s="53" t="s">
        <v>54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52</v>
      </c>
      <c r="C19" s="63">
        <f>SQRT(C10/(C9+C15))</f>
        <v>7.711898343441649</v>
      </c>
      <c r="D19" s="53" t="s">
        <v>47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51</v>
      </c>
      <c r="C20" s="63">
        <f>C19*COS(C16*PI()/180)</f>
        <v>6.6786998768235977</v>
      </c>
      <c r="D20" s="53" t="s">
        <v>47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50</v>
      </c>
      <c r="C21" s="63">
        <f>C20/(C8/1000)*(C12*1000000)/1000</f>
        <v>53.429599014588781</v>
      </c>
      <c r="D21" s="53" t="s">
        <v>48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2.6722084552941824E-16</v>
      </c>
      <c r="D23" s="53"/>
      <c r="E23" s="65">
        <f>-(22+20*LOG10(C17*1000/C13))</f>
        <v>-155.7470993811757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66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794.32823472428208</v>
      </c>
      <c r="D26" s="95"/>
      <c r="E26" s="99">
        <v>29</v>
      </c>
      <c r="F26" s="96" t="s">
        <v>2</v>
      </c>
      <c r="G26" s="4" t="s">
        <v>63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38</v>
      </c>
      <c r="G27" s="89" t="s">
        <v>74</v>
      </c>
      <c r="H27" s="16"/>
      <c r="I27" s="16"/>
      <c r="J27" s="16"/>
      <c r="K27" s="16"/>
      <c r="L27" s="17"/>
      <c r="M27" s="21"/>
    </row>
    <row r="28" spans="2:13">
      <c r="B28" s="105" t="s">
        <v>73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75</v>
      </c>
      <c r="H28" s="103"/>
      <c r="I28" s="103"/>
      <c r="J28" s="103"/>
      <c r="K28" s="103"/>
      <c r="L28" s="102"/>
      <c r="M28" s="107"/>
    </row>
    <row r="29" spans="2:13">
      <c r="B29" s="51" t="s">
        <v>37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350</v>
      </c>
      <c r="D30" s="94" t="s">
        <v>48</v>
      </c>
      <c r="E30" s="65">
        <f>10*LOG10(C30*1000)</f>
        <v>55.440680443502757</v>
      </c>
      <c r="F30" s="53" t="s">
        <v>8</v>
      </c>
      <c r="G30" s="89" t="s">
        <v>67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4.4314895941976936E-15</v>
      </c>
      <c r="D31" s="94" t="s">
        <v>7</v>
      </c>
      <c r="E31" s="97">
        <f>$E$7+E30+E27</f>
        <v>-148.53450266147053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39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1.5848931924611136</v>
      </c>
      <c r="D33" s="69"/>
      <c r="E33" s="72">
        <v>2</v>
      </c>
      <c r="F33" s="53" t="s">
        <v>2</v>
      </c>
      <c r="G33" s="89" t="s">
        <v>68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1</v>
      </c>
      <c r="D34" s="53" t="s">
        <v>7</v>
      </c>
      <c r="E34" s="62">
        <f>10*LOG10(C34)</f>
        <v>0</v>
      </c>
      <c r="F34" s="53" t="s">
        <v>15</v>
      </c>
      <c r="G34" s="89" t="s">
        <v>69</v>
      </c>
      <c r="H34" s="16"/>
      <c r="I34" s="16"/>
      <c r="J34" s="16"/>
      <c r="K34" s="16"/>
      <c r="L34" s="17"/>
      <c r="M34" s="21"/>
    </row>
    <row r="35" spans="2:13" ht="15" thickBot="1">
      <c r="B35" s="51" t="s">
        <v>42</v>
      </c>
      <c r="C35" s="59">
        <f>C33*C34</f>
        <v>1.5848931924611136</v>
      </c>
      <c r="D35" s="53" t="s">
        <v>7</v>
      </c>
      <c r="E35" s="58">
        <f>E33+E34</f>
        <v>2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55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49</v>
      </c>
      <c r="E37" s="54"/>
      <c r="F37" s="53"/>
      <c r="G37" s="89" t="s">
        <v>70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50000</v>
      </c>
      <c r="D38" s="75" t="s">
        <v>61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60</v>
      </c>
      <c r="C39" s="90">
        <v>1</v>
      </c>
      <c r="D39" s="75"/>
      <c r="E39" s="54"/>
      <c r="F39" s="53"/>
      <c r="G39" s="1" t="s">
        <v>71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1</v>
      </c>
      <c r="D40" s="53"/>
      <c r="E40" s="54">
        <f>10*LOG10(C40)</f>
        <v>0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40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56</v>
      </c>
      <c r="C42" s="77">
        <f>$C$34*$C$23*C29*$C$24*C26*C33</f>
        <v>1.0638253472662992E-13</v>
      </c>
      <c r="D42" s="78" t="s">
        <v>7</v>
      </c>
      <c r="E42" s="79">
        <f>$E$34+$E$23+$E$24+E29+E26+E33</f>
        <v>-129.7470993811757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57</v>
      </c>
      <c r="C43" s="77">
        <f>C42*C40</f>
        <v>1.0638253472662992E-13</v>
      </c>
      <c r="D43" s="78" t="s">
        <v>7</v>
      </c>
      <c r="E43" s="79">
        <f>E42+$E$40</f>
        <v>-129.7470993811757</v>
      </c>
      <c r="F43" s="78" t="s">
        <v>6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35</v>
      </c>
      <c r="C44" s="80">
        <f>C42/C31</f>
        <v>24.006044122482052</v>
      </c>
      <c r="D44" s="78"/>
      <c r="E44" s="79">
        <f>10*LOG10(C44)</f>
        <v>13.803205999852882</v>
      </c>
      <c r="F44" s="78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76</v>
      </c>
      <c r="C45" s="81">
        <f>C43/C31</f>
        <v>24.006044122482052</v>
      </c>
      <c r="D45" s="78"/>
      <c r="E45" s="79">
        <f>10*LOG10(C45)</f>
        <v>13.803205999852882</v>
      </c>
      <c r="F45" s="82" t="s">
        <v>2</v>
      </c>
      <c r="H45" s="16"/>
      <c r="I45" s="11"/>
      <c r="J45" s="17"/>
      <c r="K45" s="16"/>
      <c r="L45" s="16"/>
      <c r="M45" s="21"/>
    </row>
    <row r="46" spans="2:13">
      <c r="B46" s="76" t="s">
        <v>79</v>
      </c>
      <c r="C46" s="81">
        <f>10*LOG10(E46)</f>
        <v>10</v>
      </c>
      <c r="D46" s="78"/>
      <c r="E46" s="79">
        <v>10</v>
      </c>
      <c r="F46" s="82" t="s">
        <v>2</v>
      </c>
      <c r="H46" s="16"/>
      <c r="I46" s="11"/>
      <c r="J46" s="17"/>
      <c r="K46" s="16"/>
      <c r="L46" s="16"/>
      <c r="M46" s="21"/>
    </row>
    <row r="47" spans="2:13" ht="15" thickBot="1">
      <c r="B47" s="83" t="s">
        <v>33</v>
      </c>
      <c r="C47" s="84">
        <f>C45-10^(E47/10)</f>
        <v>21.605439710233846</v>
      </c>
      <c r="D47" s="85"/>
      <c r="E47" s="86">
        <f>E45-10</f>
        <v>3.8032059998528815</v>
      </c>
      <c r="F47" s="87" t="s">
        <v>2</v>
      </c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30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G49" s="91"/>
      <c r="H49" s="16"/>
      <c r="I49" s="11"/>
      <c r="J49" s="17"/>
      <c r="K49" s="16"/>
      <c r="L49" s="16"/>
      <c r="M49" s="21"/>
    </row>
    <row r="50" spans="2:14">
      <c r="B50"/>
      <c r="C50"/>
      <c r="D50"/>
      <c r="E50"/>
      <c r="F50"/>
      <c r="H50" s="16"/>
      <c r="I50" s="11"/>
      <c r="J50" s="17"/>
      <c r="K50" s="16"/>
      <c r="L50" s="16"/>
      <c r="M50" s="21"/>
    </row>
    <row r="51" spans="2:14">
      <c r="B51"/>
      <c r="C51"/>
      <c r="D51"/>
      <c r="E51"/>
      <c r="F51"/>
      <c r="G51" s="32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G54" s="4"/>
      <c r="H54" s="16"/>
      <c r="I54" s="11"/>
      <c r="J54" s="17"/>
      <c r="K54" s="16"/>
      <c r="L54" s="16"/>
      <c r="M54" s="21"/>
    </row>
    <row r="55" spans="2:14">
      <c r="H55" s="16"/>
      <c r="I55" s="11"/>
      <c r="J55" s="17"/>
      <c r="K55" s="16"/>
      <c r="L55" s="16"/>
      <c r="M55" s="21"/>
    </row>
    <row r="56" spans="2:14">
      <c r="B56" s="36"/>
      <c r="C56" s="35"/>
      <c r="D56" s="38"/>
      <c r="E56" s="25"/>
      <c r="F56" s="38"/>
      <c r="G56" s="4"/>
      <c r="H56" s="16"/>
      <c r="I56" s="11"/>
      <c r="J56" s="17"/>
      <c r="K56" s="16"/>
      <c r="L56" s="16"/>
      <c r="M56" s="21"/>
    </row>
    <row r="57" spans="2:14">
      <c r="B57" s="4"/>
      <c r="C57" s="33"/>
      <c r="D57" s="16"/>
      <c r="E57" s="13"/>
      <c r="F57" s="16"/>
      <c r="G57" s="4"/>
      <c r="H57" s="16"/>
      <c r="I57" s="11"/>
      <c r="J57" s="17"/>
      <c r="K57" s="16"/>
      <c r="L57" s="16"/>
      <c r="M57" s="21"/>
      <c r="N57" s="37"/>
    </row>
    <row r="58" spans="2:14">
      <c r="B58" s="4"/>
      <c r="C58" s="33"/>
      <c r="D58" s="16"/>
      <c r="E58" s="13"/>
      <c r="F58" s="16"/>
      <c r="G58" s="4"/>
      <c r="H58" s="16"/>
      <c r="I58" s="11"/>
      <c r="J58" s="17"/>
      <c r="K58" s="16"/>
      <c r="L58" s="16"/>
      <c r="M58" s="21"/>
      <c r="N58" s="37"/>
    </row>
    <row r="59" spans="2:14">
      <c r="B59" s="10"/>
      <c r="C59" s="13"/>
      <c r="D59" s="11"/>
      <c r="E59" s="11"/>
      <c r="F59" s="13"/>
      <c r="G59" s="4"/>
      <c r="H59" s="13"/>
      <c r="I59" s="11"/>
      <c r="J59" s="11"/>
      <c r="K59" s="13"/>
      <c r="L59" s="16"/>
      <c r="M59" s="21"/>
      <c r="N59" s="37"/>
    </row>
    <row r="60" spans="2:14">
      <c r="B60" s="4"/>
      <c r="C60" s="16"/>
      <c r="D60" s="14"/>
      <c r="E60" s="17"/>
      <c r="F60" s="16"/>
      <c r="G60" s="4"/>
      <c r="H60" s="12"/>
      <c r="I60" s="12"/>
      <c r="J60" s="17"/>
      <c r="K60" s="12"/>
      <c r="L60" s="16"/>
      <c r="M60" s="21"/>
      <c r="N60" s="37"/>
    </row>
    <row r="61" spans="2:14">
      <c r="B61" s="4"/>
      <c r="C61" s="22"/>
      <c r="D61" s="22"/>
      <c r="E61" s="17"/>
      <c r="F61" s="22"/>
      <c r="G61" s="4"/>
      <c r="H61" s="13"/>
      <c r="I61" s="13"/>
      <c r="J61" s="17"/>
      <c r="K61" s="13"/>
      <c r="L61" s="16"/>
      <c r="M61" s="17"/>
      <c r="N61" s="37"/>
    </row>
    <row r="62" spans="2:14">
      <c r="B62" s="4"/>
      <c r="C62" s="22"/>
      <c r="D62" s="22"/>
      <c r="E62" s="22"/>
      <c r="F62" s="22"/>
      <c r="G62" s="4"/>
      <c r="H62" s="13"/>
      <c r="I62" s="13"/>
      <c r="J62" s="13"/>
      <c r="K62" s="13"/>
      <c r="L62" s="16"/>
      <c r="M62" s="21"/>
      <c r="N62" s="37"/>
    </row>
    <row r="63" spans="2:14">
      <c r="B63" s="10"/>
      <c r="C63" s="16"/>
      <c r="D63" s="14"/>
      <c r="E63" s="17"/>
      <c r="F63" s="16"/>
      <c r="G63" s="92"/>
      <c r="H63" s="16"/>
      <c r="I63" s="14"/>
      <c r="J63" s="17"/>
      <c r="K63" s="16"/>
      <c r="L63" s="16"/>
      <c r="M63" s="21"/>
      <c r="N63" s="37"/>
    </row>
    <row r="64" spans="2:14">
      <c r="B64" s="4"/>
      <c r="C64" s="11"/>
      <c r="D64" s="11"/>
      <c r="E64" s="17"/>
      <c r="F64" s="11"/>
      <c r="G64" s="92"/>
      <c r="H64" s="13"/>
      <c r="I64" s="11"/>
      <c r="J64" s="17"/>
      <c r="K64" s="13"/>
      <c r="L64" s="16"/>
      <c r="M64" s="28"/>
      <c r="N64" s="37"/>
    </row>
    <row r="65" spans="2:14">
      <c r="B65" s="4"/>
      <c r="C65" s="23"/>
      <c r="D65" s="23"/>
      <c r="E65" s="17"/>
      <c r="F65" s="23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23"/>
      <c r="D66" s="23"/>
      <c r="E66" s="17"/>
      <c r="F66" s="23"/>
      <c r="G66" s="4"/>
      <c r="H66" s="25"/>
      <c r="I66" s="25"/>
      <c r="J66" s="17"/>
      <c r="K66" s="25"/>
      <c r="L66" s="16"/>
      <c r="M66" s="17"/>
      <c r="N66" s="37"/>
    </row>
    <row r="67" spans="2:14">
      <c r="B67" s="4"/>
      <c r="C67" s="35"/>
      <c r="D67" s="35"/>
      <c r="E67" s="17"/>
      <c r="F67" s="35"/>
      <c r="G67" s="36"/>
      <c r="H67" s="25"/>
      <c r="I67" s="25"/>
      <c r="J67" s="17"/>
      <c r="K67" s="25"/>
      <c r="L67" s="16"/>
      <c r="M67" s="17"/>
      <c r="N67" s="37"/>
    </row>
    <row r="68" spans="2:14">
      <c r="B68" s="4"/>
      <c r="C68" s="24"/>
      <c r="D68" s="24"/>
      <c r="E68" s="17"/>
      <c r="F68" s="24"/>
      <c r="G68" s="93"/>
      <c r="H68" s="24"/>
      <c r="I68" s="24"/>
      <c r="J68" s="17"/>
      <c r="K68" s="24"/>
      <c r="L68" s="16"/>
      <c r="M68" s="17"/>
      <c r="N68" s="37"/>
    </row>
    <row r="69" spans="2:14">
      <c r="B69" s="4"/>
      <c r="C69" s="24"/>
      <c r="D69" s="24"/>
      <c r="E69" s="17"/>
      <c r="F69" s="24"/>
      <c r="G69" s="36"/>
      <c r="H69" s="25"/>
      <c r="I69" s="25"/>
      <c r="J69" s="17"/>
      <c r="K69" s="25"/>
      <c r="L69" s="16"/>
      <c r="M69" s="17"/>
      <c r="N69" s="37"/>
    </row>
    <row r="70" spans="2:14">
      <c r="B70" s="36"/>
      <c r="C70" s="39"/>
      <c r="D70" s="39"/>
      <c r="E70" s="39"/>
      <c r="F70" s="39"/>
      <c r="G70" s="36"/>
      <c r="H70" s="39"/>
      <c r="I70" s="39"/>
      <c r="J70" s="39"/>
      <c r="K70" s="39"/>
      <c r="L70" s="38"/>
      <c r="M70" s="17"/>
      <c r="N70" s="37"/>
    </row>
    <row r="71" spans="2:14">
      <c r="B71" s="40"/>
      <c r="C71" s="9"/>
      <c r="D71" s="4"/>
      <c r="E71" s="16"/>
      <c r="F71" s="16"/>
      <c r="G71" s="4"/>
      <c r="H71" s="16"/>
      <c r="I71" s="17"/>
      <c r="J71" s="17"/>
      <c r="K71" s="17"/>
      <c r="L71" s="16"/>
      <c r="M71" s="17"/>
      <c r="N71" s="37"/>
    </row>
    <row r="72" spans="2:14">
      <c r="B72" s="34"/>
      <c r="C72" s="16"/>
      <c r="D72" s="14"/>
      <c r="E72" s="17"/>
      <c r="F72" s="16"/>
      <c r="G72" s="4"/>
      <c r="H72" s="16"/>
      <c r="I72" s="14"/>
      <c r="J72" s="17"/>
      <c r="K72" s="16"/>
      <c r="L72" s="16"/>
      <c r="M72" s="21"/>
      <c r="N72" s="37"/>
    </row>
    <row r="73" spans="2:14">
      <c r="B73" s="10"/>
      <c r="C73" s="16"/>
      <c r="D73" s="9"/>
      <c r="E73" s="17"/>
      <c r="F73" s="16"/>
      <c r="G73" s="4"/>
      <c r="H73" s="31"/>
      <c r="I73" s="16"/>
      <c r="J73" s="17"/>
      <c r="K73" s="16"/>
      <c r="L73" s="16"/>
      <c r="M73" s="21"/>
      <c r="N73" s="37"/>
    </row>
    <row r="74" spans="2:14">
      <c r="B74" s="4"/>
      <c r="C74" s="16"/>
      <c r="D74" s="4"/>
      <c r="E74" s="17"/>
      <c r="F74" s="16"/>
      <c r="G74" s="4"/>
      <c r="H74" s="16"/>
      <c r="I74" s="17"/>
      <c r="J74" s="17"/>
      <c r="K74" s="16"/>
      <c r="L74" s="16"/>
      <c r="M74" s="21"/>
      <c r="N74" s="37"/>
    </row>
    <row r="75" spans="2:14">
      <c r="B75" s="4"/>
      <c r="C75" s="9"/>
      <c r="D75" s="4"/>
      <c r="E75" s="17"/>
      <c r="F75" s="17"/>
      <c r="G75" s="4"/>
      <c r="H75" s="16"/>
      <c r="I75" s="17"/>
      <c r="J75" s="17"/>
      <c r="K75" s="17"/>
      <c r="L75" s="16"/>
      <c r="M75" s="17"/>
      <c r="N75" s="37"/>
    </row>
    <row r="76" spans="2:14">
      <c r="B76" s="26"/>
      <c r="C76" s="9"/>
      <c r="D76" s="16"/>
      <c r="E76" s="16"/>
      <c r="F76" s="16"/>
      <c r="G76" s="4"/>
      <c r="H76" s="16"/>
      <c r="I76" s="16"/>
      <c r="J76" s="17"/>
      <c r="K76" s="16"/>
      <c r="L76" s="16"/>
      <c r="M76" s="21"/>
      <c r="N76" s="37"/>
    </row>
    <row r="77" spans="2:14">
      <c r="B77" s="26"/>
      <c r="C77" s="9"/>
      <c r="D77" s="16"/>
      <c r="E77" s="16"/>
      <c r="F77" s="16"/>
      <c r="G77" s="4"/>
      <c r="H77" s="16"/>
      <c r="I77" s="16"/>
      <c r="J77" s="17"/>
      <c r="K77" s="16"/>
      <c r="L77" s="16"/>
      <c r="M77" s="21"/>
      <c r="N77" s="37"/>
    </row>
    <row r="78" spans="2:14">
      <c r="B78" s="26"/>
      <c r="C78" s="27"/>
      <c r="D78" s="27"/>
      <c r="E78" s="27"/>
      <c r="F78" s="2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21"/>
      <c r="N79" s="37"/>
    </row>
    <row r="80" spans="2:14">
      <c r="B80" s="4"/>
      <c r="C80" s="9"/>
      <c r="D80" s="4"/>
      <c r="E80" s="17"/>
      <c r="F80" s="17"/>
      <c r="G80" s="4"/>
      <c r="H80" s="16"/>
      <c r="I80" s="17"/>
      <c r="J80" s="17"/>
      <c r="K80" s="17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41"/>
      <c r="I81" s="41"/>
      <c r="J81" s="41"/>
      <c r="K81" s="41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B93" s="4"/>
      <c r="C93" s="9"/>
      <c r="D93" s="4"/>
      <c r="E93" s="17"/>
      <c r="F93" s="17"/>
      <c r="G93" s="4"/>
      <c r="H93" s="16"/>
      <c r="I93" s="17"/>
      <c r="J93" s="17"/>
      <c r="K93" s="17"/>
      <c r="L93" s="16"/>
      <c r="M93" s="17"/>
      <c r="N93" s="37"/>
    </row>
    <row r="94" spans="2:14">
      <c r="B94" s="4"/>
      <c r="C94" s="9"/>
      <c r="D94" s="4"/>
      <c r="E94" s="17"/>
      <c r="F94" s="17"/>
      <c r="G94" s="4"/>
      <c r="H94" s="16"/>
      <c r="I94" s="17"/>
      <c r="J94" s="17"/>
      <c r="K94" s="17"/>
      <c r="L94" s="16"/>
      <c r="M94" s="17"/>
      <c r="N94" s="37"/>
    </row>
  </sheetData>
  <conditionalFormatting sqref="C65:D67 F65:F67 H65:I67 K65:K67 H69:I69 K69 E56 C56 C42:C43 E42:E46">
    <cfRule type="cellIs" dxfId="5" priority="2" operator="lessThan">
      <formula>0</formula>
    </cfRule>
  </conditionalFormatting>
  <conditionalFormatting sqref="C67:D69 F67:F69 C56 C45:C46">
    <cfRule type="cellIs" dxfId="4" priority="1" operator="lessThan">
      <formula>5</formula>
    </cfRule>
  </conditionalFormatting>
  <conditionalFormatting sqref="C30">
    <cfRule type="cellIs" dxfId="3" priority="3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Sprite Downlink Budget</vt:lpstr>
      <vt:lpstr>Sprite Uplink Budget</vt:lpstr>
      <vt:lpstr>KickSat Bus Link Budget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John Doe</cp:lastModifiedBy>
  <cp:lastPrinted>2010-03-10T20:26:08Z</cp:lastPrinted>
  <dcterms:created xsi:type="dcterms:W3CDTF">2007-02-13T01:57:35Z</dcterms:created>
  <dcterms:modified xsi:type="dcterms:W3CDTF">2013-01-29T20:17:30Z</dcterms:modified>
</cp:coreProperties>
</file>