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5535" windowHeight="10935"/>
  </bookViews>
  <sheets>
    <sheet name="образов.организации" sheetId="8" r:id="rId1"/>
  </sheets>
  <calcPr calcId="124519"/>
</workbook>
</file>

<file path=xl/calcChain.xml><?xml version="1.0" encoding="utf-8"?>
<calcChain xmlns="http://schemas.openxmlformats.org/spreadsheetml/2006/main">
  <c r="F20" i="8"/>
  <c r="E20"/>
  <c r="D20"/>
  <c r="C20"/>
  <c r="M18"/>
  <c r="L18"/>
  <c r="K18"/>
  <c r="J18"/>
  <c r="I18"/>
  <c r="H18"/>
  <c r="G18"/>
  <c r="F18"/>
  <c r="E18"/>
  <c r="D18"/>
  <c r="C18"/>
  <c r="M17"/>
  <c r="L17"/>
  <c r="K17"/>
  <c r="H17"/>
  <c r="G17"/>
  <c r="F17"/>
  <c r="E17"/>
  <c r="D17"/>
  <c r="C17"/>
  <c r="M16"/>
  <c r="L16"/>
  <c r="K16"/>
  <c r="J16"/>
  <c r="I16"/>
  <c r="H16"/>
  <c r="G16"/>
  <c r="F16"/>
  <c r="E16"/>
  <c r="D16"/>
  <c r="C16"/>
  <c r="M13"/>
  <c r="L13"/>
  <c r="K13"/>
  <c r="I13"/>
  <c r="H13"/>
  <c r="F13"/>
  <c r="E13"/>
  <c r="D13"/>
  <c r="C13"/>
  <c r="E11"/>
  <c r="C11"/>
  <c r="M10"/>
  <c r="L10"/>
  <c r="K10"/>
  <c r="J10"/>
  <c r="I10"/>
  <c r="H10"/>
  <c r="G10"/>
  <c r="F10"/>
  <c r="E10"/>
  <c r="D10"/>
  <c r="C10"/>
  <c r="M7"/>
  <c r="L7"/>
  <c r="K7"/>
  <c r="J7"/>
  <c r="I7"/>
  <c r="H7"/>
  <c r="G7"/>
  <c r="F7"/>
  <c r="E7"/>
  <c r="D7"/>
  <c r="C7"/>
  <c r="F33"/>
  <c r="F32"/>
  <c r="F15"/>
  <c r="E15"/>
  <c r="D15"/>
  <c r="C15"/>
  <c r="G13"/>
  <c r="F11"/>
  <c r="D11"/>
  <c r="M9"/>
  <c r="L9"/>
  <c r="K9"/>
  <c r="J9"/>
  <c r="I9"/>
  <c r="H9"/>
  <c r="G9"/>
  <c r="F9"/>
  <c r="E9"/>
  <c r="D9"/>
  <c r="C9"/>
</calcChain>
</file>

<file path=xl/sharedStrings.xml><?xml version="1.0" encoding="utf-8"?>
<sst xmlns="http://schemas.openxmlformats.org/spreadsheetml/2006/main" count="60" uniqueCount="40">
  <si>
    <t>в том числе:</t>
  </si>
  <si>
    <t>№ п/п</t>
  </si>
  <si>
    <t>Наименование показателя</t>
  </si>
  <si>
    <t>из них:</t>
  </si>
  <si>
    <t>Средства, полученные от приносящей доход деятельности</t>
  </si>
  <si>
    <t>Х</t>
  </si>
  <si>
    <t>из них  направленные на заработную плату</t>
  </si>
  <si>
    <t xml:space="preserve">Сформировавшаяся на начало года в образовательной организации </t>
  </si>
  <si>
    <t>Объем средств, полученных в результате оптимизации образовательных организаций, всего</t>
  </si>
  <si>
    <t>Объем средств, полученных в результате оптимизации дошкольных образовательных организаций, всего</t>
  </si>
  <si>
    <t>Объем средств, полученных в результате оптимизации общеообразовательных организаций, всего</t>
  </si>
  <si>
    <t>Объем средств, полученных в результате оптимизации организаций дополнительного образования для детей, всего</t>
  </si>
  <si>
    <t>Объем средств, полученных в результате оптимизации организаций для детей-сирот и детей, оставшихся без попечения родителей, всего</t>
  </si>
  <si>
    <t>на обеспечение деятельности (оказание услуг) образовательных организаций</t>
  </si>
  <si>
    <t>в том числе: на выполнение госзадания (образование)</t>
  </si>
  <si>
    <t>на иные цели</t>
  </si>
  <si>
    <t>Предусмотрено средств всего (тыс.руб.)</t>
  </si>
  <si>
    <t>кредиторская задолженность (тыс.руб.)</t>
  </si>
  <si>
    <t>дебиторская задолженность (тыс.руб.)</t>
  </si>
  <si>
    <t>Предусмотрено средств (тыс.руб.)</t>
  </si>
  <si>
    <t>4.1.</t>
  </si>
  <si>
    <t>4.2.</t>
  </si>
  <si>
    <t>в том числе: на заработную плату</t>
  </si>
  <si>
    <t>на содержание образовательных организаций</t>
  </si>
  <si>
    <t>Исполнено (тыс.руб.)</t>
  </si>
  <si>
    <t>в том числе стипендиальное обеспечение*</t>
  </si>
  <si>
    <t>в связи с оказанием платных образовательных услуг</t>
  </si>
  <si>
    <t>* образовательные организации профессионального образования регионального (муниципального) уровня</t>
  </si>
  <si>
    <t>на стипендиальное обеспечение*</t>
  </si>
  <si>
    <t>Приложение №9</t>
  </si>
  <si>
    <t>4.3.</t>
  </si>
  <si>
    <t>4.4.</t>
  </si>
  <si>
    <t>4.5.</t>
  </si>
  <si>
    <t>4.6.</t>
  </si>
  <si>
    <t>Объем средств, полученных в результате оптимизации организаций среднего профессионального образования, всего*</t>
  </si>
  <si>
    <t>Объем средств, полученных в результате оптимизации организаций высшего профессионального образования, всего*</t>
  </si>
  <si>
    <t>Финансовое обеспечение государственных (муниципальных) образовательных организаций муниципального района</t>
  </si>
  <si>
    <t>на мероприятия иных государственных и целевых программ</t>
  </si>
  <si>
    <t>Бюджетные ассигнования местного бюджета</t>
  </si>
  <si>
    <t>Расходы средств местного бюджета в сфере образования, всего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</si>
</sst>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Calibri"/>
      <family val="2"/>
      <charset val="204"/>
    </font>
    <font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8" fillId="0" borderId="0"/>
    <xf numFmtId="0" fontId="2" fillId="0" borderId="0"/>
  </cellStyleXfs>
  <cellXfs count="3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distributed" wrapText="1"/>
    </xf>
    <xf numFmtId="0" fontId="5" fillId="0" borderId="1" xfId="0" applyFont="1" applyBorder="1" applyAlignment="1">
      <alignment horizontal="center" vertical="distributed" wrapText="1"/>
    </xf>
    <xf numFmtId="16" fontId="5" fillId="0" borderId="1" xfId="0" applyNumberFormat="1" applyFont="1" applyBorder="1" applyAlignment="1">
      <alignment horizontal="center" vertical="distributed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4" fontId="5" fillId="2" borderId="1" xfId="0" applyNumberFormat="1" applyFont="1" applyFill="1" applyBorder="1" applyAlignment="1" applyProtection="1">
      <alignment horizontal="right" vertical="center" wrapText="1"/>
      <protection locked="0"/>
    </xf>
    <xf numFmtId="0" fontId="1" fillId="3" borderId="1" xfId="0" applyFont="1" applyFill="1" applyBorder="1" applyAlignment="1">
      <alignment horizontal="right" vertical="center" wrapText="1"/>
    </xf>
    <xf numFmtId="16" fontId="5" fillId="3" borderId="1" xfId="0" applyNumberFormat="1" applyFont="1" applyFill="1" applyBorder="1" applyAlignment="1" applyProtection="1">
      <alignment horizontal="center" vertical="distributed" wrapText="1"/>
    </xf>
    <xf numFmtId="0" fontId="5" fillId="3" borderId="1" xfId="0" applyFont="1" applyFill="1" applyBorder="1" applyAlignment="1" applyProtection="1">
      <alignment horizontal="left" vertical="center" wrapText="1"/>
    </xf>
    <xf numFmtId="164" fontId="5" fillId="3" borderId="1" xfId="0" applyNumberFormat="1" applyFont="1" applyFill="1" applyBorder="1" applyAlignment="1" applyProtection="1">
      <alignment horizontal="righ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0" fontId="5" fillId="3" borderId="1" xfId="0" applyFont="1" applyFill="1" applyBorder="1" applyAlignment="1" applyProtection="1">
      <alignment horizontal="center" vertical="distributed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</cellXfs>
  <cellStyles count="5">
    <cellStyle name="Обычный" xfId="0" builtinId="0"/>
    <cellStyle name="Обычный 2" xfId="1"/>
    <cellStyle name="Обычный 2 3" xfId="2"/>
    <cellStyle name="Обычный 4" xfId="3"/>
    <cellStyle name="Обычный 5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7"/>
  <sheetViews>
    <sheetView tabSelected="1" zoomScale="70" zoomScaleNormal="70" zoomScaleSheetLayoutView="100" workbookViewId="0">
      <selection activeCell="F7" sqref="F7"/>
    </sheetView>
  </sheetViews>
  <sheetFormatPr defaultRowHeight="15.75"/>
  <cols>
    <col min="1" max="1" width="7.7109375" style="1" customWidth="1"/>
    <col min="2" max="2" width="35" style="3" customWidth="1"/>
    <col min="3" max="3" width="18.42578125" style="1" customWidth="1"/>
    <col min="4" max="4" width="17.28515625" style="1" customWidth="1"/>
    <col min="5" max="5" width="14" style="1" customWidth="1"/>
    <col min="6" max="6" width="15.5703125" style="1" customWidth="1"/>
    <col min="7" max="8" width="15.85546875" style="1" customWidth="1"/>
    <col min="9" max="9" width="15.42578125" style="1" customWidth="1"/>
    <col min="10" max="10" width="16.7109375" style="1" customWidth="1"/>
    <col min="11" max="11" width="21.140625" style="1" customWidth="1"/>
    <col min="12" max="12" width="21.42578125" style="1" customWidth="1"/>
    <col min="13" max="13" width="19.140625" style="1" customWidth="1"/>
    <col min="14" max="14" width="18.5703125" style="1" customWidth="1"/>
    <col min="15" max="15" width="10.28515625" style="1" customWidth="1"/>
    <col min="16" max="16" width="10" style="1" customWidth="1"/>
    <col min="17" max="17" width="11.140625" style="1" customWidth="1"/>
    <col min="18" max="18" width="10.85546875" style="1" customWidth="1"/>
    <col min="19" max="19" width="9.85546875" style="1" customWidth="1"/>
    <col min="20" max="20" width="23.28515625" style="1" customWidth="1"/>
    <col min="21" max="21" width="14.42578125" style="1" customWidth="1"/>
    <col min="22" max="22" width="15.5703125" style="1" customWidth="1"/>
    <col min="23" max="23" width="14" style="1" customWidth="1"/>
    <col min="24" max="24" width="19" style="1" customWidth="1"/>
    <col min="25" max="25" width="12.28515625" style="1" customWidth="1"/>
    <col min="26" max="26" width="12" style="1" customWidth="1"/>
    <col min="27" max="28" width="13" style="1" customWidth="1"/>
    <col min="29" max="16384" width="9.140625" style="1"/>
  </cols>
  <sheetData>
    <row r="1" spans="1:14" ht="18.75">
      <c r="A1" s="5"/>
      <c r="B1" s="2"/>
      <c r="C1" s="2"/>
      <c r="D1" s="14"/>
      <c r="E1" s="14"/>
      <c r="F1" s="14"/>
      <c r="G1" s="14"/>
      <c r="H1" s="14"/>
      <c r="I1" s="33" t="s">
        <v>29</v>
      </c>
      <c r="J1" s="33"/>
      <c r="K1" s="33"/>
      <c r="L1" s="15"/>
      <c r="M1" s="15"/>
      <c r="N1" s="15"/>
    </row>
    <row r="2" spans="1:14" ht="22.5">
      <c r="A2" s="29" t="s">
        <v>36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71.25" customHeight="1">
      <c r="A4" s="26" t="s">
        <v>1</v>
      </c>
      <c r="B4" s="26" t="s">
        <v>2</v>
      </c>
      <c r="C4" s="30" t="s">
        <v>16</v>
      </c>
      <c r="D4" s="30"/>
      <c r="E4" s="30" t="s">
        <v>24</v>
      </c>
      <c r="F4" s="30"/>
      <c r="G4" s="31" t="s">
        <v>7</v>
      </c>
      <c r="H4" s="34"/>
      <c r="I4" s="34"/>
      <c r="J4" s="32"/>
      <c r="K4" s="30" t="s">
        <v>19</v>
      </c>
      <c r="L4" s="30"/>
      <c r="M4" s="30"/>
      <c r="N4" s="30"/>
    </row>
    <row r="5" spans="1:14" ht="53.25" customHeight="1">
      <c r="A5" s="27"/>
      <c r="B5" s="27"/>
      <c r="C5" s="26">
        <v>2013</v>
      </c>
      <c r="D5" s="26">
        <v>2014</v>
      </c>
      <c r="E5" s="26">
        <v>2013</v>
      </c>
      <c r="F5" s="26">
        <v>2014</v>
      </c>
      <c r="G5" s="31" t="s">
        <v>17</v>
      </c>
      <c r="H5" s="32"/>
      <c r="I5" s="31" t="s">
        <v>18</v>
      </c>
      <c r="J5" s="32"/>
      <c r="K5" s="26">
        <v>2015</v>
      </c>
      <c r="L5" s="26">
        <v>2016</v>
      </c>
      <c r="M5" s="26">
        <v>2017</v>
      </c>
      <c r="N5" s="26">
        <v>2018</v>
      </c>
    </row>
    <row r="6" spans="1:14" ht="26.25" customHeight="1">
      <c r="A6" s="28"/>
      <c r="B6" s="28"/>
      <c r="C6" s="28"/>
      <c r="D6" s="28"/>
      <c r="E6" s="28"/>
      <c r="F6" s="28"/>
      <c r="G6" s="8">
        <v>2013</v>
      </c>
      <c r="H6" s="8">
        <v>2014</v>
      </c>
      <c r="I6" s="8">
        <v>2013</v>
      </c>
      <c r="J6" s="8">
        <v>2014</v>
      </c>
      <c r="K6" s="28"/>
      <c r="L6" s="28"/>
      <c r="M6" s="28"/>
      <c r="N6" s="28"/>
    </row>
    <row r="7" spans="1:14" ht="82.5" customHeight="1">
      <c r="A7" s="10">
        <v>1</v>
      </c>
      <c r="B7" s="16" t="s">
        <v>38</v>
      </c>
      <c r="C7" s="19">
        <f>2979662.2+100711.3+69865.6</f>
        <v>3150239.1</v>
      </c>
      <c r="D7" s="19">
        <f>3415855.3+108602.9+79231.1</f>
        <v>3603689.3</v>
      </c>
      <c r="E7" s="19">
        <f>2979662.2+100711.3+69865.6</f>
        <v>3150239.1</v>
      </c>
      <c r="F7" s="19">
        <f>3415855.3+106727.7+74219</f>
        <v>3596802</v>
      </c>
      <c r="G7" s="19">
        <f>130960.7+7527.8+1561</f>
        <v>140049.5</v>
      </c>
      <c r="H7" s="19">
        <f>244531.8+8823.8+6061.2</f>
        <v>259416.8</v>
      </c>
      <c r="I7" s="19">
        <f>1731.32+25.8+132.9</f>
        <v>1890.02</v>
      </c>
      <c r="J7" s="19">
        <f>1507.2+1157.9+190.1</f>
        <v>2855.2000000000003</v>
      </c>
      <c r="K7" s="19">
        <f>2558128.9+104265.6+63130.8</f>
        <v>2725525.3</v>
      </c>
      <c r="L7" s="19">
        <f>2512330.8+104515.6+68142.9</f>
        <v>2684989.3</v>
      </c>
      <c r="M7" s="19">
        <f>2815051.4+103146.9+68187.3</f>
        <v>2986385.5999999996</v>
      </c>
      <c r="N7" s="19"/>
    </row>
    <row r="8" spans="1:14" ht="39" customHeight="1">
      <c r="A8" s="10"/>
      <c r="B8" s="16" t="s">
        <v>3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ht="78" customHeight="1">
      <c r="A9" s="10"/>
      <c r="B9" s="16" t="s">
        <v>13</v>
      </c>
      <c r="C9" s="19">
        <f>2264891.5+95390.3</f>
        <v>2360281.7999999998</v>
      </c>
      <c r="D9" s="19">
        <f>2704214.35+108552.9</f>
        <v>2812767.25</v>
      </c>
      <c r="E9" s="19">
        <f>2256114.21+95390.3</f>
        <v>2351504.5099999998</v>
      </c>
      <c r="F9" s="19">
        <f>2701759.2+106677.7</f>
        <v>2808436.9000000004</v>
      </c>
      <c r="G9" s="19">
        <f>130960.7+7527.8</f>
        <v>138488.5</v>
      </c>
      <c r="H9" s="19">
        <f>244531.8+8823.8</f>
        <v>253355.59999999998</v>
      </c>
      <c r="I9" s="19">
        <f>1727.46+25.8</f>
        <v>1753.26</v>
      </c>
      <c r="J9" s="19">
        <f>1507.2+1157.9</f>
        <v>2665.1000000000004</v>
      </c>
      <c r="K9" s="19">
        <f>2453512.1+102570.2</f>
        <v>2556082.3000000003</v>
      </c>
      <c r="L9" s="19">
        <f>2421855.2+102570.2</f>
        <v>2524425.4000000004</v>
      </c>
      <c r="M9" s="19">
        <f>2711272.3+102570.2</f>
        <v>2813842.5</v>
      </c>
      <c r="N9" s="19"/>
    </row>
    <row r="10" spans="1:14" ht="59.25" customHeight="1">
      <c r="A10" s="10"/>
      <c r="B10" s="16" t="s">
        <v>14</v>
      </c>
      <c r="C10" s="19">
        <f>2222736.15+95390.3+64049.6</f>
        <v>2382176.0499999998</v>
      </c>
      <c r="D10" s="19">
        <f>2693680.22+108552.9+79231.1</f>
        <v>2881464.22</v>
      </c>
      <c r="E10" s="19">
        <f>2214528.5+95390.3+64049.6</f>
        <v>2373968.4</v>
      </c>
      <c r="F10" s="19">
        <f>2693340.44+106677.7+74219</f>
        <v>2874237.14</v>
      </c>
      <c r="G10" s="19">
        <f>130960.7+7527.8+1561</f>
        <v>140049.5</v>
      </c>
      <c r="H10" s="19">
        <f>244531.8+8823.8+6061.2</f>
        <v>259416.8</v>
      </c>
      <c r="I10" s="19">
        <f>1723.6+25.8+132.9</f>
        <v>1882.3</v>
      </c>
      <c r="J10" s="19">
        <f>1507.2+1157.9+190.1</f>
        <v>2855.2000000000003</v>
      </c>
      <c r="K10" s="19">
        <f>2446536.8+102570.2+63130.8</f>
        <v>2612237.7999999998</v>
      </c>
      <c r="L10" s="19">
        <f>2414075.2+102570.2+68142.9</f>
        <v>2584788.3000000003</v>
      </c>
      <c r="M10" s="19">
        <f>2703992.3+101201.5+68187.3</f>
        <v>2873381.0999999996</v>
      </c>
      <c r="N10" s="19"/>
    </row>
    <row r="11" spans="1:14" ht="31.5" customHeight="1">
      <c r="A11" s="10"/>
      <c r="B11" s="16" t="s">
        <v>15</v>
      </c>
      <c r="C11" s="19">
        <f>42155.35+5321+5816</f>
        <v>53292.35</v>
      </c>
      <c r="D11" s="19">
        <f>10534.13+50</f>
        <v>10584.13</v>
      </c>
      <c r="E11" s="19">
        <f>41585.71+5321+5816</f>
        <v>52722.71</v>
      </c>
      <c r="F11" s="19">
        <f>8418.76+50</f>
        <v>8468.76</v>
      </c>
      <c r="G11" s="19">
        <v>0</v>
      </c>
      <c r="H11" s="19">
        <v>0</v>
      </c>
      <c r="I11" s="19">
        <v>3.86</v>
      </c>
      <c r="J11" s="19">
        <v>0</v>
      </c>
      <c r="K11" s="19">
        <v>6975.3</v>
      </c>
      <c r="L11" s="19">
        <v>7780</v>
      </c>
      <c r="M11" s="19">
        <v>7280</v>
      </c>
      <c r="N11" s="19"/>
    </row>
    <row r="12" spans="1:14" ht="56.25">
      <c r="A12" s="10"/>
      <c r="B12" s="16" t="s">
        <v>25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/>
    </row>
    <row r="13" spans="1:14" ht="56.25">
      <c r="A13" s="10">
        <v>2</v>
      </c>
      <c r="B13" s="17" t="s">
        <v>4</v>
      </c>
      <c r="C13" s="19">
        <f>459985.2+24687.9+3584.3</f>
        <v>488257.4</v>
      </c>
      <c r="D13" s="19">
        <f>442945.8+36934.6+5280.8</f>
        <v>485161.19999999995</v>
      </c>
      <c r="E13" s="19">
        <f>299403+23040.9+3602.9</f>
        <v>326046.80000000005</v>
      </c>
      <c r="F13" s="19">
        <f>395914.8+35631.1+4869.1</f>
        <v>436414.99999999994</v>
      </c>
      <c r="G13" s="19">
        <f>27234.2+1410.7</f>
        <v>28644.9</v>
      </c>
      <c r="H13" s="19">
        <f>27491.2+1837.6+42.4</f>
        <v>29371.200000000001</v>
      </c>
      <c r="I13" s="19">
        <f>1232.8+2178.3+12.8</f>
        <v>3423.9000000000005</v>
      </c>
      <c r="J13" s="19">
        <v>517.29999999999995</v>
      </c>
      <c r="K13" s="19">
        <f>435506.28+5280.8</f>
        <v>440787.08</v>
      </c>
      <c r="L13" s="19">
        <f>457281.594+5280.2</f>
        <v>462561.79399999999</v>
      </c>
      <c r="M13" s="19">
        <f>480145.6737+5280.8</f>
        <v>485426.47369999997</v>
      </c>
      <c r="N13" s="19"/>
    </row>
    <row r="14" spans="1:14" ht="18.75">
      <c r="A14" s="10"/>
      <c r="B14" s="17" t="s">
        <v>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ht="56.25">
      <c r="A15" s="10"/>
      <c r="B15" s="17" t="s">
        <v>26</v>
      </c>
      <c r="C15" s="19">
        <f>44725.4+7712.2</f>
        <v>52437.599999999999</v>
      </c>
      <c r="D15" s="19">
        <f>56526.2+16507.6</f>
        <v>73033.799999999988</v>
      </c>
      <c r="E15" s="19">
        <f>43170+7406.6</f>
        <v>50576.6</v>
      </c>
      <c r="F15" s="19">
        <f>53582+15362.2</f>
        <v>68944.2</v>
      </c>
      <c r="G15" s="19">
        <v>0</v>
      </c>
      <c r="H15" s="19">
        <v>647.1</v>
      </c>
      <c r="I15" s="19">
        <v>13.8</v>
      </c>
      <c r="J15" s="19">
        <v>41.3</v>
      </c>
      <c r="K15" s="19">
        <v>69303.199999999997</v>
      </c>
      <c r="L15" s="19">
        <v>72768.36</v>
      </c>
      <c r="M15" s="19">
        <v>76406.778000000006</v>
      </c>
      <c r="N15" s="19"/>
    </row>
    <row r="16" spans="1:14" ht="98.25" customHeight="1">
      <c r="A16" s="10">
        <v>3</v>
      </c>
      <c r="B16" s="17" t="s">
        <v>39</v>
      </c>
      <c r="C16" s="19">
        <f>2979662.2+99613.4+54400.5</f>
        <v>3133676.1</v>
      </c>
      <c r="D16" s="19">
        <f>3415855.3+107192.5+62858.5</f>
        <v>3585906.3</v>
      </c>
      <c r="E16" s="19">
        <f>2979662.2+99613.4+54400.5</f>
        <v>3133676.1</v>
      </c>
      <c r="F16" s="19">
        <f>3415855.3+105692.7+59041.4</f>
        <v>3580589.4</v>
      </c>
      <c r="G16" s="19">
        <f>130960.7+3593.2+716.1</f>
        <v>135270</v>
      </c>
      <c r="H16" s="19">
        <f>244531.8+3251.5+4552</f>
        <v>252335.3</v>
      </c>
      <c r="I16" s="19">
        <f>1723.6+132.9</f>
        <v>1856.5</v>
      </c>
      <c r="J16" s="19">
        <f>1507.2+216.7+37.1</f>
        <v>1761</v>
      </c>
      <c r="K16" s="19">
        <f>2558128.9+102570.2+62284.8</f>
        <v>2722983.9</v>
      </c>
      <c r="L16" s="19">
        <f>2512330.8+102570.2+62284.8</f>
        <v>2677185.7999999998</v>
      </c>
      <c r="M16" s="19">
        <f>2815051.4+101201.5+62284.8</f>
        <v>2978537.6999999997</v>
      </c>
      <c r="N16" s="19"/>
    </row>
    <row r="17" spans="1:14" ht="42" customHeight="1">
      <c r="A17" s="10"/>
      <c r="B17" s="17" t="s">
        <v>22</v>
      </c>
      <c r="C17" s="19">
        <f>1480771.06+74045.4+36759.5</f>
        <v>1591575.96</v>
      </c>
      <c r="D17" s="19">
        <f>1698327.13+74723.9+46758.1</f>
        <v>1819809.13</v>
      </c>
      <c r="E17" s="19">
        <f>1480667.35+72532.1+36759.5</f>
        <v>1589958.9500000002</v>
      </c>
      <c r="F17" s="19">
        <f>1698323.51+73627.1+43454.7</f>
        <v>1815405.31</v>
      </c>
      <c r="G17" s="19">
        <f>1256.2+16.7</f>
        <v>1272.9000000000001</v>
      </c>
      <c r="H17" s="19">
        <f>1164.6+3995.9</f>
        <v>5160.5</v>
      </c>
      <c r="I17" s="19">
        <v>14.8</v>
      </c>
      <c r="J17" s="19">
        <v>37.6</v>
      </c>
      <c r="K17" s="19">
        <f>1684914.5+74750+46758.1</f>
        <v>1806422.6</v>
      </c>
      <c r="L17" s="19">
        <f>1667520.6+74750+46758.1</f>
        <v>1789028.7000000002</v>
      </c>
      <c r="M17" s="19">
        <f>1888945.1+74750+46758.1</f>
        <v>2010453.2000000002</v>
      </c>
      <c r="N17" s="19"/>
    </row>
    <row r="18" spans="1:14" ht="63" customHeight="1">
      <c r="A18" s="10"/>
      <c r="B18" s="17" t="s">
        <v>23</v>
      </c>
      <c r="C18" s="19">
        <f>470967.09+17992.4+17542</f>
        <v>506501.49000000005</v>
      </c>
      <c r="D18" s="19">
        <f>310294.22+17405.2+16040.4</f>
        <v>343739.82</v>
      </c>
      <c r="E18" s="19">
        <f>463232.54+17934.4+17542</f>
        <v>498708.94</v>
      </c>
      <c r="F18" s="19">
        <f>309983.64+17083.5+15526.7</f>
        <v>342593.84</v>
      </c>
      <c r="G18" s="19">
        <f>130960.7+823.4+699.4</f>
        <v>132483.5</v>
      </c>
      <c r="H18" s="19">
        <f>244531.8+249.7+556.1</f>
        <v>245337.60000000001</v>
      </c>
      <c r="I18" s="19">
        <f>1723.6+118.1</f>
        <v>1841.6999999999998</v>
      </c>
      <c r="J18" s="19">
        <f>1507.2+216.5+37.1</f>
        <v>1760.8</v>
      </c>
      <c r="K18" s="19">
        <f>252778.1+17450+15526.7</f>
        <v>285754.8</v>
      </c>
      <c r="L18" s="19">
        <f>242963.38+17450+15526.7</f>
        <v>275940.08</v>
      </c>
      <c r="M18" s="19">
        <f>244585.78+17450+15526.7</f>
        <v>277562.48</v>
      </c>
      <c r="N18" s="19"/>
    </row>
    <row r="19" spans="1:14" ht="45.75" customHeight="1">
      <c r="A19" s="10"/>
      <c r="B19" s="18" t="s">
        <v>28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/>
    </row>
    <row r="20" spans="1:14" ht="79.5" customHeight="1">
      <c r="A20" s="10"/>
      <c r="B20" s="17" t="s">
        <v>37</v>
      </c>
      <c r="C20" s="19">
        <f>42155.35+5321+98.92</f>
        <v>47575.27</v>
      </c>
      <c r="D20" s="19">
        <f>10534.13+50+60</f>
        <v>10644.13</v>
      </c>
      <c r="E20" s="19">
        <f>41585.71+5321+98.92</f>
        <v>47005.63</v>
      </c>
      <c r="F20" s="19">
        <f>8418.76+50+60</f>
        <v>8528.76</v>
      </c>
      <c r="G20" s="19">
        <v>0</v>
      </c>
      <c r="H20" s="19">
        <v>0</v>
      </c>
      <c r="I20" s="19">
        <v>0</v>
      </c>
      <c r="J20" s="19">
        <v>0</v>
      </c>
      <c r="K20" s="19">
        <v>6975.3</v>
      </c>
      <c r="L20" s="19">
        <v>7780</v>
      </c>
      <c r="M20" s="19">
        <v>7280</v>
      </c>
      <c r="N20" s="19"/>
    </row>
    <row r="21" spans="1:14" ht="93.75">
      <c r="A21" s="10">
        <v>4</v>
      </c>
      <c r="B21" s="17" t="s">
        <v>8</v>
      </c>
      <c r="C21" s="19">
        <v>0</v>
      </c>
      <c r="D21" s="20" t="s">
        <v>5</v>
      </c>
      <c r="E21" s="19"/>
      <c r="F21" s="19">
        <v>13035.300000000001</v>
      </c>
      <c r="G21" s="19">
        <v>0</v>
      </c>
      <c r="H21" s="19">
        <v>0</v>
      </c>
      <c r="I21" s="19">
        <v>0</v>
      </c>
      <c r="J21" s="19">
        <v>0</v>
      </c>
      <c r="K21" s="19"/>
      <c r="L21" s="19"/>
      <c r="M21" s="19"/>
      <c r="N21" s="19"/>
    </row>
    <row r="22" spans="1:14" ht="37.5">
      <c r="A22" s="10"/>
      <c r="B22" s="17" t="s">
        <v>6</v>
      </c>
      <c r="C22" s="19">
        <v>0</v>
      </c>
      <c r="D22" s="20" t="s">
        <v>5</v>
      </c>
      <c r="E22" s="19"/>
      <c r="F22" s="19">
        <v>13035.300000000001</v>
      </c>
      <c r="G22" s="19">
        <v>0</v>
      </c>
      <c r="H22" s="19">
        <v>0</v>
      </c>
      <c r="I22" s="19">
        <v>0</v>
      </c>
      <c r="J22" s="19">
        <v>0</v>
      </c>
      <c r="K22" s="19"/>
      <c r="L22" s="19"/>
      <c r="M22" s="19"/>
      <c r="N22" s="19"/>
    </row>
    <row r="23" spans="1:14" ht="18.75">
      <c r="A23" s="10"/>
      <c r="B23" s="17" t="s">
        <v>0</v>
      </c>
      <c r="C23" s="19"/>
      <c r="D23" s="20"/>
      <c r="E23" s="19"/>
      <c r="F23" s="19"/>
      <c r="G23" s="19">
        <v>0</v>
      </c>
      <c r="H23" s="19">
        <v>0</v>
      </c>
      <c r="I23" s="19">
        <v>0</v>
      </c>
      <c r="J23" s="19">
        <v>0</v>
      </c>
      <c r="K23" s="19"/>
      <c r="L23" s="19"/>
      <c r="M23" s="19"/>
      <c r="N23" s="19"/>
    </row>
    <row r="24" spans="1:14" ht="93.75">
      <c r="A24" s="11" t="s">
        <v>20</v>
      </c>
      <c r="B24" s="17" t="s">
        <v>9</v>
      </c>
      <c r="C24" s="19"/>
      <c r="D24" s="20" t="s">
        <v>5</v>
      </c>
      <c r="E24" s="19"/>
      <c r="F24" s="19">
        <v>9389.7000000000007</v>
      </c>
      <c r="G24" s="19">
        <v>0</v>
      </c>
      <c r="H24" s="19">
        <v>0</v>
      </c>
      <c r="I24" s="19">
        <v>0</v>
      </c>
      <c r="J24" s="19">
        <v>0</v>
      </c>
      <c r="K24" s="19"/>
      <c r="L24" s="19"/>
      <c r="M24" s="19"/>
      <c r="N24" s="19"/>
    </row>
    <row r="25" spans="1:14" ht="37.5">
      <c r="A25" s="10"/>
      <c r="B25" s="17" t="s">
        <v>6</v>
      </c>
      <c r="C25" s="19"/>
      <c r="D25" s="20" t="s">
        <v>5</v>
      </c>
      <c r="E25" s="19"/>
      <c r="F25" s="19">
        <v>9389.7000000000007</v>
      </c>
      <c r="G25" s="19">
        <v>0</v>
      </c>
      <c r="H25" s="19">
        <v>0</v>
      </c>
      <c r="I25" s="19">
        <v>0</v>
      </c>
      <c r="J25" s="19">
        <v>0</v>
      </c>
      <c r="K25" s="19"/>
      <c r="L25" s="19"/>
      <c r="M25" s="19"/>
      <c r="N25" s="19"/>
    </row>
    <row r="26" spans="1:14" ht="75">
      <c r="A26" s="11" t="s">
        <v>21</v>
      </c>
      <c r="B26" s="17" t="s">
        <v>10</v>
      </c>
      <c r="C26" s="19"/>
      <c r="D26" s="20" t="s">
        <v>5</v>
      </c>
      <c r="E26" s="19"/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/>
      <c r="L26" s="19"/>
      <c r="M26" s="19"/>
      <c r="N26" s="19"/>
    </row>
    <row r="27" spans="1:14" ht="37.5">
      <c r="A27" s="10"/>
      <c r="B27" s="17" t="s">
        <v>6</v>
      </c>
      <c r="C27" s="19"/>
      <c r="D27" s="20" t="s">
        <v>5</v>
      </c>
      <c r="E27" s="19"/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/>
      <c r="L27" s="19"/>
      <c r="M27" s="19"/>
      <c r="N27" s="19"/>
    </row>
    <row r="28" spans="1:14" ht="93.75">
      <c r="A28" s="21" t="s">
        <v>30</v>
      </c>
      <c r="B28" s="22" t="s">
        <v>34</v>
      </c>
      <c r="C28" s="23"/>
      <c r="D28" s="24" t="s">
        <v>5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4" ht="37.5">
      <c r="A29" s="25"/>
      <c r="B29" s="22" t="s">
        <v>6</v>
      </c>
      <c r="C29" s="23"/>
      <c r="D29" s="24" t="s">
        <v>5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14" ht="93.75">
      <c r="A30" s="21" t="s">
        <v>31</v>
      </c>
      <c r="B30" s="22" t="s">
        <v>35</v>
      </c>
      <c r="C30" s="23"/>
      <c r="D30" s="24" t="s">
        <v>5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 spans="1:14" ht="37.5">
      <c r="A31" s="25"/>
      <c r="B31" s="22" t="s">
        <v>6</v>
      </c>
      <c r="C31" s="23"/>
      <c r="D31" s="24" t="s">
        <v>5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4" ht="112.5">
      <c r="A32" s="11" t="s">
        <v>32</v>
      </c>
      <c r="B32" s="17" t="s">
        <v>11</v>
      </c>
      <c r="C32" s="19">
        <v>144</v>
      </c>
      <c r="D32" s="20" t="s">
        <v>5</v>
      </c>
      <c r="E32" s="19">
        <v>144</v>
      </c>
      <c r="F32" s="19">
        <f>3645.6+1163.6</f>
        <v>4809.2</v>
      </c>
      <c r="G32" s="19">
        <v>0</v>
      </c>
      <c r="H32" s="19">
        <v>0</v>
      </c>
      <c r="I32" s="19">
        <v>0</v>
      </c>
      <c r="J32" s="19">
        <v>0</v>
      </c>
      <c r="K32" s="19"/>
      <c r="L32" s="19"/>
      <c r="M32" s="19"/>
      <c r="N32" s="19"/>
    </row>
    <row r="33" spans="1:14" ht="37.5">
      <c r="A33" s="10"/>
      <c r="B33" s="17" t="s">
        <v>6</v>
      </c>
      <c r="C33" s="19">
        <v>144</v>
      </c>
      <c r="D33" s="20" t="s">
        <v>5</v>
      </c>
      <c r="E33" s="19">
        <v>144</v>
      </c>
      <c r="F33" s="19">
        <f>3645.6+1036.3</f>
        <v>4681.8999999999996</v>
      </c>
      <c r="G33" s="19">
        <v>0</v>
      </c>
      <c r="H33" s="19">
        <v>0</v>
      </c>
      <c r="I33" s="19">
        <v>0</v>
      </c>
      <c r="J33" s="19">
        <v>0</v>
      </c>
      <c r="K33" s="19"/>
      <c r="L33" s="19"/>
      <c r="M33" s="19"/>
      <c r="N33" s="19"/>
    </row>
    <row r="34" spans="1:14" ht="112.5">
      <c r="A34" s="11" t="s">
        <v>33</v>
      </c>
      <c r="B34" s="17" t="s">
        <v>12</v>
      </c>
      <c r="C34" s="19"/>
      <c r="D34" s="20" t="s">
        <v>5</v>
      </c>
      <c r="E34" s="19"/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/>
      <c r="L34" s="19"/>
      <c r="M34" s="19"/>
      <c r="N34" s="19"/>
    </row>
    <row r="35" spans="1:14" ht="37.5">
      <c r="A35" s="10"/>
      <c r="B35" s="17" t="s">
        <v>6</v>
      </c>
      <c r="C35" s="19"/>
      <c r="D35" s="20" t="s">
        <v>5</v>
      </c>
      <c r="E35" s="19"/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/>
      <c r="L35" s="19"/>
      <c r="M35" s="19"/>
      <c r="N35" s="19"/>
    </row>
    <row r="36" spans="1:14">
      <c r="A36" s="7"/>
      <c r="B36" s="1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>
      <c r="A37" s="5"/>
      <c r="B37" s="13" t="s">
        <v>27</v>
      </c>
      <c r="C37" s="4"/>
      <c r="G37" s="6"/>
      <c r="H37" s="6"/>
      <c r="I37" s="6"/>
      <c r="J37" s="6"/>
      <c r="K37" s="7"/>
      <c r="L37" s="7"/>
      <c r="M37" s="7"/>
      <c r="N37" s="7"/>
    </row>
  </sheetData>
  <sheetProtection password="DE9E" sheet="1" objects="1" scenarios="1"/>
  <mergeCells count="18">
    <mergeCell ref="I1:K1"/>
    <mergeCell ref="K4:N4"/>
    <mergeCell ref="N5:N6"/>
    <mergeCell ref="M5:M6"/>
    <mergeCell ref="L5:L6"/>
    <mergeCell ref="K5:K6"/>
    <mergeCell ref="I5:J5"/>
    <mergeCell ref="G4:J4"/>
    <mergeCell ref="A4:A6"/>
    <mergeCell ref="A2:N2"/>
    <mergeCell ref="B4:B6"/>
    <mergeCell ref="C4:D4"/>
    <mergeCell ref="E4:F4"/>
    <mergeCell ref="G5:H5"/>
    <mergeCell ref="F5:F6"/>
    <mergeCell ref="E5:E6"/>
    <mergeCell ref="D5:D6"/>
    <mergeCell ref="C5:C6"/>
  </mergeCells>
  <phoneticPr fontId="4" type="noConversion"/>
  <dataValidations count="1">
    <dataValidation type="decimal" operator="greaterThanOrEqual" allowBlank="1" showInputMessage="1" showErrorMessage="1" sqref="C7:N20 C21:C35 E21:N35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образов.организации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Romanova_SI</dc:creator>
  <cp:lastModifiedBy>Arhipova_YV</cp:lastModifiedBy>
  <cp:lastPrinted>2014-12-29T15:12:26Z</cp:lastPrinted>
  <dcterms:created xsi:type="dcterms:W3CDTF">2014-12-15T10:43:51Z</dcterms:created>
  <dcterms:modified xsi:type="dcterms:W3CDTF">2015-01-22T12:24:09Z</dcterms:modified>
</cp:coreProperties>
</file>