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commentsmeta11"/>
  <Override ContentType="application/binary" PartName="/xl/commentsmeta12"/>
  <Override ContentType="application/binary" PartName="/xl/commentsmeta13"/>
  <Override ContentType="application/binary" PartName="/xl/commentsmeta14"/>
  <Override ContentType="application/binary" PartName="/xl/commentsmeta10"/>
  <Override ContentType="application/binary" PartName="/xl/commentsmeta19"/>
  <Override ContentType="application/binary" PartName="/xl/commentsmeta15"/>
  <Override ContentType="application/binary" PartName="/xl/commentsmeta16"/>
  <Override ContentType="application/binary" PartName="/xl/commentsmeta17"/>
  <Override ContentType="application/binary" PartName="/xl/commentsmeta18"/>
  <Override ContentType="application/binary" PartName="/xl/commentsmeta22"/>
  <Override ContentType="application/binary" PartName="/xl/commentsmeta23"/>
  <Override ContentType="application/binary" PartName="/xl/commentsmeta20"/>
  <Override ContentType="application/binary" PartName="/xl/commentsmeta21"/>
  <Override ContentType="application/binary" PartName="/xl/commentsmeta4"/>
  <Override ContentType="application/binary" PartName="/xl/commentsmeta5"/>
  <Override ContentType="application/binary" PartName="/xl/commentsmeta2"/>
  <Override ContentType="application/binary" PartName="/xl/commentsmeta3"/>
  <Override ContentType="application/binary" PartName="/xl/commentsmeta0"/>
  <Override ContentType="application/binary" PartName="/xl/commentsmeta1"/>
  <Override ContentType="application/binary" PartName="/xl/commentsmeta8"/>
  <Override ContentType="application/binary" PartName="/xl/commentsmeta9"/>
  <Override ContentType="application/binary" PartName="/xl/commentsmeta6"/>
  <Override ContentType="application/binary" PartName="/xl/commentsmeta7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15.xml"/>
  <Override ContentType="application/vnd.openxmlformats-officedocument.spreadsheetml.comments+xml" PartName="/xl/comments21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19.xml"/>
  <Override ContentType="application/vnd.openxmlformats-officedocument.spreadsheetml.comments+xml" PartName="/xl/comments2.xml"/>
  <Override ContentType="application/vnd.openxmlformats-officedocument.spreadsheetml.comments+xml" PartName="/xl/comments17.xml"/>
  <Override ContentType="application/vnd.openxmlformats-officedocument.spreadsheetml.comments+xml" PartName="/xl/comments8.xml"/>
  <Override ContentType="application/vnd.openxmlformats-officedocument.spreadsheetml.comments+xml" PartName="/xl/comments14.xml"/>
  <Override ContentType="application/vnd.openxmlformats-officedocument.spreadsheetml.comments+xml" PartName="/xl/comments11.xml"/>
  <Override ContentType="application/vnd.openxmlformats-officedocument.spreadsheetml.comments+xml" PartName="/xl/comments20.xml"/>
  <Override ContentType="application/vnd.openxmlformats-officedocument.spreadsheetml.comments+xml" PartName="/xl/comments22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16.xml"/>
  <Override ContentType="application/vnd.openxmlformats-officedocument.spreadsheetml.comments+xml" PartName="/xl/comments3.xml"/>
  <Override ContentType="application/vnd.openxmlformats-officedocument.spreadsheetml.comments+xml" PartName="/xl/comments18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Rhythms" sheetId="1" r:id="rId4"/>
    <sheet state="visible" name="Month TEMPLATE" sheetId="2" r:id="rId5"/>
    <sheet state="visible" name="2023 Total" sheetId="3" r:id="rId6"/>
    <sheet state="visible" name="January 2023" sheetId="4" r:id="rId7"/>
    <sheet state="visible" name="February 2023" sheetId="5" r:id="rId8"/>
    <sheet state="visible" name="March 2023" sheetId="6" r:id="rId9"/>
    <sheet state="visible" name="April 2023" sheetId="7" r:id="rId10"/>
    <sheet state="visible" name="May 2023" sheetId="8" r:id="rId11"/>
    <sheet state="visible" name="June 2023" sheetId="9" r:id="rId12"/>
    <sheet state="visible" name="July 2023" sheetId="10" r:id="rId13"/>
    <sheet state="visible" name="August 2023" sheetId="11" r:id="rId14"/>
    <sheet state="visible" name="September 2023" sheetId="12" r:id="rId15"/>
    <sheet state="visible" name="October 2023" sheetId="13" r:id="rId16"/>
    <sheet state="visible" name="Percentage Checker - Weekly" sheetId="14" r:id="rId17"/>
    <sheet state="visible" name="2022 Total" sheetId="15" r:id="rId18"/>
    <sheet state="visible" name="December 2022" sheetId="16" r:id="rId19"/>
    <sheet state="visible" name="November 2022" sheetId="17" r:id="rId20"/>
    <sheet state="visible" name="October 2022" sheetId="18" r:id="rId21"/>
    <sheet state="visible" name="September 2022" sheetId="19" r:id="rId22"/>
    <sheet state="visible" name="August 2022" sheetId="20" r:id="rId23"/>
    <sheet state="visible" name="July 2022" sheetId="21" r:id="rId24"/>
    <sheet state="visible" name="June 2022" sheetId="22" r:id="rId25"/>
    <sheet state="visible" name="May 2022" sheetId="23" r:id="rId26"/>
    <sheet state="visible" name="April 2022" sheetId="24" r:id="rId27"/>
    <sheet state="visible" name="March 2022" sheetId="25" r:id="rId28"/>
    <sheet state="visible" name="February 2022" sheetId="26" r:id="rId29"/>
    <sheet state="visible" name="January 2022" sheetId="27" r:id="rId30"/>
  </sheets>
  <definedNames/>
  <calcPr/>
  <extLst>
    <ext uri="GoogleSheetsCustomDataVersion2">
      <go:sheetsCustomData xmlns:go="http://customooxmlschemas.google.com/" r:id="rId31" roundtripDataChecksum="VIgNzJrlEpGw+VCoW39DAK39blFj9o0AuI5WB2pr760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2">
      <text>
        <t xml:space="preserve">======
ID#AAAA67_c1r4
    (2023-10-11 12:19:53)
Convos are when you sent a message and the prospect has responded, now making it a conversation.</t>
      </text>
    </comment>
    <comment authorId="0" ref="L12">
      <text>
        <t xml:space="preserve">======
ID#AAAA67_c1rs
    (2023-10-11 12:19:53)
Reach out = Engaging a new lead or Re-engaging an old lead (Follow-up)</t>
      </text>
    </comment>
    <comment authorId="0" ref="M12">
      <text>
        <t xml:space="preserve">======
ID#AAAA67_c1p8
    (2023-10-11 12:19:53)
Convos are when you sent a message and the prospect has responded, now making it a conversation.</t>
      </text>
    </comment>
    <comment authorId="0" ref="I12">
      <text>
        <t xml:space="preserve">======
ID#AAAA67vqMLA
    (2023-10-11 12:19:53)
Reach out = Engaging a new lead or Re-engaging an old lead (Follow-up)</t>
      </text>
    </comment>
    <comment authorId="0" ref="H12">
      <text>
        <t xml:space="preserve">======
ID#AAAA668fY_M
    (2023-10-11 12:19:53)
The total number of NEW group members for each individual day.</t>
      </text>
    </comment>
  </commentList>
  <extLst>
    <ext uri="GoogleSheetsCustomDataVersion2">
      <go:sheetsCustomData xmlns:go="http://customooxmlschemas.google.com/" r:id="rId1" roundtripDataSignature="AMtx7miXx0nnh49amL8qW/pcqSneN95bH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2">
      <text>
        <t xml:space="preserve">======
ID#AAAA67_c1r8
    (2023-10-11 12:19:53)
Reach out = Engaging a new lead or Re-engaging an old lead (Follow-up)</t>
      </text>
    </comment>
    <comment authorId="0" ref="H12">
      <text>
        <t xml:space="preserve">======
ID#AAAA67_c1q8
    (2023-10-11 12:19:53)
The total number of NEW group members for each individual day.</t>
      </text>
    </comment>
    <comment authorId="0" ref="J12">
      <text>
        <t xml:space="preserve">======
ID#AAAA67vqMMM
    (2023-10-11 12:19:53)
Convos are when you sent a message and the prospect has responded, now making it a conversation.</t>
      </text>
    </comment>
  </commentList>
  <extLst>
    <ext uri="GoogleSheetsCustomDataVersion2">
      <go:sheetsCustomData xmlns:go="http://customooxmlschemas.google.com/" r:id="rId1" roundtripDataSignature="AMtx7mjwr+lg5UsX8ttkPCTpRjDN8OhzJA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2">
      <text>
        <t xml:space="preserve">======
ID#AAAA67_c1rw
    (2023-10-11 12:19:53)
Reach out = Engaging a new lead or Re-engaging an old lead (Follow-up)</t>
      </text>
    </comment>
    <comment authorId="0" ref="H12">
      <text>
        <t xml:space="preserve">======
ID#AAAA67_c1pw
    (2023-10-11 12:19:53)
The total number of NEW group members for each individual day.</t>
      </text>
    </comment>
    <comment authorId="0" ref="J12">
      <text>
        <t xml:space="preserve">======
ID#AAAA67vqML4
    (2023-10-11 12:19:53)
Convos are when you sent a message and the prospect has responded, now making it a conversation.</t>
      </text>
    </comment>
  </commentList>
  <extLst>
    <ext uri="GoogleSheetsCustomDataVersion2">
      <go:sheetsCustomData xmlns:go="http://customooxmlschemas.google.com/" r:id="rId1" roundtripDataSignature="AMtx7mhzB2C+mhJdvKLS8GnTJtUcsrBGnw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2">
      <text>
        <t xml:space="preserve">======
ID#AAAA67_c1qs
    (2023-10-11 12:19:53)
The total number of NEW group members for each individual day.</t>
      </text>
    </comment>
    <comment authorId="0" ref="I12">
      <text>
        <t xml:space="preserve">======
ID#AAAA67_c1qQ
    (2023-10-11 12:19:53)
Reach out = Engaging a new lead or Re-engaging an old lead (Follow-up)</t>
      </text>
    </comment>
    <comment authorId="0" ref="J12">
      <text>
        <t xml:space="preserve">======
ID#AAAA668fY-U
    (2023-10-11 12:19:53)
Convos are when you sent a message and the prospect has responded, now making it a conversation.</t>
      </text>
    </comment>
  </commentList>
  <extLst>
    <ext uri="GoogleSheetsCustomDataVersion2">
      <go:sheetsCustomData xmlns:go="http://customooxmlschemas.google.com/" r:id="rId1" roundtripDataSignature="AMtx7mhZqLkfND6gJk9LLH9a+KZ5VXLECg=="/>
    </ext>
  </extL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12">
      <text>
        <t xml:space="preserve">======
ID#AAAA67_c1rU
    (2023-10-11 12:19:53)
Convos are when you sent a message and the prospect has responded, now making it a conversation.</t>
      </text>
    </comment>
    <comment authorId="0" ref="J12">
      <text>
        <t xml:space="preserve">======
ID#AAAA67_c1po
    (2023-10-11 12:19:53)
Convos are when you sent a message and the prospect has responded, now making it a conversation.</t>
      </text>
    </comment>
    <comment authorId="0" ref="H12">
      <text>
        <t xml:space="preserve">======
ID#AAAA67vqMKw
    (2023-10-11 12:19:53)
The total number of NEW group members for each individual day.</t>
      </text>
    </comment>
    <comment authorId="0" ref="I12">
      <text>
        <t xml:space="preserve">======
ID#AAAA67vqMKs
    (2023-10-11 12:19:53)
Reach out = Engaging a new lead or Re-engaging an old lead (Follow-up)</t>
      </text>
    </comment>
    <comment authorId="0" ref="L12">
      <text>
        <t xml:space="preserve">======
ID#AAAA668fY-o
    (2023-10-11 12:19:53)
Reach out = Engaging a new lead or Re-engaging an old lead (Follow-up)</t>
      </text>
    </comment>
  </commentList>
  <extLst>
    <ext uri="GoogleSheetsCustomDataVersion2">
      <go:sheetsCustomData xmlns:go="http://customooxmlschemas.google.com/" r:id="rId1" roundtripDataSignature="AMtx7mj3aMK0z0WlsWXU3Oa6EKDAfDwikQ=="/>
    </ext>
  </extL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2">
      <text>
        <t xml:space="preserve">======
ID#AAAA67_c1rA
    (2023-10-11 12:19:53)
Reach out = Engaging a new lead or Re-engaging an old lead (Follow-up)</t>
      </text>
    </comment>
    <comment authorId="0" ref="H12">
      <text>
        <t xml:space="preserve">======
ID#AAAA67_c1p0
    (2023-10-11 12:19:53)
The total number of NEW group members for each individual day.</t>
      </text>
    </comment>
    <comment authorId="0" ref="M12">
      <text>
        <t xml:space="preserve">======
ID#AAAA67vqMLw
    (2023-10-11 12:19:53)
Convos are when you sent a message and the prospect has responded, now making it a conversation.</t>
      </text>
    </comment>
    <comment authorId="0" ref="I12">
      <text>
        <t xml:space="preserve">======
ID#AAAA67vqMK0
    (2023-10-11 12:19:53)
Reach out = Engaging a new lead or Re-engaging an old lead (Follow-up)</t>
      </text>
    </comment>
    <comment authorId="0" ref="J12">
      <text>
        <t xml:space="preserve">======
ID#AAAA668fY_U
    (2023-10-11 12:19:53)
Convos are when you sent a message and the prospect has responded, now making it a conversation.</t>
      </text>
    </comment>
  </commentList>
  <extLst>
    <ext uri="GoogleSheetsCustomDataVersion2">
      <go:sheetsCustomData xmlns:go="http://customooxmlschemas.google.com/" r:id="rId1" roundtripDataSignature="AMtx7mg3cGF352ID7NfhTjJEdnvxRcm7eg=="/>
    </ext>
  </extL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2">
      <text>
        <t xml:space="preserve">======
ID#AAAA67_c1ro
    (2023-10-11 12:19:53)
Reach out = Engaging a new lead or Re-engaging an old lead (Follow-up)</t>
      </text>
    </comment>
    <comment authorId="0" ref="L12">
      <text>
        <t xml:space="preserve">======
ID#AAAA67_c1rg
    (2023-10-11 12:19:53)
Reach out = Engaging a new lead or Re-engaging an old lead (Follow-up)</t>
      </text>
    </comment>
    <comment authorId="0" ref="J12">
      <text>
        <t xml:space="preserve">======
ID#AAAA67vqMLY
    (2023-10-11 12:19:53)
Convos are when you sent a message and the prospect has responded, now making it a conversation.</t>
      </text>
    </comment>
    <comment authorId="0" ref="M12">
      <text>
        <t xml:space="preserve">======
ID#AAAA668fY_c
    (2023-10-11 12:19:53)
Convos are when you sent a message and the prospect has responded, now making it a conversation.</t>
      </text>
    </comment>
    <comment authorId="0" ref="H12">
      <text>
        <t xml:space="preserve">======
ID#AAAA668fY-w
    (2023-10-11 12:19:53)
The total number of NEW group members for each individual day.</t>
      </text>
    </comment>
  </commentList>
  <extLst>
    <ext uri="GoogleSheetsCustomDataVersion2">
      <go:sheetsCustomData xmlns:go="http://customooxmlschemas.google.com/" r:id="rId1" roundtripDataSignature="AMtx7mjglMsjG2YZxfoul3quScEeWq2SvQ=="/>
    </ext>
  </extL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2">
      <text>
        <t xml:space="preserve">======
ID#AAAA67_c1rY
    (2023-10-11 12:19:53)
Reach out = Engaging a new lead or Re-engaging an old lead (Follow-up)</t>
      </text>
    </comment>
    <comment authorId="0" ref="M12">
      <text>
        <t xml:space="preserve">======
ID#AAAA67_c1qg
    (2023-10-11 12:19:53)
Convos are when you sent a message and the prospect has responded, now making it a conversation.</t>
      </text>
    </comment>
    <comment authorId="0" ref="J12">
      <text>
        <t xml:space="preserve">======
ID#AAAA67_c1qY
    (2023-10-11 12:19:53)
Convos are when you sent a message and the prospect has responded, now making it a conversation.</t>
      </text>
    </comment>
    <comment authorId="0" ref="H12">
      <text>
        <t xml:space="preserve">======
ID#AAAA67_c1p4
    (2023-10-11 12:19:53)
The total number of NEW group members for each individual day.</t>
      </text>
    </comment>
    <comment authorId="0" ref="I12">
      <text>
        <t xml:space="preserve">======
ID#AAAA67vqMLI
    (2023-10-11 12:19:53)
Reach out = Engaging a new lead or Re-engaging an old lead (Follow-up)</t>
      </text>
    </comment>
  </commentList>
  <extLst>
    <ext uri="GoogleSheetsCustomDataVersion2">
      <go:sheetsCustomData xmlns:go="http://customooxmlschemas.google.com/" r:id="rId1" roundtripDataSignature="AMtx7mjvQS2YjgWRzEktbN7dFyCDgjqT6w=="/>
    </ext>
  </extL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12">
      <text>
        <t xml:space="preserve">======
ID#AAAA67_c1rc
    (2023-10-11 12:19:53)
Convos are when you sent a message and the prospect has responded, now making it a conversation.</t>
      </text>
    </comment>
    <comment authorId="0" ref="H12">
      <text>
        <t xml:space="preserve">======
ID#AAAA67vqMLo
    (2023-10-11 12:19:53)
The total number of NEW group members for each individual day.</t>
      </text>
    </comment>
    <comment authorId="0" ref="J12">
      <text>
        <t xml:space="preserve">======
ID#AAAA67vqMLM
    (2023-10-11 12:19:53)
Convos are when you sent a message and the prospect has responded, now making it a conversation.</t>
      </text>
    </comment>
    <comment authorId="0" ref="L12">
      <text>
        <t xml:space="preserve">======
ID#AAAA67vqMLQ
    (2023-10-11 12:19:53)
Reach out = Engaging a new lead or Re-engaging an old lead (Follow-up)</t>
      </text>
    </comment>
    <comment authorId="0" ref="I12">
      <text>
        <t xml:space="preserve">======
ID#AAAA668fY-Y
    (2023-10-11 12:19:53)
Reach out = Engaging a new lead or Re-engaging an old lead (Follow-up)</t>
      </text>
    </comment>
  </commentList>
  <extLst>
    <ext uri="GoogleSheetsCustomDataVersion2">
      <go:sheetsCustomData xmlns:go="http://customooxmlschemas.google.com/" r:id="rId1" roundtripDataSignature="AMtx7mhjQx4LnzkjYUrM4UCeKY+JM8COiQ=="/>
    </ext>
  </extL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2">
      <text>
        <t xml:space="preserve">======
ID#AAAA67_c1qM
    (2023-10-11 12:19:53)
Reach out = Engaging a new lead or Re-engaging an old lead (Follow-up)</t>
      </text>
    </comment>
    <comment authorId="0" ref="H12">
      <text>
        <t xml:space="preserve">======
ID#AAAA67_c1qA
    (2023-10-11 12:19:53)
The total number of NEW group members for each individual day.</t>
      </text>
    </comment>
    <comment authorId="0" ref="M12">
      <text>
        <t xml:space="preserve">======
ID#AAAA67_c1pc
    (2023-10-11 12:19:53)
Convos are when you sent a message and the prospect has responded, now making it a conversation.</t>
      </text>
    </comment>
    <comment authorId="0" ref="L12">
      <text>
        <t xml:space="preserve">======
ID#AAAA67vqMLc
    (2023-10-11 12:19:53)
Reach out = Engaging a new lead or Re-engaging an old lead (Follow-up)</t>
      </text>
    </comment>
    <comment authorId="0" ref="J12">
      <text>
        <t xml:space="preserve">======
ID#AAAA668fY-k
    (2023-10-11 12:19:53)
Convos are when you sent a message and the prospect has responded, now making it a conversation.</t>
      </text>
    </comment>
  </commentList>
  <extLst>
    <ext uri="GoogleSheetsCustomDataVersion2">
      <go:sheetsCustomData xmlns:go="http://customooxmlschemas.google.com/" r:id="rId1" roundtripDataSignature="AMtx7mgmAAddnH6YkY8XvgPjtWn1JAzVtQ=="/>
    </ext>
  </extL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2">
      <text>
        <t xml:space="preserve">======
ID#AAAA67_c1r0
    (2023-10-11 12:19:53)
Reach out = Engaging a new lead or Re-engaging an old lead (Follow-up)</t>
      </text>
    </comment>
    <comment authorId="0" ref="J12">
      <text>
        <t xml:space="preserve">======
ID#AAAA67_c1qU
    (2023-10-11 12:19:53)
Convos are when you sent a message and the prospect has responded, now making it a conversation.</t>
      </text>
    </comment>
    <comment authorId="0" ref="I12">
      <text>
        <t xml:space="preserve">======
ID#AAAA67_c1qI
    (2023-10-11 12:19:53)
Reach out = Engaging a new lead or Re-engaging an old lead (Follow-up)</t>
      </text>
    </comment>
    <comment authorId="0" ref="H12">
      <text>
        <t xml:space="preserve">======
ID#AAAA67vqMMA
    (2023-10-11 12:19:53)
The total number of NEW group members for each individual day.</t>
      </text>
    </comment>
    <comment authorId="0" ref="M12">
      <text>
        <t xml:space="preserve">======
ID#AAAA668fY_Q
    (2023-10-11 12:19:53)
Convos are when you sent a message and the prospect has responded, now making it a conversation.</t>
      </text>
    </comment>
  </commentList>
  <extLst>
    <ext uri="GoogleSheetsCustomDataVersion2">
      <go:sheetsCustomData xmlns:go="http://customooxmlschemas.google.com/" r:id="rId1" roundtripDataSignature="AMtx7miPn6I0XoHDIM6MtDbQuEAEX3361g=="/>
    </ext>
  </extL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2">
      <text>
        <t xml:space="preserve">======
ID#AAAA67_c1rE
    (2023-10-11 12:19:53)
Reach out = Engaging a new lead or Re-engaging an old lead (Follow-up)</t>
      </text>
    </comment>
    <comment authorId="0" ref="M12">
      <text>
        <t xml:space="preserve">======
ID#AAAA67_c1pU
    (2023-10-11 12:19:53)
Convos are when you sent a message and the prospect has responded, now making it a conversation.</t>
      </text>
    </comment>
    <comment authorId="0" ref="I12">
      <text>
        <t xml:space="preserve">======
ID#AAAA67vqML0
    (2023-10-11 12:19:53)
Reach out = Engaging a new lead or Re-engaging an old lead (Follow-up)</t>
      </text>
    </comment>
    <comment authorId="0" ref="H12">
      <text>
        <t xml:space="preserve">======
ID#AAAA668fY_E
    (2023-10-11 12:19:53)
The total number of NEW group members for each individual day.</t>
      </text>
    </comment>
    <comment authorId="0" ref="J12">
      <text>
        <t xml:space="preserve">======
ID#AAAA668fY-4
    (2023-10-11 12:19:53)
Convos are when you sent a message and the prospect has responded, now making it a conversation.</t>
      </text>
    </comment>
  </commentList>
  <extLst>
    <ext uri="GoogleSheetsCustomDataVersion2">
      <go:sheetsCustomData xmlns:go="http://customooxmlschemas.google.com/" r:id="rId1" roundtripDataSignature="AMtx7mjuhxDcgChq88MAN0ckCfOdsJWa5g=="/>
    </ext>
  </extLst>
</comments>
</file>

<file path=xl/comments1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2">
      <text>
        <t xml:space="preserve">======
ID#AAAA67_c1rk
    (2023-10-11 12:19:53)
Reach out = Engaging a new lead or Re-engaging an old lead (Follow-up)</t>
      </text>
    </comment>
    <comment authorId="0" ref="J12">
      <text>
        <t xml:space="preserve">======
ID#AAAA67_c1rI
    (2023-10-11 12:19:53)
Convos are when you sent a message and the prospect has responded, now making it a conversation.</t>
      </text>
    </comment>
    <comment authorId="0" ref="H12">
      <text>
        <t xml:space="preserve">======
ID#AAAA67vqMKo
    (2023-10-11 12:19:53)
The total number of NEW group members for each individual day.</t>
      </text>
    </comment>
  </commentList>
  <extLst>
    <ext uri="GoogleSheetsCustomDataVersion2">
      <go:sheetsCustomData xmlns:go="http://customooxmlschemas.google.com/" r:id="rId1" roundtripDataSignature="AMtx7mgTnrEjwdc6OnVNJT3owPnY/It8yA=="/>
    </ext>
  </extLst>
</comments>
</file>

<file path=xl/comments1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2">
      <text>
        <t xml:space="preserve">======
ID#AAAA67vqMLs
    (2023-10-11 12:19:53)
Convos are when you sent a message and the prospect has responded, now making it a conversation.</t>
      </text>
    </comment>
    <comment authorId="0" ref="H12">
      <text>
        <t xml:space="preserve">======
ID#AAAA67vqMLE
    (2023-10-11 12:19:53)
The total number of NEW group members for each individual day.</t>
      </text>
    </comment>
    <comment authorId="0" ref="I12">
      <text>
        <t xml:space="preserve">======
ID#AAAA668fY-0
    (2023-10-11 12:19:53)
Reach out = Engaging a new lead or Re-engaging an old lead (Follow-up)</t>
      </text>
    </comment>
  </commentList>
  <extLst>
    <ext uri="GoogleSheetsCustomDataVersion2">
      <go:sheetsCustomData xmlns:go="http://customooxmlschemas.google.com/" r:id="rId1" roundtripDataSignature="AMtx7mhATif5JLNqPGh6uUEcb1UvpQdRAg=="/>
    </ext>
  </extLst>
</comments>
</file>

<file path=xl/comments1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2">
      <text>
        <t xml:space="preserve">======
ID#AAAA67_c1pk
    (2023-10-11 12:19:53)
The total number of NEW group members for each individual day.</t>
      </text>
    </comment>
    <comment authorId="0" ref="I12">
      <text>
        <t xml:space="preserve">======
ID#AAAA67vqMLg
    (2023-10-11 12:19:53)
Reach out = Engaging a new lead or Re-engaging an old lead (Follow-up)</t>
      </text>
    </comment>
    <comment authorId="0" ref="J12">
      <text>
        <t xml:space="preserve">======
ID#AAAA668fY-s
    (2023-10-11 12:19:53)
Convos are when you sent a message and the prospect has responded, now making it a conversation.</t>
      </text>
    </comment>
  </commentList>
  <extLst>
    <ext uri="GoogleSheetsCustomDataVersion2">
      <go:sheetsCustomData xmlns:go="http://customooxmlschemas.google.com/" r:id="rId1" roundtripDataSignature="AMtx7mjYsEQnF3I8DH4bXKzQiJ9EQBxYVg=="/>
    </ext>
  </extLst>
</comments>
</file>

<file path=xl/comments1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2">
      <text>
        <t xml:space="preserve">======
ID#AAAA67_c1ps
    (2023-10-11 12:19:53)
Reach out = Engaging a new lead or Re-engaging an old lead (Follow-up)</t>
      </text>
    </comment>
    <comment authorId="0" ref="J12">
      <text>
        <t xml:space="preserve">======
ID#AAAA67_c1pg
    (2023-10-11 12:19:53)
Convos are when you sent a message and the prospect has responded, now making it a conversation.</t>
      </text>
    </comment>
    <comment authorId="0" ref="H12">
      <text>
        <t xml:space="preserve">======
ID#AAAA668fY-8
    (2023-10-11 12:19:53)
The total number of NEW group members for each individual day.</t>
      </text>
    </comment>
  </commentList>
  <extLst>
    <ext uri="GoogleSheetsCustomDataVersion2">
      <go:sheetsCustomData xmlns:go="http://customooxmlschemas.google.com/" r:id="rId1" roundtripDataSignature="AMtx7mjYB1Ck+F5QPGYO4ltAlxdnbkA8Fg=="/>
    </ext>
  </extLst>
</comments>
</file>

<file path=xl/comments1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2">
      <text>
        <t xml:space="preserve">======
ID#AAAA67_c1sA
    (2023-10-11 12:19:53)
Convos are when you sent a message and the prospect has responded, now making it a conversation.</t>
      </text>
    </comment>
    <comment authorId="0" ref="I12">
      <text>
        <t xml:space="preserve">======
ID#AAAA67_c1qw
    (2023-10-11 12:19:53)
Reach out = Engaging a new lead or Re-engaging an old lead (Follow-up)</t>
      </text>
    </comment>
    <comment authorId="0" ref="H12">
      <text>
        <t xml:space="preserve">======
ID#AAAA67vqMME
    (2023-10-11 12:19:53)
The total number of NEW group members for each individual day.</t>
      </text>
    </comment>
  </commentList>
  <extLst>
    <ext uri="GoogleSheetsCustomDataVersion2">
      <go:sheetsCustomData xmlns:go="http://customooxmlschemas.google.com/" r:id="rId1" roundtripDataSignature="AMtx7mgiQ8nKN3Pu+weRDz0jZLK7WY4x7g=="/>
    </ext>
  </extLst>
</comments>
</file>

<file path=xl/comments1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2">
      <text>
        <t xml:space="preserve">======
ID#AAAA67_c1rQ
    (2023-10-11 12:19:53)
Convos are when you sent a message and the prospect has responded, now making it a conversation.</t>
      </text>
    </comment>
    <comment authorId="0" ref="H12">
      <text>
        <t xml:space="preserve">======
ID#AAAA67vqMMI
    (2023-10-11 12:19:53)
The total number of NEW group members for each individual day.</t>
      </text>
    </comment>
    <comment authorId="0" ref="I12">
      <text>
        <t xml:space="preserve">======
ID#AAAA67vqMLk
    (2023-10-11 12:19:53)
Reach out = Engaging a new lead or Re-engaging an old lead (Follow-up)</t>
      </text>
    </comment>
  </commentList>
  <extLst>
    <ext uri="GoogleSheetsCustomDataVersion2">
      <go:sheetsCustomData xmlns:go="http://customooxmlschemas.google.com/" r:id="rId1" roundtripDataSignature="AMtx7mjjzbz/ramcnsOYMGC+uILsGmu0EQ=="/>
    </ext>
  </extLst>
</comments>
</file>

<file path=xl/comments1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2">
      <text>
        <t xml:space="preserve">======
ID#AAAA67_c1qo
    (2023-10-11 12:19:53)
The total number of NEW group members for each individual day.</t>
      </text>
    </comment>
    <comment authorId="0" ref="J12">
      <text>
        <t xml:space="preserve">======
ID#AAAA67_c1qk
    (2023-10-11 12:19:53)
Convos are when you sent a message and the prospect has responded, now making it a conversation.</t>
      </text>
    </comment>
    <comment authorId="0" ref="I12">
      <text>
        <t xml:space="preserve">======
ID#AAAA668fY-c
    (2023-10-11 12:19:53)
Reach out = Engaging a new lead or Re-engaging an old lead (Follow-up)</t>
      </text>
    </comment>
  </commentList>
  <extLst>
    <ext uri="GoogleSheetsCustomDataVersion2">
      <go:sheetsCustomData xmlns:go="http://customooxmlschemas.google.com/" r:id="rId1" roundtripDataSignature="AMtx7mgE2EA0zppQk2PBf8D70lxd6S+rMA=="/>
    </ext>
  </extLst>
</comments>
</file>

<file path=xl/comments2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2">
      <text>
        <t xml:space="preserve">======
ID#AAAA67_c1rM
    (2023-10-11 12:19:53)
Reach out = Engaging a new lead or Re-engaging an old lead (Follow-up)</t>
      </text>
    </comment>
    <comment authorId="0" ref="J12">
      <text>
        <t xml:space="preserve">======
ID#AAAA67_c1q0
    (2023-10-11 12:19:53)
Convos are when you sent a message and the prospect has responded, now making it a conversation.</t>
      </text>
    </comment>
    <comment authorId="0" ref="H12">
      <text>
        <t xml:space="preserve">======
ID#AAAA668fY_A
    (2023-10-11 12:19:53)
The total number of NEW group members for each individual day.</t>
      </text>
    </comment>
  </commentList>
  <extLst>
    <ext uri="GoogleSheetsCustomDataVersion2">
      <go:sheetsCustomData xmlns:go="http://customooxmlschemas.google.com/" r:id="rId1" roundtripDataSignature="AMtx7mi6GFxUENsSDb+j/SmhHu4nIweOiQ=="/>
    </ext>
  </extLst>
</comments>
</file>

<file path=xl/comments2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2">
      <text>
        <t xml:space="preserve">======
ID#AAAA67vqML8
    (2023-10-11 12:19:53)
Convos are when you sent a message and the prospect has responded, now making it a conversation.</t>
      </text>
    </comment>
    <comment authorId="0" ref="I12">
      <text>
        <t xml:space="preserve">======
ID#AAAA67vqMLU
    (2023-10-11 12:19:53)
Reach out = Engaging a new lead or Re-engaging an old lead (Follow-up)</t>
      </text>
    </comment>
    <comment authorId="0" ref="H12">
      <text>
        <t xml:space="preserve">======
ID#AAAA668fY_Y
    (2023-10-11 12:19:53)
The total number of NEW group members for each individual day.</t>
      </text>
    </comment>
  </commentList>
  <extLst>
    <ext uri="GoogleSheetsCustomDataVersion2">
      <go:sheetsCustomData xmlns:go="http://customooxmlschemas.google.com/" r:id="rId1" roundtripDataSignature="AMtx7mgFGyzg/YW1J3Z6ixnqVwZz+41otw=="/>
    </ext>
  </extLst>
</comments>
</file>

<file path=xl/comments2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2">
      <text>
        <t xml:space="preserve">======
ID#AAAA67_c1qc
    (2023-10-11 12:19:53)
Convos are when you sent a message and the prospect has responded, now making it a conversation.</t>
      </text>
    </comment>
    <comment authorId="0" ref="I12">
      <text>
        <t xml:space="preserve">======
ID#AAAA67vqMK8
    (2023-10-11 12:19:53)
Reach out = Engaging a new lead or Re-engaging an old lead (Follow-up)</t>
      </text>
    </comment>
    <comment authorId="0" ref="H12">
      <text>
        <t xml:space="preserve">======
ID#AAAA67vqMK4
    (2023-10-11 12:19:53)
The total number of NEW group members for each individual day.</t>
      </text>
    </comment>
  </commentList>
  <extLst>
    <ext uri="GoogleSheetsCustomDataVersion2">
      <go:sheetsCustomData xmlns:go="http://customooxmlschemas.google.com/" r:id="rId1" roundtripDataSignature="AMtx7mipYZZ5OPxdxdH/qTUBNHs0Vzk0dw=="/>
    </ext>
  </extLst>
</comments>
</file>

<file path=xl/comments2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2">
      <text>
        <t xml:space="preserve">======
ID#AAAA67_c1q4
    (2023-10-11 12:19:53)
Convos are when you sent a message and the prospect has responded, now making it a conversation.</t>
      </text>
    </comment>
    <comment authorId="0" ref="I12">
      <text>
        <t xml:space="preserve">======
ID#AAAA668fY_I
    (2023-10-11 12:19:53)
Reach out = Engaging a new lead or Re-engaging an old lead (Follow-up)</t>
      </text>
    </comment>
    <comment authorId="0" ref="H12">
      <text>
        <t xml:space="preserve">======
ID#AAAA668fY-g
    (2023-10-11 12:19:53)
The total number of NEW group members for each individual day.</t>
      </text>
    </comment>
  </commentList>
  <extLst>
    <ext uri="GoogleSheetsCustomDataVersion2">
      <go:sheetsCustomData xmlns:go="http://customooxmlschemas.google.com/" r:id="rId1" roundtripDataSignature="AMtx7mjD/bcy0nQu9TtLA990D/UEGDgjkg=="/>
    </ext>
  </extLst>
</comments>
</file>

<file path=xl/comments2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2">
      <text>
        <t xml:space="preserve">======
ID#AAAA67_c1qE
    (2023-10-11 12:19:53)
Convos are when you sent a message and the prospect has responded, now making it a conversation.</t>
      </text>
    </comment>
    <comment authorId="0" ref="I12">
      <text>
        <t xml:space="preserve">======
ID#AAAA67_c1pY
    (2023-10-11 12:19:53)
Reach out = Engaging a new lead or Re-engaging an old lead (Follow-up)</t>
      </text>
    </comment>
    <comment authorId="0" ref="H12">
      <text>
        <t xml:space="preserve">======
ID#AAAA67vqMKk
    (2023-10-11 12:19:53)
The total number of NEW group members for each individual day.</t>
      </text>
    </comment>
  </commentList>
  <extLst>
    <ext uri="GoogleSheetsCustomDataVersion2">
      <go:sheetsCustomData xmlns:go="http://customooxmlschemas.google.com/" r:id="rId1" roundtripDataSignature="AMtx7mhPCGJ+n1fudg7FfBYj03UDn7p+gQ=="/>
    </ext>
  </extLst>
</comments>
</file>

<file path=xl/sharedStrings.xml><?xml version="1.0" encoding="utf-8"?>
<sst xmlns="http://schemas.openxmlformats.org/spreadsheetml/2006/main" count="4797" uniqueCount="258">
  <si>
    <r>
      <rPr>
        <rFont val="Montserrat"/>
        <b/>
        <color rgb="FF000000"/>
        <u/>
      </rPr>
      <t xml:space="preserve">START HERE - How to use </t>
    </r>
    <r>
      <rPr>
        <rFont val="Montserrat"/>
        <b/>
        <color rgb="FF000000"/>
        <u/>
      </rPr>
      <t xml:space="preserve">- akprofessional.bundaberg@gmail.com </t>
    </r>
  </si>
  <si>
    <t>FRA - DASHBOARD</t>
  </si>
  <si>
    <t>(MONTH) PROJECTIONS</t>
  </si>
  <si>
    <t>PROJECTS</t>
  </si>
  <si>
    <t>REVENUE GOAL</t>
  </si>
  <si>
    <t>PROGRAM PRICE</t>
  </si>
  <si>
    <t>NEW CLIENT GOAL</t>
  </si>
  <si>
    <t>CURRENT CALL CONVERSION %</t>
  </si>
  <si>
    <t>BOOKED CALLS TO HIT GOAL</t>
  </si>
  <si>
    <t xml:space="preserve">OBJECTIVE 1: </t>
  </si>
  <si>
    <t>Hire &amp; Train Appt Setter</t>
  </si>
  <si>
    <t>DUE DATE:</t>
  </si>
  <si>
    <t>STATUS</t>
  </si>
  <si>
    <t xml:space="preserve">Key Task: </t>
  </si>
  <si>
    <t>Write job role and post it in 3 groups and reach out to 15 people individually to see if they know anyone</t>
  </si>
  <si>
    <t>completed</t>
  </si>
  <si>
    <t>Take applicants through interview process and hire 2 by June 15.</t>
  </si>
  <si>
    <t>Create &amp; optimise our chat script and discovery call script, including recorded roleplays for both.</t>
  </si>
  <si>
    <t>in progress</t>
  </si>
  <si>
    <t>Clients Weekly</t>
  </si>
  <si>
    <t>Calls Weekly</t>
  </si>
  <si>
    <t>Calls Daily</t>
  </si>
  <si>
    <t>Have setter go through setter school</t>
  </si>
  <si>
    <t>Set aside 30 mins a day to coach the setter so they can fully take over by end of month.</t>
  </si>
  <si>
    <t>RHYTHMS</t>
  </si>
  <si>
    <t>TRAINING CONTENT</t>
  </si>
  <si>
    <t xml:space="preserve">OBJECTIVE 2: </t>
  </si>
  <si>
    <t>5 Program Sales A Week</t>
  </si>
  <si>
    <t>haven't started</t>
  </si>
  <si>
    <t>Activity</t>
  </si>
  <si>
    <t>Frequency</t>
  </si>
  <si>
    <t>Links</t>
  </si>
  <si>
    <t>Watched</t>
  </si>
  <si>
    <t>Train &amp; manage setters to produce 15 SS’s a week.</t>
  </si>
  <si>
    <t>Add 40 people</t>
  </si>
  <si>
    <t>Daily</t>
  </si>
  <si>
    <t>Update script to include new pricing, program length and offer presentation.</t>
  </si>
  <si>
    <t>30 reachouts</t>
  </si>
  <si>
    <t>SHORT - critique vids</t>
  </si>
  <si>
    <t>Launch ads &amp; funnel for our FB group</t>
  </si>
  <si>
    <t>Complete KPI's</t>
  </si>
  <si>
    <t>Review 3 sales calls a week with our rep.</t>
  </si>
  <si>
    <t>*</t>
  </si>
  <si>
    <t>Group Comments</t>
  </si>
  <si>
    <t>Clearing Inbox</t>
  </si>
  <si>
    <t xml:space="preserve">OBJECTIVE 3: </t>
  </si>
  <si>
    <t>Launch New Offer</t>
  </si>
  <si>
    <t>Welcome Post</t>
  </si>
  <si>
    <t>Weekly</t>
  </si>
  <si>
    <t>Do 10 prospect interviews, record calls &amp; take notes</t>
  </si>
  <si>
    <t>Member Approvals</t>
  </si>
  <si>
    <t>Based on prospect feedback, decide length, price &amp; pillars for new offer</t>
  </si>
  <si>
    <t>Follow Up Stalled Convo's</t>
  </si>
  <si>
    <t>Create script for sales call presentation of irresistible offer.</t>
  </si>
  <si>
    <t>Invite Likes to Group</t>
  </si>
  <si>
    <t>SUPPORT</t>
  </si>
  <si>
    <t>Posted 5 min video of irresisitible offer presentation for review in HTC facebook group.</t>
  </si>
  <si>
    <t>Pending Posts - Check</t>
  </si>
  <si>
    <t>Create google doc outlining content to be created for new offer.</t>
  </si>
  <si>
    <t>inactive members</t>
  </si>
  <si>
    <t xml:space="preserve">Group </t>
  </si>
  <si>
    <t>Value Hook checks</t>
  </si>
  <si>
    <t>Attend Support Calls</t>
  </si>
  <si>
    <t>TO-DO's</t>
  </si>
  <si>
    <t>Mainly Organic?  Click Above ^</t>
  </si>
  <si>
    <t>Second Setter?  Click Above ^</t>
  </si>
  <si>
    <t>ENTER MONTH START DATE</t>
  </si>
  <si>
    <t>START HERE - How to use this sheet.</t>
  </si>
  <si>
    <t>Month-To-Date</t>
  </si>
  <si>
    <t>CLOSERS</t>
  </si>
  <si>
    <t>Simon</t>
  </si>
  <si>
    <t>Sarah</t>
  </si>
  <si>
    <t>Highest?</t>
  </si>
  <si>
    <t>New Leads</t>
  </si>
  <si>
    <t>New Clients</t>
  </si>
  <si>
    <t>Average</t>
  </si>
  <si>
    <t>Total Closes</t>
  </si>
  <si>
    <t>Reach Outs</t>
  </si>
  <si>
    <t>Total Cash</t>
  </si>
  <si>
    <t>Close Rate</t>
  </si>
  <si>
    <t>FB+IG Calls Booked</t>
  </si>
  <si>
    <t>Total Revenue</t>
  </si>
  <si>
    <t>Average CASH</t>
  </si>
  <si>
    <t>Website Calls Booked</t>
  </si>
  <si>
    <t>Cash ROI</t>
  </si>
  <si>
    <t>Average REVENUE</t>
  </si>
  <si>
    <t>Grey Cells Automatically Populate **DO NOT MANUALY UPDATE**</t>
  </si>
  <si>
    <t>Calls Taken</t>
  </si>
  <si>
    <t>Rev ROI</t>
  </si>
  <si>
    <t>Show Rate%</t>
  </si>
  <si>
    <t>SALES 1</t>
  </si>
  <si>
    <t>SARAH</t>
  </si>
  <si>
    <t>GRAND TOTALS</t>
  </si>
  <si>
    <t>COURTNEY</t>
  </si>
  <si>
    <t>TRAINING INTRO CALLS</t>
  </si>
  <si>
    <t>WEBSITE CALLS</t>
  </si>
  <si>
    <t>TOTAL</t>
  </si>
  <si>
    <t>DATE</t>
  </si>
  <si>
    <t>FB FRIENDS</t>
  </si>
  <si>
    <t>Profile Content</t>
  </si>
  <si>
    <t>Group Content</t>
  </si>
  <si>
    <t>ADSPEND</t>
  </si>
  <si>
    <t>GROUP MEMBERS</t>
  </si>
  <si>
    <t>FB REACH OUTS</t>
  </si>
  <si>
    <t>FB CONVOS</t>
  </si>
  <si>
    <t>FB Calls BOOKED</t>
  </si>
  <si>
    <t>IG REACH OUTS</t>
  </si>
  <si>
    <t>IG CONVOS</t>
  </si>
  <si>
    <t>IG Calls BOOKED</t>
  </si>
  <si>
    <t>Calls Booked</t>
  </si>
  <si>
    <t>No shows</t>
  </si>
  <si>
    <t>FOLLOW UPS</t>
  </si>
  <si>
    <t>CLOSES</t>
  </si>
  <si>
    <t>CASH</t>
  </si>
  <si>
    <t>REVENUE</t>
  </si>
  <si>
    <t>NO SHOWS</t>
  </si>
  <si>
    <t>OFFERS</t>
  </si>
  <si>
    <t>Total CASH</t>
  </si>
  <si>
    <t>Total REVENUE</t>
  </si>
  <si>
    <t>-</t>
  </si>
  <si>
    <t>Total increase:</t>
  </si>
  <si>
    <t>TOTALS:</t>
  </si>
  <si>
    <t>Starting Friends</t>
  </si>
  <si>
    <t>AVERAGE</t>
  </si>
  <si>
    <t>End Friends</t>
  </si>
  <si>
    <t>Courtney</t>
  </si>
  <si>
    <t>SIMON</t>
  </si>
  <si>
    <t>INTRO CALLS</t>
  </si>
  <si>
    <t>CLOSER GRAND TOTALS</t>
  </si>
  <si>
    <t>Cost Per Group Member</t>
  </si>
  <si>
    <t>R.O's to Convo %</t>
  </si>
  <si>
    <t>CLOSE RATE</t>
  </si>
  <si>
    <t>Leads to R.O's %</t>
  </si>
  <si>
    <t>Convo to Call Booked</t>
  </si>
  <si>
    <t>OFFER %</t>
  </si>
  <si>
    <t>SHOW RATE %</t>
  </si>
  <si>
    <t>Green =</t>
  </si>
  <si>
    <t>Yellow =</t>
  </si>
  <si>
    <t>Red =</t>
  </si>
  <si>
    <t>FRA 2023 TOTALS</t>
  </si>
  <si>
    <t>Setting</t>
  </si>
  <si>
    <t>Closing</t>
  </si>
  <si>
    <t>MONTH</t>
  </si>
  <si>
    <t>AD SPEND</t>
  </si>
  <si>
    <t>PROFILE LEADS</t>
  </si>
  <si>
    <t>GROUP MEMBER</t>
  </si>
  <si>
    <t>LEADS TO CONVO %</t>
  </si>
  <si>
    <t>REACH OUTS</t>
  </si>
  <si>
    <t>R.O. TO CONVO %</t>
  </si>
  <si>
    <t>CONVERSATIONS</t>
  </si>
  <si>
    <t>CONVO TO CALL %</t>
  </si>
  <si>
    <t>FB CALL BOOKED</t>
  </si>
  <si>
    <t>FB AD CALL BOOKED</t>
  </si>
  <si>
    <t>WEB CALL BOOKED</t>
  </si>
  <si>
    <t>TOTAL CALLS BOOKED</t>
  </si>
  <si>
    <t>TOTAL CALLS TAKEN</t>
  </si>
  <si>
    <t>Show Rate %</t>
  </si>
  <si>
    <t>CLOSE RATE %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</si>
  <si>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</si>
  <si>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</si>
  <si>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</si>
  <si>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</si>
  <si>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</si>
  <si>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</si>
  <si>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</si>
  <si>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</si>
  <si>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</si>
  <si>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</si>
  <si>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</si>
  <si>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</si>
  <si>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LEADS</t>
  </si>
  <si>
    <t>SETTING</t>
  </si>
  <si>
    <t>CLOSING</t>
  </si>
  <si>
    <t xml:space="preserve"> AD KPI's</t>
  </si>
  <si>
    <t>Cost Per GM</t>
  </si>
  <si>
    <t>Triage Booked to Show %</t>
  </si>
  <si>
    <t>SS Show %</t>
  </si>
  <si>
    <t>COST PER SS Show</t>
  </si>
  <si>
    <t>CASH ROI</t>
  </si>
  <si>
    <t>Convo to Triage %</t>
  </si>
  <si>
    <t>Triage Show to SS %</t>
  </si>
  <si>
    <t>Lead to Close %</t>
  </si>
  <si>
    <t>COST PER Close</t>
  </si>
  <si>
    <t>REVENUE ROI</t>
  </si>
  <si>
    <t>Group members - the new members added to the closed FB group for that day</t>
  </si>
  <si>
    <t>Reach outs - the number of reach outs done to members via fb messenger</t>
  </si>
  <si>
    <t>Convos - a back and fourth convo between members on fb messenger</t>
  </si>
  <si>
    <t>Fb calls booked - the number of calls booked via fb</t>
  </si>
  <si>
    <t>Third Setter?  Click Above ^</t>
  </si>
  <si>
    <t>Salesperson 1</t>
  </si>
  <si>
    <t>Salesperson 2</t>
  </si>
  <si>
    <t>FB Calls Booked</t>
  </si>
  <si>
    <t>FB Ads Calls Booked</t>
  </si>
  <si>
    <t>Efficiency</t>
  </si>
  <si>
    <t>SALESPERSON 1</t>
  </si>
  <si>
    <t>SALESPERSON 2</t>
  </si>
  <si>
    <t>Setter 2</t>
  </si>
  <si>
    <t>Setter 3</t>
  </si>
  <si>
    <t>TOTAL TEAM SETS</t>
  </si>
  <si>
    <t>FB ADS</t>
  </si>
  <si>
    <t>CONVOS</t>
  </si>
  <si>
    <t>TOTAL FB Calls BOOKED</t>
  </si>
  <si>
    <t xml:space="preserve">Calls taken </t>
  </si>
  <si>
    <t xml:space="preserve"> </t>
  </si>
  <si>
    <t>Setter 1</t>
  </si>
  <si>
    <t>CLOSER 1 TOTALS</t>
  </si>
  <si>
    <t>CLOSER 2 TOTALS</t>
  </si>
  <si>
    <t xml:space="preserve"> AD KPI's TOTALS</t>
  </si>
  <si>
    <t>Jackson Groves-koeleman</t>
  </si>
  <si>
    <t>Ads Calls Booked</t>
  </si>
  <si>
    <t>Closes</t>
  </si>
  <si>
    <t>-+6</t>
  </si>
  <si>
    <t>$1,533.75</t>
  </si>
  <si>
    <t>1+1+3+2+1</t>
  </si>
  <si>
    <t>$917.78</t>
  </si>
  <si>
    <t>$822.00</t>
  </si>
  <si>
    <t>FRA 2022 TOTALS</t>
  </si>
  <si>
    <t>Note: in 2023, the formulas for January through to April need to be updated to reflect the new sheet setup</t>
  </si>
  <si>
    <t>(No ads? Leave blank)</t>
  </si>
  <si>
    <t>(No group? Leave blank)</t>
  </si>
  <si>
    <t>FACEBOOK ADS</t>
  </si>
  <si>
    <t>GOOGLE ADS</t>
  </si>
  <si>
    <t>3 IG</t>
  </si>
  <si>
    <t>5 IG</t>
  </si>
  <si>
    <t>4 IG</t>
  </si>
  <si>
    <t>4 (2 IG)</t>
  </si>
  <si>
    <t>4 (1IG)</t>
  </si>
  <si>
    <t xml:space="preserve"> 4 IG</t>
  </si>
  <si>
    <t>1 IG</t>
  </si>
  <si>
    <t>3 (3IG)</t>
  </si>
  <si>
    <t>4(IG)</t>
  </si>
  <si>
    <t>1 IG.</t>
  </si>
  <si>
    <t xml:space="preserve">GOOGLE ADS </t>
  </si>
  <si>
    <t>5 (LG)</t>
  </si>
  <si>
    <t xml:space="preserve">FB ADS </t>
  </si>
  <si>
    <t>FB ADS - Red infill = Google</t>
  </si>
  <si>
    <t xml:space="preserve">TRAINING INTRO CALLS </t>
  </si>
  <si>
    <t>TRIAGE BOOKED</t>
  </si>
  <si>
    <t>TRIAGE TAKEN</t>
  </si>
  <si>
    <t>SS BOOKED</t>
  </si>
  <si>
    <t>TOTAL SS BOOKED</t>
  </si>
  <si>
    <t>Calls BOOKED</t>
  </si>
  <si>
    <t>Calls TAKEN</t>
  </si>
  <si>
    <t>Closer  Totals</t>
  </si>
  <si>
    <t>LEAD TO CLOSE %</t>
  </si>
  <si>
    <t>TRAINING INTRO CALLS (from 21st)</t>
  </si>
  <si>
    <t>CALLS BOOKED</t>
  </si>
  <si>
    <t>CALLS TAKEN</t>
  </si>
  <si>
    <t>USE THE MONTH TEMPLATE TO RECREATE THIS IN 2023 AND BEYOND</t>
  </si>
  <si>
    <t>Second Closer?  Click Above ^</t>
  </si>
  <si>
    <t>FB CALLS</t>
  </si>
  <si>
    <t>SS Taken</t>
  </si>
  <si>
    <t>SS TAKEN</t>
  </si>
  <si>
    <t>$1000.00</t>
  </si>
  <si>
    <t>$1000</t>
  </si>
  <si>
    <t>/</t>
  </si>
  <si>
    <t>EOD - Court</t>
  </si>
  <si>
    <t>EOD Simon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</si>
</sst>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[$$]#,##0"/>
    <numFmt numFmtId="165" formatCode="#,##0.0"/>
    <numFmt numFmtId="166" formatCode="mmmm yyyy"/>
    <numFmt numFmtId="167" formatCode="[$$]#,##0.00"/>
    <numFmt numFmtId="168" formatCode="&quot;$&quot;#,##0"/>
    <numFmt numFmtId="169" formatCode="d/m/yy"/>
    <numFmt numFmtId="170" formatCode="&quot;$&quot;#,##0.00"/>
    <numFmt numFmtId="171" formatCode="0.0%"/>
    <numFmt numFmtId="172" formatCode="&quot;$&quot;#,##0.0"/>
    <numFmt numFmtId="173" formatCode="0.0"/>
  </numFmts>
  <fonts count="69">
    <font>
      <sz val="10.0"/>
      <color rgb="FF000000"/>
      <name val="Arial"/>
      <scheme val="minor"/>
    </font>
    <font>
      <b/>
      <u/>
      <color rgb="FF000000"/>
      <name val="Montserrat"/>
    </font>
    <font>
      <color theme="1"/>
      <name val="Arial"/>
    </font>
    <font>
      <b/>
      <u/>
      <color rgb="FF1155CC"/>
      <name val="Montserrat"/>
    </font>
    <font>
      <b/>
      <i/>
      <sz val="30.0"/>
      <color theme="1"/>
      <name val="Montserrat"/>
    </font>
    <font>
      <b/>
      <i/>
      <sz val="20.0"/>
      <color rgb="FFFFFFFF"/>
      <name val="Montserrat"/>
    </font>
    <font/>
    <font>
      <color rgb="FF000000"/>
      <name val="Arial"/>
    </font>
    <font>
      <b/>
      <color theme="1"/>
      <name val="Montserrat"/>
    </font>
    <font>
      <b/>
      <u/>
      <sz val="12.0"/>
      <color rgb="FF000000"/>
      <name val="Montserrat"/>
    </font>
    <font>
      <b/>
      <sz val="12.0"/>
      <color rgb="FF000000"/>
      <name val="Montserrat"/>
    </font>
    <font>
      <sz val="12.0"/>
      <color theme="1"/>
      <name val="Montserrat"/>
    </font>
    <font>
      <sz val="14.0"/>
      <color theme="1"/>
      <name val="Montserrat"/>
    </font>
    <font>
      <b/>
      <i/>
      <color rgb="FFFFFFFF"/>
      <name val="Montserrat"/>
    </font>
    <font>
      <color rgb="FF000000"/>
      <name val="Montserrat"/>
    </font>
    <font>
      <color theme="1"/>
      <name val="Montserrat"/>
    </font>
    <font>
      <b/>
      <i/>
      <sz val="14.0"/>
      <color rgb="FFFFFFFF"/>
      <name val="Montserrat"/>
    </font>
    <font>
      <b/>
      <u/>
      <sz val="12.0"/>
      <color rgb="FF000000"/>
      <name val="Montserrat"/>
    </font>
    <font>
      <b/>
      <sz val="10.0"/>
      <color rgb="FF000000"/>
      <name val="Montserrat"/>
    </font>
    <font>
      <sz val="8.0"/>
      <color theme="1"/>
      <name val="Montserrat"/>
    </font>
    <font>
      <u/>
      <color rgb="FF1155CC"/>
      <name val="Montserrat"/>
    </font>
    <font>
      <b/>
      <u/>
      <sz val="12.0"/>
      <color rgb="FF000000"/>
      <name val="Montserrat"/>
    </font>
    <font>
      <b/>
      <sz val="6.0"/>
      <color rgb="FFFF9900"/>
      <name val="Montserrat"/>
    </font>
    <font>
      <b/>
      <sz val="18.0"/>
      <color rgb="FF000000"/>
      <name val="Montserrat"/>
    </font>
    <font>
      <b/>
      <u/>
      <color rgb="FF000000"/>
      <name val="Montserrat"/>
    </font>
    <font>
      <b/>
      <color rgb="FFFFFFFF"/>
      <name val="Montserrat"/>
    </font>
    <font>
      <b/>
      <sz val="8.0"/>
      <color rgb="FFFFFFFF"/>
      <name val="Arial"/>
    </font>
    <font>
      <b/>
      <color theme="0"/>
      <name val="Arial"/>
    </font>
    <font>
      <b/>
      <sz val="11.0"/>
      <color rgb="FF000000"/>
      <name val="Montserrat"/>
    </font>
    <font>
      <b/>
      <i/>
      <sz val="8.0"/>
      <color rgb="FFFFFFFF"/>
      <name val="Montserrat"/>
    </font>
    <font>
      <color rgb="FFFF0000"/>
      <name val="Arial"/>
    </font>
    <font>
      <color rgb="FFFFFFFF"/>
      <name val="Arial"/>
    </font>
    <font>
      <b/>
      <i/>
      <sz val="10.0"/>
      <color rgb="FF000000"/>
      <name val="Montserrat"/>
    </font>
    <font>
      <sz val="14.0"/>
      <color rgb="FFFFFFFF"/>
      <name val="Montserrat"/>
    </font>
    <font>
      <b/>
      <sz val="10.0"/>
      <color rgb="FFFFFFFF"/>
      <name val="Montserrat"/>
    </font>
    <font>
      <b/>
      <sz val="12.0"/>
      <color rgb="FFFFFFFF"/>
      <name val="Montserrat"/>
    </font>
    <font>
      <sz val="9.0"/>
      <color theme="1"/>
      <name val="Montserrat"/>
    </font>
    <font>
      <b/>
      <sz val="10.0"/>
      <color theme="1"/>
      <name val="Montserrat"/>
    </font>
    <font>
      <sz val="11.0"/>
      <color theme="1"/>
      <name val="Montserrat"/>
    </font>
    <font>
      <sz val="8.0"/>
      <color theme="1"/>
      <name val="Arial"/>
    </font>
    <font>
      <b/>
      <sz val="8.0"/>
      <color theme="1"/>
      <name val="Montserrat"/>
    </font>
    <font>
      <b/>
      <sz val="14.0"/>
      <color theme="1"/>
      <name val="Montserrat"/>
    </font>
    <font>
      <b/>
      <sz val="12.0"/>
      <color theme="1"/>
      <name val="Montserrat"/>
    </font>
    <font>
      <b/>
      <i/>
      <sz val="6.0"/>
      <color theme="1"/>
      <name val="Montserrat"/>
    </font>
    <font>
      <b/>
      <i/>
      <u/>
      <sz val="9.0"/>
      <color rgb="FF000000"/>
      <name val="Montserrat"/>
    </font>
    <font>
      <b/>
      <i/>
      <sz val="9.0"/>
      <color theme="1"/>
      <name val="Montserrat"/>
    </font>
    <font>
      <b/>
      <i/>
      <sz val="6.0"/>
      <color rgb="FF000000"/>
      <name val="Montserrat"/>
    </font>
    <font>
      <b/>
      <i/>
      <sz val="14.0"/>
      <color theme="1"/>
      <name val="Montserrat"/>
    </font>
    <font>
      <b/>
      <i/>
      <sz val="12.0"/>
      <color rgb="FFFFFFFF"/>
      <name val="Montserrat"/>
    </font>
    <font>
      <b/>
      <i/>
      <sz val="10.0"/>
      <color rgb="FFFFFFFF"/>
      <name val="Montserrat"/>
    </font>
    <font>
      <b/>
      <sz val="18.0"/>
      <color theme="1"/>
      <name val="Montserrat"/>
    </font>
    <font>
      <sz val="18.0"/>
      <color rgb="FF000000"/>
      <name val="Montserrat"/>
    </font>
    <font>
      <color rgb="FFFF0000"/>
      <name val="Montserrat"/>
    </font>
    <font>
      <b/>
      <sz val="18.0"/>
      <color rgb="FFFFD700"/>
      <name val="Montserrat"/>
    </font>
    <font>
      <b/>
      <sz val="24.0"/>
      <color rgb="FFFFFFFF"/>
      <name val="Montserrat"/>
    </font>
    <font>
      <color rgb="FF957D00"/>
      <name val="Montserrat"/>
    </font>
    <font>
      <color rgb="FFFFFFFF"/>
      <name val="Montserrat"/>
    </font>
    <font>
      <sz val="11.0"/>
      <color rgb="FFFFFFFF"/>
      <name val="Montserrat"/>
    </font>
    <font>
      <b/>
      <i/>
      <sz val="18.0"/>
      <color rgb="FFFFFFFF"/>
      <name val="Montserrat"/>
    </font>
    <font>
      <b/>
      <i/>
      <sz val="11.0"/>
      <color rgb="FF000000"/>
      <name val="Montserrat"/>
    </font>
    <font>
      <b/>
      <sz val="11.0"/>
      <color theme="1"/>
      <name val="Montserrat"/>
    </font>
    <font>
      <sz val="11.0"/>
      <color rgb="FF000000"/>
      <name val="Montserrat"/>
    </font>
    <font>
      <sz val="18.0"/>
      <color theme="1"/>
      <name val="Montserrat"/>
    </font>
    <font>
      <sz val="11.0"/>
      <color theme="1"/>
      <name val="Arial"/>
    </font>
    <font>
      <b/>
      <sz val="8.0"/>
      <color theme="0"/>
      <name val="Arial"/>
    </font>
    <font>
      <u/>
      <sz val="12.0"/>
      <color rgb="FF0000FF"/>
      <name val="Quattrocento Sans"/>
    </font>
    <font>
      <b/>
      <color theme="0"/>
      <name val="Montserrat"/>
    </font>
    <font>
      <sz val="10.0"/>
      <color theme="1"/>
      <name val="Montserrat"/>
    </font>
    <font>
      <b/>
      <color rgb="FFFF0000"/>
      <name val="Arial"/>
    </font>
  </fonts>
  <fills count="2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7548EF"/>
        <bgColor rgb="FF7548EF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000FF"/>
        <bgColor rgb="FF0000FF"/>
      </patternFill>
    </fill>
    <fill>
      <patternFill patternType="solid">
        <fgColor theme="6"/>
        <bgColor theme="6"/>
      </patternFill>
    </fill>
    <fill>
      <patternFill patternType="solid">
        <fgColor rgb="FF434343"/>
        <bgColor rgb="FF434343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D700"/>
        <bgColor rgb="FFFFD700"/>
      </patternFill>
    </fill>
    <fill>
      <patternFill patternType="solid">
        <fgColor rgb="FFF3F3F3"/>
        <bgColor rgb="FFF3F3F3"/>
      </patternFill>
    </fill>
    <fill>
      <patternFill patternType="solid">
        <fgColor rgb="FF4A86E8"/>
        <bgColor rgb="FF4A86E8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rgb="FFCC0000"/>
        <bgColor rgb="FFCC0000"/>
      </patternFill>
    </fill>
  </fills>
  <borders count="41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n">
        <color rgb="FF000000"/>
      </right>
      <top style="thick">
        <color rgb="FF000000"/>
      </top>
    </border>
    <border>
      <top style="thin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ck">
        <color rgb="FF000000"/>
      </right>
      <top style="thick">
        <color rgb="FF000000"/>
      </top>
    </border>
  </borders>
  <cellStyleXfs count="1">
    <xf borderId="0" fillId="0" fontId="0" numFmtId="0" applyAlignment="1" applyFont="1"/>
  </cellStyleXfs>
  <cellXfs count="3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3" fontId="2" numFmtId="0" xfId="0" applyFill="1" applyFont="1"/>
    <xf borderId="0" fillId="4" fontId="2" numFmtId="0" xfId="0" applyFill="1" applyFont="1"/>
    <xf borderId="0" fillId="4" fontId="3" numFmtId="0" xfId="0" applyAlignment="1" applyFont="1">
      <alignment horizontal="center" shrinkToFit="0" vertical="center" wrapText="1"/>
    </xf>
    <xf borderId="0" fillId="5" fontId="4" numFmtId="0" xfId="0" applyAlignment="1" applyFill="1" applyFont="1">
      <alignment horizontal="center" vertical="center"/>
    </xf>
    <xf borderId="1" fillId="6" fontId="5" numFmtId="0" xfId="0" applyAlignment="1" applyBorder="1" applyFill="1" applyFont="1">
      <alignment horizontal="center" vertical="center"/>
    </xf>
    <xf borderId="2" fillId="0" fontId="6" numFmtId="0" xfId="0" applyBorder="1" applyFont="1"/>
    <xf borderId="3" fillId="0" fontId="6" numFmtId="0" xfId="0" applyBorder="1" applyFont="1"/>
    <xf borderId="4" fillId="4" fontId="7" numFmtId="0" xfId="0" applyBorder="1" applyFont="1"/>
    <xf borderId="4" fillId="0" fontId="8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horizontal="center" shrinkToFit="0" vertical="center" wrapText="1"/>
    </xf>
    <xf borderId="6" fillId="0" fontId="6" numFmtId="0" xfId="0" applyBorder="1" applyFont="1"/>
    <xf borderId="0" fillId="4" fontId="7" numFmtId="0" xfId="0" applyFont="1"/>
    <xf borderId="0" fillId="7" fontId="9" numFmtId="0" xfId="0" applyAlignment="1" applyFill="1" applyFont="1">
      <alignment horizontal="right"/>
    </xf>
    <xf borderId="5" fillId="7" fontId="10" numFmtId="0" xfId="0" applyAlignment="1" applyBorder="1" applyFont="1">
      <alignment vertical="center"/>
    </xf>
    <xf borderId="7" fillId="0" fontId="6" numFmtId="0" xfId="0" applyBorder="1" applyFont="1"/>
    <xf borderId="4" fillId="7" fontId="11" numFmtId="0" xfId="0" applyAlignment="1" applyBorder="1" applyFont="1">
      <alignment horizontal="center"/>
    </xf>
    <xf borderId="8" fillId="8" fontId="12" numFmtId="164" xfId="0" applyAlignment="1" applyBorder="1" applyFill="1" applyFont="1" applyNumberFormat="1">
      <alignment horizontal="center" vertical="center"/>
    </xf>
    <xf borderId="9" fillId="8" fontId="12" numFmtId="164" xfId="0" applyAlignment="1" applyBorder="1" applyFont="1" applyNumberFormat="1">
      <alignment horizontal="center" vertical="center"/>
    </xf>
    <xf borderId="10" fillId="0" fontId="6" numFmtId="0" xfId="0" applyBorder="1" applyFont="1"/>
    <xf borderId="9" fillId="9" fontId="12" numFmtId="0" xfId="0" applyAlignment="1" applyBorder="1" applyFill="1" applyFont="1">
      <alignment horizontal="center" vertical="center"/>
    </xf>
    <xf borderId="9" fillId="8" fontId="12" numFmtId="9" xfId="0" applyAlignment="1" applyBorder="1" applyFont="1" applyNumberFormat="1">
      <alignment horizontal="center" vertical="center"/>
    </xf>
    <xf borderId="9" fillId="9" fontId="12" numFmtId="165" xfId="0" applyAlignment="1" applyBorder="1" applyFont="1" applyNumberFormat="1">
      <alignment horizontal="center" vertical="center"/>
    </xf>
    <xf borderId="4" fillId="4" fontId="13" numFmtId="0" xfId="0" applyAlignment="1" applyBorder="1" applyFont="1">
      <alignment horizontal="right"/>
    </xf>
    <xf borderId="5" fillId="0" fontId="14" numFmtId="0" xfId="0" applyBorder="1" applyFont="1"/>
    <xf borderId="4" fillId="5" fontId="2" numFmtId="0" xfId="0" applyAlignment="1" applyBorder="1" applyFont="1">
      <alignment vertical="bottom"/>
    </xf>
    <xf borderId="11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15" fillId="0" fontId="6" numFmtId="0" xfId="0" applyBorder="1" applyFont="1"/>
    <xf borderId="16" fillId="0" fontId="6" numFmtId="0" xfId="0" applyBorder="1" applyFont="1"/>
    <xf borderId="5" fillId="4" fontId="8" numFmtId="0" xfId="0" applyAlignment="1" applyBorder="1" applyFont="1">
      <alignment horizontal="center" shrinkToFit="0" vertical="center" wrapText="1"/>
    </xf>
    <xf borderId="6" fillId="4" fontId="15" numFmtId="0" xfId="0" applyAlignment="1" applyBorder="1" applyFont="1">
      <alignment horizontal="center" shrinkToFit="0" vertical="center" wrapText="1"/>
    </xf>
    <xf borderId="5" fillId="4" fontId="11" numFmtId="0" xfId="0" applyAlignment="1" applyBorder="1" applyFont="1">
      <alignment horizontal="center" vertical="center"/>
    </xf>
    <xf borderId="5" fillId="10" fontId="11" numFmtId="0" xfId="0" applyAlignment="1" applyBorder="1" applyFill="1" applyFont="1">
      <alignment horizontal="center" vertical="center"/>
    </xf>
    <xf borderId="6" fillId="4" fontId="11" numFmtId="0" xfId="0" applyAlignment="1" applyBorder="1" applyFont="1">
      <alignment horizontal="center" vertical="center"/>
    </xf>
    <xf borderId="17" fillId="0" fontId="2" numFmtId="0" xfId="0" applyBorder="1" applyFont="1"/>
    <xf borderId="17" fillId="0" fontId="6" numFmtId="0" xfId="0" applyBorder="1" applyFont="1"/>
    <xf borderId="18" fillId="6" fontId="16" numFmtId="0" xfId="0" applyAlignment="1" applyBorder="1" applyFont="1">
      <alignment horizontal="center" vertical="center"/>
    </xf>
    <xf borderId="19" fillId="0" fontId="6" numFmtId="0" xfId="0" applyBorder="1" applyFont="1"/>
    <xf borderId="20" fillId="0" fontId="6" numFmtId="0" xfId="0" applyBorder="1" applyFont="1"/>
    <xf borderId="9" fillId="4" fontId="7" numFmtId="0" xfId="0" applyAlignment="1" applyBorder="1" applyFont="1">
      <alignment horizontal="center" vertical="center"/>
    </xf>
    <xf borderId="4" fillId="7" fontId="17" numFmtId="0" xfId="0" applyAlignment="1" applyBorder="1" applyFont="1">
      <alignment horizontal="right"/>
    </xf>
    <xf borderId="0" fillId="7" fontId="18" numFmtId="0" xfId="0" applyAlignment="1" applyFont="1">
      <alignment horizontal="center" shrinkToFit="0" vertical="center" wrapText="1"/>
    </xf>
    <xf borderId="0" fillId="0" fontId="15" numFmtId="0" xfId="0" applyAlignment="1" applyFont="1">
      <alignment horizontal="center"/>
    </xf>
    <xf borderId="0" fillId="0" fontId="19" numFmtId="0" xfId="0" applyAlignment="1" applyFont="1">
      <alignment horizontal="center"/>
    </xf>
    <xf borderId="0" fillId="4" fontId="7" numFmtId="0" xfId="0" applyAlignment="1" applyFont="1">
      <alignment horizontal="center"/>
    </xf>
    <xf borderId="0" fillId="0" fontId="20" numFmtId="0" xfId="0" applyAlignment="1" applyFont="1">
      <alignment horizontal="center"/>
    </xf>
    <xf borderId="5" fillId="0" fontId="15" numFmtId="0" xfId="0" applyBorder="1" applyFont="1"/>
    <xf borderId="0" fillId="4" fontId="15" numFmtId="0" xfId="0" applyAlignment="1" applyFont="1">
      <alignment horizontal="center"/>
    </xf>
    <xf borderId="0" fillId="0" fontId="15" numFmtId="0" xfId="0" applyAlignment="1" applyFont="1">
      <alignment horizontal="left" shrinkToFit="0" wrapText="0"/>
    </xf>
    <xf borderId="8" fillId="7" fontId="21" numFmtId="0" xfId="0" applyAlignment="1" applyBorder="1" applyFont="1">
      <alignment horizontal="center" vertical="center"/>
    </xf>
    <xf borderId="21" fillId="4" fontId="2" numFmtId="0" xfId="0" applyAlignment="1" applyBorder="1" applyFont="1">
      <alignment vertical="bottom"/>
    </xf>
    <xf borderId="0" fillId="4" fontId="2" numFmtId="0" xfId="0" applyAlignment="1" applyFont="1">
      <alignment vertical="bottom"/>
    </xf>
    <xf borderId="0" fillId="4" fontId="22" numFmtId="0" xfId="0" applyAlignment="1" applyFont="1">
      <alignment horizontal="right" shrinkToFit="0" wrapText="1"/>
    </xf>
    <xf borderId="0" fillId="4" fontId="22" numFmtId="0" xfId="0" applyAlignment="1" applyFont="1">
      <alignment horizontal="right" shrinkToFit="0" vertical="top" wrapText="1"/>
    </xf>
    <xf borderId="0" fillId="4" fontId="22" numFmtId="0" xfId="0" applyAlignment="1" applyFont="1">
      <alignment horizontal="center" shrinkToFit="0" wrapText="1"/>
    </xf>
    <xf borderId="15" fillId="7" fontId="23" numFmtId="166" xfId="0" applyAlignment="1" applyBorder="1" applyFont="1" applyNumberFormat="1">
      <alignment horizontal="center" shrinkToFit="0" vertical="center" wrapText="1"/>
    </xf>
    <xf borderId="0" fillId="2" fontId="24" numFmtId="0" xfId="0" applyAlignment="1" applyFont="1">
      <alignment shrinkToFit="0" wrapText="1"/>
    </xf>
    <xf borderId="22" fillId="6" fontId="16" numFmtId="0" xfId="0" applyAlignment="1" applyBorder="1" applyFont="1">
      <alignment horizontal="center" vertical="center"/>
    </xf>
    <xf borderId="23" fillId="0" fontId="6" numFmtId="0" xfId="0" applyBorder="1" applyFont="1"/>
    <xf borderId="24" fillId="0" fontId="6" numFmtId="0" xfId="0" applyBorder="1" applyFont="1"/>
    <xf borderId="5" fillId="11" fontId="25" numFmtId="0" xfId="0" applyAlignment="1" applyBorder="1" applyFill="1" applyFont="1">
      <alignment horizontal="center" vertical="center"/>
    </xf>
    <xf borderId="0" fillId="12" fontId="26" numFmtId="0" xfId="0" applyAlignment="1" applyFill="1" applyFont="1">
      <alignment horizontal="center"/>
    </xf>
    <xf borderId="0" fillId="3" fontId="26" numFmtId="0" xfId="0" applyAlignment="1" applyFont="1">
      <alignment horizontal="center"/>
    </xf>
    <xf borderId="0" fillId="4" fontId="27" numFmtId="0" xfId="0" applyFont="1"/>
    <xf borderId="5" fillId="13" fontId="25" numFmtId="0" xfId="0" applyAlignment="1" applyBorder="1" applyFill="1" applyFont="1">
      <alignment horizontal="center" vertical="center"/>
    </xf>
    <xf borderId="4" fillId="9" fontId="28" numFmtId="1" xfId="0" applyAlignment="1" applyBorder="1" applyFont="1" applyNumberFormat="1">
      <alignment horizontal="center" vertical="center"/>
    </xf>
    <xf borderId="4" fillId="13" fontId="25" numFmtId="0" xfId="0" applyAlignment="1" applyBorder="1" applyFont="1">
      <alignment horizontal="center" vertical="center"/>
    </xf>
    <xf borderId="4" fillId="9" fontId="28" numFmtId="0" xfId="0" applyAlignment="1" applyBorder="1" applyFont="1">
      <alignment horizontal="center" vertical="center"/>
    </xf>
    <xf borderId="4" fillId="13" fontId="29" numFmtId="0" xfId="0" applyAlignment="1" applyBorder="1" applyFont="1">
      <alignment horizontal="center" vertical="center"/>
    </xf>
    <xf borderId="4" fillId="9" fontId="28" numFmtId="3" xfId="0" applyAlignment="1" applyBorder="1" applyFont="1" applyNumberFormat="1">
      <alignment horizontal="center" vertical="center"/>
    </xf>
    <xf borderId="0" fillId="4" fontId="30" numFmtId="0" xfId="0" applyFont="1"/>
    <xf borderId="0" fillId="4" fontId="31" numFmtId="0" xfId="0" applyAlignment="1" applyFont="1">
      <alignment horizontal="center"/>
    </xf>
    <xf borderId="4" fillId="9" fontId="8" numFmtId="0" xfId="0" applyAlignment="1" applyBorder="1" applyFont="1">
      <alignment horizontal="center" vertical="center"/>
    </xf>
    <xf borderId="4" fillId="9" fontId="28" numFmtId="167" xfId="0" applyAlignment="1" applyBorder="1" applyFont="1" applyNumberFormat="1">
      <alignment horizontal="center" vertical="center"/>
    </xf>
    <xf borderId="4" fillId="9" fontId="32" numFmtId="168" xfId="0" applyAlignment="1" applyBorder="1" applyFont="1" applyNumberFormat="1">
      <alignment horizontal="center" vertical="center"/>
    </xf>
    <xf borderId="4" fillId="9" fontId="28" numFmtId="9" xfId="0" applyAlignment="1" applyBorder="1" applyFont="1" applyNumberFormat="1">
      <alignment horizontal="center" vertical="center"/>
    </xf>
    <xf borderId="4" fillId="9" fontId="28" numFmtId="168" xfId="0" applyAlignment="1" applyBorder="1" applyFont="1" applyNumberFormat="1">
      <alignment horizontal="center" vertical="center"/>
    </xf>
    <xf borderId="4" fillId="9" fontId="28" numFmtId="10" xfId="0" applyAlignment="1" applyBorder="1" applyFont="1" applyNumberFormat="1">
      <alignment horizontal="center" vertical="center"/>
    </xf>
    <xf borderId="0" fillId="4" fontId="33" numFmtId="0" xfId="0" applyAlignment="1" applyFont="1">
      <alignment horizontal="center" shrinkToFit="0" vertical="center" wrapText="1"/>
    </xf>
    <xf borderId="25" fillId="14" fontId="16" numFmtId="0" xfId="0" applyAlignment="1" applyBorder="1" applyFill="1" applyFont="1">
      <alignment horizontal="center" vertical="center"/>
    </xf>
    <xf borderId="26" fillId="0" fontId="6" numFmtId="0" xfId="0" applyBorder="1" applyFont="1"/>
    <xf borderId="27" fillId="0" fontId="6" numFmtId="0" xfId="0" applyBorder="1" applyFont="1"/>
    <xf borderId="25" fillId="15" fontId="16" numFmtId="0" xfId="0" applyAlignment="1" applyBorder="1" applyFill="1" applyFont="1">
      <alignment horizontal="center" vertical="center"/>
    </xf>
    <xf borderId="0" fillId="2" fontId="16" numFmtId="0" xfId="0" applyAlignment="1" applyFont="1">
      <alignment horizontal="center" vertical="center"/>
    </xf>
    <xf borderId="28" fillId="6" fontId="16" numFmtId="0" xfId="0" applyAlignment="1" applyBorder="1" applyFont="1">
      <alignment horizontal="center" vertical="center"/>
    </xf>
    <xf borderId="29" fillId="0" fontId="6" numFmtId="0" xfId="0" applyBorder="1" applyFont="1"/>
    <xf borderId="30" fillId="0" fontId="6" numFmtId="0" xfId="0" applyBorder="1" applyFont="1"/>
    <xf borderId="31" fillId="4" fontId="16" numFmtId="0" xfId="0" applyAlignment="1" applyBorder="1" applyFont="1">
      <alignment horizontal="center" vertical="center"/>
    </xf>
    <xf borderId="25" fillId="16" fontId="16" numFmtId="0" xfId="0" applyAlignment="1" applyBorder="1" applyFill="1" applyFont="1">
      <alignment horizontal="center" vertical="center"/>
    </xf>
    <xf borderId="25" fillId="6" fontId="16" numFmtId="0" xfId="0" applyAlignment="1" applyBorder="1" applyFont="1">
      <alignment horizontal="center" vertical="center"/>
    </xf>
    <xf borderId="0" fillId="6" fontId="16" numFmtId="0" xfId="0" applyAlignment="1" applyFont="1">
      <alignment horizontal="center" vertical="center"/>
    </xf>
    <xf borderId="0" fillId="4" fontId="16" numFmtId="0" xfId="0" applyAlignment="1" applyFont="1">
      <alignment horizontal="center" vertical="center"/>
    </xf>
    <xf borderId="0" fillId="4" fontId="34" numFmtId="0" xfId="0" applyAlignment="1" applyFont="1">
      <alignment horizontal="center" shrinkToFit="0" vertical="center" wrapText="1"/>
    </xf>
    <xf borderId="0" fillId="4" fontId="35" numFmtId="0" xfId="0" applyAlignment="1" applyFont="1">
      <alignment horizontal="center" shrinkToFit="0" wrapText="1"/>
    </xf>
    <xf borderId="4" fillId="7" fontId="18" numFmtId="0" xfId="0" applyAlignment="1" applyBorder="1" applyFont="1">
      <alignment horizontal="center" shrinkToFit="0" vertical="center" wrapText="1"/>
    </xf>
    <xf borderId="4" fillId="7" fontId="18" numFmtId="0" xfId="0" applyAlignment="1" applyBorder="1" applyFont="1">
      <alignment horizontal="center" shrinkToFit="0" vertical="center" wrapText="0"/>
    </xf>
    <xf borderId="14" fillId="7" fontId="18" numFmtId="0" xfId="0" applyAlignment="1" applyBorder="1" applyFont="1">
      <alignment horizontal="center" shrinkToFit="0" vertical="center" wrapText="1"/>
    </xf>
    <xf borderId="14" fillId="4" fontId="18" numFmtId="0" xfId="0" applyAlignment="1" applyBorder="1" applyFont="1">
      <alignment horizontal="center" shrinkToFit="0" vertical="center" wrapText="1"/>
    </xf>
    <xf borderId="0" fillId="4" fontId="18" numFmtId="0" xfId="0" applyAlignment="1" applyFont="1">
      <alignment horizontal="center" shrinkToFit="0" vertical="center" wrapText="1"/>
    </xf>
    <xf borderId="0" fillId="4" fontId="36" numFmtId="169" xfId="0" applyFont="1" applyNumberFormat="1"/>
    <xf borderId="0" fillId="0" fontId="37" numFmtId="169" xfId="0" applyFont="1" applyNumberFormat="1"/>
    <xf borderId="0" fillId="0" fontId="38" numFmtId="0" xfId="0" applyAlignment="1" applyFont="1">
      <alignment horizontal="center" vertical="center"/>
    </xf>
    <xf borderId="0" fillId="0" fontId="38" numFmtId="167" xfId="0" applyAlignment="1" applyFont="1" applyNumberFormat="1">
      <alignment horizontal="center" vertical="center"/>
    </xf>
    <xf borderId="0" fillId="4" fontId="39" numFmtId="0" xfId="0" applyFont="1"/>
    <xf borderId="0" fillId="10" fontId="38" numFmtId="0" xfId="0" applyAlignment="1" applyFont="1">
      <alignment horizontal="center" vertical="center"/>
    </xf>
    <xf borderId="0" fillId="10" fontId="38" numFmtId="167" xfId="0" applyAlignment="1" applyFont="1" applyNumberFormat="1">
      <alignment horizontal="center" vertical="center"/>
    </xf>
    <xf borderId="0" fillId="4" fontId="31" numFmtId="0" xfId="0" applyFont="1"/>
    <xf borderId="0" fillId="4" fontId="36" numFmtId="0" xfId="0" applyFont="1"/>
    <xf borderId="0" fillId="7" fontId="40" numFmtId="0" xfId="0" applyAlignment="1" applyFont="1">
      <alignment horizontal="center" shrinkToFit="0" vertical="center" wrapText="1"/>
    </xf>
    <xf borderId="0" fillId="7" fontId="41" numFmtId="1" xfId="0" applyAlignment="1" applyFont="1" applyNumberFormat="1">
      <alignment horizontal="center" shrinkToFit="0" vertical="center" wrapText="1"/>
    </xf>
    <xf borderId="0" fillId="7" fontId="37" numFmtId="0" xfId="0" applyAlignment="1" applyFont="1">
      <alignment horizontal="center" vertical="center"/>
    </xf>
    <xf borderId="4" fillId="7" fontId="42" numFmtId="167" xfId="0" applyAlignment="1" applyBorder="1" applyFont="1" applyNumberFormat="1">
      <alignment horizontal="center" vertical="center"/>
    </xf>
    <xf borderId="4" fillId="7" fontId="41" numFmtId="1" xfId="0" applyAlignment="1" applyBorder="1" applyFont="1" applyNumberFormat="1">
      <alignment horizontal="center" vertical="center"/>
    </xf>
    <xf borderId="4" fillId="7" fontId="41" numFmtId="0" xfId="0" applyAlignment="1" applyBorder="1" applyFont="1">
      <alignment horizontal="center" vertical="center"/>
    </xf>
    <xf borderId="4" fillId="4" fontId="41" numFmtId="9" xfId="0" applyAlignment="1" applyBorder="1" applyFont="1" applyNumberFormat="1">
      <alignment horizontal="center" vertical="center"/>
    </xf>
    <xf borderId="4" fillId="7" fontId="42" numFmtId="168" xfId="0" applyAlignment="1" applyBorder="1" applyFont="1" applyNumberFormat="1">
      <alignment horizontal="center" vertical="center"/>
    </xf>
    <xf borderId="4" fillId="7" fontId="41" numFmtId="0" xfId="0" applyAlignment="1" applyBorder="1" applyFont="1">
      <alignment horizontal="center" vertical="bottom"/>
    </xf>
    <xf borderId="4" fillId="7" fontId="42" numFmtId="168" xfId="0" applyAlignment="1" applyBorder="1" applyFont="1" applyNumberFormat="1">
      <alignment horizontal="center" vertical="bottom"/>
    </xf>
    <xf borderId="0" fillId="4" fontId="41" numFmtId="168" xfId="0" applyAlignment="1" applyFont="1" applyNumberFormat="1">
      <alignment horizontal="center" vertical="bottom"/>
    </xf>
    <xf borderId="5" fillId="9" fontId="43" numFmtId="1" xfId="0" applyAlignment="1" applyBorder="1" applyFont="1" applyNumberFormat="1">
      <alignment horizontal="center" shrinkToFit="0" vertical="center" wrapText="1"/>
    </xf>
    <xf borderId="6" fillId="10" fontId="43" numFmtId="1" xfId="0" applyAlignment="1" applyBorder="1" applyFont="1" applyNumberFormat="1">
      <alignment horizontal="center" vertical="bottom"/>
    </xf>
    <xf borderId="8" fillId="4" fontId="35" numFmtId="0" xfId="0" applyAlignment="1" applyBorder="1" applyFont="1">
      <alignment horizontal="center" shrinkToFit="0" wrapText="1"/>
    </xf>
    <xf borderId="0" fillId="4" fontId="41" numFmtId="9" xfId="0" applyAlignment="1" applyFont="1" applyNumberFormat="1">
      <alignment horizontal="center" vertical="bottom"/>
    </xf>
    <xf borderId="8" fillId="4" fontId="41" numFmtId="9" xfId="0" applyAlignment="1" applyBorder="1" applyFont="1" applyNumberFormat="1">
      <alignment horizontal="center" vertical="bottom"/>
    </xf>
    <xf borderId="14" fillId="7" fontId="44" numFmtId="0" xfId="0" applyAlignment="1" applyBorder="1" applyFont="1">
      <alignment horizontal="center" shrinkToFit="0" vertical="center" wrapText="1"/>
    </xf>
    <xf borderId="4" fillId="7" fontId="45" numFmtId="168" xfId="0" applyAlignment="1" applyBorder="1" applyFont="1" applyNumberFormat="1">
      <alignment horizontal="center" vertical="center"/>
    </xf>
    <xf borderId="16" fillId="10" fontId="46" numFmtId="1" xfId="0" applyAlignment="1" applyBorder="1" applyFont="1" applyNumberFormat="1">
      <alignment horizontal="center"/>
    </xf>
    <xf borderId="5" fillId="17" fontId="43" numFmtId="1" xfId="0" applyAlignment="1" applyBorder="1" applyFill="1" applyFont="1" applyNumberFormat="1">
      <alignment horizontal="center" shrinkToFit="0" vertical="center" wrapText="1"/>
    </xf>
    <xf borderId="16" fillId="17" fontId="46" numFmtId="1" xfId="0" applyAlignment="1" applyBorder="1" applyFont="1" applyNumberFormat="1">
      <alignment horizontal="center"/>
    </xf>
    <xf borderId="5" fillId="6" fontId="16" numFmtId="0" xfId="0" applyAlignment="1" applyBorder="1" applyFont="1">
      <alignment horizontal="center" vertical="center"/>
    </xf>
    <xf borderId="25" fillId="17" fontId="16" numFmtId="0" xfId="0" applyAlignment="1" applyBorder="1" applyFont="1">
      <alignment horizontal="center"/>
    </xf>
    <xf borderId="26" fillId="4" fontId="16" numFmtId="0" xfId="0" applyAlignment="1" applyBorder="1" applyFont="1">
      <alignment horizontal="center"/>
    </xf>
    <xf borderId="26" fillId="6" fontId="16" numFmtId="0" xfId="0" applyAlignment="1" applyBorder="1" applyFont="1">
      <alignment horizontal="center"/>
    </xf>
    <xf borderId="0" fillId="17" fontId="47" numFmtId="0" xfId="0" applyAlignment="1" applyFont="1">
      <alignment horizontal="center"/>
    </xf>
    <xf borderId="25" fillId="4" fontId="16" numFmtId="0" xfId="0" applyAlignment="1" applyBorder="1" applyFont="1">
      <alignment horizontal="center"/>
    </xf>
    <xf borderId="25" fillId="6" fontId="16" numFmtId="0" xfId="0" applyAlignment="1" applyBorder="1" applyFont="1">
      <alignment horizontal="center"/>
    </xf>
    <xf borderId="26" fillId="17" fontId="16" numFmtId="0" xfId="0" applyAlignment="1" applyBorder="1" applyFont="1">
      <alignment horizontal="center"/>
    </xf>
    <xf borderId="26" fillId="4" fontId="48" numFmtId="0" xfId="0" applyAlignment="1" applyBorder="1" applyFont="1">
      <alignment horizontal="center"/>
    </xf>
    <xf borderId="26" fillId="2" fontId="48" numFmtId="0" xfId="0" applyAlignment="1" applyBorder="1" applyFont="1">
      <alignment horizontal="center"/>
    </xf>
    <xf borderId="25" fillId="13" fontId="49" numFmtId="0" xfId="0" applyAlignment="1" applyBorder="1" applyFont="1">
      <alignment horizontal="center" shrinkToFit="0" vertical="center" wrapText="1"/>
    </xf>
    <xf borderId="32" fillId="13" fontId="49" numFmtId="0" xfId="0" applyAlignment="1" applyBorder="1" applyFont="1">
      <alignment horizontal="center" shrinkToFit="0" vertical="center" wrapText="1"/>
    </xf>
    <xf borderId="33" fillId="0" fontId="6" numFmtId="0" xfId="0" applyBorder="1" applyFont="1"/>
    <xf borderId="34" fillId="0" fontId="6" numFmtId="0" xfId="0" applyBorder="1" applyFont="1"/>
    <xf borderId="25" fillId="17" fontId="34" numFmtId="0" xfId="0" applyAlignment="1" applyBorder="1" applyFont="1">
      <alignment horizontal="center" shrinkToFit="0" vertical="center" wrapText="1"/>
    </xf>
    <xf borderId="31" fillId="17" fontId="34" numFmtId="0" xfId="0" applyAlignment="1" applyBorder="1" applyFont="1">
      <alignment horizontal="center" shrinkToFit="0" vertical="center" wrapText="1"/>
    </xf>
    <xf borderId="27" fillId="4" fontId="34" numFmtId="0" xfId="0" applyAlignment="1" applyBorder="1" applyFont="1">
      <alignment horizontal="center" shrinkToFit="0" vertical="center" wrapText="1"/>
    </xf>
    <xf borderId="25" fillId="13" fontId="34" numFmtId="0" xfId="0" applyAlignment="1" applyBorder="1" applyFont="1">
      <alignment horizontal="center" shrinkToFit="0" vertical="center" wrapText="1"/>
    </xf>
    <xf borderId="0" fillId="17" fontId="37" numFmtId="0" xfId="0" applyAlignment="1" applyFont="1">
      <alignment horizontal="center" shrinkToFit="0" vertical="center" wrapText="1"/>
    </xf>
    <xf borderId="25" fillId="4" fontId="34" numFmtId="0" xfId="0" applyAlignment="1" applyBorder="1" applyFont="1">
      <alignment horizontal="center" shrinkToFit="0" vertical="center" wrapText="1"/>
    </xf>
    <xf borderId="31" fillId="4" fontId="34" numFmtId="0" xfId="0" applyAlignment="1" applyBorder="1" applyFont="1">
      <alignment horizontal="center" shrinkToFit="0" vertical="center" wrapText="1"/>
    </xf>
    <xf borderId="26" fillId="4" fontId="34" numFmtId="0" xfId="0" applyAlignment="1" applyBorder="1" applyFont="1">
      <alignment horizontal="center" shrinkToFit="0" vertical="center" wrapText="1"/>
    </xf>
    <xf borderId="23" fillId="0" fontId="50" numFmtId="167" xfId="0" applyAlignment="1" applyBorder="1" applyFont="1" applyNumberFormat="1">
      <alignment horizontal="center" vertical="center"/>
    </xf>
    <xf borderId="22" fillId="0" fontId="23" numFmtId="9" xfId="0" applyAlignment="1" applyBorder="1" applyFont="1" applyNumberFormat="1">
      <alignment horizontal="center" shrinkToFit="0" vertical="center" wrapText="1"/>
    </xf>
    <xf borderId="22" fillId="17" fontId="23" numFmtId="9" xfId="0" applyAlignment="1" applyBorder="1" applyFont="1" applyNumberFormat="1">
      <alignment horizontal="center" shrinkToFit="0" vertical="center" wrapText="1"/>
    </xf>
    <xf borderId="34" fillId="17" fontId="23" numFmtId="10" xfId="0" applyAlignment="1" applyBorder="1" applyFont="1" applyNumberFormat="1">
      <alignment horizontal="center" vertical="center"/>
    </xf>
    <xf borderId="0" fillId="17" fontId="23" numFmtId="10" xfId="0" applyAlignment="1" applyFont="1" applyNumberFormat="1">
      <alignment horizontal="center" vertical="center"/>
    </xf>
    <xf borderId="35" fillId="0" fontId="6" numFmtId="0" xfId="0" applyBorder="1" applyFont="1"/>
    <xf borderId="35" fillId="4" fontId="23" numFmtId="10" xfId="0" applyAlignment="1" applyBorder="1" applyFont="1" applyNumberFormat="1">
      <alignment horizontal="center" vertical="center"/>
    </xf>
    <xf borderId="0" fillId="17" fontId="50" numFmtId="9" xfId="0" applyAlignment="1" applyFont="1" applyNumberFormat="1">
      <alignment horizontal="center" shrinkToFit="0" vertical="center" wrapText="1"/>
    </xf>
    <xf borderId="22" fillId="4" fontId="23" numFmtId="9" xfId="0" applyAlignment="1" applyBorder="1" applyFont="1" applyNumberFormat="1">
      <alignment horizontal="center" shrinkToFit="0" vertical="center" wrapText="1"/>
    </xf>
    <xf borderId="36" fillId="17" fontId="50" numFmtId="164" xfId="0" applyAlignment="1" applyBorder="1" applyFont="1" applyNumberFormat="1">
      <alignment horizontal="center" vertical="center"/>
    </xf>
    <xf borderId="36" fillId="17" fontId="50" numFmtId="9" xfId="0" applyAlignment="1" applyBorder="1" applyFont="1" applyNumberFormat="1">
      <alignment horizontal="center" vertical="center"/>
    </xf>
    <xf borderId="34" fillId="4" fontId="23" numFmtId="10" xfId="0" applyAlignment="1" applyBorder="1" applyFont="1" applyNumberFormat="1">
      <alignment horizontal="center" vertical="center"/>
    </xf>
    <xf borderId="0" fillId="4" fontId="23" numFmtId="10" xfId="0" applyAlignment="1" applyFont="1" applyNumberFormat="1">
      <alignment horizontal="center" vertical="center"/>
    </xf>
    <xf borderId="36" fillId="4" fontId="50" numFmtId="164" xfId="0" applyAlignment="1" applyBorder="1" applyFont="1" applyNumberFormat="1">
      <alignment horizontal="center" vertical="center"/>
    </xf>
    <xf borderId="36" fillId="4" fontId="50" numFmtId="9" xfId="0" applyAlignment="1" applyBorder="1" applyFont="1" applyNumberFormat="1">
      <alignment horizontal="center" vertical="center"/>
    </xf>
    <xf borderId="24" fillId="4" fontId="23" numFmtId="9" xfId="0" applyAlignment="1" applyBorder="1" applyFont="1" applyNumberFormat="1">
      <alignment horizontal="center" shrinkToFit="0" vertical="center" wrapText="1"/>
    </xf>
    <xf borderId="37" fillId="0" fontId="6" numFmtId="0" xfId="0" applyBorder="1" applyFont="1"/>
    <xf borderId="37" fillId="4" fontId="23" numFmtId="9" xfId="0" applyAlignment="1" applyBorder="1" applyFont="1" applyNumberFormat="1">
      <alignment horizontal="center" shrinkToFit="0" vertical="center" wrapText="1"/>
    </xf>
    <xf borderId="38" fillId="0" fontId="6" numFmtId="0" xfId="0" applyBorder="1" applyFont="1"/>
    <xf borderId="35" fillId="4" fontId="23" numFmtId="9" xfId="0" applyAlignment="1" applyBorder="1" applyFont="1" applyNumberFormat="1">
      <alignment horizontal="center" shrinkToFit="0" vertical="center" wrapText="1"/>
    </xf>
    <xf borderId="32" fillId="0" fontId="6" numFmtId="0" xfId="0" applyBorder="1" applyFont="1"/>
    <xf borderId="32" fillId="4" fontId="23" numFmtId="9" xfId="0" applyAlignment="1" applyBorder="1" applyFont="1" applyNumberFormat="1">
      <alignment horizontal="center" shrinkToFit="0" vertical="center" wrapText="1"/>
    </xf>
    <xf borderId="39" fillId="0" fontId="6" numFmtId="0" xfId="0" applyBorder="1" applyFont="1"/>
    <xf borderId="34" fillId="4" fontId="23" numFmtId="9" xfId="0" applyAlignment="1" applyBorder="1" applyFont="1" applyNumberFormat="1">
      <alignment horizontal="center" shrinkToFit="0" vertical="center" wrapText="1"/>
    </xf>
    <xf borderId="23" fillId="0" fontId="50" numFmtId="10" xfId="0" applyAlignment="1" applyBorder="1" applyFont="1" applyNumberFormat="1">
      <alignment horizontal="center" vertical="center"/>
    </xf>
    <xf borderId="22" fillId="0" fontId="50" numFmtId="9" xfId="0" applyAlignment="1" applyBorder="1" applyFont="1" applyNumberFormat="1">
      <alignment horizontal="center" vertical="center"/>
    </xf>
    <xf borderId="7" fillId="4" fontId="41" numFmtId="9" xfId="0" applyAlignment="1" applyBorder="1" applyFont="1" applyNumberFormat="1">
      <alignment horizontal="center" vertical="bottom"/>
    </xf>
    <xf borderId="31" fillId="17" fontId="23" numFmtId="9" xfId="0" applyAlignment="1" applyBorder="1" applyFont="1" applyNumberFormat="1">
      <alignment horizontal="center" shrinkToFit="0" vertical="center" wrapText="1"/>
    </xf>
    <xf quotePrefix="1" borderId="22" fillId="0" fontId="51" numFmtId="0" xfId="0" applyAlignment="1" applyBorder="1" applyFont="1">
      <alignment horizontal="center" shrinkToFit="0" vertical="center" wrapText="1"/>
    </xf>
    <xf borderId="36" fillId="17" fontId="23" numFmtId="164" xfId="0" applyAlignment="1" applyBorder="1" applyFont="1" applyNumberFormat="1">
      <alignment horizontal="center" shrinkToFit="0" vertical="center" wrapText="1"/>
    </xf>
    <xf borderId="36" fillId="17" fontId="23" numFmtId="9" xfId="0" applyAlignment="1" applyBorder="1" applyFont="1" applyNumberFormat="1">
      <alignment horizontal="center" shrinkToFit="0" vertical="center" wrapText="1"/>
    </xf>
    <xf borderId="31" fillId="4" fontId="23" numFmtId="9" xfId="0" applyAlignment="1" applyBorder="1" applyFont="1" applyNumberFormat="1">
      <alignment horizontal="center" shrinkToFit="0" vertical="center" wrapText="1"/>
    </xf>
    <xf borderId="36" fillId="4" fontId="23" numFmtId="164" xfId="0" applyAlignment="1" applyBorder="1" applyFont="1" applyNumberFormat="1">
      <alignment horizontal="center" shrinkToFit="0" vertical="center" wrapText="1"/>
    </xf>
    <xf borderId="36" fillId="4" fontId="23" numFmtId="9" xfId="0" applyAlignment="1" applyBorder="1" applyFont="1" applyNumberFormat="1">
      <alignment horizontal="center" shrinkToFit="0" vertical="center" wrapText="1"/>
    </xf>
    <xf borderId="0" fillId="17" fontId="31" numFmtId="0" xfId="0" applyFont="1"/>
    <xf borderId="0" fillId="17" fontId="2" numFmtId="0" xfId="0" applyFont="1"/>
    <xf borderId="0" fillId="18" fontId="14" numFmtId="0" xfId="0" applyAlignment="1" applyFill="1" applyFont="1">
      <alignment horizontal="right"/>
    </xf>
    <xf borderId="25" fillId="17" fontId="18" numFmtId="0" xfId="0" applyAlignment="1" applyBorder="1" applyFont="1">
      <alignment horizontal="center" shrinkToFit="0" vertical="center" wrapText="1"/>
    </xf>
    <xf borderId="25" fillId="4" fontId="18" numFmtId="0" xfId="0" applyAlignment="1" applyBorder="1" applyFont="1">
      <alignment horizontal="center" shrinkToFit="0" vertical="center" wrapText="1"/>
    </xf>
    <xf borderId="0" fillId="8" fontId="14" numFmtId="0" xfId="0" applyAlignment="1" applyFont="1">
      <alignment horizontal="right"/>
    </xf>
    <xf borderId="27" fillId="4" fontId="16" numFmtId="0" xfId="0" applyAlignment="1" applyBorder="1" applyFont="1">
      <alignment horizontal="center"/>
    </xf>
    <xf borderId="0" fillId="4" fontId="23" numFmtId="9" xfId="0" applyAlignment="1" applyFont="1" applyNumberFormat="1">
      <alignment horizontal="center" shrinkToFit="0" vertical="center" wrapText="1"/>
    </xf>
    <xf borderId="23" fillId="4" fontId="16" numFmtId="0" xfId="0" applyAlignment="1" applyBorder="1" applyFont="1">
      <alignment horizontal="center"/>
    </xf>
    <xf borderId="0" fillId="19" fontId="14" numFmtId="0" xfId="0" applyAlignment="1" applyFill="1" applyFont="1">
      <alignment horizontal="right"/>
    </xf>
    <xf borderId="0" fillId="4" fontId="16" numFmtId="0" xfId="0" applyAlignment="1" applyFont="1">
      <alignment horizontal="center"/>
    </xf>
    <xf borderId="0" fillId="4" fontId="14" numFmtId="0" xfId="0" applyAlignment="1" applyFont="1">
      <alignment horizontal="right"/>
    </xf>
    <xf borderId="37" fillId="4" fontId="16" numFmtId="0" xfId="0" applyAlignment="1" applyBorder="1" applyFont="1">
      <alignment horizontal="center"/>
    </xf>
    <xf borderId="35" fillId="4" fontId="16" numFmtId="0" xfId="0" applyAlignment="1" applyBorder="1" applyFont="1">
      <alignment horizontal="center"/>
    </xf>
    <xf borderId="32" fillId="4" fontId="16" numFmtId="0" xfId="0" applyAlignment="1" applyBorder="1" applyFont="1">
      <alignment horizontal="center"/>
    </xf>
    <xf borderId="33" fillId="4" fontId="16" numFmtId="0" xfId="0" applyAlignment="1" applyBorder="1" applyFont="1">
      <alignment horizontal="center"/>
    </xf>
    <xf borderId="34" fillId="4" fontId="16" numFmtId="0" xfId="0" applyAlignment="1" applyBorder="1" applyFont="1">
      <alignment horizontal="center"/>
    </xf>
    <xf borderId="0" fillId="4" fontId="52" numFmtId="0" xfId="0" applyAlignment="1" applyFont="1">
      <alignment horizontal="left"/>
    </xf>
    <xf borderId="0" fillId="4" fontId="25" numFmtId="0" xfId="0" applyAlignment="1" applyFont="1">
      <alignment horizontal="left"/>
    </xf>
    <xf borderId="0" fillId="4" fontId="28" numFmtId="0" xfId="0" applyAlignment="1" applyFont="1">
      <alignment horizontal="left"/>
    </xf>
    <xf borderId="0" fillId="4" fontId="15" numFmtId="0" xfId="0" applyAlignment="1" applyFont="1">
      <alignment horizontal="left"/>
    </xf>
    <xf borderId="0" fillId="4" fontId="53" numFmtId="0" xfId="0" applyAlignment="1" applyFont="1">
      <alignment horizontal="left"/>
    </xf>
    <xf borderId="0" fillId="4" fontId="54" numFmtId="0" xfId="0" applyAlignment="1" applyFont="1">
      <alignment horizontal="center" vertical="center"/>
    </xf>
    <xf borderId="0" fillId="4" fontId="55" numFmtId="0" xfId="0" applyAlignment="1" applyFont="1">
      <alignment horizontal="left"/>
    </xf>
    <xf borderId="0" fillId="4" fontId="56" numFmtId="0" xfId="0" applyAlignment="1" applyFont="1">
      <alignment horizontal="left"/>
    </xf>
    <xf borderId="9" fillId="4" fontId="57" numFmtId="0" xfId="0" applyAlignment="1" applyBorder="1" applyFont="1">
      <alignment horizontal="left" shrinkToFit="0" wrapText="1"/>
    </xf>
    <xf borderId="21" fillId="0" fontId="6" numFmtId="0" xfId="0" applyBorder="1" applyFont="1"/>
    <xf borderId="19" fillId="6" fontId="58" numFmtId="0" xfId="0" applyAlignment="1" applyBorder="1" applyFont="1">
      <alignment horizontal="center" vertical="center"/>
    </xf>
    <xf borderId="40" fillId="0" fontId="6" numFmtId="0" xfId="0" applyBorder="1" applyFont="1"/>
    <xf borderId="31" fillId="7" fontId="28" numFmtId="0" xfId="0" applyAlignment="1" applyBorder="1" applyFont="1">
      <alignment horizontal="center" shrinkToFit="0" vertical="center" wrapText="1"/>
    </xf>
    <xf borderId="31" fillId="7" fontId="59" numFmtId="0" xfId="0" applyAlignment="1" applyBorder="1" applyFont="1">
      <alignment horizontal="center" shrinkToFit="0" vertical="center" wrapText="1"/>
    </xf>
    <xf borderId="31" fillId="7" fontId="60" numFmtId="0" xfId="0" applyAlignment="1" applyBorder="1" applyFont="1">
      <alignment horizontal="center" shrinkToFit="0" vertical="center" wrapText="1"/>
    </xf>
    <xf borderId="27" fillId="7" fontId="28" numFmtId="0" xfId="0" applyAlignment="1" applyBorder="1" applyFont="1">
      <alignment horizontal="center" shrinkToFit="0" vertical="center" wrapText="1"/>
    </xf>
    <xf borderId="0" fillId="20" fontId="28" numFmtId="0" xfId="0" applyAlignment="1" applyFill="1" applyFont="1">
      <alignment horizontal="left" vertical="center"/>
    </xf>
    <xf borderId="0" fillId="5" fontId="61" numFmtId="170" xfId="0" applyAlignment="1" applyFont="1" applyNumberFormat="1">
      <alignment horizontal="center" vertical="center"/>
    </xf>
    <xf borderId="0" fillId="5" fontId="61" numFmtId="1" xfId="0" applyAlignment="1" applyFont="1" applyNumberFormat="1">
      <alignment horizontal="center" vertical="center"/>
    </xf>
    <xf borderId="0" fillId="5" fontId="61" numFmtId="10" xfId="0" applyAlignment="1" applyFont="1" applyNumberFormat="1">
      <alignment horizontal="center" vertical="center"/>
    </xf>
    <xf borderId="0" fillId="5" fontId="61" numFmtId="0" xfId="0" applyAlignment="1" applyFont="1">
      <alignment horizontal="center" vertical="center"/>
    </xf>
    <xf borderId="0" fillId="5" fontId="38" numFmtId="0" xfId="0" applyAlignment="1" applyFont="1">
      <alignment horizontal="center" vertical="center"/>
    </xf>
    <xf borderId="0" fillId="5" fontId="38" numFmtId="9" xfId="0" applyAlignment="1" applyFont="1" applyNumberFormat="1">
      <alignment horizontal="center" vertical="center"/>
    </xf>
    <xf borderId="0" fillId="4" fontId="62" numFmtId="0" xfId="0" applyAlignment="1" applyFont="1">
      <alignment horizontal="left"/>
    </xf>
    <xf borderId="0" fillId="5" fontId="38" numFmtId="10" xfId="0" applyAlignment="1" applyFont="1" applyNumberFormat="1">
      <alignment horizontal="center" vertical="center"/>
    </xf>
    <xf borderId="0" fillId="5" fontId="61" numFmtId="168" xfId="0" applyAlignment="1" applyFont="1" applyNumberFormat="1">
      <alignment horizontal="center" vertical="center"/>
    </xf>
    <xf borderId="0" fillId="4" fontId="15" numFmtId="0" xfId="0" applyAlignment="1" applyFont="1">
      <alignment horizontal="left"/>
    </xf>
    <xf borderId="0" fillId="4" fontId="2" numFmtId="0" xfId="0" applyFont="1"/>
    <xf borderId="0" fillId="21" fontId="61" numFmtId="170" xfId="0" applyAlignment="1" applyFill="1" applyFont="1" applyNumberFormat="1">
      <alignment horizontal="center" vertical="center"/>
    </xf>
    <xf borderId="0" fillId="21" fontId="61" numFmtId="1" xfId="0" applyAlignment="1" applyFont="1" applyNumberFormat="1">
      <alignment horizontal="center" vertical="center"/>
    </xf>
    <xf borderId="0" fillId="21" fontId="61" numFmtId="0" xfId="0" applyAlignment="1" applyFont="1">
      <alignment horizontal="center" vertical="center"/>
    </xf>
    <xf borderId="0" fillId="21" fontId="61" numFmtId="10" xfId="0" applyAlignment="1" applyFont="1" applyNumberFormat="1">
      <alignment horizontal="center" vertical="center"/>
    </xf>
    <xf borderId="0" fillId="21" fontId="38" numFmtId="0" xfId="0" applyAlignment="1" applyFont="1">
      <alignment horizontal="center" vertical="center"/>
    </xf>
    <xf borderId="0" fillId="21" fontId="38" numFmtId="9" xfId="0" applyAlignment="1" applyFont="1" applyNumberFormat="1">
      <alignment horizontal="center" vertical="center"/>
    </xf>
    <xf borderId="0" fillId="21" fontId="38" numFmtId="10" xfId="0" applyAlignment="1" applyFont="1" applyNumberFormat="1">
      <alignment horizontal="center" vertical="center"/>
    </xf>
    <xf borderId="0" fillId="21" fontId="61" numFmtId="168" xfId="0" applyAlignment="1" applyFont="1" applyNumberFormat="1">
      <alignment horizontal="center" vertical="center"/>
    </xf>
    <xf borderId="0" fillId="5" fontId="38" numFmtId="168" xfId="0" applyAlignment="1" applyFont="1" applyNumberFormat="1">
      <alignment horizontal="center" vertical="center"/>
    </xf>
    <xf borderId="0" fillId="5" fontId="61" numFmtId="167" xfId="0" applyAlignment="1" applyFont="1" applyNumberFormat="1">
      <alignment horizontal="center" vertical="center"/>
    </xf>
    <xf borderId="0" fillId="21" fontId="61" numFmtId="9" xfId="0" applyAlignment="1" applyFont="1" applyNumberFormat="1">
      <alignment horizontal="center" vertical="center"/>
    </xf>
    <xf borderId="0" fillId="21" fontId="38" numFmtId="168" xfId="0" applyAlignment="1" applyFont="1" applyNumberFormat="1">
      <alignment horizontal="center" vertical="center"/>
    </xf>
    <xf borderId="0" fillId="21" fontId="61" numFmtId="167" xfId="0" applyAlignment="1" applyFont="1" applyNumberFormat="1">
      <alignment horizontal="center" vertical="center"/>
    </xf>
    <xf borderId="0" fillId="5" fontId="61" numFmtId="9" xfId="0" applyAlignment="1" applyFont="1" applyNumberFormat="1">
      <alignment horizontal="center" vertical="center"/>
    </xf>
    <xf borderId="0" fillId="21" fontId="28" numFmtId="0" xfId="0" applyAlignment="1" applyFont="1">
      <alignment horizontal="left" vertical="center"/>
    </xf>
    <xf borderId="31" fillId="7" fontId="60" numFmtId="171" xfId="0" applyAlignment="1" applyBorder="1" applyFont="1" applyNumberFormat="1">
      <alignment horizontal="center" shrinkToFit="0" vertical="center" wrapText="1"/>
    </xf>
    <xf borderId="31" fillId="7" fontId="60" numFmtId="3" xfId="0" applyAlignment="1" applyBorder="1" applyFont="1" applyNumberFormat="1">
      <alignment horizontal="center" shrinkToFit="0" vertical="center" wrapText="1"/>
    </xf>
    <xf borderId="31" fillId="7" fontId="60" numFmtId="168" xfId="0" applyAlignment="1" applyBorder="1" applyFont="1" applyNumberFormat="1">
      <alignment horizontal="center" shrinkToFit="0" vertical="center" wrapText="1"/>
    </xf>
    <xf borderId="0" fillId="4" fontId="38" numFmtId="0" xfId="0" applyAlignment="1" applyFont="1">
      <alignment horizontal="left"/>
    </xf>
    <xf borderId="4" fillId="4" fontId="2" numFmtId="0" xfId="0" applyAlignment="1" applyBorder="1" applyFont="1">
      <alignment vertical="bottom"/>
    </xf>
    <xf borderId="5" fillId="4" fontId="5" numFmtId="0" xfId="0" applyAlignment="1" applyBorder="1" applyFont="1">
      <alignment horizontal="center"/>
    </xf>
    <xf borderId="7" fillId="4" fontId="5" numFmtId="0" xfId="0" applyAlignment="1" applyBorder="1" applyFont="1">
      <alignment horizontal="center"/>
    </xf>
    <xf borderId="32" fillId="4" fontId="16" numFmtId="0" xfId="0" applyAlignment="1" applyBorder="1" applyFont="1">
      <alignment horizontal="center" vertical="center"/>
    </xf>
    <xf borderId="32" fillId="6" fontId="16" numFmtId="0" xfId="0" applyAlignment="1" applyBorder="1" applyFont="1">
      <alignment horizontal="center" vertical="center"/>
    </xf>
    <xf borderId="33" fillId="4" fontId="16" numFmtId="0" xfId="0" applyAlignment="1" applyBorder="1" applyFont="1">
      <alignment horizontal="center" vertical="center"/>
    </xf>
    <xf borderId="34" fillId="4" fontId="16" numFmtId="0" xfId="0" applyAlignment="1" applyBorder="1" applyFont="1">
      <alignment horizontal="center" vertical="center"/>
    </xf>
    <xf borderId="32" fillId="6" fontId="16" numFmtId="0" xfId="0" applyAlignment="1" applyBorder="1" applyFont="1">
      <alignment horizontal="center"/>
    </xf>
    <xf borderId="9" fillId="6" fontId="16" numFmtId="0" xfId="0" applyAlignment="1" applyBorder="1" applyFont="1">
      <alignment horizontal="center"/>
    </xf>
    <xf borderId="31" fillId="13" fontId="49" numFmtId="0" xfId="0" applyAlignment="1" applyBorder="1" applyFont="1">
      <alignment horizontal="center" shrinkToFit="0" vertical="center" wrapText="1"/>
    </xf>
    <xf borderId="22" fillId="4" fontId="34" numFmtId="0" xfId="0" applyAlignment="1" applyBorder="1" applyFont="1">
      <alignment horizontal="center" shrinkToFit="0" vertical="center" wrapText="1"/>
    </xf>
    <xf borderId="5" fillId="4" fontId="2" numFmtId="0" xfId="0" applyAlignment="1" applyBorder="1" applyFont="1">
      <alignment vertical="bottom"/>
    </xf>
    <xf borderId="24" fillId="0" fontId="50" numFmtId="167" xfId="0" applyAlignment="1" applyBorder="1" applyFont="1" applyNumberFormat="1">
      <alignment horizontal="center" vertical="center"/>
    </xf>
    <xf borderId="37" fillId="4" fontId="34" numFmtId="0" xfId="0" applyAlignment="1" applyBorder="1" applyFont="1">
      <alignment horizontal="center" shrinkToFit="0" vertical="center" wrapText="1"/>
    </xf>
    <xf borderId="22" fillId="0" fontId="50" numFmtId="164" xfId="0" applyAlignment="1" applyBorder="1" applyFont="1" applyNumberFormat="1">
      <alignment horizontal="center" vertical="center"/>
    </xf>
    <xf borderId="22" fillId="0" fontId="50" numFmtId="10" xfId="0" applyAlignment="1" applyBorder="1" applyFont="1" applyNumberFormat="1">
      <alignment horizontal="center" vertical="center"/>
    </xf>
    <xf borderId="36" fillId="4" fontId="50" numFmtId="10" xfId="0" applyAlignment="1" applyBorder="1" applyFont="1" applyNumberFormat="1">
      <alignment horizontal="center" vertical="center"/>
    </xf>
    <xf borderId="26" fillId="4" fontId="49" numFmtId="0" xfId="0" applyAlignment="1" applyBorder="1" applyFont="1">
      <alignment horizontal="center" shrinkToFit="0" vertical="center" wrapText="1"/>
    </xf>
    <xf borderId="24" fillId="0" fontId="50" numFmtId="10" xfId="0" applyAlignment="1" applyBorder="1" applyFont="1" applyNumberFormat="1">
      <alignment horizontal="center" vertical="center"/>
    </xf>
    <xf borderId="32" fillId="4" fontId="34" numFmtId="0" xfId="0" applyAlignment="1" applyBorder="1" applyFont="1">
      <alignment horizontal="center" shrinkToFit="0" vertical="center" wrapText="1"/>
    </xf>
    <xf borderId="6" fillId="4" fontId="5" numFmtId="0" xfId="0" applyAlignment="1" applyBorder="1" applyFont="1">
      <alignment horizontal="center"/>
    </xf>
    <xf borderId="4" fillId="4" fontId="60" numFmtId="0" xfId="0" applyAlignment="1" applyBorder="1" applyFont="1">
      <alignment horizontal="center" shrinkToFit="0" wrapText="1"/>
    </xf>
    <xf borderId="5" fillId="4" fontId="60" numFmtId="0" xfId="0" applyAlignment="1" applyBorder="1" applyFont="1">
      <alignment horizontal="center" shrinkToFit="0" wrapText="1"/>
    </xf>
    <xf borderId="0" fillId="4" fontId="63" numFmtId="0" xfId="0" applyFont="1"/>
    <xf borderId="0" fillId="4" fontId="8" numFmtId="0" xfId="0" applyFont="1"/>
    <xf borderId="0" fillId="4" fontId="11" numFmtId="172" xfId="0" applyAlignment="1" applyFont="1" applyNumberFormat="1">
      <alignment horizontal="center"/>
    </xf>
    <xf borderId="0" fillId="4" fontId="11" numFmtId="173" xfId="0" applyAlignment="1" applyFont="1" applyNumberFormat="1">
      <alignment horizontal="center"/>
    </xf>
    <xf borderId="0" fillId="4" fontId="25" numFmtId="0" xfId="0" applyFont="1"/>
    <xf borderId="14" fillId="4" fontId="41" numFmtId="0" xfId="0" applyAlignment="1" applyBorder="1" applyFont="1">
      <alignment vertical="bottom"/>
    </xf>
    <xf borderId="14" fillId="4" fontId="41" numFmtId="172" xfId="0" applyAlignment="1" applyBorder="1" applyFont="1" applyNumberFormat="1">
      <alignment horizontal="center"/>
    </xf>
    <xf borderId="15" fillId="4" fontId="41" numFmtId="172" xfId="0" applyAlignment="1" applyBorder="1" applyFont="1" applyNumberFormat="1">
      <alignment horizontal="center"/>
    </xf>
    <xf borderId="15" fillId="4" fontId="41" numFmtId="173" xfId="0" applyAlignment="1" applyBorder="1" applyFont="1" applyNumberFormat="1">
      <alignment horizontal="center"/>
    </xf>
    <xf borderId="0" fillId="12" fontId="64" numFmtId="0" xfId="0" applyAlignment="1" applyFont="1">
      <alignment horizontal="center"/>
    </xf>
    <xf borderId="0" fillId="3" fontId="64" numFmtId="0" xfId="0" applyAlignment="1" applyFont="1">
      <alignment horizontal="center"/>
    </xf>
    <xf borderId="5" fillId="13" fontId="25" numFmtId="0" xfId="0" applyAlignment="1" applyBorder="1" applyFont="1">
      <alignment horizontal="center"/>
    </xf>
    <xf borderId="6" fillId="9" fontId="60" numFmtId="168" xfId="0" applyAlignment="1" applyBorder="1" applyFont="1" applyNumberFormat="1">
      <alignment horizontal="center"/>
    </xf>
    <xf borderId="4" fillId="9" fontId="60" numFmtId="9" xfId="0" applyAlignment="1" applyBorder="1" applyFont="1" applyNumberFormat="1">
      <alignment horizontal="center" vertical="center"/>
    </xf>
    <xf borderId="27" fillId="4" fontId="16" numFmtId="0" xfId="0" applyAlignment="1" applyBorder="1" applyFont="1">
      <alignment horizontal="center" vertical="center"/>
    </xf>
    <xf borderId="31" fillId="6" fontId="49" numFmtId="0" xfId="0" applyAlignment="1" applyBorder="1" applyFont="1">
      <alignment horizontal="center" shrinkToFit="0" vertical="center" wrapText="1"/>
    </xf>
    <xf borderId="25" fillId="22" fontId="16" numFmtId="0" xfId="0" applyAlignment="1" applyBorder="1" applyFill="1" applyFont="1">
      <alignment horizontal="center" vertical="center"/>
    </xf>
    <xf borderId="0" fillId="9" fontId="38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4" fontId="2" numFmtId="0" xfId="0" applyAlignment="1" applyFont="1">
      <alignment horizontal="center" vertical="center"/>
    </xf>
    <xf borderId="4" fillId="4" fontId="41" numFmtId="9" xfId="0" applyAlignment="1" applyBorder="1" applyFont="1" applyNumberFormat="1">
      <alignment horizontal="center" vertical="bottom"/>
    </xf>
    <xf borderId="0" fillId="4" fontId="2" numFmtId="9" xfId="0" applyAlignment="1" applyFont="1" applyNumberFormat="1">
      <alignment vertical="bottom"/>
    </xf>
    <xf borderId="26" fillId="2" fontId="16" numFmtId="0" xfId="0" applyAlignment="1" applyBorder="1" applyFont="1">
      <alignment horizontal="center"/>
    </xf>
    <xf borderId="31" fillId="13" fontId="34" numFmtId="0" xfId="0" applyAlignment="1" applyBorder="1" applyFont="1">
      <alignment horizontal="center" shrinkToFit="0" vertical="center" wrapText="1"/>
    </xf>
    <xf borderId="36" fillId="0" fontId="50" numFmtId="164" xfId="0" applyAlignment="1" applyBorder="1" applyFont="1" applyNumberFormat="1">
      <alignment horizontal="center" vertical="center"/>
    </xf>
    <xf borderId="36" fillId="0" fontId="50" numFmtId="9" xfId="0" applyAlignment="1" applyBorder="1" applyFont="1" applyNumberFormat="1">
      <alignment horizontal="center" vertical="center"/>
    </xf>
    <xf borderId="36" fillId="0" fontId="23" numFmtId="164" xfId="0" applyAlignment="1" applyBorder="1" applyFont="1" applyNumberFormat="1">
      <alignment horizontal="center" shrinkToFit="0" vertical="center" wrapText="1"/>
    </xf>
    <xf borderId="36" fillId="0" fontId="23" numFmtId="9" xfId="0" applyAlignment="1" applyBorder="1" applyFont="1" applyNumberFormat="1">
      <alignment horizontal="center" shrinkToFit="0" vertical="center" wrapText="1"/>
    </xf>
    <xf borderId="0" fillId="4" fontId="31" numFmtId="0" xfId="0" applyAlignment="1" applyFont="1">
      <alignment vertical="bottom"/>
    </xf>
    <xf borderId="22" fillId="4" fontId="16" numFmtId="0" xfId="0" applyAlignment="1" applyBorder="1" applyFont="1">
      <alignment horizontal="center"/>
    </xf>
    <xf borderId="24" fillId="4" fontId="16" numFmtId="0" xfId="0" applyAlignment="1" applyBorder="1" applyFont="1">
      <alignment horizontal="center"/>
    </xf>
    <xf borderId="5" fillId="13" fontId="25" numFmtId="0" xfId="0" applyAlignment="1" applyBorder="1" applyFont="1">
      <alignment horizontal="center" vertical="bottom"/>
    </xf>
    <xf borderId="6" fillId="9" fontId="60" numFmtId="168" xfId="0" applyAlignment="1" applyBorder="1" applyFont="1" applyNumberFormat="1">
      <alignment horizontal="center" vertical="bottom"/>
    </xf>
    <xf borderId="0" fillId="4" fontId="30" numFmtId="0" xfId="0" applyAlignment="1" applyFont="1">
      <alignment vertical="bottom"/>
    </xf>
    <xf borderId="0" fillId="5" fontId="65" numFmtId="0" xfId="0" applyAlignment="1" applyFont="1">
      <alignment horizontal="left"/>
    </xf>
    <xf borderId="0" fillId="0" fontId="38" numFmtId="0" xfId="0" applyAlignment="1" applyFont="1">
      <alignment horizontal="center"/>
    </xf>
    <xf quotePrefix="1" borderId="22" fillId="0" fontId="23" numFmtId="0" xfId="0" applyAlignment="1" applyBorder="1" applyFont="1">
      <alignment horizontal="center" shrinkToFit="0" vertical="center" wrapText="1"/>
    </xf>
    <xf borderId="0" fillId="0" fontId="63" numFmtId="0" xfId="0" applyAlignment="1" applyFont="1">
      <alignment horizontal="center" vertical="center"/>
    </xf>
    <xf borderId="0" fillId="2" fontId="38" numFmtId="0" xfId="0" applyAlignment="1" applyFont="1">
      <alignment horizontal="center" vertical="center"/>
    </xf>
    <xf borderId="0" fillId="0" fontId="38" numFmtId="167" xfId="0" applyAlignment="1" applyFont="1" applyNumberFormat="1">
      <alignment horizontal="center"/>
    </xf>
    <xf borderId="0" fillId="4" fontId="53" numFmtId="0" xfId="0" applyAlignment="1" applyFont="1">
      <alignment horizontal="left"/>
    </xf>
    <xf borderId="0" fillId="5" fontId="61" numFmtId="3" xfId="0" applyAlignment="1" applyFont="1" applyNumberFormat="1">
      <alignment horizontal="center" vertical="center"/>
    </xf>
    <xf borderId="0" fillId="17" fontId="53" numFmtId="0" xfId="0" applyAlignment="1" applyFont="1">
      <alignment horizontal="left"/>
    </xf>
    <xf borderId="0" fillId="21" fontId="61" numFmtId="3" xfId="0" applyAlignment="1" applyFont="1" applyNumberFormat="1">
      <alignment horizontal="center" vertical="center"/>
    </xf>
    <xf borderId="31" fillId="7" fontId="60" numFmtId="170" xfId="0" applyAlignment="1" applyBorder="1" applyFont="1" applyNumberFormat="1">
      <alignment horizontal="center" shrinkToFit="0" vertical="center" wrapText="1"/>
    </xf>
    <xf borderId="31" fillId="7" fontId="60" numFmtId="1" xfId="0" applyAlignment="1" applyBorder="1" applyFont="1" applyNumberFormat="1">
      <alignment horizontal="center" shrinkToFit="0" vertical="center" wrapText="1"/>
    </xf>
    <xf borderId="25" fillId="3" fontId="16" numFmtId="0" xfId="0" applyAlignment="1" applyBorder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horizontal="center" vertical="center"/>
    </xf>
    <xf borderId="0" fillId="23" fontId="38" numFmtId="0" xfId="0" applyAlignment="1" applyFill="1" applyFont="1">
      <alignment horizontal="center" vertical="center"/>
    </xf>
    <xf borderId="0" fillId="2" fontId="2" numFmtId="0" xfId="0" applyFont="1"/>
    <xf borderId="14" fillId="7" fontId="8" numFmtId="0" xfId="0" applyAlignment="1" applyBorder="1" applyFont="1">
      <alignment horizontal="center" shrinkToFit="0" wrapText="1"/>
    </xf>
    <xf borderId="0" fillId="10" fontId="38" numFmtId="167" xfId="0" applyAlignment="1" applyFont="1" applyNumberFormat="1">
      <alignment horizontal="center"/>
    </xf>
    <xf borderId="17" fillId="10" fontId="2" numFmtId="0" xfId="0" applyBorder="1" applyFont="1"/>
    <xf borderId="14" fillId="7" fontId="42" numFmtId="168" xfId="0" applyAlignment="1" applyBorder="1" applyFont="1" applyNumberFormat="1">
      <alignment horizontal="center" vertical="bottom"/>
    </xf>
    <xf borderId="14" fillId="7" fontId="45" numFmtId="168" xfId="0" applyAlignment="1" applyBorder="1" applyFont="1" applyNumberFormat="1">
      <alignment horizontal="center"/>
    </xf>
    <xf borderId="0" fillId="17" fontId="35" numFmtId="0" xfId="0" applyAlignment="1" applyFont="1">
      <alignment horizontal="center" shrinkToFit="0" wrapText="1"/>
    </xf>
    <xf borderId="8" fillId="17" fontId="16" numFmtId="0" xfId="0" applyAlignment="1" applyBorder="1" applyFont="1">
      <alignment horizontal="center" vertical="center"/>
    </xf>
    <xf borderId="0" fillId="17" fontId="16" numFmtId="0" xfId="0" applyAlignment="1" applyFont="1">
      <alignment horizontal="center" vertical="center"/>
    </xf>
    <xf borderId="0" fillId="17" fontId="39" numFmtId="0" xfId="0" applyFont="1"/>
    <xf borderId="0" fillId="17" fontId="2" numFmtId="0" xfId="0" applyAlignment="1" applyFont="1">
      <alignment vertical="bottom"/>
    </xf>
    <xf borderId="0" fillId="17" fontId="16" numFmtId="0" xfId="0" applyAlignment="1" applyFont="1">
      <alignment horizontal="center"/>
    </xf>
    <xf borderId="0" fillId="17" fontId="34" numFmtId="0" xfId="0" applyAlignment="1" applyFont="1">
      <alignment horizontal="center" shrinkToFit="0" vertical="center" wrapText="1"/>
    </xf>
    <xf borderId="0" fillId="17" fontId="48" numFmtId="0" xfId="0" applyAlignment="1" applyFont="1">
      <alignment horizontal="center"/>
    </xf>
    <xf borderId="37" fillId="4" fontId="2" numFmtId="0" xfId="0" applyAlignment="1" applyBorder="1" applyFont="1">
      <alignment vertical="bottom"/>
    </xf>
    <xf borderId="32" fillId="4" fontId="2" numFmtId="0" xfId="0" applyAlignment="1" applyBorder="1" applyFont="1">
      <alignment vertical="bottom"/>
    </xf>
    <xf borderId="33" fillId="4" fontId="2" numFmtId="0" xfId="0" applyAlignment="1" applyBorder="1" applyFont="1">
      <alignment vertical="bottom"/>
    </xf>
    <xf borderId="5" fillId="13" fontId="66" numFmtId="0" xfId="0" applyAlignment="1" applyBorder="1" applyFont="1">
      <alignment horizontal="center" vertical="center"/>
    </xf>
    <xf borderId="0" fillId="24" fontId="38" numFmtId="0" xfId="0" applyAlignment="1" applyFill="1" applyFont="1">
      <alignment horizontal="center" vertical="center"/>
    </xf>
    <xf borderId="0" fillId="0" fontId="67" numFmtId="167" xfId="0" applyAlignment="1" applyFont="1" applyNumberFormat="1">
      <alignment horizontal="center" vertical="center"/>
    </xf>
    <xf borderId="0" fillId="5" fontId="23" numFmtId="10" xfId="0" applyAlignment="1" applyFont="1" applyNumberFormat="1">
      <alignment horizontal="center" vertical="center"/>
    </xf>
    <xf borderId="25" fillId="25" fontId="16" numFmtId="0" xfId="0" applyAlignment="1" applyBorder="1" applyFill="1" applyFont="1">
      <alignment horizontal="center" vertical="center"/>
    </xf>
    <xf borderId="0" fillId="4" fontId="68" numFmtId="0" xfId="0" applyFont="1"/>
    <xf borderId="4" fillId="17" fontId="25" numFmtId="0" xfId="0" applyAlignment="1" applyBorder="1" applyFont="1">
      <alignment horizontal="center" vertical="center"/>
    </xf>
    <xf borderId="4" fillId="17" fontId="28" numFmtId="0" xfId="0" applyAlignment="1" applyBorder="1" applyFont="1">
      <alignment horizontal="center" vertical="center"/>
    </xf>
    <xf borderId="0" fillId="10" fontId="67" numFmtId="167" xfId="0" applyAlignment="1" applyFont="1" applyNumberFormat="1">
      <alignment horizontal="center" vertical="center"/>
    </xf>
    <xf borderId="4" fillId="0" fontId="38" numFmtId="0" xfId="0" applyAlignment="1" applyBorder="1" applyFont="1">
      <alignment horizontal="center"/>
    </xf>
    <xf borderId="4" fillId="0" fontId="38" numFmtId="0" xfId="0" applyAlignment="1" applyBorder="1" applyFont="1">
      <alignment horizontal="center" vertical="bottom"/>
    </xf>
    <xf borderId="0" fillId="0" fontId="38" numFmtId="0" xfId="0" applyAlignment="1" applyFont="1">
      <alignment horizontal="center" vertical="bottom"/>
    </xf>
  </cellXfs>
  <cellStyles count="1">
    <cellStyle xfId="0" name="Normal" builtinId="0"/>
  </cellStyles>
  <dxfs count="9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4">
    <tableStyle count="3" pivot="0" name="2023 Total-style">
      <tableStyleElement dxfId="6" type="headerRow"/>
      <tableStyleElement dxfId="7" type="firstRowStripe"/>
      <tableStyleElement dxfId="6" type="secondRowStripe"/>
    </tableStyle>
    <tableStyle count="3" pivot="0" name="2023 Total-style 2">
      <tableStyleElement dxfId="6" type="headerRow"/>
      <tableStyleElement dxfId="7" type="firstRowStripe"/>
      <tableStyleElement dxfId="8" type="secondRowStripe"/>
    </tableStyle>
    <tableStyle count="3" pivot="0" name="2022 Total-style">
      <tableStyleElement dxfId="6" type="headerRow"/>
      <tableStyleElement dxfId="7" type="firstRowStripe"/>
      <tableStyleElement dxfId="6" type="secondRowStripe"/>
    </tableStyle>
    <tableStyle count="3" pivot="0" name="2022 Total-style 2">
      <tableStyleElement dxfId="6" type="headerRow"/>
      <tableStyleElement dxfId="7" type="firstRowStripe"/>
      <tableStyleElement dxfId="8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<Relationships xmlns="http://schemas.openxmlformats.org/package/2006/relationships"><Relationship Id="rId1" Type="http://customschemas.google.com/relationships/workbookmetadata" Target="commentsmeta9"/></Relationships>
</file>

<file path=xl/_rels/comments11.xml.rels><?xml version="1.0" encoding="UTF-8" standalone="yes"?><Relationships xmlns="http://schemas.openxmlformats.org/package/2006/relationships"><Relationship Id="rId1" Type="http://customschemas.google.com/relationships/workbookmetadata" Target="commentsmeta10"/></Relationships>
</file>

<file path=xl/_rels/comments12.xml.rels><?xml version="1.0" encoding="UTF-8" standalone="yes"?><Relationships xmlns="http://schemas.openxmlformats.org/package/2006/relationships"><Relationship Id="rId1" Type="http://customschemas.google.com/relationships/workbookmetadata" Target="commentsmeta11"/></Relationships>
</file>

<file path=xl/_rels/comments13.xml.rels><?xml version="1.0" encoding="UTF-8" standalone="yes"?><Relationships xmlns="http://schemas.openxmlformats.org/package/2006/relationships"><Relationship Id="rId1" Type="http://customschemas.google.com/relationships/workbookmetadata" Target="commentsmeta12"/></Relationships>
</file>

<file path=xl/_rels/comments14.xml.rels><?xml version="1.0" encoding="UTF-8" standalone="yes"?><Relationships xmlns="http://schemas.openxmlformats.org/package/2006/relationships"><Relationship Id="rId1" Type="http://customschemas.google.com/relationships/workbookmetadata" Target="commentsmeta13"/></Relationships>
</file>

<file path=xl/_rels/comments15.xml.rels><?xml version="1.0" encoding="UTF-8" standalone="yes"?><Relationships xmlns="http://schemas.openxmlformats.org/package/2006/relationships"><Relationship Id="rId1" Type="http://customschemas.google.com/relationships/workbookmetadata" Target="commentsmeta14"/></Relationships>
</file>

<file path=xl/_rels/comments16.xml.rels><?xml version="1.0" encoding="UTF-8" standalone="yes"?><Relationships xmlns="http://schemas.openxmlformats.org/package/2006/relationships"><Relationship Id="rId1" Type="http://customschemas.google.com/relationships/workbookmetadata" Target="commentsmeta15"/></Relationships>
</file>

<file path=xl/_rels/comments17.xml.rels><?xml version="1.0" encoding="UTF-8" standalone="yes"?><Relationships xmlns="http://schemas.openxmlformats.org/package/2006/relationships"><Relationship Id="rId1" Type="http://customschemas.google.com/relationships/workbookmetadata" Target="commentsmeta16"/></Relationships>
</file>

<file path=xl/_rels/comments18.xml.rels><?xml version="1.0" encoding="UTF-8" standalone="yes"?><Relationships xmlns="http://schemas.openxmlformats.org/package/2006/relationships"><Relationship Id="rId1" Type="http://customschemas.google.com/relationships/workbookmetadata" Target="commentsmeta17"/></Relationships>
</file>

<file path=xl/_rels/comments19.xml.rels><?xml version="1.0" encoding="UTF-8" standalone="yes"?><Relationships xmlns="http://schemas.openxmlformats.org/package/2006/relationships"><Relationship Id="rId1" Type="http://customschemas.google.com/relationships/workbookmetadata" Target="commentsmeta18"/></Relationships>
</file>

<file path=xl/_rels/comments20.xml.rels><?xml version="1.0" encoding="UTF-8" standalone="yes"?><Relationships xmlns="http://schemas.openxmlformats.org/package/2006/relationships"><Relationship Id="rId1" Type="http://customschemas.google.com/relationships/workbookmetadata" Target="commentsmeta19"/></Relationships>
</file>

<file path=xl/_rels/comments21.xml.rels><?xml version="1.0" encoding="UTF-8" standalone="yes"?><Relationships xmlns="http://schemas.openxmlformats.org/package/2006/relationships"><Relationship Id="rId1" Type="http://customschemas.google.com/relationships/workbookmetadata" Target="commentsmeta20"/></Relationships>
</file>

<file path=xl/_rels/comments22.xml.rels><?xml version="1.0" encoding="UTF-8" standalone="yes"?><Relationships xmlns="http://schemas.openxmlformats.org/package/2006/relationships"><Relationship Id="rId1" Type="http://customschemas.google.com/relationships/workbookmetadata" Target="commentsmeta21"/></Relationships>
</file>

<file path=xl/_rels/comments23.xml.rels><?xml version="1.0" encoding="UTF-8" standalone="yes"?><Relationships xmlns="http://schemas.openxmlformats.org/package/2006/relationships"><Relationship Id="rId1" Type="http://customschemas.google.com/relationships/workbookmetadata" Target="commentsmeta22"/></Relationships>
</file>

<file path=xl/_rels/comments24.xml.rels><?xml version="1.0" encoding="UTF-8" standalone="yes"?><Relationships xmlns="http://schemas.openxmlformats.org/package/2006/relationships"><Relationship Id="rId1" Type="http://customschemas.google.com/relationships/workbookmetadata" Target="commentsmeta23"/></Relationships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customschemas.google.com/relationships/workbookmetadata" Target="metadata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6:A17" displayName="Table_1" id="1">
  <tableColumns count="1">
    <tableColumn name="JANUARY" id="1"/>
  </tableColumns>
  <tableStyleInfo name="2023 Total-style" showColumnStripes="0" showFirstColumn="1" showLastColumn="1" showRowStripes="1"/>
</table>
</file>

<file path=xl/tables/table2.xml><?xml version="1.0" encoding="utf-8"?>
<table xmlns="http://schemas.openxmlformats.org/spreadsheetml/2006/main" headerRowCount="0" ref="B6:AE17" displayName="Table_2" id="2">
  <tableColumns count="3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</tableColumns>
  <tableStyleInfo name="2023 Total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A6:A17" displayName="Table_3" id="3">
  <tableColumns count="1">
    <tableColumn name="JANUARY" id="1"/>
  </tableColumns>
  <tableStyleInfo name="2022 Total-style" showColumnStripes="0" showFirstColumn="1" showLastColumn="1" showRowStripes="1"/>
</table>
</file>

<file path=xl/tables/table4.xml><?xml version="1.0" encoding="utf-8"?>
<table xmlns="http://schemas.openxmlformats.org/spreadsheetml/2006/main" headerRowCount="0" ref="B6:AE17" displayName="Table_4" id="4">
  <tableColumns count="3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</tableColumns>
  <tableStyleInfo name="2022 Total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oom.com/share/bff195dc1afc45c480e7a682d48dccf6" TargetMode="External"/><Relationship Id="rId2" Type="http://schemas.openxmlformats.org/officeDocument/2006/relationships/hyperlink" Target="https://www.loom.com/share/a2160aeb79474a9a8e46c8b25e2447d1" TargetMode="External"/><Relationship Id="rId3" Type="http://schemas.openxmlformats.org/officeDocument/2006/relationships/hyperlink" Target="https://loom.com/share/folder/22e2f67941b04da6a2facdf9c32fe9d0" TargetMode="External"/><Relationship Id="rId4" Type="http://schemas.openxmlformats.org/officeDocument/2006/relationships/hyperlink" Target="https://www.loom.com/share/78a2da1127b54099bea62506d11e99b2" TargetMode="External"/><Relationship Id="rId5" Type="http://schemas.openxmlformats.org/officeDocument/2006/relationships/hyperlink" Target="https://www.loom.com/share/81230f7b93d3475cb2b60171dbf38621" TargetMode="External"/><Relationship Id="rId6" Type="http://schemas.openxmlformats.org/officeDocument/2006/relationships/hyperlink" Target="https://www.loom.com/share/68972ec3ba7d4f5185422ea70d8a341b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loom.com/share/bff195dc1afc45c480e7a682d48dccf6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www.loom.com/share/bff195dc1afc45c480e7a682d48dccf6" TargetMode="External"/><Relationship Id="rId3" Type="http://schemas.openxmlformats.org/officeDocument/2006/relationships/drawing" Target="../drawings/drawing4.xml"/><Relationship Id="rId4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www.loom.com/share/bff195dc1afc45c480e7a682d48dccf6" TargetMode="External"/><Relationship Id="rId3" Type="http://schemas.openxmlformats.org/officeDocument/2006/relationships/drawing" Target="../drawings/drawing5.xml"/><Relationship Id="rId4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www.facebook.com/groups/215412522548180/user/100006614884157/" TargetMode="External"/><Relationship Id="rId3" Type="http://schemas.openxmlformats.org/officeDocument/2006/relationships/hyperlink" Target="https://www.loom.com/share/bff195dc1afc45c480e7a682d48dccf6" TargetMode="External"/><Relationship Id="rId4" Type="http://schemas.openxmlformats.org/officeDocument/2006/relationships/drawing" Target="../drawings/drawing6.xml"/><Relationship Id="rId5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s://www.loom.com/share/bff195dc1afc45c480e7a682d48dccf6" TargetMode="External"/><Relationship Id="rId3" Type="http://schemas.openxmlformats.org/officeDocument/2006/relationships/drawing" Target="../drawings/drawing7.xml"/><Relationship Id="rId4" Type="http://schemas.openxmlformats.org/officeDocument/2006/relationships/vmlDrawing" Target="../drawings/vmlDrawing5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hyperlink" Target="https://www.loom.com/share/bff195dc1afc45c480e7a682d48dccf6" TargetMode="External"/><Relationship Id="rId3" Type="http://schemas.openxmlformats.org/officeDocument/2006/relationships/drawing" Target="../drawings/drawing8.xml"/><Relationship Id="rId4" Type="http://schemas.openxmlformats.org/officeDocument/2006/relationships/vmlDrawing" Target="../drawings/vmlDrawing6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hyperlink" Target="https://www.loom.com/share/bff195dc1afc45c480e7a682d48dccf6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7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hyperlink" Target="https://www.loom.com/share/bff195dc1afc45c480e7a682d48dccf6" TargetMode="External"/><Relationship Id="rId3" Type="http://schemas.openxmlformats.org/officeDocument/2006/relationships/drawing" Target="../drawings/drawing10.xml"/><Relationship Id="rId4" Type="http://schemas.openxmlformats.org/officeDocument/2006/relationships/vmlDrawing" Target="../drawings/vmlDrawing8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hyperlink" Target="https://www.loom.com/share/bff195dc1afc45c480e7a682d48dccf6" TargetMode="External"/><Relationship Id="rId3" Type="http://schemas.openxmlformats.org/officeDocument/2006/relationships/drawing" Target="../drawings/drawing11.xml"/><Relationship Id="rId4" Type="http://schemas.openxmlformats.org/officeDocument/2006/relationships/vmlDrawing" Target="../drawings/vmlDrawing9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hyperlink" Target="https://www.loom.com/share/bff195dc1afc45c480e7a682d48dccf6" TargetMode="External"/><Relationship Id="rId3" Type="http://schemas.openxmlformats.org/officeDocument/2006/relationships/drawing" Target="../drawings/drawing12.xml"/><Relationship Id="rId4" Type="http://schemas.openxmlformats.org/officeDocument/2006/relationships/vmlDrawing" Target="../drawings/vmlDrawing10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hyperlink" Target="https://www.loom.com/share/bff195dc1afc45c480e7a682d48dccf6" TargetMode="External"/><Relationship Id="rId3" Type="http://schemas.openxmlformats.org/officeDocument/2006/relationships/drawing" Target="../drawings/drawing13.xml"/><Relationship Id="rId4" Type="http://schemas.openxmlformats.org/officeDocument/2006/relationships/vmlDrawing" Target="../drawings/vmlDrawing11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hyperlink" Target="https://www.loom.com/share/bff195dc1afc45c480e7a682d48dccf6" TargetMode="External"/><Relationship Id="rId3" Type="http://schemas.openxmlformats.org/officeDocument/2006/relationships/drawing" Target="../drawings/drawing14.xml"/><Relationship Id="rId4" Type="http://schemas.openxmlformats.org/officeDocument/2006/relationships/vmlDrawing" Target="../drawings/vmlDrawing12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hyperlink" Target="https://www.loom.com/share/bff195dc1afc45c480e7a682d48dccf6" TargetMode="External"/><Relationship Id="rId3" Type="http://schemas.openxmlformats.org/officeDocument/2006/relationships/drawing" Target="../drawings/drawing16.xml"/><Relationship Id="rId4" Type="http://schemas.openxmlformats.org/officeDocument/2006/relationships/vmlDrawing" Target="../drawings/vmlDrawing13.v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hyperlink" Target="https://www.loom.com/share/bff195dc1afc45c480e7a682d48dccf6" TargetMode="External"/><Relationship Id="rId3" Type="http://schemas.openxmlformats.org/officeDocument/2006/relationships/drawing" Target="../drawings/drawing17.xml"/><Relationship Id="rId4" Type="http://schemas.openxmlformats.org/officeDocument/2006/relationships/vmlDrawing" Target="../drawings/vmlDrawing14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hyperlink" Target="https://www.loom.com/share/bff195dc1afc45c480e7a682d48dccf6" TargetMode="External"/><Relationship Id="rId3" Type="http://schemas.openxmlformats.org/officeDocument/2006/relationships/drawing" Target="../drawings/drawing18.xml"/><Relationship Id="rId4" Type="http://schemas.openxmlformats.org/officeDocument/2006/relationships/vmlDrawing" Target="../drawings/vmlDrawing15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hyperlink" Target="https://www.loom.com/share/bff195dc1afc45c480e7a682d48dccf6" TargetMode="External"/><Relationship Id="rId3" Type="http://schemas.openxmlformats.org/officeDocument/2006/relationships/drawing" Target="../drawings/drawing19.xml"/><Relationship Id="rId4" Type="http://schemas.openxmlformats.org/officeDocument/2006/relationships/vmlDrawing" Target="../drawings/vmlDrawing16.v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hyperlink" Target="https://www.loom.com/share/bff195dc1afc45c480e7a682d48dccf6" TargetMode="External"/><Relationship Id="rId3" Type="http://schemas.openxmlformats.org/officeDocument/2006/relationships/drawing" Target="../drawings/drawing20.xml"/><Relationship Id="rId4" Type="http://schemas.openxmlformats.org/officeDocument/2006/relationships/vmlDrawing" Target="../drawings/vmlDrawing17.v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hyperlink" Target="https://www.loom.com/share/bff195dc1afc45c480e7a682d48dccf6" TargetMode="External"/><Relationship Id="rId3" Type="http://schemas.openxmlformats.org/officeDocument/2006/relationships/drawing" Target="../drawings/drawing21.xml"/><Relationship Id="rId4" Type="http://schemas.openxmlformats.org/officeDocument/2006/relationships/vmlDrawing" Target="../drawings/vmlDrawing18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hyperlink" Target="https://www.loom.com/share/bff195dc1afc45c480e7a682d48dccf6" TargetMode="External"/><Relationship Id="rId3" Type="http://schemas.openxmlformats.org/officeDocument/2006/relationships/drawing" Target="../drawings/drawing22.xml"/><Relationship Id="rId4" Type="http://schemas.openxmlformats.org/officeDocument/2006/relationships/vmlDrawing" Target="../drawings/vmlDrawing19.v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comments" Target="../comments20.xml"/><Relationship Id="rId2" Type="http://schemas.openxmlformats.org/officeDocument/2006/relationships/hyperlink" Target="https://www.loom.com/share/bff195dc1afc45c480e7a682d48dccf6" TargetMode="External"/><Relationship Id="rId3" Type="http://schemas.openxmlformats.org/officeDocument/2006/relationships/drawing" Target="../drawings/drawing23.xml"/><Relationship Id="rId4" Type="http://schemas.openxmlformats.org/officeDocument/2006/relationships/vmlDrawing" Target="../drawings/vmlDrawing20.v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hyperlink" Target="https://www.loom.com/share/bff195dc1afc45c480e7a682d48dccf6" TargetMode="External"/><Relationship Id="rId3" Type="http://schemas.openxmlformats.org/officeDocument/2006/relationships/drawing" Target="../drawings/drawing24.xml"/><Relationship Id="rId4" Type="http://schemas.openxmlformats.org/officeDocument/2006/relationships/vmlDrawing" Target="../drawings/vmlDrawing21.v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comments" Target="../comments22.xml"/><Relationship Id="rId2" Type="http://schemas.openxmlformats.org/officeDocument/2006/relationships/hyperlink" Target="https://www.loom.com/share/bff195dc1afc45c480e7a682d48dccf6" TargetMode="External"/><Relationship Id="rId3" Type="http://schemas.openxmlformats.org/officeDocument/2006/relationships/drawing" Target="../drawings/drawing25.xml"/><Relationship Id="rId4" Type="http://schemas.openxmlformats.org/officeDocument/2006/relationships/vmlDrawing" Target="../drawings/vmlDrawing22.v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comments" Target="../comments23.xml"/><Relationship Id="rId2" Type="http://schemas.openxmlformats.org/officeDocument/2006/relationships/hyperlink" Target="https://www.loom.com/share/bff195dc1afc45c480e7a682d48dccf6" TargetMode="External"/><Relationship Id="rId3" Type="http://schemas.openxmlformats.org/officeDocument/2006/relationships/drawing" Target="../drawings/drawing26.xml"/><Relationship Id="rId4" Type="http://schemas.openxmlformats.org/officeDocument/2006/relationships/vmlDrawing" Target="../drawings/vmlDrawing23.v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comments" Target="../comments24.xml"/><Relationship Id="rId2" Type="http://schemas.openxmlformats.org/officeDocument/2006/relationships/hyperlink" Target="https://www.loom.com/share/bff195dc1afc45c480e7a682d48dccf6" TargetMode="External"/><Relationship Id="rId3" Type="http://schemas.openxmlformats.org/officeDocument/2006/relationships/drawing" Target="../drawings/drawing27.xml"/><Relationship Id="rId4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0"/>
  <cols>
    <col customWidth="1" min="1" max="1" width="5.0"/>
    <col customWidth="1" min="2" max="2" width="12.63"/>
    <col customWidth="1" min="3" max="3" width="7.13"/>
    <col customWidth="1" min="4" max="4" width="6.0"/>
    <col customWidth="1" min="5" max="5" width="6.38"/>
    <col customWidth="1" min="6" max="6" width="8.38"/>
    <col customWidth="1" min="7" max="7" width="0.38"/>
    <col customWidth="1" min="8" max="8" width="11.63"/>
    <col customWidth="1" min="9" max="9" width="5.63"/>
    <col customWidth="1" min="10" max="10" width="9.88"/>
    <col customWidth="1" min="11" max="11" width="4.38"/>
    <col customWidth="1" min="12" max="12" width="15.88"/>
    <col customWidth="1" min="13" max="13" width="17.0"/>
    <col customWidth="1" min="17" max="17" width="35.0"/>
    <col customWidth="1" min="18" max="18" width="11.63"/>
    <col customWidth="1" min="19" max="19" width="14.75"/>
    <col customWidth="1" min="20" max="20" width="20.63"/>
  </cols>
  <sheetData>
    <row r="1" ht="19.5" customHeight="1">
      <c r="A1" s="1" t="s">
        <v>0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63.75" customHeight="1">
      <c r="A2" s="4"/>
      <c r="B2" s="5" t="s">
        <v>1</v>
      </c>
      <c r="T2" s="3"/>
    </row>
    <row r="3" ht="13.5" customHeight="1">
      <c r="A3" s="4"/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15.75" customHeight="1">
      <c r="A4" s="3"/>
      <c r="B4" s="6" t="s">
        <v>2</v>
      </c>
      <c r="C4" s="7"/>
      <c r="D4" s="7"/>
      <c r="E4" s="7"/>
      <c r="F4" s="7"/>
      <c r="G4" s="7"/>
      <c r="H4" s="7"/>
      <c r="I4" s="7"/>
      <c r="J4" s="8"/>
      <c r="K4" s="9"/>
      <c r="L4" s="6" t="s">
        <v>3</v>
      </c>
      <c r="M4" s="7"/>
      <c r="N4" s="7"/>
      <c r="O4" s="7"/>
      <c r="P4" s="7"/>
      <c r="Q4" s="8"/>
      <c r="R4" s="3"/>
      <c r="S4" s="3"/>
      <c r="T4" s="3"/>
    </row>
    <row r="5" ht="30.75" customHeight="1">
      <c r="A5" s="3"/>
      <c r="B5" s="10" t="s">
        <v>4</v>
      </c>
      <c r="C5" s="11" t="s">
        <v>5</v>
      </c>
      <c r="D5" s="12"/>
      <c r="E5" s="11" t="s">
        <v>6</v>
      </c>
      <c r="F5" s="12"/>
      <c r="G5" s="11" t="s">
        <v>7</v>
      </c>
      <c r="H5" s="12"/>
      <c r="I5" s="11" t="s">
        <v>8</v>
      </c>
      <c r="J5" s="12"/>
      <c r="K5" s="13"/>
      <c r="L5" s="14" t="s">
        <v>9</v>
      </c>
      <c r="M5" s="15" t="s">
        <v>10</v>
      </c>
      <c r="N5" s="16"/>
      <c r="O5" s="16"/>
      <c r="P5" s="16"/>
      <c r="Q5" s="12"/>
      <c r="R5" s="17" t="s">
        <v>11</v>
      </c>
      <c r="S5" s="17" t="s">
        <v>12</v>
      </c>
      <c r="T5" s="3"/>
    </row>
    <row r="6" ht="15.75" customHeight="1">
      <c r="A6" s="3"/>
      <c r="B6" s="18">
        <v>70000.0</v>
      </c>
      <c r="C6" s="19">
        <v>3500.0</v>
      </c>
      <c r="D6" s="20"/>
      <c r="E6" s="21">
        <f>SUM(B6/C6)</f>
        <v>20</v>
      </c>
      <c r="F6" s="20"/>
      <c r="G6" s="22">
        <v>0.3</v>
      </c>
      <c r="H6" s="20"/>
      <c r="I6" s="23">
        <f>SUM(E6/G6)</f>
        <v>66.66666667</v>
      </c>
      <c r="J6" s="20"/>
      <c r="K6" s="13"/>
      <c r="L6" s="24" t="s">
        <v>13</v>
      </c>
      <c r="M6" s="25" t="s">
        <v>14</v>
      </c>
      <c r="N6" s="16"/>
      <c r="O6" s="16"/>
      <c r="P6" s="16"/>
      <c r="Q6" s="12"/>
      <c r="R6" s="26"/>
      <c r="S6" s="26" t="s">
        <v>15</v>
      </c>
      <c r="T6" s="3"/>
    </row>
    <row r="7" ht="15.75" customHeight="1">
      <c r="A7" s="3"/>
      <c r="B7" s="27"/>
      <c r="C7" s="28"/>
      <c r="D7" s="29"/>
      <c r="E7" s="28"/>
      <c r="F7" s="29"/>
      <c r="G7" s="28"/>
      <c r="H7" s="29"/>
      <c r="I7" s="28"/>
      <c r="J7" s="29"/>
      <c r="K7" s="13"/>
      <c r="L7" s="24" t="s">
        <v>13</v>
      </c>
      <c r="M7" s="25" t="s">
        <v>16</v>
      </c>
      <c r="N7" s="16"/>
      <c r="O7" s="16"/>
      <c r="P7" s="16"/>
      <c r="Q7" s="12"/>
      <c r="R7" s="26"/>
      <c r="S7" s="26" t="s">
        <v>15</v>
      </c>
      <c r="T7" s="3"/>
    </row>
    <row r="8" ht="15.75" customHeight="1">
      <c r="A8" s="3"/>
      <c r="B8" s="30"/>
      <c r="C8" s="31"/>
      <c r="D8" s="32"/>
      <c r="E8" s="31"/>
      <c r="F8" s="32"/>
      <c r="G8" s="31"/>
      <c r="H8" s="32"/>
      <c r="I8" s="31"/>
      <c r="J8" s="32"/>
      <c r="K8" s="13"/>
      <c r="L8" s="24" t="s">
        <v>13</v>
      </c>
      <c r="M8" s="25" t="s">
        <v>17</v>
      </c>
      <c r="N8" s="16"/>
      <c r="O8" s="16"/>
      <c r="P8" s="16"/>
      <c r="Q8" s="12"/>
      <c r="R8" s="26"/>
      <c r="S8" s="26" t="s">
        <v>18</v>
      </c>
      <c r="T8" s="3"/>
    </row>
    <row r="9" ht="15.75" customHeight="1">
      <c r="A9" s="3"/>
      <c r="B9" s="33" t="s">
        <v>19</v>
      </c>
      <c r="C9" s="11" t="s">
        <v>19</v>
      </c>
      <c r="D9" s="16"/>
      <c r="E9" s="12"/>
      <c r="F9" s="11" t="s">
        <v>20</v>
      </c>
      <c r="G9" s="12"/>
      <c r="H9" s="11" t="s">
        <v>21</v>
      </c>
      <c r="I9" s="12"/>
      <c r="J9" s="34"/>
      <c r="K9" s="13"/>
      <c r="L9" s="24" t="s">
        <v>13</v>
      </c>
      <c r="M9" s="25" t="s">
        <v>22</v>
      </c>
      <c r="N9" s="16"/>
      <c r="O9" s="16"/>
      <c r="P9" s="16"/>
      <c r="Q9" s="12"/>
      <c r="R9" s="26"/>
      <c r="S9" s="26" t="s">
        <v>15</v>
      </c>
      <c r="T9" s="3"/>
    </row>
    <row r="10" ht="21.75" customHeight="1">
      <c r="A10" s="3"/>
      <c r="B10" s="35">
        <f>SUM(E6/4)</f>
        <v>5</v>
      </c>
      <c r="C10" s="36">
        <f>SUM(E6/4)</f>
        <v>5</v>
      </c>
      <c r="D10" s="16"/>
      <c r="E10" s="12"/>
      <c r="F10" s="36">
        <f>SUM(I6/4)</f>
        <v>16.66666667</v>
      </c>
      <c r="G10" s="12"/>
      <c r="H10" s="36">
        <f>SUM(I6/20)</f>
        <v>3.333333333</v>
      </c>
      <c r="I10" s="12"/>
      <c r="J10" s="37"/>
      <c r="K10" s="13"/>
      <c r="L10" s="24" t="s">
        <v>13</v>
      </c>
      <c r="M10" s="25" t="s">
        <v>23</v>
      </c>
      <c r="N10" s="16"/>
      <c r="O10" s="16"/>
      <c r="P10" s="16"/>
      <c r="Q10" s="12"/>
      <c r="R10" s="26"/>
      <c r="S10" s="26" t="s">
        <v>18</v>
      </c>
      <c r="T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13"/>
      <c r="L11" s="38"/>
      <c r="M11" s="39"/>
      <c r="N11" s="39"/>
      <c r="O11" s="39"/>
      <c r="P11" s="39"/>
      <c r="Q11" s="39"/>
      <c r="R11" s="39"/>
      <c r="S11" s="32"/>
      <c r="T11" s="3"/>
    </row>
    <row r="12" ht="15.75" customHeight="1">
      <c r="A12" s="3"/>
      <c r="B12" s="40" t="s">
        <v>24</v>
      </c>
      <c r="C12" s="41"/>
      <c r="D12" s="41"/>
      <c r="E12" s="42"/>
      <c r="F12" s="43"/>
      <c r="G12" s="40" t="s">
        <v>25</v>
      </c>
      <c r="H12" s="41"/>
      <c r="I12" s="41"/>
      <c r="J12" s="42"/>
      <c r="K12" s="13"/>
      <c r="L12" s="44" t="s">
        <v>26</v>
      </c>
      <c r="M12" s="15" t="s">
        <v>27</v>
      </c>
      <c r="N12" s="16"/>
      <c r="O12" s="16"/>
      <c r="P12" s="16"/>
      <c r="Q12" s="12"/>
      <c r="R12" s="26"/>
      <c r="S12" s="26" t="s">
        <v>28</v>
      </c>
      <c r="T12" s="3"/>
    </row>
    <row r="13" ht="15.75" customHeight="1">
      <c r="A13" s="3"/>
      <c r="B13" s="45" t="s">
        <v>29</v>
      </c>
      <c r="D13" s="45" t="s">
        <v>30</v>
      </c>
      <c r="F13" s="13"/>
      <c r="G13" s="45" t="s">
        <v>31</v>
      </c>
      <c r="I13" s="45" t="s">
        <v>32</v>
      </c>
      <c r="K13" s="13"/>
      <c r="L13" s="24" t="s">
        <v>13</v>
      </c>
      <c r="M13" s="25" t="s">
        <v>33</v>
      </c>
      <c r="N13" s="16"/>
      <c r="O13" s="16"/>
      <c r="P13" s="16"/>
      <c r="Q13" s="12"/>
      <c r="R13" s="26"/>
      <c r="S13" s="26" t="s">
        <v>28</v>
      </c>
      <c r="T13" s="3"/>
    </row>
    <row r="14" ht="15.75" customHeight="1">
      <c r="A14" s="3"/>
      <c r="B14" s="46" t="s">
        <v>34</v>
      </c>
      <c r="D14" s="47" t="s">
        <v>35</v>
      </c>
      <c r="F14" s="48"/>
      <c r="G14" s="46"/>
      <c r="I14" s="46" t="b">
        <v>0</v>
      </c>
      <c r="K14" s="13"/>
      <c r="L14" s="24" t="s">
        <v>13</v>
      </c>
      <c r="M14" s="25" t="s">
        <v>36</v>
      </c>
      <c r="N14" s="16"/>
      <c r="O14" s="16"/>
      <c r="P14" s="16"/>
      <c r="Q14" s="12"/>
      <c r="R14" s="26"/>
      <c r="S14" s="26" t="s">
        <v>28</v>
      </c>
      <c r="T14" s="3"/>
    </row>
    <row r="15" ht="15.75" customHeight="1">
      <c r="A15" s="3"/>
      <c r="B15" s="49" t="s">
        <v>37</v>
      </c>
      <c r="D15" s="47" t="s">
        <v>35</v>
      </c>
      <c r="F15" s="48"/>
      <c r="G15" s="49" t="s">
        <v>38</v>
      </c>
      <c r="I15" s="46" t="b">
        <v>0</v>
      </c>
      <c r="K15" s="13"/>
      <c r="L15" s="24" t="s">
        <v>13</v>
      </c>
      <c r="M15" s="25" t="s">
        <v>39</v>
      </c>
      <c r="N15" s="16"/>
      <c r="O15" s="16"/>
      <c r="P15" s="16"/>
      <c r="Q15" s="12"/>
      <c r="R15" s="26"/>
      <c r="S15" s="26" t="s">
        <v>28</v>
      </c>
      <c r="T15" s="3"/>
    </row>
    <row r="16" ht="15.75" customHeight="1">
      <c r="A16" s="3"/>
      <c r="B16" s="46" t="s">
        <v>40</v>
      </c>
      <c r="D16" s="47" t="s">
        <v>35</v>
      </c>
      <c r="F16" s="48"/>
      <c r="G16" s="46"/>
      <c r="I16" s="46" t="b">
        <v>0</v>
      </c>
      <c r="K16" s="13"/>
      <c r="L16" s="24" t="s">
        <v>13</v>
      </c>
      <c r="M16" s="25" t="s">
        <v>41</v>
      </c>
      <c r="N16" s="16"/>
      <c r="O16" s="16"/>
      <c r="P16" s="16"/>
      <c r="Q16" s="12"/>
      <c r="R16" s="26"/>
      <c r="S16" s="26" t="s">
        <v>28</v>
      </c>
      <c r="T16" s="3"/>
    </row>
    <row r="17" ht="15.75" customHeight="1">
      <c r="A17" s="3"/>
      <c r="B17" s="46"/>
      <c r="D17" s="47" t="s">
        <v>42</v>
      </c>
      <c r="F17" s="48"/>
      <c r="G17" s="46"/>
      <c r="I17" s="46" t="b">
        <v>0</v>
      </c>
      <c r="K17" s="13"/>
      <c r="L17" s="24" t="s">
        <v>13</v>
      </c>
      <c r="M17" s="38"/>
      <c r="N17" s="39"/>
      <c r="O17" s="39"/>
      <c r="P17" s="39"/>
      <c r="Q17" s="32"/>
      <c r="R17" s="26"/>
      <c r="S17" s="26" t="s">
        <v>28</v>
      </c>
      <c r="T17" s="3"/>
    </row>
    <row r="18" ht="15.75" customHeight="1">
      <c r="A18" s="3"/>
      <c r="B18" s="46" t="s">
        <v>43</v>
      </c>
      <c r="D18" s="47" t="s">
        <v>35</v>
      </c>
      <c r="F18" s="48"/>
      <c r="G18" s="46"/>
      <c r="I18" s="46" t="b">
        <v>0</v>
      </c>
      <c r="K18" s="13"/>
      <c r="L18" s="38"/>
      <c r="M18" s="39"/>
      <c r="N18" s="39"/>
      <c r="O18" s="39"/>
      <c r="P18" s="39"/>
      <c r="Q18" s="39"/>
      <c r="R18" s="39"/>
      <c r="S18" s="32"/>
      <c r="T18" s="3"/>
    </row>
    <row r="19" ht="15.75" customHeight="1">
      <c r="A19" s="3"/>
      <c r="B19" s="46" t="s">
        <v>44</v>
      </c>
      <c r="D19" s="47" t="s">
        <v>35</v>
      </c>
      <c r="F19" s="48"/>
      <c r="G19" s="46"/>
      <c r="I19" s="46" t="b">
        <v>0</v>
      </c>
      <c r="K19" s="13"/>
      <c r="L19" s="44" t="s">
        <v>45</v>
      </c>
      <c r="M19" s="15" t="s">
        <v>46</v>
      </c>
      <c r="N19" s="16"/>
      <c r="O19" s="16"/>
      <c r="P19" s="16"/>
      <c r="Q19" s="12"/>
      <c r="R19" s="26"/>
      <c r="S19" s="26" t="s">
        <v>28</v>
      </c>
      <c r="T19" s="3"/>
    </row>
    <row r="20" ht="15.75" customHeight="1">
      <c r="A20" s="3"/>
      <c r="B20" s="46" t="s">
        <v>47</v>
      </c>
      <c r="D20" s="47" t="s">
        <v>48</v>
      </c>
      <c r="F20" s="48"/>
      <c r="G20" s="46"/>
      <c r="I20" s="46" t="b">
        <v>0</v>
      </c>
      <c r="K20" s="13"/>
      <c r="L20" s="24" t="s">
        <v>13</v>
      </c>
      <c r="M20" s="50" t="s">
        <v>49</v>
      </c>
      <c r="N20" s="16"/>
      <c r="O20" s="16"/>
      <c r="P20" s="16"/>
      <c r="Q20" s="12"/>
      <c r="R20" s="26"/>
      <c r="S20" s="26" t="s">
        <v>28</v>
      </c>
      <c r="T20" s="3"/>
    </row>
    <row r="21" ht="15.75" customHeight="1">
      <c r="A21" s="3"/>
      <c r="B21" s="46" t="s">
        <v>50</v>
      </c>
      <c r="D21" s="47" t="s">
        <v>35</v>
      </c>
      <c r="F21" s="48"/>
      <c r="G21" s="46"/>
      <c r="I21" s="46" t="b">
        <v>0</v>
      </c>
      <c r="K21" s="13"/>
      <c r="L21" s="24" t="s">
        <v>13</v>
      </c>
      <c r="M21" s="50" t="s">
        <v>51</v>
      </c>
      <c r="N21" s="16"/>
      <c r="O21" s="16"/>
      <c r="P21" s="16"/>
      <c r="Q21" s="12"/>
      <c r="R21" s="26"/>
      <c r="S21" s="26" t="s">
        <v>28</v>
      </c>
      <c r="T21" s="3"/>
    </row>
    <row r="22" ht="15.75" customHeight="1">
      <c r="A22" s="3"/>
      <c r="B22" s="46" t="s">
        <v>52</v>
      </c>
      <c r="D22" s="47" t="s">
        <v>48</v>
      </c>
      <c r="F22" s="48"/>
      <c r="G22" s="51"/>
      <c r="I22" s="51"/>
      <c r="K22" s="13"/>
      <c r="L22" s="24" t="s">
        <v>13</v>
      </c>
      <c r="M22" s="50" t="s">
        <v>53</v>
      </c>
      <c r="N22" s="16"/>
      <c r="O22" s="16"/>
      <c r="P22" s="16"/>
      <c r="Q22" s="12"/>
      <c r="R22" s="26"/>
      <c r="S22" s="26" t="s">
        <v>28</v>
      </c>
      <c r="T22" s="3"/>
    </row>
    <row r="23" ht="15.75" customHeight="1">
      <c r="A23" s="3"/>
      <c r="B23" s="49" t="s">
        <v>54</v>
      </c>
      <c r="D23" s="47" t="s">
        <v>35</v>
      </c>
      <c r="F23" s="48"/>
      <c r="G23" s="40" t="s">
        <v>55</v>
      </c>
      <c r="H23" s="41"/>
      <c r="I23" s="41"/>
      <c r="J23" s="42"/>
      <c r="K23" s="13"/>
      <c r="L23" s="24" t="s">
        <v>13</v>
      </c>
      <c r="M23" s="50" t="s">
        <v>56</v>
      </c>
      <c r="N23" s="16"/>
      <c r="O23" s="16"/>
      <c r="P23" s="16"/>
      <c r="Q23" s="12"/>
      <c r="R23" s="26"/>
      <c r="S23" s="26" t="s">
        <v>28</v>
      </c>
      <c r="T23" s="3"/>
    </row>
    <row r="24" ht="15.75" customHeight="1">
      <c r="A24" s="3"/>
      <c r="B24" s="46" t="s">
        <v>57</v>
      </c>
      <c r="D24" s="47" t="s">
        <v>35</v>
      </c>
      <c r="F24" s="48"/>
      <c r="G24" s="45" t="s">
        <v>29</v>
      </c>
      <c r="I24" s="45" t="s">
        <v>30</v>
      </c>
      <c r="K24" s="13"/>
      <c r="L24" s="24" t="s">
        <v>13</v>
      </c>
      <c r="M24" s="50" t="s">
        <v>58</v>
      </c>
      <c r="N24" s="16"/>
      <c r="O24" s="16"/>
      <c r="P24" s="16"/>
      <c r="Q24" s="12"/>
      <c r="R24" s="26"/>
      <c r="S24" s="26" t="s">
        <v>28</v>
      </c>
      <c r="T24" s="3"/>
    </row>
    <row r="25" ht="15.75" customHeight="1">
      <c r="A25" s="3"/>
      <c r="B25" s="49" t="s">
        <v>59</v>
      </c>
      <c r="D25" s="47" t="s">
        <v>35</v>
      </c>
      <c r="F25" s="48"/>
      <c r="G25" s="46" t="s">
        <v>60</v>
      </c>
      <c r="I25" s="47" t="s">
        <v>42</v>
      </c>
      <c r="K25" s="13"/>
      <c r="L25" s="38"/>
      <c r="M25" s="39"/>
      <c r="N25" s="39"/>
      <c r="O25" s="39"/>
      <c r="P25" s="39"/>
      <c r="Q25" s="39"/>
      <c r="R25" s="39"/>
      <c r="S25" s="32"/>
      <c r="T25" s="3"/>
    </row>
    <row r="26" ht="15.75" customHeight="1">
      <c r="A26" s="3"/>
      <c r="B26" s="49" t="s">
        <v>61</v>
      </c>
      <c r="D26" s="47" t="s">
        <v>48</v>
      </c>
      <c r="F26" s="48"/>
      <c r="G26" s="52" t="s">
        <v>62</v>
      </c>
      <c r="I26" s="47" t="s">
        <v>42</v>
      </c>
      <c r="K26" s="13"/>
      <c r="L26" s="53" t="s">
        <v>63</v>
      </c>
      <c r="M26" s="50" t="s">
        <v>49</v>
      </c>
      <c r="N26" s="16"/>
      <c r="O26" s="16"/>
      <c r="P26" s="16"/>
      <c r="Q26" s="12"/>
      <c r="R26" s="26"/>
      <c r="S26" s="26" t="s">
        <v>28</v>
      </c>
      <c r="T26" s="3"/>
    </row>
    <row r="27" ht="15.75" customHeight="1">
      <c r="A27" s="3"/>
      <c r="B27" s="46"/>
      <c r="D27" s="47" t="s">
        <v>42</v>
      </c>
      <c r="F27" s="48"/>
      <c r="G27" s="46"/>
      <c r="I27" s="47" t="s">
        <v>42</v>
      </c>
      <c r="K27" s="13"/>
      <c r="L27" s="27"/>
      <c r="M27" s="50" t="s">
        <v>49</v>
      </c>
      <c r="N27" s="16"/>
      <c r="O27" s="16"/>
      <c r="P27" s="16"/>
      <c r="Q27" s="12"/>
      <c r="R27" s="26"/>
      <c r="S27" s="26" t="s">
        <v>28</v>
      </c>
      <c r="T27" s="3"/>
    </row>
    <row r="28" ht="15.75" customHeight="1">
      <c r="A28" s="3"/>
      <c r="B28" s="46"/>
      <c r="D28" s="47" t="s">
        <v>42</v>
      </c>
      <c r="F28" s="13"/>
      <c r="G28" s="46"/>
      <c r="I28" s="47" t="s">
        <v>42</v>
      </c>
      <c r="K28" s="13"/>
      <c r="L28" s="27"/>
      <c r="M28" s="50" t="s">
        <v>51</v>
      </c>
      <c r="N28" s="16"/>
      <c r="O28" s="16"/>
      <c r="P28" s="16"/>
      <c r="Q28" s="12"/>
      <c r="R28" s="26"/>
      <c r="S28" s="26" t="s">
        <v>28</v>
      </c>
      <c r="T28" s="3"/>
    </row>
    <row r="29" ht="15.75" customHeight="1">
      <c r="A29" s="3"/>
      <c r="B29" s="46"/>
      <c r="D29" s="47" t="s">
        <v>42</v>
      </c>
      <c r="F29" s="13"/>
      <c r="G29" s="46"/>
      <c r="I29" s="47" t="s">
        <v>42</v>
      </c>
      <c r="K29" s="13"/>
      <c r="L29" s="27"/>
      <c r="M29" s="50" t="s">
        <v>53</v>
      </c>
      <c r="N29" s="16"/>
      <c r="O29" s="16"/>
      <c r="P29" s="16"/>
      <c r="Q29" s="12"/>
      <c r="R29" s="26"/>
      <c r="S29" s="26" t="s">
        <v>28</v>
      </c>
      <c r="T29" s="3"/>
    </row>
    <row r="30" ht="15.75" customHeight="1">
      <c r="A30" s="3"/>
      <c r="B30" s="46"/>
      <c r="D30" s="47" t="s">
        <v>42</v>
      </c>
      <c r="F30" s="13"/>
      <c r="G30" s="46"/>
      <c r="I30" s="47" t="s">
        <v>42</v>
      </c>
      <c r="K30" s="13"/>
      <c r="L30" s="27"/>
      <c r="M30" s="50" t="s">
        <v>56</v>
      </c>
      <c r="N30" s="16"/>
      <c r="O30" s="16"/>
      <c r="P30" s="16"/>
      <c r="Q30" s="12"/>
      <c r="R30" s="26"/>
      <c r="S30" s="26" t="s">
        <v>28</v>
      </c>
      <c r="T30" s="3"/>
    </row>
    <row r="31" ht="15.75" customHeight="1">
      <c r="A31" s="3"/>
      <c r="B31" s="46"/>
      <c r="D31" s="47" t="s">
        <v>42</v>
      </c>
      <c r="F31" s="13"/>
      <c r="G31" s="46"/>
      <c r="I31" s="47" t="s">
        <v>42</v>
      </c>
      <c r="K31" s="13"/>
      <c r="L31" s="30"/>
      <c r="M31" s="50" t="s">
        <v>58</v>
      </c>
      <c r="N31" s="16"/>
      <c r="O31" s="16"/>
      <c r="P31" s="16"/>
      <c r="Q31" s="12"/>
      <c r="R31" s="26"/>
      <c r="S31" s="26" t="s">
        <v>28</v>
      </c>
      <c r="T31" s="3"/>
    </row>
    <row r="32" ht="21.75" customHeight="1">
      <c r="A32" s="3"/>
      <c r="B32" s="46"/>
      <c r="D32" s="47" t="s">
        <v>42</v>
      </c>
      <c r="F32" s="13"/>
      <c r="G32" s="46"/>
      <c r="I32" s="47" t="s">
        <v>42</v>
      </c>
      <c r="K32" s="3"/>
      <c r="L32" s="3"/>
      <c r="M32" s="3"/>
      <c r="N32" s="3"/>
      <c r="O32" s="3"/>
      <c r="P32" s="3"/>
      <c r="Q32" s="3"/>
      <c r="R32" s="3"/>
      <c r="S32" s="3"/>
      <c r="T32" s="3"/>
    </row>
    <row r="33" ht="15.75" customHeight="1">
      <c r="A33" s="3"/>
      <c r="B33" s="46"/>
      <c r="D33" s="47" t="s">
        <v>42</v>
      </c>
      <c r="F33" s="13"/>
      <c r="G33" s="46"/>
      <c r="I33" s="47" t="s">
        <v>42</v>
      </c>
      <c r="K33" s="3"/>
      <c r="L33" s="3"/>
      <c r="M33" s="3"/>
      <c r="N33" s="3"/>
      <c r="O33" s="3"/>
      <c r="P33" s="54"/>
      <c r="Q33" s="54"/>
      <c r="R33" s="54"/>
      <c r="S33" s="54"/>
      <c r="T33" s="54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55"/>
      <c r="Q34" s="55"/>
      <c r="R34" s="55"/>
      <c r="S34" s="55"/>
      <c r="T34" s="55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55"/>
      <c r="Q35" s="55"/>
      <c r="R35" s="55"/>
      <c r="S35" s="55"/>
      <c r="T35" s="55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55"/>
      <c r="Q36" s="55"/>
      <c r="R36" s="55"/>
      <c r="S36" s="55"/>
      <c r="T36" s="55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55"/>
      <c r="Q37" s="55"/>
      <c r="R37" s="55"/>
      <c r="S37" s="55"/>
      <c r="T37" s="55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55"/>
      <c r="Q38" s="55"/>
      <c r="R38" s="55"/>
      <c r="S38" s="55"/>
      <c r="T38" s="55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5"/>
      <c r="Q39" s="55"/>
      <c r="R39" s="55"/>
      <c r="S39" s="55"/>
      <c r="T39" s="55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2">
    <mergeCell ref="D13:E13"/>
    <mergeCell ref="G13:H13"/>
    <mergeCell ref="G14:H14"/>
    <mergeCell ref="I14:J14"/>
    <mergeCell ref="G15:H15"/>
    <mergeCell ref="I15:J15"/>
    <mergeCell ref="G16:H16"/>
    <mergeCell ref="I16:J16"/>
    <mergeCell ref="B13:C13"/>
    <mergeCell ref="B14:C14"/>
    <mergeCell ref="D14:E14"/>
    <mergeCell ref="B15:C15"/>
    <mergeCell ref="D15:E15"/>
    <mergeCell ref="B16:C16"/>
    <mergeCell ref="D16:E16"/>
    <mergeCell ref="B18:C18"/>
    <mergeCell ref="D18:E18"/>
    <mergeCell ref="G18:H18"/>
    <mergeCell ref="I18:J18"/>
    <mergeCell ref="L18:S18"/>
    <mergeCell ref="B19:C19"/>
    <mergeCell ref="D19:E19"/>
    <mergeCell ref="M19:Q19"/>
    <mergeCell ref="G19:H19"/>
    <mergeCell ref="I19:J19"/>
    <mergeCell ref="B20:C20"/>
    <mergeCell ref="D20:E20"/>
    <mergeCell ref="G20:H20"/>
    <mergeCell ref="I20:J20"/>
    <mergeCell ref="M20:Q20"/>
    <mergeCell ref="A1:F1"/>
    <mergeCell ref="B2:S2"/>
    <mergeCell ref="B4:J4"/>
    <mergeCell ref="C5:D5"/>
    <mergeCell ref="E5:F5"/>
    <mergeCell ref="G5:H5"/>
    <mergeCell ref="I5:J5"/>
    <mergeCell ref="B6:B8"/>
    <mergeCell ref="C6:D8"/>
    <mergeCell ref="E6:F8"/>
    <mergeCell ref="G6:H8"/>
    <mergeCell ref="I6:J8"/>
    <mergeCell ref="F9:G9"/>
    <mergeCell ref="H9:I9"/>
    <mergeCell ref="L11:S11"/>
    <mergeCell ref="M12:Q12"/>
    <mergeCell ref="M13:Q13"/>
    <mergeCell ref="M14:Q14"/>
    <mergeCell ref="M15:Q15"/>
    <mergeCell ref="M16:Q16"/>
    <mergeCell ref="L4:Q4"/>
    <mergeCell ref="M5:Q5"/>
    <mergeCell ref="M6:Q6"/>
    <mergeCell ref="M7:Q7"/>
    <mergeCell ref="M8:Q8"/>
    <mergeCell ref="M9:Q9"/>
    <mergeCell ref="M10:Q10"/>
    <mergeCell ref="C9:E9"/>
    <mergeCell ref="C10:E10"/>
    <mergeCell ref="F10:G10"/>
    <mergeCell ref="H10:I10"/>
    <mergeCell ref="B12:E12"/>
    <mergeCell ref="G12:J12"/>
    <mergeCell ref="I13:J13"/>
    <mergeCell ref="B17:C17"/>
    <mergeCell ref="D17:E17"/>
    <mergeCell ref="G17:H17"/>
    <mergeCell ref="I17:J17"/>
    <mergeCell ref="M17:Q17"/>
    <mergeCell ref="D24:E24"/>
    <mergeCell ref="G24:H24"/>
    <mergeCell ref="M30:Q30"/>
    <mergeCell ref="M31:Q31"/>
    <mergeCell ref="M23:Q23"/>
    <mergeCell ref="M24:Q24"/>
    <mergeCell ref="L26:L31"/>
    <mergeCell ref="M26:Q26"/>
    <mergeCell ref="M27:Q27"/>
    <mergeCell ref="M28:Q28"/>
    <mergeCell ref="M29:Q29"/>
    <mergeCell ref="B30:C30"/>
    <mergeCell ref="D30:E30"/>
    <mergeCell ref="G30:H30"/>
    <mergeCell ref="I30:J30"/>
    <mergeCell ref="D31:E31"/>
    <mergeCell ref="G31:H31"/>
    <mergeCell ref="I31:J31"/>
    <mergeCell ref="B31:C31"/>
    <mergeCell ref="B32:C32"/>
    <mergeCell ref="D32:E32"/>
    <mergeCell ref="G32:H32"/>
    <mergeCell ref="I32:J32"/>
    <mergeCell ref="B33:C33"/>
    <mergeCell ref="D33:E33"/>
    <mergeCell ref="B21:C21"/>
    <mergeCell ref="D21:E21"/>
    <mergeCell ref="G21:H21"/>
    <mergeCell ref="I21:J21"/>
    <mergeCell ref="M21:Q21"/>
    <mergeCell ref="B22:C22"/>
    <mergeCell ref="D22:E22"/>
    <mergeCell ref="M22:Q22"/>
    <mergeCell ref="B25:C25"/>
    <mergeCell ref="D25:E25"/>
    <mergeCell ref="G25:H25"/>
    <mergeCell ref="I25:J25"/>
    <mergeCell ref="L25:S25"/>
    <mergeCell ref="G22:H22"/>
    <mergeCell ref="I22:J22"/>
    <mergeCell ref="B23:C23"/>
    <mergeCell ref="D23:E23"/>
    <mergeCell ref="G23:J23"/>
    <mergeCell ref="B24:C24"/>
    <mergeCell ref="I24:J24"/>
    <mergeCell ref="B26:C26"/>
    <mergeCell ref="D26:E26"/>
    <mergeCell ref="G26:H26"/>
    <mergeCell ref="I26:J26"/>
    <mergeCell ref="D27:E27"/>
    <mergeCell ref="G27:H27"/>
    <mergeCell ref="I27:J27"/>
    <mergeCell ref="G29:H29"/>
    <mergeCell ref="I29:J29"/>
    <mergeCell ref="B27:C27"/>
    <mergeCell ref="B28:C28"/>
    <mergeCell ref="D28:E28"/>
    <mergeCell ref="G28:H28"/>
    <mergeCell ref="I28:J28"/>
    <mergeCell ref="B29:C29"/>
    <mergeCell ref="D29:E29"/>
    <mergeCell ref="G33:H33"/>
    <mergeCell ref="I33:J33"/>
  </mergeCells>
  <conditionalFormatting sqref="S6:S10 S12:S17 S19:S24 S26:S31">
    <cfRule type="containsText" dxfId="0" priority="1" operator="containsText" text="Completed">
      <formula>NOT(ISERROR(SEARCH(("Completed"),(S6))))</formula>
    </cfRule>
  </conditionalFormatting>
  <conditionalFormatting sqref="S6:S10 S12:S17 S19:S24 S26:S31">
    <cfRule type="containsText" dxfId="1" priority="2" operator="containsText" text="In Progress">
      <formula>NOT(ISERROR(SEARCH(("In Progress"),(S6))))</formula>
    </cfRule>
  </conditionalFormatting>
  <conditionalFormatting sqref="S6:S10 S12:S17 S19:S24 S26:S31">
    <cfRule type="containsText" dxfId="2" priority="3" operator="containsText" text="Haven't Started">
      <formula>NOT(ISERROR(SEARCH(("Haven't Started"),(S6))))</formula>
    </cfRule>
  </conditionalFormatting>
  <dataValidations>
    <dataValidation type="list" allowBlank="1" sqref="G6">
      <formula1>"5%,10%,15%,20%,25%,30%,35%,40%,45%,50%,55%,60%,65%,70%,75%,80%"</formula1>
    </dataValidation>
    <dataValidation type="list" allowBlank="1" sqref="S6:S10 S12:S17 S19:S24 S26:S31">
      <formula1>"completed,in progress,haven't started"</formula1>
    </dataValidation>
    <dataValidation type="list" allowBlank="1" sqref="D14:D33 I25:I33">
      <formula1>"*,Daily,Weekly,Every 2 W's,Every 3-4 W's,Monthly"</formula1>
    </dataValidation>
  </dataValidations>
  <hyperlinks>
    <hyperlink r:id="rId1" ref="A1"/>
    <hyperlink r:id="rId2" ref="B15"/>
    <hyperlink r:id="rId3" ref="G15"/>
    <hyperlink r:id="rId4" ref="B23"/>
    <hyperlink r:id="rId5" ref="B25"/>
    <hyperlink r:id="rId6" ref="B26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 outlineLevelCol="1"/>
  <cols>
    <col customWidth="1" min="1" max="1" width="6.75"/>
    <col customWidth="1" min="2" max="2" width="8.13"/>
    <col customWidth="1" min="3" max="3" width="7.25" outlineLevel="1"/>
    <col customWidth="1" min="4" max="4" width="8.75" outlineLevel="1"/>
    <col customWidth="1" min="5" max="5" width="8.0" outlineLevel="1"/>
    <col customWidth="1" min="6" max="6" width="8.13" outlineLevel="1"/>
    <col customWidth="1" min="7" max="7" width="13.13"/>
    <col customWidth="1" min="8" max="8" width="9.75"/>
    <col customWidth="1" min="9" max="9" width="9.5"/>
    <col customWidth="1" min="10" max="10" width="14.13"/>
    <col customWidth="1" min="11" max="11" width="9.5"/>
    <col customWidth="1" min="12" max="12" width="9.63" outlineLevel="1"/>
    <col customWidth="1" min="13" max="13" width="9.75"/>
    <col customWidth="1" min="14" max="15" width="10.25"/>
    <col customWidth="1" min="16" max="17" width="10.5"/>
    <col customWidth="1" min="18" max="18" width="10.0"/>
    <col customWidth="1" min="19" max="19" width="12.88"/>
    <col customWidth="1" min="20" max="20" width="13.88"/>
    <col customWidth="1" min="21" max="21" width="6.88"/>
    <col customWidth="1" min="22" max="24" width="10.25"/>
    <col customWidth="1" min="25" max="25" width="9.5"/>
    <col customWidth="1" min="26" max="26" width="10.5"/>
    <col customWidth="1" min="27" max="27" width="11.0"/>
    <col customWidth="1" min="28" max="29" width="14.0"/>
    <col customWidth="1" min="30" max="30" width="6.75"/>
    <col customWidth="1" min="31" max="63" width="14.0"/>
  </cols>
  <sheetData>
    <row r="1" ht="18.75" customHeight="1">
      <c r="A1" s="56"/>
      <c r="B1" s="57" t="s">
        <v>64</v>
      </c>
      <c r="C1" s="3"/>
      <c r="D1" s="3"/>
      <c r="E1" s="3"/>
      <c r="F1" s="3"/>
      <c r="G1" s="3"/>
      <c r="H1" s="3"/>
      <c r="I1" s="3"/>
      <c r="J1" s="3"/>
      <c r="K1" s="58" t="s">
        <v>65</v>
      </c>
      <c r="L1" s="3"/>
      <c r="M1" s="3"/>
      <c r="N1" s="3"/>
      <c r="O1" s="3"/>
      <c r="P1" s="3"/>
      <c r="Q1" s="3"/>
      <c r="R1" s="3"/>
      <c r="S1" s="3"/>
      <c r="T1" s="58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</row>
    <row r="2" ht="26.25" customHeight="1">
      <c r="A2" s="3"/>
      <c r="C2" s="3"/>
      <c r="D2" s="3"/>
      <c r="E2" s="3"/>
      <c r="F2" s="3"/>
      <c r="G2" s="59" t="s">
        <v>66</v>
      </c>
      <c r="H2" s="39"/>
      <c r="I2" s="39"/>
      <c r="J2" s="39"/>
      <c r="K2" s="3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3" ht="18.0" customHeight="1">
      <c r="A3" s="60" t="s">
        <v>67</v>
      </c>
      <c r="C3" s="3"/>
      <c r="D3" s="3"/>
      <c r="E3" s="3"/>
      <c r="F3" s="3"/>
      <c r="G3" s="61" t="s">
        <v>68</v>
      </c>
      <c r="H3" s="62"/>
      <c r="I3" s="62"/>
      <c r="J3" s="62"/>
      <c r="K3" s="63"/>
      <c r="L3" s="3"/>
      <c r="M3" s="3"/>
      <c r="N3" s="3"/>
      <c r="O3" s="64" t="s">
        <v>69</v>
      </c>
      <c r="P3" s="12"/>
      <c r="Q3" s="65" t="s">
        <v>70</v>
      </c>
      <c r="R3" s="66" t="s">
        <v>71</v>
      </c>
      <c r="S3" s="67" t="s">
        <v>72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</row>
    <row r="4" ht="18.0" customHeight="1">
      <c r="C4" s="3"/>
      <c r="D4" s="3"/>
      <c r="E4" s="3"/>
      <c r="F4" s="3"/>
      <c r="G4" s="68" t="s">
        <v>73</v>
      </c>
      <c r="H4" s="12"/>
      <c r="I4" s="69">
        <f>SUM(H44+D44)</f>
        <v>0</v>
      </c>
      <c r="J4" s="70" t="s">
        <v>74</v>
      </c>
      <c r="K4" s="71">
        <f>SUM(BG44)</f>
        <v>0</v>
      </c>
      <c r="L4" s="3"/>
      <c r="M4" s="72" t="s">
        <v>75</v>
      </c>
      <c r="N4" s="3"/>
      <c r="O4" s="68" t="s">
        <v>76</v>
      </c>
      <c r="P4" s="12"/>
      <c r="Q4" s="73">
        <f>AH44</f>
        <v>0</v>
      </c>
      <c r="R4" s="73">
        <f>BC44</f>
        <v>0</v>
      </c>
      <c r="S4" s="74" t="str">
        <f t="shared" ref="S4:S7" si="1">if(Q4&gt;R4,$Q$3,if(Q4&lt;R4,$R$3,""))</f>
        <v/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</row>
    <row r="5" ht="17.25" customHeight="1">
      <c r="A5" s="75"/>
      <c r="C5" s="3"/>
      <c r="D5" s="3"/>
      <c r="E5" s="3"/>
      <c r="F5" s="3"/>
      <c r="G5" s="68" t="s">
        <v>77</v>
      </c>
      <c r="H5" s="12"/>
      <c r="I5" s="76">
        <f>I44+L44</f>
        <v>0</v>
      </c>
      <c r="J5" s="70" t="s">
        <v>78</v>
      </c>
      <c r="K5" s="77">
        <f>SUM(BH44)</f>
        <v>0</v>
      </c>
      <c r="L5" s="3"/>
      <c r="M5" s="78">
        <f>iferror(K5/K4,0)</f>
        <v>0</v>
      </c>
      <c r="N5" s="3"/>
      <c r="O5" s="68" t="s">
        <v>79</v>
      </c>
      <c r="P5" s="12"/>
      <c r="Q5" s="79">
        <f>IFERROR(AH44/(R44+#REF!+Z44),0)</f>
        <v>0</v>
      </c>
      <c r="R5" s="79">
        <f>IFERROR(BC44/(AM44+#REF!+AU44),0)</f>
        <v>0</v>
      </c>
      <c r="S5" s="74" t="str">
        <f t="shared" si="1"/>
        <v/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</row>
    <row r="6" ht="16.5" customHeight="1">
      <c r="A6" s="3"/>
      <c r="B6" s="3"/>
      <c r="C6" s="3"/>
      <c r="D6" s="3"/>
      <c r="E6" s="3"/>
      <c r="F6" s="3"/>
      <c r="G6" s="68" t="s">
        <v>80</v>
      </c>
      <c r="H6" s="12"/>
      <c r="I6" s="76">
        <f>SUM(K44+N44)</f>
        <v>0</v>
      </c>
      <c r="J6" s="70" t="s">
        <v>81</v>
      </c>
      <c r="K6" s="77">
        <f>SUM(BI44)</f>
        <v>0</v>
      </c>
      <c r="L6" s="3"/>
      <c r="M6" s="78">
        <f>iferror(K6/K4,0)</f>
        <v>0</v>
      </c>
      <c r="N6" s="3"/>
      <c r="O6" s="68" t="s">
        <v>82</v>
      </c>
      <c r="P6" s="12"/>
      <c r="Q6" s="80">
        <f>AI45</f>
        <v>0</v>
      </c>
      <c r="R6" s="80">
        <f>BD45</f>
        <v>0</v>
      </c>
      <c r="S6" s="74" t="str">
        <f t="shared" si="1"/>
        <v/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</row>
    <row r="7" ht="16.5" customHeight="1">
      <c r="A7" s="3"/>
      <c r="B7" s="3"/>
      <c r="C7" s="3"/>
      <c r="D7" s="3"/>
      <c r="E7" s="3"/>
      <c r="F7" s="3"/>
      <c r="G7" s="68" t="s">
        <v>83</v>
      </c>
      <c r="H7" s="12"/>
      <c r="I7" s="76">
        <f>AT43+Y43+Q43+AL43</f>
        <v>0</v>
      </c>
      <c r="J7" s="70" t="s">
        <v>84</v>
      </c>
      <c r="K7" s="81">
        <f>IFERROR((BH44-G44)/(G44),0)</f>
        <v>0</v>
      </c>
      <c r="L7" s="3"/>
      <c r="M7" s="3"/>
      <c r="N7" s="3"/>
      <c r="O7" s="68" t="s">
        <v>85</v>
      </c>
      <c r="P7" s="12"/>
      <c r="Q7" s="80">
        <f>AJ45</f>
        <v>0</v>
      </c>
      <c r="R7" s="80">
        <f>BE45</f>
        <v>0</v>
      </c>
      <c r="S7" s="74" t="str">
        <f t="shared" si="1"/>
        <v/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82" t="s">
        <v>86</v>
      </c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82" t="s">
        <v>86</v>
      </c>
      <c r="BG7" s="3"/>
      <c r="BH7" s="3"/>
      <c r="BI7" s="3"/>
      <c r="BJ7" s="3"/>
      <c r="BK7" s="3"/>
    </row>
    <row r="8" ht="17.25" customHeight="1">
      <c r="A8" s="3"/>
      <c r="B8" s="3"/>
      <c r="C8" s="3"/>
      <c r="D8" s="3"/>
      <c r="E8" s="3"/>
      <c r="F8" s="3"/>
      <c r="G8" s="68" t="s">
        <v>87</v>
      </c>
      <c r="H8" s="12"/>
      <c r="I8" s="76">
        <f>R43+Z43+AM43+AU4</f>
        <v>0</v>
      </c>
      <c r="J8" s="70" t="s">
        <v>88</v>
      </c>
      <c r="K8" s="81">
        <f>IFERROR((BI44-G44)/(G44),0)</f>
        <v>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BG8" s="3"/>
      <c r="BH8" s="3"/>
      <c r="BI8" s="3"/>
      <c r="BJ8" s="3"/>
      <c r="BK8" s="3"/>
    </row>
    <row r="9" ht="18.0" customHeight="1">
      <c r="A9" s="3"/>
      <c r="B9" s="3"/>
      <c r="C9" s="3"/>
      <c r="D9" s="3"/>
      <c r="E9" s="3"/>
      <c r="F9" s="3"/>
      <c r="G9" s="68"/>
      <c r="H9" s="12"/>
      <c r="I9" s="76"/>
      <c r="J9" s="70" t="s">
        <v>89</v>
      </c>
      <c r="K9" s="81">
        <f>SUM(Q49)</f>
        <v>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82"/>
      <c r="AF9" s="82"/>
      <c r="AG9" s="82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82"/>
      <c r="BA9" s="82"/>
      <c r="BB9" s="82"/>
      <c r="BC9" s="3"/>
      <c r="BD9" s="82"/>
      <c r="BE9" s="82"/>
      <c r="BF9" s="82"/>
      <c r="BG9" s="3"/>
      <c r="BH9" s="3"/>
      <c r="BI9" s="3"/>
      <c r="BJ9" s="3"/>
      <c r="BK9" s="3"/>
    </row>
    <row r="10" ht="18.0" customHeight="1">
      <c r="A10" s="3"/>
      <c r="B10" s="3"/>
      <c r="C10" s="3"/>
      <c r="D10" s="3"/>
      <c r="E10" s="3"/>
      <c r="F10" s="3"/>
      <c r="G10" s="3"/>
      <c r="H10" s="3"/>
      <c r="I10" s="3">
        <v>44.0</v>
      </c>
      <c r="J10" s="3"/>
      <c r="K10" s="3"/>
      <c r="L10" s="3"/>
      <c r="M10" s="3"/>
      <c r="N10" s="3"/>
      <c r="O10" s="3"/>
      <c r="P10" s="3"/>
      <c r="Q10" s="83" t="s">
        <v>90</v>
      </c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5"/>
      <c r="AK10" s="3"/>
      <c r="AL10" s="86" t="s">
        <v>91</v>
      </c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5"/>
      <c r="BF10" s="3"/>
      <c r="BG10" s="87" t="s">
        <v>92</v>
      </c>
      <c r="BJ10" s="3"/>
      <c r="BK10" s="3"/>
    </row>
    <row r="11" ht="27.75" customHeight="1">
      <c r="A11" s="3"/>
      <c r="B11" s="3"/>
      <c r="C11" s="3"/>
      <c r="D11" s="3"/>
      <c r="E11" s="3"/>
      <c r="F11" s="3"/>
      <c r="G11" s="58"/>
      <c r="H11" s="58"/>
      <c r="I11" s="88" t="s">
        <v>93</v>
      </c>
      <c r="J11" s="89"/>
      <c r="K11" s="89"/>
      <c r="L11" s="89"/>
      <c r="M11" s="89"/>
      <c r="N11" s="90"/>
      <c r="O11" s="91"/>
      <c r="P11" s="91"/>
      <c r="Q11" s="92" t="s">
        <v>94</v>
      </c>
      <c r="R11" s="84"/>
      <c r="S11" s="84"/>
      <c r="T11" s="84"/>
      <c r="U11" s="84"/>
      <c r="V11" s="84"/>
      <c r="W11" s="85"/>
      <c r="X11" s="91"/>
      <c r="Y11" s="93" t="s">
        <v>95</v>
      </c>
      <c r="Z11" s="84"/>
      <c r="AA11" s="84"/>
      <c r="AB11" s="84"/>
      <c r="AC11" s="84"/>
      <c r="AD11" s="84"/>
      <c r="AE11" s="84"/>
      <c r="AF11" s="85"/>
      <c r="AG11" s="3"/>
      <c r="AH11" s="94" t="s">
        <v>96</v>
      </c>
      <c r="AK11" s="95"/>
      <c r="AL11" s="92" t="s">
        <v>94</v>
      </c>
      <c r="AM11" s="84"/>
      <c r="AN11" s="84"/>
      <c r="AO11" s="84"/>
      <c r="AP11" s="84"/>
      <c r="AQ11" s="84"/>
      <c r="AR11" s="85"/>
      <c r="AS11" s="91"/>
      <c r="AT11" s="93" t="s">
        <v>95</v>
      </c>
      <c r="AU11" s="84"/>
      <c r="AV11" s="84"/>
      <c r="AW11" s="84"/>
      <c r="AX11" s="84"/>
      <c r="AY11" s="84"/>
      <c r="AZ11" s="84"/>
      <c r="BA11" s="85"/>
      <c r="BB11" s="3"/>
      <c r="BC11" s="94" t="s">
        <v>96</v>
      </c>
      <c r="BF11" s="95"/>
      <c r="BJ11" s="95"/>
      <c r="BK11" s="95"/>
    </row>
    <row r="12" ht="15.75" customHeight="1">
      <c r="A12" s="96"/>
      <c r="B12" s="45" t="s">
        <v>97</v>
      </c>
      <c r="C12" s="97"/>
      <c r="D12" s="45" t="s">
        <v>98</v>
      </c>
      <c r="E12" s="98" t="s">
        <v>99</v>
      </c>
      <c r="F12" s="98" t="s">
        <v>100</v>
      </c>
      <c r="G12" s="99" t="s">
        <v>101</v>
      </c>
      <c r="H12" s="98" t="s">
        <v>102</v>
      </c>
      <c r="I12" s="100" t="s">
        <v>103</v>
      </c>
      <c r="J12" s="100" t="s">
        <v>104</v>
      </c>
      <c r="K12" s="100" t="s">
        <v>105</v>
      </c>
      <c r="L12" s="100" t="s">
        <v>106</v>
      </c>
      <c r="M12" s="100" t="s">
        <v>107</v>
      </c>
      <c r="N12" s="100" t="s">
        <v>108</v>
      </c>
      <c r="O12" s="101"/>
      <c r="P12" s="101"/>
      <c r="Q12" s="100" t="s">
        <v>109</v>
      </c>
      <c r="R12" s="100" t="s">
        <v>87</v>
      </c>
      <c r="S12" s="100" t="s">
        <v>110</v>
      </c>
      <c r="T12" s="100" t="s">
        <v>111</v>
      </c>
      <c r="U12" s="100" t="s">
        <v>112</v>
      </c>
      <c r="V12" s="100" t="s">
        <v>113</v>
      </c>
      <c r="W12" s="100" t="s">
        <v>114</v>
      </c>
      <c r="X12" s="101"/>
      <c r="Y12" s="100" t="s">
        <v>109</v>
      </c>
      <c r="Z12" s="100" t="s">
        <v>87</v>
      </c>
      <c r="AA12" s="100" t="s">
        <v>115</v>
      </c>
      <c r="AB12" s="100" t="s">
        <v>116</v>
      </c>
      <c r="AC12" s="100" t="s">
        <v>111</v>
      </c>
      <c r="AD12" s="100" t="s">
        <v>112</v>
      </c>
      <c r="AE12" s="100" t="s">
        <v>113</v>
      </c>
      <c r="AF12" s="100" t="s">
        <v>114</v>
      </c>
      <c r="AG12" s="3"/>
      <c r="AH12" s="98" t="s">
        <v>76</v>
      </c>
      <c r="AI12" s="98" t="s">
        <v>117</v>
      </c>
      <c r="AJ12" s="98" t="s">
        <v>118</v>
      </c>
      <c r="AK12" s="102"/>
      <c r="AL12" s="100" t="s">
        <v>109</v>
      </c>
      <c r="AM12" s="100" t="s">
        <v>87</v>
      </c>
      <c r="AN12" s="100" t="s">
        <v>110</v>
      </c>
      <c r="AO12" s="100" t="s">
        <v>111</v>
      </c>
      <c r="AP12" s="100" t="s">
        <v>112</v>
      </c>
      <c r="AQ12" s="100" t="s">
        <v>113</v>
      </c>
      <c r="AR12" s="100" t="s">
        <v>114</v>
      </c>
      <c r="AS12" s="101"/>
      <c r="AT12" s="100" t="s">
        <v>109</v>
      </c>
      <c r="AU12" s="100" t="s">
        <v>87</v>
      </c>
      <c r="AV12" s="100" t="s">
        <v>115</v>
      </c>
      <c r="AW12" s="100" t="s">
        <v>116</v>
      </c>
      <c r="AX12" s="100" t="s">
        <v>111</v>
      </c>
      <c r="AY12" s="100" t="s">
        <v>112</v>
      </c>
      <c r="AZ12" s="100" t="s">
        <v>113</v>
      </c>
      <c r="BA12" s="100" t="s">
        <v>114</v>
      </c>
      <c r="BB12" s="3"/>
      <c r="BC12" s="98" t="s">
        <v>76</v>
      </c>
      <c r="BD12" s="98" t="s">
        <v>117</v>
      </c>
      <c r="BE12" s="98" t="s">
        <v>118</v>
      </c>
      <c r="BF12" s="102"/>
      <c r="BG12" s="98" t="s">
        <v>76</v>
      </c>
      <c r="BH12" s="98" t="s">
        <v>117</v>
      </c>
      <c r="BI12" s="98" t="s">
        <v>118</v>
      </c>
      <c r="BJ12" s="102"/>
      <c r="BK12" s="102"/>
    </row>
    <row r="13" ht="14.25" customHeight="1">
      <c r="A13" s="103"/>
      <c r="B13" s="104" t="str">
        <f>G2</f>
        <v>ENTER MONTH START DATE</v>
      </c>
      <c r="C13" s="97"/>
      <c r="D13" s="105" t="s">
        <v>119</v>
      </c>
      <c r="E13" s="105"/>
      <c r="F13" s="105"/>
      <c r="G13" s="106">
        <v>0.0</v>
      </c>
      <c r="H13" s="105">
        <v>0.0</v>
      </c>
      <c r="I13" s="105">
        <v>0.0</v>
      </c>
      <c r="J13" s="105">
        <v>0.0</v>
      </c>
      <c r="K13" s="105">
        <v>0.0</v>
      </c>
      <c r="L13" s="105">
        <v>0.0</v>
      </c>
      <c r="M13" s="105">
        <v>0.0</v>
      </c>
      <c r="N13" s="105">
        <v>0.0</v>
      </c>
      <c r="O13" s="107"/>
      <c r="P13" s="107"/>
      <c r="Q13" s="105">
        <v>0.0</v>
      </c>
      <c r="R13" s="105">
        <v>0.0</v>
      </c>
      <c r="S13" s="105">
        <v>0.0</v>
      </c>
      <c r="T13" s="105">
        <v>0.0</v>
      </c>
      <c r="U13" s="105">
        <v>0.0</v>
      </c>
      <c r="V13" s="106">
        <v>0.0</v>
      </c>
      <c r="W13" s="106">
        <v>0.0</v>
      </c>
      <c r="X13" s="107"/>
      <c r="Y13" s="105">
        <v>0.0</v>
      </c>
      <c r="Z13" s="105">
        <v>0.0</v>
      </c>
      <c r="AA13" s="105">
        <v>0.0</v>
      </c>
      <c r="AB13" s="105">
        <v>0.0</v>
      </c>
      <c r="AC13" s="105">
        <v>0.0</v>
      </c>
      <c r="AD13" s="105">
        <v>0.0</v>
      </c>
      <c r="AE13" s="106">
        <v>0.0</v>
      </c>
      <c r="AF13" s="106">
        <v>0.0</v>
      </c>
      <c r="AG13" s="3"/>
      <c r="AH13" s="108">
        <f t="shared" ref="AH13:AJ13" si="2">sum(U13+AD13)</f>
        <v>0</v>
      </c>
      <c r="AI13" s="109">
        <f t="shared" si="2"/>
        <v>0</v>
      </c>
      <c r="AJ13" s="109">
        <f t="shared" si="2"/>
        <v>0</v>
      </c>
      <c r="AK13" s="107"/>
      <c r="AL13" s="105">
        <v>0.0</v>
      </c>
      <c r="AM13" s="105">
        <v>0.0</v>
      </c>
      <c r="AN13" s="105">
        <v>0.0</v>
      </c>
      <c r="AO13" s="105">
        <v>0.0</v>
      </c>
      <c r="AP13" s="105">
        <v>0.0</v>
      </c>
      <c r="AQ13" s="106">
        <v>0.0</v>
      </c>
      <c r="AR13" s="106">
        <v>0.0</v>
      </c>
      <c r="AS13" s="107"/>
      <c r="AT13" s="105">
        <v>0.0</v>
      </c>
      <c r="AU13" s="105">
        <v>0.0</v>
      </c>
      <c r="AV13" s="105">
        <v>0.0</v>
      </c>
      <c r="AW13" s="105">
        <v>0.0</v>
      </c>
      <c r="AX13" s="105">
        <v>0.0</v>
      </c>
      <c r="AY13" s="105">
        <v>0.0</v>
      </c>
      <c r="AZ13" s="106">
        <v>0.0</v>
      </c>
      <c r="BA13" s="106">
        <v>0.0</v>
      </c>
      <c r="BB13" s="3"/>
      <c r="BC13" s="108">
        <f t="shared" ref="BC13:BE13" si="3">sum(AP13+AY13)</f>
        <v>0</v>
      </c>
      <c r="BD13" s="109">
        <f t="shared" si="3"/>
        <v>0</v>
      </c>
      <c r="BE13" s="109">
        <f t="shared" si="3"/>
        <v>0</v>
      </c>
      <c r="BF13" s="107"/>
      <c r="BG13" s="108">
        <f t="shared" ref="BG13:BI13" si="4">AH13+BC13</f>
        <v>0</v>
      </c>
      <c r="BH13" s="109">
        <f t="shared" si="4"/>
        <v>0</v>
      </c>
      <c r="BI13" s="109">
        <f t="shared" si="4"/>
        <v>0</v>
      </c>
      <c r="BJ13" s="107"/>
      <c r="BK13" s="107"/>
    </row>
    <row r="14" ht="14.25" customHeight="1">
      <c r="A14" s="103"/>
      <c r="B14" s="104" t="str">
        <f t="shared" ref="B14:B43" si="8">B13+1</f>
        <v>#VALUE!</v>
      </c>
      <c r="C14" s="97"/>
      <c r="D14" s="105" t="s">
        <v>119</v>
      </c>
      <c r="E14" s="105"/>
      <c r="F14" s="105"/>
      <c r="G14" s="106">
        <v>0.0</v>
      </c>
      <c r="H14" s="105">
        <v>0.0</v>
      </c>
      <c r="I14" s="105">
        <v>0.0</v>
      </c>
      <c r="J14" s="105">
        <v>0.0</v>
      </c>
      <c r="K14" s="105">
        <v>0.0</v>
      </c>
      <c r="L14" s="105">
        <v>0.0</v>
      </c>
      <c r="M14" s="105">
        <v>0.0</v>
      </c>
      <c r="N14" s="105">
        <v>0.0</v>
      </c>
      <c r="O14" s="107"/>
      <c r="P14" s="107"/>
      <c r="Q14" s="105">
        <v>0.0</v>
      </c>
      <c r="R14" s="105">
        <v>0.0</v>
      </c>
      <c r="S14" s="105">
        <v>0.0</v>
      </c>
      <c r="T14" s="105">
        <v>0.0</v>
      </c>
      <c r="U14" s="105">
        <v>0.0</v>
      </c>
      <c r="V14" s="106">
        <v>0.0</v>
      </c>
      <c r="W14" s="106">
        <v>0.0</v>
      </c>
      <c r="X14" s="107"/>
      <c r="Y14" s="105">
        <v>0.0</v>
      </c>
      <c r="Z14" s="105">
        <v>0.0</v>
      </c>
      <c r="AA14" s="105">
        <v>0.0</v>
      </c>
      <c r="AB14" s="105">
        <v>0.0</v>
      </c>
      <c r="AC14" s="105">
        <v>0.0</v>
      </c>
      <c r="AD14" s="105">
        <v>0.0</v>
      </c>
      <c r="AE14" s="106">
        <v>0.0</v>
      </c>
      <c r="AF14" s="106">
        <v>0.0</v>
      </c>
      <c r="AG14" s="3"/>
      <c r="AH14" s="108">
        <f t="shared" ref="AH14:AJ14" si="5">sum(U14+AD14)</f>
        <v>0</v>
      </c>
      <c r="AI14" s="109">
        <f t="shared" si="5"/>
        <v>0</v>
      </c>
      <c r="AJ14" s="109">
        <f t="shared" si="5"/>
        <v>0</v>
      </c>
      <c r="AK14" s="107"/>
      <c r="AL14" s="105">
        <v>0.0</v>
      </c>
      <c r="AM14" s="105">
        <v>0.0</v>
      </c>
      <c r="AN14" s="105">
        <v>0.0</v>
      </c>
      <c r="AO14" s="105">
        <v>0.0</v>
      </c>
      <c r="AP14" s="105">
        <v>0.0</v>
      </c>
      <c r="AQ14" s="106">
        <v>0.0</v>
      </c>
      <c r="AR14" s="106">
        <v>0.0</v>
      </c>
      <c r="AS14" s="107"/>
      <c r="AT14" s="105">
        <v>0.0</v>
      </c>
      <c r="AU14" s="105">
        <v>0.0</v>
      </c>
      <c r="AV14" s="105">
        <v>0.0</v>
      </c>
      <c r="AW14" s="105">
        <v>0.0</v>
      </c>
      <c r="AX14" s="105">
        <v>0.0</v>
      </c>
      <c r="AY14" s="105">
        <v>0.0</v>
      </c>
      <c r="AZ14" s="106">
        <v>0.0</v>
      </c>
      <c r="BA14" s="106">
        <v>0.0</v>
      </c>
      <c r="BB14" s="3"/>
      <c r="BC14" s="108">
        <f t="shared" ref="BC14:BE14" si="6">sum(AP14+AY14)</f>
        <v>0</v>
      </c>
      <c r="BD14" s="109">
        <f t="shared" si="6"/>
        <v>0</v>
      </c>
      <c r="BE14" s="109">
        <f t="shared" si="6"/>
        <v>0</v>
      </c>
      <c r="BF14" s="107"/>
      <c r="BG14" s="108">
        <f t="shared" ref="BG14:BI14" si="7">AH14+BC14</f>
        <v>0</v>
      </c>
      <c r="BH14" s="109">
        <f t="shared" si="7"/>
        <v>0</v>
      </c>
      <c r="BI14" s="109">
        <f t="shared" si="7"/>
        <v>0</v>
      </c>
      <c r="BJ14" s="107"/>
      <c r="BK14" s="107"/>
    </row>
    <row r="15" ht="14.25" customHeight="1">
      <c r="A15" s="103"/>
      <c r="B15" s="104" t="str">
        <f t="shared" si="8"/>
        <v>#VALUE!</v>
      </c>
      <c r="C15" s="97"/>
      <c r="D15" s="105" t="s">
        <v>119</v>
      </c>
      <c r="E15" s="105"/>
      <c r="F15" s="105"/>
      <c r="G15" s="106">
        <v>0.0</v>
      </c>
      <c r="H15" s="105">
        <v>0.0</v>
      </c>
      <c r="I15" s="105">
        <v>0.0</v>
      </c>
      <c r="J15" s="105">
        <v>0.0</v>
      </c>
      <c r="K15" s="105">
        <v>0.0</v>
      </c>
      <c r="L15" s="105">
        <v>0.0</v>
      </c>
      <c r="M15" s="105">
        <v>0.0</v>
      </c>
      <c r="N15" s="105">
        <v>0.0</v>
      </c>
      <c r="O15" s="107"/>
      <c r="P15" s="107"/>
      <c r="Q15" s="105">
        <v>0.0</v>
      </c>
      <c r="R15" s="105">
        <v>0.0</v>
      </c>
      <c r="S15" s="105">
        <v>0.0</v>
      </c>
      <c r="T15" s="105">
        <v>0.0</v>
      </c>
      <c r="U15" s="105">
        <v>0.0</v>
      </c>
      <c r="V15" s="106">
        <v>0.0</v>
      </c>
      <c r="W15" s="106">
        <v>0.0</v>
      </c>
      <c r="X15" s="107"/>
      <c r="Y15" s="105">
        <v>0.0</v>
      </c>
      <c r="Z15" s="105">
        <v>0.0</v>
      </c>
      <c r="AA15" s="105">
        <v>0.0</v>
      </c>
      <c r="AB15" s="105">
        <v>0.0</v>
      </c>
      <c r="AC15" s="105">
        <v>0.0</v>
      </c>
      <c r="AD15" s="105">
        <v>0.0</v>
      </c>
      <c r="AE15" s="106">
        <v>0.0</v>
      </c>
      <c r="AF15" s="106">
        <v>0.0</v>
      </c>
      <c r="AG15" s="3"/>
      <c r="AH15" s="108">
        <f t="shared" ref="AH15:AJ15" si="9">sum(U15+AD15)</f>
        <v>0</v>
      </c>
      <c r="AI15" s="109">
        <f t="shared" si="9"/>
        <v>0</v>
      </c>
      <c r="AJ15" s="109">
        <f t="shared" si="9"/>
        <v>0</v>
      </c>
      <c r="AK15" s="107"/>
      <c r="AL15" s="105">
        <v>0.0</v>
      </c>
      <c r="AM15" s="105">
        <v>0.0</v>
      </c>
      <c r="AN15" s="105">
        <v>0.0</v>
      </c>
      <c r="AO15" s="105">
        <v>0.0</v>
      </c>
      <c r="AP15" s="105">
        <v>0.0</v>
      </c>
      <c r="AQ15" s="106">
        <v>0.0</v>
      </c>
      <c r="AR15" s="106">
        <v>0.0</v>
      </c>
      <c r="AS15" s="107"/>
      <c r="AT15" s="105">
        <v>0.0</v>
      </c>
      <c r="AU15" s="105">
        <v>0.0</v>
      </c>
      <c r="AV15" s="105">
        <v>0.0</v>
      </c>
      <c r="AW15" s="105">
        <v>0.0</v>
      </c>
      <c r="AX15" s="105">
        <v>0.0</v>
      </c>
      <c r="AY15" s="105">
        <v>0.0</v>
      </c>
      <c r="AZ15" s="106">
        <v>0.0</v>
      </c>
      <c r="BA15" s="106">
        <v>0.0</v>
      </c>
      <c r="BB15" s="3"/>
      <c r="BC15" s="108">
        <f t="shared" ref="BC15:BE15" si="10">sum(AP15+AY15)</f>
        <v>0</v>
      </c>
      <c r="BD15" s="109">
        <f t="shared" si="10"/>
        <v>0</v>
      </c>
      <c r="BE15" s="109">
        <f t="shared" si="10"/>
        <v>0</v>
      </c>
      <c r="BF15" s="107"/>
      <c r="BG15" s="108">
        <f t="shared" ref="BG15:BI15" si="11">AH15+BC15</f>
        <v>0</v>
      </c>
      <c r="BH15" s="109">
        <f t="shared" si="11"/>
        <v>0</v>
      </c>
      <c r="BI15" s="109">
        <f t="shared" si="11"/>
        <v>0</v>
      </c>
      <c r="BJ15" s="107"/>
      <c r="BK15" s="107"/>
    </row>
    <row r="16" ht="14.25" customHeight="1">
      <c r="A16" s="103"/>
      <c r="B16" s="104" t="str">
        <f t="shared" si="8"/>
        <v>#VALUE!</v>
      </c>
      <c r="C16" s="97"/>
      <c r="D16" s="105" t="s">
        <v>119</v>
      </c>
      <c r="E16" s="105"/>
      <c r="F16" s="105"/>
      <c r="G16" s="106">
        <v>0.0</v>
      </c>
      <c r="H16" s="105">
        <v>0.0</v>
      </c>
      <c r="I16" s="105">
        <v>0.0</v>
      </c>
      <c r="J16" s="105">
        <v>0.0</v>
      </c>
      <c r="K16" s="105">
        <v>0.0</v>
      </c>
      <c r="L16" s="105">
        <v>0.0</v>
      </c>
      <c r="M16" s="105">
        <v>0.0</v>
      </c>
      <c r="N16" s="105">
        <v>0.0</v>
      </c>
      <c r="O16" s="107"/>
      <c r="P16" s="107"/>
      <c r="Q16" s="105">
        <v>0.0</v>
      </c>
      <c r="R16" s="105">
        <v>0.0</v>
      </c>
      <c r="S16" s="105">
        <v>0.0</v>
      </c>
      <c r="T16" s="105">
        <v>0.0</v>
      </c>
      <c r="U16" s="105">
        <v>0.0</v>
      </c>
      <c r="V16" s="106">
        <v>0.0</v>
      </c>
      <c r="W16" s="106">
        <v>0.0</v>
      </c>
      <c r="X16" s="107"/>
      <c r="Y16" s="105">
        <v>0.0</v>
      </c>
      <c r="Z16" s="105">
        <v>0.0</v>
      </c>
      <c r="AA16" s="105">
        <v>0.0</v>
      </c>
      <c r="AB16" s="105">
        <v>0.0</v>
      </c>
      <c r="AC16" s="105">
        <v>0.0</v>
      </c>
      <c r="AD16" s="105">
        <v>0.0</v>
      </c>
      <c r="AE16" s="106">
        <v>0.0</v>
      </c>
      <c r="AF16" s="106">
        <v>0.0</v>
      </c>
      <c r="AG16" s="3"/>
      <c r="AH16" s="108">
        <f t="shared" ref="AH16:AJ16" si="12">sum(U16+AD16)</f>
        <v>0</v>
      </c>
      <c r="AI16" s="109">
        <f t="shared" si="12"/>
        <v>0</v>
      </c>
      <c r="AJ16" s="109">
        <f t="shared" si="12"/>
        <v>0</v>
      </c>
      <c r="AK16" s="107"/>
      <c r="AL16" s="105">
        <v>0.0</v>
      </c>
      <c r="AM16" s="105">
        <v>0.0</v>
      </c>
      <c r="AN16" s="105">
        <v>0.0</v>
      </c>
      <c r="AO16" s="105">
        <v>0.0</v>
      </c>
      <c r="AP16" s="105">
        <v>0.0</v>
      </c>
      <c r="AQ16" s="106">
        <v>0.0</v>
      </c>
      <c r="AR16" s="106">
        <v>0.0</v>
      </c>
      <c r="AS16" s="107"/>
      <c r="AT16" s="105">
        <v>0.0</v>
      </c>
      <c r="AU16" s="105">
        <v>0.0</v>
      </c>
      <c r="AV16" s="105">
        <v>0.0</v>
      </c>
      <c r="AW16" s="105">
        <v>0.0</v>
      </c>
      <c r="AX16" s="105">
        <v>0.0</v>
      </c>
      <c r="AY16" s="105">
        <v>0.0</v>
      </c>
      <c r="AZ16" s="106">
        <v>0.0</v>
      </c>
      <c r="BA16" s="106">
        <v>0.0</v>
      </c>
      <c r="BB16" s="3"/>
      <c r="BC16" s="108">
        <f t="shared" ref="BC16:BE16" si="13">sum(AP16+AY16)</f>
        <v>0</v>
      </c>
      <c r="BD16" s="109">
        <f t="shared" si="13"/>
        <v>0</v>
      </c>
      <c r="BE16" s="109">
        <f t="shared" si="13"/>
        <v>0</v>
      </c>
      <c r="BF16" s="107"/>
      <c r="BG16" s="108">
        <f t="shared" ref="BG16:BI16" si="14">AH16+BC16</f>
        <v>0</v>
      </c>
      <c r="BH16" s="109">
        <f t="shared" si="14"/>
        <v>0</v>
      </c>
      <c r="BI16" s="109">
        <f t="shared" si="14"/>
        <v>0</v>
      </c>
      <c r="BJ16" s="107"/>
      <c r="BK16" s="107"/>
    </row>
    <row r="17" ht="14.25" customHeight="1">
      <c r="A17" s="103"/>
      <c r="B17" s="104" t="str">
        <f t="shared" si="8"/>
        <v>#VALUE!</v>
      </c>
      <c r="C17" s="97"/>
      <c r="D17" s="105" t="s">
        <v>119</v>
      </c>
      <c r="E17" s="105"/>
      <c r="F17" s="105"/>
      <c r="G17" s="106">
        <v>0.0</v>
      </c>
      <c r="H17" s="105">
        <v>0.0</v>
      </c>
      <c r="I17" s="105">
        <v>0.0</v>
      </c>
      <c r="J17" s="105">
        <v>0.0</v>
      </c>
      <c r="K17" s="105">
        <v>0.0</v>
      </c>
      <c r="L17" s="105">
        <v>0.0</v>
      </c>
      <c r="M17" s="105">
        <v>0.0</v>
      </c>
      <c r="N17" s="105">
        <v>0.0</v>
      </c>
      <c r="O17" s="107"/>
      <c r="P17" s="107"/>
      <c r="Q17" s="105">
        <v>0.0</v>
      </c>
      <c r="R17" s="105">
        <v>0.0</v>
      </c>
      <c r="S17" s="105">
        <v>0.0</v>
      </c>
      <c r="T17" s="105">
        <v>0.0</v>
      </c>
      <c r="U17" s="105">
        <v>0.0</v>
      </c>
      <c r="V17" s="106">
        <v>0.0</v>
      </c>
      <c r="W17" s="106">
        <v>0.0</v>
      </c>
      <c r="X17" s="107"/>
      <c r="Y17" s="105">
        <v>0.0</v>
      </c>
      <c r="Z17" s="105">
        <v>0.0</v>
      </c>
      <c r="AA17" s="105">
        <v>0.0</v>
      </c>
      <c r="AB17" s="105">
        <v>0.0</v>
      </c>
      <c r="AC17" s="105">
        <v>0.0</v>
      </c>
      <c r="AD17" s="105">
        <v>0.0</v>
      </c>
      <c r="AE17" s="106">
        <v>0.0</v>
      </c>
      <c r="AF17" s="106">
        <v>0.0</v>
      </c>
      <c r="AG17" s="3"/>
      <c r="AH17" s="108">
        <f t="shared" ref="AH17:AJ17" si="15">sum(U17+AD17)</f>
        <v>0</v>
      </c>
      <c r="AI17" s="109">
        <f t="shared" si="15"/>
        <v>0</v>
      </c>
      <c r="AJ17" s="109">
        <f t="shared" si="15"/>
        <v>0</v>
      </c>
      <c r="AK17" s="107"/>
      <c r="AL17" s="105">
        <v>0.0</v>
      </c>
      <c r="AM17" s="105">
        <v>0.0</v>
      </c>
      <c r="AN17" s="105">
        <v>0.0</v>
      </c>
      <c r="AO17" s="105">
        <v>0.0</v>
      </c>
      <c r="AP17" s="105">
        <v>0.0</v>
      </c>
      <c r="AQ17" s="106">
        <v>0.0</v>
      </c>
      <c r="AR17" s="106">
        <v>0.0</v>
      </c>
      <c r="AS17" s="107"/>
      <c r="AT17" s="105">
        <v>0.0</v>
      </c>
      <c r="AU17" s="105">
        <v>0.0</v>
      </c>
      <c r="AV17" s="105">
        <v>0.0</v>
      </c>
      <c r="AW17" s="105">
        <v>0.0</v>
      </c>
      <c r="AX17" s="105">
        <v>0.0</v>
      </c>
      <c r="AY17" s="105">
        <v>0.0</v>
      </c>
      <c r="AZ17" s="106">
        <v>0.0</v>
      </c>
      <c r="BA17" s="106">
        <v>0.0</v>
      </c>
      <c r="BB17" s="3"/>
      <c r="BC17" s="108">
        <f t="shared" ref="BC17:BE17" si="16">sum(AP17+AY17)</f>
        <v>0</v>
      </c>
      <c r="BD17" s="109">
        <f t="shared" si="16"/>
        <v>0</v>
      </c>
      <c r="BE17" s="109">
        <f t="shared" si="16"/>
        <v>0</v>
      </c>
      <c r="BF17" s="107"/>
      <c r="BG17" s="108">
        <f t="shared" ref="BG17:BI17" si="17">AH17+BC17</f>
        <v>0</v>
      </c>
      <c r="BH17" s="109">
        <f t="shared" si="17"/>
        <v>0</v>
      </c>
      <c r="BI17" s="109">
        <f t="shared" si="17"/>
        <v>0</v>
      </c>
      <c r="BJ17" s="107"/>
      <c r="BK17" s="107"/>
    </row>
    <row r="18" ht="14.25" customHeight="1">
      <c r="A18" s="103"/>
      <c r="B18" s="104" t="str">
        <f t="shared" si="8"/>
        <v>#VALUE!</v>
      </c>
      <c r="C18" s="97"/>
      <c r="D18" s="105" t="s">
        <v>119</v>
      </c>
      <c r="E18" s="105"/>
      <c r="F18" s="105"/>
      <c r="G18" s="106">
        <v>0.0</v>
      </c>
      <c r="H18" s="105">
        <v>0.0</v>
      </c>
      <c r="I18" s="105">
        <v>0.0</v>
      </c>
      <c r="J18" s="105">
        <v>0.0</v>
      </c>
      <c r="K18" s="105">
        <v>0.0</v>
      </c>
      <c r="L18" s="105">
        <v>0.0</v>
      </c>
      <c r="M18" s="105">
        <v>0.0</v>
      </c>
      <c r="N18" s="105">
        <v>0.0</v>
      </c>
      <c r="O18" s="107"/>
      <c r="P18" s="107"/>
      <c r="Q18" s="105">
        <v>0.0</v>
      </c>
      <c r="R18" s="105">
        <v>0.0</v>
      </c>
      <c r="S18" s="105">
        <v>0.0</v>
      </c>
      <c r="T18" s="105">
        <v>0.0</v>
      </c>
      <c r="U18" s="105">
        <v>0.0</v>
      </c>
      <c r="V18" s="106">
        <v>0.0</v>
      </c>
      <c r="W18" s="106">
        <v>0.0</v>
      </c>
      <c r="X18" s="107"/>
      <c r="Y18" s="105">
        <v>0.0</v>
      </c>
      <c r="Z18" s="105">
        <v>0.0</v>
      </c>
      <c r="AA18" s="105">
        <v>0.0</v>
      </c>
      <c r="AB18" s="105">
        <v>0.0</v>
      </c>
      <c r="AC18" s="105">
        <v>0.0</v>
      </c>
      <c r="AD18" s="105">
        <v>0.0</v>
      </c>
      <c r="AE18" s="106">
        <v>0.0</v>
      </c>
      <c r="AF18" s="106">
        <v>0.0</v>
      </c>
      <c r="AG18" s="3"/>
      <c r="AH18" s="108">
        <f t="shared" ref="AH18:AJ18" si="18">sum(U18+AD18)</f>
        <v>0</v>
      </c>
      <c r="AI18" s="109">
        <f t="shared" si="18"/>
        <v>0</v>
      </c>
      <c r="AJ18" s="109">
        <f t="shared" si="18"/>
        <v>0</v>
      </c>
      <c r="AK18" s="107"/>
      <c r="AL18" s="105">
        <v>0.0</v>
      </c>
      <c r="AM18" s="105">
        <v>0.0</v>
      </c>
      <c r="AN18" s="105">
        <v>0.0</v>
      </c>
      <c r="AO18" s="105">
        <v>0.0</v>
      </c>
      <c r="AP18" s="105">
        <v>0.0</v>
      </c>
      <c r="AQ18" s="106">
        <v>0.0</v>
      </c>
      <c r="AR18" s="106">
        <v>0.0</v>
      </c>
      <c r="AS18" s="107"/>
      <c r="AT18" s="105">
        <v>0.0</v>
      </c>
      <c r="AU18" s="105">
        <v>0.0</v>
      </c>
      <c r="AV18" s="105">
        <v>0.0</v>
      </c>
      <c r="AW18" s="105">
        <v>0.0</v>
      </c>
      <c r="AX18" s="105">
        <v>0.0</v>
      </c>
      <c r="AY18" s="105">
        <v>0.0</v>
      </c>
      <c r="AZ18" s="106">
        <v>0.0</v>
      </c>
      <c r="BA18" s="106">
        <v>0.0</v>
      </c>
      <c r="BB18" s="3"/>
      <c r="BC18" s="108">
        <f t="shared" ref="BC18:BE18" si="19">sum(AP18+AY18)</f>
        <v>0</v>
      </c>
      <c r="BD18" s="109">
        <f t="shared" si="19"/>
        <v>0</v>
      </c>
      <c r="BE18" s="109">
        <f t="shared" si="19"/>
        <v>0</v>
      </c>
      <c r="BF18" s="107"/>
      <c r="BG18" s="108">
        <f t="shared" ref="BG18:BI18" si="20">AH18+BC18</f>
        <v>0</v>
      </c>
      <c r="BH18" s="109">
        <f t="shared" si="20"/>
        <v>0</v>
      </c>
      <c r="BI18" s="109">
        <f t="shared" si="20"/>
        <v>0</v>
      </c>
      <c r="BJ18" s="107"/>
      <c r="BK18" s="107"/>
    </row>
    <row r="19" ht="14.25" customHeight="1">
      <c r="A19" s="103"/>
      <c r="B19" s="104" t="str">
        <f t="shared" si="8"/>
        <v>#VALUE!</v>
      </c>
      <c r="C19" s="97"/>
      <c r="D19" s="105" t="s">
        <v>119</v>
      </c>
      <c r="E19" s="105"/>
      <c r="F19" s="105"/>
      <c r="G19" s="106">
        <v>0.0</v>
      </c>
      <c r="H19" s="105">
        <v>0.0</v>
      </c>
      <c r="I19" s="105">
        <v>0.0</v>
      </c>
      <c r="J19" s="105">
        <v>0.0</v>
      </c>
      <c r="K19" s="105">
        <v>0.0</v>
      </c>
      <c r="L19" s="105">
        <v>0.0</v>
      </c>
      <c r="M19" s="105">
        <v>0.0</v>
      </c>
      <c r="N19" s="105">
        <v>0.0</v>
      </c>
      <c r="O19" s="107"/>
      <c r="P19" s="107"/>
      <c r="Q19" s="105">
        <v>0.0</v>
      </c>
      <c r="R19" s="105">
        <v>0.0</v>
      </c>
      <c r="S19" s="105">
        <v>0.0</v>
      </c>
      <c r="T19" s="105">
        <v>0.0</v>
      </c>
      <c r="U19" s="105">
        <v>0.0</v>
      </c>
      <c r="V19" s="106">
        <v>0.0</v>
      </c>
      <c r="W19" s="106">
        <v>0.0</v>
      </c>
      <c r="X19" s="107"/>
      <c r="Y19" s="105">
        <v>0.0</v>
      </c>
      <c r="Z19" s="105">
        <v>0.0</v>
      </c>
      <c r="AA19" s="105">
        <v>0.0</v>
      </c>
      <c r="AB19" s="105">
        <v>0.0</v>
      </c>
      <c r="AC19" s="105">
        <v>0.0</v>
      </c>
      <c r="AD19" s="105">
        <v>0.0</v>
      </c>
      <c r="AE19" s="106">
        <v>0.0</v>
      </c>
      <c r="AF19" s="106">
        <v>0.0</v>
      </c>
      <c r="AG19" s="110"/>
      <c r="AH19" s="108">
        <f t="shared" ref="AH19:AJ19" si="21">sum(U19+AD19)</f>
        <v>0</v>
      </c>
      <c r="AI19" s="109">
        <f t="shared" si="21"/>
        <v>0</v>
      </c>
      <c r="AJ19" s="109">
        <f t="shared" si="21"/>
        <v>0</v>
      </c>
      <c r="AK19" s="107"/>
      <c r="AL19" s="105">
        <v>0.0</v>
      </c>
      <c r="AM19" s="105">
        <v>0.0</v>
      </c>
      <c r="AN19" s="105">
        <v>0.0</v>
      </c>
      <c r="AO19" s="105">
        <v>0.0</v>
      </c>
      <c r="AP19" s="105">
        <v>0.0</v>
      </c>
      <c r="AQ19" s="106">
        <v>0.0</v>
      </c>
      <c r="AR19" s="106">
        <v>0.0</v>
      </c>
      <c r="AS19" s="107"/>
      <c r="AT19" s="105">
        <v>0.0</v>
      </c>
      <c r="AU19" s="105">
        <v>0.0</v>
      </c>
      <c r="AV19" s="105">
        <v>0.0</v>
      </c>
      <c r="AW19" s="105">
        <v>0.0</v>
      </c>
      <c r="AX19" s="105">
        <v>0.0</v>
      </c>
      <c r="AY19" s="105">
        <v>0.0</v>
      </c>
      <c r="AZ19" s="106">
        <v>0.0</v>
      </c>
      <c r="BA19" s="106">
        <v>0.0</v>
      </c>
      <c r="BB19" s="110"/>
      <c r="BC19" s="108">
        <f t="shared" ref="BC19:BE19" si="22">sum(AP19+AY19)</f>
        <v>0</v>
      </c>
      <c r="BD19" s="109">
        <f t="shared" si="22"/>
        <v>0</v>
      </c>
      <c r="BE19" s="109">
        <f t="shared" si="22"/>
        <v>0</v>
      </c>
      <c r="BF19" s="107"/>
      <c r="BG19" s="108">
        <f t="shared" ref="BG19:BI19" si="23">AH19+BC19</f>
        <v>0</v>
      </c>
      <c r="BH19" s="109">
        <f t="shared" si="23"/>
        <v>0</v>
      </c>
      <c r="BI19" s="109">
        <f t="shared" si="23"/>
        <v>0</v>
      </c>
      <c r="BJ19" s="107"/>
      <c r="BK19" s="107"/>
    </row>
    <row r="20" ht="14.25" customHeight="1">
      <c r="A20" s="103"/>
      <c r="B20" s="104" t="str">
        <f t="shared" si="8"/>
        <v>#VALUE!</v>
      </c>
      <c r="C20" s="97"/>
      <c r="D20" s="105" t="s">
        <v>119</v>
      </c>
      <c r="E20" s="105"/>
      <c r="F20" s="105"/>
      <c r="G20" s="106">
        <v>0.0</v>
      </c>
      <c r="H20" s="105">
        <v>0.0</v>
      </c>
      <c r="I20" s="105">
        <v>0.0</v>
      </c>
      <c r="J20" s="105">
        <v>0.0</v>
      </c>
      <c r="K20" s="105">
        <v>0.0</v>
      </c>
      <c r="L20" s="105">
        <v>0.0</v>
      </c>
      <c r="M20" s="105">
        <v>0.0</v>
      </c>
      <c r="N20" s="105">
        <v>0.0</v>
      </c>
      <c r="O20" s="107"/>
      <c r="P20" s="107"/>
      <c r="Q20" s="105">
        <v>0.0</v>
      </c>
      <c r="R20" s="105">
        <v>0.0</v>
      </c>
      <c r="S20" s="105">
        <v>0.0</v>
      </c>
      <c r="T20" s="105">
        <v>0.0</v>
      </c>
      <c r="U20" s="105">
        <v>0.0</v>
      </c>
      <c r="V20" s="106">
        <v>0.0</v>
      </c>
      <c r="W20" s="106">
        <v>0.0</v>
      </c>
      <c r="X20" s="107"/>
      <c r="Y20" s="105">
        <v>0.0</v>
      </c>
      <c r="Z20" s="105">
        <v>0.0</v>
      </c>
      <c r="AA20" s="105">
        <v>0.0</v>
      </c>
      <c r="AB20" s="105">
        <v>0.0</v>
      </c>
      <c r="AC20" s="105">
        <v>0.0</v>
      </c>
      <c r="AD20" s="105">
        <v>0.0</v>
      </c>
      <c r="AE20" s="106">
        <v>0.0</v>
      </c>
      <c r="AF20" s="106">
        <v>0.0</v>
      </c>
      <c r="AG20" s="3"/>
      <c r="AH20" s="108">
        <f t="shared" ref="AH20:AJ20" si="24">sum(U20+AD20)</f>
        <v>0</v>
      </c>
      <c r="AI20" s="109">
        <f t="shared" si="24"/>
        <v>0</v>
      </c>
      <c r="AJ20" s="109">
        <f t="shared" si="24"/>
        <v>0</v>
      </c>
      <c r="AK20" s="107"/>
      <c r="AL20" s="105">
        <v>0.0</v>
      </c>
      <c r="AM20" s="105">
        <v>0.0</v>
      </c>
      <c r="AN20" s="105">
        <v>0.0</v>
      </c>
      <c r="AO20" s="105">
        <v>0.0</v>
      </c>
      <c r="AP20" s="105">
        <v>0.0</v>
      </c>
      <c r="AQ20" s="106">
        <v>0.0</v>
      </c>
      <c r="AR20" s="106">
        <v>0.0</v>
      </c>
      <c r="AS20" s="107"/>
      <c r="AT20" s="105">
        <v>0.0</v>
      </c>
      <c r="AU20" s="105">
        <v>0.0</v>
      </c>
      <c r="AV20" s="105">
        <v>0.0</v>
      </c>
      <c r="AW20" s="105">
        <v>0.0</v>
      </c>
      <c r="AX20" s="105">
        <v>0.0</v>
      </c>
      <c r="AY20" s="105">
        <v>0.0</v>
      </c>
      <c r="AZ20" s="106">
        <v>0.0</v>
      </c>
      <c r="BA20" s="106">
        <v>0.0</v>
      </c>
      <c r="BB20" s="3"/>
      <c r="BC20" s="108">
        <f t="shared" ref="BC20:BE20" si="25">sum(AP20+AY20)</f>
        <v>0</v>
      </c>
      <c r="BD20" s="109">
        <f t="shared" si="25"/>
        <v>0</v>
      </c>
      <c r="BE20" s="109">
        <f t="shared" si="25"/>
        <v>0</v>
      </c>
      <c r="BF20" s="107"/>
      <c r="BG20" s="108">
        <f t="shared" ref="BG20:BI20" si="26">AH20+BC20</f>
        <v>0</v>
      </c>
      <c r="BH20" s="109">
        <f t="shared" si="26"/>
        <v>0</v>
      </c>
      <c r="BI20" s="109">
        <f t="shared" si="26"/>
        <v>0</v>
      </c>
      <c r="BJ20" s="107"/>
      <c r="BK20" s="107"/>
    </row>
    <row r="21" ht="14.25" customHeight="1">
      <c r="A21" s="103"/>
      <c r="B21" s="104" t="str">
        <f t="shared" si="8"/>
        <v>#VALUE!</v>
      </c>
      <c r="C21" s="97"/>
      <c r="D21" s="105" t="s">
        <v>119</v>
      </c>
      <c r="E21" s="105"/>
      <c r="F21" s="105"/>
      <c r="G21" s="106">
        <v>0.0</v>
      </c>
      <c r="H21" s="105">
        <v>0.0</v>
      </c>
      <c r="I21" s="105">
        <v>0.0</v>
      </c>
      <c r="J21" s="105">
        <v>0.0</v>
      </c>
      <c r="K21" s="105">
        <v>0.0</v>
      </c>
      <c r="L21" s="105">
        <v>0.0</v>
      </c>
      <c r="M21" s="105">
        <v>0.0</v>
      </c>
      <c r="N21" s="105">
        <v>0.0</v>
      </c>
      <c r="O21" s="107"/>
      <c r="P21" s="107"/>
      <c r="Q21" s="105">
        <v>0.0</v>
      </c>
      <c r="R21" s="105">
        <v>0.0</v>
      </c>
      <c r="S21" s="105">
        <v>0.0</v>
      </c>
      <c r="T21" s="105">
        <v>0.0</v>
      </c>
      <c r="U21" s="105">
        <v>0.0</v>
      </c>
      <c r="V21" s="106">
        <v>0.0</v>
      </c>
      <c r="W21" s="106">
        <v>0.0</v>
      </c>
      <c r="X21" s="107"/>
      <c r="Y21" s="105">
        <v>0.0</v>
      </c>
      <c r="Z21" s="105">
        <v>0.0</v>
      </c>
      <c r="AA21" s="105">
        <v>0.0</v>
      </c>
      <c r="AB21" s="105">
        <v>0.0</v>
      </c>
      <c r="AC21" s="105">
        <v>0.0</v>
      </c>
      <c r="AD21" s="105">
        <v>0.0</v>
      </c>
      <c r="AE21" s="106">
        <v>0.0</v>
      </c>
      <c r="AF21" s="106">
        <v>0.0</v>
      </c>
      <c r="AG21" s="3"/>
      <c r="AH21" s="108">
        <f t="shared" ref="AH21:AJ21" si="27">sum(U21+AD21)</f>
        <v>0</v>
      </c>
      <c r="AI21" s="109">
        <f t="shared" si="27"/>
        <v>0</v>
      </c>
      <c r="AJ21" s="109">
        <f t="shared" si="27"/>
        <v>0</v>
      </c>
      <c r="AK21" s="107"/>
      <c r="AL21" s="105">
        <v>0.0</v>
      </c>
      <c r="AM21" s="105">
        <v>0.0</v>
      </c>
      <c r="AN21" s="105">
        <v>0.0</v>
      </c>
      <c r="AO21" s="105">
        <v>0.0</v>
      </c>
      <c r="AP21" s="105">
        <v>0.0</v>
      </c>
      <c r="AQ21" s="106">
        <v>0.0</v>
      </c>
      <c r="AR21" s="106">
        <v>0.0</v>
      </c>
      <c r="AS21" s="107"/>
      <c r="AT21" s="105">
        <v>0.0</v>
      </c>
      <c r="AU21" s="105">
        <v>0.0</v>
      </c>
      <c r="AV21" s="105">
        <v>0.0</v>
      </c>
      <c r="AW21" s="105">
        <v>0.0</v>
      </c>
      <c r="AX21" s="105">
        <v>0.0</v>
      </c>
      <c r="AY21" s="105">
        <v>0.0</v>
      </c>
      <c r="AZ21" s="106">
        <v>0.0</v>
      </c>
      <c r="BA21" s="106">
        <v>0.0</v>
      </c>
      <c r="BB21" s="3"/>
      <c r="BC21" s="108">
        <f t="shared" ref="BC21:BE21" si="28">sum(AP21+AY21)</f>
        <v>0</v>
      </c>
      <c r="BD21" s="109">
        <f t="shared" si="28"/>
        <v>0</v>
      </c>
      <c r="BE21" s="109">
        <f t="shared" si="28"/>
        <v>0</v>
      </c>
      <c r="BF21" s="107"/>
      <c r="BG21" s="108">
        <f t="shared" ref="BG21:BI21" si="29">AH21+BC21</f>
        <v>0</v>
      </c>
      <c r="BH21" s="109">
        <f t="shared" si="29"/>
        <v>0</v>
      </c>
      <c r="BI21" s="109">
        <f t="shared" si="29"/>
        <v>0</v>
      </c>
      <c r="BJ21" s="107"/>
      <c r="BK21" s="107"/>
    </row>
    <row r="22" ht="14.25" customHeight="1">
      <c r="A22" s="103"/>
      <c r="B22" s="104" t="str">
        <f t="shared" si="8"/>
        <v>#VALUE!</v>
      </c>
      <c r="C22" s="97"/>
      <c r="D22" s="105" t="s">
        <v>119</v>
      </c>
      <c r="E22" s="105"/>
      <c r="F22" s="105"/>
      <c r="G22" s="106">
        <v>0.0</v>
      </c>
      <c r="H22" s="105">
        <v>0.0</v>
      </c>
      <c r="I22" s="105">
        <v>0.0</v>
      </c>
      <c r="J22" s="105">
        <v>0.0</v>
      </c>
      <c r="K22" s="105">
        <v>0.0</v>
      </c>
      <c r="L22" s="105">
        <v>0.0</v>
      </c>
      <c r="M22" s="105">
        <v>0.0</v>
      </c>
      <c r="N22" s="105">
        <v>0.0</v>
      </c>
      <c r="O22" s="107"/>
      <c r="P22" s="107"/>
      <c r="Q22" s="105">
        <v>0.0</v>
      </c>
      <c r="R22" s="105">
        <v>0.0</v>
      </c>
      <c r="S22" s="105">
        <v>0.0</v>
      </c>
      <c r="T22" s="105">
        <v>0.0</v>
      </c>
      <c r="U22" s="105">
        <v>0.0</v>
      </c>
      <c r="V22" s="106">
        <v>0.0</v>
      </c>
      <c r="W22" s="106">
        <v>0.0</v>
      </c>
      <c r="X22" s="107"/>
      <c r="Y22" s="105">
        <v>0.0</v>
      </c>
      <c r="Z22" s="105">
        <v>0.0</v>
      </c>
      <c r="AA22" s="105">
        <v>0.0</v>
      </c>
      <c r="AB22" s="105">
        <v>0.0</v>
      </c>
      <c r="AC22" s="105">
        <v>0.0</v>
      </c>
      <c r="AD22" s="105">
        <v>0.0</v>
      </c>
      <c r="AE22" s="106">
        <v>0.0</v>
      </c>
      <c r="AF22" s="106">
        <v>0.0</v>
      </c>
      <c r="AG22" s="3"/>
      <c r="AH22" s="108">
        <f t="shared" ref="AH22:AJ22" si="30">sum(U22+AD22)</f>
        <v>0</v>
      </c>
      <c r="AI22" s="109">
        <f t="shared" si="30"/>
        <v>0</v>
      </c>
      <c r="AJ22" s="109">
        <f t="shared" si="30"/>
        <v>0</v>
      </c>
      <c r="AK22" s="107"/>
      <c r="AL22" s="105">
        <v>0.0</v>
      </c>
      <c r="AM22" s="105">
        <v>0.0</v>
      </c>
      <c r="AN22" s="105">
        <v>0.0</v>
      </c>
      <c r="AO22" s="105">
        <v>0.0</v>
      </c>
      <c r="AP22" s="105">
        <v>0.0</v>
      </c>
      <c r="AQ22" s="106">
        <v>0.0</v>
      </c>
      <c r="AR22" s="106">
        <v>0.0</v>
      </c>
      <c r="AS22" s="107"/>
      <c r="AT22" s="105">
        <v>0.0</v>
      </c>
      <c r="AU22" s="105">
        <v>0.0</v>
      </c>
      <c r="AV22" s="105">
        <v>0.0</v>
      </c>
      <c r="AW22" s="105">
        <v>0.0</v>
      </c>
      <c r="AX22" s="105">
        <v>0.0</v>
      </c>
      <c r="AY22" s="105">
        <v>0.0</v>
      </c>
      <c r="AZ22" s="106">
        <v>0.0</v>
      </c>
      <c r="BA22" s="106">
        <v>0.0</v>
      </c>
      <c r="BB22" s="3"/>
      <c r="BC22" s="108">
        <f t="shared" ref="BC22:BE22" si="31">sum(AP22+AY22)</f>
        <v>0</v>
      </c>
      <c r="BD22" s="109">
        <f t="shared" si="31"/>
        <v>0</v>
      </c>
      <c r="BE22" s="109">
        <f t="shared" si="31"/>
        <v>0</v>
      </c>
      <c r="BF22" s="107"/>
      <c r="BG22" s="108">
        <f t="shared" ref="BG22:BI22" si="32">AH22+BC22</f>
        <v>0</v>
      </c>
      <c r="BH22" s="109">
        <f t="shared" si="32"/>
        <v>0</v>
      </c>
      <c r="BI22" s="109">
        <f t="shared" si="32"/>
        <v>0</v>
      </c>
      <c r="BJ22" s="107"/>
      <c r="BK22" s="107"/>
    </row>
    <row r="23" ht="14.25" customHeight="1">
      <c r="A23" s="103"/>
      <c r="B23" s="104" t="str">
        <f t="shared" si="8"/>
        <v>#VALUE!</v>
      </c>
      <c r="C23" s="97"/>
      <c r="D23" s="105" t="s">
        <v>119</v>
      </c>
      <c r="E23" s="105"/>
      <c r="F23" s="105"/>
      <c r="G23" s="106">
        <v>0.0</v>
      </c>
      <c r="H23" s="105">
        <v>0.0</v>
      </c>
      <c r="I23" s="105">
        <v>0.0</v>
      </c>
      <c r="J23" s="105">
        <v>0.0</v>
      </c>
      <c r="K23" s="105">
        <v>0.0</v>
      </c>
      <c r="L23" s="105">
        <v>0.0</v>
      </c>
      <c r="M23" s="105">
        <v>0.0</v>
      </c>
      <c r="N23" s="105">
        <v>0.0</v>
      </c>
      <c r="O23" s="107"/>
      <c r="P23" s="107"/>
      <c r="Q23" s="105">
        <v>0.0</v>
      </c>
      <c r="R23" s="105">
        <v>0.0</v>
      </c>
      <c r="S23" s="105">
        <v>0.0</v>
      </c>
      <c r="T23" s="105">
        <v>0.0</v>
      </c>
      <c r="U23" s="105">
        <v>0.0</v>
      </c>
      <c r="V23" s="106">
        <v>0.0</v>
      </c>
      <c r="W23" s="106">
        <v>0.0</v>
      </c>
      <c r="X23" s="107"/>
      <c r="Y23" s="105">
        <v>0.0</v>
      </c>
      <c r="Z23" s="105">
        <v>0.0</v>
      </c>
      <c r="AA23" s="105">
        <v>0.0</v>
      </c>
      <c r="AB23" s="105">
        <v>0.0</v>
      </c>
      <c r="AC23" s="105">
        <v>0.0</v>
      </c>
      <c r="AD23" s="105">
        <v>0.0</v>
      </c>
      <c r="AE23" s="106">
        <v>0.0</v>
      </c>
      <c r="AF23" s="106">
        <v>0.0</v>
      </c>
      <c r="AG23" s="3"/>
      <c r="AH23" s="108">
        <f t="shared" ref="AH23:AJ23" si="33">sum(U23+AD23)</f>
        <v>0</v>
      </c>
      <c r="AI23" s="109">
        <f t="shared" si="33"/>
        <v>0</v>
      </c>
      <c r="AJ23" s="109">
        <f t="shared" si="33"/>
        <v>0</v>
      </c>
      <c r="AK23" s="107"/>
      <c r="AL23" s="105">
        <v>0.0</v>
      </c>
      <c r="AM23" s="105">
        <v>0.0</v>
      </c>
      <c r="AN23" s="105">
        <v>0.0</v>
      </c>
      <c r="AO23" s="105">
        <v>0.0</v>
      </c>
      <c r="AP23" s="105">
        <v>0.0</v>
      </c>
      <c r="AQ23" s="106">
        <v>0.0</v>
      </c>
      <c r="AR23" s="106">
        <v>0.0</v>
      </c>
      <c r="AS23" s="107"/>
      <c r="AT23" s="105">
        <v>0.0</v>
      </c>
      <c r="AU23" s="105">
        <v>0.0</v>
      </c>
      <c r="AV23" s="105">
        <v>0.0</v>
      </c>
      <c r="AW23" s="105">
        <v>0.0</v>
      </c>
      <c r="AX23" s="105">
        <v>0.0</v>
      </c>
      <c r="AY23" s="105">
        <v>0.0</v>
      </c>
      <c r="AZ23" s="106">
        <v>0.0</v>
      </c>
      <c r="BA23" s="106">
        <v>0.0</v>
      </c>
      <c r="BB23" s="3"/>
      <c r="BC23" s="108">
        <f t="shared" ref="BC23:BE23" si="34">sum(AP23+AY23)</f>
        <v>0</v>
      </c>
      <c r="BD23" s="109">
        <f t="shared" si="34"/>
        <v>0</v>
      </c>
      <c r="BE23" s="109">
        <f t="shared" si="34"/>
        <v>0</v>
      </c>
      <c r="BF23" s="107"/>
      <c r="BG23" s="108">
        <f t="shared" ref="BG23:BI23" si="35">AH23+BC23</f>
        <v>0</v>
      </c>
      <c r="BH23" s="109">
        <f t="shared" si="35"/>
        <v>0</v>
      </c>
      <c r="BI23" s="109">
        <f t="shared" si="35"/>
        <v>0</v>
      </c>
      <c r="BJ23" s="107"/>
      <c r="BK23" s="107"/>
    </row>
    <row r="24" ht="14.25" customHeight="1">
      <c r="A24" s="103"/>
      <c r="B24" s="104" t="str">
        <f t="shared" si="8"/>
        <v>#VALUE!</v>
      </c>
      <c r="C24" s="97"/>
      <c r="D24" s="105" t="s">
        <v>119</v>
      </c>
      <c r="E24" s="105"/>
      <c r="F24" s="105"/>
      <c r="G24" s="106">
        <v>0.0</v>
      </c>
      <c r="H24" s="105">
        <v>0.0</v>
      </c>
      <c r="I24" s="105">
        <v>0.0</v>
      </c>
      <c r="J24" s="105">
        <v>0.0</v>
      </c>
      <c r="K24" s="105">
        <v>0.0</v>
      </c>
      <c r="L24" s="105">
        <v>0.0</v>
      </c>
      <c r="M24" s="105">
        <v>0.0</v>
      </c>
      <c r="N24" s="105">
        <v>0.0</v>
      </c>
      <c r="O24" s="107"/>
      <c r="P24" s="107"/>
      <c r="Q24" s="105">
        <v>0.0</v>
      </c>
      <c r="R24" s="105">
        <v>0.0</v>
      </c>
      <c r="S24" s="105">
        <v>0.0</v>
      </c>
      <c r="T24" s="105">
        <v>0.0</v>
      </c>
      <c r="U24" s="105">
        <v>0.0</v>
      </c>
      <c r="V24" s="106">
        <v>0.0</v>
      </c>
      <c r="W24" s="106">
        <v>0.0</v>
      </c>
      <c r="X24" s="107"/>
      <c r="Y24" s="105">
        <v>0.0</v>
      </c>
      <c r="Z24" s="105">
        <v>0.0</v>
      </c>
      <c r="AA24" s="105">
        <v>0.0</v>
      </c>
      <c r="AB24" s="105">
        <v>0.0</v>
      </c>
      <c r="AC24" s="105">
        <v>0.0</v>
      </c>
      <c r="AD24" s="105">
        <v>0.0</v>
      </c>
      <c r="AE24" s="106">
        <v>0.0</v>
      </c>
      <c r="AF24" s="106">
        <v>0.0</v>
      </c>
      <c r="AG24" s="3"/>
      <c r="AH24" s="108">
        <f t="shared" ref="AH24:AJ24" si="36">sum(U24+AD24)</f>
        <v>0</v>
      </c>
      <c r="AI24" s="109">
        <f t="shared" si="36"/>
        <v>0</v>
      </c>
      <c r="AJ24" s="109">
        <f t="shared" si="36"/>
        <v>0</v>
      </c>
      <c r="AK24" s="107"/>
      <c r="AL24" s="105">
        <v>0.0</v>
      </c>
      <c r="AM24" s="105">
        <v>0.0</v>
      </c>
      <c r="AN24" s="105">
        <v>0.0</v>
      </c>
      <c r="AO24" s="105">
        <v>0.0</v>
      </c>
      <c r="AP24" s="105">
        <v>0.0</v>
      </c>
      <c r="AQ24" s="106">
        <v>0.0</v>
      </c>
      <c r="AR24" s="106">
        <v>0.0</v>
      </c>
      <c r="AS24" s="107"/>
      <c r="AT24" s="105">
        <v>0.0</v>
      </c>
      <c r="AU24" s="105">
        <v>0.0</v>
      </c>
      <c r="AV24" s="105">
        <v>0.0</v>
      </c>
      <c r="AW24" s="105">
        <v>0.0</v>
      </c>
      <c r="AX24" s="105">
        <v>0.0</v>
      </c>
      <c r="AY24" s="105">
        <v>0.0</v>
      </c>
      <c r="AZ24" s="106">
        <v>0.0</v>
      </c>
      <c r="BA24" s="106">
        <v>0.0</v>
      </c>
      <c r="BB24" s="3"/>
      <c r="BC24" s="108">
        <f t="shared" ref="BC24:BE24" si="37">sum(AP24+AY24)</f>
        <v>0</v>
      </c>
      <c r="BD24" s="109">
        <f t="shared" si="37"/>
        <v>0</v>
      </c>
      <c r="BE24" s="109">
        <f t="shared" si="37"/>
        <v>0</v>
      </c>
      <c r="BF24" s="107"/>
      <c r="BG24" s="108">
        <f t="shared" ref="BG24:BI24" si="38">AH24+BC24</f>
        <v>0</v>
      </c>
      <c r="BH24" s="109">
        <f t="shared" si="38"/>
        <v>0</v>
      </c>
      <c r="BI24" s="109">
        <f t="shared" si="38"/>
        <v>0</v>
      </c>
      <c r="BJ24" s="107"/>
      <c r="BK24" s="107"/>
    </row>
    <row r="25" ht="14.25" customHeight="1">
      <c r="A25" s="103"/>
      <c r="B25" s="104" t="str">
        <f t="shared" si="8"/>
        <v>#VALUE!</v>
      </c>
      <c r="C25" s="97"/>
      <c r="D25" s="105" t="s">
        <v>119</v>
      </c>
      <c r="E25" s="105"/>
      <c r="F25" s="105"/>
      <c r="G25" s="106">
        <v>0.0</v>
      </c>
      <c r="H25" s="105">
        <v>0.0</v>
      </c>
      <c r="I25" s="105">
        <v>0.0</v>
      </c>
      <c r="J25" s="105">
        <v>0.0</v>
      </c>
      <c r="K25" s="105">
        <v>0.0</v>
      </c>
      <c r="L25" s="105">
        <v>0.0</v>
      </c>
      <c r="M25" s="105">
        <v>0.0</v>
      </c>
      <c r="N25" s="105">
        <v>0.0</v>
      </c>
      <c r="O25" s="107"/>
      <c r="P25" s="107"/>
      <c r="Q25" s="105">
        <v>0.0</v>
      </c>
      <c r="R25" s="105">
        <v>0.0</v>
      </c>
      <c r="S25" s="105">
        <v>0.0</v>
      </c>
      <c r="T25" s="105">
        <v>0.0</v>
      </c>
      <c r="U25" s="105">
        <v>0.0</v>
      </c>
      <c r="V25" s="106">
        <v>0.0</v>
      </c>
      <c r="W25" s="106">
        <v>0.0</v>
      </c>
      <c r="X25" s="107"/>
      <c r="Y25" s="105">
        <v>0.0</v>
      </c>
      <c r="Z25" s="105">
        <v>0.0</v>
      </c>
      <c r="AA25" s="105">
        <v>0.0</v>
      </c>
      <c r="AB25" s="105">
        <v>0.0</v>
      </c>
      <c r="AC25" s="105">
        <v>0.0</v>
      </c>
      <c r="AD25" s="105">
        <v>0.0</v>
      </c>
      <c r="AE25" s="106">
        <v>0.0</v>
      </c>
      <c r="AF25" s="106">
        <v>0.0</v>
      </c>
      <c r="AG25" s="3"/>
      <c r="AH25" s="108">
        <f t="shared" ref="AH25:AJ25" si="39">sum(U25+AD25)</f>
        <v>0</v>
      </c>
      <c r="AI25" s="109">
        <f t="shared" si="39"/>
        <v>0</v>
      </c>
      <c r="AJ25" s="109">
        <f t="shared" si="39"/>
        <v>0</v>
      </c>
      <c r="AK25" s="107"/>
      <c r="AL25" s="105">
        <v>0.0</v>
      </c>
      <c r="AM25" s="105">
        <v>0.0</v>
      </c>
      <c r="AN25" s="105">
        <v>0.0</v>
      </c>
      <c r="AO25" s="105">
        <v>0.0</v>
      </c>
      <c r="AP25" s="105">
        <v>0.0</v>
      </c>
      <c r="AQ25" s="106">
        <v>0.0</v>
      </c>
      <c r="AR25" s="106">
        <v>0.0</v>
      </c>
      <c r="AS25" s="107"/>
      <c r="AT25" s="105">
        <v>0.0</v>
      </c>
      <c r="AU25" s="105">
        <v>0.0</v>
      </c>
      <c r="AV25" s="105">
        <v>0.0</v>
      </c>
      <c r="AW25" s="105">
        <v>0.0</v>
      </c>
      <c r="AX25" s="105">
        <v>0.0</v>
      </c>
      <c r="AY25" s="105">
        <v>0.0</v>
      </c>
      <c r="AZ25" s="106">
        <v>0.0</v>
      </c>
      <c r="BA25" s="106">
        <v>0.0</v>
      </c>
      <c r="BB25" s="3"/>
      <c r="BC25" s="108">
        <f t="shared" ref="BC25:BE25" si="40">sum(AP25+AY25)</f>
        <v>0</v>
      </c>
      <c r="BD25" s="109">
        <f t="shared" si="40"/>
        <v>0</v>
      </c>
      <c r="BE25" s="109">
        <f t="shared" si="40"/>
        <v>0</v>
      </c>
      <c r="BF25" s="107"/>
      <c r="BG25" s="108">
        <f t="shared" ref="BG25:BI25" si="41">AH25+BC25</f>
        <v>0</v>
      </c>
      <c r="BH25" s="109">
        <f t="shared" si="41"/>
        <v>0</v>
      </c>
      <c r="BI25" s="109">
        <f t="shared" si="41"/>
        <v>0</v>
      </c>
      <c r="BJ25" s="107"/>
      <c r="BK25" s="107"/>
    </row>
    <row r="26" ht="14.25" customHeight="1">
      <c r="A26" s="103"/>
      <c r="B26" s="104" t="str">
        <f t="shared" si="8"/>
        <v>#VALUE!</v>
      </c>
      <c r="C26" s="97"/>
      <c r="D26" s="105" t="s">
        <v>119</v>
      </c>
      <c r="E26" s="105"/>
      <c r="F26" s="105"/>
      <c r="G26" s="106">
        <v>0.0</v>
      </c>
      <c r="H26" s="105">
        <v>0.0</v>
      </c>
      <c r="I26" s="105">
        <v>0.0</v>
      </c>
      <c r="J26" s="105">
        <v>0.0</v>
      </c>
      <c r="K26" s="105">
        <v>0.0</v>
      </c>
      <c r="L26" s="105">
        <v>0.0</v>
      </c>
      <c r="M26" s="105">
        <v>0.0</v>
      </c>
      <c r="N26" s="105">
        <v>0.0</v>
      </c>
      <c r="O26" s="107"/>
      <c r="P26" s="107"/>
      <c r="Q26" s="105">
        <v>0.0</v>
      </c>
      <c r="R26" s="105">
        <v>0.0</v>
      </c>
      <c r="S26" s="105">
        <v>0.0</v>
      </c>
      <c r="T26" s="105">
        <v>0.0</v>
      </c>
      <c r="U26" s="105">
        <v>0.0</v>
      </c>
      <c r="V26" s="106">
        <v>0.0</v>
      </c>
      <c r="W26" s="106">
        <v>0.0</v>
      </c>
      <c r="X26" s="107"/>
      <c r="Y26" s="105">
        <v>0.0</v>
      </c>
      <c r="Z26" s="105">
        <v>0.0</v>
      </c>
      <c r="AA26" s="105">
        <v>0.0</v>
      </c>
      <c r="AB26" s="105">
        <v>0.0</v>
      </c>
      <c r="AC26" s="105">
        <v>0.0</v>
      </c>
      <c r="AD26" s="105">
        <v>0.0</v>
      </c>
      <c r="AE26" s="106">
        <v>0.0</v>
      </c>
      <c r="AF26" s="106">
        <v>0.0</v>
      </c>
      <c r="AG26" s="3"/>
      <c r="AH26" s="108">
        <f t="shared" ref="AH26:AJ26" si="42">sum(U26+AD26)</f>
        <v>0</v>
      </c>
      <c r="AI26" s="109">
        <f t="shared" si="42"/>
        <v>0</v>
      </c>
      <c r="AJ26" s="109">
        <f t="shared" si="42"/>
        <v>0</v>
      </c>
      <c r="AK26" s="107"/>
      <c r="AL26" s="105">
        <v>0.0</v>
      </c>
      <c r="AM26" s="105">
        <v>0.0</v>
      </c>
      <c r="AN26" s="105">
        <v>0.0</v>
      </c>
      <c r="AO26" s="105">
        <v>0.0</v>
      </c>
      <c r="AP26" s="105">
        <v>0.0</v>
      </c>
      <c r="AQ26" s="106">
        <v>0.0</v>
      </c>
      <c r="AR26" s="106">
        <v>0.0</v>
      </c>
      <c r="AS26" s="107"/>
      <c r="AT26" s="105">
        <v>0.0</v>
      </c>
      <c r="AU26" s="105">
        <v>0.0</v>
      </c>
      <c r="AV26" s="105">
        <v>0.0</v>
      </c>
      <c r="AW26" s="105">
        <v>0.0</v>
      </c>
      <c r="AX26" s="105">
        <v>0.0</v>
      </c>
      <c r="AY26" s="105">
        <v>0.0</v>
      </c>
      <c r="AZ26" s="106">
        <v>0.0</v>
      </c>
      <c r="BA26" s="106">
        <v>0.0</v>
      </c>
      <c r="BB26" s="3"/>
      <c r="BC26" s="108">
        <f t="shared" ref="BC26:BE26" si="43">sum(AP26+AY26)</f>
        <v>0</v>
      </c>
      <c r="BD26" s="109">
        <f t="shared" si="43"/>
        <v>0</v>
      </c>
      <c r="BE26" s="109">
        <f t="shared" si="43"/>
        <v>0</v>
      </c>
      <c r="BF26" s="107"/>
      <c r="BG26" s="108">
        <f t="shared" ref="BG26:BI26" si="44">AH26+BC26</f>
        <v>0</v>
      </c>
      <c r="BH26" s="109">
        <f t="shared" si="44"/>
        <v>0</v>
      </c>
      <c r="BI26" s="109">
        <f t="shared" si="44"/>
        <v>0</v>
      </c>
      <c r="BJ26" s="107"/>
      <c r="BK26" s="107"/>
    </row>
    <row r="27" ht="14.25" customHeight="1">
      <c r="A27" s="103"/>
      <c r="B27" s="104" t="str">
        <f t="shared" si="8"/>
        <v>#VALUE!</v>
      </c>
      <c r="C27" s="97"/>
      <c r="D27" s="105" t="s">
        <v>119</v>
      </c>
      <c r="E27" s="105"/>
      <c r="F27" s="105"/>
      <c r="G27" s="106">
        <v>0.0</v>
      </c>
      <c r="H27" s="105">
        <v>0.0</v>
      </c>
      <c r="I27" s="105">
        <v>0.0</v>
      </c>
      <c r="J27" s="105">
        <v>0.0</v>
      </c>
      <c r="K27" s="105">
        <v>0.0</v>
      </c>
      <c r="L27" s="105">
        <v>0.0</v>
      </c>
      <c r="M27" s="105">
        <v>0.0</v>
      </c>
      <c r="N27" s="105">
        <v>0.0</v>
      </c>
      <c r="O27" s="107"/>
      <c r="P27" s="107"/>
      <c r="Q27" s="105">
        <v>0.0</v>
      </c>
      <c r="R27" s="105">
        <v>0.0</v>
      </c>
      <c r="S27" s="105">
        <v>0.0</v>
      </c>
      <c r="T27" s="105">
        <v>0.0</v>
      </c>
      <c r="U27" s="105">
        <v>0.0</v>
      </c>
      <c r="V27" s="106">
        <v>0.0</v>
      </c>
      <c r="W27" s="106">
        <v>0.0</v>
      </c>
      <c r="X27" s="107"/>
      <c r="Y27" s="105">
        <v>0.0</v>
      </c>
      <c r="Z27" s="105">
        <v>0.0</v>
      </c>
      <c r="AA27" s="105">
        <v>0.0</v>
      </c>
      <c r="AB27" s="105">
        <v>0.0</v>
      </c>
      <c r="AC27" s="105">
        <v>0.0</v>
      </c>
      <c r="AD27" s="105">
        <v>0.0</v>
      </c>
      <c r="AE27" s="106">
        <v>0.0</v>
      </c>
      <c r="AF27" s="106">
        <v>0.0</v>
      </c>
      <c r="AG27" s="3"/>
      <c r="AH27" s="108">
        <f t="shared" ref="AH27:AJ27" si="45">sum(U27+AD27)</f>
        <v>0</v>
      </c>
      <c r="AI27" s="109">
        <f t="shared" si="45"/>
        <v>0</v>
      </c>
      <c r="AJ27" s="109">
        <f t="shared" si="45"/>
        <v>0</v>
      </c>
      <c r="AK27" s="107"/>
      <c r="AL27" s="105">
        <v>0.0</v>
      </c>
      <c r="AM27" s="105">
        <v>0.0</v>
      </c>
      <c r="AN27" s="105">
        <v>0.0</v>
      </c>
      <c r="AO27" s="105">
        <v>0.0</v>
      </c>
      <c r="AP27" s="105">
        <v>0.0</v>
      </c>
      <c r="AQ27" s="106">
        <v>0.0</v>
      </c>
      <c r="AR27" s="106">
        <v>0.0</v>
      </c>
      <c r="AS27" s="107"/>
      <c r="AT27" s="105">
        <v>0.0</v>
      </c>
      <c r="AU27" s="105">
        <v>0.0</v>
      </c>
      <c r="AV27" s="105">
        <v>0.0</v>
      </c>
      <c r="AW27" s="105">
        <v>0.0</v>
      </c>
      <c r="AX27" s="105">
        <v>0.0</v>
      </c>
      <c r="AY27" s="105">
        <v>0.0</v>
      </c>
      <c r="AZ27" s="106">
        <v>0.0</v>
      </c>
      <c r="BA27" s="106">
        <v>0.0</v>
      </c>
      <c r="BB27" s="3"/>
      <c r="BC27" s="108">
        <f t="shared" ref="BC27:BE27" si="46">sum(AP27+AY27)</f>
        <v>0</v>
      </c>
      <c r="BD27" s="109">
        <f t="shared" si="46"/>
        <v>0</v>
      </c>
      <c r="BE27" s="109">
        <f t="shared" si="46"/>
        <v>0</v>
      </c>
      <c r="BF27" s="107"/>
      <c r="BG27" s="108">
        <f t="shared" ref="BG27:BI27" si="47">AH27+BC27</f>
        <v>0</v>
      </c>
      <c r="BH27" s="109">
        <f t="shared" si="47"/>
        <v>0</v>
      </c>
      <c r="BI27" s="109">
        <f t="shared" si="47"/>
        <v>0</v>
      </c>
      <c r="BJ27" s="107"/>
      <c r="BK27" s="107"/>
    </row>
    <row r="28" ht="14.25" customHeight="1">
      <c r="A28" s="103"/>
      <c r="B28" s="104" t="str">
        <f t="shared" si="8"/>
        <v>#VALUE!</v>
      </c>
      <c r="C28" s="97"/>
      <c r="D28" s="105" t="s">
        <v>119</v>
      </c>
      <c r="E28" s="105"/>
      <c r="F28" s="105"/>
      <c r="G28" s="106">
        <v>0.0</v>
      </c>
      <c r="H28" s="105">
        <v>0.0</v>
      </c>
      <c r="I28" s="105">
        <v>0.0</v>
      </c>
      <c r="J28" s="105">
        <v>0.0</v>
      </c>
      <c r="K28" s="105">
        <v>0.0</v>
      </c>
      <c r="L28" s="105">
        <v>0.0</v>
      </c>
      <c r="M28" s="105">
        <v>0.0</v>
      </c>
      <c r="N28" s="105">
        <v>0.0</v>
      </c>
      <c r="O28" s="107"/>
      <c r="P28" s="107"/>
      <c r="Q28" s="105">
        <v>0.0</v>
      </c>
      <c r="R28" s="105">
        <v>0.0</v>
      </c>
      <c r="S28" s="105">
        <v>0.0</v>
      </c>
      <c r="T28" s="105">
        <v>0.0</v>
      </c>
      <c r="U28" s="105">
        <v>0.0</v>
      </c>
      <c r="V28" s="106">
        <v>0.0</v>
      </c>
      <c r="W28" s="106">
        <v>0.0</v>
      </c>
      <c r="X28" s="107"/>
      <c r="Y28" s="105">
        <v>0.0</v>
      </c>
      <c r="Z28" s="105">
        <v>0.0</v>
      </c>
      <c r="AA28" s="105">
        <v>0.0</v>
      </c>
      <c r="AB28" s="105">
        <v>0.0</v>
      </c>
      <c r="AC28" s="105">
        <v>0.0</v>
      </c>
      <c r="AD28" s="105">
        <v>0.0</v>
      </c>
      <c r="AE28" s="106">
        <v>0.0</v>
      </c>
      <c r="AF28" s="106">
        <v>0.0</v>
      </c>
      <c r="AG28" s="3"/>
      <c r="AH28" s="108">
        <f t="shared" ref="AH28:AJ28" si="48">sum(U28+AD28)</f>
        <v>0</v>
      </c>
      <c r="AI28" s="109">
        <f t="shared" si="48"/>
        <v>0</v>
      </c>
      <c r="AJ28" s="109">
        <f t="shared" si="48"/>
        <v>0</v>
      </c>
      <c r="AK28" s="107"/>
      <c r="AL28" s="105">
        <v>0.0</v>
      </c>
      <c r="AM28" s="105">
        <v>0.0</v>
      </c>
      <c r="AN28" s="105">
        <v>0.0</v>
      </c>
      <c r="AO28" s="105">
        <v>0.0</v>
      </c>
      <c r="AP28" s="105">
        <v>0.0</v>
      </c>
      <c r="AQ28" s="106">
        <v>0.0</v>
      </c>
      <c r="AR28" s="106">
        <v>0.0</v>
      </c>
      <c r="AS28" s="107"/>
      <c r="AT28" s="105">
        <v>0.0</v>
      </c>
      <c r="AU28" s="105">
        <v>0.0</v>
      </c>
      <c r="AV28" s="105">
        <v>0.0</v>
      </c>
      <c r="AW28" s="105">
        <v>0.0</v>
      </c>
      <c r="AX28" s="105">
        <v>0.0</v>
      </c>
      <c r="AY28" s="105">
        <v>0.0</v>
      </c>
      <c r="AZ28" s="106">
        <v>0.0</v>
      </c>
      <c r="BA28" s="106">
        <v>0.0</v>
      </c>
      <c r="BB28" s="3"/>
      <c r="BC28" s="108">
        <f t="shared" ref="BC28:BE28" si="49">sum(AP28+AY28)</f>
        <v>0</v>
      </c>
      <c r="BD28" s="109">
        <f t="shared" si="49"/>
        <v>0</v>
      </c>
      <c r="BE28" s="109">
        <f t="shared" si="49"/>
        <v>0</v>
      </c>
      <c r="BF28" s="107"/>
      <c r="BG28" s="108">
        <f t="shared" ref="BG28:BI28" si="50">AH28+BC28</f>
        <v>0</v>
      </c>
      <c r="BH28" s="109">
        <f t="shared" si="50"/>
        <v>0</v>
      </c>
      <c r="BI28" s="109">
        <f t="shared" si="50"/>
        <v>0</v>
      </c>
      <c r="BJ28" s="107"/>
      <c r="BK28" s="107"/>
    </row>
    <row r="29" ht="14.25" customHeight="1">
      <c r="A29" s="103"/>
      <c r="B29" s="104" t="str">
        <f t="shared" si="8"/>
        <v>#VALUE!</v>
      </c>
      <c r="C29" s="97"/>
      <c r="D29" s="105" t="s">
        <v>119</v>
      </c>
      <c r="E29" s="105"/>
      <c r="F29" s="105"/>
      <c r="G29" s="106">
        <v>0.0</v>
      </c>
      <c r="H29" s="105">
        <v>0.0</v>
      </c>
      <c r="I29" s="105">
        <v>0.0</v>
      </c>
      <c r="J29" s="105">
        <v>0.0</v>
      </c>
      <c r="K29" s="105">
        <v>0.0</v>
      </c>
      <c r="L29" s="105">
        <v>0.0</v>
      </c>
      <c r="M29" s="105">
        <v>0.0</v>
      </c>
      <c r="N29" s="105">
        <v>0.0</v>
      </c>
      <c r="O29" s="107"/>
      <c r="P29" s="107"/>
      <c r="Q29" s="105">
        <v>0.0</v>
      </c>
      <c r="R29" s="105">
        <v>0.0</v>
      </c>
      <c r="S29" s="105">
        <v>0.0</v>
      </c>
      <c r="T29" s="105">
        <v>0.0</v>
      </c>
      <c r="U29" s="105">
        <v>0.0</v>
      </c>
      <c r="V29" s="106">
        <v>0.0</v>
      </c>
      <c r="W29" s="106">
        <v>0.0</v>
      </c>
      <c r="X29" s="107"/>
      <c r="Y29" s="105">
        <v>0.0</v>
      </c>
      <c r="Z29" s="105">
        <v>0.0</v>
      </c>
      <c r="AA29" s="105">
        <v>0.0</v>
      </c>
      <c r="AB29" s="105">
        <v>0.0</v>
      </c>
      <c r="AC29" s="105">
        <v>0.0</v>
      </c>
      <c r="AD29" s="105">
        <v>0.0</v>
      </c>
      <c r="AE29" s="106">
        <v>0.0</v>
      </c>
      <c r="AF29" s="106">
        <v>0.0</v>
      </c>
      <c r="AG29" s="3"/>
      <c r="AH29" s="108">
        <f t="shared" ref="AH29:AJ29" si="51">sum(U29+AD29)</f>
        <v>0</v>
      </c>
      <c r="AI29" s="109">
        <f t="shared" si="51"/>
        <v>0</v>
      </c>
      <c r="AJ29" s="109">
        <f t="shared" si="51"/>
        <v>0</v>
      </c>
      <c r="AK29" s="107"/>
      <c r="AL29" s="105">
        <v>0.0</v>
      </c>
      <c r="AM29" s="105">
        <v>0.0</v>
      </c>
      <c r="AN29" s="105">
        <v>0.0</v>
      </c>
      <c r="AO29" s="105">
        <v>0.0</v>
      </c>
      <c r="AP29" s="105">
        <v>0.0</v>
      </c>
      <c r="AQ29" s="106">
        <v>0.0</v>
      </c>
      <c r="AR29" s="106">
        <v>0.0</v>
      </c>
      <c r="AS29" s="107"/>
      <c r="AT29" s="105">
        <v>0.0</v>
      </c>
      <c r="AU29" s="105">
        <v>0.0</v>
      </c>
      <c r="AV29" s="105">
        <v>0.0</v>
      </c>
      <c r="AW29" s="105">
        <v>0.0</v>
      </c>
      <c r="AX29" s="105">
        <v>0.0</v>
      </c>
      <c r="AY29" s="105">
        <v>0.0</v>
      </c>
      <c r="AZ29" s="106">
        <v>0.0</v>
      </c>
      <c r="BA29" s="106">
        <v>0.0</v>
      </c>
      <c r="BB29" s="3"/>
      <c r="BC29" s="108">
        <f t="shared" ref="BC29:BE29" si="52">sum(AP29+AY29)</f>
        <v>0</v>
      </c>
      <c r="BD29" s="109">
        <f t="shared" si="52"/>
        <v>0</v>
      </c>
      <c r="BE29" s="109">
        <f t="shared" si="52"/>
        <v>0</v>
      </c>
      <c r="BF29" s="107"/>
      <c r="BG29" s="108">
        <f t="shared" ref="BG29:BI29" si="53">AH29+BC29</f>
        <v>0</v>
      </c>
      <c r="BH29" s="109">
        <f t="shared" si="53"/>
        <v>0</v>
      </c>
      <c r="BI29" s="109">
        <f t="shared" si="53"/>
        <v>0</v>
      </c>
      <c r="BJ29" s="107"/>
      <c r="BK29" s="107"/>
    </row>
    <row r="30" ht="14.25" customHeight="1">
      <c r="A30" s="103"/>
      <c r="B30" s="104" t="str">
        <f t="shared" si="8"/>
        <v>#VALUE!</v>
      </c>
      <c r="C30" s="97"/>
      <c r="D30" s="105" t="s">
        <v>119</v>
      </c>
      <c r="E30" s="105"/>
      <c r="F30" s="105"/>
      <c r="G30" s="106">
        <v>0.0</v>
      </c>
      <c r="H30" s="105">
        <v>0.0</v>
      </c>
      <c r="I30" s="105">
        <v>0.0</v>
      </c>
      <c r="J30" s="105">
        <v>0.0</v>
      </c>
      <c r="K30" s="105">
        <v>0.0</v>
      </c>
      <c r="L30" s="105">
        <v>0.0</v>
      </c>
      <c r="M30" s="105">
        <v>0.0</v>
      </c>
      <c r="N30" s="105">
        <v>0.0</v>
      </c>
      <c r="O30" s="107"/>
      <c r="P30" s="107"/>
      <c r="Q30" s="105">
        <v>0.0</v>
      </c>
      <c r="R30" s="105">
        <v>0.0</v>
      </c>
      <c r="S30" s="105">
        <v>0.0</v>
      </c>
      <c r="T30" s="105">
        <v>0.0</v>
      </c>
      <c r="U30" s="105">
        <v>0.0</v>
      </c>
      <c r="V30" s="106">
        <v>0.0</v>
      </c>
      <c r="W30" s="106">
        <v>0.0</v>
      </c>
      <c r="X30" s="107"/>
      <c r="Y30" s="105">
        <v>0.0</v>
      </c>
      <c r="Z30" s="105">
        <v>0.0</v>
      </c>
      <c r="AA30" s="105">
        <v>0.0</v>
      </c>
      <c r="AB30" s="105">
        <v>0.0</v>
      </c>
      <c r="AC30" s="105">
        <v>0.0</v>
      </c>
      <c r="AD30" s="105">
        <v>0.0</v>
      </c>
      <c r="AE30" s="106">
        <v>0.0</v>
      </c>
      <c r="AF30" s="106">
        <v>0.0</v>
      </c>
      <c r="AG30" s="3"/>
      <c r="AH30" s="108">
        <f t="shared" ref="AH30:AJ30" si="54">sum(U30+AD30)</f>
        <v>0</v>
      </c>
      <c r="AI30" s="109">
        <f t="shared" si="54"/>
        <v>0</v>
      </c>
      <c r="AJ30" s="109">
        <f t="shared" si="54"/>
        <v>0</v>
      </c>
      <c r="AK30" s="107"/>
      <c r="AL30" s="105">
        <v>0.0</v>
      </c>
      <c r="AM30" s="105">
        <v>0.0</v>
      </c>
      <c r="AN30" s="105">
        <v>0.0</v>
      </c>
      <c r="AO30" s="105">
        <v>0.0</v>
      </c>
      <c r="AP30" s="105">
        <v>0.0</v>
      </c>
      <c r="AQ30" s="106">
        <v>0.0</v>
      </c>
      <c r="AR30" s="106">
        <v>0.0</v>
      </c>
      <c r="AS30" s="107"/>
      <c r="AT30" s="105">
        <v>0.0</v>
      </c>
      <c r="AU30" s="105">
        <v>0.0</v>
      </c>
      <c r="AV30" s="105">
        <v>0.0</v>
      </c>
      <c r="AW30" s="105">
        <v>0.0</v>
      </c>
      <c r="AX30" s="105">
        <v>0.0</v>
      </c>
      <c r="AY30" s="105">
        <v>0.0</v>
      </c>
      <c r="AZ30" s="106">
        <v>0.0</v>
      </c>
      <c r="BA30" s="106">
        <v>0.0</v>
      </c>
      <c r="BB30" s="3"/>
      <c r="BC30" s="108">
        <f t="shared" ref="BC30:BE30" si="55">sum(AP30+AY30)</f>
        <v>0</v>
      </c>
      <c r="BD30" s="109">
        <f t="shared" si="55"/>
        <v>0</v>
      </c>
      <c r="BE30" s="109">
        <f t="shared" si="55"/>
        <v>0</v>
      </c>
      <c r="BF30" s="107"/>
      <c r="BG30" s="108">
        <f t="shared" ref="BG30:BI30" si="56">AH30+BC30</f>
        <v>0</v>
      </c>
      <c r="BH30" s="109">
        <f t="shared" si="56"/>
        <v>0</v>
      </c>
      <c r="BI30" s="109">
        <f t="shared" si="56"/>
        <v>0</v>
      </c>
      <c r="BJ30" s="107"/>
      <c r="BK30" s="107"/>
    </row>
    <row r="31" ht="14.25" customHeight="1">
      <c r="A31" s="103"/>
      <c r="B31" s="104" t="str">
        <f t="shared" si="8"/>
        <v>#VALUE!</v>
      </c>
      <c r="C31" s="97"/>
      <c r="D31" s="105" t="s">
        <v>119</v>
      </c>
      <c r="E31" s="105"/>
      <c r="F31" s="105"/>
      <c r="G31" s="106">
        <v>0.0</v>
      </c>
      <c r="H31" s="105">
        <v>0.0</v>
      </c>
      <c r="I31" s="105">
        <v>0.0</v>
      </c>
      <c r="J31" s="105">
        <v>0.0</v>
      </c>
      <c r="K31" s="105">
        <v>0.0</v>
      </c>
      <c r="L31" s="105">
        <v>0.0</v>
      </c>
      <c r="M31" s="105">
        <v>0.0</v>
      </c>
      <c r="N31" s="105">
        <v>0.0</v>
      </c>
      <c r="O31" s="107"/>
      <c r="P31" s="107"/>
      <c r="Q31" s="105">
        <v>0.0</v>
      </c>
      <c r="R31" s="105">
        <v>0.0</v>
      </c>
      <c r="S31" s="105">
        <v>0.0</v>
      </c>
      <c r="T31" s="105">
        <v>0.0</v>
      </c>
      <c r="U31" s="105">
        <v>0.0</v>
      </c>
      <c r="V31" s="106">
        <v>0.0</v>
      </c>
      <c r="W31" s="106">
        <v>0.0</v>
      </c>
      <c r="X31" s="107"/>
      <c r="Y31" s="105">
        <v>0.0</v>
      </c>
      <c r="Z31" s="105">
        <v>0.0</v>
      </c>
      <c r="AA31" s="105">
        <v>0.0</v>
      </c>
      <c r="AB31" s="105">
        <v>0.0</v>
      </c>
      <c r="AC31" s="105">
        <v>0.0</v>
      </c>
      <c r="AD31" s="105">
        <v>0.0</v>
      </c>
      <c r="AE31" s="106">
        <v>0.0</v>
      </c>
      <c r="AF31" s="106">
        <v>0.0</v>
      </c>
      <c r="AG31" s="3"/>
      <c r="AH31" s="108">
        <f t="shared" ref="AH31:AJ31" si="57">sum(U31+AD31)</f>
        <v>0</v>
      </c>
      <c r="AI31" s="109">
        <f t="shared" si="57"/>
        <v>0</v>
      </c>
      <c r="AJ31" s="109">
        <f t="shared" si="57"/>
        <v>0</v>
      </c>
      <c r="AK31" s="107"/>
      <c r="AL31" s="105">
        <v>0.0</v>
      </c>
      <c r="AM31" s="105">
        <v>0.0</v>
      </c>
      <c r="AN31" s="105">
        <v>0.0</v>
      </c>
      <c r="AO31" s="105">
        <v>0.0</v>
      </c>
      <c r="AP31" s="105">
        <v>0.0</v>
      </c>
      <c r="AQ31" s="106">
        <v>0.0</v>
      </c>
      <c r="AR31" s="106">
        <v>0.0</v>
      </c>
      <c r="AS31" s="107"/>
      <c r="AT31" s="105">
        <v>0.0</v>
      </c>
      <c r="AU31" s="105">
        <v>0.0</v>
      </c>
      <c r="AV31" s="105">
        <v>0.0</v>
      </c>
      <c r="AW31" s="105">
        <v>0.0</v>
      </c>
      <c r="AX31" s="105">
        <v>0.0</v>
      </c>
      <c r="AY31" s="105">
        <v>0.0</v>
      </c>
      <c r="AZ31" s="106">
        <v>0.0</v>
      </c>
      <c r="BA31" s="106">
        <v>0.0</v>
      </c>
      <c r="BB31" s="3"/>
      <c r="BC31" s="108">
        <f t="shared" ref="BC31:BE31" si="58">sum(AP31+AY31)</f>
        <v>0</v>
      </c>
      <c r="BD31" s="109">
        <f t="shared" si="58"/>
        <v>0</v>
      </c>
      <c r="BE31" s="109">
        <f t="shared" si="58"/>
        <v>0</v>
      </c>
      <c r="BF31" s="107"/>
      <c r="BG31" s="108">
        <f t="shared" ref="BG31:BI31" si="59">AH31+BC31</f>
        <v>0</v>
      </c>
      <c r="BH31" s="109">
        <f t="shared" si="59"/>
        <v>0</v>
      </c>
      <c r="BI31" s="109">
        <f t="shared" si="59"/>
        <v>0</v>
      </c>
      <c r="BJ31" s="107"/>
      <c r="BK31" s="107"/>
    </row>
    <row r="32" ht="14.25" customHeight="1">
      <c r="A32" s="103"/>
      <c r="B32" s="104" t="str">
        <f t="shared" si="8"/>
        <v>#VALUE!</v>
      </c>
      <c r="C32" s="97"/>
      <c r="D32" s="105" t="s">
        <v>119</v>
      </c>
      <c r="E32" s="105"/>
      <c r="F32" s="105"/>
      <c r="G32" s="106">
        <v>0.0</v>
      </c>
      <c r="H32" s="105">
        <v>0.0</v>
      </c>
      <c r="I32" s="105">
        <v>0.0</v>
      </c>
      <c r="J32" s="105">
        <v>0.0</v>
      </c>
      <c r="K32" s="105">
        <v>0.0</v>
      </c>
      <c r="L32" s="105">
        <v>0.0</v>
      </c>
      <c r="M32" s="105">
        <v>0.0</v>
      </c>
      <c r="N32" s="105">
        <v>0.0</v>
      </c>
      <c r="O32" s="107"/>
      <c r="P32" s="107"/>
      <c r="Q32" s="105">
        <v>0.0</v>
      </c>
      <c r="R32" s="105">
        <v>0.0</v>
      </c>
      <c r="S32" s="105">
        <v>0.0</v>
      </c>
      <c r="T32" s="105">
        <v>0.0</v>
      </c>
      <c r="U32" s="105">
        <v>0.0</v>
      </c>
      <c r="V32" s="106">
        <v>0.0</v>
      </c>
      <c r="W32" s="106">
        <v>0.0</v>
      </c>
      <c r="X32" s="107"/>
      <c r="Y32" s="105">
        <v>0.0</v>
      </c>
      <c r="Z32" s="105">
        <v>0.0</v>
      </c>
      <c r="AA32" s="105">
        <v>0.0</v>
      </c>
      <c r="AB32" s="105">
        <v>0.0</v>
      </c>
      <c r="AC32" s="105">
        <v>0.0</v>
      </c>
      <c r="AD32" s="105">
        <v>0.0</v>
      </c>
      <c r="AE32" s="106">
        <v>0.0</v>
      </c>
      <c r="AF32" s="106">
        <v>0.0</v>
      </c>
      <c r="AG32" s="3"/>
      <c r="AH32" s="108">
        <f t="shared" ref="AH32:AJ32" si="60">sum(U32+AD32)</f>
        <v>0</v>
      </c>
      <c r="AI32" s="109">
        <f t="shared" si="60"/>
        <v>0</v>
      </c>
      <c r="AJ32" s="109">
        <f t="shared" si="60"/>
        <v>0</v>
      </c>
      <c r="AK32" s="107"/>
      <c r="AL32" s="105">
        <v>0.0</v>
      </c>
      <c r="AM32" s="105">
        <v>0.0</v>
      </c>
      <c r="AN32" s="105">
        <v>0.0</v>
      </c>
      <c r="AO32" s="105">
        <v>0.0</v>
      </c>
      <c r="AP32" s="105">
        <v>0.0</v>
      </c>
      <c r="AQ32" s="106">
        <v>0.0</v>
      </c>
      <c r="AR32" s="106">
        <v>0.0</v>
      </c>
      <c r="AS32" s="107"/>
      <c r="AT32" s="105">
        <v>0.0</v>
      </c>
      <c r="AU32" s="105">
        <v>0.0</v>
      </c>
      <c r="AV32" s="105">
        <v>0.0</v>
      </c>
      <c r="AW32" s="105">
        <v>0.0</v>
      </c>
      <c r="AX32" s="105">
        <v>0.0</v>
      </c>
      <c r="AY32" s="105">
        <v>0.0</v>
      </c>
      <c r="AZ32" s="106">
        <v>0.0</v>
      </c>
      <c r="BA32" s="106">
        <v>0.0</v>
      </c>
      <c r="BB32" s="3"/>
      <c r="BC32" s="108">
        <f t="shared" ref="BC32:BE32" si="61">sum(AP32+AY32)</f>
        <v>0</v>
      </c>
      <c r="BD32" s="109">
        <f t="shared" si="61"/>
        <v>0</v>
      </c>
      <c r="BE32" s="109">
        <f t="shared" si="61"/>
        <v>0</v>
      </c>
      <c r="BF32" s="107"/>
      <c r="BG32" s="108">
        <f t="shared" ref="BG32:BI32" si="62">AH32+BC32</f>
        <v>0</v>
      </c>
      <c r="BH32" s="109">
        <f t="shared" si="62"/>
        <v>0</v>
      </c>
      <c r="BI32" s="109">
        <f t="shared" si="62"/>
        <v>0</v>
      </c>
      <c r="BJ32" s="107"/>
      <c r="BK32" s="107"/>
    </row>
    <row r="33" ht="14.25" customHeight="1">
      <c r="A33" s="111">
        <v>2.0</v>
      </c>
      <c r="B33" s="104" t="str">
        <f t="shared" si="8"/>
        <v>#VALUE!</v>
      </c>
      <c r="C33" s="97"/>
      <c r="D33" s="105" t="s">
        <v>119</v>
      </c>
      <c r="E33" s="105"/>
      <c r="F33" s="105"/>
      <c r="G33" s="106">
        <v>0.0</v>
      </c>
      <c r="H33" s="105">
        <v>0.0</v>
      </c>
      <c r="I33" s="105">
        <v>0.0</v>
      </c>
      <c r="J33" s="105">
        <v>0.0</v>
      </c>
      <c r="K33" s="105">
        <v>0.0</v>
      </c>
      <c r="L33" s="105">
        <v>0.0</v>
      </c>
      <c r="M33" s="105">
        <v>0.0</v>
      </c>
      <c r="N33" s="105">
        <v>0.0</v>
      </c>
      <c r="O33" s="107"/>
      <c r="P33" s="107"/>
      <c r="Q33" s="105">
        <v>0.0</v>
      </c>
      <c r="R33" s="105">
        <v>0.0</v>
      </c>
      <c r="S33" s="105">
        <v>0.0</v>
      </c>
      <c r="T33" s="105">
        <v>0.0</v>
      </c>
      <c r="U33" s="105">
        <v>0.0</v>
      </c>
      <c r="V33" s="106">
        <v>0.0</v>
      </c>
      <c r="W33" s="106">
        <v>0.0</v>
      </c>
      <c r="X33" s="107"/>
      <c r="Y33" s="105">
        <v>0.0</v>
      </c>
      <c r="Z33" s="105">
        <v>0.0</v>
      </c>
      <c r="AA33" s="105">
        <v>0.0</v>
      </c>
      <c r="AB33" s="105">
        <v>0.0</v>
      </c>
      <c r="AC33" s="105">
        <v>0.0</v>
      </c>
      <c r="AD33" s="105">
        <v>0.0</v>
      </c>
      <c r="AE33" s="106">
        <v>0.0</v>
      </c>
      <c r="AF33" s="106">
        <v>0.0</v>
      </c>
      <c r="AG33" s="3"/>
      <c r="AH33" s="108">
        <f t="shared" ref="AH33:AJ33" si="63">sum(U33+AD33)</f>
        <v>0</v>
      </c>
      <c r="AI33" s="109">
        <f t="shared" si="63"/>
        <v>0</v>
      </c>
      <c r="AJ33" s="109">
        <f t="shared" si="63"/>
        <v>0</v>
      </c>
      <c r="AK33" s="107"/>
      <c r="AL33" s="105">
        <v>0.0</v>
      </c>
      <c r="AM33" s="105">
        <v>0.0</v>
      </c>
      <c r="AN33" s="105">
        <v>0.0</v>
      </c>
      <c r="AO33" s="105">
        <v>0.0</v>
      </c>
      <c r="AP33" s="105">
        <v>0.0</v>
      </c>
      <c r="AQ33" s="106">
        <v>0.0</v>
      </c>
      <c r="AR33" s="106">
        <v>0.0</v>
      </c>
      <c r="AS33" s="107"/>
      <c r="AT33" s="105">
        <v>0.0</v>
      </c>
      <c r="AU33" s="105">
        <v>0.0</v>
      </c>
      <c r="AV33" s="105">
        <v>0.0</v>
      </c>
      <c r="AW33" s="105">
        <v>0.0</v>
      </c>
      <c r="AX33" s="105">
        <v>0.0</v>
      </c>
      <c r="AY33" s="105">
        <v>0.0</v>
      </c>
      <c r="AZ33" s="106">
        <v>0.0</v>
      </c>
      <c r="BA33" s="106">
        <v>0.0</v>
      </c>
      <c r="BB33" s="3"/>
      <c r="BC33" s="108">
        <f t="shared" ref="BC33:BE33" si="64">sum(AP33+AY33)</f>
        <v>0</v>
      </c>
      <c r="BD33" s="109">
        <f t="shared" si="64"/>
        <v>0</v>
      </c>
      <c r="BE33" s="109">
        <f t="shared" si="64"/>
        <v>0</v>
      </c>
      <c r="BF33" s="107"/>
      <c r="BG33" s="108">
        <f t="shared" ref="BG33:BI33" si="65">AH33+BC33</f>
        <v>0</v>
      </c>
      <c r="BH33" s="109">
        <f t="shared" si="65"/>
        <v>0</v>
      </c>
      <c r="BI33" s="109">
        <f t="shared" si="65"/>
        <v>0</v>
      </c>
      <c r="BJ33" s="107"/>
      <c r="BK33" s="107"/>
    </row>
    <row r="34" ht="14.25" customHeight="1">
      <c r="A34" s="103"/>
      <c r="B34" s="104" t="str">
        <f t="shared" si="8"/>
        <v>#VALUE!</v>
      </c>
      <c r="C34" s="97"/>
      <c r="D34" s="105" t="s">
        <v>119</v>
      </c>
      <c r="E34" s="105"/>
      <c r="F34" s="105"/>
      <c r="G34" s="106">
        <v>0.0</v>
      </c>
      <c r="H34" s="105">
        <v>0.0</v>
      </c>
      <c r="I34" s="105">
        <v>0.0</v>
      </c>
      <c r="J34" s="105">
        <v>0.0</v>
      </c>
      <c r="K34" s="105">
        <v>0.0</v>
      </c>
      <c r="L34" s="105">
        <v>0.0</v>
      </c>
      <c r="M34" s="105">
        <v>0.0</v>
      </c>
      <c r="N34" s="105">
        <v>0.0</v>
      </c>
      <c r="O34" s="107"/>
      <c r="P34" s="107"/>
      <c r="Q34" s="105">
        <v>0.0</v>
      </c>
      <c r="R34" s="105">
        <v>0.0</v>
      </c>
      <c r="S34" s="105">
        <v>0.0</v>
      </c>
      <c r="T34" s="105">
        <v>0.0</v>
      </c>
      <c r="U34" s="105">
        <v>0.0</v>
      </c>
      <c r="V34" s="106">
        <v>0.0</v>
      </c>
      <c r="W34" s="106">
        <v>0.0</v>
      </c>
      <c r="X34" s="107"/>
      <c r="Y34" s="105">
        <v>0.0</v>
      </c>
      <c r="Z34" s="105">
        <v>0.0</v>
      </c>
      <c r="AA34" s="105">
        <v>0.0</v>
      </c>
      <c r="AB34" s="105">
        <v>0.0</v>
      </c>
      <c r="AC34" s="105">
        <v>0.0</v>
      </c>
      <c r="AD34" s="105">
        <v>0.0</v>
      </c>
      <c r="AE34" s="106">
        <v>0.0</v>
      </c>
      <c r="AF34" s="106">
        <v>0.0</v>
      </c>
      <c r="AG34" s="3"/>
      <c r="AH34" s="108">
        <f t="shared" ref="AH34:AJ34" si="66">sum(U34+AD34)</f>
        <v>0</v>
      </c>
      <c r="AI34" s="109">
        <f t="shared" si="66"/>
        <v>0</v>
      </c>
      <c r="AJ34" s="109">
        <f t="shared" si="66"/>
        <v>0</v>
      </c>
      <c r="AK34" s="107"/>
      <c r="AL34" s="105">
        <v>0.0</v>
      </c>
      <c r="AM34" s="105">
        <v>0.0</v>
      </c>
      <c r="AN34" s="105">
        <v>0.0</v>
      </c>
      <c r="AO34" s="105">
        <v>0.0</v>
      </c>
      <c r="AP34" s="105">
        <v>0.0</v>
      </c>
      <c r="AQ34" s="106">
        <v>0.0</v>
      </c>
      <c r="AR34" s="106">
        <v>0.0</v>
      </c>
      <c r="AS34" s="107"/>
      <c r="AT34" s="105">
        <v>0.0</v>
      </c>
      <c r="AU34" s="105">
        <v>0.0</v>
      </c>
      <c r="AV34" s="105">
        <v>0.0</v>
      </c>
      <c r="AW34" s="105">
        <v>0.0</v>
      </c>
      <c r="AX34" s="105">
        <v>0.0</v>
      </c>
      <c r="AY34" s="105">
        <v>0.0</v>
      </c>
      <c r="AZ34" s="106">
        <v>0.0</v>
      </c>
      <c r="BA34" s="106">
        <v>0.0</v>
      </c>
      <c r="BB34" s="3"/>
      <c r="BC34" s="108">
        <f t="shared" ref="BC34:BE34" si="67">sum(AP34+AY34)</f>
        <v>0</v>
      </c>
      <c r="BD34" s="109">
        <f t="shared" si="67"/>
        <v>0</v>
      </c>
      <c r="BE34" s="109">
        <f t="shared" si="67"/>
        <v>0</v>
      </c>
      <c r="BF34" s="107"/>
      <c r="BG34" s="108">
        <f t="shared" ref="BG34:BI34" si="68">AH34+BC34</f>
        <v>0</v>
      </c>
      <c r="BH34" s="109">
        <f t="shared" si="68"/>
        <v>0</v>
      </c>
      <c r="BI34" s="109">
        <f t="shared" si="68"/>
        <v>0</v>
      </c>
      <c r="BJ34" s="107"/>
      <c r="BK34" s="107"/>
    </row>
    <row r="35" ht="14.25" customHeight="1">
      <c r="A35" s="103"/>
      <c r="B35" s="104" t="str">
        <f t="shared" si="8"/>
        <v>#VALUE!</v>
      </c>
      <c r="C35" s="97"/>
      <c r="D35" s="105" t="s">
        <v>119</v>
      </c>
      <c r="E35" s="105"/>
      <c r="F35" s="105"/>
      <c r="G35" s="106">
        <v>0.0</v>
      </c>
      <c r="H35" s="105">
        <v>0.0</v>
      </c>
      <c r="I35" s="105">
        <v>0.0</v>
      </c>
      <c r="J35" s="105">
        <v>0.0</v>
      </c>
      <c r="K35" s="105">
        <v>0.0</v>
      </c>
      <c r="L35" s="105">
        <v>0.0</v>
      </c>
      <c r="M35" s="105">
        <v>0.0</v>
      </c>
      <c r="N35" s="105">
        <v>0.0</v>
      </c>
      <c r="O35" s="107"/>
      <c r="P35" s="107"/>
      <c r="Q35" s="105">
        <v>0.0</v>
      </c>
      <c r="R35" s="105">
        <v>0.0</v>
      </c>
      <c r="S35" s="105">
        <v>0.0</v>
      </c>
      <c r="T35" s="105">
        <v>0.0</v>
      </c>
      <c r="U35" s="105">
        <v>0.0</v>
      </c>
      <c r="V35" s="106">
        <v>0.0</v>
      </c>
      <c r="W35" s="106">
        <v>0.0</v>
      </c>
      <c r="X35" s="107"/>
      <c r="Y35" s="105">
        <v>0.0</v>
      </c>
      <c r="Z35" s="105">
        <v>0.0</v>
      </c>
      <c r="AA35" s="105">
        <v>0.0</v>
      </c>
      <c r="AB35" s="105">
        <v>0.0</v>
      </c>
      <c r="AC35" s="105">
        <v>0.0</v>
      </c>
      <c r="AD35" s="105">
        <v>0.0</v>
      </c>
      <c r="AE35" s="106">
        <v>0.0</v>
      </c>
      <c r="AF35" s="106">
        <v>0.0</v>
      </c>
      <c r="AG35" s="3"/>
      <c r="AH35" s="108">
        <f t="shared" ref="AH35:AJ35" si="69">sum(U35+AD35)</f>
        <v>0</v>
      </c>
      <c r="AI35" s="109">
        <f t="shared" si="69"/>
        <v>0</v>
      </c>
      <c r="AJ35" s="109">
        <f t="shared" si="69"/>
        <v>0</v>
      </c>
      <c r="AK35" s="107"/>
      <c r="AL35" s="105">
        <v>0.0</v>
      </c>
      <c r="AM35" s="105">
        <v>0.0</v>
      </c>
      <c r="AN35" s="105">
        <v>0.0</v>
      </c>
      <c r="AO35" s="105">
        <v>0.0</v>
      </c>
      <c r="AP35" s="105">
        <v>0.0</v>
      </c>
      <c r="AQ35" s="106">
        <v>0.0</v>
      </c>
      <c r="AR35" s="106">
        <v>0.0</v>
      </c>
      <c r="AS35" s="107"/>
      <c r="AT35" s="105">
        <v>0.0</v>
      </c>
      <c r="AU35" s="105">
        <v>0.0</v>
      </c>
      <c r="AV35" s="105">
        <v>0.0</v>
      </c>
      <c r="AW35" s="105">
        <v>0.0</v>
      </c>
      <c r="AX35" s="105">
        <v>0.0</v>
      </c>
      <c r="AY35" s="105">
        <v>0.0</v>
      </c>
      <c r="AZ35" s="106">
        <v>0.0</v>
      </c>
      <c r="BA35" s="106">
        <v>0.0</v>
      </c>
      <c r="BB35" s="3"/>
      <c r="BC35" s="108">
        <f t="shared" ref="BC35:BE35" si="70">sum(AP35+AY35)</f>
        <v>0</v>
      </c>
      <c r="BD35" s="109">
        <f t="shared" si="70"/>
        <v>0</v>
      </c>
      <c r="BE35" s="109">
        <f t="shared" si="70"/>
        <v>0</v>
      </c>
      <c r="BF35" s="107"/>
      <c r="BG35" s="108">
        <f t="shared" ref="BG35:BI35" si="71">AH35+BC35</f>
        <v>0</v>
      </c>
      <c r="BH35" s="109">
        <f t="shared" si="71"/>
        <v>0</v>
      </c>
      <c r="BI35" s="109">
        <f t="shared" si="71"/>
        <v>0</v>
      </c>
      <c r="BJ35" s="107"/>
      <c r="BK35" s="107"/>
    </row>
    <row r="36" ht="14.25" customHeight="1">
      <c r="A36" s="103"/>
      <c r="B36" s="104" t="str">
        <f t="shared" si="8"/>
        <v>#VALUE!</v>
      </c>
      <c r="C36" s="97"/>
      <c r="D36" s="105" t="s">
        <v>119</v>
      </c>
      <c r="E36" s="105"/>
      <c r="F36" s="105"/>
      <c r="G36" s="106">
        <v>0.0</v>
      </c>
      <c r="H36" s="105">
        <v>0.0</v>
      </c>
      <c r="I36" s="105">
        <v>0.0</v>
      </c>
      <c r="J36" s="105">
        <v>0.0</v>
      </c>
      <c r="K36" s="105">
        <v>0.0</v>
      </c>
      <c r="L36" s="105">
        <v>0.0</v>
      </c>
      <c r="M36" s="105">
        <v>0.0</v>
      </c>
      <c r="N36" s="105">
        <v>0.0</v>
      </c>
      <c r="O36" s="107"/>
      <c r="P36" s="107"/>
      <c r="Q36" s="105">
        <v>0.0</v>
      </c>
      <c r="R36" s="105">
        <v>0.0</v>
      </c>
      <c r="S36" s="105">
        <v>0.0</v>
      </c>
      <c r="T36" s="105">
        <v>0.0</v>
      </c>
      <c r="U36" s="105">
        <v>0.0</v>
      </c>
      <c r="V36" s="106">
        <v>0.0</v>
      </c>
      <c r="W36" s="106">
        <v>0.0</v>
      </c>
      <c r="X36" s="107"/>
      <c r="Y36" s="105">
        <v>0.0</v>
      </c>
      <c r="Z36" s="105">
        <v>0.0</v>
      </c>
      <c r="AA36" s="105">
        <v>0.0</v>
      </c>
      <c r="AB36" s="105">
        <v>0.0</v>
      </c>
      <c r="AC36" s="105">
        <v>0.0</v>
      </c>
      <c r="AD36" s="105">
        <v>0.0</v>
      </c>
      <c r="AE36" s="106">
        <v>0.0</v>
      </c>
      <c r="AF36" s="106">
        <v>0.0</v>
      </c>
      <c r="AG36" s="3"/>
      <c r="AH36" s="108">
        <f t="shared" ref="AH36:AJ36" si="72">sum(U36+AD36)</f>
        <v>0</v>
      </c>
      <c r="AI36" s="109">
        <f t="shared" si="72"/>
        <v>0</v>
      </c>
      <c r="AJ36" s="109">
        <f t="shared" si="72"/>
        <v>0</v>
      </c>
      <c r="AK36" s="107"/>
      <c r="AL36" s="105">
        <v>0.0</v>
      </c>
      <c r="AM36" s="105">
        <v>0.0</v>
      </c>
      <c r="AN36" s="105">
        <v>0.0</v>
      </c>
      <c r="AO36" s="105">
        <v>0.0</v>
      </c>
      <c r="AP36" s="105">
        <v>0.0</v>
      </c>
      <c r="AQ36" s="106">
        <v>0.0</v>
      </c>
      <c r="AR36" s="106">
        <v>0.0</v>
      </c>
      <c r="AS36" s="107"/>
      <c r="AT36" s="105">
        <v>0.0</v>
      </c>
      <c r="AU36" s="105">
        <v>0.0</v>
      </c>
      <c r="AV36" s="105">
        <v>0.0</v>
      </c>
      <c r="AW36" s="105">
        <v>0.0</v>
      </c>
      <c r="AX36" s="105">
        <v>0.0</v>
      </c>
      <c r="AY36" s="105">
        <v>0.0</v>
      </c>
      <c r="AZ36" s="106">
        <v>0.0</v>
      </c>
      <c r="BA36" s="106">
        <v>0.0</v>
      </c>
      <c r="BB36" s="3"/>
      <c r="BC36" s="108">
        <f t="shared" ref="BC36:BE36" si="73">sum(AP36+AY36)</f>
        <v>0</v>
      </c>
      <c r="BD36" s="109">
        <f t="shared" si="73"/>
        <v>0</v>
      </c>
      <c r="BE36" s="109">
        <f t="shared" si="73"/>
        <v>0</v>
      </c>
      <c r="BF36" s="107"/>
      <c r="BG36" s="108">
        <f t="shared" ref="BG36:BI36" si="74">AH36+BC36</f>
        <v>0</v>
      </c>
      <c r="BH36" s="109">
        <f t="shared" si="74"/>
        <v>0</v>
      </c>
      <c r="BI36" s="109">
        <f t="shared" si="74"/>
        <v>0</v>
      </c>
      <c r="BJ36" s="107"/>
      <c r="BK36" s="107"/>
    </row>
    <row r="37" ht="14.25" customHeight="1">
      <c r="A37" s="103"/>
      <c r="B37" s="104" t="str">
        <f t="shared" si="8"/>
        <v>#VALUE!</v>
      </c>
      <c r="C37" s="97"/>
      <c r="D37" s="105" t="s">
        <v>119</v>
      </c>
      <c r="E37" s="105"/>
      <c r="F37" s="105"/>
      <c r="G37" s="106">
        <v>0.0</v>
      </c>
      <c r="H37" s="105">
        <v>0.0</v>
      </c>
      <c r="I37" s="105">
        <v>0.0</v>
      </c>
      <c r="J37" s="105">
        <v>0.0</v>
      </c>
      <c r="K37" s="105">
        <v>0.0</v>
      </c>
      <c r="L37" s="105">
        <v>0.0</v>
      </c>
      <c r="M37" s="105">
        <v>0.0</v>
      </c>
      <c r="N37" s="105">
        <v>0.0</v>
      </c>
      <c r="O37" s="107"/>
      <c r="P37" s="107"/>
      <c r="Q37" s="105">
        <v>0.0</v>
      </c>
      <c r="R37" s="105">
        <v>0.0</v>
      </c>
      <c r="S37" s="105">
        <v>0.0</v>
      </c>
      <c r="T37" s="105">
        <v>0.0</v>
      </c>
      <c r="U37" s="105">
        <v>0.0</v>
      </c>
      <c r="V37" s="106">
        <v>0.0</v>
      </c>
      <c r="W37" s="106">
        <v>0.0</v>
      </c>
      <c r="X37" s="107"/>
      <c r="Y37" s="105">
        <v>0.0</v>
      </c>
      <c r="Z37" s="105">
        <v>0.0</v>
      </c>
      <c r="AA37" s="105">
        <v>0.0</v>
      </c>
      <c r="AB37" s="105">
        <v>0.0</v>
      </c>
      <c r="AC37" s="105">
        <v>0.0</v>
      </c>
      <c r="AD37" s="105">
        <v>0.0</v>
      </c>
      <c r="AE37" s="106">
        <v>0.0</v>
      </c>
      <c r="AF37" s="106">
        <v>0.0</v>
      </c>
      <c r="AG37" s="3"/>
      <c r="AH37" s="108">
        <f t="shared" ref="AH37:AJ37" si="75">sum(U37+AD37)</f>
        <v>0</v>
      </c>
      <c r="AI37" s="109">
        <f t="shared" si="75"/>
        <v>0</v>
      </c>
      <c r="AJ37" s="109">
        <f t="shared" si="75"/>
        <v>0</v>
      </c>
      <c r="AK37" s="107"/>
      <c r="AL37" s="105">
        <v>0.0</v>
      </c>
      <c r="AM37" s="105">
        <v>0.0</v>
      </c>
      <c r="AN37" s="105">
        <v>0.0</v>
      </c>
      <c r="AO37" s="105">
        <v>0.0</v>
      </c>
      <c r="AP37" s="105">
        <v>0.0</v>
      </c>
      <c r="AQ37" s="106">
        <v>0.0</v>
      </c>
      <c r="AR37" s="106">
        <v>0.0</v>
      </c>
      <c r="AS37" s="107"/>
      <c r="AT37" s="105">
        <v>0.0</v>
      </c>
      <c r="AU37" s="105">
        <v>0.0</v>
      </c>
      <c r="AV37" s="105">
        <v>0.0</v>
      </c>
      <c r="AW37" s="105">
        <v>0.0</v>
      </c>
      <c r="AX37" s="105">
        <v>0.0</v>
      </c>
      <c r="AY37" s="105">
        <v>0.0</v>
      </c>
      <c r="AZ37" s="106">
        <v>0.0</v>
      </c>
      <c r="BA37" s="106">
        <v>0.0</v>
      </c>
      <c r="BB37" s="3"/>
      <c r="BC37" s="108">
        <f t="shared" ref="BC37:BE37" si="76">sum(AP37+AY37)</f>
        <v>0</v>
      </c>
      <c r="BD37" s="109">
        <f t="shared" si="76"/>
        <v>0</v>
      </c>
      <c r="BE37" s="109">
        <f t="shared" si="76"/>
        <v>0</v>
      </c>
      <c r="BF37" s="107"/>
      <c r="BG37" s="108">
        <f t="shared" ref="BG37:BI37" si="77">AH37+BC37</f>
        <v>0</v>
      </c>
      <c r="BH37" s="109">
        <f t="shared" si="77"/>
        <v>0</v>
      </c>
      <c r="BI37" s="109">
        <f t="shared" si="77"/>
        <v>0</v>
      </c>
      <c r="BJ37" s="107"/>
      <c r="BK37" s="107"/>
    </row>
    <row r="38" ht="14.25" customHeight="1">
      <c r="A38" s="103"/>
      <c r="B38" s="104" t="str">
        <f t="shared" si="8"/>
        <v>#VALUE!</v>
      </c>
      <c r="C38" s="97"/>
      <c r="D38" s="105" t="s">
        <v>119</v>
      </c>
      <c r="E38" s="105"/>
      <c r="F38" s="105"/>
      <c r="G38" s="106">
        <v>0.0</v>
      </c>
      <c r="H38" s="105">
        <v>0.0</v>
      </c>
      <c r="I38" s="105">
        <v>0.0</v>
      </c>
      <c r="J38" s="105">
        <v>0.0</v>
      </c>
      <c r="K38" s="105">
        <v>0.0</v>
      </c>
      <c r="L38" s="105">
        <v>0.0</v>
      </c>
      <c r="M38" s="105">
        <v>0.0</v>
      </c>
      <c r="N38" s="105">
        <v>0.0</v>
      </c>
      <c r="O38" s="107"/>
      <c r="P38" s="107"/>
      <c r="Q38" s="105">
        <v>0.0</v>
      </c>
      <c r="R38" s="105">
        <v>0.0</v>
      </c>
      <c r="S38" s="105">
        <v>0.0</v>
      </c>
      <c r="T38" s="105">
        <v>0.0</v>
      </c>
      <c r="U38" s="105">
        <v>0.0</v>
      </c>
      <c r="V38" s="106">
        <v>0.0</v>
      </c>
      <c r="W38" s="106">
        <v>0.0</v>
      </c>
      <c r="X38" s="107"/>
      <c r="Y38" s="105">
        <v>0.0</v>
      </c>
      <c r="Z38" s="105">
        <v>0.0</v>
      </c>
      <c r="AA38" s="105">
        <v>0.0</v>
      </c>
      <c r="AB38" s="105">
        <v>0.0</v>
      </c>
      <c r="AC38" s="105">
        <v>0.0</v>
      </c>
      <c r="AD38" s="105">
        <v>0.0</v>
      </c>
      <c r="AE38" s="106">
        <v>0.0</v>
      </c>
      <c r="AF38" s="106">
        <v>0.0</v>
      </c>
      <c r="AG38" s="3"/>
      <c r="AH38" s="108">
        <f t="shared" ref="AH38:AJ38" si="78">sum(U38+AD38)</f>
        <v>0</v>
      </c>
      <c r="AI38" s="109">
        <f t="shared" si="78"/>
        <v>0</v>
      </c>
      <c r="AJ38" s="109">
        <f t="shared" si="78"/>
        <v>0</v>
      </c>
      <c r="AK38" s="107"/>
      <c r="AL38" s="105">
        <v>0.0</v>
      </c>
      <c r="AM38" s="105">
        <v>0.0</v>
      </c>
      <c r="AN38" s="105">
        <v>0.0</v>
      </c>
      <c r="AO38" s="105">
        <v>0.0</v>
      </c>
      <c r="AP38" s="105">
        <v>0.0</v>
      </c>
      <c r="AQ38" s="106">
        <v>0.0</v>
      </c>
      <c r="AR38" s="106">
        <v>0.0</v>
      </c>
      <c r="AS38" s="107"/>
      <c r="AT38" s="105">
        <v>0.0</v>
      </c>
      <c r="AU38" s="105">
        <v>0.0</v>
      </c>
      <c r="AV38" s="105">
        <v>0.0</v>
      </c>
      <c r="AW38" s="105">
        <v>0.0</v>
      </c>
      <c r="AX38" s="105">
        <v>0.0</v>
      </c>
      <c r="AY38" s="105">
        <v>0.0</v>
      </c>
      <c r="AZ38" s="106">
        <v>0.0</v>
      </c>
      <c r="BA38" s="106">
        <v>0.0</v>
      </c>
      <c r="BB38" s="3"/>
      <c r="BC38" s="108">
        <f t="shared" ref="BC38:BE38" si="79">sum(AP38+AY38)</f>
        <v>0</v>
      </c>
      <c r="BD38" s="109">
        <f t="shared" si="79"/>
        <v>0</v>
      </c>
      <c r="BE38" s="109">
        <f t="shared" si="79"/>
        <v>0</v>
      </c>
      <c r="BF38" s="107"/>
      <c r="BG38" s="108">
        <f t="shared" ref="BG38:BI38" si="80">AH38+BC38</f>
        <v>0</v>
      </c>
      <c r="BH38" s="109">
        <f t="shared" si="80"/>
        <v>0</v>
      </c>
      <c r="BI38" s="109">
        <f t="shared" si="80"/>
        <v>0</v>
      </c>
      <c r="BJ38" s="107"/>
      <c r="BK38" s="107"/>
    </row>
    <row r="39" ht="14.25" customHeight="1">
      <c r="A39" s="103"/>
      <c r="B39" s="104" t="str">
        <f t="shared" si="8"/>
        <v>#VALUE!</v>
      </c>
      <c r="C39" s="97"/>
      <c r="D39" s="105" t="s">
        <v>119</v>
      </c>
      <c r="E39" s="105"/>
      <c r="F39" s="105"/>
      <c r="G39" s="106">
        <v>0.0</v>
      </c>
      <c r="H39" s="105">
        <v>0.0</v>
      </c>
      <c r="I39" s="105">
        <v>0.0</v>
      </c>
      <c r="J39" s="105">
        <v>0.0</v>
      </c>
      <c r="K39" s="105">
        <v>0.0</v>
      </c>
      <c r="L39" s="105">
        <v>0.0</v>
      </c>
      <c r="M39" s="105">
        <v>0.0</v>
      </c>
      <c r="N39" s="105">
        <v>0.0</v>
      </c>
      <c r="O39" s="107"/>
      <c r="P39" s="107"/>
      <c r="Q39" s="105">
        <v>0.0</v>
      </c>
      <c r="R39" s="105">
        <v>0.0</v>
      </c>
      <c r="S39" s="105">
        <v>0.0</v>
      </c>
      <c r="T39" s="105">
        <v>0.0</v>
      </c>
      <c r="U39" s="105">
        <v>0.0</v>
      </c>
      <c r="V39" s="106">
        <v>0.0</v>
      </c>
      <c r="W39" s="106">
        <v>0.0</v>
      </c>
      <c r="X39" s="107"/>
      <c r="Y39" s="105">
        <v>0.0</v>
      </c>
      <c r="Z39" s="105">
        <v>0.0</v>
      </c>
      <c r="AA39" s="105">
        <v>0.0</v>
      </c>
      <c r="AB39" s="105">
        <v>0.0</v>
      </c>
      <c r="AC39" s="105">
        <v>0.0</v>
      </c>
      <c r="AD39" s="105">
        <v>0.0</v>
      </c>
      <c r="AE39" s="106">
        <v>0.0</v>
      </c>
      <c r="AF39" s="106">
        <v>0.0</v>
      </c>
      <c r="AG39" s="110"/>
      <c r="AH39" s="108">
        <f t="shared" ref="AH39:AJ39" si="81">sum(U39+AD39)</f>
        <v>0</v>
      </c>
      <c r="AI39" s="109">
        <f t="shared" si="81"/>
        <v>0</v>
      </c>
      <c r="AJ39" s="109">
        <f t="shared" si="81"/>
        <v>0</v>
      </c>
      <c r="AK39" s="107"/>
      <c r="AL39" s="105">
        <v>0.0</v>
      </c>
      <c r="AM39" s="105">
        <v>0.0</v>
      </c>
      <c r="AN39" s="105">
        <v>0.0</v>
      </c>
      <c r="AO39" s="105">
        <v>0.0</v>
      </c>
      <c r="AP39" s="105">
        <v>0.0</v>
      </c>
      <c r="AQ39" s="106">
        <v>0.0</v>
      </c>
      <c r="AR39" s="106">
        <v>0.0</v>
      </c>
      <c r="AS39" s="107"/>
      <c r="AT39" s="105">
        <v>0.0</v>
      </c>
      <c r="AU39" s="105">
        <v>0.0</v>
      </c>
      <c r="AV39" s="105">
        <v>0.0</v>
      </c>
      <c r="AW39" s="105">
        <v>0.0</v>
      </c>
      <c r="AX39" s="105">
        <v>0.0</v>
      </c>
      <c r="AY39" s="105">
        <v>0.0</v>
      </c>
      <c r="AZ39" s="106">
        <v>0.0</v>
      </c>
      <c r="BA39" s="106">
        <v>0.0</v>
      </c>
      <c r="BB39" s="110"/>
      <c r="BC39" s="108">
        <f t="shared" ref="BC39:BE39" si="82">sum(AP39+AY39)</f>
        <v>0</v>
      </c>
      <c r="BD39" s="109">
        <f t="shared" si="82"/>
        <v>0</v>
      </c>
      <c r="BE39" s="109">
        <f t="shared" si="82"/>
        <v>0</v>
      </c>
      <c r="BF39" s="107"/>
      <c r="BG39" s="108">
        <f t="shared" ref="BG39:BI39" si="83">AH39+BC39</f>
        <v>0</v>
      </c>
      <c r="BH39" s="109">
        <f t="shared" si="83"/>
        <v>0</v>
      </c>
      <c r="BI39" s="109">
        <f t="shared" si="83"/>
        <v>0</v>
      </c>
      <c r="BJ39" s="107"/>
      <c r="BK39" s="107"/>
    </row>
    <row r="40" ht="14.25" customHeight="1">
      <c r="A40" s="103"/>
      <c r="B40" s="104" t="str">
        <f t="shared" si="8"/>
        <v>#VALUE!</v>
      </c>
      <c r="C40" s="97"/>
      <c r="D40" s="105" t="s">
        <v>119</v>
      </c>
      <c r="E40" s="105"/>
      <c r="F40" s="105"/>
      <c r="G40" s="106">
        <v>0.0</v>
      </c>
      <c r="H40" s="105">
        <v>0.0</v>
      </c>
      <c r="I40" s="105">
        <v>0.0</v>
      </c>
      <c r="J40" s="105">
        <v>0.0</v>
      </c>
      <c r="K40" s="105">
        <v>0.0</v>
      </c>
      <c r="L40" s="105">
        <v>0.0</v>
      </c>
      <c r="M40" s="105">
        <v>0.0</v>
      </c>
      <c r="N40" s="105">
        <v>0.0</v>
      </c>
      <c r="O40" s="107"/>
      <c r="P40" s="107"/>
      <c r="Q40" s="105">
        <v>0.0</v>
      </c>
      <c r="R40" s="105">
        <v>0.0</v>
      </c>
      <c r="S40" s="105">
        <v>0.0</v>
      </c>
      <c r="T40" s="105">
        <v>0.0</v>
      </c>
      <c r="U40" s="105">
        <v>0.0</v>
      </c>
      <c r="V40" s="106">
        <v>0.0</v>
      </c>
      <c r="W40" s="106">
        <v>0.0</v>
      </c>
      <c r="X40" s="107"/>
      <c r="Y40" s="105">
        <v>0.0</v>
      </c>
      <c r="Z40" s="105">
        <v>0.0</v>
      </c>
      <c r="AA40" s="105">
        <v>0.0</v>
      </c>
      <c r="AB40" s="105">
        <v>0.0</v>
      </c>
      <c r="AC40" s="105">
        <v>0.0</v>
      </c>
      <c r="AD40" s="105">
        <v>0.0</v>
      </c>
      <c r="AE40" s="106">
        <v>0.0</v>
      </c>
      <c r="AF40" s="106">
        <v>0.0</v>
      </c>
      <c r="AG40" s="110"/>
      <c r="AH40" s="108">
        <f t="shared" ref="AH40:AJ40" si="84">sum(U40+AD40)</f>
        <v>0</v>
      </c>
      <c r="AI40" s="109">
        <f t="shared" si="84"/>
        <v>0</v>
      </c>
      <c r="AJ40" s="109">
        <f t="shared" si="84"/>
        <v>0</v>
      </c>
      <c r="AK40" s="107"/>
      <c r="AL40" s="105">
        <v>0.0</v>
      </c>
      <c r="AM40" s="105">
        <v>0.0</v>
      </c>
      <c r="AN40" s="105">
        <v>0.0</v>
      </c>
      <c r="AO40" s="105">
        <v>0.0</v>
      </c>
      <c r="AP40" s="105">
        <v>0.0</v>
      </c>
      <c r="AQ40" s="106">
        <v>0.0</v>
      </c>
      <c r="AR40" s="106">
        <v>0.0</v>
      </c>
      <c r="AS40" s="107"/>
      <c r="AT40" s="105">
        <v>0.0</v>
      </c>
      <c r="AU40" s="105">
        <v>0.0</v>
      </c>
      <c r="AV40" s="105">
        <v>0.0</v>
      </c>
      <c r="AW40" s="105">
        <v>0.0</v>
      </c>
      <c r="AX40" s="105">
        <v>0.0</v>
      </c>
      <c r="AY40" s="105">
        <v>0.0</v>
      </c>
      <c r="AZ40" s="106">
        <v>0.0</v>
      </c>
      <c r="BA40" s="106">
        <v>0.0</v>
      </c>
      <c r="BB40" s="110"/>
      <c r="BC40" s="108">
        <f t="shared" ref="BC40:BE40" si="85">sum(AP40+AY40)</f>
        <v>0</v>
      </c>
      <c r="BD40" s="109">
        <f t="shared" si="85"/>
        <v>0</v>
      </c>
      <c r="BE40" s="109">
        <f t="shared" si="85"/>
        <v>0</v>
      </c>
      <c r="BF40" s="107"/>
      <c r="BG40" s="108">
        <f t="shared" ref="BG40:BI40" si="86">AH40+BC40</f>
        <v>0</v>
      </c>
      <c r="BH40" s="109">
        <f t="shared" si="86"/>
        <v>0</v>
      </c>
      <c r="BI40" s="109">
        <f t="shared" si="86"/>
        <v>0</v>
      </c>
      <c r="BJ40" s="107"/>
      <c r="BK40" s="107"/>
    </row>
    <row r="41" ht="14.25" customHeight="1">
      <c r="A41" s="103"/>
      <c r="B41" s="104" t="str">
        <f t="shared" si="8"/>
        <v>#VALUE!</v>
      </c>
      <c r="C41" s="97"/>
      <c r="D41" s="105" t="s">
        <v>119</v>
      </c>
      <c r="E41" s="105"/>
      <c r="F41" s="105"/>
      <c r="G41" s="106">
        <v>0.0</v>
      </c>
      <c r="H41" s="105">
        <v>0.0</v>
      </c>
      <c r="I41" s="105">
        <v>0.0</v>
      </c>
      <c r="J41" s="105">
        <v>0.0</v>
      </c>
      <c r="K41" s="105">
        <v>0.0</v>
      </c>
      <c r="L41" s="105">
        <v>0.0</v>
      </c>
      <c r="M41" s="105">
        <v>0.0</v>
      </c>
      <c r="N41" s="105">
        <v>0.0</v>
      </c>
      <c r="O41" s="107"/>
      <c r="P41" s="107"/>
      <c r="Q41" s="105">
        <v>0.0</v>
      </c>
      <c r="R41" s="105">
        <v>0.0</v>
      </c>
      <c r="S41" s="105">
        <v>0.0</v>
      </c>
      <c r="T41" s="105">
        <v>0.0</v>
      </c>
      <c r="U41" s="105">
        <v>0.0</v>
      </c>
      <c r="V41" s="106">
        <v>0.0</v>
      </c>
      <c r="W41" s="106">
        <v>0.0</v>
      </c>
      <c r="X41" s="107"/>
      <c r="Y41" s="105">
        <v>0.0</v>
      </c>
      <c r="Z41" s="105">
        <v>0.0</v>
      </c>
      <c r="AA41" s="105">
        <v>0.0</v>
      </c>
      <c r="AB41" s="105">
        <v>0.0</v>
      </c>
      <c r="AC41" s="105">
        <v>0.0</v>
      </c>
      <c r="AD41" s="105">
        <v>0.0</v>
      </c>
      <c r="AE41" s="106">
        <v>0.0</v>
      </c>
      <c r="AF41" s="106">
        <v>0.0</v>
      </c>
      <c r="AG41" s="110"/>
      <c r="AH41" s="108">
        <f t="shared" ref="AH41:AJ41" si="87">sum(U41+AD41)</f>
        <v>0</v>
      </c>
      <c r="AI41" s="109">
        <f t="shared" si="87"/>
        <v>0</v>
      </c>
      <c r="AJ41" s="109">
        <f t="shared" si="87"/>
        <v>0</v>
      </c>
      <c r="AK41" s="107"/>
      <c r="AL41" s="105">
        <v>0.0</v>
      </c>
      <c r="AM41" s="105">
        <v>0.0</v>
      </c>
      <c r="AN41" s="105">
        <v>0.0</v>
      </c>
      <c r="AO41" s="105">
        <v>0.0</v>
      </c>
      <c r="AP41" s="105">
        <v>0.0</v>
      </c>
      <c r="AQ41" s="106">
        <v>0.0</v>
      </c>
      <c r="AR41" s="106">
        <v>0.0</v>
      </c>
      <c r="AS41" s="107"/>
      <c r="AT41" s="105">
        <v>0.0</v>
      </c>
      <c r="AU41" s="105">
        <v>0.0</v>
      </c>
      <c r="AV41" s="105">
        <v>0.0</v>
      </c>
      <c r="AW41" s="105">
        <v>0.0</v>
      </c>
      <c r="AX41" s="105">
        <v>0.0</v>
      </c>
      <c r="AY41" s="105">
        <v>0.0</v>
      </c>
      <c r="AZ41" s="106">
        <v>0.0</v>
      </c>
      <c r="BA41" s="106">
        <v>0.0</v>
      </c>
      <c r="BB41" s="110"/>
      <c r="BC41" s="108">
        <f t="shared" ref="BC41:BE41" si="88">sum(AP41+AY41)</f>
        <v>0</v>
      </c>
      <c r="BD41" s="109">
        <f t="shared" si="88"/>
        <v>0</v>
      </c>
      <c r="BE41" s="109">
        <f t="shared" si="88"/>
        <v>0</v>
      </c>
      <c r="BF41" s="107"/>
      <c r="BG41" s="108">
        <f t="shared" ref="BG41:BI41" si="89">AH41+BC41</f>
        <v>0</v>
      </c>
      <c r="BH41" s="109">
        <f t="shared" si="89"/>
        <v>0</v>
      </c>
      <c r="BI41" s="109">
        <f t="shared" si="89"/>
        <v>0</v>
      </c>
      <c r="BJ41" s="107"/>
      <c r="BK41" s="107"/>
    </row>
    <row r="42" ht="14.25" customHeight="1">
      <c r="A42" s="103"/>
      <c r="B42" s="104" t="str">
        <f t="shared" si="8"/>
        <v>#VALUE!</v>
      </c>
      <c r="C42" s="97"/>
      <c r="D42" s="105" t="s">
        <v>119</v>
      </c>
      <c r="E42" s="105"/>
      <c r="F42" s="105"/>
      <c r="G42" s="106">
        <v>0.0</v>
      </c>
      <c r="H42" s="105">
        <v>0.0</v>
      </c>
      <c r="I42" s="105">
        <v>0.0</v>
      </c>
      <c r="J42" s="105">
        <v>0.0</v>
      </c>
      <c r="K42" s="105">
        <v>0.0</v>
      </c>
      <c r="L42" s="105">
        <v>0.0</v>
      </c>
      <c r="M42" s="105">
        <v>0.0</v>
      </c>
      <c r="N42" s="105">
        <v>0.0</v>
      </c>
      <c r="O42" s="107"/>
      <c r="P42" s="107"/>
      <c r="Q42" s="105">
        <v>0.0</v>
      </c>
      <c r="R42" s="105">
        <v>0.0</v>
      </c>
      <c r="S42" s="105">
        <v>0.0</v>
      </c>
      <c r="T42" s="105">
        <v>0.0</v>
      </c>
      <c r="U42" s="105">
        <v>0.0</v>
      </c>
      <c r="V42" s="106">
        <v>0.0</v>
      </c>
      <c r="W42" s="106">
        <v>0.0</v>
      </c>
      <c r="X42" s="107"/>
      <c r="Y42" s="105">
        <v>0.0</v>
      </c>
      <c r="Z42" s="105">
        <v>0.0</v>
      </c>
      <c r="AA42" s="105">
        <v>0.0</v>
      </c>
      <c r="AB42" s="105">
        <v>0.0</v>
      </c>
      <c r="AC42" s="105">
        <v>0.0</v>
      </c>
      <c r="AD42" s="105">
        <v>0.0</v>
      </c>
      <c r="AE42" s="106">
        <v>0.0</v>
      </c>
      <c r="AF42" s="106">
        <v>0.0</v>
      </c>
      <c r="AG42" s="110"/>
      <c r="AH42" s="108">
        <f t="shared" ref="AH42:AJ42" si="90">sum(U42+AD42)</f>
        <v>0</v>
      </c>
      <c r="AI42" s="109">
        <f t="shared" si="90"/>
        <v>0</v>
      </c>
      <c r="AJ42" s="109">
        <f t="shared" si="90"/>
        <v>0</v>
      </c>
      <c r="AK42" s="107"/>
      <c r="AL42" s="105">
        <v>0.0</v>
      </c>
      <c r="AM42" s="105">
        <v>0.0</v>
      </c>
      <c r="AN42" s="105">
        <v>0.0</v>
      </c>
      <c r="AO42" s="105">
        <v>0.0</v>
      </c>
      <c r="AP42" s="105">
        <v>0.0</v>
      </c>
      <c r="AQ42" s="106">
        <v>0.0</v>
      </c>
      <c r="AR42" s="106">
        <v>0.0</v>
      </c>
      <c r="AS42" s="107"/>
      <c r="AT42" s="105">
        <v>0.0</v>
      </c>
      <c r="AU42" s="105">
        <v>0.0</v>
      </c>
      <c r="AV42" s="105">
        <v>0.0</v>
      </c>
      <c r="AW42" s="105">
        <v>0.0</v>
      </c>
      <c r="AX42" s="105">
        <v>0.0</v>
      </c>
      <c r="AY42" s="105">
        <v>0.0</v>
      </c>
      <c r="AZ42" s="106">
        <v>0.0</v>
      </c>
      <c r="BA42" s="106">
        <v>0.0</v>
      </c>
      <c r="BB42" s="110"/>
      <c r="BC42" s="108">
        <f t="shared" ref="BC42:BE42" si="91">sum(AP42+AY42)</f>
        <v>0</v>
      </c>
      <c r="BD42" s="109">
        <f t="shared" si="91"/>
        <v>0</v>
      </c>
      <c r="BE42" s="109">
        <f t="shared" si="91"/>
        <v>0</v>
      </c>
      <c r="BF42" s="107"/>
      <c r="BG42" s="108">
        <f t="shared" ref="BG42:BI42" si="92">AH42+BC42</f>
        <v>0</v>
      </c>
      <c r="BH42" s="109">
        <f t="shared" si="92"/>
        <v>0</v>
      </c>
      <c r="BI42" s="109">
        <f t="shared" si="92"/>
        <v>0</v>
      </c>
      <c r="BJ42" s="107"/>
      <c r="BK42" s="107"/>
    </row>
    <row r="43" ht="14.25" customHeight="1">
      <c r="A43" s="103"/>
      <c r="B43" s="104" t="str">
        <f t="shared" si="8"/>
        <v>#VALUE!</v>
      </c>
      <c r="C43" s="97"/>
      <c r="D43" s="105" t="s">
        <v>119</v>
      </c>
      <c r="E43" s="105"/>
      <c r="F43" s="105"/>
      <c r="G43" s="106">
        <v>0.0</v>
      </c>
      <c r="H43" s="105">
        <v>0.0</v>
      </c>
      <c r="I43" s="105">
        <v>0.0</v>
      </c>
      <c r="J43" s="105">
        <v>0.0</v>
      </c>
      <c r="K43" s="105">
        <v>0.0</v>
      </c>
      <c r="L43" s="105">
        <v>0.0</v>
      </c>
      <c r="M43" s="105">
        <v>0.0</v>
      </c>
      <c r="N43" s="105">
        <v>0.0</v>
      </c>
      <c r="O43" s="107"/>
      <c r="P43" s="107"/>
      <c r="Q43" s="105">
        <v>0.0</v>
      </c>
      <c r="R43" s="105">
        <v>0.0</v>
      </c>
      <c r="S43" s="105">
        <v>0.0</v>
      </c>
      <c r="T43" s="105">
        <v>0.0</v>
      </c>
      <c r="U43" s="105">
        <v>0.0</v>
      </c>
      <c r="V43" s="106">
        <v>0.0</v>
      </c>
      <c r="W43" s="106">
        <v>0.0</v>
      </c>
      <c r="X43" s="107"/>
      <c r="Y43" s="105">
        <v>0.0</v>
      </c>
      <c r="Z43" s="105">
        <v>0.0</v>
      </c>
      <c r="AA43" s="105">
        <v>0.0</v>
      </c>
      <c r="AB43" s="105">
        <v>0.0</v>
      </c>
      <c r="AC43" s="105">
        <v>0.0</v>
      </c>
      <c r="AD43" s="105">
        <v>0.0</v>
      </c>
      <c r="AE43" s="106">
        <v>0.0</v>
      </c>
      <c r="AF43" s="106">
        <v>0.0</v>
      </c>
      <c r="AG43" s="110"/>
      <c r="AH43" s="108">
        <f t="shared" ref="AH43:AJ43" si="93">sum(U43+AD43)</f>
        <v>0</v>
      </c>
      <c r="AI43" s="109">
        <f t="shared" si="93"/>
        <v>0</v>
      </c>
      <c r="AJ43" s="109">
        <f t="shared" si="93"/>
        <v>0</v>
      </c>
      <c r="AK43" s="107"/>
      <c r="AL43" s="105">
        <v>0.0</v>
      </c>
      <c r="AM43" s="105">
        <v>0.0</v>
      </c>
      <c r="AN43" s="105">
        <v>0.0</v>
      </c>
      <c r="AO43" s="105">
        <v>0.0</v>
      </c>
      <c r="AP43" s="105">
        <v>0.0</v>
      </c>
      <c r="AQ43" s="106">
        <v>0.0</v>
      </c>
      <c r="AR43" s="106">
        <v>0.0</v>
      </c>
      <c r="AS43" s="107"/>
      <c r="AT43" s="105">
        <v>0.0</v>
      </c>
      <c r="AU43" s="105">
        <v>0.0</v>
      </c>
      <c r="AV43" s="105">
        <v>0.0</v>
      </c>
      <c r="AW43" s="105">
        <v>0.0</v>
      </c>
      <c r="AX43" s="105">
        <v>0.0</v>
      </c>
      <c r="AY43" s="105">
        <v>0.0</v>
      </c>
      <c r="AZ43" s="106">
        <v>0.0</v>
      </c>
      <c r="BA43" s="106">
        <v>0.0</v>
      </c>
      <c r="BB43" s="110"/>
      <c r="BC43" s="108">
        <f t="shared" ref="BC43:BE43" si="94">sum(AP43+AY43)</f>
        <v>0</v>
      </c>
      <c r="BD43" s="109">
        <f t="shared" si="94"/>
        <v>0</v>
      </c>
      <c r="BE43" s="109">
        <f t="shared" si="94"/>
        <v>0</v>
      </c>
      <c r="BF43" s="107"/>
      <c r="BG43" s="108">
        <f t="shared" ref="BG43:BI43" si="95">AH43+BC43</f>
        <v>0</v>
      </c>
      <c r="BH43" s="109">
        <f t="shared" si="95"/>
        <v>0</v>
      </c>
      <c r="BI43" s="109">
        <f t="shared" si="95"/>
        <v>0</v>
      </c>
      <c r="BJ43" s="107"/>
      <c r="BK43" s="107"/>
    </row>
    <row r="44" ht="15.75" customHeight="1">
      <c r="A44" s="97"/>
      <c r="B44" s="97"/>
      <c r="C44" s="112" t="s">
        <v>120</v>
      </c>
      <c r="D44" s="113">
        <f>sum(D46-D45)</f>
        <v>0</v>
      </c>
      <c r="E44" s="3"/>
      <c r="F44" s="114" t="s">
        <v>121</v>
      </c>
      <c r="G44" s="115">
        <f t="shared" ref="G44:N44" si="96">SUM(G13:G43)</f>
        <v>0</v>
      </c>
      <c r="H44" s="116">
        <f t="shared" si="96"/>
        <v>0</v>
      </c>
      <c r="I44" s="117">
        <f t="shared" si="96"/>
        <v>0</v>
      </c>
      <c r="J44" s="117">
        <f t="shared" si="96"/>
        <v>0</v>
      </c>
      <c r="K44" s="117">
        <f t="shared" si="96"/>
        <v>0</v>
      </c>
      <c r="L44" s="117">
        <f t="shared" si="96"/>
        <v>0</v>
      </c>
      <c r="M44" s="117">
        <f t="shared" si="96"/>
        <v>0</v>
      </c>
      <c r="N44" s="117">
        <f t="shared" si="96"/>
        <v>0</v>
      </c>
      <c r="O44" s="118"/>
      <c r="P44" s="118"/>
      <c r="Q44" s="117">
        <f t="shared" ref="Q44:W44" si="97">SUM(Q13:Q43)</f>
        <v>0</v>
      </c>
      <c r="R44" s="117">
        <f t="shared" si="97"/>
        <v>0</v>
      </c>
      <c r="S44" s="117">
        <f t="shared" si="97"/>
        <v>0</v>
      </c>
      <c r="T44" s="117">
        <f t="shared" si="97"/>
        <v>0</v>
      </c>
      <c r="U44" s="117">
        <f t="shared" si="97"/>
        <v>0</v>
      </c>
      <c r="V44" s="119">
        <f t="shared" si="97"/>
        <v>0</v>
      </c>
      <c r="W44" s="119">
        <f t="shared" si="97"/>
        <v>0</v>
      </c>
      <c r="X44" s="118"/>
      <c r="Y44" s="120">
        <f t="shared" ref="Y44:AF44" si="98">SUM(Y13:Y43)</f>
        <v>0</v>
      </c>
      <c r="Z44" s="120">
        <f t="shared" si="98"/>
        <v>0</v>
      </c>
      <c r="AA44" s="117">
        <f t="shared" si="98"/>
        <v>0</v>
      </c>
      <c r="AB44" s="120">
        <f t="shared" si="98"/>
        <v>0</v>
      </c>
      <c r="AC44" s="120">
        <f t="shared" si="98"/>
        <v>0</v>
      </c>
      <c r="AD44" s="120">
        <f t="shared" si="98"/>
        <v>0</v>
      </c>
      <c r="AE44" s="121">
        <f t="shared" si="98"/>
        <v>0</v>
      </c>
      <c r="AF44" s="121">
        <f t="shared" si="98"/>
        <v>0</v>
      </c>
      <c r="AG44" s="110"/>
      <c r="AH44" s="120">
        <f t="shared" ref="AH44:AJ44" si="99">SUM(AH13:AH43)</f>
        <v>0</v>
      </c>
      <c r="AI44" s="121">
        <f t="shared" si="99"/>
        <v>0</v>
      </c>
      <c r="AJ44" s="121">
        <f t="shared" si="99"/>
        <v>0</v>
      </c>
      <c r="AK44" s="122"/>
      <c r="AL44" s="117">
        <f t="shared" ref="AL44:AR44" si="100">SUM(AL13:AL43)</f>
        <v>0</v>
      </c>
      <c r="AM44" s="117">
        <f t="shared" si="100"/>
        <v>0</v>
      </c>
      <c r="AN44" s="117">
        <f t="shared" si="100"/>
        <v>0</v>
      </c>
      <c r="AO44" s="117">
        <f t="shared" si="100"/>
        <v>0</v>
      </c>
      <c r="AP44" s="117">
        <f t="shared" si="100"/>
        <v>0</v>
      </c>
      <c r="AQ44" s="119">
        <f t="shared" si="100"/>
        <v>0</v>
      </c>
      <c r="AR44" s="119">
        <f t="shared" si="100"/>
        <v>0</v>
      </c>
      <c r="AS44" s="118"/>
      <c r="AT44" s="120">
        <f t="shared" ref="AT44:BA44" si="101">SUM(AT13:AT43)</f>
        <v>0</v>
      </c>
      <c r="AU44" s="120">
        <f t="shared" si="101"/>
        <v>0</v>
      </c>
      <c r="AV44" s="117">
        <f t="shared" si="101"/>
        <v>0</v>
      </c>
      <c r="AW44" s="120">
        <f t="shared" si="101"/>
        <v>0</v>
      </c>
      <c r="AX44" s="120">
        <f t="shared" si="101"/>
        <v>0</v>
      </c>
      <c r="AY44" s="120">
        <f t="shared" si="101"/>
        <v>0</v>
      </c>
      <c r="AZ44" s="121">
        <f t="shared" si="101"/>
        <v>0</v>
      </c>
      <c r="BA44" s="121">
        <f t="shared" si="101"/>
        <v>0</v>
      </c>
      <c r="BB44" s="110"/>
      <c r="BC44" s="120">
        <f t="shared" ref="BC44:BE44" si="102">SUM(BC13:BC43)</f>
        <v>0</v>
      </c>
      <c r="BD44" s="121">
        <f t="shared" si="102"/>
        <v>0</v>
      </c>
      <c r="BE44" s="121">
        <f t="shared" si="102"/>
        <v>0</v>
      </c>
      <c r="BF44" s="122"/>
      <c r="BG44" s="120">
        <f t="shared" ref="BG44:BI44" si="103">SUM(BG13:BG43)</f>
        <v>0</v>
      </c>
      <c r="BH44" s="121">
        <f t="shared" si="103"/>
        <v>0</v>
      </c>
      <c r="BI44" s="121">
        <f t="shared" si="103"/>
        <v>0</v>
      </c>
      <c r="BJ44" s="122"/>
      <c r="BK44" s="122"/>
    </row>
    <row r="45" ht="15.75" customHeight="1">
      <c r="A45" s="3"/>
      <c r="B45" s="97"/>
      <c r="C45" s="123" t="s">
        <v>122</v>
      </c>
      <c r="D45" s="124">
        <f>MIN(D13:D43)</f>
        <v>0</v>
      </c>
      <c r="E45" s="3"/>
      <c r="F45" s="3"/>
      <c r="G45" s="97"/>
      <c r="H45" s="97"/>
      <c r="I45" s="125"/>
      <c r="J45" s="95"/>
      <c r="K45" s="95"/>
      <c r="L45" s="107"/>
      <c r="M45" s="126"/>
      <c r="N45" s="126"/>
      <c r="O45" s="126"/>
      <c r="P45" s="127"/>
      <c r="Q45" s="3"/>
      <c r="R45" s="3"/>
      <c r="S45" s="3"/>
      <c r="T45" s="3"/>
      <c r="U45" s="128" t="s">
        <v>123</v>
      </c>
      <c r="V45" s="129">
        <f>IFERROR(V44/U44,0)</f>
        <v>0</v>
      </c>
      <c r="W45" s="129">
        <f>IFERROR((W44/U44),0)</f>
        <v>0</v>
      </c>
      <c r="X45" s="127"/>
      <c r="Y45" s="3"/>
      <c r="Z45" s="3"/>
      <c r="AA45" s="3"/>
      <c r="AB45" s="3"/>
      <c r="AC45" s="3"/>
      <c r="AD45" s="128" t="s">
        <v>123</v>
      </c>
      <c r="AE45" s="129">
        <f>IFERROR(AE44/AD44,0)</f>
        <v>0</v>
      </c>
      <c r="AF45" s="129">
        <f>IFERROR((AF44/AD44),0)</f>
        <v>0</v>
      </c>
      <c r="AG45" s="110"/>
      <c r="AH45" s="128" t="s">
        <v>123</v>
      </c>
      <c r="AI45" s="129">
        <f>IFERROR(AI44/AH44,0)</f>
        <v>0</v>
      </c>
      <c r="AJ45" s="129">
        <f>IFERROR((AJ44/AH44),0)</f>
        <v>0</v>
      </c>
      <c r="AK45" s="3"/>
      <c r="AL45" s="3"/>
      <c r="AM45" s="3"/>
      <c r="AN45" s="3"/>
      <c r="AO45" s="3"/>
      <c r="AP45" s="128" t="s">
        <v>123</v>
      </c>
      <c r="AQ45" s="129">
        <f>IFERROR(AQ44/AP44,0)</f>
        <v>0</v>
      </c>
      <c r="AR45" s="129">
        <f>IFERROR((AR44/AP44),0)</f>
        <v>0</v>
      </c>
      <c r="AS45" s="127"/>
      <c r="AT45" s="3"/>
      <c r="AU45" s="3"/>
      <c r="AV45" s="3"/>
      <c r="AW45" s="3"/>
      <c r="AX45" s="3"/>
      <c r="AY45" s="128" t="s">
        <v>123</v>
      </c>
      <c r="AZ45" s="129">
        <f>IFERROR(AZ44/AY44,0)</f>
        <v>0</v>
      </c>
      <c r="BA45" s="129">
        <f>IFERROR((BA44/AY44),0)</f>
        <v>0</v>
      </c>
      <c r="BB45" s="110"/>
      <c r="BC45" s="128" t="s">
        <v>123</v>
      </c>
      <c r="BD45" s="129">
        <f>IFERROR(BD44/BC44,0)</f>
        <v>0</v>
      </c>
      <c r="BE45" s="129">
        <f>IFERROR((BE44/BC44),0)</f>
        <v>0</v>
      </c>
      <c r="BF45" s="3"/>
      <c r="BG45" s="128" t="s">
        <v>123</v>
      </c>
      <c r="BH45" s="129">
        <f>IFERROR(BH44/BG44,0)</f>
        <v>0</v>
      </c>
      <c r="BI45" s="129">
        <f>IFERROR((BI44/BG44),0)</f>
        <v>0</v>
      </c>
      <c r="BJ45" s="3"/>
      <c r="BK45" s="3"/>
    </row>
    <row r="46" ht="15.75" customHeight="1">
      <c r="A46" s="3"/>
      <c r="B46" s="97"/>
      <c r="C46" s="123" t="s">
        <v>124</v>
      </c>
      <c r="D46" s="130">
        <f>MAX(D12:D42)</f>
        <v>0</v>
      </c>
      <c r="E46" s="3"/>
      <c r="F46" s="3"/>
      <c r="G46" s="97"/>
      <c r="H46" s="97"/>
      <c r="I46" s="125"/>
      <c r="J46" s="95"/>
      <c r="K46" s="95"/>
      <c r="L46" s="107"/>
      <c r="M46" s="126"/>
      <c r="N46" s="126"/>
      <c r="O46" s="126"/>
      <c r="P46" s="127"/>
      <c r="Q46" s="3"/>
      <c r="R46" s="3"/>
      <c r="S46" s="3"/>
      <c r="T46" s="3"/>
      <c r="U46" s="3"/>
      <c r="V46" s="3"/>
      <c r="W46" s="3"/>
      <c r="X46" s="127"/>
      <c r="Y46" s="3"/>
      <c r="Z46" s="3"/>
      <c r="AA46" s="3"/>
      <c r="AB46" s="3"/>
      <c r="AC46" s="3"/>
      <c r="AD46" s="3"/>
      <c r="AE46" s="3"/>
      <c r="AF46" s="3"/>
      <c r="AG46" s="110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127"/>
      <c r="AT46" s="3"/>
      <c r="AU46" s="3"/>
      <c r="AV46" s="3"/>
      <c r="AW46" s="3"/>
      <c r="AX46" s="3"/>
      <c r="AY46" s="3"/>
      <c r="AZ46" s="3"/>
      <c r="BA46" s="3"/>
      <c r="BB46" s="110"/>
      <c r="BC46" s="3"/>
      <c r="BD46" s="3"/>
      <c r="BE46" s="3"/>
      <c r="BF46" s="3"/>
      <c r="BG46" s="3"/>
      <c r="BH46" s="3"/>
      <c r="BI46" s="3"/>
      <c r="BJ46" s="3"/>
      <c r="BK46" s="3"/>
    </row>
    <row r="47" ht="15.75" customHeight="1">
      <c r="A47" s="3"/>
      <c r="B47" s="97"/>
      <c r="C47" s="131"/>
      <c r="D47" s="132"/>
      <c r="E47" s="3"/>
      <c r="F47" s="3"/>
      <c r="G47" s="97"/>
      <c r="H47" s="97"/>
      <c r="I47" s="133" t="s">
        <v>125</v>
      </c>
      <c r="J47" s="16"/>
      <c r="K47" s="12"/>
      <c r="L47" s="107"/>
      <c r="M47" s="97"/>
      <c r="N47" s="97"/>
      <c r="O47" s="97"/>
      <c r="P47" s="97"/>
      <c r="Q47" s="134"/>
      <c r="R47" s="84"/>
      <c r="S47" s="84"/>
      <c r="T47" s="84"/>
      <c r="U47" s="84"/>
      <c r="V47" s="135"/>
      <c r="W47" s="3"/>
      <c r="X47" s="97"/>
      <c r="Y47" s="136" t="s">
        <v>126</v>
      </c>
      <c r="Z47" s="84"/>
      <c r="AA47" s="137"/>
      <c r="AB47" s="136" t="s">
        <v>127</v>
      </c>
      <c r="AC47" s="84"/>
      <c r="AD47" s="138"/>
      <c r="AE47" s="139" t="s">
        <v>95</v>
      </c>
      <c r="AF47" s="84"/>
      <c r="AG47" s="140"/>
      <c r="AH47" s="85"/>
      <c r="AI47" s="3"/>
      <c r="AJ47" s="138"/>
      <c r="AK47" s="84"/>
      <c r="AL47" s="84"/>
      <c r="AM47" s="84"/>
      <c r="AN47" s="84"/>
      <c r="AO47" s="135"/>
      <c r="AP47" s="3"/>
      <c r="AQ47" s="97"/>
      <c r="AR47" s="3"/>
      <c r="AS47" s="3"/>
      <c r="AT47" s="136" t="s">
        <v>91</v>
      </c>
      <c r="AU47" s="84"/>
      <c r="AV47" s="138"/>
      <c r="AW47" s="136" t="s">
        <v>127</v>
      </c>
      <c r="AX47" s="84"/>
      <c r="AY47" s="138"/>
      <c r="AZ47" s="139" t="s">
        <v>95</v>
      </c>
      <c r="BA47" s="84"/>
      <c r="BB47" s="135"/>
      <c r="BC47" s="85"/>
      <c r="BD47" s="135"/>
      <c r="BE47" s="85"/>
      <c r="BF47" s="141"/>
      <c r="BG47" s="3"/>
      <c r="BH47" s="142" t="s">
        <v>128</v>
      </c>
      <c r="BI47" s="84"/>
      <c r="BJ47" s="3"/>
      <c r="BK47" s="3"/>
    </row>
    <row r="48" ht="41.25" customHeight="1">
      <c r="A48" s="3"/>
      <c r="B48" s="97"/>
      <c r="C48" s="97"/>
      <c r="D48" s="97"/>
      <c r="E48" s="97"/>
      <c r="F48" s="143" t="s">
        <v>129</v>
      </c>
      <c r="G48" s="84"/>
      <c r="H48" s="97"/>
      <c r="I48" s="144" t="s">
        <v>130</v>
      </c>
      <c r="J48" s="145"/>
      <c r="K48" s="146"/>
      <c r="L48" s="107"/>
      <c r="M48" s="97"/>
      <c r="N48" s="97"/>
      <c r="O48" s="97"/>
      <c r="P48" s="97"/>
      <c r="Q48" s="147"/>
      <c r="R48" s="85"/>
      <c r="S48" s="148"/>
      <c r="T48" s="147"/>
      <c r="U48" s="85"/>
      <c r="V48" s="149"/>
      <c r="W48" s="3"/>
      <c r="X48" s="97"/>
      <c r="Y48" s="150" t="s">
        <v>131</v>
      </c>
      <c r="Z48" s="84"/>
      <c r="AA48" s="151"/>
      <c r="AB48" s="150" t="s">
        <v>131</v>
      </c>
      <c r="AC48" s="84"/>
      <c r="AD48" s="152"/>
      <c r="AE48" s="150" t="s">
        <v>131</v>
      </c>
      <c r="AF48" s="85"/>
      <c r="AG48" s="148"/>
      <c r="AH48" s="148"/>
      <c r="AI48" s="3"/>
      <c r="AJ48" s="152"/>
      <c r="AK48" s="85"/>
      <c r="AL48" s="153"/>
      <c r="AM48" s="152"/>
      <c r="AN48" s="85"/>
      <c r="AO48" s="149"/>
      <c r="AP48" s="3"/>
      <c r="AQ48" s="97"/>
      <c r="AR48" s="3"/>
      <c r="AS48" s="3"/>
      <c r="AT48" s="150" t="s">
        <v>131</v>
      </c>
      <c r="AU48" s="84"/>
      <c r="AV48" s="152"/>
      <c r="AW48" s="150" t="s">
        <v>131</v>
      </c>
      <c r="AX48" s="84"/>
      <c r="AY48" s="152"/>
      <c r="AZ48" s="150" t="s">
        <v>131</v>
      </c>
      <c r="BA48" s="85"/>
      <c r="BB48" s="153"/>
      <c r="BC48" s="153"/>
      <c r="BD48" s="153"/>
      <c r="BE48" s="153"/>
      <c r="BF48" s="154"/>
      <c r="BG48" s="3"/>
      <c r="BH48" s="150" t="s">
        <v>131</v>
      </c>
      <c r="BI48" s="84"/>
      <c r="BJ48" s="3"/>
      <c r="BK48" s="3"/>
    </row>
    <row r="49" ht="15.75" customHeight="1">
      <c r="A49" s="3"/>
      <c r="B49" s="97"/>
      <c r="C49" s="97"/>
      <c r="D49" s="97"/>
      <c r="E49" s="97"/>
      <c r="F49" s="155" t="str">
        <f>IFERROR(G44/H44,"-")</f>
        <v>-</v>
      </c>
      <c r="G49" s="63"/>
      <c r="H49" s="97"/>
      <c r="I49" s="156" t="str">
        <f>IFERROR(J44/I44,"-")</f>
        <v>-</v>
      </c>
      <c r="J49" s="62"/>
      <c r="K49" s="63"/>
      <c r="L49" s="107"/>
      <c r="M49" s="97"/>
      <c r="N49" s="97"/>
      <c r="O49" s="97"/>
      <c r="P49" s="97"/>
      <c r="Q49" s="157"/>
      <c r="R49" s="63"/>
      <c r="S49" s="158"/>
      <c r="T49" s="159"/>
      <c r="U49" s="160"/>
      <c r="V49" s="161"/>
      <c r="W49" s="3"/>
      <c r="X49" s="97"/>
      <c r="Y49" s="156" t="str">
        <f>IFERROR(AH44/SUM(Z44,R44),"-")</f>
        <v>-</v>
      </c>
      <c r="Z49" s="63"/>
      <c r="AA49" s="162"/>
      <c r="AB49" s="156" t="str">
        <f>IFERROR(U44/R44,"-")</f>
        <v>-</v>
      </c>
      <c r="AC49" s="63"/>
      <c r="AD49" s="163"/>
      <c r="AE49" s="156" t="str">
        <f>IFERROR(AD44/Z44,"-")</f>
        <v>-</v>
      </c>
      <c r="AF49" s="63"/>
      <c r="AG49" s="164"/>
      <c r="AH49" s="165"/>
      <c r="AI49" s="3"/>
      <c r="AJ49" s="163"/>
      <c r="AK49" s="63"/>
      <c r="AL49" s="166"/>
      <c r="AM49" s="167"/>
      <c r="AN49" s="160"/>
      <c r="AO49" s="161"/>
      <c r="AP49" s="3"/>
      <c r="AQ49" s="97"/>
      <c r="AR49" s="3"/>
      <c r="AS49" s="3"/>
      <c r="AT49" s="156" t="str">
        <f>IFERROR(BC44/SUM(AM44,AU44),"-")</f>
        <v>-</v>
      </c>
      <c r="AU49" s="63"/>
      <c r="AV49" s="163"/>
      <c r="AW49" s="156" t="str">
        <f>IFERROR(AP44/AM44,"-")</f>
        <v>-</v>
      </c>
      <c r="AX49" s="63"/>
      <c r="AY49" s="163"/>
      <c r="AZ49" s="156" t="str">
        <f>IFERROR(AY44/AU44,"-")</f>
        <v>-</v>
      </c>
      <c r="BA49" s="63"/>
      <c r="BB49" s="168"/>
      <c r="BC49" s="169"/>
      <c r="BD49" s="168"/>
      <c r="BE49" s="169"/>
      <c r="BF49" s="170"/>
      <c r="BG49" s="3"/>
      <c r="BH49" s="156" t="str">
        <f>IFERROR(SUM(BG44)/SUM(R44,Z44,AM44,AU44),"-")</f>
        <v>-</v>
      </c>
      <c r="BI49" s="63"/>
      <c r="BJ49" s="3"/>
      <c r="BK49" s="3"/>
    </row>
    <row r="50" ht="15.75" customHeight="1">
      <c r="A50" s="3"/>
      <c r="B50" s="97"/>
      <c r="C50" s="97"/>
      <c r="D50" s="97"/>
      <c r="E50" s="97"/>
      <c r="G50" s="160"/>
      <c r="H50" s="97"/>
      <c r="I50" s="171"/>
      <c r="K50" s="160"/>
      <c r="L50" s="107"/>
      <c r="M50" s="97"/>
      <c r="N50" s="97"/>
      <c r="O50" s="97"/>
      <c r="P50" s="97"/>
      <c r="Q50" s="171"/>
      <c r="R50" s="160"/>
      <c r="S50" s="158"/>
      <c r="U50" s="160"/>
      <c r="V50" s="161"/>
      <c r="W50" s="3"/>
      <c r="X50" s="97"/>
      <c r="Y50" s="171"/>
      <c r="Z50" s="160"/>
      <c r="AA50" s="162"/>
      <c r="AB50" s="171"/>
      <c r="AC50" s="160"/>
      <c r="AD50" s="172"/>
      <c r="AE50" s="171"/>
      <c r="AF50" s="160"/>
      <c r="AG50" s="173"/>
      <c r="AH50" s="173"/>
      <c r="AI50" s="3"/>
      <c r="AJ50" s="171"/>
      <c r="AK50" s="160"/>
      <c r="AL50" s="166"/>
      <c r="AN50" s="160"/>
      <c r="AO50" s="161"/>
      <c r="AP50" s="3"/>
      <c r="AQ50" s="97"/>
      <c r="AR50" s="3"/>
      <c r="AS50" s="3"/>
      <c r="AT50" s="171"/>
      <c r="AU50" s="160"/>
      <c r="AV50" s="172"/>
      <c r="AW50" s="171"/>
      <c r="AX50" s="160"/>
      <c r="AY50" s="172"/>
      <c r="AZ50" s="171"/>
      <c r="BA50" s="160"/>
      <c r="BB50" s="173"/>
      <c r="BC50" s="173"/>
      <c r="BD50" s="173"/>
      <c r="BE50" s="173"/>
      <c r="BF50" s="174"/>
      <c r="BG50" s="3"/>
      <c r="BH50" s="171"/>
      <c r="BI50" s="160"/>
      <c r="BJ50" s="3"/>
      <c r="BK50" s="3"/>
    </row>
    <row r="51" ht="15.0" customHeight="1">
      <c r="A51" s="3"/>
      <c r="B51" s="97"/>
      <c r="C51" s="97"/>
      <c r="D51" s="97"/>
      <c r="E51" s="97"/>
      <c r="F51" s="145"/>
      <c r="G51" s="146"/>
      <c r="H51" s="97"/>
      <c r="I51" s="175"/>
      <c r="J51" s="145"/>
      <c r="K51" s="146"/>
      <c r="L51" s="107"/>
      <c r="M51" s="97"/>
      <c r="N51" s="97"/>
      <c r="O51" s="97"/>
      <c r="P51" s="97"/>
      <c r="Q51" s="175"/>
      <c r="R51" s="146"/>
      <c r="S51" s="158"/>
      <c r="T51" s="145"/>
      <c r="U51" s="146"/>
      <c r="V51" s="166"/>
      <c r="W51" s="3"/>
      <c r="X51" s="97"/>
      <c r="Y51" s="175"/>
      <c r="Z51" s="146"/>
      <c r="AA51" s="162"/>
      <c r="AB51" s="175"/>
      <c r="AC51" s="146"/>
      <c r="AD51" s="176"/>
      <c r="AE51" s="175"/>
      <c r="AF51" s="146"/>
      <c r="AG51" s="177"/>
      <c r="AH51" s="177"/>
      <c r="AI51" s="3"/>
      <c r="AJ51" s="175"/>
      <c r="AK51" s="146"/>
      <c r="AL51" s="166"/>
      <c r="AM51" s="145"/>
      <c r="AN51" s="146"/>
      <c r="AO51" s="166"/>
      <c r="AP51" s="3"/>
      <c r="AQ51" s="97"/>
      <c r="AR51" s="3"/>
      <c r="AS51" s="3"/>
      <c r="AT51" s="175"/>
      <c r="AU51" s="146"/>
      <c r="AV51" s="176"/>
      <c r="AW51" s="175"/>
      <c r="AX51" s="146"/>
      <c r="AY51" s="176"/>
      <c r="AZ51" s="175"/>
      <c r="BA51" s="146"/>
      <c r="BB51" s="177"/>
      <c r="BC51" s="177"/>
      <c r="BD51" s="177"/>
      <c r="BE51" s="177"/>
      <c r="BF51" s="178"/>
      <c r="BG51" s="3"/>
      <c r="BH51" s="175"/>
      <c r="BI51" s="146"/>
      <c r="BJ51" s="3"/>
      <c r="BK51" s="3"/>
    </row>
    <row r="52" ht="15.75" customHeight="1">
      <c r="A52" s="3"/>
      <c r="B52" s="3"/>
      <c r="C52" s="3"/>
      <c r="D52" s="3"/>
      <c r="E52" s="3"/>
      <c r="F52" s="143" t="s">
        <v>132</v>
      </c>
      <c r="G52" s="84"/>
      <c r="H52" s="3"/>
      <c r="I52" s="143" t="s">
        <v>133</v>
      </c>
      <c r="J52" s="84"/>
      <c r="K52" s="85"/>
      <c r="L52" s="107"/>
      <c r="M52" s="3"/>
      <c r="N52" s="3"/>
      <c r="O52" s="3"/>
      <c r="P52" s="3"/>
      <c r="Q52" s="147"/>
      <c r="R52" s="84"/>
      <c r="S52" s="148"/>
      <c r="T52" s="147"/>
      <c r="U52" s="85"/>
      <c r="V52" s="152"/>
      <c r="W52" s="3"/>
      <c r="X52" s="3"/>
      <c r="Y52" s="150" t="s">
        <v>134</v>
      </c>
      <c r="Z52" s="84"/>
      <c r="AA52" s="151"/>
      <c r="AB52" s="150" t="s">
        <v>134</v>
      </c>
      <c r="AC52" s="84"/>
      <c r="AD52" s="152"/>
      <c r="AE52" s="150" t="s">
        <v>134</v>
      </c>
      <c r="AF52" s="85"/>
      <c r="AG52" s="148"/>
      <c r="AH52" s="148"/>
      <c r="AI52" s="3"/>
      <c r="AJ52" s="152"/>
      <c r="AK52" s="84"/>
      <c r="AL52" s="153"/>
      <c r="AM52" s="152"/>
      <c r="AN52" s="85"/>
      <c r="AO52" s="152"/>
      <c r="AP52" s="3"/>
      <c r="AQ52" s="3"/>
      <c r="AR52" s="3"/>
      <c r="AS52" s="3"/>
      <c r="AT52" s="150" t="s">
        <v>134</v>
      </c>
      <c r="AU52" s="84"/>
      <c r="AV52" s="152"/>
      <c r="AW52" s="150" t="s">
        <v>134</v>
      </c>
      <c r="AX52" s="84"/>
      <c r="AY52" s="152"/>
      <c r="AZ52" s="150" t="s">
        <v>134</v>
      </c>
      <c r="BA52" s="85"/>
      <c r="BB52" s="153"/>
      <c r="BC52" s="153"/>
      <c r="BD52" s="153"/>
      <c r="BE52" s="153"/>
      <c r="BF52" s="154"/>
      <c r="BG52" s="3"/>
      <c r="BH52" s="150" t="s">
        <v>134</v>
      </c>
      <c r="BI52" s="84"/>
      <c r="BJ52" s="3"/>
      <c r="BK52" s="3"/>
    </row>
    <row r="53" ht="15.75" customHeight="1">
      <c r="A53" s="3"/>
      <c r="B53" s="3"/>
      <c r="C53" s="3"/>
      <c r="D53" s="3"/>
      <c r="E53" s="3"/>
      <c r="F53" s="179" t="str">
        <f>IFERROR(I5/(I4),"-")</f>
        <v>-</v>
      </c>
      <c r="G53" s="63"/>
      <c r="H53" s="3"/>
      <c r="I53" s="180" t="str">
        <f>IFERROR(K44/J44,"-")</f>
        <v>-</v>
      </c>
      <c r="J53" s="62"/>
      <c r="K53" s="63"/>
      <c r="L53" s="181"/>
      <c r="M53" s="3"/>
      <c r="N53" s="3"/>
      <c r="O53" s="3"/>
      <c r="P53" s="3"/>
      <c r="Q53" s="157"/>
      <c r="R53" s="63"/>
      <c r="S53" s="182"/>
      <c r="T53" s="157"/>
      <c r="U53" s="63"/>
      <c r="V53" s="163"/>
      <c r="W53" s="3"/>
      <c r="X53" s="3"/>
      <c r="Y53" s="156" t="str">
        <f>+AE53</f>
        <v>-</v>
      </c>
      <c r="Z53" s="63"/>
      <c r="AA53" s="162"/>
      <c r="AB53" s="183" t="s">
        <v>119</v>
      </c>
      <c r="AC53" s="63"/>
      <c r="AD53" s="163"/>
      <c r="AE53" s="156" t="str">
        <f>IFERROR(AB44/Z44,"-")</f>
        <v>-</v>
      </c>
      <c r="AF53" s="63"/>
      <c r="AG53" s="184"/>
      <c r="AH53" s="185"/>
      <c r="AI53" s="3"/>
      <c r="AJ53" s="163"/>
      <c r="AK53" s="63"/>
      <c r="AL53" s="186"/>
      <c r="AM53" s="163"/>
      <c r="AN53" s="63"/>
      <c r="AO53" s="163"/>
      <c r="AP53" s="3"/>
      <c r="AQ53" s="3"/>
      <c r="AR53" s="3"/>
      <c r="AS53" s="3"/>
      <c r="AT53" s="156" t="str">
        <f>+AZ53</f>
        <v>-</v>
      </c>
      <c r="AU53" s="63"/>
      <c r="AV53" s="163"/>
      <c r="AW53" s="156" t="str">
        <f>iferror("-")</f>
        <v>-</v>
      </c>
      <c r="AX53" s="63"/>
      <c r="AY53" s="163"/>
      <c r="AZ53" s="156" t="str">
        <f>IFERROR(AW44/AU44,"-")</f>
        <v>-</v>
      </c>
      <c r="BA53" s="63"/>
      <c r="BB53" s="187"/>
      <c r="BC53" s="188"/>
      <c r="BD53" s="187"/>
      <c r="BE53" s="188"/>
      <c r="BF53" s="170"/>
      <c r="BG53" s="3"/>
      <c r="BH53" s="156" t="str">
        <f>IFERROR(SUM(AW44,AB44)/SUM(AU44,Z44),"-")</f>
        <v>-</v>
      </c>
      <c r="BI53" s="63"/>
      <c r="BJ53" s="3"/>
      <c r="BK53" s="3"/>
    </row>
    <row r="54" ht="15.75" customHeight="1">
      <c r="A54" s="3"/>
      <c r="B54" s="3"/>
      <c r="C54" s="3"/>
      <c r="D54" s="3"/>
      <c r="E54" s="3"/>
      <c r="G54" s="160"/>
      <c r="H54" s="3"/>
      <c r="I54" s="171"/>
      <c r="K54" s="160"/>
      <c r="L54" s="107"/>
      <c r="M54" s="3"/>
      <c r="N54" s="3"/>
      <c r="O54" s="3"/>
      <c r="P54" s="3"/>
      <c r="Q54" s="171"/>
      <c r="R54" s="160"/>
      <c r="S54" s="182"/>
      <c r="T54" s="171"/>
      <c r="U54" s="160"/>
      <c r="V54" s="171"/>
      <c r="W54" s="3"/>
      <c r="X54" s="3"/>
      <c r="Y54" s="171"/>
      <c r="Z54" s="160"/>
      <c r="AA54" s="162"/>
      <c r="AB54" s="171"/>
      <c r="AC54" s="160"/>
      <c r="AD54" s="172"/>
      <c r="AE54" s="171"/>
      <c r="AF54" s="160"/>
      <c r="AG54" s="173"/>
      <c r="AH54" s="173"/>
      <c r="AI54" s="3"/>
      <c r="AJ54" s="171"/>
      <c r="AK54" s="160"/>
      <c r="AL54" s="186"/>
      <c r="AM54" s="171"/>
      <c r="AN54" s="160"/>
      <c r="AO54" s="171"/>
      <c r="AP54" s="3"/>
      <c r="AQ54" s="3"/>
      <c r="AR54" s="3"/>
      <c r="AS54" s="3"/>
      <c r="AT54" s="171"/>
      <c r="AU54" s="160"/>
      <c r="AV54" s="172"/>
      <c r="AW54" s="171"/>
      <c r="AX54" s="160"/>
      <c r="AY54" s="172"/>
      <c r="AZ54" s="171"/>
      <c r="BA54" s="160"/>
      <c r="BB54" s="173"/>
      <c r="BC54" s="173"/>
      <c r="BD54" s="173"/>
      <c r="BE54" s="173"/>
      <c r="BF54" s="174"/>
      <c r="BG54" s="3"/>
      <c r="BH54" s="171"/>
      <c r="BI54" s="160"/>
      <c r="BJ54" s="3"/>
      <c r="BK54" s="3"/>
    </row>
    <row r="55" ht="15.75" customHeight="1">
      <c r="A55" s="3"/>
      <c r="B55" s="3"/>
      <c r="C55" s="3"/>
      <c r="D55" s="3"/>
      <c r="E55" s="3"/>
      <c r="F55" s="145"/>
      <c r="G55" s="146"/>
      <c r="H55" s="3"/>
      <c r="I55" s="175"/>
      <c r="J55" s="145"/>
      <c r="K55" s="146"/>
      <c r="L55" s="107"/>
      <c r="M55" s="3"/>
      <c r="N55" s="3"/>
      <c r="O55" s="3"/>
      <c r="P55" s="3"/>
      <c r="Q55" s="175"/>
      <c r="R55" s="146"/>
      <c r="S55" s="182"/>
      <c r="T55" s="175"/>
      <c r="U55" s="146"/>
      <c r="V55" s="175"/>
      <c r="W55" s="3"/>
      <c r="X55" s="3"/>
      <c r="Y55" s="175"/>
      <c r="Z55" s="146"/>
      <c r="AA55" s="162"/>
      <c r="AB55" s="175"/>
      <c r="AC55" s="146"/>
      <c r="AD55" s="176"/>
      <c r="AE55" s="175"/>
      <c r="AF55" s="146"/>
      <c r="AG55" s="177"/>
      <c r="AH55" s="177"/>
      <c r="AI55" s="3"/>
      <c r="AJ55" s="175"/>
      <c r="AK55" s="146"/>
      <c r="AL55" s="186"/>
      <c r="AM55" s="175"/>
      <c r="AN55" s="146"/>
      <c r="AO55" s="175"/>
      <c r="AP55" s="3"/>
      <c r="AQ55" s="3"/>
      <c r="AR55" s="3"/>
      <c r="AS55" s="3"/>
      <c r="AT55" s="175"/>
      <c r="AU55" s="146"/>
      <c r="AV55" s="176"/>
      <c r="AW55" s="175"/>
      <c r="AX55" s="146"/>
      <c r="AY55" s="176"/>
      <c r="AZ55" s="175"/>
      <c r="BA55" s="146"/>
      <c r="BB55" s="177"/>
      <c r="BC55" s="177"/>
      <c r="BD55" s="177"/>
      <c r="BE55" s="177"/>
      <c r="BF55" s="178"/>
      <c r="BG55" s="3"/>
      <c r="BH55" s="175"/>
      <c r="BI55" s="146"/>
      <c r="BJ55" s="3"/>
      <c r="BK55" s="3"/>
    </row>
    <row r="56" ht="15.75" customHeight="1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89"/>
      <c r="R56" s="189"/>
      <c r="S56" s="189"/>
      <c r="T56" s="189"/>
      <c r="U56" s="189"/>
      <c r="V56" s="110"/>
      <c r="W56" s="110"/>
      <c r="X56" s="110"/>
      <c r="Y56" s="150" t="s">
        <v>135</v>
      </c>
      <c r="Z56" s="84"/>
      <c r="AA56" s="190"/>
      <c r="AB56" s="150" t="s">
        <v>135</v>
      </c>
      <c r="AC56" s="84"/>
      <c r="AD56" s="152"/>
      <c r="AE56" s="150" t="s">
        <v>135</v>
      </c>
      <c r="AF56" s="84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50" t="s">
        <v>135</v>
      </c>
      <c r="AU56" s="84"/>
      <c r="AV56" s="152"/>
      <c r="AW56" s="150" t="s">
        <v>135</v>
      </c>
      <c r="AX56" s="84"/>
      <c r="AY56" s="152"/>
      <c r="AZ56" s="150" t="s">
        <v>135</v>
      </c>
      <c r="BA56" s="84"/>
      <c r="BB56" s="110"/>
      <c r="BC56" s="110"/>
      <c r="BD56" s="110"/>
      <c r="BE56" s="152"/>
      <c r="BF56" s="84"/>
      <c r="BG56" s="3"/>
      <c r="BH56" s="150" t="s">
        <v>135</v>
      </c>
      <c r="BI56" s="84"/>
      <c r="BJ56" s="3"/>
      <c r="BK56" s="3"/>
    </row>
    <row r="57" ht="15.75" customHeight="1">
      <c r="A57" s="110"/>
      <c r="B57" s="110"/>
      <c r="C57" s="110"/>
      <c r="D57" s="110"/>
      <c r="E57" s="110"/>
      <c r="F57" s="110"/>
      <c r="G57" s="110"/>
      <c r="H57" s="110"/>
      <c r="I57" s="110"/>
      <c r="J57" s="191" t="s">
        <v>136</v>
      </c>
      <c r="K57" s="110"/>
      <c r="L57" s="110"/>
      <c r="M57" s="110"/>
      <c r="N57" s="110"/>
      <c r="O57" s="110"/>
      <c r="P57" s="110"/>
      <c r="Q57" s="189"/>
      <c r="R57" s="192"/>
      <c r="S57" s="84"/>
      <c r="T57" s="85"/>
      <c r="U57" s="190"/>
      <c r="V57" s="190"/>
      <c r="W57" s="190"/>
      <c r="X57" s="110"/>
      <c r="Y57" s="156" t="str">
        <f>IFERROR(SUM(Z44,R44)/SUM(Y44,Q44),"-")</f>
        <v>-</v>
      </c>
      <c r="Z57" s="63"/>
      <c r="AA57" s="110"/>
      <c r="AB57" s="156" t="str">
        <f>iferror(R44/Q44,"-")</f>
        <v>-</v>
      </c>
      <c r="AC57" s="63"/>
      <c r="AD57" s="163"/>
      <c r="AE57" s="156" t="str">
        <f>iferror(Z44/Y44,"-")</f>
        <v>-</v>
      </c>
      <c r="AF57" s="63"/>
      <c r="AG57" s="110"/>
      <c r="AH57" s="110"/>
      <c r="AI57" s="110"/>
      <c r="AJ57" s="110"/>
      <c r="AK57" s="193"/>
      <c r="AL57" s="84"/>
      <c r="AM57" s="85"/>
      <c r="AN57" s="190"/>
      <c r="AO57" s="190"/>
      <c r="AP57" s="190"/>
      <c r="AQ57" s="110"/>
      <c r="AR57" s="110"/>
      <c r="AS57" s="102"/>
      <c r="AT57" s="156" t="str">
        <f>IFERROR(SUM(AU44,AM44)/SUM(AT44,AL44),"-")</f>
        <v>-</v>
      </c>
      <c r="AU57" s="63"/>
      <c r="AV57" s="163"/>
      <c r="AW57" s="156" t="str">
        <f>iferror(AM44/AL44,"-")</f>
        <v>-</v>
      </c>
      <c r="AX57" s="63"/>
      <c r="AY57" s="163"/>
      <c r="AZ57" s="156" t="str">
        <f>iferror(AU44/AT44,"-")</f>
        <v>-</v>
      </c>
      <c r="BA57" s="63"/>
      <c r="BB57" s="110"/>
      <c r="BC57" s="110"/>
      <c r="BD57" s="110"/>
      <c r="BE57" s="163"/>
      <c r="BF57" s="63"/>
      <c r="BG57" s="110"/>
      <c r="BH57" s="156" t="str">
        <f>IFERROR(SUM(AU44,AM44,Z44,R44)/SUM(AT44,AL44,Y44,Q44),"-")</f>
        <v>-</v>
      </c>
      <c r="BI57" s="63"/>
      <c r="BJ57" s="3"/>
      <c r="BK57" s="3"/>
    </row>
    <row r="58" ht="15.75" customHeight="1">
      <c r="A58" s="110"/>
      <c r="B58" s="110"/>
      <c r="C58" s="110"/>
      <c r="D58" s="110"/>
      <c r="E58" s="110"/>
      <c r="F58" s="110"/>
      <c r="G58" s="110"/>
      <c r="H58" s="110"/>
      <c r="I58" s="110"/>
      <c r="J58" s="194" t="s">
        <v>137</v>
      </c>
      <c r="K58" s="110"/>
      <c r="L58" s="110"/>
      <c r="M58" s="110"/>
      <c r="N58" s="110"/>
      <c r="O58" s="110"/>
      <c r="P58" s="110"/>
      <c r="Q58" s="110"/>
      <c r="R58" s="163"/>
      <c r="S58" s="62"/>
      <c r="T58" s="63"/>
      <c r="U58" s="190"/>
      <c r="V58" s="190"/>
      <c r="W58" s="190"/>
      <c r="X58" s="110"/>
      <c r="Y58" s="171"/>
      <c r="Z58" s="160"/>
      <c r="AA58" s="110"/>
      <c r="AB58" s="171"/>
      <c r="AC58" s="160"/>
      <c r="AD58" s="172"/>
      <c r="AE58" s="171"/>
      <c r="AF58" s="160"/>
      <c r="AG58" s="135"/>
      <c r="AH58" s="135"/>
      <c r="AI58" s="195"/>
      <c r="AJ58" s="110"/>
      <c r="AK58" s="163"/>
      <c r="AL58" s="62"/>
      <c r="AM58" s="63"/>
      <c r="AN58" s="190"/>
      <c r="AO58" s="190"/>
      <c r="AP58" s="190"/>
      <c r="AQ58" s="110"/>
      <c r="AR58" s="110"/>
      <c r="AS58" s="196"/>
      <c r="AT58" s="171"/>
      <c r="AU58" s="160"/>
      <c r="AV58" s="172"/>
      <c r="AW58" s="171"/>
      <c r="AX58" s="160"/>
      <c r="AY58" s="172"/>
      <c r="AZ58" s="171"/>
      <c r="BA58" s="160"/>
      <c r="BB58" s="197"/>
      <c r="BC58" s="197"/>
      <c r="BD58" s="197"/>
      <c r="BE58" s="171"/>
      <c r="BF58" s="160"/>
      <c r="BG58" s="197"/>
      <c r="BH58" s="171"/>
      <c r="BI58" s="160"/>
      <c r="BJ58" s="3"/>
      <c r="BK58" s="3"/>
    </row>
    <row r="59" ht="15.75" customHeight="1">
      <c r="A59" s="110"/>
      <c r="B59" s="110"/>
      <c r="C59" s="110"/>
      <c r="D59" s="110"/>
      <c r="E59" s="110"/>
      <c r="F59" s="110"/>
      <c r="G59" s="110"/>
      <c r="H59" s="110"/>
      <c r="I59" s="110"/>
      <c r="J59" s="198" t="s">
        <v>138</v>
      </c>
      <c r="K59" s="110"/>
      <c r="L59" s="110"/>
      <c r="M59" s="110"/>
      <c r="N59" s="110"/>
      <c r="O59" s="110"/>
      <c r="P59" s="110"/>
      <c r="Q59" s="110"/>
      <c r="R59" s="171"/>
      <c r="T59" s="160"/>
      <c r="U59" s="190"/>
      <c r="V59" s="190"/>
      <c r="W59" s="190"/>
      <c r="X59" s="110"/>
      <c r="Y59" s="175"/>
      <c r="Z59" s="146"/>
      <c r="AA59" s="110"/>
      <c r="AB59" s="175"/>
      <c r="AC59" s="146"/>
      <c r="AD59" s="176"/>
      <c r="AE59" s="175"/>
      <c r="AF59" s="146"/>
      <c r="AG59" s="149"/>
      <c r="AH59" s="152"/>
      <c r="AI59" s="85"/>
      <c r="AJ59" s="110"/>
      <c r="AK59" s="171"/>
      <c r="AM59" s="160"/>
      <c r="AN59" s="190"/>
      <c r="AO59" s="190"/>
      <c r="AP59" s="190"/>
      <c r="AQ59" s="110"/>
      <c r="AR59" s="110"/>
      <c r="AS59" s="196"/>
      <c r="AT59" s="175"/>
      <c r="AU59" s="146"/>
      <c r="AV59" s="176"/>
      <c r="AW59" s="175"/>
      <c r="AX59" s="146"/>
      <c r="AY59" s="176"/>
      <c r="AZ59" s="175"/>
      <c r="BA59" s="146"/>
      <c r="BB59" s="199"/>
      <c r="BC59" s="199"/>
      <c r="BD59" s="199"/>
      <c r="BE59" s="175"/>
      <c r="BF59" s="146"/>
      <c r="BG59" s="199"/>
      <c r="BH59" s="175"/>
      <c r="BI59" s="146"/>
      <c r="BJ59" s="3"/>
      <c r="BK59" s="3"/>
    </row>
    <row r="60" ht="15.75" customHeight="1">
      <c r="A60" s="110"/>
      <c r="B60" s="110"/>
      <c r="C60" s="110"/>
      <c r="D60" s="110"/>
      <c r="E60" s="110"/>
      <c r="F60" s="110"/>
      <c r="G60" s="110"/>
      <c r="H60" s="110"/>
      <c r="I60" s="110"/>
      <c r="J60" s="200"/>
      <c r="K60" s="110"/>
      <c r="L60" s="110"/>
      <c r="M60" s="110"/>
      <c r="N60" s="110"/>
      <c r="O60" s="110"/>
      <c r="P60" s="110"/>
      <c r="Q60" s="110"/>
      <c r="R60" s="175"/>
      <c r="S60" s="145"/>
      <c r="T60" s="146"/>
      <c r="U60" s="190"/>
      <c r="V60" s="190"/>
      <c r="W60" s="190"/>
      <c r="X60" s="110"/>
      <c r="Y60" s="110"/>
      <c r="Z60" s="110"/>
      <c r="AA60" s="110"/>
      <c r="AB60" s="110"/>
      <c r="AC60" s="110"/>
      <c r="AD60" s="110"/>
      <c r="AE60" s="110"/>
      <c r="AF60" s="163"/>
      <c r="AG60" s="63"/>
      <c r="AH60" s="163"/>
      <c r="AI60" s="63"/>
      <c r="AJ60" s="110"/>
      <c r="AK60" s="175"/>
      <c r="AL60" s="145"/>
      <c r="AM60" s="146"/>
      <c r="AN60" s="190"/>
      <c r="AO60" s="190"/>
      <c r="AP60" s="190"/>
      <c r="AQ60" s="110"/>
      <c r="AR60" s="110"/>
      <c r="AS60" s="196"/>
      <c r="AT60" s="110"/>
      <c r="AU60" s="110"/>
      <c r="AV60" s="110"/>
      <c r="AW60" s="110"/>
      <c r="AX60" s="110"/>
      <c r="AY60" s="110"/>
      <c r="AZ60" s="110"/>
      <c r="BA60" s="201"/>
      <c r="BB60" s="199"/>
      <c r="BC60" s="199"/>
      <c r="BD60" s="199"/>
      <c r="BE60" s="199"/>
      <c r="BF60" s="199"/>
      <c r="BG60" s="199"/>
      <c r="BH60" s="199"/>
      <c r="BI60" s="202"/>
      <c r="BJ60" s="3"/>
      <c r="BK60" s="3"/>
    </row>
    <row r="61" ht="15.75" customHeight="1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90"/>
      <c r="V61" s="190"/>
      <c r="W61" s="190"/>
      <c r="X61" s="110"/>
      <c r="Y61" s="110"/>
      <c r="Z61" s="110"/>
      <c r="AA61" s="110"/>
      <c r="AB61" s="110"/>
      <c r="AC61" s="110"/>
      <c r="AD61" s="110"/>
      <c r="AE61" s="110"/>
      <c r="AF61" s="171"/>
      <c r="AG61" s="160"/>
      <c r="AH61" s="171"/>
      <c r="AI61" s="160"/>
      <c r="AJ61" s="110"/>
      <c r="AK61" s="110"/>
      <c r="AL61" s="110"/>
      <c r="AM61" s="110"/>
      <c r="AN61" s="190"/>
      <c r="AO61" s="190"/>
      <c r="AP61" s="190"/>
      <c r="AQ61" s="110"/>
      <c r="AR61" s="110"/>
      <c r="AS61" s="110"/>
      <c r="AT61" s="110"/>
      <c r="AU61" s="110"/>
      <c r="AV61" s="110"/>
      <c r="AW61" s="110"/>
      <c r="AX61" s="110"/>
      <c r="AY61" s="110"/>
      <c r="AZ61" s="110"/>
      <c r="BA61" s="201"/>
      <c r="BB61" s="199"/>
      <c r="BC61" s="199"/>
      <c r="BD61" s="199"/>
      <c r="BE61" s="199"/>
      <c r="BF61" s="199"/>
      <c r="BG61" s="199"/>
      <c r="BH61" s="199"/>
      <c r="BI61" s="202"/>
      <c r="BJ61" s="3"/>
      <c r="BK61" s="3"/>
    </row>
    <row r="62" ht="15.75" customHeight="1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90"/>
      <c r="V62" s="190"/>
      <c r="W62" s="190"/>
      <c r="X62" s="110"/>
      <c r="Y62" s="110"/>
      <c r="Z62" s="110"/>
      <c r="AA62" s="110"/>
      <c r="AB62" s="110"/>
      <c r="AC62" s="110"/>
      <c r="AD62" s="110"/>
      <c r="AE62" s="110"/>
      <c r="AF62" s="175"/>
      <c r="AG62" s="146"/>
      <c r="AH62" s="175"/>
      <c r="AI62" s="146"/>
      <c r="AJ62" s="110"/>
      <c r="AK62" s="110"/>
      <c r="AL62" s="110"/>
      <c r="AM62" s="110"/>
      <c r="AN62" s="190"/>
      <c r="AO62" s="190"/>
      <c r="AP62" s="190"/>
      <c r="AQ62" s="110"/>
      <c r="AR62" s="110"/>
      <c r="AS62" s="110"/>
      <c r="AT62" s="110"/>
      <c r="AU62" s="110"/>
      <c r="AV62" s="110"/>
      <c r="AW62" s="110"/>
      <c r="AX62" s="110"/>
      <c r="AY62" s="110"/>
      <c r="AZ62" s="110"/>
      <c r="BA62" s="203"/>
      <c r="BB62" s="204"/>
      <c r="BC62" s="204"/>
      <c r="BD62" s="204"/>
      <c r="BE62" s="204"/>
      <c r="BF62" s="204"/>
      <c r="BG62" s="204"/>
      <c r="BH62" s="204"/>
      <c r="BI62" s="205"/>
    </row>
    <row r="63" ht="15.75" customHeight="1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90"/>
      <c r="V63" s="190"/>
      <c r="W63" s="190"/>
      <c r="X63" s="110"/>
      <c r="Y63" s="110"/>
      <c r="Z63" s="110"/>
      <c r="AA63" s="110"/>
      <c r="AB63" s="110"/>
      <c r="AC63" s="110"/>
      <c r="AD63" s="110"/>
      <c r="AE63" s="110"/>
      <c r="AF63" s="110"/>
      <c r="AG63" s="110"/>
      <c r="AH63" s="152"/>
      <c r="AI63" s="85"/>
      <c r="AJ63" s="152"/>
      <c r="AK63" s="85"/>
      <c r="AL63" s="110"/>
      <c r="AM63" s="110"/>
      <c r="AN63" s="110"/>
      <c r="AO63" s="110"/>
      <c r="AP63" s="110"/>
      <c r="AQ63" s="110"/>
      <c r="AR63" s="110"/>
      <c r="AS63" s="110"/>
      <c r="AT63" s="110"/>
      <c r="AU63" s="110"/>
      <c r="AV63" s="110"/>
      <c r="AW63" s="110"/>
      <c r="AX63" s="110"/>
      <c r="AY63" s="110"/>
      <c r="AZ63" s="110"/>
      <c r="BA63" s="110"/>
      <c r="BB63" s="110"/>
      <c r="BC63" s="110"/>
      <c r="BD63" s="110"/>
      <c r="BE63" s="110"/>
      <c r="BF63" s="110"/>
      <c r="BG63" s="110"/>
      <c r="BH63" s="110"/>
      <c r="BI63" s="110"/>
      <c r="BJ63" s="110"/>
      <c r="BK63" s="110"/>
    </row>
    <row r="64" ht="15.75" customHeight="1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90"/>
      <c r="V64" s="190"/>
      <c r="W64" s="19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  <c r="AH64" s="163"/>
      <c r="AI64" s="63"/>
      <c r="AJ64" s="167"/>
      <c r="AK64" s="160"/>
      <c r="AL64" s="110"/>
      <c r="AM64" s="110"/>
      <c r="AN64" s="110"/>
      <c r="AO64" s="110"/>
      <c r="AP64" s="110"/>
      <c r="AQ64" s="110"/>
      <c r="AR64" s="110"/>
      <c r="AS64" s="110"/>
      <c r="AT64" s="110"/>
      <c r="AU64" s="110"/>
      <c r="AV64" s="110"/>
      <c r="AW64" s="110"/>
      <c r="AX64" s="110"/>
      <c r="AY64" s="11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  <c r="BJ64" s="110"/>
      <c r="BK64" s="110"/>
    </row>
    <row r="65" ht="15.75" customHeight="1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90"/>
      <c r="V65" s="190"/>
      <c r="W65" s="190"/>
      <c r="X65" s="110"/>
      <c r="Y65" s="110"/>
      <c r="Z65" s="110"/>
      <c r="AA65" s="110"/>
      <c r="AB65" s="110"/>
      <c r="AC65" s="110"/>
      <c r="AD65" s="110"/>
      <c r="AE65" s="110"/>
      <c r="AF65" s="110"/>
      <c r="AG65" s="110"/>
      <c r="AH65" s="171"/>
      <c r="AI65" s="160"/>
      <c r="AK65" s="160"/>
      <c r="AL65" s="110"/>
      <c r="AM65" s="110"/>
      <c r="AN65" s="110"/>
      <c r="AO65" s="110"/>
      <c r="AP65" s="110"/>
      <c r="AQ65" s="110"/>
      <c r="AR65" s="110"/>
      <c r="AS65" s="110"/>
      <c r="AT65" s="110"/>
      <c r="AU65" s="110"/>
      <c r="AV65" s="110"/>
      <c r="AW65" s="110"/>
      <c r="AX65" s="110"/>
      <c r="AY65" s="110"/>
      <c r="AZ65" s="110"/>
      <c r="BA65" s="110"/>
      <c r="BB65" s="110"/>
      <c r="BC65" s="110"/>
      <c r="BD65" s="110"/>
      <c r="BE65" s="110"/>
      <c r="BF65" s="110"/>
      <c r="BG65" s="110"/>
      <c r="BH65" s="110"/>
      <c r="BI65" s="110"/>
      <c r="BJ65" s="110"/>
      <c r="BK65" s="110"/>
    </row>
    <row r="66" ht="15.75" customHeight="1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75"/>
      <c r="AI66" s="146"/>
      <c r="AJ66" s="145"/>
      <c r="AK66" s="146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  <c r="BJ66" s="110"/>
      <c r="BK66" s="110"/>
    </row>
    <row r="67" ht="15.75" customHeight="1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  <c r="BJ67" s="110"/>
      <c r="BK67" s="110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4">
    <mergeCell ref="B1:B2"/>
    <mergeCell ref="G2:K2"/>
    <mergeCell ref="A3:B4"/>
    <mergeCell ref="G3:K3"/>
    <mergeCell ref="O3:P3"/>
    <mergeCell ref="O4:P4"/>
    <mergeCell ref="A5:B5"/>
    <mergeCell ref="Q10:AJ10"/>
    <mergeCell ref="I11:N11"/>
    <mergeCell ref="Q11:W11"/>
    <mergeCell ref="Y11:AF11"/>
    <mergeCell ref="AH11:AJ11"/>
    <mergeCell ref="AL11:AR11"/>
    <mergeCell ref="AT11:BA11"/>
    <mergeCell ref="O5:P5"/>
    <mergeCell ref="O6:P6"/>
    <mergeCell ref="O7:P7"/>
    <mergeCell ref="AE7:AG8"/>
    <mergeCell ref="AZ7:BF8"/>
    <mergeCell ref="AL10:BE10"/>
    <mergeCell ref="BG10:BI11"/>
    <mergeCell ref="BC11:BE11"/>
    <mergeCell ref="AW47:AX47"/>
    <mergeCell ref="AZ47:BA47"/>
    <mergeCell ref="BB47:BC47"/>
    <mergeCell ref="BD47:BE47"/>
    <mergeCell ref="BH47:BI47"/>
    <mergeCell ref="G4:H4"/>
    <mergeCell ref="G5:H5"/>
    <mergeCell ref="G6:H6"/>
    <mergeCell ref="G7:H7"/>
    <mergeCell ref="G8:H8"/>
    <mergeCell ref="G9:H9"/>
    <mergeCell ref="F48:G48"/>
    <mergeCell ref="AJ48:AK48"/>
    <mergeCell ref="AM48:AN48"/>
    <mergeCell ref="AW48:AX48"/>
    <mergeCell ref="AZ48:BA48"/>
    <mergeCell ref="BH48:BI48"/>
    <mergeCell ref="AB49:AC51"/>
    <mergeCell ref="AB52:AC52"/>
    <mergeCell ref="AE52:AF52"/>
    <mergeCell ref="AJ52:AK52"/>
    <mergeCell ref="AM52:AN52"/>
    <mergeCell ref="AE49:AF51"/>
    <mergeCell ref="AG49:AG51"/>
    <mergeCell ref="AH49:AH51"/>
    <mergeCell ref="AJ49:AK51"/>
    <mergeCell ref="AM49:AN51"/>
    <mergeCell ref="AT49:AU51"/>
    <mergeCell ref="AT52:AU52"/>
    <mergeCell ref="AZ53:BA55"/>
    <mergeCell ref="BB53:BB55"/>
    <mergeCell ref="AE53:AF55"/>
    <mergeCell ref="AG53:AG55"/>
    <mergeCell ref="AH53:AH55"/>
    <mergeCell ref="AJ53:AK55"/>
    <mergeCell ref="AM53:AN55"/>
    <mergeCell ref="AO53:AO55"/>
    <mergeCell ref="AT53:AU55"/>
    <mergeCell ref="AB56:AC56"/>
    <mergeCell ref="AE56:AF56"/>
    <mergeCell ref="AT56:AU56"/>
    <mergeCell ref="AW56:AX56"/>
    <mergeCell ref="AZ56:BA56"/>
    <mergeCell ref="BE56:BF56"/>
    <mergeCell ref="BH56:BI56"/>
    <mergeCell ref="AW57:AX59"/>
    <mergeCell ref="AZ57:BA59"/>
    <mergeCell ref="BE57:BF59"/>
    <mergeCell ref="BH57:BI59"/>
    <mergeCell ref="AK57:AM57"/>
    <mergeCell ref="AK58:AM60"/>
    <mergeCell ref="AF60:AG62"/>
    <mergeCell ref="AH60:AI62"/>
    <mergeCell ref="AH63:AI63"/>
    <mergeCell ref="AJ63:AK63"/>
    <mergeCell ref="AH64:AI66"/>
    <mergeCell ref="AJ64:AK66"/>
    <mergeCell ref="Y56:Z56"/>
    <mergeCell ref="R57:T57"/>
    <mergeCell ref="Y57:Z59"/>
    <mergeCell ref="AB57:AC59"/>
    <mergeCell ref="AE57:AF59"/>
    <mergeCell ref="AT57:AU59"/>
    <mergeCell ref="R58:T60"/>
    <mergeCell ref="AH59:AI59"/>
    <mergeCell ref="Q47:U47"/>
    <mergeCell ref="Y47:Z47"/>
    <mergeCell ref="AB47:AC47"/>
    <mergeCell ref="AE47:AF47"/>
    <mergeCell ref="AG47:AH47"/>
    <mergeCell ref="AJ47:AN47"/>
    <mergeCell ref="AT47:AU47"/>
    <mergeCell ref="I47:K47"/>
    <mergeCell ref="Q48:R48"/>
    <mergeCell ref="T48:U48"/>
    <mergeCell ref="Y48:Z48"/>
    <mergeCell ref="AB48:AC48"/>
    <mergeCell ref="AE48:AF48"/>
    <mergeCell ref="AT48:AU48"/>
    <mergeCell ref="I49:K51"/>
    <mergeCell ref="I52:K52"/>
    <mergeCell ref="F53:G55"/>
    <mergeCell ref="I53:K55"/>
    <mergeCell ref="I48:K48"/>
    <mergeCell ref="F49:G51"/>
    <mergeCell ref="Q49:R51"/>
    <mergeCell ref="Y49:Z51"/>
    <mergeCell ref="F52:G52"/>
    <mergeCell ref="Q52:R52"/>
    <mergeCell ref="Y52:Z52"/>
    <mergeCell ref="AW49:AX51"/>
    <mergeCell ref="AW52:AX52"/>
    <mergeCell ref="AW53:AX55"/>
    <mergeCell ref="T49:U51"/>
    <mergeCell ref="T52:U52"/>
    <mergeCell ref="Q53:R55"/>
    <mergeCell ref="T53:U55"/>
    <mergeCell ref="V53:V55"/>
    <mergeCell ref="Y53:Z55"/>
    <mergeCell ref="AB53:AC55"/>
    <mergeCell ref="BC49:BC51"/>
    <mergeCell ref="BC53:BC55"/>
    <mergeCell ref="BD53:BD55"/>
    <mergeCell ref="BE53:BE55"/>
    <mergeCell ref="BH53:BI55"/>
    <mergeCell ref="AZ49:BA51"/>
    <mergeCell ref="BB49:BB51"/>
    <mergeCell ref="BD49:BD51"/>
    <mergeCell ref="BE49:BE51"/>
    <mergeCell ref="BH49:BI51"/>
    <mergeCell ref="AZ52:BA52"/>
    <mergeCell ref="BH52:BI52"/>
  </mergeCells>
  <conditionalFormatting sqref="E13:F43">
    <cfRule type="containsBlanks" dxfId="1" priority="1">
      <formula>LEN(TRIM(E13))=0</formula>
    </cfRule>
  </conditionalFormatting>
  <conditionalFormatting sqref="E13:F43">
    <cfRule type="containsText" dxfId="0" priority="2" operator="containsText" text="Yes">
      <formula>NOT(ISERROR(SEARCH(("Yes"),(E13))))</formula>
    </cfRule>
  </conditionalFormatting>
  <conditionalFormatting sqref="E13:F43">
    <cfRule type="containsText" dxfId="2" priority="3" operator="containsText" text="No">
      <formula>NOT(ISERROR(SEARCH(("No"),(E13))))</formula>
    </cfRule>
  </conditionalFormatting>
  <conditionalFormatting sqref="I49:J51">
    <cfRule type="cellIs" dxfId="0" priority="4" operator="greaterThan">
      <formula>"40%"</formula>
    </cfRule>
  </conditionalFormatting>
  <conditionalFormatting sqref="I49:J51">
    <cfRule type="beginsWith" dxfId="3" priority="5" operator="beginsWith" text="3">
      <formula>LEFT((I49),LEN("3"))=("3")</formula>
    </cfRule>
  </conditionalFormatting>
  <conditionalFormatting sqref="I49:J51">
    <cfRule type="cellIs" dxfId="4" priority="6" operator="lessThan">
      <formula>30</formula>
    </cfRule>
  </conditionalFormatting>
  <conditionalFormatting sqref="I53:J55">
    <cfRule type="cellIs" dxfId="0" priority="7" operator="greaterThan">
      <formula>"15%"</formula>
    </cfRule>
  </conditionalFormatting>
  <conditionalFormatting sqref="I53:J55">
    <cfRule type="cellIs" dxfId="3" priority="8" operator="between">
      <formula>"10%"</formula>
      <formula>"15%"</formula>
    </cfRule>
  </conditionalFormatting>
  <conditionalFormatting sqref="I53:J55">
    <cfRule type="cellIs" dxfId="2" priority="9" operator="lessThan">
      <formula>"10%"</formula>
    </cfRule>
  </conditionalFormatting>
  <conditionalFormatting sqref="F49:G51">
    <cfRule type="cellIs" dxfId="0" priority="10" operator="lessThan">
      <formula>25</formula>
    </cfRule>
  </conditionalFormatting>
  <conditionalFormatting sqref="F49:G51">
    <cfRule type="cellIs" dxfId="1" priority="11" operator="between">
      <formula>25.1</formula>
      <formula>35</formula>
    </cfRule>
  </conditionalFormatting>
  <conditionalFormatting sqref="F53:G55">
    <cfRule type="cellIs" dxfId="0" priority="12" operator="greaterThan">
      <formula>"125%"</formula>
    </cfRule>
  </conditionalFormatting>
  <conditionalFormatting sqref="F53:G55">
    <cfRule type="cellIs" dxfId="1" priority="13" operator="between">
      <formula>"100%"</formula>
      <formula>"124.90%"</formula>
    </cfRule>
  </conditionalFormatting>
  <conditionalFormatting sqref="F53:G55">
    <cfRule type="cellIs" dxfId="2" priority="14" operator="lessThan">
      <formula>"99.90%"</formula>
    </cfRule>
  </conditionalFormatting>
  <conditionalFormatting sqref="M49:R51 AG49:AM51">
    <cfRule type="cellIs" dxfId="0" priority="15" operator="greaterThan">
      <formula>"85%"</formula>
    </cfRule>
  </conditionalFormatting>
  <conditionalFormatting sqref="M49:R51 AG49:AM51">
    <cfRule type="cellIs" dxfId="1" priority="16" operator="between">
      <formula>"70%"</formula>
      <formula>"84.90%"</formula>
    </cfRule>
  </conditionalFormatting>
  <conditionalFormatting sqref="M49:R51 AG49:AM51">
    <cfRule type="cellIs" dxfId="2" priority="17" operator="lessThan">
      <formula>"69.90%"</formula>
    </cfRule>
  </conditionalFormatting>
  <conditionalFormatting sqref="S53:U55 Y49:AF49 Y53:Z53 AL53:AP55 AT49:BI49">
    <cfRule type="cellIs" dxfId="0" priority="18" operator="greaterThan">
      <formula>"30%"</formula>
    </cfRule>
  </conditionalFormatting>
  <conditionalFormatting sqref="S53:U55 Y49:AF49 Y53:Z53 AL53:AP55 AT49:BI49">
    <cfRule type="cellIs" dxfId="1" priority="19" operator="between">
      <formula>"20%"</formula>
      <formula>"29.90%"</formula>
    </cfRule>
  </conditionalFormatting>
  <conditionalFormatting sqref="S53:U55 Y49:AF49 Y53:Z53 AL53:AP55 AT49:BI49">
    <cfRule type="cellIs" dxfId="2" priority="20" operator="lessThan">
      <formula>"19.99%"</formula>
    </cfRule>
  </conditionalFormatting>
  <conditionalFormatting sqref="M53:R55 Y49 Y53:AF53 Y57:AF57 AG53:AM55 AT53:BI53 AT57:BI57">
    <cfRule type="cellIs" dxfId="0" priority="21" operator="greaterThan">
      <formula>"80%"</formula>
    </cfRule>
  </conditionalFormatting>
  <conditionalFormatting sqref="M53:R55 Y49 Y53:AF53 Y57:AF57 AG53:AM55 AT53:BI53 AT57:BI57">
    <cfRule type="cellIs" dxfId="1" priority="22" operator="between">
      <formula>"70%"</formula>
      <formula>"79.99%"</formula>
    </cfRule>
  </conditionalFormatting>
  <conditionalFormatting sqref="M53:R55 Y49 Y53:AF53 Y57:AF57 AG53:AM55 AT53:BI53 AT57:BI57">
    <cfRule type="cellIs" dxfId="2" priority="23" operator="lessThan">
      <formula>"69.99%"</formula>
    </cfRule>
  </conditionalFormatting>
  <conditionalFormatting sqref="AG49:AG51 BB49:BB51 BD49:BD51">
    <cfRule type="cellIs" dxfId="0" priority="24" operator="lessThan">
      <formula>300</formula>
    </cfRule>
  </conditionalFormatting>
  <conditionalFormatting sqref="AG49:AG51 BB49:BB51 BD49:BD51">
    <cfRule type="cellIs" dxfId="1" priority="25" operator="between">
      <formula>300.01</formula>
      <formula>400</formula>
    </cfRule>
  </conditionalFormatting>
  <conditionalFormatting sqref="AG49:AG51 BB49:BB51 BD49:BD51">
    <cfRule type="cellIs" dxfId="2" priority="26" operator="greaterThan">
      <formula>400.01</formula>
    </cfRule>
  </conditionalFormatting>
  <conditionalFormatting sqref="AH49:AH51 BC49:BC51 BE49:BE51">
    <cfRule type="cellIs" dxfId="0" priority="27" operator="greaterThan">
      <formula>"120%"</formula>
    </cfRule>
  </conditionalFormatting>
  <conditionalFormatting sqref="AH49:AH51 BC49:BC51 BE49:BE51">
    <cfRule type="cellIs" dxfId="1" priority="28" operator="between">
      <formula>"100%"</formula>
      <formula>"119.99%"</formula>
    </cfRule>
  </conditionalFormatting>
  <conditionalFormatting sqref="AH49:AH51 BC49:BC51 BE49:BE51">
    <cfRule type="cellIs" dxfId="2" priority="29" operator="lessThan">
      <formula>"99.99%"</formula>
    </cfRule>
  </conditionalFormatting>
  <conditionalFormatting sqref="AH53:AH55 BC53:BC55 BE53:BE55">
    <cfRule type="cellIs" dxfId="0" priority="30" operator="greaterThan">
      <formula>"500%"</formula>
    </cfRule>
  </conditionalFormatting>
  <conditionalFormatting sqref="AH53:AH55 BC53:BC55 BE53:BE55">
    <cfRule type="cellIs" dxfId="1" priority="31" operator="between">
      <formula>"250%"</formula>
      <formula>"499.99%"</formula>
    </cfRule>
  </conditionalFormatting>
  <conditionalFormatting sqref="AH53:AH55 BC53:BC55 BE53:BE55">
    <cfRule type="cellIs" dxfId="2" priority="32" operator="lessThan">
      <formula>"249.99%"</formula>
    </cfRule>
  </conditionalFormatting>
  <conditionalFormatting sqref="F49:G51">
    <cfRule type="cellIs" dxfId="2" priority="33" operator="greaterThan">
      <formula>35.01</formula>
    </cfRule>
  </conditionalFormatting>
  <dataValidations>
    <dataValidation type="list" allowBlank="1" sqref="E13:F43">
      <formula1>"Yes,No"</formula1>
    </dataValidation>
  </dataValidations>
  <hyperlinks>
    <hyperlink r:id="rId2" ref="A3"/>
  </hyperlinks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17.63"/>
    <col customWidth="1" min="3" max="4" width="11.0"/>
    <col customWidth="1" min="5" max="5" width="13.0"/>
    <col customWidth="1" min="6" max="6" width="13.75"/>
    <col customWidth="1" min="7" max="7" width="11.38"/>
    <col customWidth="1" min="8" max="9" width="12.0"/>
    <col customWidth="1" min="10" max="10" width="15.38"/>
    <col customWidth="1" min="11" max="11" width="11.5"/>
    <col customWidth="1" min="12" max="12" width="13.0"/>
    <col customWidth="1" hidden="1" min="13" max="13" width="9.75"/>
    <col customWidth="1" min="14" max="14" width="16.88"/>
    <col customWidth="1" min="15" max="15" width="6.38"/>
    <col customWidth="1" min="16" max="16" width="15.0"/>
    <col customWidth="1" min="17" max="17" width="10.13"/>
    <col customWidth="1" min="18" max="18" width="9.63"/>
    <col customWidth="1" min="19" max="19" width="10.38"/>
    <col customWidth="1" min="20" max="20" width="8.63"/>
    <col customWidth="1" min="21" max="21" width="10.0"/>
    <col customWidth="1" min="22" max="22" width="11.63"/>
    <col customWidth="1" min="23" max="23" width="13.13"/>
    <col customWidth="1" min="24" max="24" width="16.0"/>
    <col customWidth="1" min="28" max="28" width="13.5"/>
    <col customWidth="1" min="29" max="29" width="14.88"/>
  </cols>
  <sheetData>
    <row r="1" ht="15.75" customHeight="1">
      <c r="A1" s="206"/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8"/>
      <c r="P1" s="208"/>
      <c r="Q1" s="208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3"/>
      <c r="AE1" s="3"/>
    </row>
    <row r="2" ht="74.25" customHeight="1">
      <c r="A2" s="210"/>
      <c r="B2" s="211" t="s">
        <v>139</v>
      </c>
      <c r="M2" s="210"/>
      <c r="N2" s="207"/>
      <c r="O2" s="210"/>
      <c r="P2" s="210"/>
      <c r="Q2" s="206"/>
      <c r="R2" s="212"/>
      <c r="S2" s="212"/>
      <c r="T2" s="212"/>
      <c r="U2" s="212"/>
      <c r="V2" s="212"/>
      <c r="W2" s="209"/>
      <c r="X2" s="209"/>
      <c r="Y2" s="209"/>
      <c r="Z2" s="209"/>
      <c r="AA2" s="209"/>
      <c r="AB2" s="209"/>
      <c r="AC2" s="209"/>
      <c r="AD2" s="3"/>
      <c r="AE2" s="3"/>
    </row>
    <row r="3" ht="15.75" customHeight="1">
      <c r="A3" s="213"/>
      <c r="B3" s="210"/>
      <c r="C3" s="210"/>
      <c r="D3" s="210"/>
      <c r="E3" s="210"/>
      <c r="F3" s="210"/>
      <c r="G3" s="210"/>
      <c r="H3" s="207"/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/>
      <c r="T3" s="207"/>
      <c r="U3" s="207"/>
      <c r="V3" s="207"/>
      <c r="W3" s="209"/>
      <c r="X3" s="209"/>
      <c r="Y3" s="209"/>
      <c r="Z3" s="209"/>
      <c r="AA3" s="209"/>
      <c r="AB3" s="209"/>
      <c r="AC3" s="209"/>
      <c r="AD3" s="3"/>
      <c r="AE3" s="3"/>
    </row>
    <row r="4" ht="34.5" customHeight="1">
      <c r="A4" s="214"/>
      <c r="B4" s="215"/>
      <c r="C4" s="215"/>
      <c r="D4" s="215"/>
      <c r="E4" s="215"/>
      <c r="F4" s="216" t="s">
        <v>140</v>
      </c>
      <c r="G4" s="41"/>
      <c r="H4" s="41"/>
      <c r="I4" s="41"/>
      <c r="J4" s="41"/>
      <c r="K4" s="41"/>
      <c r="L4" s="41"/>
      <c r="M4" s="41"/>
      <c r="N4" s="217"/>
      <c r="O4" s="210"/>
      <c r="P4" s="216" t="s">
        <v>141</v>
      </c>
      <c r="Q4" s="41"/>
      <c r="R4" s="41"/>
      <c r="S4" s="41"/>
      <c r="T4" s="41"/>
      <c r="U4" s="41"/>
      <c r="V4" s="41"/>
      <c r="W4" s="41"/>
      <c r="X4" s="209"/>
      <c r="Y4" s="209"/>
      <c r="Z4" s="209"/>
      <c r="AA4" s="209"/>
      <c r="AB4" s="209"/>
      <c r="AC4" s="209"/>
      <c r="AD4" s="209"/>
      <c r="AE4" s="3"/>
    </row>
    <row r="5" ht="15.75" customHeight="1">
      <c r="A5" s="218" t="s">
        <v>142</v>
      </c>
      <c r="B5" s="218" t="s">
        <v>143</v>
      </c>
      <c r="C5" s="218" t="s">
        <v>144</v>
      </c>
      <c r="D5" s="218" t="s">
        <v>145</v>
      </c>
      <c r="E5" s="219" t="s">
        <v>146</v>
      </c>
      <c r="F5" s="218" t="s">
        <v>147</v>
      </c>
      <c r="G5" s="219" t="s">
        <v>148</v>
      </c>
      <c r="H5" s="218" t="s">
        <v>149</v>
      </c>
      <c r="I5" s="219" t="s">
        <v>150</v>
      </c>
      <c r="J5" s="218" t="s">
        <v>151</v>
      </c>
      <c r="K5" s="220" t="s">
        <v>152</v>
      </c>
      <c r="L5" s="218" t="s">
        <v>153</v>
      </c>
      <c r="M5" s="219"/>
      <c r="N5" s="221" t="s">
        <v>154</v>
      </c>
      <c r="O5" s="210"/>
      <c r="P5" s="220" t="s">
        <v>155</v>
      </c>
      <c r="Q5" s="219" t="s">
        <v>156</v>
      </c>
      <c r="R5" s="220" t="s">
        <v>111</v>
      </c>
      <c r="S5" s="218" t="s">
        <v>116</v>
      </c>
      <c r="T5" s="218" t="s">
        <v>112</v>
      </c>
      <c r="U5" s="219" t="s">
        <v>157</v>
      </c>
      <c r="V5" s="218" t="s">
        <v>113</v>
      </c>
      <c r="W5" s="218" t="s">
        <v>114</v>
      </c>
      <c r="X5" s="209"/>
      <c r="Y5" s="209"/>
      <c r="Z5" s="209"/>
      <c r="AA5" s="209"/>
      <c r="AB5" s="209"/>
      <c r="AC5" s="209"/>
      <c r="AD5" s="209"/>
      <c r="AE5" s="3"/>
    </row>
    <row r="6" ht="15.75" customHeight="1">
      <c r="A6" s="222" t="s">
        <v>158</v>
      </c>
      <c r="B6" s="223">
        <f>'January 2023'!G44</f>
        <v>1937.98</v>
      </c>
      <c r="C6" s="224">
        <f>'January 2023'!D44</f>
        <v>0</v>
      </c>
      <c r="D6" s="224">
        <f>'January 2023'!H44</f>
        <v>136</v>
      </c>
      <c r="E6" s="225">
        <f t="shared" ref="E6:E17" si="1">IFERROR(F6/(C6+D6),"-")</f>
        <v>2.066176471</v>
      </c>
      <c r="F6" s="226">
        <f>'January 2023'!$I$44 + 'January 2023'!$M$44 +'January 2023'!$Q$44</f>
        <v>281</v>
      </c>
      <c r="G6" s="225">
        <f t="shared" ref="G6:G18" si="2">IFERROR(H6/F6,"-")</f>
        <v>0.5160142349</v>
      </c>
      <c r="H6" s="226">
        <f>'January 2023'!$J$44 +'January 2023'!$N$44+'January 2023'!$R$44</f>
        <v>145</v>
      </c>
      <c r="I6" s="225">
        <f t="shared" ref="I6:I18" si="3">IFERROR(J6/H6,"-")</f>
        <v>0.3448275862</v>
      </c>
      <c r="J6" s="226">
        <f>'January 2023'!$T$44</f>
        <v>50</v>
      </c>
      <c r="K6" s="227">
        <f>'January 2023'!$I$7</f>
        <v>1</v>
      </c>
      <c r="L6" s="227">
        <f>'January 2023'!$I$8</f>
        <v>165</v>
      </c>
      <c r="M6" s="228"/>
      <c r="N6" s="227">
        <f t="shared" ref="N6:N17" si="4">SUM(J6:L6)</f>
        <v>216</v>
      </c>
      <c r="O6" s="229"/>
      <c r="P6" s="227">
        <f>'January 2023'!$I$9</f>
        <v>151</v>
      </c>
      <c r="Q6" s="230">
        <f t="shared" ref="Q6:Q18" si="5">IFERROR(P6/N6,"-")</f>
        <v>0.6990740741</v>
      </c>
      <c r="R6" s="227">
        <f>'January 2023'!$Y$44 + 'January 2023'!$AH$44 +'January 2023'!$AQ$44+'January 2023'!$BC$44+'January 2023'!$BL$44+'January 2023'!$BU$44</f>
        <v>16</v>
      </c>
      <c r="S6" s="227">
        <f>'January 2023'!$AG$44 +'January 2023'!$AP$44+'January 2023'!$BK$44+'January 2023'!$BT$44</f>
        <v>13</v>
      </c>
      <c r="T6" s="227">
        <f>'January 2023'!$CD$44</f>
        <v>35</v>
      </c>
      <c r="U6" s="230">
        <f t="shared" ref="U6:U18" si="6">IFERROR(T6/N6,"-")</f>
        <v>0.162037037</v>
      </c>
      <c r="V6" s="231">
        <f>'January 2023'!$K$5</f>
        <v>95000</v>
      </c>
      <c r="W6" s="223">
        <f>'January 2023'!$K$6</f>
        <v>118250</v>
      </c>
      <c r="X6" s="232"/>
      <c r="Y6" s="232"/>
      <c r="Z6" s="232"/>
      <c r="AA6" s="232"/>
      <c r="AB6" s="232"/>
      <c r="AC6" s="232"/>
      <c r="AD6" s="232"/>
      <c r="AE6" s="233"/>
    </row>
    <row r="7" ht="15.75" customHeight="1">
      <c r="A7" s="222" t="s">
        <v>159</v>
      </c>
      <c r="B7" s="234">
        <f>'February 2023'!G44</f>
        <v>1679.23</v>
      </c>
      <c r="C7" s="235">
        <f>'February 2023'!D44</f>
        <v>0</v>
      </c>
      <c r="D7" s="235">
        <f>'February 2023'!H44</f>
        <v>110</v>
      </c>
      <c r="E7" s="225">
        <f t="shared" si="1"/>
        <v>0</v>
      </c>
      <c r="F7" s="236">
        <f>'February 2023'!$I$44 + 'February 2023'!$M$44 +'February 2023'!$Q$44</f>
        <v>0</v>
      </c>
      <c r="G7" s="237" t="str">
        <f t="shared" si="2"/>
        <v>-</v>
      </c>
      <c r="H7" s="236">
        <f>'February 2023'!$J$44 +'February 2023'!$N$44+'February 2023'!$R$44</f>
        <v>0</v>
      </c>
      <c r="I7" s="237" t="str">
        <f t="shared" si="3"/>
        <v>-</v>
      </c>
      <c r="J7" s="236">
        <f>'February 2023'!$T$44</f>
        <v>30</v>
      </c>
      <c r="K7" s="238">
        <f>'February 2023'!$I$7</f>
        <v>1</v>
      </c>
      <c r="L7" s="238">
        <f>'February 2023'!$I$8</f>
        <v>123</v>
      </c>
      <c r="M7" s="239"/>
      <c r="N7" s="238">
        <f t="shared" si="4"/>
        <v>154</v>
      </c>
      <c r="O7" s="229"/>
      <c r="P7" s="238">
        <f>'February 2023'!$I$9</f>
        <v>99</v>
      </c>
      <c r="Q7" s="240">
        <f t="shared" si="5"/>
        <v>0.6428571429</v>
      </c>
      <c r="R7" s="238">
        <f>'February 2023'!$Y$44 + 'February 2023'!$AH$44 +'February 2023'!$AQ$44+'February 2023'!$BC$44+'February 2023'!$BL$44+'February 2023'!$BU$44</f>
        <v>20</v>
      </c>
      <c r="S7" s="238">
        <f>'February 2023'!$AG$44 +'February 2023'!$AP$44+'February 2023'!$BK$44+'February 2023'!$BT$44</f>
        <v>12</v>
      </c>
      <c r="T7" s="238">
        <f>'February 2023'!$CD$44</f>
        <v>31</v>
      </c>
      <c r="U7" s="237">
        <f t="shared" si="6"/>
        <v>0.2012987013</v>
      </c>
      <c r="V7" s="241">
        <f>'February 2023'!$K$5</f>
        <v>74250</v>
      </c>
      <c r="W7" s="234">
        <f>'February 2023'!$K$6</f>
        <v>90750</v>
      </c>
      <c r="X7" s="232"/>
      <c r="Y7" s="232"/>
      <c r="Z7" s="232"/>
      <c r="AA7" s="232"/>
      <c r="AB7" s="232"/>
      <c r="AC7" s="232"/>
      <c r="AD7" s="232"/>
      <c r="AE7" s="233"/>
    </row>
    <row r="8" ht="15.75" customHeight="1">
      <c r="A8" s="222" t="s">
        <v>160</v>
      </c>
      <c r="B8" s="223">
        <f>'March 2023'!G44</f>
        <v>1819.05</v>
      </c>
      <c r="C8" s="224">
        <f>'March 2023'!D44</f>
        <v>0</v>
      </c>
      <c r="D8" s="224">
        <f>'March 2023'!H44</f>
        <v>172</v>
      </c>
      <c r="E8" s="225">
        <f t="shared" si="1"/>
        <v>2.220930233</v>
      </c>
      <c r="F8" s="226">
        <f>'March 2023'!$I$44 + 'March 2023'!$M$44 +'March 2023'!$Q$44</f>
        <v>382</v>
      </c>
      <c r="G8" s="225">
        <f t="shared" si="2"/>
        <v>0.6256544503</v>
      </c>
      <c r="H8" s="226">
        <f>'March 2023'!$J$44 +'March 2023'!$N$44+'March 2023'!$R$44</f>
        <v>239</v>
      </c>
      <c r="I8" s="225">
        <f t="shared" si="3"/>
        <v>0.3556485356</v>
      </c>
      <c r="J8" s="226">
        <f>'March 2023'!$T$44</f>
        <v>85</v>
      </c>
      <c r="K8" s="227">
        <f>'March 2023'!$I$7</f>
        <v>5</v>
      </c>
      <c r="L8" s="227">
        <f>'March 2023'!$I$8</f>
        <v>156</v>
      </c>
      <c r="M8" s="228"/>
      <c r="N8" s="227">
        <f t="shared" si="4"/>
        <v>246</v>
      </c>
      <c r="O8" s="229"/>
      <c r="P8" s="227">
        <f>'March 2023'!$I$9</f>
        <v>140</v>
      </c>
      <c r="Q8" s="230">
        <f t="shared" si="5"/>
        <v>0.5691056911</v>
      </c>
      <c r="R8" s="227">
        <f>'March 2023'!$Y$44 + 'March 2023'!$AH$44 +'March 2023'!$AQ$44+'March 2023'!$BC$44+'March 2023'!$BL$44+'March 2023'!$BU$44</f>
        <v>12</v>
      </c>
      <c r="S8" s="227">
        <f>'March 2023'!$AG$44 +'March 2023'!$AP$44+'March 2023'!$BK$44+'March 2023'!$BT$44</f>
        <v>15</v>
      </c>
      <c r="T8" s="227">
        <f>'March 2023'!$CD$44</f>
        <v>31</v>
      </c>
      <c r="U8" s="230">
        <f t="shared" si="6"/>
        <v>0.1260162602</v>
      </c>
      <c r="V8" s="231">
        <f>'March 2023'!$K$5</f>
        <v>67941</v>
      </c>
      <c r="W8" s="223">
        <f>'March 2023'!$K$6</f>
        <v>85191</v>
      </c>
      <c r="X8" s="232"/>
      <c r="Y8" s="232"/>
      <c r="Z8" s="232"/>
      <c r="AA8" s="232"/>
      <c r="AB8" s="232"/>
      <c r="AC8" s="232"/>
      <c r="AD8" s="232"/>
      <c r="AE8" s="233"/>
    </row>
    <row r="9" ht="15.75" customHeight="1">
      <c r="A9" s="222" t="s">
        <v>161</v>
      </c>
      <c r="B9" s="234">
        <f>'April 2023'!G44</f>
        <v>2652.38</v>
      </c>
      <c r="C9" s="235">
        <f>'April 2023'!D44</f>
        <v>0</v>
      </c>
      <c r="D9" s="235">
        <f>'April 2023'!H44</f>
        <v>219</v>
      </c>
      <c r="E9" s="225">
        <f t="shared" si="1"/>
        <v>0.6940639269</v>
      </c>
      <c r="F9" s="236">
        <f>'April 2023'!$I$44 + 'April 2023'!$M$44 +'April 2023'!$Q$44</f>
        <v>152</v>
      </c>
      <c r="G9" s="237">
        <f t="shared" si="2"/>
        <v>0.5921052632</v>
      </c>
      <c r="H9" s="236">
        <f>'April 2023'!$J$44 +'April 2023'!$N$44+'April 2023'!$R$44</f>
        <v>90</v>
      </c>
      <c r="I9" s="237">
        <f t="shared" si="3"/>
        <v>0.05555555556</v>
      </c>
      <c r="J9" s="236">
        <f>'April 2023'!$T$44</f>
        <v>5</v>
      </c>
      <c r="K9" s="238">
        <f>'April 2023'!$I$7</f>
        <v>8</v>
      </c>
      <c r="L9" s="238">
        <f>'April 2023'!$I$8</f>
        <v>209</v>
      </c>
      <c r="M9" s="239"/>
      <c r="N9" s="238">
        <f t="shared" si="4"/>
        <v>222</v>
      </c>
      <c r="O9" s="229"/>
      <c r="P9" s="238">
        <f>'April 2023'!$I$9</f>
        <v>186</v>
      </c>
      <c r="Q9" s="240">
        <f t="shared" si="5"/>
        <v>0.8378378378</v>
      </c>
      <c r="R9" s="238">
        <f>'April 2023'!$Y$44 + 'April 2023'!$AH$44 +'April 2023'!$AQ$44+'April 2023'!$BC$44+'April 2023'!$BL$44+'April 2023'!$BU$44</f>
        <v>196</v>
      </c>
      <c r="S9" s="239">
        <f>'April 2023'!$AG$44 +'April 2023'!$AP$44+'April 2023'!$BK$44+'April 2023'!$BT$44</f>
        <v>0</v>
      </c>
      <c r="T9" s="238" t="str">
        <f>'April 2023'!$CD$44</f>
        <v/>
      </c>
      <c r="U9" s="237">
        <f t="shared" si="6"/>
        <v>0</v>
      </c>
      <c r="V9" s="241">
        <f>'April 2023'!$K$5</f>
        <v>127691</v>
      </c>
      <c r="W9" s="234">
        <f>'April 2023'!$K$6</f>
        <v>153191</v>
      </c>
      <c r="X9" s="232"/>
      <c r="Y9" s="232"/>
      <c r="Z9" s="232"/>
      <c r="AA9" s="232"/>
      <c r="AB9" s="232"/>
      <c r="AC9" s="232"/>
      <c r="AD9" s="232"/>
      <c r="AE9" s="233"/>
    </row>
    <row r="10" ht="15.75" customHeight="1">
      <c r="A10" s="222" t="s">
        <v>162</v>
      </c>
      <c r="B10" s="223">
        <f>'May 2023'!G44</f>
        <v>2715.64</v>
      </c>
      <c r="C10" s="224">
        <f>'May 2023'!D44</f>
        <v>0</v>
      </c>
      <c r="D10" s="224">
        <f>'May 2023'!H44</f>
        <v>283</v>
      </c>
      <c r="E10" s="225">
        <f t="shared" si="1"/>
        <v>1.120141343</v>
      </c>
      <c r="F10" s="226">
        <f>'May 2023'!$I$44 + 'May 2023'!$M$44 +'May 2023'!$Q$44</f>
        <v>317</v>
      </c>
      <c r="G10" s="225">
        <f t="shared" si="2"/>
        <v>0.5520504732</v>
      </c>
      <c r="H10" s="226">
        <f>'May 2023'!$J$44 +'May 2023'!$N$44+'May 2023'!$R$44</f>
        <v>175</v>
      </c>
      <c r="I10" s="225">
        <f t="shared" si="3"/>
        <v>0.01142857143</v>
      </c>
      <c r="J10" s="226">
        <f>'May 2023'!$T$44</f>
        <v>2</v>
      </c>
      <c r="K10" s="227">
        <f>'May 2023'!$I$7</f>
        <v>9</v>
      </c>
      <c r="L10" s="227">
        <f>'May 2023'!$I$8</f>
        <v>4</v>
      </c>
      <c r="M10" s="228"/>
      <c r="N10" s="227">
        <f t="shared" si="4"/>
        <v>15</v>
      </c>
      <c r="O10" s="229"/>
      <c r="P10" s="227" t="str">
        <f>'May 2023'!$I$9</f>
        <v/>
      </c>
      <c r="Q10" s="230">
        <f t="shared" si="5"/>
        <v>0</v>
      </c>
      <c r="R10" s="242">
        <f>'May 2023'!$Y$44 + 'May 2023'!$AH$44 +'May 2023'!$AQ$44+'May 2023'!$BC$44+'May 2023'!$BL$44+'May 2023'!$BU$44</f>
        <v>32821</v>
      </c>
      <c r="S10" s="242">
        <f>'May 2023'!$AG$44 +'May 2023'!$AP$44+'May 2023'!$BK$44+'May 2023'!$BT$44</f>
        <v>20</v>
      </c>
      <c r="T10" s="227" t="str">
        <f>'May 2023'!$CD$44</f>
        <v/>
      </c>
      <c r="U10" s="230">
        <f t="shared" si="6"/>
        <v>0</v>
      </c>
      <c r="V10" s="243">
        <f>'May 2023'!$K$5</f>
        <v>123597</v>
      </c>
      <c r="W10" s="223">
        <f>'May 2023'!$K$6</f>
        <v>142647</v>
      </c>
      <c r="X10" s="232"/>
      <c r="Y10" s="232"/>
      <c r="Z10" s="232"/>
      <c r="AA10" s="232"/>
      <c r="AB10" s="232"/>
      <c r="AC10" s="232"/>
      <c r="AD10" s="232"/>
      <c r="AE10" s="233"/>
    </row>
    <row r="11" ht="15.75" customHeight="1">
      <c r="A11" s="222" t="s">
        <v>163</v>
      </c>
      <c r="B11" s="234">
        <f>'June 2023'!G44</f>
        <v>2173.89</v>
      </c>
      <c r="C11" s="235">
        <f>'June 2023'!D44</f>
        <v>0</v>
      </c>
      <c r="D11" s="235">
        <f>'June 2023'!H44</f>
        <v>44</v>
      </c>
      <c r="E11" s="225">
        <f t="shared" si="1"/>
        <v>0.9545454545</v>
      </c>
      <c r="F11" s="236">
        <f>'June 2023'!$I$44 + 'June 2023'!$M$44 +'June 2023'!$S$44</f>
        <v>42</v>
      </c>
      <c r="G11" s="237">
        <f t="shared" si="2"/>
        <v>0.5952380952</v>
      </c>
      <c r="H11" s="236">
        <f>'June 2023'!$J$44 +'June 2023'!$N$44+'June 2023'!$T$44</f>
        <v>25</v>
      </c>
      <c r="I11" s="237">
        <f t="shared" si="3"/>
        <v>0</v>
      </c>
      <c r="J11" s="244" t="str">
        <f>'June 2023'!$X$44</f>
        <v/>
      </c>
      <c r="K11" s="238">
        <f>'June 2023'!$I$7</f>
        <v>0</v>
      </c>
      <c r="L11" s="238">
        <f>'June 2023'!$I$8</f>
        <v>0</v>
      </c>
      <c r="M11" s="239"/>
      <c r="N11" s="239">
        <f t="shared" si="4"/>
        <v>0</v>
      </c>
      <c r="O11" s="229"/>
      <c r="P11" s="238" t="str">
        <f>'June 2023'!$I$9</f>
        <v/>
      </c>
      <c r="Q11" s="240" t="str">
        <f t="shared" si="5"/>
        <v>-</v>
      </c>
      <c r="R11" s="245">
        <f>'June 2023'!$Y$44 + 'June 2023'!$AH$44 +'June 2023'!$AQ$44+'June 2023'!$BC$44+'June 2023'!$BL$44+'June 2023'!$BU$44</f>
        <v>13539</v>
      </c>
      <c r="S11" s="245">
        <f>'June 2023'!$AG$44 +'June 2023'!$AP$44+'June 2023'!$BK$44+'June 2023'!$BT$44</f>
        <v>6</v>
      </c>
      <c r="T11" s="238" t="str">
        <f>'June 2023'!$CD$44</f>
        <v/>
      </c>
      <c r="U11" s="237" t="str">
        <f t="shared" si="6"/>
        <v>-</v>
      </c>
      <c r="V11" s="246">
        <f>'June 2023'!$K$5</f>
        <v>60500</v>
      </c>
      <c r="W11" s="234">
        <f>'June 2023'!$K$6</f>
        <v>78250</v>
      </c>
      <c r="X11" s="232"/>
      <c r="Y11" s="232"/>
      <c r="Z11" s="232"/>
      <c r="AA11" s="232"/>
      <c r="AB11" s="232"/>
      <c r="AC11" s="232"/>
      <c r="AD11" s="232"/>
      <c r="AE11" s="233"/>
    </row>
    <row r="12" ht="15.75" customHeight="1">
      <c r="A12" s="222" t="s">
        <v>164</v>
      </c>
      <c r="B12" s="223">
        <f>'July 2023'!G44</f>
        <v>840.2</v>
      </c>
      <c r="C12" s="224">
        <f>'July 2023'!D44</f>
        <v>0</v>
      </c>
      <c r="D12" s="224">
        <f>'July 2023'!H44</f>
        <v>205</v>
      </c>
      <c r="E12" s="225">
        <f t="shared" si="1"/>
        <v>1.331707317</v>
      </c>
      <c r="F12" s="226">
        <f>'July 2023'!$I$44 + 'July 2023'!$M$44 +'July 2023'!$S$44</f>
        <v>273</v>
      </c>
      <c r="G12" s="225">
        <f t="shared" si="2"/>
        <v>0.4468864469</v>
      </c>
      <c r="H12" s="226">
        <f>'July 2023'!$J$44 +'July 2023'!$N$44+'July 2023'!$T$44</f>
        <v>122</v>
      </c>
      <c r="I12" s="225">
        <f t="shared" si="3"/>
        <v>0</v>
      </c>
      <c r="J12" s="247" t="str">
        <f>'July 2023'!$X$44</f>
        <v/>
      </c>
      <c r="K12" s="227">
        <f>'July 2023'!$I$7</f>
        <v>8</v>
      </c>
      <c r="L12" s="227">
        <f>'July 2023'!$I$8</f>
        <v>5</v>
      </c>
      <c r="M12" s="228"/>
      <c r="N12" s="228">
        <f t="shared" si="4"/>
        <v>13</v>
      </c>
      <c r="O12" s="229"/>
      <c r="P12" s="227" t="str">
        <f>'July 2023'!$I$9</f>
        <v/>
      </c>
      <c r="Q12" s="230">
        <f t="shared" si="5"/>
        <v>0</v>
      </c>
      <c r="R12" s="242">
        <f>'July 2023'!$Y$44 + 'July 2023'!$AH$44 +'July 2023'!$AQ$44+'July 2023'!$BC$44+'July 2023'!$BL$44+'July 2023'!$BU$44</f>
        <v>2520</v>
      </c>
      <c r="S12" s="242">
        <f>'July 2023'!$AG$44 +'July 2023'!$AP$44+'July 2023'!$BK$44+'July 2023'!$BT$44</f>
        <v>2</v>
      </c>
      <c r="T12" s="227" t="str">
        <f>'July 2023'!$CD$44</f>
        <v/>
      </c>
      <c r="U12" s="225">
        <f t="shared" si="6"/>
        <v>0</v>
      </c>
      <c r="V12" s="243">
        <f>'July 2023'!$K$5</f>
        <v>42550</v>
      </c>
      <c r="W12" s="223">
        <f>'July 2023'!$K$6</f>
        <v>46550</v>
      </c>
      <c r="X12" s="232"/>
      <c r="Y12" s="232"/>
      <c r="Z12" s="232"/>
      <c r="AA12" s="232"/>
      <c r="AB12" s="232"/>
      <c r="AC12" s="232"/>
      <c r="AD12" s="232"/>
      <c r="AE12" s="233"/>
    </row>
    <row r="13" ht="15.75" customHeight="1">
      <c r="A13" s="222" t="s">
        <v>165</v>
      </c>
      <c r="B13" s="234">
        <f>'August 2023'!G44</f>
        <v>0</v>
      </c>
      <c r="C13" s="235">
        <f>'August 2023'!D44</f>
        <v>0</v>
      </c>
      <c r="D13" s="235">
        <f>'August 2023'!H44</f>
        <v>59</v>
      </c>
      <c r="E13" s="225">
        <f t="shared" si="1"/>
        <v>2.576271186</v>
      </c>
      <c r="F13" s="236">
        <f>'August 2023'!$I$44 + 'August 2023'!$M$44 +'August 2023'!$S$44</f>
        <v>152</v>
      </c>
      <c r="G13" s="237">
        <f t="shared" si="2"/>
        <v>0.5986842105</v>
      </c>
      <c r="H13" s="236">
        <f>'August 2023'!$J$44 +'August 2023'!$N$44+'August 2023'!$T$44</f>
        <v>91</v>
      </c>
      <c r="I13" s="237">
        <f t="shared" si="3"/>
        <v>0</v>
      </c>
      <c r="J13" s="244" t="str">
        <f>'August 2023'!$X$44</f>
        <v/>
      </c>
      <c r="K13" s="238">
        <f>'August 2023'!$I$7</f>
        <v>4</v>
      </c>
      <c r="L13" s="238">
        <f>'August 2023'!$I$8</f>
        <v>3</v>
      </c>
      <c r="M13" s="239"/>
      <c r="N13" s="239">
        <f t="shared" si="4"/>
        <v>7</v>
      </c>
      <c r="O13" s="229"/>
      <c r="P13" s="238" t="str">
        <f>'August 2023'!$I$9</f>
        <v/>
      </c>
      <c r="Q13" s="240">
        <f t="shared" si="5"/>
        <v>0</v>
      </c>
      <c r="R13" s="245">
        <f>'August 2023'!$Y$44 + 'August 2023'!$AH$44 +'August 2023'!$AQ$44+'August 2023'!$BC$44+'August 2023'!$BL$44+'August 2023'!$BU$44</f>
        <v>26271</v>
      </c>
      <c r="S13" s="245">
        <f>'August 2023'!$AG$44 +'August 2023'!$AP$44+'August 2023'!$BK$44+'August 2023'!$BT$44</f>
        <v>15</v>
      </c>
      <c r="T13" s="238" t="str">
        <f>'August 2023'!$CD$44</f>
        <v/>
      </c>
      <c r="U13" s="237">
        <f t="shared" si="6"/>
        <v>0</v>
      </c>
      <c r="V13" s="246">
        <f>'August 2023'!$K$5</f>
        <v>40250</v>
      </c>
      <c r="W13" s="234">
        <f>'August 2023'!$K$6</f>
        <v>45500</v>
      </c>
      <c r="X13" s="232"/>
      <c r="Y13" s="232"/>
      <c r="Z13" s="232"/>
      <c r="AA13" s="232"/>
      <c r="AB13" s="232"/>
      <c r="AC13" s="232"/>
      <c r="AD13" s="232"/>
      <c r="AE13" s="233"/>
    </row>
    <row r="14" ht="15.75" customHeight="1">
      <c r="A14" s="222" t="s">
        <v>166</v>
      </c>
      <c r="B14" s="223">
        <f>'September 2023'!G44</f>
        <v>0</v>
      </c>
      <c r="C14" s="224">
        <f>'September 2023'!D44</f>
        <v>0</v>
      </c>
      <c r="D14" s="224">
        <f>'September 2023'!H44</f>
        <v>38</v>
      </c>
      <c r="E14" s="225">
        <f t="shared" si="1"/>
        <v>0</v>
      </c>
      <c r="F14" s="226">
        <f>'September 2023'!$I$44 + 'September 2023'!$M$44 +'September 2023'!$S$44</f>
        <v>0</v>
      </c>
      <c r="G14" s="225" t="str">
        <f t="shared" si="2"/>
        <v>-</v>
      </c>
      <c r="H14" s="226">
        <f>'September 2023'!$J$44 +'September 2023'!$N$44+'September 2023'!$T$44</f>
        <v>1</v>
      </c>
      <c r="I14" s="225">
        <f t="shared" si="3"/>
        <v>0</v>
      </c>
      <c r="J14" s="247" t="str">
        <f>'September 2023'!$X$44</f>
        <v/>
      </c>
      <c r="K14" s="227">
        <f>'September 2023'!$I$7</f>
        <v>2</v>
      </c>
      <c r="L14" s="227">
        <f>'September 2023'!$I$8</f>
        <v>1</v>
      </c>
      <c r="M14" s="228"/>
      <c r="N14" s="228">
        <f t="shared" si="4"/>
        <v>3</v>
      </c>
      <c r="O14" s="229"/>
      <c r="P14" s="227" t="str">
        <f>'September 2023'!$I$9</f>
        <v/>
      </c>
      <c r="Q14" s="230">
        <f t="shared" si="5"/>
        <v>0</v>
      </c>
      <c r="R14" s="242">
        <f>'September 2023'!$Y$44 + 'September 2023'!$AH$44 +'September 2023'!$AQ$44+'September 2023'!$BC$44+'September 2023'!$BL$44+'September 2023'!$BU$44</f>
        <v>43169</v>
      </c>
      <c r="S14" s="242">
        <f>'September 2023'!$AG$44 +'September 2023'!$AP$44+'September 2023'!$BK$44+'September 2023'!$BT$44</f>
        <v>10</v>
      </c>
      <c r="T14" s="227" t="str">
        <f>'September 2023'!$CD$44</f>
        <v/>
      </c>
      <c r="U14" s="225">
        <f t="shared" si="6"/>
        <v>0</v>
      </c>
      <c r="V14" s="243">
        <f>'September 2023'!$K$5</f>
        <v>57544</v>
      </c>
      <c r="W14" s="223">
        <f>'September 2023'!$K$6</f>
        <v>67044</v>
      </c>
      <c r="X14" s="232"/>
      <c r="Y14" s="232"/>
      <c r="Z14" s="232"/>
      <c r="AA14" s="232"/>
      <c r="AB14" s="232"/>
      <c r="AC14" s="232"/>
      <c r="AD14" s="232"/>
      <c r="AE14" s="233"/>
    </row>
    <row r="15" ht="15.75" customHeight="1">
      <c r="A15" s="248" t="s">
        <v>167</v>
      </c>
      <c r="B15" s="234">
        <f>'October 2023'!G44</f>
        <v>0</v>
      </c>
      <c r="C15" s="235">
        <f>'October 2023'!D44</f>
        <v>0</v>
      </c>
      <c r="D15" s="235">
        <f>'October 2023'!H44</f>
        <v>46</v>
      </c>
      <c r="E15" s="225">
        <f t="shared" si="1"/>
        <v>3.826086957</v>
      </c>
      <c r="F15" s="236">
        <f>'October 2023'!$I$44 + 'October 2023'!$M$44 +'October 2023'!$S$44</f>
        <v>176</v>
      </c>
      <c r="G15" s="237">
        <f t="shared" si="2"/>
        <v>0.6363636364</v>
      </c>
      <c r="H15" s="236">
        <f>'October 2023'!$J$44 +'October 2023'!$N$44+'October 2023'!$T$44</f>
        <v>112</v>
      </c>
      <c r="I15" s="237">
        <f t="shared" si="3"/>
        <v>0</v>
      </c>
      <c r="J15" s="244" t="str">
        <f>'October 2023'!$X$44</f>
        <v/>
      </c>
      <c r="K15" s="238">
        <f>'October 2023'!$I$7</f>
        <v>0</v>
      </c>
      <c r="L15" s="238">
        <f>'October 2023'!$I$8</f>
        <v>0</v>
      </c>
      <c r="M15" s="239"/>
      <c r="N15" s="239">
        <f t="shared" si="4"/>
        <v>0</v>
      </c>
      <c r="O15" s="229"/>
      <c r="P15" s="238" t="str">
        <f>'October 2023'!$I$9</f>
        <v/>
      </c>
      <c r="Q15" s="240" t="str">
        <f t="shared" si="5"/>
        <v>-</v>
      </c>
      <c r="R15" s="245">
        <f>'October 2023'!$Y$44 + 'October 2023'!$AH$44 +'October 2023'!$AQ$44+'October 2023'!$BC$44+'October 2023'!$BL$44+'October 2023'!$BU$44</f>
        <v>2306</v>
      </c>
      <c r="S15" s="245">
        <f>'October 2023'!$AG$44 +'October 2023'!$AP$44+'October 2023'!$BK$44+'October 2023'!$BT$44</f>
        <v>2</v>
      </c>
      <c r="T15" s="238" t="str">
        <f>'October 2023'!$CD$44</f>
        <v/>
      </c>
      <c r="U15" s="237" t="str">
        <f t="shared" si="6"/>
        <v>-</v>
      </c>
      <c r="V15" s="246">
        <f>'October 2023'!$K$5</f>
        <v>15547</v>
      </c>
      <c r="W15" s="234">
        <f>'October 2023'!$K$6</f>
        <v>17047</v>
      </c>
      <c r="X15" s="232"/>
      <c r="Y15" s="232"/>
      <c r="Z15" s="232"/>
      <c r="AA15" s="232"/>
      <c r="AB15" s="232"/>
      <c r="AC15" s="232"/>
      <c r="AD15" s="232"/>
      <c r="AE15" s="233"/>
    </row>
    <row r="16" ht="15.75" customHeight="1">
      <c r="A16" s="222" t="s">
        <v>168</v>
      </c>
      <c r="B16" s="223" t="str">
        <f>'November 2023'!G44</f>
        <v>#REF!</v>
      </c>
      <c r="C16" s="226" t="str">
        <f>'November 2023'!D44</f>
        <v>#REF!</v>
      </c>
      <c r="D16" s="226" t="str">
        <f>'November 2023'!H44</f>
        <v>#REF!</v>
      </c>
      <c r="E16" s="225" t="str">
        <f t="shared" si="1"/>
        <v>-</v>
      </c>
      <c r="F16" s="226" t="str">
        <f>'November 2023'!$I$44 + 'November 2023'!$M$44 +'November 2023'!$S$44</f>
        <v>#REF!</v>
      </c>
      <c r="G16" s="225" t="str">
        <f t="shared" si="2"/>
        <v>-</v>
      </c>
      <c r="H16" s="226" t="str">
        <f>'November 2023'!$J$44 +'November 2023'!$N$44+'November 2023'!$T$44</f>
        <v>#REF!</v>
      </c>
      <c r="I16" s="225" t="str">
        <f t="shared" si="3"/>
        <v>-</v>
      </c>
      <c r="J16" s="226" t="str">
        <f>'November 2023'!$X$44</f>
        <v>#REF!</v>
      </c>
      <c r="K16" s="227" t="str">
        <f>'November 2023'!$I$7</f>
        <v>#REF!</v>
      </c>
      <c r="L16" s="227" t="str">
        <f>'November 2023'!$I$8</f>
        <v>#REF!</v>
      </c>
      <c r="M16" s="228"/>
      <c r="N16" s="227" t="str">
        <f t="shared" si="4"/>
        <v>#REF!</v>
      </c>
      <c r="O16" s="229"/>
      <c r="P16" s="227" t="str">
        <f>'November 2023'!$I$9</f>
        <v>#REF!</v>
      </c>
      <c r="Q16" s="230" t="str">
        <f t="shared" si="5"/>
        <v>-</v>
      </c>
      <c r="R16" s="227" t="str">
        <f>'November 2023'!$Y$44 + 'November 2023'!$AH$44 +'November 2023'!$AQ$44+'November 2023'!$BC$44+'November 2023'!$BL$44+'November 2023'!$BU$44</f>
        <v>#REF!</v>
      </c>
      <c r="S16" s="227" t="str">
        <f>'November 2023'!$AG$44 +'November 2023'!$AP$44+'November 2023'!$BK$44+'November 2023'!$BT$44</f>
        <v>#REF!</v>
      </c>
      <c r="T16" s="227" t="str">
        <f>'November 2023'!$CD$44</f>
        <v>#REF!</v>
      </c>
      <c r="U16" s="225" t="str">
        <f t="shared" si="6"/>
        <v>-</v>
      </c>
      <c r="V16" s="226" t="str">
        <f>'November 2023'!$K$5</f>
        <v>#REF!</v>
      </c>
      <c r="W16" s="223" t="str">
        <f>'November 2023'!$K$6</f>
        <v>#REF!</v>
      </c>
      <c r="X16" s="232"/>
      <c r="Y16" s="232"/>
      <c r="Z16" s="232"/>
      <c r="AA16" s="232"/>
      <c r="AB16" s="232"/>
      <c r="AC16" s="232"/>
      <c r="AD16" s="232"/>
      <c r="AE16" s="233"/>
    </row>
    <row r="17" ht="15.75" customHeight="1">
      <c r="A17" s="222" t="s">
        <v>169</v>
      </c>
      <c r="B17" s="234" t="str">
        <f>'December 2023'!G44</f>
        <v>#REF!</v>
      </c>
      <c r="C17" s="236" t="str">
        <f>'December 2023'!D44</f>
        <v>#REF!</v>
      </c>
      <c r="D17" s="236" t="str">
        <f>'December 2023'!H44</f>
        <v>#REF!</v>
      </c>
      <c r="E17" s="225" t="str">
        <f t="shared" si="1"/>
        <v>-</v>
      </c>
      <c r="F17" s="236" t="str">
        <f>'December 2023'!$I$44 + 'December 2023'!$M$44 +'December 2023'!$S$44</f>
        <v>#REF!</v>
      </c>
      <c r="G17" s="237" t="str">
        <f t="shared" si="2"/>
        <v>-</v>
      </c>
      <c r="H17" s="236" t="str">
        <f>'December 2023'!$J$44 +'December 2023'!$N$44+'December 2023'!$T$44</f>
        <v>#REF!</v>
      </c>
      <c r="I17" s="237" t="str">
        <f t="shared" si="3"/>
        <v>-</v>
      </c>
      <c r="J17" s="236" t="str">
        <f>'December 2023'!$X$44</f>
        <v>#REF!</v>
      </c>
      <c r="K17" s="238" t="str">
        <f>'December 2023'!$I$7</f>
        <v>#REF!</v>
      </c>
      <c r="L17" s="238" t="str">
        <f>'December 2023'!$I$8</f>
        <v>#REF!</v>
      </c>
      <c r="M17" s="239"/>
      <c r="N17" s="238" t="str">
        <f t="shared" si="4"/>
        <v>#REF!</v>
      </c>
      <c r="O17" s="229"/>
      <c r="P17" s="238" t="str">
        <f>'December 2023'!$I$9</f>
        <v>#REF!</v>
      </c>
      <c r="Q17" s="240" t="str">
        <f t="shared" si="5"/>
        <v>-</v>
      </c>
      <c r="R17" s="238" t="str">
        <f>'December 2023'!$Y$44 + 'December 2023'!$AH$44 +'December 2023'!$AQ$44+'December 2023'!$BC$44+'December 2023'!$BL$44+'December 2023'!$BU$44</f>
        <v>#REF!</v>
      </c>
      <c r="S17" s="238" t="str">
        <f>'December 2023'!$AG$44 +'December 2023'!$AP$44+'December 2023'!$BK$44+'December 2023'!$BT$44</f>
        <v>#REF!</v>
      </c>
      <c r="T17" s="238" t="str">
        <f>'December 2023'!$CD$44</f>
        <v>#REF!</v>
      </c>
      <c r="U17" s="237" t="str">
        <f t="shared" si="6"/>
        <v>-</v>
      </c>
      <c r="V17" s="236" t="str">
        <f>'December 2023'!$K$5</f>
        <v>#REF!</v>
      </c>
      <c r="W17" s="234" t="str">
        <f>'December 2023'!$K$6</f>
        <v>#REF!</v>
      </c>
      <c r="X17" s="232"/>
      <c r="Y17" s="232"/>
      <c r="Z17" s="232"/>
      <c r="AA17" s="232"/>
      <c r="AB17" s="232"/>
      <c r="AC17" s="232"/>
      <c r="AD17" s="232"/>
      <c r="AE17" s="233"/>
    </row>
    <row r="18" ht="28.5" customHeight="1">
      <c r="A18" s="220" t="s">
        <v>121</v>
      </c>
      <c r="B18" s="220" t="str">
        <f t="shared" ref="B18:D18" si="7">SUM(B6:B17)</f>
        <v>#REF!</v>
      </c>
      <c r="C18" s="220" t="str">
        <f t="shared" si="7"/>
        <v>#REF!</v>
      </c>
      <c r="D18" s="220" t="str">
        <f t="shared" si="7"/>
        <v>#REF!</v>
      </c>
      <c r="E18" s="249" t="str">
        <f>IFERROR(F18/C18,"-")</f>
        <v>-</v>
      </c>
      <c r="F18" s="220" t="str">
        <f>SUM(F6:F17)</f>
        <v>#REF!</v>
      </c>
      <c r="G18" s="249" t="str">
        <f t="shared" si="2"/>
        <v>-</v>
      </c>
      <c r="H18" s="220" t="str">
        <f>SUM(H6:H17)</f>
        <v>#REF!</v>
      </c>
      <c r="I18" s="249" t="str">
        <f t="shared" si="3"/>
        <v>-</v>
      </c>
      <c r="J18" s="220" t="str">
        <f t="shared" ref="J18:L18" si="8">SUM(J6:J17)</f>
        <v>#REF!</v>
      </c>
      <c r="K18" s="220" t="str">
        <f t="shared" si="8"/>
        <v>#REF!</v>
      </c>
      <c r="L18" s="220" t="str">
        <f t="shared" si="8"/>
        <v>#REF!</v>
      </c>
      <c r="M18" s="249"/>
      <c r="N18" s="220" t="str">
        <f>SUM(N6:N17)</f>
        <v>#REF!</v>
      </c>
      <c r="O18" s="210"/>
      <c r="P18" s="250" t="str">
        <f>SUM(P6:P17)</f>
        <v>#REF!</v>
      </c>
      <c r="Q18" s="249" t="str">
        <f t="shared" si="5"/>
        <v>-</v>
      </c>
      <c r="R18" s="250" t="str">
        <f t="shared" ref="R18:T18" si="9">SUM(R6:R17)</f>
        <v>#REF!</v>
      </c>
      <c r="S18" s="250" t="str">
        <f t="shared" si="9"/>
        <v>#REF!</v>
      </c>
      <c r="T18" s="250" t="str">
        <f t="shared" si="9"/>
        <v>#REF!</v>
      </c>
      <c r="U18" s="249" t="str">
        <f t="shared" si="6"/>
        <v>-</v>
      </c>
      <c r="V18" s="251" t="str">
        <f t="shared" ref="V18:W18" si="10">SUM(V6:V17)</f>
        <v>#REF!</v>
      </c>
      <c r="W18" s="251" t="str">
        <f t="shared" si="10"/>
        <v>#REF!</v>
      </c>
      <c r="X18" s="209"/>
      <c r="Y18" s="209"/>
      <c r="Z18" s="209"/>
      <c r="AA18" s="209"/>
      <c r="AB18" s="209"/>
      <c r="AC18" s="209"/>
      <c r="AD18" s="209"/>
      <c r="AE18" s="3"/>
    </row>
    <row r="19" ht="27.75" customHeight="1">
      <c r="A19" s="252"/>
      <c r="B19" s="252"/>
      <c r="C19" s="252"/>
      <c r="D19" s="252"/>
      <c r="E19" s="252"/>
      <c r="F19" s="252"/>
      <c r="G19" s="252"/>
      <c r="H19" s="252"/>
      <c r="I19" s="252"/>
      <c r="J19" s="252"/>
      <c r="K19" s="252"/>
      <c r="L19" s="252"/>
      <c r="M19" s="252"/>
      <c r="N19" s="252"/>
      <c r="O19" s="252"/>
      <c r="P19" s="252"/>
      <c r="Q19" s="252"/>
      <c r="R19" s="252"/>
      <c r="S19" s="252"/>
      <c r="T19" s="252"/>
      <c r="U19" s="252"/>
      <c r="V19" s="252"/>
      <c r="W19" s="252"/>
      <c r="X19" s="209"/>
      <c r="Y19" s="209"/>
      <c r="Z19" s="209"/>
      <c r="AA19" s="209"/>
      <c r="AB19" s="209"/>
      <c r="AC19" s="209"/>
      <c r="AD19" s="209"/>
      <c r="AE19" s="3"/>
    </row>
    <row r="20" ht="15.75" customHeight="1">
      <c r="A20" s="253"/>
      <c r="B20" s="254"/>
      <c r="C20" s="255"/>
      <c r="D20" s="255"/>
      <c r="E20" s="255"/>
      <c r="F20" s="255"/>
      <c r="G20" s="255"/>
      <c r="H20" s="255"/>
      <c r="I20" s="255"/>
      <c r="J20" s="255"/>
      <c r="K20" s="255"/>
      <c r="L20" s="255"/>
      <c r="M20" s="255"/>
      <c r="N20" s="255"/>
      <c r="O20" s="255"/>
      <c r="P20" s="255"/>
      <c r="Q20" s="255"/>
      <c r="R20" s="209"/>
      <c r="S20" s="209"/>
      <c r="T20" s="209"/>
      <c r="U20" s="209"/>
      <c r="V20" s="209"/>
      <c r="W20" s="209"/>
      <c r="X20" s="209"/>
      <c r="Y20" s="209"/>
      <c r="Z20" s="209"/>
      <c r="AA20" s="209"/>
      <c r="AB20" s="209"/>
      <c r="AC20" s="209"/>
      <c r="AD20" s="209"/>
      <c r="AE20" s="3"/>
    </row>
    <row r="21" ht="15.75" customHeight="1">
      <c r="A21" s="256"/>
      <c r="B21" s="257" t="s">
        <v>170</v>
      </c>
      <c r="C21" s="258"/>
      <c r="D21" s="258"/>
      <c r="E21" s="258"/>
      <c r="F21" s="257" t="s">
        <v>171</v>
      </c>
      <c r="G21" s="145"/>
      <c r="H21" s="145"/>
      <c r="I21" s="145"/>
      <c r="J21" s="259"/>
      <c r="K21" s="260" t="s">
        <v>172</v>
      </c>
      <c r="L21" s="145"/>
      <c r="M21" s="145"/>
      <c r="N21" s="146"/>
      <c r="O21" s="204"/>
      <c r="P21" s="261" t="s">
        <v>173</v>
      </c>
      <c r="Q21" s="215"/>
      <c r="R21" s="215"/>
      <c r="S21" s="215"/>
      <c r="T21" s="20"/>
      <c r="U21" s="3"/>
      <c r="V21" s="209"/>
      <c r="W21" s="209"/>
      <c r="X21" s="209"/>
      <c r="Y21" s="209"/>
      <c r="Z21" s="209"/>
      <c r="AA21" s="209"/>
      <c r="AB21" s="209"/>
      <c r="AC21" s="3"/>
      <c r="AD21" s="3"/>
      <c r="AE21" s="3"/>
    </row>
    <row r="22" ht="37.5" customHeight="1">
      <c r="A22" s="252"/>
      <c r="B22" s="262" t="s">
        <v>174</v>
      </c>
      <c r="C22" s="97"/>
      <c r="D22" s="97"/>
      <c r="E22" s="3"/>
      <c r="F22" s="143" t="s">
        <v>130</v>
      </c>
      <c r="G22" s="85"/>
      <c r="H22" s="150" t="s">
        <v>175</v>
      </c>
      <c r="I22" s="84"/>
      <c r="J22" s="154"/>
      <c r="K22" s="150" t="s">
        <v>176</v>
      </c>
      <c r="L22" s="85"/>
      <c r="M22" s="150" t="s">
        <v>131</v>
      </c>
      <c r="N22" s="85"/>
      <c r="O22" s="263"/>
      <c r="P22" s="150" t="s">
        <v>177</v>
      </c>
      <c r="Q22" s="85"/>
      <c r="R22" s="150" t="s">
        <v>178</v>
      </c>
      <c r="S22" s="84"/>
      <c r="T22" s="85"/>
      <c r="U22" s="3"/>
      <c r="V22" s="153"/>
      <c r="W22" s="153"/>
      <c r="X22" s="209"/>
      <c r="Y22" s="209"/>
      <c r="Z22" s="209"/>
      <c r="AA22" s="209"/>
      <c r="AB22" s="209"/>
      <c r="AC22" s="3"/>
      <c r="AD22" s="3"/>
      <c r="AE22" s="3"/>
    </row>
    <row r="23" ht="15.75" customHeight="1">
      <c r="A23" s="264"/>
      <c r="B23" s="265" t="str">
        <f>IFERROR(B18/D18,"-")</f>
        <v>-</v>
      </c>
      <c r="C23" s="97"/>
      <c r="D23" s="97"/>
      <c r="E23" s="3"/>
      <c r="F23" s="156" t="str">
        <f>IFERROR(H18/F18,"-")</f>
        <v>-</v>
      </c>
      <c r="G23" s="63"/>
      <c r="H23" s="156" t="str">
        <f>IFERROR(L18/J18)</f>
        <v/>
      </c>
      <c r="I23" s="63"/>
      <c r="J23" s="170"/>
      <c r="K23" s="156" t="str">
        <f>IFERROR(Q18,"-")</f>
        <v>-</v>
      </c>
      <c r="L23" s="63"/>
      <c r="M23" s="156" t="str">
        <f>IFERROR(U18,"-")</f>
        <v>-</v>
      </c>
      <c r="N23" s="63"/>
      <c r="O23" s="266"/>
      <c r="P23" s="267" t="str">
        <f>IFERROR(B18/N18,"-")</f>
        <v>-</v>
      </c>
      <c r="Q23" s="63"/>
      <c r="R23" s="268" t="str">
        <f>IFERROR(V18/B18)</f>
        <v/>
      </c>
      <c r="S23" s="62"/>
      <c r="T23" s="63"/>
      <c r="U23" s="3"/>
      <c r="V23" s="168"/>
      <c r="W23" s="269"/>
      <c r="X23" s="209"/>
      <c r="Y23" s="209"/>
      <c r="Z23" s="209"/>
      <c r="AA23" s="209"/>
      <c r="AB23" s="209"/>
      <c r="AC23" s="3"/>
      <c r="AD23" s="3"/>
      <c r="AE23" s="3"/>
    </row>
    <row r="24" ht="15.75" customHeight="1">
      <c r="A24" s="3"/>
      <c r="B24" s="160"/>
      <c r="C24" s="97"/>
      <c r="D24" s="97"/>
      <c r="E24" s="3"/>
      <c r="F24" s="171"/>
      <c r="G24" s="160"/>
      <c r="H24" s="171"/>
      <c r="I24" s="160"/>
      <c r="J24" s="174"/>
      <c r="K24" s="171"/>
      <c r="L24" s="160"/>
      <c r="M24" s="171"/>
      <c r="N24" s="160"/>
      <c r="O24" s="266"/>
      <c r="P24" s="171"/>
      <c r="Q24" s="160"/>
      <c r="R24" s="171"/>
      <c r="T24" s="160"/>
      <c r="U24" s="3"/>
      <c r="V24" s="173"/>
      <c r="W24" s="173"/>
      <c r="X24" s="209"/>
      <c r="Y24" s="209"/>
      <c r="Z24" s="209"/>
      <c r="AA24" s="209"/>
      <c r="AB24" s="209"/>
      <c r="AC24" s="3"/>
      <c r="AD24" s="3"/>
      <c r="AE24" s="3"/>
    </row>
    <row r="25" ht="15.75" customHeight="1">
      <c r="A25" s="252"/>
      <c r="B25" s="146"/>
      <c r="C25" s="97"/>
      <c r="D25" s="97"/>
      <c r="E25" s="3"/>
      <c r="F25" s="175"/>
      <c r="G25" s="146"/>
      <c r="H25" s="175"/>
      <c r="I25" s="146"/>
      <c r="J25" s="178"/>
      <c r="K25" s="175"/>
      <c r="L25" s="146"/>
      <c r="M25" s="175"/>
      <c r="N25" s="146"/>
      <c r="O25" s="266"/>
      <c r="P25" s="175"/>
      <c r="Q25" s="146"/>
      <c r="R25" s="175"/>
      <c r="S25" s="145"/>
      <c r="T25" s="146"/>
      <c r="U25" s="3"/>
      <c r="V25" s="177"/>
      <c r="W25" s="177"/>
      <c r="X25" s="209"/>
      <c r="Y25" s="209"/>
      <c r="Z25" s="209"/>
      <c r="AA25" s="209"/>
      <c r="AB25" s="209"/>
      <c r="AC25" s="3"/>
      <c r="AD25" s="3"/>
      <c r="AE25" s="3"/>
    </row>
    <row r="26" ht="15.75" customHeight="1">
      <c r="A26" s="252"/>
      <c r="B26" s="262" t="s">
        <v>132</v>
      </c>
      <c r="C26" s="3"/>
      <c r="D26" s="3"/>
      <c r="E26" s="3"/>
      <c r="F26" s="143" t="s">
        <v>179</v>
      </c>
      <c r="G26" s="85"/>
      <c r="H26" s="143" t="s">
        <v>180</v>
      </c>
      <c r="I26" s="84"/>
      <c r="J26" s="270"/>
      <c r="K26" s="150" t="s">
        <v>134</v>
      </c>
      <c r="L26" s="85"/>
      <c r="M26" s="150" t="s">
        <v>181</v>
      </c>
      <c r="N26" s="85"/>
      <c r="O26" s="266"/>
      <c r="P26" s="150" t="s">
        <v>182</v>
      </c>
      <c r="Q26" s="85"/>
      <c r="R26" s="150" t="s">
        <v>183</v>
      </c>
      <c r="S26" s="84"/>
      <c r="T26" s="85"/>
      <c r="U26" s="3"/>
      <c r="V26" s="153"/>
      <c r="W26" s="153"/>
      <c r="X26" s="209"/>
      <c r="Y26" s="209"/>
      <c r="Z26" s="209"/>
      <c r="AA26" s="209"/>
      <c r="AB26" s="209"/>
      <c r="AC26" s="3"/>
      <c r="AD26" s="3"/>
      <c r="AE26" s="3"/>
    </row>
    <row r="27" ht="15.75" customHeight="1">
      <c r="A27" s="264"/>
      <c r="B27" s="271" t="str">
        <f>IFERROR(F18/(C18+D18),"-")</f>
        <v>-</v>
      </c>
      <c r="C27" s="3"/>
      <c r="D27" s="3"/>
      <c r="E27" s="3"/>
      <c r="F27" s="180" t="str">
        <f>IFERROR(J18/H18,"-")</f>
        <v>-</v>
      </c>
      <c r="G27" s="63"/>
      <c r="H27" s="156" t="str">
        <f>IFERROR(P18/L18,"-")</f>
        <v>-</v>
      </c>
      <c r="I27" s="63"/>
      <c r="J27" s="170"/>
      <c r="K27" s="156" t="str">
        <f>IFERROR(S18/P18,"-")</f>
        <v>-</v>
      </c>
      <c r="L27" s="63"/>
      <c r="M27" s="156" t="str">
        <f>IFERROR(T18/C18,"-")</f>
        <v>-</v>
      </c>
      <c r="N27" s="63"/>
      <c r="O27" s="266"/>
      <c r="P27" s="267" t="str">
        <f>IFERROR(B18/T18,"-")</f>
        <v>-</v>
      </c>
      <c r="Q27" s="63"/>
      <c r="R27" s="156" t="str">
        <f>IFERROR(W18/B18,"-")</f>
        <v>-</v>
      </c>
      <c r="S27" s="62"/>
      <c r="T27" s="63"/>
      <c r="U27" s="3"/>
      <c r="V27" s="187"/>
      <c r="W27" s="188"/>
      <c r="X27" s="209"/>
      <c r="Y27" s="209"/>
      <c r="Z27" s="209"/>
      <c r="AA27" s="209"/>
      <c r="AB27" s="209"/>
      <c r="AC27" s="3"/>
      <c r="AD27" s="3"/>
      <c r="AE27" s="3"/>
    </row>
    <row r="28" ht="15.75" customHeight="1">
      <c r="A28" s="252"/>
      <c r="B28" s="160"/>
      <c r="C28" s="3"/>
      <c r="D28" s="3"/>
      <c r="E28" s="3"/>
      <c r="F28" s="171"/>
      <c r="G28" s="160"/>
      <c r="H28" s="171"/>
      <c r="I28" s="160"/>
      <c r="J28" s="174"/>
      <c r="K28" s="171"/>
      <c r="L28" s="160"/>
      <c r="M28" s="171"/>
      <c r="N28" s="160"/>
      <c r="O28" s="266"/>
      <c r="P28" s="171"/>
      <c r="Q28" s="160"/>
      <c r="R28" s="171"/>
      <c r="T28" s="160"/>
      <c r="U28" s="3"/>
      <c r="V28" s="173"/>
      <c r="W28" s="173"/>
      <c r="X28" s="209"/>
      <c r="Y28" s="209"/>
      <c r="Z28" s="209"/>
      <c r="AA28" s="209"/>
      <c r="AB28" s="209"/>
      <c r="AC28" s="3"/>
      <c r="AD28" s="3"/>
      <c r="AE28" s="3"/>
    </row>
    <row r="29" ht="15.75" customHeight="1">
      <c r="A29" s="264"/>
      <c r="B29" s="146"/>
      <c r="C29" s="3"/>
      <c r="D29" s="3"/>
      <c r="E29" s="3"/>
      <c r="F29" s="175"/>
      <c r="G29" s="146"/>
      <c r="H29" s="175"/>
      <c r="I29" s="146"/>
      <c r="J29" s="178"/>
      <c r="K29" s="175"/>
      <c r="L29" s="146"/>
      <c r="M29" s="175"/>
      <c r="N29" s="146"/>
      <c r="O29" s="272"/>
      <c r="P29" s="175"/>
      <c r="Q29" s="146"/>
      <c r="R29" s="175"/>
      <c r="S29" s="145"/>
      <c r="T29" s="146"/>
      <c r="U29" s="3"/>
      <c r="V29" s="177"/>
      <c r="W29" s="177"/>
      <c r="X29" s="209"/>
      <c r="Y29" s="209"/>
      <c r="Z29" s="209"/>
      <c r="AA29" s="209"/>
      <c r="AB29" s="209"/>
      <c r="AC29" s="3"/>
      <c r="AD29" s="3"/>
      <c r="AE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209"/>
      <c r="Y30" s="209"/>
      <c r="Z30" s="209"/>
      <c r="AA30" s="209"/>
      <c r="AB30" s="209"/>
      <c r="AC30" s="209"/>
      <c r="AD30" s="209"/>
      <c r="AE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ht="15.75" customHeight="1">
      <c r="A32" s="253"/>
      <c r="B32" s="254"/>
      <c r="C32" s="255"/>
      <c r="D32" s="255"/>
      <c r="E32" s="255"/>
      <c r="F32" s="3"/>
      <c r="G32" s="3"/>
      <c r="H32" s="3"/>
      <c r="I32" s="3"/>
      <c r="J32" s="255"/>
      <c r="K32" s="255"/>
      <c r="L32" s="255"/>
      <c r="M32" s="255"/>
      <c r="N32" s="255"/>
      <c r="O32" s="255"/>
      <c r="P32" s="255"/>
      <c r="Q32" s="27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ht="15.75" customHeight="1">
      <c r="A33" s="274"/>
      <c r="B33" s="274"/>
      <c r="C33" s="274"/>
      <c r="D33" s="274"/>
      <c r="E33" s="274"/>
      <c r="F33" s="3"/>
      <c r="G33" s="3"/>
      <c r="H33" s="3"/>
      <c r="I33" s="3"/>
      <c r="J33" s="274"/>
      <c r="K33" s="274"/>
      <c r="L33" s="275"/>
      <c r="M33" s="12"/>
      <c r="N33" s="275"/>
      <c r="O33" s="12"/>
      <c r="P33" s="275"/>
      <c r="Q33" s="12"/>
      <c r="R33" s="276"/>
      <c r="S33" s="276"/>
      <c r="T33" s="276"/>
      <c r="U33" s="276"/>
      <c r="V33" s="276"/>
      <c r="W33" s="276"/>
      <c r="X33" s="276"/>
      <c r="Y33" s="276"/>
      <c r="Z33" s="276"/>
      <c r="AA33" s="276"/>
      <c r="AB33" s="276"/>
      <c r="AC33" s="276"/>
      <c r="AD33" s="276"/>
      <c r="AE33" s="276"/>
    </row>
    <row r="34" ht="15.75" customHeight="1">
      <c r="A34" s="277"/>
      <c r="B34" s="278"/>
      <c r="C34" s="278"/>
      <c r="D34" s="278"/>
      <c r="E34" s="278"/>
      <c r="F34" s="3"/>
      <c r="G34" s="3"/>
      <c r="H34" s="3"/>
      <c r="I34" s="3"/>
      <c r="J34" s="278"/>
      <c r="K34" s="278"/>
      <c r="L34" s="278"/>
      <c r="N34" s="279"/>
      <c r="P34" s="279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ht="15.75" customHeight="1">
      <c r="A35" s="277"/>
      <c r="B35" s="278"/>
      <c r="C35" s="278"/>
      <c r="D35" s="278"/>
      <c r="E35" s="278"/>
      <c r="F35" s="3"/>
      <c r="G35" s="3"/>
      <c r="H35" s="3"/>
      <c r="I35" s="3"/>
      <c r="J35" s="278"/>
      <c r="K35" s="278"/>
      <c r="L35" s="278"/>
      <c r="N35" s="279"/>
      <c r="P35" s="279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ht="15.75" customHeight="1">
      <c r="A36" s="277"/>
      <c r="B36" s="278"/>
      <c r="C36" s="278"/>
      <c r="D36" s="278"/>
      <c r="E36" s="278"/>
      <c r="F36" s="3"/>
      <c r="G36" s="3"/>
      <c r="H36" s="3"/>
      <c r="I36" s="3"/>
      <c r="J36" s="278"/>
      <c r="K36" s="278"/>
      <c r="L36" s="278"/>
      <c r="N36" s="279"/>
      <c r="P36" s="279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ht="15.75" customHeight="1">
      <c r="A37" s="280" t="s">
        <v>184</v>
      </c>
      <c r="B37" s="278"/>
      <c r="C37" s="278"/>
      <c r="D37" s="278"/>
      <c r="E37" s="278"/>
      <c r="F37" s="3"/>
      <c r="G37" s="3"/>
      <c r="H37" s="3"/>
      <c r="I37" s="3"/>
      <c r="J37" s="278"/>
      <c r="K37" s="278"/>
      <c r="L37" s="278"/>
      <c r="N37" s="279"/>
      <c r="P37" s="279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ht="15.75" customHeight="1">
      <c r="A38" s="280" t="s">
        <v>185</v>
      </c>
      <c r="B38" s="278"/>
      <c r="C38" s="278"/>
      <c r="D38" s="278"/>
      <c r="E38" s="278"/>
      <c r="F38" s="3"/>
      <c r="G38" s="3"/>
      <c r="H38" s="3"/>
      <c r="I38" s="3"/>
      <c r="J38" s="278"/>
      <c r="K38" s="278"/>
      <c r="L38" s="278"/>
      <c r="N38" s="278"/>
      <c r="P38" s="278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ht="15.75" customHeight="1">
      <c r="A39" s="280" t="s">
        <v>186</v>
      </c>
      <c r="B39" s="278"/>
      <c r="C39" s="278"/>
      <c r="D39" s="278"/>
      <c r="E39" s="278"/>
      <c r="F39" s="3"/>
      <c r="G39" s="3"/>
      <c r="H39" s="3"/>
      <c r="I39" s="3"/>
      <c r="J39" s="278"/>
      <c r="K39" s="278"/>
      <c r="L39" s="278"/>
      <c r="N39" s="278"/>
      <c r="P39" s="278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ht="15.75" customHeight="1">
      <c r="A40" s="280" t="s">
        <v>187</v>
      </c>
      <c r="B40" s="278"/>
      <c r="C40" s="278"/>
      <c r="D40" s="278"/>
      <c r="E40" s="278"/>
      <c r="F40" s="3"/>
      <c r="G40" s="3"/>
      <c r="H40" s="3"/>
      <c r="I40" s="3"/>
      <c r="J40" s="278"/>
      <c r="K40" s="278"/>
      <c r="L40" s="278"/>
      <c r="N40" s="279"/>
      <c r="P40" s="279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ht="15.75" customHeight="1">
      <c r="A41" s="277"/>
      <c r="B41" s="278"/>
      <c r="C41" s="278"/>
      <c r="D41" s="278"/>
      <c r="E41" s="278"/>
      <c r="F41" s="278"/>
      <c r="G41" s="278"/>
      <c r="H41" s="278"/>
      <c r="I41" s="278"/>
      <c r="J41" s="278"/>
      <c r="K41" s="278"/>
      <c r="L41" s="278"/>
      <c r="N41" s="279"/>
      <c r="P41" s="279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ht="15.75" customHeight="1">
      <c r="A42" s="277"/>
      <c r="B42" s="278"/>
      <c r="C42" s="278"/>
      <c r="D42" s="278"/>
      <c r="E42" s="278"/>
      <c r="F42" s="278"/>
      <c r="G42" s="278"/>
      <c r="H42" s="278"/>
      <c r="I42" s="278"/>
      <c r="J42" s="278"/>
      <c r="K42" s="278"/>
      <c r="L42" s="278"/>
      <c r="N42" s="279"/>
      <c r="P42" s="279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ht="15.75" customHeight="1">
      <c r="A43" s="277"/>
      <c r="B43" s="278"/>
      <c r="C43" s="278"/>
      <c r="D43" s="278"/>
      <c r="E43" s="278"/>
      <c r="F43" s="278"/>
      <c r="G43" s="278"/>
      <c r="H43" s="278"/>
      <c r="I43" s="278"/>
      <c r="J43" s="278"/>
      <c r="K43" s="278"/>
      <c r="L43" s="278"/>
      <c r="N43" s="279"/>
      <c r="P43" s="279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ht="15.75" customHeight="1">
      <c r="A44" s="277"/>
      <c r="B44" s="278"/>
      <c r="C44" s="278"/>
      <c r="D44" s="278"/>
      <c r="E44" s="278"/>
      <c r="F44" s="278"/>
      <c r="G44" s="278"/>
      <c r="H44" s="278"/>
      <c r="I44" s="278"/>
      <c r="J44" s="278"/>
      <c r="K44" s="278"/>
      <c r="L44" s="278"/>
      <c r="N44" s="278"/>
      <c r="P44" s="278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ht="15.75" customHeight="1">
      <c r="A45" s="277"/>
      <c r="B45" s="278"/>
      <c r="C45" s="278"/>
      <c r="D45" s="278"/>
      <c r="E45" s="278"/>
      <c r="F45" s="278"/>
      <c r="G45" s="278"/>
      <c r="H45" s="278"/>
      <c r="I45" s="278"/>
      <c r="J45" s="278"/>
      <c r="K45" s="278"/>
      <c r="L45" s="278"/>
      <c r="N45" s="278"/>
      <c r="P45" s="278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ht="15.75" customHeight="1">
      <c r="A46" s="281"/>
      <c r="B46" s="282"/>
      <c r="C46" s="282"/>
      <c r="D46" s="282"/>
      <c r="E46" s="282"/>
      <c r="F46" s="282"/>
      <c r="G46" s="282"/>
      <c r="H46" s="282"/>
      <c r="I46" s="282"/>
      <c r="J46" s="282"/>
      <c r="K46" s="282"/>
      <c r="L46" s="283"/>
      <c r="M46" s="32"/>
      <c r="N46" s="284"/>
      <c r="O46" s="32"/>
      <c r="P46" s="284"/>
      <c r="Q46" s="32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9">
    <mergeCell ref="B2:L2"/>
    <mergeCell ref="A4:E4"/>
    <mergeCell ref="F4:N4"/>
    <mergeCell ref="P4:W4"/>
    <mergeCell ref="F21:I21"/>
    <mergeCell ref="K21:N21"/>
    <mergeCell ref="P21:T21"/>
    <mergeCell ref="F23:G25"/>
    <mergeCell ref="H23:I25"/>
    <mergeCell ref="F26:G26"/>
    <mergeCell ref="H26:I26"/>
    <mergeCell ref="B27:B29"/>
    <mergeCell ref="F27:G29"/>
    <mergeCell ref="H27:I29"/>
    <mergeCell ref="P23:Q25"/>
    <mergeCell ref="R23:T25"/>
    <mergeCell ref="V23:V25"/>
    <mergeCell ref="W23:W25"/>
    <mergeCell ref="P26:Q26"/>
    <mergeCell ref="R26:T26"/>
    <mergeCell ref="F22:G22"/>
    <mergeCell ref="H22:I22"/>
    <mergeCell ref="K22:L22"/>
    <mergeCell ref="M22:N22"/>
    <mergeCell ref="P22:Q22"/>
    <mergeCell ref="R22:T22"/>
    <mergeCell ref="B23:B25"/>
    <mergeCell ref="R27:T29"/>
    <mergeCell ref="V27:V29"/>
    <mergeCell ref="W27:W29"/>
    <mergeCell ref="K23:L25"/>
    <mergeCell ref="M23:N25"/>
    <mergeCell ref="K26:L26"/>
    <mergeCell ref="M26:N26"/>
    <mergeCell ref="K27:L29"/>
    <mergeCell ref="M27:N29"/>
    <mergeCell ref="P27:Q29"/>
    <mergeCell ref="L36:M36"/>
    <mergeCell ref="N36:O36"/>
    <mergeCell ref="P36:Q36"/>
    <mergeCell ref="N45:O45"/>
    <mergeCell ref="P45:Q45"/>
    <mergeCell ref="L43:M43"/>
    <mergeCell ref="N43:O43"/>
    <mergeCell ref="P43:Q43"/>
    <mergeCell ref="L44:M44"/>
    <mergeCell ref="N44:O44"/>
    <mergeCell ref="P44:Q44"/>
    <mergeCell ref="L45:M45"/>
    <mergeCell ref="N35:O35"/>
    <mergeCell ref="P35:Q35"/>
    <mergeCell ref="L33:M33"/>
    <mergeCell ref="N33:O33"/>
    <mergeCell ref="P33:Q33"/>
    <mergeCell ref="L34:M34"/>
    <mergeCell ref="N34:O34"/>
    <mergeCell ref="P34:Q34"/>
    <mergeCell ref="L35:M35"/>
    <mergeCell ref="N39:O39"/>
    <mergeCell ref="P39:Q39"/>
    <mergeCell ref="L37:M37"/>
    <mergeCell ref="N37:O37"/>
    <mergeCell ref="P37:Q37"/>
    <mergeCell ref="L38:M38"/>
    <mergeCell ref="N38:O38"/>
    <mergeCell ref="P38:Q38"/>
    <mergeCell ref="L39:M39"/>
    <mergeCell ref="N42:O42"/>
    <mergeCell ref="P42:Q42"/>
    <mergeCell ref="L40:M40"/>
    <mergeCell ref="N40:O40"/>
    <mergeCell ref="P40:Q40"/>
    <mergeCell ref="L41:M41"/>
    <mergeCell ref="N41:O41"/>
    <mergeCell ref="P41:Q41"/>
    <mergeCell ref="L42:M42"/>
    <mergeCell ref="L46:M46"/>
    <mergeCell ref="N46:O46"/>
    <mergeCell ref="P46:Q46"/>
  </mergeCells>
  <conditionalFormatting sqref="B27">
    <cfRule type="cellIs" dxfId="0" priority="1" operator="greaterThan">
      <formula>"125%"</formula>
    </cfRule>
  </conditionalFormatting>
  <conditionalFormatting sqref="B27">
    <cfRule type="cellIs" dxfId="1" priority="2" operator="between">
      <formula>"100%"</formula>
      <formula>"124.90%"</formula>
    </cfRule>
  </conditionalFormatting>
  <conditionalFormatting sqref="B27">
    <cfRule type="cellIs" dxfId="2" priority="3" operator="lessThan">
      <formula>"99.90%"</formula>
    </cfRule>
  </conditionalFormatting>
  <conditionalFormatting sqref="M23">
    <cfRule type="cellIs" dxfId="0" priority="4" operator="greaterThan">
      <formula>"30%"</formula>
    </cfRule>
  </conditionalFormatting>
  <conditionalFormatting sqref="M23">
    <cfRule type="cellIs" dxfId="1" priority="5" operator="between">
      <formula>"20%"</formula>
      <formula>"29.90%"</formula>
    </cfRule>
  </conditionalFormatting>
  <conditionalFormatting sqref="M23">
    <cfRule type="cellIs" dxfId="2" priority="6" operator="lessThan">
      <formula>"19.99%"</formula>
    </cfRule>
  </conditionalFormatting>
  <conditionalFormatting sqref="K27">
    <cfRule type="cellIs" dxfId="0" priority="7" operator="greaterThan">
      <formula>"80%"</formula>
    </cfRule>
  </conditionalFormatting>
  <conditionalFormatting sqref="K27">
    <cfRule type="cellIs" dxfId="1" priority="8" operator="between">
      <formula>"70%"</formula>
      <formula>"79.99%"</formula>
    </cfRule>
  </conditionalFormatting>
  <conditionalFormatting sqref="K27">
    <cfRule type="cellIs" dxfId="2" priority="9" operator="lessThan">
      <formula>"69.99%"</formula>
    </cfRule>
  </conditionalFormatting>
  <conditionalFormatting sqref="K23">
    <cfRule type="cellIs" dxfId="0" priority="10" operator="greaterThan">
      <formula>"85%"</formula>
    </cfRule>
  </conditionalFormatting>
  <conditionalFormatting sqref="K23">
    <cfRule type="cellIs" dxfId="1" priority="11" operator="between">
      <formula>"70%"</formula>
      <formula>"84.90%"</formula>
    </cfRule>
  </conditionalFormatting>
  <conditionalFormatting sqref="K23">
    <cfRule type="cellIs" dxfId="2" priority="12" operator="lessThan">
      <formula>"69.90%"</formula>
    </cfRule>
  </conditionalFormatting>
  <conditionalFormatting sqref="P23">
    <cfRule type="cellIs" dxfId="0" priority="13" operator="lessThan">
      <formula>"$150"</formula>
    </cfRule>
  </conditionalFormatting>
  <conditionalFormatting sqref="P23">
    <cfRule type="cellIs" dxfId="1" priority="14" operator="between">
      <formula>"$150.01"</formula>
      <formula>"$250"</formula>
    </cfRule>
  </conditionalFormatting>
  <conditionalFormatting sqref="P23">
    <cfRule type="cellIs" dxfId="2" priority="15" operator="greaterThan">
      <formula>"$250.01"</formula>
    </cfRule>
  </conditionalFormatting>
  <conditionalFormatting sqref="P23 V23:V25">
    <cfRule type="cellIs" dxfId="0" priority="16" operator="lessThan">
      <formula>"$300"</formula>
    </cfRule>
  </conditionalFormatting>
  <conditionalFormatting sqref="P23 V23:V25">
    <cfRule type="cellIs" dxfId="1" priority="17" operator="between">
      <formula>"$300.01"</formula>
      <formula>"$400"</formula>
    </cfRule>
  </conditionalFormatting>
  <conditionalFormatting sqref="P23 V23:V25">
    <cfRule type="cellIs" dxfId="2" priority="18" operator="greaterThan">
      <formula>"$400.01"</formula>
    </cfRule>
  </conditionalFormatting>
  <conditionalFormatting sqref="R23 W23:W25">
    <cfRule type="cellIs" dxfId="0" priority="19" operator="greaterThan">
      <formula>"120%"</formula>
    </cfRule>
  </conditionalFormatting>
  <conditionalFormatting sqref="R23 W23:W25">
    <cfRule type="cellIs" dxfId="1" priority="20" operator="between">
      <formula>"100%"</formula>
      <formula>"119.99%"</formula>
    </cfRule>
  </conditionalFormatting>
  <conditionalFormatting sqref="R23 W23:W25">
    <cfRule type="cellIs" dxfId="2" priority="21" operator="lessThan">
      <formula>"99.99%"</formula>
    </cfRule>
  </conditionalFormatting>
  <conditionalFormatting sqref="R27 W27:W29">
    <cfRule type="cellIs" dxfId="0" priority="22" operator="greaterThan">
      <formula>"500%"</formula>
    </cfRule>
  </conditionalFormatting>
  <conditionalFormatting sqref="R27 W27:W29">
    <cfRule type="cellIs" dxfId="1" priority="23" operator="between">
      <formula>"250%"</formula>
      <formula>"499.99%"</formula>
    </cfRule>
  </conditionalFormatting>
  <conditionalFormatting sqref="R27 W27:W29">
    <cfRule type="cellIs" dxfId="2" priority="24" operator="lessThan">
      <formula>"249.99%"</formula>
    </cfRule>
  </conditionalFormatting>
  <conditionalFormatting sqref="F23:G25">
    <cfRule type="cellIs" dxfId="0" priority="25" operator="greaterThan">
      <formula>"40%"</formula>
    </cfRule>
  </conditionalFormatting>
  <conditionalFormatting sqref="F23:G25">
    <cfRule type="cellIs" dxfId="1" priority="26" operator="between">
      <formula>"30%"</formula>
      <formula>"39.99%"</formula>
    </cfRule>
  </conditionalFormatting>
  <conditionalFormatting sqref="F23:G25">
    <cfRule type="cellIs" dxfId="4" priority="27" operator="lessThan">
      <formula>"29.99%"</formula>
    </cfRule>
  </conditionalFormatting>
  <conditionalFormatting sqref="F27:G29">
    <cfRule type="cellIs" dxfId="0" priority="28" operator="greaterThan">
      <formula>"15%"</formula>
    </cfRule>
  </conditionalFormatting>
  <conditionalFormatting sqref="F27:G29">
    <cfRule type="cellIs" dxfId="3" priority="29" operator="between">
      <formula>"10%"</formula>
      <formula>"14.99%"</formula>
    </cfRule>
  </conditionalFormatting>
  <conditionalFormatting sqref="F27:G29">
    <cfRule type="cellIs" dxfId="2" priority="30" operator="lessThan">
      <formula>"9.99%"</formula>
    </cfRule>
  </conditionalFormatting>
  <conditionalFormatting sqref="H23:I25">
    <cfRule type="cellIs" dxfId="0" priority="31" operator="greaterThan">
      <formula>"90%"</formula>
    </cfRule>
  </conditionalFormatting>
  <conditionalFormatting sqref="H23:I25">
    <cfRule type="cellIs" dxfId="1" priority="32" operator="between">
      <formula>"80%"</formula>
      <formula>"90%"</formula>
    </cfRule>
  </conditionalFormatting>
  <conditionalFormatting sqref="H23:I25">
    <cfRule type="cellIs" dxfId="2" priority="33" operator="lessThan">
      <formula>"79.99%"</formula>
    </cfRule>
  </conditionalFormatting>
  <conditionalFormatting sqref="H27:I29">
    <cfRule type="cellIs" dxfId="0" priority="34" operator="greaterThan">
      <formula>"60%"</formula>
    </cfRule>
  </conditionalFormatting>
  <conditionalFormatting sqref="H27:I29">
    <cfRule type="cellIs" dxfId="1" priority="35" operator="between">
      <formula>"40%"</formula>
      <formula>"59.99%"</formula>
    </cfRule>
  </conditionalFormatting>
  <conditionalFormatting sqref="H27:I29">
    <cfRule type="cellIs" dxfId="2" priority="36" operator="lessThan">
      <formula>"39.99%"</formula>
    </cfRule>
  </conditionalFormatting>
  <conditionalFormatting sqref="B23:B25">
    <cfRule type="cellIs" dxfId="0" priority="37" operator="lessThan">
      <formula>25</formula>
    </cfRule>
  </conditionalFormatting>
  <conditionalFormatting sqref="B23:B25">
    <cfRule type="cellIs" dxfId="1" priority="38" operator="between">
      <formula>25.01</formula>
      <formula>35</formula>
    </cfRule>
  </conditionalFormatting>
  <conditionalFormatting sqref="B23:B25">
    <cfRule type="cellIs" dxfId="2" priority="39" operator="greaterThan">
      <formula>35.01</formula>
    </cfRule>
  </conditionalFormatting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 outlineLevelCol="2"/>
  <cols>
    <col customWidth="1" min="1" max="1" width="6.75"/>
    <col customWidth="1" min="2" max="2" width="8.13"/>
    <col customWidth="1" min="3" max="3" width="7.25" outlineLevel="1"/>
    <col customWidth="1" min="4" max="4" width="8.75" outlineLevel="1"/>
    <col customWidth="1" min="5" max="5" width="8.0" outlineLevel="1"/>
    <col customWidth="1" min="6" max="6" width="8.13" outlineLevel="1"/>
    <col customWidth="1" min="7" max="7" width="13.13"/>
    <col customWidth="1" min="8" max="8" width="9.75"/>
    <col customWidth="1" min="9" max="9" width="9.5"/>
    <col customWidth="1" min="10" max="10" width="14.13"/>
    <col customWidth="1" min="11" max="11" width="9.5"/>
    <col customWidth="1" hidden="1" min="12" max="12" width="6.38" outlineLevel="1"/>
    <col customWidth="1" hidden="1" min="13" max="15" width="9.5" outlineLevel="1"/>
    <col customWidth="1" hidden="1" min="16" max="16" width="7.25" outlineLevel="2"/>
    <col customWidth="1" hidden="1" min="17" max="19" width="9.5" outlineLevel="2"/>
    <col customWidth="1" hidden="1" min="20" max="20" width="9.5" outlineLevel="1"/>
    <col customWidth="1" min="21" max="21" width="6.88"/>
    <col customWidth="1" min="22" max="23" width="10.25"/>
    <col customWidth="1" min="24" max="25" width="10.5"/>
    <col customWidth="1" min="26" max="26" width="10.0"/>
    <col customWidth="1" min="27" max="27" width="12.88"/>
    <col customWidth="1" min="28" max="28" width="13.88"/>
    <col customWidth="1" min="29" max="29" width="6.88"/>
    <col customWidth="1" min="30" max="32" width="10.25"/>
    <col customWidth="1" min="33" max="34" width="10.5"/>
    <col customWidth="1" min="35" max="35" width="8.63"/>
    <col customWidth="1" min="36" max="36" width="12.88"/>
    <col customWidth="1" min="37" max="37" width="13.88"/>
    <col customWidth="1" min="38" max="42" width="9.5"/>
    <col customWidth="1" min="43" max="43" width="10.5"/>
    <col customWidth="1" min="44" max="44" width="11.0"/>
    <col customWidth="1" min="45" max="46" width="14.0"/>
    <col customWidth="1" min="47" max="47" width="6.75"/>
    <col customWidth="1" min="48" max="86" width="14.0"/>
  </cols>
  <sheetData>
    <row r="1" ht="18.75" customHeight="1">
      <c r="A1" s="56"/>
      <c r="B1" s="57" t="s">
        <v>64</v>
      </c>
      <c r="C1" s="3"/>
      <c r="D1" s="3"/>
      <c r="E1" s="3"/>
      <c r="F1" s="3"/>
      <c r="G1" s="3"/>
      <c r="H1" s="3"/>
      <c r="I1" s="3"/>
      <c r="J1" s="3"/>
      <c r="K1" s="58" t="s">
        <v>65</v>
      </c>
      <c r="L1" s="3"/>
      <c r="M1" s="3"/>
      <c r="N1" s="3"/>
      <c r="O1" s="58" t="s">
        <v>188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58"/>
      <c r="AC1" s="3"/>
      <c r="AD1" s="3"/>
      <c r="AE1" s="3"/>
      <c r="AF1" s="3"/>
      <c r="AG1" s="3"/>
      <c r="AH1" s="3"/>
      <c r="AI1" s="3"/>
      <c r="AJ1" s="3"/>
      <c r="AK1" s="58"/>
      <c r="AL1" s="58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</row>
    <row r="2" ht="26.25" customHeight="1">
      <c r="A2" s="3"/>
      <c r="C2" s="3"/>
      <c r="D2" s="3"/>
      <c r="E2" s="3"/>
      <c r="F2" s="3"/>
      <c r="G2" s="59">
        <v>44927.0</v>
      </c>
      <c r="H2" s="39"/>
      <c r="I2" s="39"/>
      <c r="J2" s="39"/>
      <c r="K2" s="3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</row>
    <row r="3" ht="18.0" customHeight="1">
      <c r="A3" s="60" t="s">
        <v>67</v>
      </c>
      <c r="C3" s="3"/>
      <c r="D3" s="3"/>
      <c r="E3" s="3"/>
      <c r="F3" s="3"/>
      <c r="G3" s="61" t="s">
        <v>68</v>
      </c>
      <c r="H3" s="62"/>
      <c r="I3" s="62"/>
      <c r="J3" s="62"/>
      <c r="K3" s="6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64" t="s">
        <v>69</v>
      </c>
      <c r="X3" s="12"/>
      <c r="Y3" s="285" t="s">
        <v>189</v>
      </c>
      <c r="Z3" s="286" t="s">
        <v>190</v>
      </c>
      <c r="AA3" s="67" t="s">
        <v>72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</row>
    <row r="4" ht="18.0" customHeight="1">
      <c r="C4" s="3"/>
      <c r="D4" s="3"/>
      <c r="E4" s="3"/>
      <c r="F4" s="3"/>
      <c r="G4" s="68" t="s">
        <v>73</v>
      </c>
      <c r="H4" s="12"/>
      <c r="I4" s="69">
        <f>SUM(H44+D44)</f>
        <v>136</v>
      </c>
      <c r="J4" s="70" t="s">
        <v>74</v>
      </c>
      <c r="K4" s="71">
        <f>SUM(CD44)</f>
        <v>35</v>
      </c>
      <c r="L4" s="3"/>
      <c r="M4" s="3"/>
      <c r="N4" s="3"/>
      <c r="O4" s="3"/>
      <c r="P4" s="3"/>
      <c r="Q4" s="3"/>
      <c r="R4" s="3"/>
      <c r="S4" s="3"/>
      <c r="T4" s="3"/>
      <c r="U4" s="72" t="s">
        <v>75</v>
      </c>
      <c r="V4" s="3"/>
      <c r="W4" s="68" t="s">
        <v>76</v>
      </c>
      <c r="X4" s="12"/>
      <c r="Y4" s="73">
        <f>AV44</f>
        <v>14</v>
      </c>
      <c r="Z4" s="73">
        <f>BZ44</f>
        <v>21</v>
      </c>
      <c r="AA4" s="74" t="str">
        <f t="shared" ref="AA4:AA8" si="1">if(Y4&gt;Z4,$Y$3,if(Y4&lt;Z4,$Z$3,""))</f>
        <v>Salesperson 2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</row>
    <row r="5" ht="17.25" customHeight="1">
      <c r="A5" s="75"/>
      <c r="C5" s="3"/>
      <c r="D5" s="3"/>
      <c r="E5" s="3"/>
      <c r="F5" s="3"/>
      <c r="G5" s="68" t="s">
        <v>77</v>
      </c>
      <c r="H5" s="12"/>
      <c r="I5" s="76">
        <f>I44+M44+Q44</f>
        <v>281</v>
      </c>
      <c r="J5" s="70" t="s">
        <v>78</v>
      </c>
      <c r="K5" s="80">
        <f>SUM(CE44)</f>
        <v>95000</v>
      </c>
      <c r="L5" s="3"/>
      <c r="M5" s="3"/>
      <c r="N5" s="3"/>
      <c r="O5" s="3"/>
      <c r="P5" s="3"/>
      <c r="Q5" s="3"/>
      <c r="R5" s="3"/>
      <c r="S5" s="3"/>
      <c r="T5" s="3"/>
      <c r="U5" s="78">
        <f>iferror(K5/K4,0)</f>
        <v>2714.285714</v>
      </c>
      <c r="V5" s="3"/>
      <c r="W5" s="68" t="s">
        <v>79</v>
      </c>
      <c r="X5" s="12"/>
      <c r="Y5" s="79">
        <f>IFERROR(AV44/(W44+AE44+AN44),0)</f>
        <v>0.3684210526</v>
      </c>
      <c r="Z5" s="79">
        <f>IFERROR(BZ44/(BA44+BI44+BR44),0)</f>
        <v>0.185840708</v>
      </c>
      <c r="AA5" s="74" t="str">
        <f t="shared" si="1"/>
        <v>Salesperson 1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</row>
    <row r="6" ht="16.5" customHeight="1">
      <c r="A6" s="3"/>
      <c r="B6" s="3"/>
      <c r="C6" s="3"/>
      <c r="D6" s="3"/>
      <c r="E6" s="3"/>
      <c r="F6" s="3"/>
      <c r="G6" s="68" t="s">
        <v>191</v>
      </c>
      <c r="H6" s="12"/>
      <c r="I6" s="76">
        <f>SUM(T44)</f>
        <v>50</v>
      </c>
      <c r="J6" s="70" t="s">
        <v>81</v>
      </c>
      <c r="K6" s="80">
        <f>SUM(CF44)</f>
        <v>118250</v>
      </c>
      <c r="L6" s="3"/>
      <c r="M6" s="3"/>
      <c r="N6" s="3"/>
      <c r="O6" s="3"/>
      <c r="P6" s="3"/>
      <c r="Q6" s="3"/>
      <c r="R6" s="3"/>
      <c r="S6" s="3"/>
      <c r="T6" s="3"/>
      <c r="U6" s="78">
        <f>iferror(K6/K4,0)</f>
        <v>3378.571429</v>
      </c>
      <c r="V6" s="3"/>
      <c r="W6" s="68" t="s">
        <v>82</v>
      </c>
      <c r="X6" s="12"/>
      <c r="Y6" s="80">
        <f>AW45</f>
        <v>2321.428571</v>
      </c>
      <c r="Z6" s="80">
        <f>CA45</f>
        <v>2976.190476</v>
      </c>
      <c r="AA6" s="74" t="str">
        <f t="shared" si="1"/>
        <v>Salesperson 2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</row>
    <row r="7" ht="16.5" customHeight="1">
      <c r="A7" s="3"/>
      <c r="B7" s="3"/>
      <c r="C7" s="3"/>
      <c r="D7" s="3"/>
      <c r="E7" s="3"/>
      <c r="F7" s="3"/>
      <c r="G7" s="68" t="s">
        <v>192</v>
      </c>
      <c r="H7" s="12"/>
      <c r="I7" s="76">
        <f>AD44+BH44</f>
        <v>1</v>
      </c>
      <c r="J7" s="70" t="s">
        <v>84</v>
      </c>
      <c r="K7" s="79">
        <f>SUM(AX49)</f>
        <v>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68" t="s">
        <v>85</v>
      </c>
      <c r="X7" s="12"/>
      <c r="Y7" s="80">
        <f>AX45</f>
        <v>2910.714286</v>
      </c>
      <c r="Z7" s="80">
        <f>CB45</f>
        <v>3690.47619</v>
      </c>
      <c r="AA7" s="74" t="str">
        <f t="shared" si="1"/>
        <v>Salesperson 2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82" t="s">
        <v>86</v>
      </c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82" t="s">
        <v>86</v>
      </c>
      <c r="CG7" s="3"/>
      <c r="CH7" s="3"/>
    </row>
    <row r="8" ht="17.25" customHeight="1">
      <c r="A8" s="3"/>
      <c r="B8" s="3"/>
      <c r="C8" s="3"/>
      <c r="D8" s="3"/>
      <c r="E8" s="3"/>
      <c r="F8" s="3"/>
      <c r="G8" s="68" t="s">
        <v>83</v>
      </c>
      <c r="H8" s="12"/>
      <c r="I8" s="76">
        <f>BQ44+AM44+V44+AZ44</f>
        <v>165</v>
      </c>
      <c r="J8" s="70" t="s">
        <v>88</v>
      </c>
      <c r="K8" s="79">
        <f>SUM(AX53)</f>
        <v>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287" t="s">
        <v>193</v>
      </c>
      <c r="X8" s="12"/>
      <c r="Y8" s="288">
        <f t="shared" ref="Y8:Z8" si="2">Y5*Y7</f>
        <v>1072.368421</v>
      </c>
      <c r="Z8" s="288">
        <f t="shared" si="2"/>
        <v>685.840708</v>
      </c>
      <c r="AA8" s="74" t="str">
        <f t="shared" si="1"/>
        <v>Salesperson 1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CG8" s="3"/>
      <c r="CH8" s="3"/>
    </row>
    <row r="9" ht="18.0" customHeight="1">
      <c r="A9" s="3"/>
      <c r="B9" s="3"/>
      <c r="C9" s="3"/>
      <c r="D9" s="3"/>
      <c r="E9" s="3"/>
      <c r="F9" s="3"/>
      <c r="G9" s="68" t="s">
        <v>87</v>
      </c>
      <c r="H9" s="12"/>
      <c r="I9" s="76">
        <f>W44+AE44+AN44+BA44+BI44+BR44</f>
        <v>151</v>
      </c>
      <c r="J9" s="70" t="s">
        <v>89</v>
      </c>
      <c r="K9" s="289">
        <f>SUM(V49)</f>
        <v>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82"/>
      <c r="AW9" s="82"/>
      <c r="AX9" s="82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82"/>
      <c r="CA9" s="82"/>
      <c r="CB9" s="82"/>
      <c r="CC9" s="3"/>
      <c r="CD9" s="82"/>
      <c r="CE9" s="82"/>
      <c r="CF9" s="82"/>
      <c r="CG9" s="3"/>
      <c r="CH9" s="3"/>
    </row>
    <row r="10" ht="18.0" customHeight="1">
      <c r="A10" s="3"/>
      <c r="B10" s="3"/>
      <c r="C10" s="3"/>
      <c r="D10" s="3"/>
      <c r="E10" s="3"/>
      <c r="F10" s="3"/>
      <c r="G10" s="3"/>
      <c r="H10" s="3"/>
      <c r="I10" s="3">
        <v>44.0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83" t="s">
        <v>194</v>
      </c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5"/>
      <c r="AY10" s="3"/>
      <c r="AZ10" s="86" t="s">
        <v>195</v>
      </c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5"/>
      <c r="CC10" s="3"/>
      <c r="CD10" s="87" t="s">
        <v>92</v>
      </c>
      <c r="CG10" s="3"/>
      <c r="CH10" s="3"/>
    </row>
    <row r="11" ht="27.75" customHeight="1">
      <c r="A11" s="3"/>
      <c r="B11" s="3"/>
      <c r="C11" s="3"/>
      <c r="D11" s="3"/>
      <c r="E11" s="3"/>
      <c r="F11" s="3"/>
      <c r="G11" s="58"/>
      <c r="H11" s="58"/>
      <c r="I11" s="133" t="s">
        <v>93</v>
      </c>
      <c r="J11" s="16"/>
      <c r="K11" s="12"/>
      <c r="L11" s="290"/>
      <c r="M11" s="93" t="s">
        <v>196</v>
      </c>
      <c r="N11" s="84"/>
      <c r="O11" s="85"/>
      <c r="P11" s="91"/>
      <c r="Q11" s="93" t="s">
        <v>197</v>
      </c>
      <c r="R11" s="84"/>
      <c r="S11" s="85"/>
      <c r="T11" s="291" t="s">
        <v>198</v>
      </c>
      <c r="U11" s="91"/>
      <c r="V11" s="92" t="s">
        <v>94</v>
      </c>
      <c r="W11" s="84"/>
      <c r="X11" s="84"/>
      <c r="Y11" s="84"/>
      <c r="Z11" s="84"/>
      <c r="AA11" s="84"/>
      <c r="AB11" s="85"/>
      <c r="AC11" s="91"/>
      <c r="AD11" s="292" t="s">
        <v>199</v>
      </c>
      <c r="AE11" s="84"/>
      <c r="AF11" s="84"/>
      <c r="AG11" s="84"/>
      <c r="AH11" s="84"/>
      <c r="AI11" s="84"/>
      <c r="AJ11" s="84"/>
      <c r="AK11" s="85"/>
      <c r="AL11" s="91"/>
      <c r="AM11" s="93" t="s">
        <v>95</v>
      </c>
      <c r="AN11" s="84"/>
      <c r="AO11" s="84"/>
      <c r="AP11" s="84"/>
      <c r="AQ11" s="84"/>
      <c r="AR11" s="84"/>
      <c r="AS11" s="84"/>
      <c r="AT11" s="85"/>
      <c r="AU11" s="3"/>
      <c r="AV11" s="94" t="s">
        <v>96</v>
      </c>
      <c r="AY11" s="95"/>
      <c r="AZ11" s="92" t="s">
        <v>94</v>
      </c>
      <c r="BA11" s="84"/>
      <c r="BB11" s="84"/>
      <c r="BC11" s="84"/>
      <c r="BD11" s="84"/>
      <c r="BE11" s="84"/>
      <c r="BF11" s="85"/>
      <c r="BG11" s="91"/>
      <c r="BH11" s="292" t="s">
        <v>199</v>
      </c>
      <c r="BI11" s="84"/>
      <c r="BJ11" s="84"/>
      <c r="BK11" s="84"/>
      <c r="BL11" s="84"/>
      <c r="BM11" s="84"/>
      <c r="BN11" s="84"/>
      <c r="BO11" s="85"/>
      <c r="BP11" s="91"/>
      <c r="BQ11" s="93" t="s">
        <v>95</v>
      </c>
      <c r="BR11" s="84"/>
      <c r="BS11" s="84"/>
      <c r="BT11" s="84"/>
      <c r="BU11" s="84"/>
      <c r="BV11" s="84"/>
      <c r="BW11" s="84"/>
      <c r="BX11" s="85"/>
      <c r="BY11" s="3"/>
      <c r="BZ11" s="94" t="s">
        <v>96</v>
      </c>
      <c r="CC11" s="95"/>
      <c r="CG11" s="95"/>
      <c r="CH11" s="95"/>
    </row>
    <row r="12" ht="15.75" customHeight="1">
      <c r="A12" s="96"/>
      <c r="B12" s="45" t="s">
        <v>97</v>
      </c>
      <c r="C12" s="97"/>
      <c r="D12" s="45" t="s">
        <v>98</v>
      </c>
      <c r="E12" s="98" t="s">
        <v>99</v>
      </c>
      <c r="F12" s="98" t="s">
        <v>100</v>
      </c>
      <c r="G12" s="99" t="s">
        <v>101</v>
      </c>
      <c r="H12" s="98" t="s">
        <v>102</v>
      </c>
      <c r="I12" s="100" t="s">
        <v>147</v>
      </c>
      <c r="J12" s="100" t="s">
        <v>200</v>
      </c>
      <c r="K12" s="100" t="s">
        <v>105</v>
      </c>
      <c r="L12" s="101"/>
      <c r="M12" s="100" t="s">
        <v>147</v>
      </c>
      <c r="N12" s="100" t="s">
        <v>200</v>
      </c>
      <c r="O12" s="100" t="s">
        <v>105</v>
      </c>
      <c r="P12" s="101"/>
      <c r="Q12" s="100" t="s">
        <v>147</v>
      </c>
      <c r="R12" s="100" t="s">
        <v>200</v>
      </c>
      <c r="S12" s="100" t="s">
        <v>105</v>
      </c>
      <c r="T12" s="100" t="s">
        <v>201</v>
      </c>
      <c r="U12" s="101"/>
      <c r="V12" s="100" t="s">
        <v>109</v>
      </c>
      <c r="W12" s="100" t="s">
        <v>87</v>
      </c>
      <c r="X12" s="100" t="s">
        <v>110</v>
      </c>
      <c r="Y12" s="100" t="s">
        <v>111</v>
      </c>
      <c r="Z12" s="100" t="s">
        <v>112</v>
      </c>
      <c r="AA12" s="100" t="s">
        <v>113</v>
      </c>
      <c r="AB12" s="100" t="s">
        <v>114</v>
      </c>
      <c r="AC12" s="101"/>
      <c r="AD12" s="100" t="s">
        <v>109</v>
      </c>
      <c r="AE12" s="100" t="s">
        <v>202</v>
      </c>
      <c r="AF12" s="100" t="s">
        <v>115</v>
      </c>
      <c r="AG12" s="100" t="s">
        <v>116</v>
      </c>
      <c r="AH12" s="100" t="s">
        <v>111</v>
      </c>
      <c r="AI12" s="100" t="s">
        <v>112</v>
      </c>
      <c r="AJ12" s="100" t="s">
        <v>113</v>
      </c>
      <c r="AK12" s="100" t="s">
        <v>114</v>
      </c>
      <c r="AL12" s="101"/>
      <c r="AM12" s="100" t="s">
        <v>109</v>
      </c>
      <c r="AN12" s="98" t="s">
        <v>87</v>
      </c>
      <c r="AO12" s="98" t="s">
        <v>115</v>
      </c>
      <c r="AP12" s="98" t="s">
        <v>116</v>
      </c>
      <c r="AQ12" s="98" t="s">
        <v>111</v>
      </c>
      <c r="AR12" s="98" t="s">
        <v>112</v>
      </c>
      <c r="AS12" s="98" t="s">
        <v>113</v>
      </c>
      <c r="AT12" s="98" t="s">
        <v>114</v>
      </c>
      <c r="AU12" s="3"/>
      <c r="AV12" s="98" t="s">
        <v>76</v>
      </c>
      <c r="AW12" s="98" t="s">
        <v>117</v>
      </c>
      <c r="AX12" s="98" t="s">
        <v>118</v>
      </c>
      <c r="AY12" s="102"/>
      <c r="AZ12" s="100" t="s">
        <v>109</v>
      </c>
      <c r="BA12" s="100" t="s">
        <v>87</v>
      </c>
      <c r="BB12" s="100" t="s">
        <v>110</v>
      </c>
      <c r="BC12" s="100" t="s">
        <v>111</v>
      </c>
      <c r="BD12" s="100" t="s">
        <v>112</v>
      </c>
      <c r="BE12" s="100" t="s">
        <v>113</v>
      </c>
      <c r="BF12" s="100" t="s">
        <v>114</v>
      </c>
      <c r="BG12" s="101"/>
      <c r="BH12" s="100" t="s">
        <v>109</v>
      </c>
      <c r="BI12" s="100" t="s">
        <v>202</v>
      </c>
      <c r="BJ12" s="100" t="s">
        <v>115</v>
      </c>
      <c r="BK12" s="100" t="s">
        <v>116</v>
      </c>
      <c r="BL12" s="100" t="s">
        <v>111</v>
      </c>
      <c r="BM12" s="100" t="s">
        <v>112</v>
      </c>
      <c r="BN12" s="100" t="s">
        <v>113</v>
      </c>
      <c r="BO12" s="100" t="s">
        <v>114</v>
      </c>
      <c r="BP12" s="101"/>
      <c r="BQ12" s="100" t="s">
        <v>109</v>
      </c>
      <c r="BR12" s="98" t="s">
        <v>87</v>
      </c>
      <c r="BS12" s="98" t="s">
        <v>115</v>
      </c>
      <c r="BT12" s="98" t="s">
        <v>116</v>
      </c>
      <c r="BU12" s="98" t="s">
        <v>111</v>
      </c>
      <c r="BV12" s="98" t="s">
        <v>112</v>
      </c>
      <c r="BW12" s="98" t="s">
        <v>113</v>
      </c>
      <c r="BX12" s="98" t="s">
        <v>114</v>
      </c>
      <c r="BY12" s="3"/>
      <c r="BZ12" s="98" t="s">
        <v>76</v>
      </c>
      <c r="CA12" s="98" t="s">
        <v>117</v>
      </c>
      <c r="CB12" s="98" t="s">
        <v>118</v>
      </c>
      <c r="CC12" s="102"/>
      <c r="CD12" s="98" t="s">
        <v>76</v>
      </c>
      <c r="CE12" s="98" t="s">
        <v>117</v>
      </c>
      <c r="CF12" s="98" t="s">
        <v>118</v>
      </c>
      <c r="CG12" s="102"/>
      <c r="CH12" s="102"/>
    </row>
    <row r="13" ht="14.25" customHeight="1">
      <c r="A13" s="103"/>
      <c r="B13" s="104">
        <f>G2</f>
        <v>44927</v>
      </c>
      <c r="C13" s="97"/>
      <c r="D13" s="105" t="s">
        <v>119</v>
      </c>
      <c r="E13" s="105"/>
      <c r="F13" s="105"/>
      <c r="G13" s="106">
        <v>0.0</v>
      </c>
      <c r="H13" s="105">
        <v>2.0</v>
      </c>
      <c r="I13" s="105">
        <v>2.0</v>
      </c>
      <c r="J13" s="105">
        <v>2.0</v>
      </c>
      <c r="K13" s="105">
        <v>0.0</v>
      </c>
      <c r="L13" s="107"/>
      <c r="M13" s="105">
        <v>0.0</v>
      </c>
      <c r="N13" s="105">
        <v>0.0</v>
      </c>
      <c r="O13" s="105">
        <v>0.0</v>
      </c>
      <c r="P13" s="107"/>
      <c r="Q13" s="105">
        <v>0.0</v>
      </c>
      <c r="R13" s="105">
        <v>0.0</v>
      </c>
      <c r="S13" s="105">
        <v>0.0</v>
      </c>
      <c r="T13" s="293">
        <f t="shared" ref="T13:T43" si="6">sum(K13+O13+S13)</f>
        <v>0</v>
      </c>
      <c r="U13" s="107"/>
      <c r="V13" s="105">
        <v>0.0</v>
      </c>
      <c r="W13" s="105">
        <v>0.0</v>
      </c>
      <c r="X13" s="105">
        <v>0.0</v>
      </c>
      <c r="Y13" s="105">
        <v>0.0</v>
      </c>
      <c r="Z13" s="105">
        <v>0.0</v>
      </c>
      <c r="AA13" s="106">
        <v>0.0</v>
      </c>
      <c r="AB13" s="106">
        <v>0.0</v>
      </c>
      <c r="AC13" s="107"/>
      <c r="AD13" s="105">
        <v>1.0</v>
      </c>
      <c r="AE13" s="105">
        <v>1.0</v>
      </c>
      <c r="AF13" s="105">
        <v>0.0</v>
      </c>
      <c r="AG13" s="105">
        <v>1.0</v>
      </c>
      <c r="AH13" s="105">
        <v>0.0</v>
      </c>
      <c r="AI13" s="105">
        <v>1.0</v>
      </c>
      <c r="AJ13" s="106">
        <v>3000.0</v>
      </c>
      <c r="AK13" s="106">
        <v>3000.0</v>
      </c>
      <c r="AL13" s="107"/>
      <c r="AM13" s="105">
        <v>0.0</v>
      </c>
      <c r="AN13" s="105">
        <v>0.0</v>
      </c>
      <c r="AO13" s="105">
        <v>0.0</v>
      </c>
      <c r="AP13" s="105">
        <v>0.0</v>
      </c>
      <c r="AQ13" s="105">
        <v>0.0</v>
      </c>
      <c r="AR13" s="105">
        <v>0.0</v>
      </c>
      <c r="AS13" s="106">
        <v>0.0</v>
      </c>
      <c r="AT13" s="106">
        <v>0.0</v>
      </c>
      <c r="AU13" s="3"/>
      <c r="AV13" s="108">
        <f t="shared" ref="AV13:AX13" si="3">sum(Z13+AI13+AR13)</f>
        <v>1</v>
      </c>
      <c r="AW13" s="109">
        <f t="shared" si="3"/>
        <v>3000</v>
      </c>
      <c r="AX13" s="109">
        <f t="shared" si="3"/>
        <v>3000</v>
      </c>
      <c r="AY13" s="107"/>
      <c r="AZ13" s="105">
        <v>0.0</v>
      </c>
      <c r="BA13" s="105">
        <v>0.0</v>
      </c>
      <c r="BB13" s="105">
        <v>0.0</v>
      </c>
      <c r="BC13" s="105">
        <v>0.0</v>
      </c>
      <c r="BD13" s="105">
        <v>0.0</v>
      </c>
      <c r="BE13" s="106">
        <v>0.0</v>
      </c>
      <c r="BF13" s="106">
        <v>0.0</v>
      </c>
      <c r="BG13" s="107"/>
      <c r="BH13" s="105">
        <v>0.0</v>
      </c>
      <c r="BI13" s="105">
        <v>0.0</v>
      </c>
      <c r="BJ13" s="105">
        <v>0.0</v>
      </c>
      <c r="BK13" s="105">
        <v>0.0</v>
      </c>
      <c r="BL13" s="105">
        <v>0.0</v>
      </c>
      <c r="BM13" s="105">
        <v>0.0</v>
      </c>
      <c r="BN13" s="106">
        <v>0.0</v>
      </c>
      <c r="BO13" s="106">
        <v>0.0</v>
      </c>
      <c r="BP13" s="107"/>
      <c r="BQ13" s="105">
        <v>0.0</v>
      </c>
      <c r="BR13" s="105">
        <v>0.0</v>
      </c>
      <c r="BS13" s="105">
        <v>0.0</v>
      </c>
      <c r="BT13" s="105">
        <v>0.0</v>
      </c>
      <c r="BU13" s="105">
        <v>0.0</v>
      </c>
      <c r="BV13" s="105">
        <v>0.0</v>
      </c>
      <c r="BW13" s="106">
        <v>0.0</v>
      </c>
      <c r="BX13" s="106">
        <v>0.0</v>
      </c>
      <c r="BY13" s="3"/>
      <c r="BZ13" s="108">
        <f t="shared" ref="BZ13:CB13" si="4">sum(BD13+BM13+BV13)</f>
        <v>0</v>
      </c>
      <c r="CA13" s="109">
        <f t="shared" si="4"/>
        <v>0</v>
      </c>
      <c r="CB13" s="109">
        <f t="shared" si="4"/>
        <v>0</v>
      </c>
      <c r="CC13" s="107"/>
      <c r="CD13" s="108">
        <f t="shared" ref="CD13:CF13" si="5">AV13+BZ13</f>
        <v>1</v>
      </c>
      <c r="CE13" s="109">
        <f t="shared" si="5"/>
        <v>3000</v>
      </c>
      <c r="CF13" s="109">
        <f t="shared" si="5"/>
        <v>3000</v>
      </c>
      <c r="CG13" s="107"/>
      <c r="CH13" s="107"/>
    </row>
    <row r="14" ht="14.25" customHeight="1">
      <c r="A14" s="103"/>
      <c r="B14" s="104">
        <f t="shared" ref="B14:B43" si="10">B13+1</f>
        <v>44928</v>
      </c>
      <c r="C14" s="97"/>
      <c r="D14" s="105" t="s">
        <v>119</v>
      </c>
      <c r="E14" s="105"/>
      <c r="F14" s="105"/>
      <c r="G14" s="106">
        <v>0.0</v>
      </c>
      <c r="H14" s="105">
        <v>7.0</v>
      </c>
      <c r="I14" s="105">
        <v>12.0</v>
      </c>
      <c r="J14" s="105">
        <v>4.0</v>
      </c>
      <c r="K14" s="105">
        <v>2.0</v>
      </c>
      <c r="L14" s="107"/>
      <c r="M14" s="105">
        <v>0.0</v>
      </c>
      <c r="N14" s="105">
        <v>0.0</v>
      </c>
      <c r="O14" s="105">
        <v>0.0</v>
      </c>
      <c r="P14" s="107"/>
      <c r="Q14" s="105">
        <v>0.0</v>
      </c>
      <c r="R14" s="105">
        <v>0.0</v>
      </c>
      <c r="S14" s="105">
        <v>0.0</v>
      </c>
      <c r="T14" s="293">
        <f t="shared" si="6"/>
        <v>2</v>
      </c>
      <c r="U14" s="107"/>
      <c r="V14" s="105">
        <v>0.0</v>
      </c>
      <c r="W14" s="105">
        <v>0.0</v>
      </c>
      <c r="X14" s="105">
        <v>0.0</v>
      </c>
      <c r="Y14" s="105">
        <v>0.0</v>
      </c>
      <c r="Z14" s="105">
        <v>0.0</v>
      </c>
      <c r="AA14" s="106">
        <v>0.0</v>
      </c>
      <c r="AB14" s="106">
        <v>0.0</v>
      </c>
      <c r="AC14" s="107"/>
      <c r="AD14" s="105">
        <v>0.0</v>
      </c>
      <c r="AE14" s="105">
        <v>0.0</v>
      </c>
      <c r="AF14" s="105">
        <v>0.0</v>
      </c>
      <c r="AG14" s="105">
        <v>0.0</v>
      </c>
      <c r="AH14" s="105">
        <v>0.0</v>
      </c>
      <c r="AI14" s="105">
        <v>0.0</v>
      </c>
      <c r="AJ14" s="106">
        <v>0.0</v>
      </c>
      <c r="AK14" s="106">
        <v>0.0</v>
      </c>
      <c r="AL14" s="107"/>
      <c r="AM14" s="105">
        <v>0.0</v>
      </c>
      <c r="AN14" s="105">
        <v>0.0</v>
      </c>
      <c r="AO14" s="105">
        <v>0.0</v>
      </c>
      <c r="AP14" s="105">
        <v>0.0</v>
      </c>
      <c r="AQ14" s="105">
        <v>0.0</v>
      </c>
      <c r="AR14" s="105">
        <v>0.0</v>
      </c>
      <c r="AS14" s="106">
        <v>0.0</v>
      </c>
      <c r="AT14" s="106">
        <v>0.0</v>
      </c>
      <c r="AU14" s="3"/>
      <c r="AV14" s="108">
        <f t="shared" ref="AV14:AX14" si="7">sum(Z14+AI14+AR14)</f>
        <v>0</v>
      </c>
      <c r="AW14" s="109">
        <f t="shared" si="7"/>
        <v>0</v>
      </c>
      <c r="AX14" s="109">
        <f t="shared" si="7"/>
        <v>0</v>
      </c>
      <c r="AY14" s="107"/>
      <c r="AZ14" s="105">
        <v>1.0</v>
      </c>
      <c r="BA14" s="105">
        <v>1.0</v>
      </c>
      <c r="BB14" s="105">
        <v>0.0</v>
      </c>
      <c r="BC14" s="105">
        <v>0.0</v>
      </c>
      <c r="BD14" s="105">
        <v>0.0</v>
      </c>
      <c r="BE14" s="106">
        <v>0.0</v>
      </c>
      <c r="BF14" s="106">
        <v>0.0</v>
      </c>
      <c r="BG14" s="107"/>
      <c r="BH14" s="105">
        <v>0.0</v>
      </c>
      <c r="BI14" s="105">
        <v>0.0</v>
      </c>
      <c r="BJ14" s="105">
        <v>0.0</v>
      </c>
      <c r="BK14" s="105">
        <v>0.0</v>
      </c>
      <c r="BL14" s="105">
        <v>0.0</v>
      </c>
      <c r="BM14" s="105">
        <v>0.0</v>
      </c>
      <c r="BN14" s="106">
        <v>0.0</v>
      </c>
      <c r="BO14" s="106">
        <v>0.0</v>
      </c>
      <c r="BP14" s="107"/>
      <c r="BQ14" s="105">
        <v>7.0</v>
      </c>
      <c r="BR14" s="105">
        <v>7.0</v>
      </c>
      <c r="BS14" s="105">
        <v>0.0</v>
      </c>
      <c r="BT14" s="105">
        <v>0.0</v>
      </c>
      <c r="BU14" s="105">
        <v>0.0</v>
      </c>
      <c r="BV14" s="105">
        <v>0.0</v>
      </c>
      <c r="BW14" s="106">
        <v>0.0</v>
      </c>
      <c r="BX14" s="106">
        <v>0.0</v>
      </c>
      <c r="BY14" s="3"/>
      <c r="BZ14" s="108">
        <f t="shared" ref="BZ14:CB14" si="8">sum(BD14+BM14+BV14)</f>
        <v>0</v>
      </c>
      <c r="CA14" s="109">
        <f t="shared" si="8"/>
        <v>0</v>
      </c>
      <c r="CB14" s="109">
        <f t="shared" si="8"/>
        <v>0</v>
      </c>
      <c r="CC14" s="107"/>
      <c r="CD14" s="108">
        <f t="shared" ref="CD14:CF14" si="9">AV14+BZ14</f>
        <v>0</v>
      </c>
      <c r="CE14" s="109">
        <f t="shared" si="9"/>
        <v>0</v>
      </c>
      <c r="CF14" s="109">
        <f t="shared" si="9"/>
        <v>0</v>
      </c>
      <c r="CG14" s="107"/>
      <c r="CH14" s="107"/>
    </row>
    <row r="15" ht="14.25" customHeight="1">
      <c r="A15" s="103"/>
      <c r="B15" s="104">
        <f t="shared" si="10"/>
        <v>44929</v>
      </c>
      <c r="C15" s="97"/>
      <c r="D15" s="105" t="s">
        <v>119</v>
      </c>
      <c r="E15" s="105"/>
      <c r="F15" s="105"/>
      <c r="G15" s="106">
        <v>0.0</v>
      </c>
      <c r="H15" s="105">
        <v>2.0</v>
      </c>
      <c r="I15" s="105">
        <v>3.0</v>
      </c>
      <c r="J15" s="105">
        <v>1.0</v>
      </c>
      <c r="K15" s="105">
        <v>1.0</v>
      </c>
      <c r="L15" s="107"/>
      <c r="M15" s="105">
        <v>0.0</v>
      </c>
      <c r="N15" s="105">
        <v>0.0</v>
      </c>
      <c r="O15" s="105">
        <v>0.0</v>
      </c>
      <c r="P15" s="107"/>
      <c r="Q15" s="105">
        <v>0.0</v>
      </c>
      <c r="R15" s="105">
        <v>0.0</v>
      </c>
      <c r="S15" s="105">
        <v>0.0</v>
      </c>
      <c r="T15" s="293">
        <f t="shared" si="6"/>
        <v>1</v>
      </c>
      <c r="U15" s="107"/>
      <c r="V15" s="105">
        <v>0.0</v>
      </c>
      <c r="W15" s="105">
        <v>0.0</v>
      </c>
      <c r="X15" s="105">
        <v>0.0</v>
      </c>
      <c r="Y15" s="105">
        <v>0.0</v>
      </c>
      <c r="Z15" s="105">
        <v>0.0</v>
      </c>
      <c r="AA15" s="106">
        <v>0.0</v>
      </c>
      <c r="AB15" s="106">
        <v>0.0</v>
      </c>
      <c r="AC15" s="107"/>
      <c r="AD15" s="105">
        <v>0.0</v>
      </c>
      <c r="AE15" s="105">
        <v>0.0</v>
      </c>
      <c r="AF15" s="105">
        <v>0.0</v>
      </c>
      <c r="AG15" s="105">
        <v>0.0</v>
      </c>
      <c r="AH15" s="105">
        <v>0.0</v>
      </c>
      <c r="AI15" s="105">
        <v>0.0</v>
      </c>
      <c r="AJ15" s="106">
        <v>0.0</v>
      </c>
      <c r="AK15" s="106">
        <v>0.0</v>
      </c>
      <c r="AL15" s="107"/>
      <c r="AM15" s="105">
        <v>0.0</v>
      </c>
      <c r="AN15" s="105">
        <v>0.0</v>
      </c>
      <c r="AO15" s="105">
        <v>0.0</v>
      </c>
      <c r="AP15" s="105">
        <v>0.0</v>
      </c>
      <c r="AQ15" s="105">
        <v>0.0</v>
      </c>
      <c r="AR15" s="105">
        <v>0.0</v>
      </c>
      <c r="AS15" s="106">
        <v>0.0</v>
      </c>
      <c r="AT15" s="106">
        <v>0.0</v>
      </c>
      <c r="AU15" s="3"/>
      <c r="AV15" s="108">
        <f t="shared" ref="AV15:AX15" si="11">sum(Z15+AI15+AR15)</f>
        <v>0</v>
      </c>
      <c r="AW15" s="109">
        <f t="shared" si="11"/>
        <v>0</v>
      </c>
      <c r="AX15" s="109">
        <f t="shared" si="11"/>
        <v>0</v>
      </c>
      <c r="AY15" s="107"/>
      <c r="AZ15" s="105">
        <v>2.0</v>
      </c>
      <c r="BA15" s="105">
        <v>2.0</v>
      </c>
      <c r="BB15" s="105">
        <v>0.0</v>
      </c>
      <c r="BC15" s="105">
        <v>0.0</v>
      </c>
      <c r="BD15" s="105">
        <v>0.0</v>
      </c>
      <c r="BE15" s="106">
        <v>0.0</v>
      </c>
      <c r="BF15" s="106">
        <v>0.0</v>
      </c>
      <c r="BG15" s="107"/>
      <c r="BH15" s="105">
        <v>0.0</v>
      </c>
      <c r="BI15" s="105">
        <v>0.0</v>
      </c>
      <c r="BJ15" s="105">
        <v>0.0</v>
      </c>
      <c r="BK15" s="105">
        <v>0.0</v>
      </c>
      <c r="BL15" s="105">
        <v>0.0</v>
      </c>
      <c r="BM15" s="105">
        <v>0.0</v>
      </c>
      <c r="BN15" s="106">
        <v>0.0</v>
      </c>
      <c r="BO15" s="106">
        <v>0.0</v>
      </c>
      <c r="BP15" s="107"/>
      <c r="BQ15" s="105">
        <v>4.0</v>
      </c>
      <c r="BR15" s="105">
        <v>4.0</v>
      </c>
      <c r="BS15" s="105">
        <v>0.0</v>
      </c>
      <c r="BT15" s="105">
        <v>1.0</v>
      </c>
      <c r="BU15" s="105">
        <v>0.0</v>
      </c>
      <c r="BV15" s="105">
        <v>1.0</v>
      </c>
      <c r="BW15" s="106">
        <v>3500.0</v>
      </c>
      <c r="BX15" s="106">
        <v>3500.0</v>
      </c>
      <c r="BY15" s="3"/>
      <c r="BZ15" s="108">
        <f t="shared" ref="BZ15:CB15" si="12">sum(BD15+BM15+BV15)</f>
        <v>1</v>
      </c>
      <c r="CA15" s="109">
        <f t="shared" si="12"/>
        <v>3500</v>
      </c>
      <c r="CB15" s="109">
        <f t="shared" si="12"/>
        <v>3500</v>
      </c>
      <c r="CC15" s="107"/>
      <c r="CD15" s="108">
        <f t="shared" ref="CD15:CF15" si="13">AV15+BZ15</f>
        <v>1</v>
      </c>
      <c r="CE15" s="109">
        <f t="shared" si="13"/>
        <v>3500</v>
      </c>
      <c r="CF15" s="109">
        <f t="shared" si="13"/>
        <v>3500</v>
      </c>
      <c r="CG15" s="107"/>
      <c r="CH15" s="107"/>
    </row>
    <row r="16" ht="14.25" customHeight="1">
      <c r="A16" s="103"/>
      <c r="B16" s="104">
        <f t="shared" si="10"/>
        <v>44930</v>
      </c>
      <c r="C16" s="97"/>
      <c r="D16" s="105" t="s">
        <v>119</v>
      </c>
      <c r="E16" s="105"/>
      <c r="F16" s="105"/>
      <c r="G16" s="106">
        <v>0.0</v>
      </c>
      <c r="H16" s="105">
        <v>10.0</v>
      </c>
      <c r="I16" s="105">
        <v>13.0</v>
      </c>
      <c r="J16" s="105">
        <v>8.0</v>
      </c>
      <c r="K16" s="105">
        <v>3.0</v>
      </c>
      <c r="L16" s="107"/>
      <c r="M16" s="105">
        <v>0.0</v>
      </c>
      <c r="N16" s="105">
        <v>0.0</v>
      </c>
      <c r="O16" s="105">
        <v>0.0</v>
      </c>
      <c r="P16" s="107"/>
      <c r="Q16" s="105">
        <v>0.0</v>
      </c>
      <c r="R16" s="105">
        <v>0.0</v>
      </c>
      <c r="S16" s="105">
        <v>0.0</v>
      </c>
      <c r="T16" s="293">
        <f t="shared" si="6"/>
        <v>3</v>
      </c>
      <c r="U16" s="107"/>
      <c r="V16" s="105">
        <v>0.0</v>
      </c>
      <c r="W16" s="105">
        <v>0.0</v>
      </c>
      <c r="X16" s="105">
        <v>0.0</v>
      </c>
      <c r="Y16" s="105">
        <v>0.0</v>
      </c>
      <c r="Z16" s="105">
        <v>0.0</v>
      </c>
      <c r="AA16" s="106">
        <v>0.0</v>
      </c>
      <c r="AB16" s="106">
        <v>0.0</v>
      </c>
      <c r="AC16" s="107"/>
      <c r="AD16" s="105">
        <v>0.0</v>
      </c>
      <c r="AE16" s="105">
        <v>0.0</v>
      </c>
      <c r="AF16" s="105">
        <v>0.0</v>
      </c>
      <c r="AG16" s="105">
        <v>0.0</v>
      </c>
      <c r="AH16" s="105">
        <v>0.0</v>
      </c>
      <c r="AI16" s="105">
        <v>0.0</v>
      </c>
      <c r="AJ16" s="106">
        <v>0.0</v>
      </c>
      <c r="AK16" s="106">
        <v>0.0</v>
      </c>
      <c r="AL16" s="107"/>
      <c r="AM16" s="105">
        <v>1.0</v>
      </c>
      <c r="AN16" s="105">
        <v>1.0</v>
      </c>
      <c r="AO16" s="105">
        <v>0.0</v>
      </c>
      <c r="AP16" s="105">
        <v>0.0</v>
      </c>
      <c r="AQ16" s="105">
        <v>0.0</v>
      </c>
      <c r="AR16" s="105">
        <v>0.0</v>
      </c>
      <c r="AS16" s="106">
        <v>0.0</v>
      </c>
      <c r="AT16" s="106">
        <v>0.0</v>
      </c>
      <c r="AU16" s="3"/>
      <c r="AV16" s="108">
        <f t="shared" ref="AV16:AX16" si="14">sum(Z16+AI16+AR16)</f>
        <v>0</v>
      </c>
      <c r="AW16" s="109">
        <f t="shared" si="14"/>
        <v>0</v>
      </c>
      <c r="AX16" s="109">
        <f t="shared" si="14"/>
        <v>0</v>
      </c>
      <c r="AY16" s="107"/>
      <c r="AZ16" s="105">
        <v>1.0</v>
      </c>
      <c r="BA16" s="105">
        <v>1.0</v>
      </c>
      <c r="BB16" s="105">
        <v>0.0</v>
      </c>
      <c r="BC16" s="105">
        <v>0.0</v>
      </c>
      <c r="BD16" s="105">
        <v>1.0</v>
      </c>
      <c r="BE16" s="106">
        <v>3500.0</v>
      </c>
      <c r="BF16" s="106">
        <v>3500.0</v>
      </c>
      <c r="BG16" s="107"/>
      <c r="BH16" s="105">
        <v>0.0</v>
      </c>
      <c r="BI16" s="105">
        <v>0.0</v>
      </c>
      <c r="BJ16" s="105">
        <v>0.0</v>
      </c>
      <c r="BK16" s="105">
        <v>0.0</v>
      </c>
      <c r="BL16" s="105">
        <v>0.0</v>
      </c>
      <c r="BM16" s="105">
        <v>0.0</v>
      </c>
      <c r="BN16" s="106">
        <v>0.0</v>
      </c>
      <c r="BO16" s="106">
        <v>0.0</v>
      </c>
      <c r="BP16" s="107"/>
      <c r="BQ16" s="105">
        <v>5.0</v>
      </c>
      <c r="BR16" s="105">
        <v>5.0</v>
      </c>
      <c r="BS16" s="105">
        <v>0.0</v>
      </c>
      <c r="BT16" s="105">
        <v>1.0</v>
      </c>
      <c r="BU16" s="105">
        <v>0.0</v>
      </c>
      <c r="BV16" s="105">
        <v>1.0</v>
      </c>
      <c r="BW16" s="106">
        <v>3500.0</v>
      </c>
      <c r="BX16" s="106">
        <v>3500.0</v>
      </c>
      <c r="BY16" s="3"/>
      <c r="BZ16" s="108">
        <f t="shared" ref="BZ16:CB16" si="15">sum(BD16+BM16+BV16)</f>
        <v>2</v>
      </c>
      <c r="CA16" s="109">
        <f t="shared" si="15"/>
        <v>7000</v>
      </c>
      <c r="CB16" s="109">
        <f t="shared" si="15"/>
        <v>7000</v>
      </c>
      <c r="CC16" s="107"/>
      <c r="CD16" s="108">
        <f t="shared" ref="CD16:CF16" si="16">AV16+BZ16</f>
        <v>2</v>
      </c>
      <c r="CE16" s="109">
        <f t="shared" si="16"/>
        <v>7000</v>
      </c>
      <c r="CF16" s="109">
        <f t="shared" si="16"/>
        <v>7000</v>
      </c>
      <c r="CG16" s="107"/>
      <c r="CH16" s="107"/>
    </row>
    <row r="17" ht="14.25" customHeight="1">
      <c r="A17" s="103"/>
      <c r="B17" s="104">
        <f t="shared" si="10"/>
        <v>44931</v>
      </c>
      <c r="C17" s="97"/>
      <c r="D17" s="105" t="s">
        <v>119</v>
      </c>
      <c r="E17" s="105"/>
      <c r="F17" s="105"/>
      <c r="G17" s="106">
        <v>0.0</v>
      </c>
      <c r="H17" s="105">
        <v>5.0</v>
      </c>
      <c r="I17" s="105">
        <v>18.0</v>
      </c>
      <c r="J17" s="294">
        <v>8.0</v>
      </c>
      <c r="K17" s="105">
        <v>3.0</v>
      </c>
      <c r="L17" s="107"/>
      <c r="M17" s="105">
        <v>0.0</v>
      </c>
      <c r="N17" s="105">
        <v>0.0</v>
      </c>
      <c r="O17" s="105">
        <v>0.0</v>
      </c>
      <c r="P17" s="107"/>
      <c r="Q17" s="105">
        <v>0.0</v>
      </c>
      <c r="R17" s="105">
        <v>0.0</v>
      </c>
      <c r="S17" s="105">
        <v>0.0</v>
      </c>
      <c r="T17" s="293">
        <f t="shared" si="6"/>
        <v>3</v>
      </c>
      <c r="U17" s="107"/>
      <c r="V17" s="105">
        <v>3.0</v>
      </c>
      <c r="W17" s="105">
        <v>2.0</v>
      </c>
      <c r="X17" s="105">
        <v>1.0</v>
      </c>
      <c r="Y17" s="105">
        <v>0.0</v>
      </c>
      <c r="Z17" s="105">
        <v>0.0</v>
      </c>
      <c r="AA17" s="106">
        <v>0.0</v>
      </c>
      <c r="AB17" s="106">
        <v>0.0</v>
      </c>
      <c r="AC17" s="107"/>
      <c r="AD17" s="105">
        <v>0.0</v>
      </c>
      <c r="AE17" s="105">
        <v>0.0</v>
      </c>
      <c r="AF17" s="105">
        <v>0.0</v>
      </c>
      <c r="AG17" s="105">
        <v>0.0</v>
      </c>
      <c r="AH17" s="105">
        <v>0.0</v>
      </c>
      <c r="AI17" s="105">
        <v>0.0</v>
      </c>
      <c r="AJ17" s="106">
        <v>0.0</v>
      </c>
      <c r="AK17" s="106">
        <v>0.0</v>
      </c>
      <c r="AL17" s="107"/>
      <c r="AM17" s="105">
        <v>2.0</v>
      </c>
      <c r="AN17" s="105">
        <v>1.0</v>
      </c>
      <c r="AO17" s="105">
        <v>0.0</v>
      </c>
      <c r="AP17" s="105">
        <v>0.0</v>
      </c>
      <c r="AQ17" s="105">
        <v>1.0</v>
      </c>
      <c r="AR17" s="105">
        <v>1.0</v>
      </c>
      <c r="AS17" s="106">
        <v>2500.0</v>
      </c>
      <c r="AT17" s="106">
        <v>3000.0</v>
      </c>
      <c r="AU17" s="3"/>
      <c r="AV17" s="108">
        <f t="shared" ref="AV17:AX17" si="17">sum(Z17+AI17+AR17)</f>
        <v>1</v>
      </c>
      <c r="AW17" s="109">
        <f t="shared" si="17"/>
        <v>2500</v>
      </c>
      <c r="AX17" s="109">
        <f t="shared" si="17"/>
        <v>3000</v>
      </c>
      <c r="AY17" s="107"/>
      <c r="AZ17" s="105">
        <v>3.0</v>
      </c>
      <c r="BA17" s="105">
        <v>3.0</v>
      </c>
      <c r="BB17" s="105">
        <v>0.0</v>
      </c>
      <c r="BC17" s="105">
        <v>0.0</v>
      </c>
      <c r="BD17" s="105">
        <v>1.0</v>
      </c>
      <c r="BE17" s="106">
        <v>1500.0</v>
      </c>
      <c r="BF17" s="106">
        <v>3500.0</v>
      </c>
      <c r="BG17" s="107"/>
      <c r="BH17" s="105">
        <v>0.0</v>
      </c>
      <c r="BI17" s="105">
        <v>0.0</v>
      </c>
      <c r="BJ17" s="105">
        <v>0.0</v>
      </c>
      <c r="BK17" s="105">
        <v>0.0</v>
      </c>
      <c r="BL17" s="105">
        <v>0.0</v>
      </c>
      <c r="BM17" s="105">
        <v>0.0</v>
      </c>
      <c r="BN17" s="106">
        <v>0.0</v>
      </c>
      <c r="BO17" s="106">
        <v>0.0</v>
      </c>
      <c r="BP17" s="107"/>
      <c r="BQ17" s="105">
        <v>0.0</v>
      </c>
      <c r="BR17" s="105">
        <v>0.0</v>
      </c>
      <c r="BS17" s="105">
        <v>0.0</v>
      </c>
      <c r="BT17" s="105">
        <v>0.0</v>
      </c>
      <c r="BU17" s="105">
        <v>0.0</v>
      </c>
      <c r="BV17" s="105">
        <v>0.0</v>
      </c>
      <c r="BW17" s="106">
        <v>0.0</v>
      </c>
      <c r="BX17" s="106">
        <v>0.0</v>
      </c>
      <c r="BY17" s="3"/>
      <c r="BZ17" s="108">
        <f t="shared" ref="BZ17:CB17" si="18">sum(BD17+BM17+BV17)</f>
        <v>1</v>
      </c>
      <c r="CA17" s="109">
        <f t="shared" si="18"/>
        <v>1500</v>
      </c>
      <c r="CB17" s="109">
        <f t="shared" si="18"/>
        <v>3500</v>
      </c>
      <c r="CC17" s="107"/>
      <c r="CD17" s="108">
        <f t="shared" ref="CD17:CF17" si="19">AV17+BZ17</f>
        <v>2</v>
      </c>
      <c r="CE17" s="109">
        <f t="shared" si="19"/>
        <v>4000</v>
      </c>
      <c r="CF17" s="109">
        <f t="shared" si="19"/>
        <v>6500</v>
      </c>
      <c r="CG17" s="107"/>
      <c r="CH17" s="107"/>
    </row>
    <row r="18" ht="14.25" customHeight="1">
      <c r="A18" s="103"/>
      <c r="B18" s="104">
        <f t="shared" si="10"/>
        <v>44932</v>
      </c>
      <c r="C18" s="97"/>
      <c r="D18" s="105" t="s">
        <v>119</v>
      </c>
      <c r="E18" s="105"/>
      <c r="F18" s="105"/>
      <c r="G18" s="106">
        <v>0.0</v>
      </c>
      <c r="H18" s="105">
        <v>4.0</v>
      </c>
      <c r="I18" s="105">
        <v>0.0</v>
      </c>
      <c r="J18" s="105">
        <v>0.0</v>
      </c>
      <c r="K18" s="105">
        <v>0.0</v>
      </c>
      <c r="L18" s="107"/>
      <c r="M18" s="105">
        <v>0.0</v>
      </c>
      <c r="N18" s="105">
        <v>0.0</v>
      </c>
      <c r="O18" s="105">
        <v>0.0</v>
      </c>
      <c r="P18" s="107"/>
      <c r="Q18" s="105">
        <v>0.0</v>
      </c>
      <c r="R18" s="105">
        <v>0.0</v>
      </c>
      <c r="S18" s="105">
        <v>0.0</v>
      </c>
      <c r="T18" s="293">
        <f t="shared" si="6"/>
        <v>0</v>
      </c>
      <c r="U18" s="107"/>
      <c r="V18" s="105">
        <v>1.0</v>
      </c>
      <c r="W18" s="105">
        <v>1.0</v>
      </c>
      <c r="X18" s="105">
        <v>0.0</v>
      </c>
      <c r="Y18" s="105">
        <v>0.0</v>
      </c>
      <c r="Z18" s="105">
        <v>0.0</v>
      </c>
      <c r="AA18" s="106">
        <v>0.0</v>
      </c>
      <c r="AB18" s="106">
        <v>0.0</v>
      </c>
      <c r="AC18" s="107"/>
      <c r="AD18" s="105">
        <v>0.0</v>
      </c>
      <c r="AE18" s="105">
        <v>0.0</v>
      </c>
      <c r="AF18" s="105">
        <v>0.0</v>
      </c>
      <c r="AG18" s="105">
        <v>0.0</v>
      </c>
      <c r="AH18" s="105">
        <v>0.0</v>
      </c>
      <c r="AI18" s="105">
        <v>0.0</v>
      </c>
      <c r="AJ18" s="106">
        <v>0.0</v>
      </c>
      <c r="AK18" s="106">
        <v>0.0</v>
      </c>
      <c r="AL18" s="107"/>
      <c r="AM18" s="105">
        <v>2.0</v>
      </c>
      <c r="AN18" s="105">
        <v>2.0</v>
      </c>
      <c r="AO18" s="105">
        <v>1.0</v>
      </c>
      <c r="AP18" s="105">
        <v>0.0</v>
      </c>
      <c r="AQ18" s="105">
        <v>0.0</v>
      </c>
      <c r="AR18" s="105">
        <v>0.0</v>
      </c>
      <c r="AS18" s="106">
        <v>0.0</v>
      </c>
      <c r="AT18" s="106">
        <v>0.0</v>
      </c>
      <c r="AU18" s="3"/>
      <c r="AV18" s="108">
        <f t="shared" ref="AV18:AX18" si="20">sum(Z18+AI18+AR18)</f>
        <v>0</v>
      </c>
      <c r="AW18" s="109">
        <f t="shared" si="20"/>
        <v>0</v>
      </c>
      <c r="AX18" s="109">
        <f t="shared" si="20"/>
        <v>0</v>
      </c>
      <c r="AY18" s="107"/>
      <c r="AZ18" s="105">
        <v>0.0</v>
      </c>
      <c r="BA18" s="105">
        <v>0.0</v>
      </c>
      <c r="BB18" s="105">
        <v>0.0</v>
      </c>
      <c r="BC18" s="105">
        <v>0.0</v>
      </c>
      <c r="BD18" s="105">
        <v>0.0</v>
      </c>
      <c r="BE18" s="106">
        <v>0.0</v>
      </c>
      <c r="BF18" s="106">
        <v>0.0</v>
      </c>
      <c r="BG18" s="107"/>
      <c r="BH18" s="105">
        <v>0.0</v>
      </c>
      <c r="BI18" s="105">
        <v>0.0</v>
      </c>
      <c r="BJ18" s="105">
        <v>0.0</v>
      </c>
      <c r="BK18" s="105">
        <v>0.0</v>
      </c>
      <c r="BL18" s="105">
        <v>0.0</v>
      </c>
      <c r="BM18" s="105">
        <v>0.0</v>
      </c>
      <c r="BN18" s="106">
        <v>0.0</v>
      </c>
      <c r="BO18" s="106">
        <v>0.0</v>
      </c>
      <c r="BP18" s="107"/>
      <c r="BQ18" s="105">
        <v>0.0</v>
      </c>
      <c r="BR18" s="105">
        <v>0.0</v>
      </c>
      <c r="BS18" s="105">
        <v>0.0</v>
      </c>
      <c r="BT18" s="105">
        <v>1.0</v>
      </c>
      <c r="BU18" s="105">
        <v>0.0</v>
      </c>
      <c r="BV18" s="105">
        <v>1.0</v>
      </c>
      <c r="BW18" s="106">
        <v>500.0</v>
      </c>
      <c r="BX18" s="106">
        <v>3500.0</v>
      </c>
      <c r="BY18" s="3"/>
      <c r="BZ18" s="108">
        <f t="shared" ref="BZ18:CB18" si="21">sum(BD18+BM18+BV18)</f>
        <v>1</v>
      </c>
      <c r="CA18" s="109">
        <f t="shared" si="21"/>
        <v>500</v>
      </c>
      <c r="CB18" s="109">
        <f t="shared" si="21"/>
        <v>3500</v>
      </c>
      <c r="CC18" s="107"/>
      <c r="CD18" s="108">
        <f t="shared" ref="CD18:CF18" si="22">AV18+BZ18</f>
        <v>1</v>
      </c>
      <c r="CE18" s="109">
        <f t="shared" si="22"/>
        <v>500</v>
      </c>
      <c r="CF18" s="109">
        <f t="shared" si="22"/>
        <v>3500</v>
      </c>
      <c r="CG18" s="107"/>
      <c r="CH18" s="107"/>
    </row>
    <row r="19" ht="14.25" customHeight="1">
      <c r="A19" s="103"/>
      <c r="B19" s="104">
        <f t="shared" si="10"/>
        <v>44933</v>
      </c>
      <c r="C19" s="97"/>
      <c r="D19" s="105" t="s">
        <v>119</v>
      </c>
      <c r="E19" s="105"/>
      <c r="F19" s="105"/>
      <c r="G19" s="106">
        <v>0.0</v>
      </c>
      <c r="H19" s="105">
        <v>0.0</v>
      </c>
      <c r="I19" s="105">
        <v>0.0</v>
      </c>
      <c r="J19" s="105">
        <v>0.0</v>
      </c>
      <c r="K19" s="105">
        <v>0.0</v>
      </c>
      <c r="L19" s="107"/>
      <c r="M19" s="105">
        <v>0.0</v>
      </c>
      <c r="N19" s="105">
        <v>0.0</v>
      </c>
      <c r="O19" s="105">
        <v>0.0</v>
      </c>
      <c r="P19" s="107"/>
      <c r="Q19" s="105">
        <v>0.0</v>
      </c>
      <c r="R19" s="105">
        <v>0.0</v>
      </c>
      <c r="S19" s="105">
        <v>0.0</v>
      </c>
      <c r="T19" s="293">
        <f t="shared" si="6"/>
        <v>0</v>
      </c>
      <c r="U19" s="107"/>
      <c r="V19" s="105">
        <v>0.0</v>
      </c>
      <c r="W19" s="105">
        <v>0.0</v>
      </c>
      <c r="X19" s="105">
        <v>0.0</v>
      </c>
      <c r="Y19" s="105">
        <v>0.0</v>
      </c>
      <c r="Z19" s="105">
        <v>0.0</v>
      </c>
      <c r="AA19" s="106">
        <v>0.0</v>
      </c>
      <c r="AB19" s="106">
        <v>0.0</v>
      </c>
      <c r="AC19" s="107"/>
      <c r="AD19" s="105">
        <v>0.0</v>
      </c>
      <c r="AE19" s="105">
        <v>0.0</v>
      </c>
      <c r="AF19" s="105">
        <v>0.0</v>
      </c>
      <c r="AG19" s="105">
        <v>0.0</v>
      </c>
      <c r="AH19" s="105">
        <v>0.0</v>
      </c>
      <c r="AI19" s="105">
        <v>0.0</v>
      </c>
      <c r="AJ19" s="106">
        <v>0.0</v>
      </c>
      <c r="AK19" s="106">
        <v>0.0</v>
      </c>
      <c r="AL19" s="107"/>
      <c r="AM19" s="105">
        <v>0.0</v>
      </c>
      <c r="AN19" s="105">
        <v>0.0</v>
      </c>
      <c r="AO19" s="105">
        <v>0.0</v>
      </c>
      <c r="AP19" s="105">
        <v>0.0</v>
      </c>
      <c r="AQ19" s="105">
        <v>0.0</v>
      </c>
      <c r="AR19" s="105">
        <v>0.0</v>
      </c>
      <c r="AS19" s="106">
        <v>0.0</v>
      </c>
      <c r="AT19" s="106">
        <v>0.0</v>
      </c>
      <c r="AU19" s="110"/>
      <c r="AV19" s="108">
        <f t="shared" ref="AV19:AX19" si="23">sum(Z19+AI19+AR19)</f>
        <v>0</v>
      </c>
      <c r="AW19" s="109">
        <f t="shared" si="23"/>
        <v>0</v>
      </c>
      <c r="AX19" s="109">
        <f t="shared" si="23"/>
        <v>0</v>
      </c>
      <c r="AY19" s="107"/>
      <c r="AZ19" s="105">
        <v>0.0</v>
      </c>
      <c r="BA19" s="105">
        <v>0.0</v>
      </c>
      <c r="BB19" s="105">
        <v>0.0</v>
      </c>
      <c r="BC19" s="105">
        <v>0.0</v>
      </c>
      <c r="BD19" s="105">
        <v>0.0</v>
      </c>
      <c r="BE19" s="106">
        <v>0.0</v>
      </c>
      <c r="BF19" s="106">
        <v>0.0</v>
      </c>
      <c r="BG19" s="107"/>
      <c r="BH19" s="105">
        <v>0.0</v>
      </c>
      <c r="BI19" s="105">
        <v>0.0</v>
      </c>
      <c r="BJ19" s="105">
        <v>0.0</v>
      </c>
      <c r="BK19" s="105">
        <v>0.0</v>
      </c>
      <c r="BL19" s="105">
        <v>0.0</v>
      </c>
      <c r="BM19" s="105">
        <v>0.0</v>
      </c>
      <c r="BN19" s="106">
        <v>0.0</v>
      </c>
      <c r="BO19" s="106">
        <v>0.0</v>
      </c>
      <c r="BP19" s="107"/>
      <c r="BQ19" s="105">
        <v>0.0</v>
      </c>
      <c r="BR19" s="105">
        <v>0.0</v>
      </c>
      <c r="BS19" s="105">
        <v>0.0</v>
      </c>
      <c r="BT19" s="105">
        <v>0.0</v>
      </c>
      <c r="BU19" s="105">
        <v>0.0</v>
      </c>
      <c r="BV19" s="105">
        <v>0.0</v>
      </c>
      <c r="BW19" s="106">
        <v>0.0</v>
      </c>
      <c r="BX19" s="106">
        <v>0.0</v>
      </c>
      <c r="BY19" s="110"/>
      <c r="BZ19" s="108">
        <f t="shared" ref="BZ19:CB19" si="24">sum(BD19+BM19+BV19)</f>
        <v>0</v>
      </c>
      <c r="CA19" s="109">
        <f t="shared" si="24"/>
        <v>0</v>
      </c>
      <c r="CB19" s="109">
        <f t="shared" si="24"/>
        <v>0</v>
      </c>
      <c r="CC19" s="107"/>
      <c r="CD19" s="108">
        <f t="shared" ref="CD19:CF19" si="25">AV19+BZ19</f>
        <v>0</v>
      </c>
      <c r="CE19" s="109">
        <f t="shared" si="25"/>
        <v>0</v>
      </c>
      <c r="CF19" s="109">
        <f t="shared" si="25"/>
        <v>0</v>
      </c>
      <c r="CG19" s="107"/>
      <c r="CH19" s="107"/>
    </row>
    <row r="20" ht="14.25" customHeight="1">
      <c r="A20" s="103"/>
      <c r="B20" s="104">
        <f t="shared" si="10"/>
        <v>44934</v>
      </c>
      <c r="C20" s="97"/>
      <c r="D20" s="105" t="s">
        <v>119</v>
      </c>
      <c r="E20" s="105"/>
      <c r="F20" s="105"/>
      <c r="G20" s="106">
        <v>0.0</v>
      </c>
      <c r="H20" s="105">
        <v>6.0</v>
      </c>
      <c r="I20" s="105">
        <v>18.0</v>
      </c>
      <c r="J20" s="105">
        <v>0.0</v>
      </c>
      <c r="K20" s="105">
        <v>1.0</v>
      </c>
      <c r="L20" s="107"/>
      <c r="M20" s="105">
        <v>0.0</v>
      </c>
      <c r="N20" s="105">
        <v>0.0</v>
      </c>
      <c r="O20" s="105">
        <v>0.0</v>
      </c>
      <c r="P20" s="107"/>
      <c r="Q20" s="105">
        <v>0.0</v>
      </c>
      <c r="R20" s="105">
        <v>0.0</v>
      </c>
      <c r="S20" s="105">
        <v>0.0</v>
      </c>
      <c r="T20" s="293">
        <f t="shared" si="6"/>
        <v>1</v>
      </c>
      <c r="U20" s="107"/>
      <c r="V20" s="105">
        <v>0.0</v>
      </c>
      <c r="W20" s="105">
        <v>0.0</v>
      </c>
      <c r="X20" s="105">
        <v>0.0</v>
      </c>
      <c r="Y20" s="105">
        <v>1.0</v>
      </c>
      <c r="Z20" s="105">
        <v>1.0</v>
      </c>
      <c r="AA20" s="106">
        <v>2500.0</v>
      </c>
      <c r="AB20" s="106">
        <v>3250.0</v>
      </c>
      <c r="AC20" s="107"/>
      <c r="AD20" s="105">
        <v>0.0</v>
      </c>
      <c r="AE20" s="105">
        <v>0.0</v>
      </c>
      <c r="AF20" s="105">
        <v>0.0</v>
      </c>
      <c r="AG20" s="105">
        <v>0.0</v>
      </c>
      <c r="AH20" s="105">
        <v>0.0</v>
      </c>
      <c r="AI20" s="105">
        <v>0.0</v>
      </c>
      <c r="AJ20" s="106">
        <v>0.0</v>
      </c>
      <c r="AK20" s="106">
        <v>0.0</v>
      </c>
      <c r="AL20" s="107"/>
      <c r="AM20" s="105">
        <v>0.0</v>
      </c>
      <c r="AN20" s="105">
        <v>0.0</v>
      </c>
      <c r="AO20" s="105">
        <v>0.0</v>
      </c>
      <c r="AP20" s="105">
        <v>0.0</v>
      </c>
      <c r="AQ20" s="105">
        <v>0.0</v>
      </c>
      <c r="AR20" s="105">
        <v>0.0</v>
      </c>
      <c r="AS20" s="106">
        <v>0.0</v>
      </c>
      <c r="AT20" s="106">
        <v>0.0</v>
      </c>
      <c r="AU20" s="3"/>
      <c r="AV20" s="108">
        <f t="shared" ref="AV20:AX20" si="26">sum(Z20+AI20+AR20)</f>
        <v>1</v>
      </c>
      <c r="AW20" s="109">
        <f t="shared" si="26"/>
        <v>2500</v>
      </c>
      <c r="AX20" s="109">
        <f t="shared" si="26"/>
        <v>3250</v>
      </c>
      <c r="AY20" s="107"/>
      <c r="AZ20" s="105">
        <v>0.0</v>
      </c>
      <c r="BA20" s="105">
        <v>0.0</v>
      </c>
      <c r="BB20" s="105">
        <v>0.0</v>
      </c>
      <c r="BC20" s="105">
        <v>0.0</v>
      </c>
      <c r="BD20" s="105">
        <v>0.0</v>
      </c>
      <c r="BE20" s="106">
        <v>0.0</v>
      </c>
      <c r="BF20" s="106">
        <v>0.0</v>
      </c>
      <c r="BG20" s="107"/>
      <c r="BH20" s="105">
        <v>0.0</v>
      </c>
      <c r="BI20" s="105">
        <v>0.0</v>
      </c>
      <c r="BJ20" s="105">
        <v>0.0</v>
      </c>
      <c r="BK20" s="105">
        <v>0.0</v>
      </c>
      <c r="BL20" s="105">
        <v>0.0</v>
      </c>
      <c r="BM20" s="105">
        <v>0.0</v>
      </c>
      <c r="BN20" s="106">
        <v>0.0</v>
      </c>
      <c r="BO20" s="106">
        <v>0.0</v>
      </c>
      <c r="BP20" s="107"/>
      <c r="BQ20" s="105">
        <v>0.0</v>
      </c>
      <c r="BR20" s="105">
        <v>0.0</v>
      </c>
      <c r="BS20" s="105">
        <v>0.0</v>
      </c>
      <c r="BT20" s="105">
        <v>0.0</v>
      </c>
      <c r="BU20" s="105">
        <v>0.0</v>
      </c>
      <c r="BV20" s="105">
        <v>0.0</v>
      </c>
      <c r="BW20" s="106">
        <v>0.0</v>
      </c>
      <c r="BX20" s="106">
        <v>0.0</v>
      </c>
      <c r="BY20" s="3"/>
      <c r="BZ20" s="108">
        <f t="shared" ref="BZ20:CB20" si="27">sum(BD20+BM20+BV20)</f>
        <v>0</v>
      </c>
      <c r="CA20" s="109">
        <f t="shared" si="27"/>
        <v>0</v>
      </c>
      <c r="CB20" s="109">
        <f t="shared" si="27"/>
        <v>0</v>
      </c>
      <c r="CC20" s="107"/>
      <c r="CD20" s="108">
        <f t="shared" ref="CD20:CF20" si="28">AV20+BZ20</f>
        <v>1</v>
      </c>
      <c r="CE20" s="109">
        <f t="shared" si="28"/>
        <v>2500</v>
      </c>
      <c r="CF20" s="109">
        <f t="shared" si="28"/>
        <v>3250</v>
      </c>
      <c r="CG20" s="107"/>
      <c r="CH20" s="107"/>
    </row>
    <row r="21" ht="14.25" customHeight="1">
      <c r="A21" s="103"/>
      <c r="B21" s="104">
        <f t="shared" si="10"/>
        <v>44935</v>
      </c>
      <c r="C21" s="97"/>
      <c r="D21" s="105" t="s">
        <v>119</v>
      </c>
      <c r="E21" s="105"/>
      <c r="F21" s="105"/>
      <c r="G21" s="106">
        <v>0.0</v>
      </c>
      <c r="H21" s="105">
        <v>5.0</v>
      </c>
      <c r="I21" s="105">
        <v>22.0</v>
      </c>
      <c r="J21" s="105">
        <v>16.0</v>
      </c>
      <c r="K21" s="105">
        <v>4.0</v>
      </c>
      <c r="L21" s="107"/>
      <c r="M21" s="105">
        <v>0.0</v>
      </c>
      <c r="N21" s="105">
        <v>0.0</v>
      </c>
      <c r="O21" s="105">
        <v>0.0</v>
      </c>
      <c r="P21" s="107"/>
      <c r="Q21" s="105">
        <v>0.0</v>
      </c>
      <c r="R21" s="105">
        <v>0.0</v>
      </c>
      <c r="S21" s="105">
        <v>0.0</v>
      </c>
      <c r="T21" s="293">
        <f t="shared" si="6"/>
        <v>4</v>
      </c>
      <c r="U21" s="107"/>
      <c r="V21" s="105">
        <v>0.0</v>
      </c>
      <c r="W21" s="105">
        <v>0.0</v>
      </c>
      <c r="X21" s="105">
        <v>0.0</v>
      </c>
      <c r="Y21" s="105">
        <v>0.0</v>
      </c>
      <c r="Z21" s="105">
        <v>0.0</v>
      </c>
      <c r="AA21" s="106">
        <v>0.0</v>
      </c>
      <c r="AB21" s="106">
        <v>0.0</v>
      </c>
      <c r="AC21" s="107"/>
      <c r="AD21" s="105">
        <v>0.0</v>
      </c>
      <c r="AE21" s="105">
        <v>0.0</v>
      </c>
      <c r="AF21" s="105">
        <v>0.0</v>
      </c>
      <c r="AG21" s="105">
        <v>0.0</v>
      </c>
      <c r="AH21" s="105">
        <v>0.0</v>
      </c>
      <c r="AI21" s="105">
        <v>0.0</v>
      </c>
      <c r="AJ21" s="106">
        <v>0.0</v>
      </c>
      <c r="AK21" s="106">
        <v>0.0</v>
      </c>
      <c r="AL21" s="107"/>
      <c r="AM21" s="105">
        <v>0.0</v>
      </c>
      <c r="AN21" s="105">
        <v>0.0</v>
      </c>
      <c r="AO21" s="105">
        <v>0.0</v>
      </c>
      <c r="AP21" s="105">
        <v>0.0</v>
      </c>
      <c r="AQ21" s="105">
        <v>0.0</v>
      </c>
      <c r="AR21" s="105">
        <v>0.0</v>
      </c>
      <c r="AS21" s="106">
        <v>0.0</v>
      </c>
      <c r="AT21" s="106">
        <v>0.0</v>
      </c>
      <c r="AU21" s="3"/>
      <c r="AV21" s="108">
        <f t="shared" ref="AV21:AX21" si="29">sum(Z21+AI21+AR21)</f>
        <v>0</v>
      </c>
      <c r="AW21" s="109">
        <f t="shared" si="29"/>
        <v>0</v>
      </c>
      <c r="AX21" s="109">
        <f t="shared" si="29"/>
        <v>0</v>
      </c>
      <c r="AY21" s="107"/>
      <c r="AZ21" s="105">
        <v>2.0</v>
      </c>
      <c r="BA21" s="105">
        <v>1.0</v>
      </c>
      <c r="BB21" s="105">
        <v>1.0</v>
      </c>
      <c r="BC21" s="105">
        <v>0.0</v>
      </c>
      <c r="BD21" s="105">
        <v>0.0</v>
      </c>
      <c r="BE21" s="106">
        <v>0.0</v>
      </c>
      <c r="BF21" s="106">
        <v>0.0</v>
      </c>
      <c r="BG21" s="107"/>
      <c r="BH21" s="105">
        <v>0.0</v>
      </c>
      <c r="BI21" s="105">
        <v>0.0</v>
      </c>
      <c r="BJ21" s="105">
        <v>0.0</v>
      </c>
      <c r="BK21" s="105">
        <v>0.0</v>
      </c>
      <c r="BL21" s="105">
        <v>0.0</v>
      </c>
      <c r="BM21" s="105">
        <v>0.0</v>
      </c>
      <c r="BN21" s="106">
        <v>0.0</v>
      </c>
      <c r="BO21" s="106">
        <v>0.0</v>
      </c>
      <c r="BP21" s="107"/>
      <c r="BQ21" s="105">
        <v>8.0</v>
      </c>
      <c r="BR21" s="105">
        <v>8.0</v>
      </c>
      <c r="BS21" s="105">
        <v>0.0</v>
      </c>
      <c r="BT21" s="105">
        <v>1.0</v>
      </c>
      <c r="BU21" s="105">
        <v>0.0</v>
      </c>
      <c r="BV21" s="105">
        <v>1.0</v>
      </c>
      <c r="BW21" s="106">
        <v>3500.0</v>
      </c>
      <c r="BX21" s="106">
        <v>3500.0</v>
      </c>
      <c r="BY21" s="3"/>
      <c r="BZ21" s="108">
        <f t="shared" ref="BZ21:CB21" si="30">sum(BD21+BM21+BV21)</f>
        <v>1</v>
      </c>
      <c r="CA21" s="109">
        <f t="shared" si="30"/>
        <v>3500</v>
      </c>
      <c r="CB21" s="109">
        <f t="shared" si="30"/>
        <v>3500</v>
      </c>
      <c r="CC21" s="107"/>
      <c r="CD21" s="108">
        <f t="shared" ref="CD21:CF21" si="31">AV21+BZ21</f>
        <v>1</v>
      </c>
      <c r="CE21" s="109">
        <f t="shared" si="31"/>
        <v>3500</v>
      </c>
      <c r="CF21" s="109">
        <f t="shared" si="31"/>
        <v>3500</v>
      </c>
      <c r="CG21" s="107"/>
      <c r="CH21" s="107"/>
    </row>
    <row r="22" ht="14.25" customHeight="1">
      <c r="A22" s="103"/>
      <c r="B22" s="104">
        <f t="shared" si="10"/>
        <v>44936</v>
      </c>
      <c r="C22" s="97"/>
      <c r="D22" s="105" t="s">
        <v>119</v>
      </c>
      <c r="E22" s="105"/>
      <c r="F22" s="105"/>
      <c r="G22" s="106">
        <v>0.0</v>
      </c>
      <c r="H22" s="105">
        <v>4.0</v>
      </c>
      <c r="I22" s="105">
        <v>5.0</v>
      </c>
      <c r="J22" s="105">
        <v>5.0</v>
      </c>
      <c r="K22" s="105">
        <v>2.0</v>
      </c>
      <c r="L22" s="107"/>
      <c r="M22" s="105">
        <v>0.0</v>
      </c>
      <c r="N22" s="105">
        <v>0.0</v>
      </c>
      <c r="O22" s="105">
        <v>0.0</v>
      </c>
      <c r="P22" s="107"/>
      <c r="Q22" s="105">
        <v>0.0</v>
      </c>
      <c r="R22" s="105">
        <v>0.0</v>
      </c>
      <c r="S22" s="105">
        <v>0.0</v>
      </c>
      <c r="T22" s="293">
        <f t="shared" si="6"/>
        <v>2</v>
      </c>
      <c r="U22" s="107"/>
      <c r="V22" s="105">
        <v>2.0</v>
      </c>
      <c r="W22" s="105">
        <v>1.0</v>
      </c>
      <c r="X22" s="105">
        <v>1.0</v>
      </c>
      <c r="Y22" s="105">
        <v>1.0</v>
      </c>
      <c r="Z22" s="105">
        <v>2.0</v>
      </c>
      <c r="AA22" s="106">
        <v>3000.0</v>
      </c>
      <c r="AB22" s="106">
        <v>4500.0</v>
      </c>
      <c r="AC22" s="107"/>
      <c r="AD22" s="105">
        <v>0.0</v>
      </c>
      <c r="AE22" s="105">
        <v>0.0</v>
      </c>
      <c r="AF22" s="105">
        <v>0.0</v>
      </c>
      <c r="AG22" s="105">
        <v>0.0</v>
      </c>
      <c r="AH22" s="105">
        <v>0.0</v>
      </c>
      <c r="AI22" s="105">
        <v>0.0</v>
      </c>
      <c r="AJ22" s="106">
        <v>0.0</v>
      </c>
      <c r="AK22" s="106">
        <v>0.0</v>
      </c>
      <c r="AL22" s="107"/>
      <c r="AM22" s="105">
        <v>3.0</v>
      </c>
      <c r="AN22" s="105">
        <v>3.0</v>
      </c>
      <c r="AO22" s="105">
        <v>0.0</v>
      </c>
      <c r="AP22" s="105">
        <v>0.0</v>
      </c>
      <c r="AQ22" s="105">
        <v>0.0</v>
      </c>
      <c r="AR22" s="105">
        <v>1.0</v>
      </c>
      <c r="AS22" s="106">
        <v>3500.0</v>
      </c>
      <c r="AT22" s="106">
        <v>3500.0</v>
      </c>
      <c r="AU22" s="3"/>
      <c r="AV22" s="108">
        <f t="shared" ref="AV22:AX22" si="32">sum(Z22+AI22+AR22)</f>
        <v>3</v>
      </c>
      <c r="AW22" s="109">
        <f t="shared" si="32"/>
        <v>6500</v>
      </c>
      <c r="AX22" s="109">
        <f t="shared" si="32"/>
        <v>8000</v>
      </c>
      <c r="AY22" s="107"/>
      <c r="AZ22" s="105">
        <v>4.0</v>
      </c>
      <c r="BA22" s="105">
        <v>6.0</v>
      </c>
      <c r="BB22" s="105">
        <v>0.0</v>
      </c>
      <c r="BC22" s="105">
        <v>0.0</v>
      </c>
      <c r="BD22" s="105">
        <v>0.0</v>
      </c>
      <c r="BE22" s="106">
        <v>0.0</v>
      </c>
      <c r="BF22" s="106">
        <v>0.0</v>
      </c>
      <c r="BG22" s="107"/>
      <c r="BH22" s="105">
        <v>0.0</v>
      </c>
      <c r="BI22" s="105">
        <v>0.0</v>
      </c>
      <c r="BJ22" s="105">
        <v>0.0</v>
      </c>
      <c r="BK22" s="105">
        <v>0.0</v>
      </c>
      <c r="BL22" s="105">
        <v>0.0</v>
      </c>
      <c r="BM22" s="105">
        <v>0.0</v>
      </c>
      <c r="BN22" s="106">
        <v>0.0</v>
      </c>
      <c r="BO22" s="106">
        <v>0.0</v>
      </c>
      <c r="BP22" s="107"/>
      <c r="BQ22" s="105">
        <v>7.0</v>
      </c>
      <c r="BR22" s="105">
        <v>7.0</v>
      </c>
      <c r="BS22" s="105">
        <v>0.0</v>
      </c>
      <c r="BT22" s="105">
        <v>1.0</v>
      </c>
      <c r="BU22" s="105">
        <v>0.0</v>
      </c>
      <c r="BV22" s="105">
        <v>1.0</v>
      </c>
      <c r="BW22" s="106">
        <v>3500.0</v>
      </c>
      <c r="BX22" s="106">
        <v>3500.0</v>
      </c>
      <c r="BY22" s="3"/>
      <c r="BZ22" s="108">
        <f t="shared" ref="BZ22:CB22" si="33">sum(BD22+BM22+BV22)</f>
        <v>1</v>
      </c>
      <c r="CA22" s="109">
        <f t="shared" si="33"/>
        <v>3500</v>
      </c>
      <c r="CB22" s="109">
        <f t="shared" si="33"/>
        <v>3500</v>
      </c>
      <c r="CC22" s="107"/>
      <c r="CD22" s="108">
        <f t="shared" ref="CD22:CF22" si="34">AV22+BZ22</f>
        <v>4</v>
      </c>
      <c r="CE22" s="109">
        <f t="shared" si="34"/>
        <v>10000</v>
      </c>
      <c r="CF22" s="109">
        <f t="shared" si="34"/>
        <v>11500</v>
      </c>
      <c r="CG22" s="107"/>
      <c r="CH22" s="107"/>
    </row>
    <row r="23" ht="14.25" customHeight="1">
      <c r="A23" s="103"/>
      <c r="B23" s="104">
        <f t="shared" si="10"/>
        <v>44937</v>
      </c>
      <c r="C23" s="97"/>
      <c r="D23" s="105" t="s">
        <v>119</v>
      </c>
      <c r="E23" s="105"/>
      <c r="F23" s="105"/>
      <c r="G23" s="106">
        <v>0.0</v>
      </c>
      <c r="H23" s="105">
        <v>8.0</v>
      </c>
      <c r="I23" s="105">
        <v>11.0</v>
      </c>
      <c r="J23" s="105">
        <v>4.0</v>
      </c>
      <c r="K23" s="105">
        <v>0.0</v>
      </c>
      <c r="L23" s="107"/>
      <c r="M23" s="105">
        <v>0.0</v>
      </c>
      <c r="N23" s="105">
        <v>0.0</v>
      </c>
      <c r="O23" s="105">
        <v>0.0</v>
      </c>
      <c r="P23" s="107"/>
      <c r="Q23" s="105">
        <v>0.0</v>
      </c>
      <c r="R23" s="105">
        <v>0.0</v>
      </c>
      <c r="S23" s="105">
        <v>0.0</v>
      </c>
      <c r="T23" s="293">
        <f t="shared" si="6"/>
        <v>0</v>
      </c>
      <c r="U23" s="107"/>
      <c r="V23" s="105">
        <v>0.0</v>
      </c>
      <c r="W23" s="105">
        <v>0.0</v>
      </c>
      <c r="X23" s="105">
        <v>0.0</v>
      </c>
      <c r="Y23" s="105">
        <v>0.0</v>
      </c>
      <c r="Z23" s="105">
        <v>0.0</v>
      </c>
      <c r="AA23" s="106">
        <v>0.0</v>
      </c>
      <c r="AB23" s="106">
        <v>0.0</v>
      </c>
      <c r="AC23" s="107"/>
      <c r="AD23" s="105">
        <v>0.0</v>
      </c>
      <c r="AE23" s="105">
        <v>0.0</v>
      </c>
      <c r="AF23" s="105">
        <v>0.0</v>
      </c>
      <c r="AG23" s="105">
        <v>0.0</v>
      </c>
      <c r="AH23" s="105">
        <v>0.0</v>
      </c>
      <c r="AI23" s="105">
        <v>0.0</v>
      </c>
      <c r="AJ23" s="106">
        <v>0.0</v>
      </c>
      <c r="AK23" s="106">
        <v>0.0</v>
      </c>
      <c r="AL23" s="107"/>
      <c r="AM23" s="105">
        <v>0.0</v>
      </c>
      <c r="AN23" s="105">
        <v>0.0</v>
      </c>
      <c r="AO23" s="105">
        <v>0.0</v>
      </c>
      <c r="AP23" s="105">
        <v>0.0</v>
      </c>
      <c r="AQ23" s="105">
        <v>0.0</v>
      </c>
      <c r="AR23" s="105">
        <v>0.0</v>
      </c>
      <c r="AS23" s="106">
        <v>0.0</v>
      </c>
      <c r="AT23" s="106">
        <v>0.0</v>
      </c>
      <c r="AU23" s="3"/>
      <c r="AV23" s="108">
        <f t="shared" ref="AV23:AX23" si="35">sum(Z23+AI23+AR23)</f>
        <v>0</v>
      </c>
      <c r="AW23" s="109">
        <f t="shared" si="35"/>
        <v>0</v>
      </c>
      <c r="AX23" s="109">
        <f t="shared" si="35"/>
        <v>0</v>
      </c>
      <c r="AY23" s="107"/>
      <c r="AZ23" s="105">
        <v>1.0</v>
      </c>
      <c r="BA23" s="105">
        <v>1.0</v>
      </c>
      <c r="BB23" s="105">
        <v>0.0</v>
      </c>
      <c r="BC23" s="105">
        <v>0.0</v>
      </c>
      <c r="BD23" s="105">
        <v>0.0</v>
      </c>
      <c r="BE23" s="106">
        <v>0.0</v>
      </c>
      <c r="BF23" s="106">
        <v>0.0</v>
      </c>
      <c r="BG23" s="107"/>
      <c r="BH23" s="105">
        <v>0.0</v>
      </c>
      <c r="BI23" s="105">
        <v>0.0</v>
      </c>
      <c r="BJ23" s="105">
        <v>0.0</v>
      </c>
      <c r="BK23" s="105">
        <v>0.0</v>
      </c>
      <c r="BL23" s="105">
        <v>0.0</v>
      </c>
      <c r="BM23" s="105">
        <v>0.0</v>
      </c>
      <c r="BN23" s="106">
        <v>0.0</v>
      </c>
      <c r="BO23" s="106">
        <v>0.0</v>
      </c>
      <c r="BP23" s="107"/>
      <c r="BQ23" s="105">
        <v>1.0</v>
      </c>
      <c r="BR23" s="105">
        <v>1.0</v>
      </c>
      <c r="BS23" s="105">
        <v>0.0</v>
      </c>
      <c r="BT23" s="105">
        <v>1.0</v>
      </c>
      <c r="BU23" s="105">
        <v>0.0</v>
      </c>
      <c r="BV23" s="105">
        <v>1.0</v>
      </c>
      <c r="BW23" s="106">
        <v>3500.0</v>
      </c>
      <c r="BX23" s="106">
        <v>3500.0</v>
      </c>
      <c r="BY23" s="3"/>
      <c r="BZ23" s="108">
        <f t="shared" ref="BZ23:CB23" si="36">sum(BD23+BM23+BV23)</f>
        <v>1</v>
      </c>
      <c r="CA23" s="109">
        <f t="shared" si="36"/>
        <v>3500</v>
      </c>
      <c r="CB23" s="109">
        <f t="shared" si="36"/>
        <v>3500</v>
      </c>
      <c r="CC23" s="107"/>
      <c r="CD23" s="108">
        <f t="shared" ref="CD23:CF23" si="37">AV23+BZ23</f>
        <v>1</v>
      </c>
      <c r="CE23" s="109">
        <f t="shared" si="37"/>
        <v>3500</v>
      </c>
      <c r="CF23" s="109">
        <f t="shared" si="37"/>
        <v>3500</v>
      </c>
      <c r="CG23" s="107"/>
      <c r="CH23" s="107"/>
    </row>
    <row r="24" ht="14.25" customHeight="1">
      <c r="A24" s="103"/>
      <c r="B24" s="104">
        <f t="shared" si="10"/>
        <v>44938</v>
      </c>
      <c r="C24" s="97"/>
      <c r="D24" s="105" t="s">
        <v>119</v>
      </c>
      <c r="E24" s="105"/>
      <c r="F24" s="105"/>
      <c r="G24" s="106">
        <v>0.0</v>
      </c>
      <c r="H24" s="105">
        <v>4.0</v>
      </c>
      <c r="I24" s="105">
        <v>23.0</v>
      </c>
      <c r="J24" s="105">
        <v>6.0</v>
      </c>
      <c r="K24" s="105">
        <v>1.0</v>
      </c>
      <c r="L24" s="107"/>
      <c r="M24" s="105">
        <v>0.0</v>
      </c>
      <c r="N24" s="105">
        <v>0.0</v>
      </c>
      <c r="O24" s="105">
        <v>0.0</v>
      </c>
      <c r="P24" s="107"/>
      <c r="Q24" s="105">
        <v>0.0</v>
      </c>
      <c r="R24" s="105">
        <v>0.0</v>
      </c>
      <c r="S24" s="105">
        <v>0.0</v>
      </c>
      <c r="T24" s="293">
        <f t="shared" si="6"/>
        <v>1</v>
      </c>
      <c r="U24" s="107"/>
      <c r="V24" s="105">
        <v>0.0</v>
      </c>
      <c r="W24" s="105">
        <v>0.0</v>
      </c>
      <c r="X24" s="105">
        <v>0.0</v>
      </c>
      <c r="Y24" s="105">
        <v>0.0</v>
      </c>
      <c r="Z24" s="105">
        <v>0.0</v>
      </c>
      <c r="AA24" s="106">
        <v>0.0</v>
      </c>
      <c r="AB24" s="106">
        <v>0.0</v>
      </c>
      <c r="AC24" s="107"/>
      <c r="AD24" s="105">
        <v>0.0</v>
      </c>
      <c r="AE24" s="105">
        <v>0.0</v>
      </c>
      <c r="AF24" s="105">
        <v>0.0</v>
      </c>
      <c r="AG24" s="105">
        <v>0.0</v>
      </c>
      <c r="AH24" s="105">
        <v>0.0</v>
      </c>
      <c r="AI24" s="105">
        <v>0.0</v>
      </c>
      <c r="AJ24" s="106">
        <v>0.0</v>
      </c>
      <c r="AK24" s="106">
        <v>0.0</v>
      </c>
      <c r="AL24" s="107"/>
      <c r="AM24" s="105">
        <v>0.0</v>
      </c>
      <c r="AN24" s="105">
        <v>0.0</v>
      </c>
      <c r="AO24" s="105">
        <v>0.0</v>
      </c>
      <c r="AP24" s="105">
        <v>0.0</v>
      </c>
      <c r="AQ24" s="105">
        <v>0.0</v>
      </c>
      <c r="AR24" s="105">
        <v>0.0</v>
      </c>
      <c r="AS24" s="106">
        <v>0.0</v>
      </c>
      <c r="AT24" s="106">
        <v>0.0</v>
      </c>
      <c r="AU24" s="3"/>
      <c r="AV24" s="108">
        <f t="shared" ref="AV24:AX24" si="38">sum(Z24+AI24+AR24)</f>
        <v>0</v>
      </c>
      <c r="AW24" s="109">
        <f t="shared" si="38"/>
        <v>0</v>
      </c>
      <c r="AX24" s="109">
        <f t="shared" si="38"/>
        <v>0</v>
      </c>
      <c r="AY24" s="107"/>
      <c r="AZ24" s="105">
        <v>0.0</v>
      </c>
      <c r="BA24" s="105">
        <v>0.0</v>
      </c>
      <c r="BB24" s="105">
        <v>0.0</v>
      </c>
      <c r="BC24" s="105">
        <v>2.0</v>
      </c>
      <c r="BD24" s="105">
        <v>2.0</v>
      </c>
      <c r="BE24" s="106">
        <v>6000.0</v>
      </c>
      <c r="BF24" s="106">
        <v>8500.0</v>
      </c>
      <c r="BG24" s="107"/>
      <c r="BH24" s="105">
        <v>0.0</v>
      </c>
      <c r="BI24" s="105">
        <v>0.0</v>
      </c>
      <c r="BJ24" s="105">
        <v>0.0</v>
      </c>
      <c r="BK24" s="105">
        <v>0.0</v>
      </c>
      <c r="BL24" s="105">
        <v>0.0</v>
      </c>
      <c r="BM24" s="105">
        <v>0.0</v>
      </c>
      <c r="BN24" s="106">
        <v>0.0</v>
      </c>
      <c r="BO24" s="106">
        <v>0.0</v>
      </c>
      <c r="BP24" s="107"/>
      <c r="BQ24" s="105">
        <v>4.0</v>
      </c>
      <c r="BR24" s="105">
        <v>3.0</v>
      </c>
      <c r="BS24" s="105">
        <v>0.0</v>
      </c>
      <c r="BT24" s="105">
        <v>1.0</v>
      </c>
      <c r="BU24" s="105">
        <v>0.0</v>
      </c>
      <c r="BV24" s="105">
        <v>1.0</v>
      </c>
      <c r="BW24" s="106">
        <v>3500.0</v>
      </c>
      <c r="BX24" s="106">
        <v>3500.0</v>
      </c>
      <c r="BY24" s="3"/>
      <c r="BZ24" s="108">
        <f t="shared" ref="BZ24:CB24" si="39">sum(BD24+BM24+BV24)</f>
        <v>3</v>
      </c>
      <c r="CA24" s="109">
        <f t="shared" si="39"/>
        <v>9500</v>
      </c>
      <c r="CB24" s="109">
        <f t="shared" si="39"/>
        <v>12000</v>
      </c>
      <c r="CC24" s="107"/>
      <c r="CD24" s="108">
        <f t="shared" ref="CD24:CF24" si="40">AV24+BZ24</f>
        <v>3</v>
      </c>
      <c r="CE24" s="109">
        <f t="shared" si="40"/>
        <v>9500</v>
      </c>
      <c r="CF24" s="109">
        <f t="shared" si="40"/>
        <v>12000</v>
      </c>
      <c r="CG24" s="107"/>
      <c r="CH24" s="107"/>
    </row>
    <row r="25" ht="14.25" customHeight="1">
      <c r="A25" s="103"/>
      <c r="B25" s="104">
        <f t="shared" si="10"/>
        <v>44939</v>
      </c>
      <c r="C25" s="97"/>
      <c r="D25" s="105" t="s">
        <v>119</v>
      </c>
      <c r="E25" s="105"/>
      <c r="F25" s="105"/>
      <c r="G25" s="106">
        <v>0.0</v>
      </c>
      <c r="H25" s="105">
        <v>4.0</v>
      </c>
      <c r="I25" s="105">
        <v>11.0</v>
      </c>
      <c r="J25" s="105">
        <v>11.0</v>
      </c>
      <c r="K25" s="105">
        <v>4.0</v>
      </c>
      <c r="L25" s="107"/>
      <c r="M25" s="105">
        <v>0.0</v>
      </c>
      <c r="N25" s="105">
        <v>0.0</v>
      </c>
      <c r="O25" s="105">
        <v>0.0</v>
      </c>
      <c r="P25" s="107"/>
      <c r="Q25" s="105">
        <v>0.0</v>
      </c>
      <c r="R25" s="105">
        <v>0.0</v>
      </c>
      <c r="S25" s="105">
        <v>0.0</v>
      </c>
      <c r="T25" s="293">
        <f t="shared" si="6"/>
        <v>4</v>
      </c>
      <c r="U25" s="107"/>
      <c r="V25" s="105">
        <v>4.0</v>
      </c>
      <c r="W25" s="105">
        <v>4.0</v>
      </c>
      <c r="X25" s="105">
        <v>0.0</v>
      </c>
      <c r="Y25" s="105">
        <v>0.0</v>
      </c>
      <c r="Z25" s="105">
        <v>0.0</v>
      </c>
      <c r="AA25" s="106">
        <v>0.0</v>
      </c>
      <c r="AB25" s="106">
        <v>0.0</v>
      </c>
      <c r="AC25" s="107"/>
      <c r="AD25" s="105">
        <v>0.0</v>
      </c>
      <c r="AE25" s="105">
        <v>0.0</v>
      </c>
      <c r="AF25" s="105">
        <v>0.0</v>
      </c>
      <c r="AG25" s="105">
        <v>0.0</v>
      </c>
      <c r="AH25" s="105">
        <v>0.0</v>
      </c>
      <c r="AI25" s="105">
        <v>0.0</v>
      </c>
      <c r="AJ25" s="106">
        <v>0.0</v>
      </c>
      <c r="AK25" s="106">
        <v>0.0</v>
      </c>
      <c r="AL25" s="107"/>
      <c r="AM25" s="105">
        <v>4.0</v>
      </c>
      <c r="AN25" s="105">
        <v>3.0</v>
      </c>
      <c r="AO25" s="105">
        <v>1.0</v>
      </c>
      <c r="AP25" s="105">
        <v>0.0</v>
      </c>
      <c r="AQ25" s="105">
        <v>0.0</v>
      </c>
      <c r="AR25" s="105">
        <v>0.0</v>
      </c>
      <c r="AS25" s="106">
        <v>0.0</v>
      </c>
      <c r="AT25" s="106">
        <v>0.0</v>
      </c>
      <c r="AU25" s="3"/>
      <c r="AV25" s="108">
        <f t="shared" ref="AV25:AX25" si="41">sum(Z25+AI25+AR25)</f>
        <v>0</v>
      </c>
      <c r="AW25" s="109">
        <f t="shared" si="41"/>
        <v>0</v>
      </c>
      <c r="AX25" s="109">
        <f t="shared" si="41"/>
        <v>0</v>
      </c>
      <c r="AY25" s="107"/>
      <c r="AZ25" s="105">
        <v>0.0</v>
      </c>
      <c r="BA25" s="105">
        <v>0.0</v>
      </c>
      <c r="BB25" s="105">
        <v>0.0</v>
      </c>
      <c r="BC25" s="105">
        <v>0.0</v>
      </c>
      <c r="BD25" s="105">
        <v>0.0</v>
      </c>
      <c r="BE25" s="106">
        <v>0.0</v>
      </c>
      <c r="BF25" s="106">
        <v>0.0</v>
      </c>
      <c r="BG25" s="107"/>
      <c r="BH25" s="105">
        <v>0.0</v>
      </c>
      <c r="BI25" s="105">
        <v>0.0</v>
      </c>
      <c r="BJ25" s="105">
        <v>0.0</v>
      </c>
      <c r="BK25" s="105">
        <v>0.0</v>
      </c>
      <c r="BL25" s="105">
        <v>0.0</v>
      </c>
      <c r="BM25" s="105">
        <v>0.0</v>
      </c>
      <c r="BN25" s="106">
        <v>0.0</v>
      </c>
      <c r="BO25" s="106">
        <v>0.0</v>
      </c>
      <c r="BP25" s="107"/>
      <c r="BQ25" s="105">
        <v>5.0</v>
      </c>
      <c r="BR25" s="105">
        <v>5.0</v>
      </c>
      <c r="BS25" s="105">
        <v>0.0</v>
      </c>
      <c r="BT25" s="105">
        <v>2.0</v>
      </c>
      <c r="BU25" s="105">
        <v>0.0</v>
      </c>
      <c r="BV25" s="105">
        <v>2.0</v>
      </c>
      <c r="BW25" s="106">
        <v>4500.0</v>
      </c>
      <c r="BX25" s="106">
        <v>7000.0</v>
      </c>
      <c r="BY25" s="3"/>
      <c r="BZ25" s="108">
        <f t="shared" ref="BZ25:CB25" si="42">sum(BD25+BM25+BV25)</f>
        <v>2</v>
      </c>
      <c r="CA25" s="109">
        <f t="shared" si="42"/>
        <v>4500</v>
      </c>
      <c r="CB25" s="109">
        <f t="shared" si="42"/>
        <v>7000</v>
      </c>
      <c r="CC25" s="107"/>
      <c r="CD25" s="108">
        <f t="shared" ref="CD25:CF25" si="43">AV25+BZ25</f>
        <v>2</v>
      </c>
      <c r="CE25" s="109">
        <f t="shared" si="43"/>
        <v>4500</v>
      </c>
      <c r="CF25" s="109">
        <f t="shared" si="43"/>
        <v>7000</v>
      </c>
      <c r="CG25" s="107"/>
      <c r="CH25" s="107"/>
    </row>
    <row r="26" ht="14.25" customHeight="1">
      <c r="A26" s="103"/>
      <c r="B26" s="104">
        <f t="shared" si="10"/>
        <v>44940</v>
      </c>
      <c r="C26" s="97"/>
      <c r="D26" s="105" t="s">
        <v>119</v>
      </c>
      <c r="E26" s="105"/>
      <c r="F26" s="105"/>
      <c r="G26" s="106">
        <v>0.0</v>
      </c>
      <c r="H26" s="105">
        <v>1.0</v>
      </c>
      <c r="I26" s="105">
        <v>4.0</v>
      </c>
      <c r="J26" s="105">
        <v>4.0</v>
      </c>
      <c r="K26" s="105">
        <v>1.0</v>
      </c>
      <c r="L26" s="107"/>
      <c r="M26" s="105">
        <v>0.0</v>
      </c>
      <c r="N26" s="105">
        <v>0.0</v>
      </c>
      <c r="O26" s="105">
        <v>0.0</v>
      </c>
      <c r="P26" s="107"/>
      <c r="Q26" s="105">
        <v>0.0</v>
      </c>
      <c r="R26" s="105">
        <v>0.0</v>
      </c>
      <c r="S26" s="105">
        <v>0.0</v>
      </c>
      <c r="T26" s="293">
        <f t="shared" si="6"/>
        <v>1</v>
      </c>
      <c r="U26" s="107"/>
      <c r="V26" s="105">
        <v>0.0</v>
      </c>
      <c r="W26" s="105">
        <v>0.0</v>
      </c>
      <c r="X26" s="105">
        <v>0.0</v>
      </c>
      <c r="Y26" s="105">
        <v>0.0</v>
      </c>
      <c r="Z26" s="105">
        <v>0.0</v>
      </c>
      <c r="AA26" s="106">
        <v>0.0</v>
      </c>
      <c r="AB26" s="106">
        <v>0.0</v>
      </c>
      <c r="AC26" s="107"/>
      <c r="AD26" s="105">
        <v>0.0</v>
      </c>
      <c r="AE26" s="105">
        <v>0.0</v>
      </c>
      <c r="AF26" s="105">
        <v>0.0</v>
      </c>
      <c r="AG26" s="105">
        <v>0.0</v>
      </c>
      <c r="AH26" s="105">
        <v>0.0</v>
      </c>
      <c r="AI26" s="105">
        <v>0.0</v>
      </c>
      <c r="AJ26" s="106">
        <v>0.0</v>
      </c>
      <c r="AK26" s="106">
        <v>0.0</v>
      </c>
      <c r="AL26" s="107"/>
      <c r="AM26" s="105">
        <v>0.0</v>
      </c>
      <c r="AN26" s="105">
        <v>0.0</v>
      </c>
      <c r="AO26" s="105">
        <v>0.0</v>
      </c>
      <c r="AP26" s="105">
        <v>0.0</v>
      </c>
      <c r="AQ26" s="105">
        <v>0.0</v>
      </c>
      <c r="AR26" s="105">
        <v>0.0</v>
      </c>
      <c r="AS26" s="106">
        <v>0.0</v>
      </c>
      <c r="AT26" s="106">
        <v>0.0</v>
      </c>
      <c r="AU26" s="3"/>
      <c r="AV26" s="108">
        <f t="shared" ref="AV26:AX26" si="44">sum(Z26+AI26+AR26)</f>
        <v>0</v>
      </c>
      <c r="AW26" s="109">
        <f t="shared" si="44"/>
        <v>0</v>
      </c>
      <c r="AX26" s="109">
        <f t="shared" si="44"/>
        <v>0</v>
      </c>
      <c r="AY26" s="107"/>
      <c r="AZ26" s="105">
        <v>0.0</v>
      </c>
      <c r="BA26" s="105">
        <v>0.0</v>
      </c>
      <c r="BB26" s="105">
        <v>0.0</v>
      </c>
      <c r="BC26" s="105">
        <v>0.0</v>
      </c>
      <c r="BD26" s="105">
        <v>0.0</v>
      </c>
      <c r="BE26" s="106">
        <v>0.0</v>
      </c>
      <c r="BF26" s="106">
        <v>0.0</v>
      </c>
      <c r="BG26" s="107"/>
      <c r="BH26" s="105">
        <v>0.0</v>
      </c>
      <c r="BI26" s="105">
        <v>0.0</v>
      </c>
      <c r="BJ26" s="105">
        <v>0.0</v>
      </c>
      <c r="BK26" s="105">
        <v>0.0</v>
      </c>
      <c r="BL26" s="105">
        <v>0.0</v>
      </c>
      <c r="BM26" s="105">
        <v>0.0</v>
      </c>
      <c r="BN26" s="106">
        <v>0.0</v>
      </c>
      <c r="BO26" s="106">
        <v>0.0</v>
      </c>
      <c r="BP26" s="107"/>
      <c r="BQ26" s="105">
        <v>0.0</v>
      </c>
      <c r="BR26" s="105">
        <v>0.0</v>
      </c>
      <c r="BS26" s="105">
        <v>0.0</v>
      </c>
      <c r="BT26" s="105">
        <v>0.0</v>
      </c>
      <c r="BU26" s="105">
        <v>0.0</v>
      </c>
      <c r="BV26" s="105">
        <v>0.0</v>
      </c>
      <c r="BW26" s="106">
        <v>0.0</v>
      </c>
      <c r="BX26" s="106">
        <v>0.0</v>
      </c>
      <c r="BY26" s="3"/>
      <c r="BZ26" s="108">
        <f t="shared" ref="BZ26:CB26" si="45">sum(BD26+BM26+BV26)</f>
        <v>0</v>
      </c>
      <c r="CA26" s="109">
        <f t="shared" si="45"/>
        <v>0</v>
      </c>
      <c r="CB26" s="109">
        <f t="shared" si="45"/>
        <v>0</v>
      </c>
      <c r="CC26" s="107"/>
      <c r="CD26" s="108">
        <f t="shared" ref="CD26:CF26" si="46">AV26+BZ26</f>
        <v>0</v>
      </c>
      <c r="CE26" s="109">
        <f t="shared" si="46"/>
        <v>0</v>
      </c>
      <c r="CF26" s="109">
        <f t="shared" si="46"/>
        <v>0</v>
      </c>
      <c r="CG26" s="107"/>
      <c r="CH26" s="107"/>
    </row>
    <row r="27" ht="14.25" customHeight="1">
      <c r="A27" s="103"/>
      <c r="B27" s="104">
        <f t="shared" si="10"/>
        <v>44941</v>
      </c>
      <c r="C27" s="97"/>
      <c r="D27" s="105" t="s">
        <v>119</v>
      </c>
      <c r="E27" s="105"/>
      <c r="F27" s="105"/>
      <c r="G27" s="106">
        <v>0.0</v>
      </c>
      <c r="H27" s="105">
        <v>2.0</v>
      </c>
      <c r="I27" s="105">
        <v>4.0</v>
      </c>
      <c r="J27" s="105">
        <v>4.0</v>
      </c>
      <c r="K27" s="105">
        <v>1.0</v>
      </c>
      <c r="L27" s="107"/>
      <c r="M27" s="105">
        <v>0.0</v>
      </c>
      <c r="N27" s="105">
        <v>0.0</v>
      </c>
      <c r="O27" s="105">
        <v>0.0</v>
      </c>
      <c r="P27" s="107"/>
      <c r="Q27" s="105">
        <v>0.0</v>
      </c>
      <c r="R27" s="105">
        <v>0.0</v>
      </c>
      <c r="S27" s="105">
        <v>0.0</v>
      </c>
      <c r="T27" s="293">
        <f t="shared" si="6"/>
        <v>1</v>
      </c>
      <c r="U27" s="107"/>
      <c r="V27" s="105">
        <v>0.0</v>
      </c>
      <c r="W27" s="105">
        <v>0.0</v>
      </c>
      <c r="X27" s="105">
        <v>0.0</v>
      </c>
      <c r="Y27" s="105">
        <v>0.0</v>
      </c>
      <c r="Z27" s="105">
        <v>0.0</v>
      </c>
      <c r="AA27" s="106">
        <v>0.0</v>
      </c>
      <c r="AB27" s="106">
        <v>0.0</v>
      </c>
      <c r="AC27" s="107"/>
      <c r="AD27" s="105">
        <v>0.0</v>
      </c>
      <c r="AE27" s="105">
        <v>0.0</v>
      </c>
      <c r="AF27" s="105">
        <v>0.0</v>
      </c>
      <c r="AG27" s="105">
        <v>0.0</v>
      </c>
      <c r="AH27" s="105">
        <v>0.0</v>
      </c>
      <c r="AI27" s="105">
        <v>0.0</v>
      </c>
      <c r="AJ27" s="106">
        <v>0.0</v>
      </c>
      <c r="AK27" s="106">
        <v>0.0</v>
      </c>
      <c r="AL27" s="107"/>
      <c r="AM27" s="105">
        <v>0.0</v>
      </c>
      <c r="AN27" s="105">
        <v>0.0</v>
      </c>
      <c r="AO27" s="105">
        <v>0.0</v>
      </c>
      <c r="AP27" s="105">
        <v>0.0</v>
      </c>
      <c r="AQ27" s="105">
        <v>0.0</v>
      </c>
      <c r="AR27" s="105">
        <v>0.0</v>
      </c>
      <c r="AS27" s="106">
        <v>0.0</v>
      </c>
      <c r="AT27" s="106">
        <v>0.0</v>
      </c>
      <c r="AU27" s="3"/>
      <c r="AV27" s="108">
        <f t="shared" ref="AV27:AX27" si="47">sum(Z27+AI27+AR27)</f>
        <v>0</v>
      </c>
      <c r="AW27" s="109">
        <f t="shared" si="47"/>
        <v>0</v>
      </c>
      <c r="AX27" s="109">
        <f t="shared" si="47"/>
        <v>0</v>
      </c>
      <c r="AY27" s="107"/>
      <c r="AZ27" s="105">
        <v>0.0</v>
      </c>
      <c r="BA27" s="105">
        <v>0.0</v>
      </c>
      <c r="BB27" s="105">
        <v>0.0</v>
      </c>
      <c r="BC27" s="105">
        <v>0.0</v>
      </c>
      <c r="BD27" s="105">
        <v>0.0</v>
      </c>
      <c r="BE27" s="106">
        <v>0.0</v>
      </c>
      <c r="BF27" s="106">
        <v>0.0</v>
      </c>
      <c r="BG27" s="107"/>
      <c r="BH27" s="105">
        <v>0.0</v>
      </c>
      <c r="BI27" s="105">
        <v>0.0</v>
      </c>
      <c r="BJ27" s="105">
        <v>0.0</v>
      </c>
      <c r="BK27" s="105">
        <v>0.0</v>
      </c>
      <c r="BL27" s="105">
        <v>0.0</v>
      </c>
      <c r="BM27" s="105">
        <v>0.0</v>
      </c>
      <c r="BN27" s="106">
        <v>0.0</v>
      </c>
      <c r="BO27" s="106">
        <v>0.0</v>
      </c>
      <c r="BP27" s="107"/>
      <c r="BQ27" s="105">
        <v>0.0</v>
      </c>
      <c r="BR27" s="105">
        <v>0.0</v>
      </c>
      <c r="BS27" s="105">
        <v>0.0</v>
      </c>
      <c r="BT27" s="105">
        <v>0.0</v>
      </c>
      <c r="BU27" s="105">
        <v>0.0</v>
      </c>
      <c r="BV27" s="105">
        <v>0.0</v>
      </c>
      <c r="BW27" s="106">
        <v>0.0</v>
      </c>
      <c r="BX27" s="106">
        <v>0.0</v>
      </c>
      <c r="BY27" s="3"/>
      <c r="BZ27" s="108">
        <f t="shared" ref="BZ27:CB27" si="48">sum(BD27+BM27+BV27)</f>
        <v>0</v>
      </c>
      <c r="CA27" s="109">
        <f t="shared" si="48"/>
        <v>0</v>
      </c>
      <c r="CB27" s="109">
        <f t="shared" si="48"/>
        <v>0</v>
      </c>
      <c r="CC27" s="107"/>
      <c r="CD27" s="108">
        <f t="shared" ref="CD27:CF27" si="49">AV27+BZ27</f>
        <v>0</v>
      </c>
      <c r="CE27" s="109">
        <f t="shared" si="49"/>
        <v>0</v>
      </c>
      <c r="CF27" s="109">
        <f t="shared" si="49"/>
        <v>0</v>
      </c>
      <c r="CG27" s="107"/>
      <c r="CH27" s="107"/>
    </row>
    <row r="28" ht="14.25" customHeight="1">
      <c r="A28" s="103"/>
      <c r="B28" s="104">
        <f t="shared" si="10"/>
        <v>44942</v>
      </c>
      <c r="C28" s="97"/>
      <c r="D28" s="105" t="s">
        <v>119</v>
      </c>
      <c r="E28" s="105"/>
      <c r="F28" s="105"/>
      <c r="G28" s="106">
        <v>0.0</v>
      </c>
      <c r="H28" s="105">
        <v>6.0</v>
      </c>
      <c r="I28" s="105">
        <v>18.0</v>
      </c>
      <c r="J28" s="105">
        <v>12.0</v>
      </c>
      <c r="K28" s="105">
        <v>3.0</v>
      </c>
      <c r="L28" s="107"/>
      <c r="M28" s="105">
        <v>0.0</v>
      </c>
      <c r="N28" s="105">
        <v>0.0</v>
      </c>
      <c r="O28" s="105">
        <v>0.0</v>
      </c>
      <c r="P28" s="107"/>
      <c r="Q28" s="105">
        <v>0.0</v>
      </c>
      <c r="R28" s="105">
        <v>0.0</v>
      </c>
      <c r="S28" s="105">
        <v>0.0</v>
      </c>
      <c r="T28" s="293">
        <f t="shared" si="6"/>
        <v>3</v>
      </c>
      <c r="U28" s="107"/>
      <c r="V28" s="105">
        <v>0.0</v>
      </c>
      <c r="W28" s="105">
        <v>0.0</v>
      </c>
      <c r="X28" s="105">
        <v>0.0</v>
      </c>
      <c r="Y28" s="105">
        <v>0.0</v>
      </c>
      <c r="Z28" s="105">
        <v>0.0</v>
      </c>
      <c r="AA28" s="106">
        <v>0.0</v>
      </c>
      <c r="AB28" s="106">
        <v>0.0</v>
      </c>
      <c r="AC28" s="107"/>
      <c r="AD28" s="105">
        <v>0.0</v>
      </c>
      <c r="AE28" s="105">
        <v>0.0</v>
      </c>
      <c r="AF28" s="105">
        <v>0.0</v>
      </c>
      <c r="AG28" s="105">
        <v>0.0</v>
      </c>
      <c r="AH28" s="105">
        <v>0.0</v>
      </c>
      <c r="AI28" s="105">
        <v>0.0</v>
      </c>
      <c r="AJ28" s="106">
        <v>0.0</v>
      </c>
      <c r="AK28" s="106">
        <v>0.0</v>
      </c>
      <c r="AL28" s="107"/>
      <c r="AM28" s="105">
        <v>0.0</v>
      </c>
      <c r="AN28" s="105">
        <v>0.0</v>
      </c>
      <c r="AO28" s="105">
        <v>0.0</v>
      </c>
      <c r="AP28" s="105">
        <v>0.0</v>
      </c>
      <c r="AQ28" s="105">
        <v>0.0</v>
      </c>
      <c r="AR28" s="105">
        <v>0.0</v>
      </c>
      <c r="AS28" s="106">
        <v>0.0</v>
      </c>
      <c r="AT28" s="106">
        <v>0.0</v>
      </c>
      <c r="AU28" s="3"/>
      <c r="AV28" s="108">
        <f t="shared" ref="AV28:AX28" si="50">sum(Z28+AI28+AR28)</f>
        <v>0</v>
      </c>
      <c r="AW28" s="109">
        <f t="shared" si="50"/>
        <v>0</v>
      </c>
      <c r="AX28" s="109">
        <f t="shared" si="50"/>
        <v>0</v>
      </c>
      <c r="AY28" s="107"/>
      <c r="AZ28" s="105">
        <v>5.0</v>
      </c>
      <c r="BA28" s="105">
        <v>5.0</v>
      </c>
      <c r="BB28" s="105">
        <v>0.0</v>
      </c>
      <c r="BC28" s="105">
        <v>0.0</v>
      </c>
      <c r="BD28" s="105">
        <v>1.0</v>
      </c>
      <c r="BE28" s="106">
        <v>1250.0</v>
      </c>
      <c r="BF28" s="106">
        <v>1250.0</v>
      </c>
      <c r="BG28" s="107"/>
      <c r="BH28" s="105">
        <v>0.0</v>
      </c>
      <c r="BI28" s="105">
        <v>0.0</v>
      </c>
      <c r="BJ28" s="105">
        <v>0.0</v>
      </c>
      <c r="BK28" s="105">
        <v>0.0</v>
      </c>
      <c r="BL28" s="105">
        <v>0.0</v>
      </c>
      <c r="BM28" s="105">
        <v>0.0</v>
      </c>
      <c r="BN28" s="106">
        <v>0.0</v>
      </c>
      <c r="BO28" s="106">
        <v>0.0</v>
      </c>
      <c r="BP28" s="107"/>
      <c r="BQ28" s="105">
        <v>7.0</v>
      </c>
      <c r="BR28" s="105">
        <v>7.0</v>
      </c>
      <c r="BS28" s="105">
        <v>0.0</v>
      </c>
      <c r="BT28" s="105">
        <v>0.0</v>
      </c>
      <c r="BU28" s="105">
        <v>0.0</v>
      </c>
      <c r="BV28" s="105">
        <v>0.0</v>
      </c>
      <c r="BW28" s="106">
        <v>0.0</v>
      </c>
      <c r="BX28" s="106">
        <v>0.0</v>
      </c>
      <c r="BY28" s="3"/>
      <c r="BZ28" s="108">
        <f t="shared" ref="BZ28:CB28" si="51">sum(BD28+BM28+BV28)</f>
        <v>1</v>
      </c>
      <c r="CA28" s="109">
        <f t="shared" si="51"/>
        <v>1250</v>
      </c>
      <c r="CB28" s="109">
        <f t="shared" si="51"/>
        <v>1250</v>
      </c>
      <c r="CC28" s="107"/>
      <c r="CD28" s="108">
        <f t="shared" ref="CD28:CF28" si="52">AV28+BZ28</f>
        <v>1</v>
      </c>
      <c r="CE28" s="109">
        <f t="shared" si="52"/>
        <v>1250</v>
      </c>
      <c r="CF28" s="109">
        <f t="shared" si="52"/>
        <v>1250</v>
      </c>
      <c r="CG28" s="107"/>
      <c r="CH28" s="107"/>
    </row>
    <row r="29" ht="14.25" customHeight="1">
      <c r="A29" s="103"/>
      <c r="B29" s="104">
        <f t="shared" si="10"/>
        <v>44943</v>
      </c>
      <c r="C29" s="97"/>
      <c r="D29" s="105" t="s">
        <v>119</v>
      </c>
      <c r="E29" s="105"/>
      <c r="F29" s="105"/>
      <c r="G29" s="106">
        <v>0.0</v>
      </c>
      <c r="H29" s="105">
        <v>4.0</v>
      </c>
      <c r="I29" s="105">
        <v>6.0</v>
      </c>
      <c r="J29" s="105">
        <v>5.0</v>
      </c>
      <c r="K29" s="105">
        <v>3.0</v>
      </c>
      <c r="L29" s="107"/>
      <c r="M29" s="105">
        <v>0.0</v>
      </c>
      <c r="N29" s="105">
        <v>0.0</v>
      </c>
      <c r="O29" s="105">
        <v>0.0</v>
      </c>
      <c r="P29" s="107"/>
      <c r="Q29" s="105">
        <v>0.0</v>
      </c>
      <c r="R29" s="105">
        <v>0.0</v>
      </c>
      <c r="S29" s="105">
        <v>0.0</v>
      </c>
      <c r="T29" s="293">
        <f t="shared" si="6"/>
        <v>3</v>
      </c>
      <c r="U29" s="107"/>
      <c r="V29" s="105">
        <v>0.0</v>
      </c>
      <c r="W29" s="105">
        <v>0.0</v>
      </c>
      <c r="X29" s="105">
        <v>0.0</v>
      </c>
      <c r="Y29" s="105">
        <v>0.0</v>
      </c>
      <c r="Z29" s="105">
        <v>0.0</v>
      </c>
      <c r="AA29" s="106">
        <v>0.0</v>
      </c>
      <c r="AB29" s="106">
        <v>0.0</v>
      </c>
      <c r="AC29" s="107"/>
      <c r="AD29" s="105">
        <v>0.0</v>
      </c>
      <c r="AE29" s="105">
        <v>0.0</v>
      </c>
      <c r="AF29" s="105">
        <v>0.0</v>
      </c>
      <c r="AG29" s="105">
        <v>0.0</v>
      </c>
      <c r="AH29" s="105">
        <v>0.0</v>
      </c>
      <c r="AI29" s="105">
        <v>0.0</v>
      </c>
      <c r="AJ29" s="106">
        <v>0.0</v>
      </c>
      <c r="AK29" s="106">
        <v>0.0</v>
      </c>
      <c r="AL29" s="107"/>
      <c r="AM29" s="105">
        <v>2.0</v>
      </c>
      <c r="AN29" s="105">
        <v>2.0</v>
      </c>
      <c r="AO29" s="105">
        <v>0.0</v>
      </c>
      <c r="AP29" s="105">
        <v>0.0</v>
      </c>
      <c r="AQ29" s="105">
        <v>1.0</v>
      </c>
      <c r="AR29" s="105">
        <v>1.0</v>
      </c>
      <c r="AS29" s="106">
        <v>2500.0</v>
      </c>
      <c r="AT29" s="106">
        <v>2500.0</v>
      </c>
      <c r="AU29" s="3"/>
      <c r="AV29" s="108">
        <f t="shared" ref="AV29:AX29" si="53">sum(Z29+AI29+AR29)</f>
        <v>1</v>
      </c>
      <c r="AW29" s="109">
        <f t="shared" si="53"/>
        <v>2500</v>
      </c>
      <c r="AX29" s="109">
        <f t="shared" si="53"/>
        <v>2500</v>
      </c>
      <c r="AY29" s="107"/>
      <c r="AZ29" s="105">
        <v>4.0</v>
      </c>
      <c r="BA29" s="105">
        <v>4.0</v>
      </c>
      <c r="BB29" s="105">
        <v>0.0</v>
      </c>
      <c r="BC29" s="105">
        <v>0.0</v>
      </c>
      <c r="BD29" s="105">
        <v>1.0</v>
      </c>
      <c r="BE29" s="106">
        <v>1250.0</v>
      </c>
      <c r="BF29" s="106">
        <v>1250.0</v>
      </c>
      <c r="BG29" s="107"/>
      <c r="BH29" s="105">
        <v>0.0</v>
      </c>
      <c r="BI29" s="105">
        <v>0.0</v>
      </c>
      <c r="BJ29" s="105">
        <v>0.0</v>
      </c>
      <c r="BK29" s="105">
        <v>0.0</v>
      </c>
      <c r="BL29" s="105">
        <v>0.0</v>
      </c>
      <c r="BM29" s="105">
        <v>0.0</v>
      </c>
      <c r="BN29" s="106">
        <v>0.0</v>
      </c>
      <c r="BO29" s="106">
        <v>0.0</v>
      </c>
      <c r="BP29" s="107"/>
      <c r="BQ29" s="105">
        <v>2.0</v>
      </c>
      <c r="BR29" s="105">
        <v>1.0</v>
      </c>
      <c r="BS29" s="105">
        <v>1.0</v>
      </c>
      <c r="BT29" s="105">
        <v>1.0</v>
      </c>
      <c r="BU29" s="105">
        <v>0.0</v>
      </c>
      <c r="BV29" s="105">
        <v>1.0</v>
      </c>
      <c r="BW29" s="106">
        <v>3500.0</v>
      </c>
      <c r="BX29" s="106">
        <v>3500.0</v>
      </c>
      <c r="BY29" s="3"/>
      <c r="BZ29" s="108">
        <f t="shared" ref="BZ29:CB29" si="54">sum(BD29+BM29+BV29)</f>
        <v>2</v>
      </c>
      <c r="CA29" s="109">
        <f t="shared" si="54"/>
        <v>4750</v>
      </c>
      <c r="CB29" s="109">
        <f t="shared" si="54"/>
        <v>4750</v>
      </c>
      <c r="CC29" s="107"/>
      <c r="CD29" s="108">
        <f t="shared" ref="CD29:CF29" si="55">AV29+BZ29</f>
        <v>3</v>
      </c>
      <c r="CE29" s="109">
        <f t="shared" si="55"/>
        <v>7250</v>
      </c>
      <c r="CF29" s="109">
        <f t="shared" si="55"/>
        <v>7250</v>
      </c>
      <c r="CG29" s="107"/>
      <c r="CH29" s="107"/>
    </row>
    <row r="30" ht="14.25" customHeight="1">
      <c r="A30" s="103"/>
      <c r="B30" s="104">
        <f t="shared" si="10"/>
        <v>44944</v>
      </c>
      <c r="C30" s="97"/>
      <c r="D30" s="105" t="s">
        <v>119</v>
      </c>
      <c r="E30" s="105"/>
      <c r="F30" s="105"/>
      <c r="G30" s="106">
        <v>0.0</v>
      </c>
      <c r="H30" s="105">
        <v>4.0</v>
      </c>
      <c r="I30" s="105">
        <v>5.0</v>
      </c>
      <c r="J30" s="105">
        <v>5.0</v>
      </c>
      <c r="K30" s="105">
        <v>0.0</v>
      </c>
      <c r="L30" s="107"/>
      <c r="M30" s="105">
        <v>0.0</v>
      </c>
      <c r="N30" s="105">
        <v>0.0</v>
      </c>
      <c r="O30" s="105">
        <v>0.0</v>
      </c>
      <c r="P30" s="107"/>
      <c r="Q30" s="105">
        <v>0.0</v>
      </c>
      <c r="R30" s="105">
        <v>0.0</v>
      </c>
      <c r="S30" s="105">
        <v>0.0</v>
      </c>
      <c r="T30" s="293">
        <f t="shared" si="6"/>
        <v>0</v>
      </c>
      <c r="U30" s="107"/>
      <c r="V30" s="105">
        <v>5.0</v>
      </c>
      <c r="W30" s="105">
        <v>2.0</v>
      </c>
      <c r="X30" s="105">
        <v>3.0</v>
      </c>
      <c r="Y30" s="105">
        <v>1.0</v>
      </c>
      <c r="Z30" s="105">
        <v>1.0</v>
      </c>
      <c r="AA30" s="106">
        <v>1500.0</v>
      </c>
      <c r="AB30" s="106">
        <v>3000.0</v>
      </c>
      <c r="AC30" s="107"/>
      <c r="AD30" s="105">
        <v>0.0</v>
      </c>
      <c r="AE30" s="105">
        <v>0.0</v>
      </c>
      <c r="AF30" s="105">
        <v>0.0</v>
      </c>
      <c r="AG30" s="105">
        <v>0.0</v>
      </c>
      <c r="AH30" s="105">
        <v>0.0</v>
      </c>
      <c r="AI30" s="105">
        <v>0.0</v>
      </c>
      <c r="AJ30" s="106">
        <v>0.0</v>
      </c>
      <c r="AK30" s="106">
        <v>0.0</v>
      </c>
      <c r="AL30" s="107"/>
      <c r="AM30" s="105">
        <v>2.0</v>
      </c>
      <c r="AN30" s="105">
        <v>2.0</v>
      </c>
      <c r="AO30" s="105">
        <v>2.0</v>
      </c>
      <c r="AP30" s="105">
        <v>0.0</v>
      </c>
      <c r="AQ30" s="105">
        <v>0.0</v>
      </c>
      <c r="AR30" s="105">
        <v>0.0</v>
      </c>
      <c r="AS30" s="106">
        <v>0.0</v>
      </c>
      <c r="AT30" s="106">
        <v>0.0</v>
      </c>
      <c r="AU30" s="3"/>
      <c r="AV30" s="108">
        <f t="shared" ref="AV30:AX30" si="56">sum(Z30+AI30+AR30)</f>
        <v>1</v>
      </c>
      <c r="AW30" s="109">
        <f t="shared" si="56"/>
        <v>1500</v>
      </c>
      <c r="AX30" s="109">
        <f t="shared" si="56"/>
        <v>3000</v>
      </c>
      <c r="AY30" s="107"/>
      <c r="AZ30" s="105">
        <v>3.0</v>
      </c>
      <c r="BA30" s="105">
        <v>3.0</v>
      </c>
      <c r="BB30" s="105">
        <v>0.0</v>
      </c>
      <c r="BC30" s="105">
        <v>0.0</v>
      </c>
      <c r="BD30" s="105">
        <v>0.0</v>
      </c>
      <c r="BE30" s="106">
        <v>0.0</v>
      </c>
      <c r="BF30" s="106">
        <v>0.0</v>
      </c>
      <c r="BG30" s="107"/>
      <c r="BH30" s="105">
        <v>0.0</v>
      </c>
      <c r="BI30" s="105">
        <v>0.0</v>
      </c>
      <c r="BJ30" s="105">
        <v>0.0</v>
      </c>
      <c r="BK30" s="105">
        <v>0.0</v>
      </c>
      <c r="BL30" s="105">
        <v>0.0</v>
      </c>
      <c r="BM30" s="105">
        <v>0.0</v>
      </c>
      <c r="BN30" s="106">
        <v>0.0</v>
      </c>
      <c r="BO30" s="106">
        <v>0.0</v>
      </c>
      <c r="BP30" s="107"/>
      <c r="BQ30" s="105">
        <v>1.0</v>
      </c>
      <c r="BR30" s="105">
        <v>1.0</v>
      </c>
      <c r="BS30" s="105">
        <v>1.0</v>
      </c>
      <c r="BT30" s="105">
        <v>0.0</v>
      </c>
      <c r="BU30" s="105">
        <v>0.0</v>
      </c>
      <c r="BV30" s="105">
        <v>0.0</v>
      </c>
      <c r="BW30" s="106">
        <v>3500.0</v>
      </c>
      <c r="BX30" s="106">
        <v>3500.0</v>
      </c>
      <c r="BY30" s="3"/>
      <c r="BZ30" s="108">
        <f t="shared" ref="BZ30:CB30" si="57">sum(BD30+BM30+BV30)</f>
        <v>0</v>
      </c>
      <c r="CA30" s="109">
        <f t="shared" si="57"/>
        <v>3500</v>
      </c>
      <c r="CB30" s="109">
        <f t="shared" si="57"/>
        <v>3500</v>
      </c>
      <c r="CC30" s="107"/>
      <c r="CD30" s="108">
        <f t="shared" ref="CD30:CF30" si="58">AV30+BZ30</f>
        <v>1</v>
      </c>
      <c r="CE30" s="109">
        <f t="shared" si="58"/>
        <v>5000</v>
      </c>
      <c r="CF30" s="109">
        <f t="shared" si="58"/>
        <v>6500</v>
      </c>
      <c r="CG30" s="107"/>
      <c r="CH30" s="107"/>
    </row>
    <row r="31" ht="14.25" customHeight="1">
      <c r="A31" s="103"/>
      <c r="B31" s="104">
        <f t="shared" si="10"/>
        <v>44945</v>
      </c>
      <c r="C31" s="97"/>
      <c r="D31" s="105" t="s">
        <v>119</v>
      </c>
      <c r="E31" s="105"/>
      <c r="F31" s="105"/>
      <c r="G31" s="106">
        <v>0.0</v>
      </c>
      <c r="H31" s="105">
        <v>3.0</v>
      </c>
      <c r="I31" s="105">
        <v>30.0</v>
      </c>
      <c r="J31" s="105">
        <v>6.0</v>
      </c>
      <c r="K31" s="105">
        <v>1.0</v>
      </c>
      <c r="L31" s="107"/>
      <c r="M31" s="105">
        <v>0.0</v>
      </c>
      <c r="N31" s="105">
        <v>0.0</v>
      </c>
      <c r="O31" s="105">
        <v>0.0</v>
      </c>
      <c r="P31" s="107"/>
      <c r="Q31" s="105">
        <v>0.0</v>
      </c>
      <c r="R31" s="105">
        <v>0.0</v>
      </c>
      <c r="S31" s="105">
        <v>0.0</v>
      </c>
      <c r="T31" s="293">
        <f t="shared" si="6"/>
        <v>1</v>
      </c>
      <c r="U31" s="107"/>
      <c r="V31" s="105">
        <v>0.0</v>
      </c>
      <c r="W31" s="105">
        <v>0.0</v>
      </c>
      <c r="X31" s="105">
        <v>0.0</v>
      </c>
      <c r="Y31" s="105">
        <v>0.0</v>
      </c>
      <c r="Z31" s="105">
        <v>0.0</v>
      </c>
      <c r="AA31" s="106">
        <v>0.0</v>
      </c>
      <c r="AB31" s="106">
        <v>0.0</v>
      </c>
      <c r="AC31" s="107"/>
      <c r="AD31" s="105">
        <v>0.0</v>
      </c>
      <c r="AE31" s="105">
        <v>0.0</v>
      </c>
      <c r="AF31" s="105">
        <v>0.0</v>
      </c>
      <c r="AG31" s="105">
        <v>0.0</v>
      </c>
      <c r="AH31" s="105">
        <v>0.0</v>
      </c>
      <c r="AI31" s="105">
        <v>0.0</v>
      </c>
      <c r="AJ31" s="106">
        <v>0.0</v>
      </c>
      <c r="AK31" s="106">
        <v>0.0</v>
      </c>
      <c r="AL31" s="107"/>
      <c r="AM31" s="105">
        <v>0.0</v>
      </c>
      <c r="AN31" s="105">
        <v>0.0</v>
      </c>
      <c r="AO31" s="105">
        <v>0.0</v>
      </c>
      <c r="AP31" s="105">
        <v>0.0</v>
      </c>
      <c r="AQ31" s="105">
        <v>0.0</v>
      </c>
      <c r="AR31" s="105">
        <v>0.0</v>
      </c>
      <c r="AS31" s="106">
        <v>0.0</v>
      </c>
      <c r="AT31" s="106">
        <v>0.0</v>
      </c>
      <c r="AU31" s="3"/>
      <c r="AV31" s="108">
        <f t="shared" ref="AV31:AX31" si="59">sum(Z31+AI31+AR31)</f>
        <v>0</v>
      </c>
      <c r="AW31" s="109">
        <f t="shared" si="59"/>
        <v>0</v>
      </c>
      <c r="AX31" s="109">
        <f t="shared" si="59"/>
        <v>0</v>
      </c>
      <c r="AY31" s="107"/>
      <c r="AZ31" s="105">
        <v>0.0</v>
      </c>
      <c r="BA31" s="105">
        <v>0.0</v>
      </c>
      <c r="BB31" s="105">
        <v>0.0</v>
      </c>
      <c r="BC31" s="105">
        <v>1.0</v>
      </c>
      <c r="BD31" s="105">
        <v>1.0</v>
      </c>
      <c r="BE31" s="106">
        <v>3500.0</v>
      </c>
      <c r="BF31" s="106">
        <v>3500.0</v>
      </c>
      <c r="BG31" s="107"/>
      <c r="BH31" s="105">
        <v>0.0</v>
      </c>
      <c r="BI31" s="105">
        <v>0.0</v>
      </c>
      <c r="BJ31" s="105">
        <v>0.0</v>
      </c>
      <c r="BK31" s="105">
        <v>0.0</v>
      </c>
      <c r="BL31" s="105">
        <v>0.0</v>
      </c>
      <c r="BM31" s="105">
        <v>0.0</v>
      </c>
      <c r="BN31" s="106">
        <v>0.0</v>
      </c>
      <c r="BO31" s="106">
        <v>0.0</v>
      </c>
      <c r="BP31" s="107"/>
      <c r="BQ31" s="105">
        <v>3.0</v>
      </c>
      <c r="BR31" s="105">
        <v>3.0</v>
      </c>
      <c r="BS31" s="105">
        <v>0.0</v>
      </c>
      <c r="BT31" s="105">
        <v>0.0</v>
      </c>
      <c r="BU31" s="105">
        <v>0.0</v>
      </c>
      <c r="BV31" s="105">
        <v>0.0</v>
      </c>
      <c r="BW31" s="106">
        <v>0.0</v>
      </c>
      <c r="BX31" s="106">
        <v>0.0</v>
      </c>
      <c r="BY31" s="3"/>
      <c r="BZ31" s="108">
        <f t="shared" ref="BZ31:CB31" si="60">sum(BD31+BM31+BV31)</f>
        <v>1</v>
      </c>
      <c r="CA31" s="109">
        <f t="shared" si="60"/>
        <v>3500</v>
      </c>
      <c r="CB31" s="109">
        <f t="shared" si="60"/>
        <v>3500</v>
      </c>
      <c r="CC31" s="107"/>
      <c r="CD31" s="108">
        <f t="shared" ref="CD31:CF31" si="61">AV31+BZ31</f>
        <v>1</v>
      </c>
      <c r="CE31" s="109">
        <f t="shared" si="61"/>
        <v>3500</v>
      </c>
      <c r="CF31" s="109">
        <f t="shared" si="61"/>
        <v>3500</v>
      </c>
      <c r="CG31" s="107"/>
      <c r="CH31" s="107"/>
    </row>
    <row r="32" ht="14.25" customHeight="1">
      <c r="A32" s="103"/>
      <c r="B32" s="104">
        <f t="shared" si="10"/>
        <v>44946</v>
      </c>
      <c r="C32" s="97"/>
      <c r="D32" s="105" t="s">
        <v>119</v>
      </c>
      <c r="E32" s="105"/>
      <c r="F32" s="105"/>
      <c r="G32" s="106">
        <v>0.0</v>
      </c>
      <c r="H32" s="105">
        <v>5.0</v>
      </c>
      <c r="I32" s="105">
        <v>22.0</v>
      </c>
      <c r="J32" s="105">
        <v>12.0</v>
      </c>
      <c r="K32" s="105">
        <v>0.0</v>
      </c>
      <c r="L32" s="107"/>
      <c r="M32" s="105">
        <v>0.0</v>
      </c>
      <c r="N32" s="105">
        <v>0.0</v>
      </c>
      <c r="O32" s="105">
        <v>0.0</v>
      </c>
      <c r="P32" s="107"/>
      <c r="Q32" s="105">
        <v>0.0</v>
      </c>
      <c r="R32" s="105">
        <v>0.0</v>
      </c>
      <c r="S32" s="105">
        <v>0.0</v>
      </c>
      <c r="T32" s="293">
        <f t="shared" si="6"/>
        <v>0</v>
      </c>
      <c r="U32" s="107"/>
      <c r="V32" s="105">
        <v>1.0</v>
      </c>
      <c r="W32" s="105">
        <v>1.0</v>
      </c>
      <c r="X32" s="105">
        <v>0.0</v>
      </c>
      <c r="Y32" s="105">
        <v>1.0</v>
      </c>
      <c r="Z32" s="105">
        <v>1.0</v>
      </c>
      <c r="AA32" s="106">
        <v>3500.0</v>
      </c>
      <c r="AB32" s="106">
        <v>3500.0</v>
      </c>
      <c r="AC32" s="107"/>
      <c r="AD32" s="105">
        <v>0.0</v>
      </c>
      <c r="AE32" s="105">
        <v>0.0</v>
      </c>
      <c r="AF32" s="105">
        <v>0.0</v>
      </c>
      <c r="AG32" s="105">
        <v>0.0</v>
      </c>
      <c r="AH32" s="105">
        <v>0.0</v>
      </c>
      <c r="AI32" s="105">
        <v>0.0</v>
      </c>
      <c r="AJ32" s="106">
        <v>0.0</v>
      </c>
      <c r="AK32" s="106">
        <v>0.0</v>
      </c>
      <c r="AL32" s="107"/>
      <c r="AM32" s="105">
        <v>7.0</v>
      </c>
      <c r="AN32" s="105">
        <v>5.0</v>
      </c>
      <c r="AO32" s="105">
        <v>2.0</v>
      </c>
      <c r="AP32" s="105">
        <v>0.0</v>
      </c>
      <c r="AQ32" s="105">
        <v>2.0</v>
      </c>
      <c r="AR32" s="105">
        <v>2.0</v>
      </c>
      <c r="AS32" s="106">
        <v>2000.0</v>
      </c>
      <c r="AT32" s="106">
        <v>6000.0</v>
      </c>
      <c r="AU32" s="3"/>
      <c r="AV32" s="108">
        <f t="shared" ref="AV32:AX32" si="62">sum(Z32+AI32+AR32)</f>
        <v>3</v>
      </c>
      <c r="AW32" s="109">
        <f t="shared" si="62"/>
        <v>5500</v>
      </c>
      <c r="AX32" s="109">
        <f t="shared" si="62"/>
        <v>9500</v>
      </c>
      <c r="AY32" s="107"/>
      <c r="AZ32" s="105">
        <v>0.0</v>
      </c>
      <c r="BA32" s="105">
        <v>0.0</v>
      </c>
      <c r="BB32" s="105">
        <v>0.0</v>
      </c>
      <c r="BC32" s="105">
        <v>0.0</v>
      </c>
      <c r="BD32" s="105">
        <v>0.0</v>
      </c>
      <c r="BE32" s="106">
        <v>0.0</v>
      </c>
      <c r="BF32" s="106">
        <v>0.0</v>
      </c>
      <c r="BG32" s="107"/>
      <c r="BH32" s="105">
        <v>0.0</v>
      </c>
      <c r="BI32" s="105">
        <v>0.0</v>
      </c>
      <c r="BJ32" s="105">
        <v>0.0</v>
      </c>
      <c r="BK32" s="105">
        <v>0.0</v>
      </c>
      <c r="BL32" s="105">
        <v>0.0</v>
      </c>
      <c r="BM32" s="105">
        <v>0.0</v>
      </c>
      <c r="BN32" s="106">
        <v>0.0</v>
      </c>
      <c r="BO32" s="106">
        <v>0.0</v>
      </c>
      <c r="BP32" s="107"/>
      <c r="BQ32" s="105">
        <v>0.0</v>
      </c>
      <c r="BR32" s="105">
        <v>0.0</v>
      </c>
      <c r="BS32" s="105">
        <v>0.0</v>
      </c>
      <c r="BT32" s="105">
        <v>1.0</v>
      </c>
      <c r="BU32" s="105">
        <v>1.0</v>
      </c>
      <c r="BV32" s="105">
        <v>1.0</v>
      </c>
      <c r="BW32" s="106">
        <v>3500.0</v>
      </c>
      <c r="BX32" s="106">
        <v>3500.0</v>
      </c>
      <c r="BY32" s="3"/>
      <c r="BZ32" s="108">
        <f t="shared" ref="BZ32:CB32" si="63">sum(BD32+BM32+BV32)</f>
        <v>1</v>
      </c>
      <c r="CA32" s="109">
        <f t="shared" si="63"/>
        <v>3500</v>
      </c>
      <c r="CB32" s="109">
        <f t="shared" si="63"/>
        <v>3500</v>
      </c>
      <c r="CC32" s="107"/>
      <c r="CD32" s="108">
        <f t="shared" ref="CD32:CF32" si="64">AV32+BZ32</f>
        <v>4</v>
      </c>
      <c r="CE32" s="109">
        <f t="shared" si="64"/>
        <v>9000</v>
      </c>
      <c r="CF32" s="109">
        <f t="shared" si="64"/>
        <v>13000</v>
      </c>
      <c r="CG32" s="107"/>
      <c r="CH32" s="107"/>
    </row>
    <row r="33" ht="14.25" customHeight="1">
      <c r="A33" s="111">
        <v>2.0</v>
      </c>
      <c r="B33" s="104">
        <f t="shared" si="10"/>
        <v>44947</v>
      </c>
      <c r="C33" s="97"/>
      <c r="D33" s="105" t="s">
        <v>119</v>
      </c>
      <c r="E33" s="105"/>
      <c r="F33" s="105"/>
      <c r="G33" s="106">
        <v>0.0</v>
      </c>
      <c r="H33" s="105">
        <v>6.0</v>
      </c>
      <c r="I33" s="105">
        <v>12.0</v>
      </c>
      <c r="J33" s="105">
        <v>9.0</v>
      </c>
      <c r="K33" s="105">
        <v>6.0</v>
      </c>
      <c r="L33" s="107"/>
      <c r="M33" s="105">
        <v>0.0</v>
      </c>
      <c r="N33" s="105">
        <v>0.0</v>
      </c>
      <c r="O33" s="105">
        <v>0.0</v>
      </c>
      <c r="P33" s="107"/>
      <c r="Q33" s="105">
        <v>0.0</v>
      </c>
      <c r="R33" s="105">
        <v>0.0</v>
      </c>
      <c r="S33" s="105">
        <v>0.0</v>
      </c>
      <c r="T33" s="293">
        <f t="shared" si="6"/>
        <v>6</v>
      </c>
      <c r="U33" s="107"/>
      <c r="V33" s="105">
        <v>0.0</v>
      </c>
      <c r="W33" s="105">
        <v>0.0</v>
      </c>
      <c r="X33" s="105">
        <v>0.0</v>
      </c>
      <c r="Y33" s="105">
        <v>0.0</v>
      </c>
      <c r="Z33" s="105">
        <v>0.0</v>
      </c>
      <c r="AA33" s="106">
        <v>0.0</v>
      </c>
      <c r="AB33" s="106">
        <v>0.0</v>
      </c>
      <c r="AC33" s="107"/>
      <c r="AD33" s="105">
        <v>0.0</v>
      </c>
      <c r="AE33" s="105">
        <v>0.0</v>
      </c>
      <c r="AF33" s="105">
        <v>0.0</v>
      </c>
      <c r="AG33" s="105">
        <v>0.0</v>
      </c>
      <c r="AH33" s="105">
        <v>0.0</v>
      </c>
      <c r="AI33" s="105">
        <v>0.0</v>
      </c>
      <c r="AJ33" s="106">
        <v>0.0</v>
      </c>
      <c r="AK33" s="106">
        <v>0.0</v>
      </c>
      <c r="AL33" s="107"/>
      <c r="AM33" s="105">
        <v>0.0</v>
      </c>
      <c r="AN33" s="105">
        <v>0.0</v>
      </c>
      <c r="AO33" s="105">
        <v>0.0</v>
      </c>
      <c r="AP33" s="105">
        <v>0.0</v>
      </c>
      <c r="AQ33" s="105">
        <v>0.0</v>
      </c>
      <c r="AR33" s="105">
        <v>0.0</v>
      </c>
      <c r="AS33" s="106">
        <v>0.0</v>
      </c>
      <c r="AT33" s="106">
        <v>0.0</v>
      </c>
      <c r="AU33" s="3"/>
      <c r="AV33" s="108">
        <f t="shared" ref="AV33:AX33" si="65">sum(Z33+AI33+AR33)</f>
        <v>0</v>
      </c>
      <c r="AW33" s="109">
        <f t="shared" si="65"/>
        <v>0</v>
      </c>
      <c r="AX33" s="109">
        <f t="shared" si="65"/>
        <v>0</v>
      </c>
      <c r="AY33" s="107"/>
      <c r="AZ33" s="105">
        <v>0.0</v>
      </c>
      <c r="BA33" s="105">
        <v>0.0</v>
      </c>
      <c r="BB33" s="105">
        <v>0.0</v>
      </c>
      <c r="BC33" s="105">
        <v>0.0</v>
      </c>
      <c r="BD33" s="105">
        <v>0.0</v>
      </c>
      <c r="BE33" s="106">
        <v>0.0</v>
      </c>
      <c r="BF33" s="106">
        <v>0.0</v>
      </c>
      <c r="BG33" s="107"/>
      <c r="BH33" s="105">
        <v>0.0</v>
      </c>
      <c r="BI33" s="105">
        <v>0.0</v>
      </c>
      <c r="BJ33" s="105">
        <v>0.0</v>
      </c>
      <c r="BK33" s="105">
        <v>0.0</v>
      </c>
      <c r="BL33" s="105">
        <v>0.0</v>
      </c>
      <c r="BM33" s="105">
        <v>0.0</v>
      </c>
      <c r="BN33" s="106">
        <v>0.0</v>
      </c>
      <c r="BO33" s="106">
        <v>0.0</v>
      </c>
      <c r="BP33" s="107"/>
      <c r="BQ33" s="105">
        <v>0.0</v>
      </c>
      <c r="BR33" s="105">
        <v>0.0</v>
      </c>
      <c r="BS33" s="105">
        <v>0.0</v>
      </c>
      <c r="BT33" s="105">
        <v>0.0</v>
      </c>
      <c r="BU33" s="105">
        <v>0.0</v>
      </c>
      <c r="BV33" s="105">
        <v>0.0</v>
      </c>
      <c r="BW33" s="106">
        <v>0.0</v>
      </c>
      <c r="BX33" s="106">
        <v>0.0</v>
      </c>
      <c r="BY33" s="3"/>
      <c r="BZ33" s="108">
        <f t="shared" ref="BZ33:CB33" si="66">sum(BD33+BM33+BV33)</f>
        <v>0</v>
      </c>
      <c r="CA33" s="109">
        <f t="shared" si="66"/>
        <v>0</v>
      </c>
      <c r="CB33" s="109">
        <f t="shared" si="66"/>
        <v>0</v>
      </c>
      <c r="CC33" s="107"/>
      <c r="CD33" s="108">
        <f t="shared" ref="CD33:CF33" si="67">AV33+BZ33</f>
        <v>0</v>
      </c>
      <c r="CE33" s="109">
        <f t="shared" si="67"/>
        <v>0</v>
      </c>
      <c r="CF33" s="109">
        <f t="shared" si="67"/>
        <v>0</v>
      </c>
      <c r="CG33" s="107"/>
      <c r="CH33" s="107"/>
    </row>
    <row r="34" ht="14.25" customHeight="1">
      <c r="A34" s="103"/>
      <c r="B34" s="104">
        <f t="shared" si="10"/>
        <v>44948</v>
      </c>
      <c r="C34" s="97"/>
      <c r="D34" s="105" t="s">
        <v>119</v>
      </c>
      <c r="E34" s="105"/>
      <c r="F34" s="105"/>
      <c r="G34" s="106">
        <v>0.0</v>
      </c>
      <c r="H34" s="105">
        <v>5.0</v>
      </c>
      <c r="I34" s="105">
        <v>0.0</v>
      </c>
      <c r="J34" s="105">
        <v>0.0</v>
      </c>
      <c r="K34" s="105">
        <v>1.0</v>
      </c>
      <c r="L34" s="107"/>
      <c r="M34" s="105">
        <v>0.0</v>
      </c>
      <c r="N34" s="105">
        <v>0.0</v>
      </c>
      <c r="O34" s="105">
        <v>0.0</v>
      </c>
      <c r="P34" s="107"/>
      <c r="Q34" s="105">
        <v>0.0</v>
      </c>
      <c r="R34" s="105">
        <v>0.0</v>
      </c>
      <c r="S34" s="105">
        <v>0.0</v>
      </c>
      <c r="T34" s="293">
        <f t="shared" si="6"/>
        <v>1</v>
      </c>
      <c r="U34" s="107"/>
      <c r="V34" s="105">
        <v>0.0</v>
      </c>
      <c r="W34" s="105">
        <v>0.0</v>
      </c>
      <c r="X34" s="105">
        <v>0.0</v>
      </c>
      <c r="Y34" s="105">
        <v>0.0</v>
      </c>
      <c r="Z34" s="105">
        <v>0.0</v>
      </c>
      <c r="AA34" s="106">
        <v>0.0</v>
      </c>
      <c r="AB34" s="106">
        <v>0.0</v>
      </c>
      <c r="AC34" s="107"/>
      <c r="AD34" s="105">
        <v>0.0</v>
      </c>
      <c r="AE34" s="105">
        <v>0.0</v>
      </c>
      <c r="AF34" s="105">
        <v>0.0</v>
      </c>
      <c r="AG34" s="105">
        <v>0.0</v>
      </c>
      <c r="AH34" s="105">
        <v>0.0</v>
      </c>
      <c r="AI34" s="105">
        <v>0.0</v>
      </c>
      <c r="AJ34" s="106">
        <v>0.0</v>
      </c>
      <c r="AK34" s="106">
        <v>0.0</v>
      </c>
      <c r="AL34" s="107"/>
      <c r="AM34" s="105">
        <v>0.0</v>
      </c>
      <c r="AN34" s="105">
        <v>0.0</v>
      </c>
      <c r="AO34" s="105">
        <v>0.0</v>
      </c>
      <c r="AP34" s="105">
        <v>0.0</v>
      </c>
      <c r="AQ34" s="105">
        <v>0.0</v>
      </c>
      <c r="AR34" s="105">
        <v>0.0</v>
      </c>
      <c r="AS34" s="106">
        <v>0.0</v>
      </c>
      <c r="AT34" s="106">
        <v>0.0</v>
      </c>
      <c r="AU34" s="3"/>
      <c r="AV34" s="108">
        <f t="shared" ref="AV34:AX34" si="68">sum(Z34+AI34+AR34)</f>
        <v>0</v>
      </c>
      <c r="AW34" s="109">
        <f t="shared" si="68"/>
        <v>0</v>
      </c>
      <c r="AX34" s="109">
        <f t="shared" si="68"/>
        <v>0</v>
      </c>
      <c r="AY34" s="107"/>
      <c r="AZ34" s="105">
        <v>0.0</v>
      </c>
      <c r="BA34" s="105">
        <v>0.0</v>
      </c>
      <c r="BB34" s="105">
        <v>0.0</v>
      </c>
      <c r="BC34" s="105">
        <v>0.0</v>
      </c>
      <c r="BD34" s="105">
        <v>0.0</v>
      </c>
      <c r="BE34" s="106">
        <v>0.0</v>
      </c>
      <c r="BF34" s="106">
        <v>0.0</v>
      </c>
      <c r="BG34" s="107"/>
      <c r="BH34" s="105">
        <v>0.0</v>
      </c>
      <c r="BI34" s="105">
        <v>0.0</v>
      </c>
      <c r="BJ34" s="105">
        <v>0.0</v>
      </c>
      <c r="BK34" s="105">
        <v>0.0</v>
      </c>
      <c r="BL34" s="105">
        <v>0.0</v>
      </c>
      <c r="BM34" s="105">
        <v>0.0</v>
      </c>
      <c r="BN34" s="106">
        <v>0.0</v>
      </c>
      <c r="BO34" s="106">
        <v>0.0</v>
      </c>
      <c r="BP34" s="107"/>
      <c r="BQ34" s="105">
        <v>0.0</v>
      </c>
      <c r="BR34" s="105">
        <v>0.0</v>
      </c>
      <c r="BS34" s="105">
        <v>0.0</v>
      </c>
      <c r="BT34" s="105">
        <v>0.0</v>
      </c>
      <c r="BU34" s="105">
        <v>0.0</v>
      </c>
      <c r="BV34" s="105">
        <v>0.0</v>
      </c>
      <c r="BW34" s="106">
        <v>0.0</v>
      </c>
      <c r="BX34" s="106">
        <v>0.0</v>
      </c>
      <c r="BY34" s="3"/>
      <c r="BZ34" s="108">
        <f t="shared" ref="BZ34:CB34" si="69">sum(BD34+BM34+BV34)</f>
        <v>0</v>
      </c>
      <c r="CA34" s="109">
        <f t="shared" si="69"/>
        <v>0</v>
      </c>
      <c r="CB34" s="109">
        <f t="shared" si="69"/>
        <v>0</v>
      </c>
      <c r="CC34" s="107"/>
      <c r="CD34" s="108">
        <f t="shared" ref="CD34:CF34" si="70">AV34+BZ34</f>
        <v>0</v>
      </c>
      <c r="CE34" s="109">
        <f t="shared" si="70"/>
        <v>0</v>
      </c>
      <c r="CF34" s="109">
        <f t="shared" si="70"/>
        <v>0</v>
      </c>
      <c r="CG34" s="107"/>
      <c r="CH34" s="107"/>
    </row>
    <row r="35" ht="14.25" customHeight="1">
      <c r="A35" s="111">
        <v>7.0</v>
      </c>
      <c r="B35" s="104">
        <f t="shared" si="10"/>
        <v>44949</v>
      </c>
      <c r="C35" s="97"/>
      <c r="D35" s="105" t="s">
        <v>119</v>
      </c>
      <c r="E35" s="105"/>
      <c r="F35" s="105"/>
      <c r="G35" s="106">
        <v>0.0</v>
      </c>
      <c r="H35" s="105">
        <v>12.0</v>
      </c>
      <c r="I35" s="105">
        <v>23.0</v>
      </c>
      <c r="J35" s="105">
        <v>12.0</v>
      </c>
      <c r="K35" s="105">
        <v>4.0</v>
      </c>
      <c r="L35" s="107"/>
      <c r="M35" s="105">
        <v>0.0</v>
      </c>
      <c r="N35" s="105">
        <v>0.0</v>
      </c>
      <c r="O35" s="105">
        <v>0.0</v>
      </c>
      <c r="P35" s="107"/>
      <c r="Q35" s="105">
        <v>0.0</v>
      </c>
      <c r="R35" s="105">
        <v>0.0</v>
      </c>
      <c r="S35" s="105">
        <v>0.0</v>
      </c>
      <c r="T35" s="293">
        <f t="shared" si="6"/>
        <v>4</v>
      </c>
      <c r="U35" s="107"/>
      <c r="V35" s="105">
        <v>0.0</v>
      </c>
      <c r="W35" s="105">
        <v>0.0</v>
      </c>
      <c r="X35" s="105">
        <v>0.0</v>
      </c>
      <c r="Y35" s="105">
        <v>0.0</v>
      </c>
      <c r="Z35" s="105">
        <v>0.0</v>
      </c>
      <c r="AA35" s="106">
        <v>0.0</v>
      </c>
      <c r="AB35" s="106">
        <v>0.0</v>
      </c>
      <c r="AC35" s="107"/>
      <c r="AD35" s="105">
        <v>0.0</v>
      </c>
      <c r="AE35" s="105">
        <v>0.0</v>
      </c>
      <c r="AF35" s="105">
        <v>0.0</v>
      </c>
      <c r="AG35" s="105">
        <v>0.0</v>
      </c>
      <c r="AH35" s="105">
        <v>0.0</v>
      </c>
      <c r="AI35" s="105">
        <v>0.0</v>
      </c>
      <c r="AJ35" s="106">
        <v>0.0</v>
      </c>
      <c r="AK35" s="106">
        <v>0.0</v>
      </c>
      <c r="AL35" s="107"/>
      <c r="AM35" s="105">
        <v>0.0</v>
      </c>
      <c r="AN35" s="105">
        <v>0.0</v>
      </c>
      <c r="AO35" s="105">
        <v>0.0</v>
      </c>
      <c r="AP35" s="105">
        <v>0.0</v>
      </c>
      <c r="AQ35" s="105">
        <v>0.0</v>
      </c>
      <c r="AR35" s="105">
        <v>0.0</v>
      </c>
      <c r="AS35" s="106">
        <v>0.0</v>
      </c>
      <c r="AT35" s="106">
        <v>0.0</v>
      </c>
      <c r="AU35" s="3"/>
      <c r="AV35" s="108">
        <f t="shared" ref="AV35:AX35" si="71">sum(Z35+AI35+AR35)</f>
        <v>0</v>
      </c>
      <c r="AW35" s="109">
        <f t="shared" si="71"/>
        <v>0</v>
      </c>
      <c r="AX35" s="109">
        <f t="shared" si="71"/>
        <v>0</v>
      </c>
      <c r="AY35" s="107"/>
      <c r="AZ35" s="105">
        <v>7.0</v>
      </c>
      <c r="BA35" s="105">
        <v>7.0</v>
      </c>
      <c r="BB35" s="105">
        <v>0.0</v>
      </c>
      <c r="BC35" s="105">
        <v>0.0</v>
      </c>
      <c r="BD35" s="105">
        <v>1.0</v>
      </c>
      <c r="BE35" s="106">
        <v>1000.0</v>
      </c>
      <c r="BF35" s="106">
        <v>3500.0</v>
      </c>
      <c r="BG35" s="107"/>
      <c r="BH35" s="105">
        <v>0.0</v>
      </c>
      <c r="BI35" s="105">
        <v>0.0</v>
      </c>
      <c r="BJ35" s="105">
        <v>0.0</v>
      </c>
      <c r="BK35" s="105">
        <v>0.0</v>
      </c>
      <c r="BL35" s="105">
        <v>0.0</v>
      </c>
      <c r="BM35" s="105">
        <v>0.0</v>
      </c>
      <c r="BN35" s="106">
        <v>0.0</v>
      </c>
      <c r="BO35" s="106">
        <v>0.0</v>
      </c>
      <c r="BP35" s="107"/>
      <c r="BQ35" s="105">
        <v>7.0</v>
      </c>
      <c r="BR35" s="105">
        <v>7.0</v>
      </c>
      <c r="BS35" s="105">
        <v>0.0</v>
      </c>
      <c r="BT35" s="105">
        <v>1.0</v>
      </c>
      <c r="BU35" s="105">
        <v>0.0</v>
      </c>
      <c r="BV35" s="105">
        <v>1.0</v>
      </c>
      <c r="BW35" s="106">
        <v>3500.0</v>
      </c>
      <c r="BX35" s="106">
        <v>3500.0</v>
      </c>
      <c r="BY35" s="3"/>
      <c r="BZ35" s="108">
        <f t="shared" ref="BZ35:CB35" si="72">sum(BD35+BM35+BV35)</f>
        <v>2</v>
      </c>
      <c r="CA35" s="109">
        <f t="shared" si="72"/>
        <v>4500</v>
      </c>
      <c r="CB35" s="109">
        <f t="shared" si="72"/>
        <v>7000</v>
      </c>
      <c r="CC35" s="107"/>
      <c r="CD35" s="108">
        <f t="shared" ref="CD35:CF35" si="73">AV35+BZ35</f>
        <v>2</v>
      </c>
      <c r="CE35" s="109">
        <f t="shared" si="73"/>
        <v>4500</v>
      </c>
      <c r="CF35" s="109">
        <f t="shared" si="73"/>
        <v>7000</v>
      </c>
      <c r="CG35" s="107"/>
      <c r="CH35" s="107"/>
    </row>
    <row r="36" ht="14.25" customHeight="1">
      <c r="A36" s="103"/>
      <c r="B36" s="104">
        <f t="shared" si="10"/>
        <v>44950</v>
      </c>
      <c r="C36" s="97"/>
      <c r="D36" s="105" t="s">
        <v>119</v>
      </c>
      <c r="E36" s="105"/>
      <c r="F36" s="105"/>
      <c r="G36" s="106">
        <v>0.0</v>
      </c>
      <c r="H36" s="105">
        <v>5.0</v>
      </c>
      <c r="I36" s="105">
        <v>7.0</v>
      </c>
      <c r="J36" s="105">
        <v>4.0</v>
      </c>
      <c r="K36" s="105">
        <v>2.0</v>
      </c>
      <c r="L36" s="107"/>
      <c r="M36" s="105">
        <v>0.0</v>
      </c>
      <c r="N36" s="105">
        <v>0.0</v>
      </c>
      <c r="O36" s="105">
        <v>0.0</v>
      </c>
      <c r="P36" s="107"/>
      <c r="Q36" s="105">
        <v>0.0</v>
      </c>
      <c r="R36" s="105">
        <v>0.0</v>
      </c>
      <c r="S36" s="105">
        <v>0.0</v>
      </c>
      <c r="T36" s="293">
        <f t="shared" si="6"/>
        <v>2</v>
      </c>
      <c r="U36" s="107"/>
      <c r="V36" s="105">
        <v>1.0</v>
      </c>
      <c r="W36" s="105">
        <v>1.0</v>
      </c>
      <c r="X36" s="105">
        <v>0.0</v>
      </c>
      <c r="Y36" s="105">
        <v>0.0</v>
      </c>
      <c r="Z36" s="105">
        <v>0.0</v>
      </c>
      <c r="AA36" s="106">
        <v>0.0</v>
      </c>
      <c r="AB36" s="106">
        <v>0.0</v>
      </c>
      <c r="AC36" s="107"/>
      <c r="AD36" s="105">
        <v>0.0</v>
      </c>
      <c r="AE36" s="105">
        <v>0.0</v>
      </c>
      <c r="AF36" s="105">
        <v>0.0</v>
      </c>
      <c r="AG36" s="105">
        <v>0.0</v>
      </c>
      <c r="AH36" s="105">
        <v>0.0</v>
      </c>
      <c r="AI36" s="105">
        <v>0.0</v>
      </c>
      <c r="AJ36" s="106">
        <v>0.0</v>
      </c>
      <c r="AK36" s="106">
        <v>0.0</v>
      </c>
      <c r="AL36" s="107"/>
      <c r="AM36" s="105">
        <v>1.0</v>
      </c>
      <c r="AN36" s="105">
        <v>0.0</v>
      </c>
      <c r="AO36" s="105">
        <v>1.0</v>
      </c>
      <c r="AP36" s="105">
        <v>0.0</v>
      </c>
      <c r="AQ36" s="105">
        <v>0.0</v>
      </c>
      <c r="AR36" s="105">
        <v>0.0</v>
      </c>
      <c r="AS36" s="106">
        <v>0.0</v>
      </c>
      <c r="AT36" s="106">
        <v>0.0</v>
      </c>
      <c r="AU36" s="3"/>
      <c r="AV36" s="108">
        <f t="shared" ref="AV36:AX36" si="74">sum(Z36+AI36+AR36)</f>
        <v>0</v>
      </c>
      <c r="AW36" s="109">
        <f t="shared" si="74"/>
        <v>0</v>
      </c>
      <c r="AX36" s="109">
        <f t="shared" si="74"/>
        <v>0</v>
      </c>
      <c r="AY36" s="107"/>
      <c r="AZ36" s="105">
        <v>1.0</v>
      </c>
      <c r="BA36" s="105">
        <v>1.0</v>
      </c>
      <c r="BB36" s="105">
        <v>0.0</v>
      </c>
      <c r="BC36" s="105">
        <v>0.0</v>
      </c>
      <c r="BD36" s="105">
        <v>0.0</v>
      </c>
      <c r="BE36" s="106">
        <v>0.0</v>
      </c>
      <c r="BF36" s="106">
        <v>0.0</v>
      </c>
      <c r="BG36" s="107"/>
      <c r="BH36" s="105">
        <v>0.0</v>
      </c>
      <c r="BI36" s="105">
        <v>0.0</v>
      </c>
      <c r="BJ36" s="105">
        <v>0.0</v>
      </c>
      <c r="BK36" s="105">
        <v>0.0</v>
      </c>
      <c r="BL36" s="105">
        <v>0.0</v>
      </c>
      <c r="BM36" s="105">
        <v>0.0</v>
      </c>
      <c r="BN36" s="106">
        <v>0.0</v>
      </c>
      <c r="BO36" s="106">
        <v>0.0</v>
      </c>
      <c r="BP36" s="107"/>
      <c r="BQ36" s="105">
        <v>2.0</v>
      </c>
      <c r="BR36" s="105">
        <v>2.0</v>
      </c>
      <c r="BS36" s="105">
        <v>0.0</v>
      </c>
      <c r="BT36" s="105">
        <v>0.0</v>
      </c>
      <c r="BU36" s="105">
        <v>0.0</v>
      </c>
      <c r="BV36" s="105">
        <v>0.0</v>
      </c>
      <c r="BW36" s="106">
        <v>0.0</v>
      </c>
      <c r="BX36" s="106">
        <v>0.0</v>
      </c>
      <c r="BY36" s="3"/>
      <c r="BZ36" s="108">
        <f t="shared" ref="BZ36:CB36" si="75">sum(BD36+BM36+BV36)</f>
        <v>0</v>
      </c>
      <c r="CA36" s="109">
        <f t="shared" si="75"/>
        <v>0</v>
      </c>
      <c r="CB36" s="109">
        <f t="shared" si="75"/>
        <v>0</v>
      </c>
      <c r="CC36" s="107"/>
      <c r="CD36" s="108">
        <f t="shared" ref="CD36:CF36" si="76">AV36+BZ36</f>
        <v>0</v>
      </c>
      <c r="CE36" s="109">
        <f t="shared" si="76"/>
        <v>0</v>
      </c>
      <c r="CF36" s="109">
        <f t="shared" si="76"/>
        <v>0</v>
      </c>
      <c r="CG36" s="107"/>
      <c r="CH36" s="107"/>
    </row>
    <row r="37" ht="14.25" customHeight="1">
      <c r="A37" s="103"/>
      <c r="B37" s="104">
        <f t="shared" si="10"/>
        <v>44951</v>
      </c>
      <c r="C37" s="97"/>
      <c r="D37" s="105" t="s">
        <v>119</v>
      </c>
      <c r="E37" s="105"/>
      <c r="F37" s="105"/>
      <c r="G37" s="106">
        <v>0.0</v>
      </c>
      <c r="H37" s="105">
        <v>8.0</v>
      </c>
      <c r="I37" s="105">
        <v>6.0</v>
      </c>
      <c r="J37" s="105">
        <v>4.0</v>
      </c>
      <c r="K37" s="105">
        <v>1.0</v>
      </c>
      <c r="L37" s="107"/>
      <c r="M37" s="105">
        <v>0.0</v>
      </c>
      <c r="N37" s="105">
        <v>0.0</v>
      </c>
      <c r="O37" s="105">
        <v>0.0</v>
      </c>
      <c r="P37" s="107"/>
      <c r="Q37" s="105">
        <v>0.0</v>
      </c>
      <c r="R37" s="105">
        <v>0.0</v>
      </c>
      <c r="S37" s="105">
        <v>0.0</v>
      </c>
      <c r="T37" s="293">
        <f t="shared" si="6"/>
        <v>1</v>
      </c>
      <c r="U37" s="107"/>
      <c r="V37" s="105">
        <v>0.0</v>
      </c>
      <c r="W37" s="105">
        <v>0.0</v>
      </c>
      <c r="X37" s="105">
        <v>0.0</v>
      </c>
      <c r="Y37" s="105">
        <v>1.0</v>
      </c>
      <c r="Z37" s="105">
        <v>1.0</v>
      </c>
      <c r="AA37" s="106">
        <v>2500.0</v>
      </c>
      <c r="AB37" s="106">
        <v>2500.0</v>
      </c>
      <c r="AC37" s="107"/>
      <c r="AD37" s="105">
        <v>0.0</v>
      </c>
      <c r="AE37" s="105">
        <v>0.0</v>
      </c>
      <c r="AF37" s="105">
        <v>0.0</v>
      </c>
      <c r="AG37" s="105">
        <v>0.0</v>
      </c>
      <c r="AH37" s="105">
        <v>0.0</v>
      </c>
      <c r="AI37" s="105">
        <v>0.0</v>
      </c>
      <c r="AJ37" s="106">
        <v>0.0</v>
      </c>
      <c r="AK37" s="106">
        <v>0.0</v>
      </c>
      <c r="AL37" s="107"/>
      <c r="AM37" s="105">
        <v>2.0</v>
      </c>
      <c r="AN37" s="105">
        <v>1.0</v>
      </c>
      <c r="AO37" s="105">
        <v>1.0</v>
      </c>
      <c r="AP37" s="105">
        <v>0.0</v>
      </c>
      <c r="AQ37" s="105">
        <v>0.0</v>
      </c>
      <c r="AR37" s="105">
        <v>0.0</v>
      </c>
      <c r="AS37" s="106">
        <v>0.0</v>
      </c>
      <c r="AT37" s="106">
        <v>0.0</v>
      </c>
      <c r="AU37" s="3"/>
      <c r="AV37" s="108">
        <f t="shared" ref="AV37:AX37" si="77">sum(Z37+AI37+AR37)</f>
        <v>1</v>
      </c>
      <c r="AW37" s="109">
        <f t="shared" si="77"/>
        <v>2500</v>
      </c>
      <c r="AX37" s="109">
        <f t="shared" si="77"/>
        <v>2500</v>
      </c>
      <c r="AY37" s="107"/>
      <c r="AZ37" s="105">
        <v>5.0</v>
      </c>
      <c r="BA37" s="105">
        <v>5.0</v>
      </c>
      <c r="BB37" s="105">
        <v>0.0</v>
      </c>
      <c r="BC37" s="105">
        <v>0.0</v>
      </c>
      <c r="BD37" s="105">
        <v>0.0</v>
      </c>
      <c r="BE37" s="106">
        <v>0.0</v>
      </c>
      <c r="BF37" s="106">
        <v>0.0</v>
      </c>
      <c r="BG37" s="107"/>
      <c r="BH37" s="105">
        <v>0.0</v>
      </c>
      <c r="BI37" s="105">
        <v>0.0</v>
      </c>
      <c r="BJ37" s="105">
        <v>0.0</v>
      </c>
      <c r="BK37" s="105">
        <v>0.0</v>
      </c>
      <c r="BL37" s="105">
        <v>0.0</v>
      </c>
      <c r="BM37" s="105">
        <v>0.0</v>
      </c>
      <c r="BN37" s="106">
        <v>0.0</v>
      </c>
      <c r="BO37" s="106">
        <v>0.0</v>
      </c>
      <c r="BP37" s="107"/>
      <c r="BQ37" s="105">
        <v>7.0</v>
      </c>
      <c r="BR37" s="105">
        <v>7.0</v>
      </c>
      <c r="BS37" s="105">
        <v>0.0</v>
      </c>
      <c r="BT37" s="105">
        <v>0.0</v>
      </c>
      <c r="BU37" s="105">
        <v>0.0</v>
      </c>
      <c r="BV37" s="105">
        <v>0.0</v>
      </c>
      <c r="BW37" s="106">
        <v>0.0</v>
      </c>
      <c r="BX37" s="106">
        <v>0.0</v>
      </c>
      <c r="BY37" s="3"/>
      <c r="BZ37" s="108">
        <f t="shared" ref="BZ37:CB37" si="78">sum(BD37+BM37+BV37)</f>
        <v>0</v>
      </c>
      <c r="CA37" s="109">
        <f t="shared" si="78"/>
        <v>0</v>
      </c>
      <c r="CB37" s="109">
        <f t="shared" si="78"/>
        <v>0</v>
      </c>
      <c r="CC37" s="107"/>
      <c r="CD37" s="108">
        <f t="shared" ref="CD37:CF37" si="79">AV37+BZ37</f>
        <v>1</v>
      </c>
      <c r="CE37" s="109">
        <f t="shared" si="79"/>
        <v>2500</v>
      </c>
      <c r="CF37" s="109">
        <f t="shared" si="79"/>
        <v>2500</v>
      </c>
      <c r="CG37" s="107"/>
      <c r="CH37" s="107"/>
    </row>
    <row r="38" ht="14.25" customHeight="1">
      <c r="A38" s="103"/>
      <c r="B38" s="104">
        <f t="shared" si="10"/>
        <v>44952</v>
      </c>
      <c r="C38" s="97"/>
      <c r="D38" s="105" t="s">
        <v>119</v>
      </c>
      <c r="E38" s="105"/>
      <c r="F38" s="105"/>
      <c r="G38" s="106">
        <v>0.0</v>
      </c>
      <c r="H38" s="105">
        <v>3.0</v>
      </c>
      <c r="I38" s="105">
        <v>0.0</v>
      </c>
      <c r="J38" s="105">
        <v>0.0</v>
      </c>
      <c r="K38" s="105">
        <v>1.0</v>
      </c>
      <c r="L38" s="107"/>
      <c r="M38" s="105">
        <v>0.0</v>
      </c>
      <c r="N38" s="105">
        <v>0.0</v>
      </c>
      <c r="O38" s="105">
        <v>0.0</v>
      </c>
      <c r="P38" s="107"/>
      <c r="Q38" s="105">
        <v>0.0</v>
      </c>
      <c r="R38" s="105">
        <v>0.0</v>
      </c>
      <c r="S38" s="105">
        <v>0.0</v>
      </c>
      <c r="T38" s="293">
        <f t="shared" si="6"/>
        <v>1</v>
      </c>
      <c r="U38" s="107"/>
      <c r="V38" s="105">
        <v>0.0</v>
      </c>
      <c r="W38" s="105">
        <v>0.0</v>
      </c>
      <c r="X38" s="105">
        <v>0.0</v>
      </c>
      <c r="Y38" s="105">
        <v>0.0</v>
      </c>
      <c r="Z38" s="105">
        <v>0.0</v>
      </c>
      <c r="AA38" s="106">
        <v>0.0</v>
      </c>
      <c r="AB38" s="106">
        <v>0.0</v>
      </c>
      <c r="AC38" s="107"/>
      <c r="AD38" s="105">
        <v>0.0</v>
      </c>
      <c r="AE38" s="105">
        <v>0.0</v>
      </c>
      <c r="AF38" s="105">
        <v>0.0</v>
      </c>
      <c r="AG38" s="105">
        <v>0.0</v>
      </c>
      <c r="AH38" s="105">
        <v>0.0</v>
      </c>
      <c r="AI38" s="105">
        <v>0.0</v>
      </c>
      <c r="AJ38" s="106">
        <v>0.0</v>
      </c>
      <c r="AK38" s="106">
        <v>0.0</v>
      </c>
      <c r="AL38" s="107"/>
      <c r="AM38" s="105">
        <v>0.0</v>
      </c>
      <c r="AN38" s="105">
        <v>0.0</v>
      </c>
      <c r="AO38" s="105">
        <v>0.0</v>
      </c>
      <c r="AP38" s="105">
        <v>0.0</v>
      </c>
      <c r="AQ38" s="105">
        <v>0.0</v>
      </c>
      <c r="AR38" s="105">
        <v>0.0</v>
      </c>
      <c r="AS38" s="106">
        <v>0.0</v>
      </c>
      <c r="AT38" s="106">
        <v>0.0</v>
      </c>
      <c r="AU38" s="3"/>
      <c r="AV38" s="108">
        <f t="shared" ref="AV38:AX38" si="80">sum(Z38+AI38+AR38)</f>
        <v>0</v>
      </c>
      <c r="AW38" s="109">
        <f t="shared" si="80"/>
        <v>0</v>
      </c>
      <c r="AX38" s="109">
        <f t="shared" si="80"/>
        <v>0</v>
      </c>
      <c r="AY38" s="107"/>
      <c r="AZ38" s="105">
        <v>0.0</v>
      </c>
      <c r="BA38" s="105">
        <v>0.0</v>
      </c>
      <c r="BB38" s="105">
        <v>0.0</v>
      </c>
      <c r="BC38" s="105">
        <v>1.0</v>
      </c>
      <c r="BD38" s="105">
        <v>1.0</v>
      </c>
      <c r="BE38" s="106">
        <v>1000.0</v>
      </c>
      <c r="BF38" s="106">
        <v>3500.0</v>
      </c>
      <c r="BG38" s="107"/>
      <c r="BH38" s="105">
        <v>0.0</v>
      </c>
      <c r="BI38" s="105">
        <v>0.0</v>
      </c>
      <c r="BJ38" s="105">
        <v>0.0</v>
      </c>
      <c r="BK38" s="105">
        <v>0.0</v>
      </c>
      <c r="BL38" s="105">
        <v>0.0</v>
      </c>
      <c r="BM38" s="105">
        <v>0.0</v>
      </c>
      <c r="BN38" s="106">
        <v>0.0</v>
      </c>
      <c r="BO38" s="106">
        <v>0.0</v>
      </c>
      <c r="BP38" s="107"/>
      <c r="BQ38" s="105">
        <v>3.0</v>
      </c>
      <c r="BR38" s="105">
        <v>2.0</v>
      </c>
      <c r="BS38" s="105">
        <v>1.0</v>
      </c>
      <c r="BT38" s="105">
        <v>0.0</v>
      </c>
      <c r="BU38" s="105">
        <v>0.0</v>
      </c>
      <c r="BV38" s="105">
        <v>0.0</v>
      </c>
      <c r="BW38" s="106">
        <v>0.0</v>
      </c>
      <c r="BX38" s="106">
        <v>0.0</v>
      </c>
      <c r="BY38" s="3"/>
      <c r="BZ38" s="108">
        <f t="shared" ref="BZ38:CB38" si="81">sum(BD38+BM38+BV38)</f>
        <v>1</v>
      </c>
      <c r="CA38" s="109">
        <f t="shared" si="81"/>
        <v>1000</v>
      </c>
      <c r="CB38" s="109">
        <f t="shared" si="81"/>
        <v>3500</v>
      </c>
      <c r="CC38" s="107"/>
      <c r="CD38" s="108">
        <f t="shared" ref="CD38:CF38" si="82">AV38+BZ38</f>
        <v>1</v>
      </c>
      <c r="CE38" s="109">
        <f t="shared" si="82"/>
        <v>1000</v>
      </c>
      <c r="CF38" s="109">
        <f t="shared" si="82"/>
        <v>3500</v>
      </c>
      <c r="CG38" s="107"/>
      <c r="CH38" s="107"/>
    </row>
    <row r="39" ht="14.25" customHeight="1">
      <c r="A39" s="103"/>
      <c r="B39" s="104">
        <f t="shared" si="10"/>
        <v>44953</v>
      </c>
      <c r="C39" s="97"/>
      <c r="D39" s="105" t="s">
        <v>119</v>
      </c>
      <c r="E39" s="105"/>
      <c r="F39" s="105"/>
      <c r="G39" s="106">
        <v>0.0</v>
      </c>
      <c r="H39" s="105">
        <v>2.0</v>
      </c>
      <c r="I39" s="105">
        <v>0.0</v>
      </c>
      <c r="J39" s="105">
        <v>0.0</v>
      </c>
      <c r="K39" s="105">
        <v>1.0</v>
      </c>
      <c r="L39" s="107"/>
      <c r="M39" s="105">
        <v>0.0</v>
      </c>
      <c r="N39" s="105">
        <v>0.0</v>
      </c>
      <c r="O39" s="105">
        <v>0.0</v>
      </c>
      <c r="P39" s="107"/>
      <c r="Q39" s="105">
        <v>0.0</v>
      </c>
      <c r="R39" s="105">
        <v>0.0</v>
      </c>
      <c r="S39" s="105">
        <v>0.0</v>
      </c>
      <c r="T39" s="293">
        <f t="shared" si="6"/>
        <v>1</v>
      </c>
      <c r="U39" s="107"/>
      <c r="V39" s="105">
        <v>2.0</v>
      </c>
      <c r="W39" s="105">
        <v>2.0</v>
      </c>
      <c r="X39" s="105">
        <v>0.0</v>
      </c>
      <c r="Y39" s="105">
        <v>0.0</v>
      </c>
      <c r="Z39" s="105">
        <v>0.0</v>
      </c>
      <c r="AA39" s="106">
        <v>0.0</v>
      </c>
      <c r="AB39" s="106">
        <v>0.0</v>
      </c>
      <c r="AC39" s="107"/>
      <c r="AD39" s="105">
        <v>0.0</v>
      </c>
      <c r="AE39" s="105">
        <v>0.0</v>
      </c>
      <c r="AF39" s="105">
        <v>0.0</v>
      </c>
      <c r="AG39" s="105">
        <v>0.0</v>
      </c>
      <c r="AH39" s="105">
        <v>0.0</v>
      </c>
      <c r="AI39" s="105">
        <v>0.0</v>
      </c>
      <c r="AJ39" s="106">
        <v>0.0</v>
      </c>
      <c r="AK39" s="106">
        <v>0.0</v>
      </c>
      <c r="AL39" s="107"/>
      <c r="AM39" s="105">
        <v>4.0</v>
      </c>
      <c r="AN39" s="105">
        <v>3.0</v>
      </c>
      <c r="AO39" s="105">
        <v>1.0</v>
      </c>
      <c r="AP39" s="105">
        <v>0.0</v>
      </c>
      <c r="AQ39" s="105">
        <v>0.0</v>
      </c>
      <c r="AR39" s="105">
        <v>0.0</v>
      </c>
      <c r="AS39" s="106">
        <v>0.0</v>
      </c>
      <c r="AT39" s="106">
        <v>0.0</v>
      </c>
      <c r="AU39" s="110"/>
      <c r="AV39" s="108">
        <f t="shared" ref="AV39:AX39" si="83">sum(Z39+AI39+AR39)</f>
        <v>0</v>
      </c>
      <c r="AW39" s="109">
        <f t="shared" si="83"/>
        <v>0</v>
      </c>
      <c r="AX39" s="109">
        <f t="shared" si="83"/>
        <v>0</v>
      </c>
      <c r="AY39" s="107"/>
      <c r="AZ39" s="105">
        <v>1.0</v>
      </c>
      <c r="BA39" s="105">
        <v>0.0</v>
      </c>
      <c r="BB39" s="105">
        <v>1.0</v>
      </c>
      <c r="BC39" s="105">
        <v>0.0</v>
      </c>
      <c r="BD39" s="105">
        <v>0.0</v>
      </c>
      <c r="BE39" s="106">
        <v>0.0</v>
      </c>
      <c r="BF39" s="106">
        <v>0.0</v>
      </c>
      <c r="BG39" s="107"/>
      <c r="BH39" s="105">
        <v>0.0</v>
      </c>
      <c r="BI39" s="105">
        <v>0.0</v>
      </c>
      <c r="BJ39" s="105">
        <v>0.0</v>
      </c>
      <c r="BK39" s="105">
        <v>0.0</v>
      </c>
      <c r="BL39" s="105">
        <v>0.0</v>
      </c>
      <c r="BM39" s="105">
        <v>0.0</v>
      </c>
      <c r="BN39" s="106">
        <v>0.0</v>
      </c>
      <c r="BO39" s="106">
        <v>0.0</v>
      </c>
      <c r="BP39" s="107"/>
      <c r="BQ39" s="105">
        <v>3.0</v>
      </c>
      <c r="BR39" s="105">
        <v>3.0</v>
      </c>
      <c r="BS39" s="105">
        <v>0.0</v>
      </c>
      <c r="BT39" s="105">
        <v>0.0</v>
      </c>
      <c r="BU39" s="105">
        <v>0.0</v>
      </c>
      <c r="BV39" s="105">
        <v>0.0</v>
      </c>
      <c r="BW39" s="106">
        <v>0.0</v>
      </c>
      <c r="BX39" s="106">
        <v>0.0</v>
      </c>
      <c r="BY39" s="110"/>
      <c r="BZ39" s="108">
        <f t="shared" ref="BZ39:CB39" si="84">sum(BD39+BM39+BV39)</f>
        <v>0</v>
      </c>
      <c r="CA39" s="109">
        <f t="shared" si="84"/>
        <v>0</v>
      </c>
      <c r="CB39" s="109">
        <f t="shared" si="84"/>
        <v>0</v>
      </c>
      <c r="CC39" s="107"/>
      <c r="CD39" s="108">
        <f t="shared" ref="CD39:CF39" si="85">AV39+BZ39</f>
        <v>0</v>
      </c>
      <c r="CE39" s="109">
        <f t="shared" si="85"/>
        <v>0</v>
      </c>
      <c r="CF39" s="109">
        <f t="shared" si="85"/>
        <v>0</v>
      </c>
      <c r="CG39" s="107"/>
      <c r="CH39" s="107"/>
    </row>
    <row r="40" ht="14.25" customHeight="1">
      <c r="A40" s="103"/>
      <c r="B40" s="104">
        <f t="shared" si="10"/>
        <v>44954</v>
      </c>
      <c r="C40" s="97"/>
      <c r="D40" s="105" t="s">
        <v>119</v>
      </c>
      <c r="E40" s="105"/>
      <c r="F40" s="105"/>
      <c r="G40" s="106">
        <v>0.0</v>
      </c>
      <c r="H40" s="105">
        <v>0.0</v>
      </c>
      <c r="I40" s="105">
        <v>0.0</v>
      </c>
      <c r="J40" s="105">
        <v>0.0</v>
      </c>
      <c r="K40" s="105">
        <v>1.0</v>
      </c>
      <c r="L40" s="107"/>
      <c r="M40" s="105">
        <v>0.0</v>
      </c>
      <c r="N40" s="105">
        <v>0.0</v>
      </c>
      <c r="O40" s="105">
        <v>0.0</v>
      </c>
      <c r="P40" s="107"/>
      <c r="Q40" s="105">
        <v>0.0</v>
      </c>
      <c r="R40" s="105">
        <v>0.0</v>
      </c>
      <c r="S40" s="105">
        <v>0.0</v>
      </c>
      <c r="T40" s="293">
        <f t="shared" si="6"/>
        <v>1</v>
      </c>
      <c r="U40" s="107"/>
      <c r="V40" s="105">
        <v>0.0</v>
      </c>
      <c r="W40" s="105">
        <v>0.0</v>
      </c>
      <c r="X40" s="105">
        <v>0.0</v>
      </c>
      <c r="Y40" s="105">
        <v>1.0</v>
      </c>
      <c r="Z40" s="105">
        <v>1.0</v>
      </c>
      <c r="AA40" s="106">
        <v>3500.0</v>
      </c>
      <c r="AB40" s="106">
        <v>3500.0</v>
      </c>
      <c r="AC40" s="107"/>
      <c r="AD40" s="105">
        <v>0.0</v>
      </c>
      <c r="AE40" s="105">
        <v>0.0</v>
      </c>
      <c r="AF40" s="105">
        <v>0.0</v>
      </c>
      <c r="AG40" s="105">
        <v>0.0</v>
      </c>
      <c r="AH40" s="105">
        <v>0.0</v>
      </c>
      <c r="AI40" s="105">
        <v>0.0</v>
      </c>
      <c r="AJ40" s="106">
        <v>0.0</v>
      </c>
      <c r="AK40" s="106">
        <v>0.0</v>
      </c>
      <c r="AL40" s="107"/>
      <c r="AM40" s="105">
        <v>0.0</v>
      </c>
      <c r="AN40" s="105">
        <v>0.0</v>
      </c>
      <c r="AO40" s="105">
        <v>0.0</v>
      </c>
      <c r="AP40" s="105">
        <v>0.0</v>
      </c>
      <c r="AQ40" s="105">
        <v>0.0</v>
      </c>
      <c r="AR40" s="105">
        <v>0.0</v>
      </c>
      <c r="AS40" s="106">
        <v>0.0</v>
      </c>
      <c r="AT40" s="106">
        <v>0.0</v>
      </c>
      <c r="AU40" s="110"/>
      <c r="AV40" s="108">
        <f t="shared" ref="AV40:AX40" si="86">sum(Z40+AI40+AR40)</f>
        <v>1</v>
      </c>
      <c r="AW40" s="109">
        <f t="shared" si="86"/>
        <v>3500</v>
      </c>
      <c r="AX40" s="109">
        <f t="shared" si="86"/>
        <v>3500</v>
      </c>
      <c r="AY40" s="107"/>
      <c r="AZ40" s="105">
        <v>0.0</v>
      </c>
      <c r="BA40" s="105">
        <v>0.0</v>
      </c>
      <c r="BB40" s="105">
        <v>0.0</v>
      </c>
      <c r="BC40" s="105">
        <v>0.0</v>
      </c>
      <c r="BD40" s="105">
        <v>0.0</v>
      </c>
      <c r="BE40" s="106">
        <v>0.0</v>
      </c>
      <c r="BF40" s="106">
        <v>0.0</v>
      </c>
      <c r="BG40" s="107" t="s">
        <v>203</v>
      </c>
      <c r="BH40" s="105">
        <v>0.0</v>
      </c>
      <c r="BI40" s="105">
        <v>0.0</v>
      </c>
      <c r="BJ40" s="105">
        <v>0.0</v>
      </c>
      <c r="BK40" s="105">
        <v>0.0</v>
      </c>
      <c r="BL40" s="105">
        <v>0.0</v>
      </c>
      <c r="BM40" s="105">
        <v>0.0</v>
      </c>
      <c r="BN40" s="106">
        <v>0.0</v>
      </c>
      <c r="BO40" s="106">
        <v>0.0</v>
      </c>
      <c r="BP40" s="107"/>
      <c r="BQ40" s="105">
        <v>0.0</v>
      </c>
      <c r="BR40" s="105">
        <v>0.0</v>
      </c>
      <c r="BS40" s="105">
        <v>0.0</v>
      </c>
      <c r="BT40" s="105">
        <v>0.0</v>
      </c>
      <c r="BU40" s="105">
        <v>0.0</v>
      </c>
      <c r="BV40" s="105">
        <v>0.0</v>
      </c>
      <c r="BW40" s="106">
        <v>0.0</v>
      </c>
      <c r="BX40" s="106">
        <v>0.0</v>
      </c>
      <c r="BY40" s="110"/>
      <c r="BZ40" s="108">
        <f t="shared" ref="BZ40:CB40" si="87">sum(BD40+BM40+BV40)</f>
        <v>0</v>
      </c>
      <c r="CA40" s="109">
        <f t="shared" si="87"/>
        <v>0</v>
      </c>
      <c r="CB40" s="109">
        <f t="shared" si="87"/>
        <v>0</v>
      </c>
      <c r="CC40" s="107"/>
      <c r="CD40" s="108">
        <f t="shared" ref="CD40:CF40" si="88">AV40+BZ40</f>
        <v>1</v>
      </c>
      <c r="CE40" s="109">
        <f t="shared" si="88"/>
        <v>3500</v>
      </c>
      <c r="CF40" s="109">
        <f t="shared" si="88"/>
        <v>3500</v>
      </c>
      <c r="CG40" s="107"/>
      <c r="CH40" s="107"/>
    </row>
    <row r="41" ht="14.25" customHeight="1">
      <c r="A41" s="103"/>
      <c r="B41" s="104">
        <f t="shared" si="10"/>
        <v>44955</v>
      </c>
      <c r="C41" s="97"/>
      <c r="D41" s="105" t="s">
        <v>119</v>
      </c>
      <c r="E41" s="105"/>
      <c r="F41" s="105"/>
      <c r="G41" s="106">
        <v>0.0</v>
      </c>
      <c r="H41" s="105">
        <v>3.0</v>
      </c>
      <c r="I41" s="105">
        <v>0.0</v>
      </c>
      <c r="J41" s="105">
        <v>0.0</v>
      </c>
      <c r="K41" s="105">
        <v>1.0</v>
      </c>
      <c r="L41" s="107"/>
      <c r="M41" s="105">
        <v>0.0</v>
      </c>
      <c r="N41" s="105">
        <v>0.0</v>
      </c>
      <c r="O41" s="105">
        <v>0.0</v>
      </c>
      <c r="P41" s="107"/>
      <c r="Q41" s="105">
        <v>0.0</v>
      </c>
      <c r="R41" s="105">
        <v>0.0</v>
      </c>
      <c r="S41" s="105">
        <v>0.0</v>
      </c>
      <c r="T41" s="293">
        <f t="shared" si="6"/>
        <v>1</v>
      </c>
      <c r="U41" s="107"/>
      <c r="V41" s="105">
        <v>0.0</v>
      </c>
      <c r="W41" s="105">
        <v>0.0</v>
      </c>
      <c r="X41" s="105">
        <v>0.0</v>
      </c>
      <c r="Y41" s="105">
        <v>0.0</v>
      </c>
      <c r="Z41" s="105">
        <v>0.0</v>
      </c>
      <c r="AA41" s="106">
        <v>0.0</v>
      </c>
      <c r="AB41" s="106">
        <v>0.0</v>
      </c>
      <c r="AC41" s="107"/>
      <c r="AD41" s="105">
        <v>0.0</v>
      </c>
      <c r="AE41" s="105">
        <v>0.0</v>
      </c>
      <c r="AF41" s="105">
        <v>0.0</v>
      </c>
      <c r="AG41" s="105">
        <v>0.0</v>
      </c>
      <c r="AH41" s="105">
        <v>0.0</v>
      </c>
      <c r="AI41" s="105">
        <v>0.0</v>
      </c>
      <c r="AJ41" s="106">
        <v>0.0</v>
      </c>
      <c r="AK41" s="106">
        <v>0.0</v>
      </c>
      <c r="AL41" s="107"/>
      <c r="AM41" s="105">
        <v>0.0</v>
      </c>
      <c r="AN41" s="105">
        <v>0.0</v>
      </c>
      <c r="AO41" s="105">
        <v>0.0</v>
      </c>
      <c r="AP41" s="105">
        <v>0.0</v>
      </c>
      <c r="AQ41" s="105">
        <v>0.0</v>
      </c>
      <c r="AR41" s="105">
        <v>0.0</v>
      </c>
      <c r="AS41" s="106">
        <v>0.0</v>
      </c>
      <c r="AT41" s="106">
        <v>0.0</v>
      </c>
      <c r="AU41" s="110"/>
      <c r="AV41" s="108">
        <f t="shared" ref="AV41:AX41" si="89">sum(Z41+AI41+AR41)</f>
        <v>0</v>
      </c>
      <c r="AW41" s="109">
        <f t="shared" si="89"/>
        <v>0</v>
      </c>
      <c r="AX41" s="109">
        <f t="shared" si="89"/>
        <v>0</v>
      </c>
      <c r="AY41" s="107"/>
      <c r="AZ41" s="105">
        <v>0.0</v>
      </c>
      <c r="BA41" s="105">
        <v>0.0</v>
      </c>
      <c r="BB41" s="105">
        <v>0.0</v>
      </c>
      <c r="BC41" s="105">
        <v>0.0</v>
      </c>
      <c r="BD41" s="105">
        <v>0.0</v>
      </c>
      <c r="BE41" s="106">
        <v>0.0</v>
      </c>
      <c r="BF41" s="106">
        <v>0.0</v>
      </c>
      <c r="BG41" s="107"/>
      <c r="BH41" s="105">
        <v>0.0</v>
      </c>
      <c r="BI41" s="105">
        <v>0.0</v>
      </c>
      <c r="BJ41" s="105">
        <v>0.0</v>
      </c>
      <c r="BK41" s="105">
        <v>0.0</v>
      </c>
      <c r="BL41" s="105">
        <v>0.0</v>
      </c>
      <c r="BM41" s="105">
        <v>0.0</v>
      </c>
      <c r="BN41" s="106">
        <v>0.0</v>
      </c>
      <c r="BO41" s="106">
        <v>0.0</v>
      </c>
      <c r="BP41" s="107"/>
      <c r="BQ41" s="105">
        <v>0.0</v>
      </c>
      <c r="BR41" s="105">
        <v>0.0</v>
      </c>
      <c r="BS41" s="105">
        <v>0.0</v>
      </c>
      <c r="BT41" s="105">
        <v>0.0</v>
      </c>
      <c r="BU41" s="105">
        <v>0.0</v>
      </c>
      <c r="BV41" s="105">
        <v>0.0</v>
      </c>
      <c r="BW41" s="106">
        <v>0.0</v>
      </c>
      <c r="BX41" s="106">
        <v>0.0</v>
      </c>
      <c r="BY41" s="110"/>
      <c r="BZ41" s="108">
        <f t="shared" ref="BZ41:CB41" si="90">sum(BD41+BM41+BV41)</f>
        <v>0</v>
      </c>
      <c r="CA41" s="109">
        <f t="shared" si="90"/>
        <v>0</v>
      </c>
      <c r="CB41" s="109">
        <f t="shared" si="90"/>
        <v>0</v>
      </c>
      <c r="CC41" s="107"/>
      <c r="CD41" s="108">
        <f t="shared" ref="CD41:CF41" si="91">AV41+BZ41</f>
        <v>0</v>
      </c>
      <c r="CE41" s="109">
        <f t="shared" si="91"/>
        <v>0</v>
      </c>
      <c r="CF41" s="109">
        <f t="shared" si="91"/>
        <v>0</v>
      </c>
      <c r="CG41" s="107"/>
      <c r="CH41" s="107"/>
    </row>
    <row r="42" ht="14.25" customHeight="1">
      <c r="A42" s="103"/>
      <c r="B42" s="104">
        <f t="shared" si="10"/>
        <v>44956</v>
      </c>
      <c r="C42" s="97"/>
      <c r="D42" s="105" t="s">
        <v>119</v>
      </c>
      <c r="E42" s="105"/>
      <c r="F42" s="105"/>
      <c r="G42" s="106">
        <v>0.0</v>
      </c>
      <c r="H42" s="105">
        <v>1.0</v>
      </c>
      <c r="I42" s="105">
        <v>6.0</v>
      </c>
      <c r="J42" s="105">
        <v>3.0</v>
      </c>
      <c r="K42" s="105">
        <v>0.0</v>
      </c>
      <c r="L42" s="107"/>
      <c r="M42" s="105">
        <v>0.0</v>
      </c>
      <c r="N42" s="105">
        <v>0.0</v>
      </c>
      <c r="O42" s="105">
        <v>0.0</v>
      </c>
      <c r="P42" s="107"/>
      <c r="Q42" s="105">
        <v>0.0</v>
      </c>
      <c r="R42" s="105">
        <v>0.0</v>
      </c>
      <c r="S42" s="105">
        <v>0.0</v>
      </c>
      <c r="T42" s="293">
        <f t="shared" si="6"/>
        <v>0</v>
      </c>
      <c r="U42" s="107"/>
      <c r="V42" s="105">
        <v>0.0</v>
      </c>
      <c r="W42" s="105">
        <v>0.0</v>
      </c>
      <c r="X42" s="105">
        <v>0.0</v>
      </c>
      <c r="Y42" s="105">
        <v>0.0</v>
      </c>
      <c r="Z42" s="105">
        <v>0.0</v>
      </c>
      <c r="AA42" s="106">
        <v>0.0</v>
      </c>
      <c r="AB42" s="106">
        <v>0.0</v>
      </c>
      <c r="AC42" s="107"/>
      <c r="AD42" s="105">
        <v>0.0</v>
      </c>
      <c r="AE42" s="105">
        <v>0.0</v>
      </c>
      <c r="AF42" s="105">
        <v>0.0</v>
      </c>
      <c r="AG42" s="105">
        <v>0.0</v>
      </c>
      <c r="AH42" s="105">
        <v>0.0</v>
      </c>
      <c r="AI42" s="105">
        <v>0.0</v>
      </c>
      <c r="AJ42" s="106">
        <v>0.0</v>
      </c>
      <c r="AK42" s="106">
        <v>0.0</v>
      </c>
      <c r="AL42" s="107"/>
      <c r="AM42" s="105">
        <v>0.0</v>
      </c>
      <c r="AN42" s="105">
        <v>0.0</v>
      </c>
      <c r="AO42" s="105">
        <v>0.0</v>
      </c>
      <c r="AP42" s="105">
        <v>0.0</v>
      </c>
      <c r="AQ42" s="105">
        <v>0.0</v>
      </c>
      <c r="AR42" s="105">
        <v>0.0</v>
      </c>
      <c r="AS42" s="106">
        <v>0.0</v>
      </c>
      <c r="AT42" s="106">
        <v>0.0</v>
      </c>
      <c r="AU42" s="110"/>
      <c r="AV42" s="108">
        <f t="shared" ref="AV42:AX42" si="92">sum(Z42+AI42+AR42)</f>
        <v>0</v>
      </c>
      <c r="AW42" s="109">
        <f t="shared" si="92"/>
        <v>0</v>
      </c>
      <c r="AX42" s="109">
        <f t="shared" si="92"/>
        <v>0</v>
      </c>
      <c r="AY42" s="107"/>
      <c r="AZ42" s="105">
        <v>0.0</v>
      </c>
      <c r="BA42" s="105">
        <v>0.0</v>
      </c>
      <c r="BB42" s="105">
        <v>0.0</v>
      </c>
      <c r="BC42" s="105">
        <v>0.0</v>
      </c>
      <c r="BD42" s="105">
        <v>0.0</v>
      </c>
      <c r="BE42" s="106">
        <v>0.0</v>
      </c>
      <c r="BF42" s="106">
        <v>0.0</v>
      </c>
      <c r="BG42" s="107"/>
      <c r="BH42" s="105">
        <v>0.0</v>
      </c>
      <c r="BI42" s="105">
        <v>0.0</v>
      </c>
      <c r="BJ42" s="105">
        <v>0.0</v>
      </c>
      <c r="BK42" s="105">
        <v>0.0</v>
      </c>
      <c r="BL42" s="105">
        <v>0.0</v>
      </c>
      <c r="BM42" s="105">
        <v>0.0</v>
      </c>
      <c r="BN42" s="106">
        <v>0.0</v>
      </c>
      <c r="BO42" s="106">
        <v>0.0</v>
      </c>
      <c r="BP42" s="107"/>
      <c r="BQ42" s="105">
        <v>0.0</v>
      </c>
      <c r="BR42" s="105">
        <v>0.0</v>
      </c>
      <c r="BS42" s="105">
        <v>0.0</v>
      </c>
      <c r="BT42" s="105">
        <v>0.0</v>
      </c>
      <c r="BU42" s="105">
        <v>0.0</v>
      </c>
      <c r="BV42" s="105">
        <v>0.0</v>
      </c>
      <c r="BW42" s="106">
        <v>0.0</v>
      </c>
      <c r="BX42" s="106">
        <v>0.0</v>
      </c>
      <c r="BY42" s="110"/>
      <c r="BZ42" s="108">
        <f t="shared" ref="BZ42:CB42" si="93">sum(BD42+BM42+BV42)</f>
        <v>0</v>
      </c>
      <c r="CA42" s="109">
        <f t="shared" si="93"/>
        <v>0</v>
      </c>
      <c r="CB42" s="109">
        <f t="shared" si="93"/>
        <v>0</v>
      </c>
      <c r="CC42" s="107"/>
      <c r="CD42" s="108">
        <f t="shared" ref="CD42:CF42" si="94">AV42+BZ42</f>
        <v>0</v>
      </c>
      <c r="CE42" s="109">
        <f t="shared" si="94"/>
        <v>0</v>
      </c>
      <c r="CF42" s="109">
        <f t="shared" si="94"/>
        <v>0</v>
      </c>
      <c r="CG42" s="107"/>
      <c r="CH42" s="107"/>
    </row>
    <row r="43" ht="14.25" customHeight="1">
      <c r="A43" s="103"/>
      <c r="B43" s="104">
        <f t="shared" si="10"/>
        <v>44957</v>
      </c>
      <c r="C43" s="97"/>
      <c r="D43" s="105" t="s">
        <v>119</v>
      </c>
      <c r="E43" s="105"/>
      <c r="F43" s="105"/>
      <c r="G43" s="106">
        <v>0.0</v>
      </c>
      <c r="H43" s="105">
        <v>5.0</v>
      </c>
      <c r="I43" s="105">
        <v>0.0</v>
      </c>
      <c r="J43" s="105">
        <v>0.0</v>
      </c>
      <c r="K43" s="105">
        <v>2.0</v>
      </c>
      <c r="L43" s="107"/>
      <c r="M43" s="105">
        <v>0.0</v>
      </c>
      <c r="N43" s="105">
        <v>0.0</v>
      </c>
      <c r="O43" s="105">
        <v>0.0</v>
      </c>
      <c r="P43" s="107"/>
      <c r="Q43" s="105">
        <v>0.0</v>
      </c>
      <c r="R43" s="105">
        <v>0.0</v>
      </c>
      <c r="S43" s="105">
        <v>0.0</v>
      </c>
      <c r="T43" s="293">
        <f t="shared" si="6"/>
        <v>2</v>
      </c>
      <c r="U43" s="107"/>
      <c r="V43" s="105">
        <v>0.0</v>
      </c>
      <c r="W43" s="105">
        <v>0.0</v>
      </c>
      <c r="X43" s="105">
        <v>0.0</v>
      </c>
      <c r="Y43" s="105">
        <v>0.0</v>
      </c>
      <c r="Z43" s="105">
        <v>0.0</v>
      </c>
      <c r="AA43" s="106">
        <v>0.0</v>
      </c>
      <c r="AB43" s="106">
        <v>0.0</v>
      </c>
      <c r="AC43" s="107"/>
      <c r="AD43" s="105">
        <v>0.0</v>
      </c>
      <c r="AE43" s="105">
        <v>0.0</v>
      </c>
      <c r="AF43" s="105">
        <v>0.0</v>
      </c>
      <c r="AG43" s="105">
        <v>0.0</v>
      </c>
      <c r="AH43" s="105">
        <v>0.0</v>
      </c>
      <c r="AI43" s="105">
        <v>0.0</v>
      </c>
      <c r="AJ43" s="106">
        <v>0.0</v>
      </c>
      <c r="AK43" s="106">
        <v>0.0</v>
      </c>
      <c r="AL43" s="107"/>
      <c r="AM43" s="105">
        <v>0.0</v>
      </c>
      <c r="AN43" s="105">
        <v>0.0</v>
      </c>
      <c r="AO43" s="105">
        <v>0.0</v>
      </c>
      <c r="AP43" s="105">
        <v>0.0</v>
      </c>
      <c r="AQ43" s="105">
        <v>1.0</v>
      </c>
      <c r="AR43" s="105">
        <v>1.0</v>
      </c>
      <c r="AS43" s="106">
        <v>2500.0</v>
      </c>
      <c r="AT43" s="106">
        <v>2500.0</v>
      </c>
      <c r="AU43" s="110"/>
      <c r="AV43" s="108">
        <f t="shared" ref="AV43:AX43" si="95">sum(Z43+AI43+AR43)</f>
        <v>1</v>
      </c>
      <c r="AW43" s="109">
        <f t="shared" si="95"/>
        <v>2500</v>
      </c>
      <c r="AX43" s="109">
        <f t="shared" si="95"/>
        <v>2500</v>
      </c>
      <c r="AY43" s="107"/>
      <c r="AZ43" s="105">
        <v>0.0</v>
      </c>
      <c r="BA43" s="105">
        <v>0.0</v>
      </c>
      <c r="BB43" s="105">
        <v>0.0</v>
      </c>
      <c r="BC43" s="105">
        <v>0.0</v>
      </c>
      <c r="BD43" s="105">
        <v>0.0</v>
      </c>
      <c r="BE43" s="106">
        <v>0.0</v>
      </c>
      <c r="BF43" s="106">
        <v>0.0</v>
      </c>
      <c r="BG43" s="107"/>
      <c r="BH43" s="105">
        <v>0.0</v>
      </c>
      <c r="BI43" s="105">
        <v>0.0</v>
      </c>
      <c r="BJ43" s="105">
        <v>0.0</v>
      </c>
      <c r="BK43" s="105">
        <v>0.0</v>
      </c>
      <c r="BL43" s="105">
        <v>0.0</v>
      </c>
      <c r="BM43" s="105">
        <v>0.0</v>
      </c>
      <c r="BN43" s="106">
        <v>0.0</v>
      </c>
      <c r="BO43" s="106">
        <v>0.0</v>
      </c>
      <c r="BP43" s="107"/>
      <c r="BQ43" s="105">
        <v>0.0</v>
      </c>
      <c r="BR43" s="105">
        <v>0.0</v>
      </c>
      <c r="BS43" s="105">
        <v>0.0</v>
      </c>
      <c r="BT43" s="105">
        <v>0.0</v>
      </c>
      <c r="BU43" s="105">
        <v>0.0</v>
      </c>
      <c r="BV43" s="105">
        <v>0.0</v>
      </c>
      <c r="BW43" s="106">
        <v>3500.0</v>
      </c>
      <c r="BX43" s="106">
        <v>3500.0</v>
      </c>
      <c r="BY43" s="110"/>
      <c r="BZ43" s="108">
        <f t="shared" ref="BZ43:CB43" si="96">sum(BD43+BM43+BV43)</f>
        <v>0</v>
      </c>
      <c r="CA43" s="109">
        <f t="shared" si="96"/>
        <v>3500</v>
      </c>
      <c r="CB43" s="109">
        <f t="shared" si="96"/>
        <v>3500</v>
      </c>
      <c r="CC43" s="107"/>
      <c r="CD43" s="108">
        <f t="shared" ref="CD43:CF43" si="97">AV43+BZ43</f>
        <v>1</v>
      </c>
      <c r="CE43" s="109">
        <f t="shared" si="97"/>
        <v>6000</v>
      </c>
      <c r="CF43" s="109">
        <f t="shared" si="97"/>
        <v>6000</v>
      </c>
      <c r="CG43" s="107"/>
      <c r="CH43" s="107"/>
    </row>
    <row r="44" ht="15.75" customHeight="1">
      <c r="A44" s="97"/>
      <c r="B44" s="97"/>
      <c r="C44" s="112" t="s">
        <v>120</v>
      </c>
      <c r="D44" s="113">
        <f>sum(D46-D45)</f>
        <v>0</v>
      </c>
      <c r="E44" s="3"/>
      <c r="F44" s="114" t="s">
        <v>121</v>
      </c>
      <c r="G44" s="115">
        <v>1937.98</v>
      </c>
      <c r="H44" s="116">
        <f t="shared" ref="H44:K44" si="98">SUM(H13:H43)</f>
        <v>136</v>
      </c>
      <c r="I44" s="117">
        <f t="shared" si="98"/>
        <v>281</v>
      </c>
      <c r="J44" s="117">
        <f t="shared" si="98"/>
        <v>145</v>
      </c>
      <c r="K44" s="117">
        <f t="shared" si="98"/>
        <v>50</v>
      </c>
      <c r="L44" s="118"/>
      <c r="M44" s="117">
        <f t="shared" ref="M44:O44" si="99">SUM(M13:M43)</f>
        <v>0</v>
      </c>
      <c r="N44" s="117">
        <f t="shared" si="99"/>
        <v>0</v>
      </c>
      <c r="O44" s="117">
        <f t="shared" si="99"/>
        <v>0</v>
      </c>
      <c r="P44" s="295"/>
      <c r="Q44" s="117">
        <f t="shared" ref="Q44:T44" si="100">SUM(Q13:Q43)</f>
        <v>0</v>
      </c>
      <c r="R44" s="117">
        <f t="shared" si="100"/>
        <v>0</v>
      </c>
      <c r="S44" s="117">
        <f t="shared" si="100"/>
        <v>0</v>
      </c>
      <c r="T44" s="117">
        <f t="shared" si="100"/>
        <v>50</v>
      </c>
      <c r="U44" s="118"/>
      <c r="V44" s="117">
        <f t="shared" ref="V44:AB44" si="101">SUM(V13:V43)</f>
        <v>19</v>
      </c>
      <c r="W44" s="117">
        <f t="shared" si="101"/>
        <v>14</v>
      </c>
      <c r="X44" s="117">
        <f t="shared" si="101"/>
        <v>5</v>
      </c>
      <c r="Y44" s="117">
        <f t="shared" si="101"/>
        <v>6</v>
      </c>
      <c r="Z44" s="117">
        <f t="shared" si="101"/>
        <v>7</v>
      </c>
      <c r="AA44" s="119">
        <f t="shared" si="101"/>
        <v>16500</v>
      </c>
      <c r="AB44" s="119">
        <f t="shared" si="101"/>
        <v>20250</v>
      </c>
      <c r="AC44" s="118"/>
      <c r="AD44" s="117">
        <f t="shared" ref="AD44:AK44" si="102">SUM(AD13:AD43)</f>
        <v>1</v>
      </c>
      <c r="AE44" s="117">
        <f t="shared" si="102"/>
        <v>1</v>
      </c>
      <c r="AF44" s="117">
        <f t="shared" si="102"/>
        <v>0</v>
      </c>
      <c r="AG44" s="117">
        <f t="shared" si="102"/>
        <v>1</v>
      </c>
      <c r="AH44" s="117">
        <f t="shared" si="102"/>
        <v>0</v>
      </c>
      <c r="AI44" s="117">
        <f t="shared" si="102"/>
        <v>1</v>
      </c>
      <c r="AJ44" s="119">
        <f t="shared" si="102"/>
        <v>3000</v>
      </c>
      <c r="AK44" s="119">
        <f t="shared" si="102"/>
        <v>3000</v>
      </c>
      <c r="AL44" s="296"/>
      <c r="AM44" s="120">
        <f t="shared" ref="AM44:AT44" si="103">SUM(AM13:AM43)</f>
        <v>30</v>
      </c>
      <c r="AN44" s="120">
        <f t="shared" si="103"/>
        <v>23</v>
      </c>
      <c r="AO44" s="117">
        <f t="shared" si="103"/>
        <v>9</v>
      </c>
      <c r="AP44" s="120">
        <f t="shared" si="103"/>
        <v>0</v>
      </c>
      <c r="AQ44" s="120">
        <f t="shared" si="103"/>
        <v>5</v>
      </c>
      <c r="AR44" s="120">
        <f t="shared" si="103"/>
        <v>6</v>
      </c>
      <c r="AS44" s="121">
        <f t="shared" si="103"/>
        <v>13000</v>
      </c>
      <c r="AT44" s="121">
        <f t="shared" si="103"/>
        <v>17500</v>
      </c>
      <c r="AU44" s="110"/>
      <c r="AV44" s="120">
        <f t="shared" ref="AV44:AX44" si="104">SUM(AV13:AV43)</f>
        <v>14</v>
      </c>
      <c r="AW44" s="121">
        <f t="shared" si="104"/>
        <v>32500</v>
      </c>
      <c r="AX44" s="121">
        <f t="shared" si="104"/>
        <v>40750</v>
      </c>
      <c r="AY44" s="122"/>
      <c r="AZ44" s="117">
        <f t="shared" ref="AZ44:BF44" si="105">SUM(AZ13:AZ43)</f>
        <v>40</v>
      </c>
      <c r="BA44" s="117">
        <f t="shared" si="105"/>
        <v>40</v>
      </c>
      <c r="BB44" s="117">
        <f t="shared" si="105"/>
        <v>2</v>
      </c>
      <c r="BC44" s="117">
        <f t="shared" si="105"/>
        <v>4</v>
      </c>
      <c r="BD44" s="117">
        <f t="shared" si="105"/>
        <v>9</v>
      </c>
      <c r="BE44" s="119">
        <f t="shared" si="105"/>
        <v>19000</v>
      </c>
      <c r="BF44" s="119">
        <f t="shared" si="105"/>
        <v>28500</v>
      </c>
      <c r="BG44" s="118"/>
      <c r="BH44" s="117">
        <f t="shared" ref="BH44:BO44" si="106">SUM(BH13:BH43)</f>
        <v>0</v>
      </c>
      <c r="BI44" s="117">
        <f t="shared" si="106"/>
        <v>0</v>
      </c>
      <c r="BJ44" s="117">
        <f t="shared" si="106"/>
        <v>0</v>
      </c>
      <c r="BK44" s="117">
        <f t="shared" si="106"/>
        <v>0</v>
      </c>
      <c r="BL44" s="117">
        <f t="shared" si="106"/>
        <v>0</v>
      </c>
      <c r="BM44" s="117">
        <f t="shared" si="106"/>
        <v>0</v>
      </c>
      <c r="BN44" s="119">
        <f t="shared" si="106"/>
        <v>0</v>
      </c>
      <c r="BO44" s="119">
        <f t="shared" si="106"/>
        <v>0</v>
      </c>
      <c r="BP44" s="296"/>
      <c r="BQ44" s="120">
        <f t="shared" ref="BQ44:BX44" si="107">SUM(BQ13:BQ43)</f>
        <v>76</v>
      </c>
      <c r="BR44" s="120">
        <f t="shared" si="107"/>
        <v>73</v>
      </c>
      <c r="BS44" s="117">
        <f t="shared" si="107"/>
        <v>3</v>
      </c>
      <c r="BT44" s="120">
        <f t="shared" si="107"/>
        <v>12</v>
      </c>
      <c r="BU44" s="120">
        <f t="shared" si="107"/>
        <v>1</v>
      </c>
      <c r="BV44" s="120">
        <f t="shared" si="107"/>
        <v>12</v>
      </c>
      <c r="BW44" s="121">
        <f t="shared" si="107"/>
        <v>43500</v>
      </c>
      <c r="BX44" s="121">
        <f t="shared" si="107"/>
        <v>49000</v>
      </c>
      <c r="BY44" s="110"/>
      <c r="BZ44" s="120">
        <f t="shared" ref="BZ44:CB44" si="108">SUM(BZ13:BZ43)</f>
        <v>21</v>
      </c>
      <c r="CA44" s="121">
        <f t="shared" si="108"/>
        <v>62500</v>
      </c>
      <c r="CB44" s="121">
        <f t="shared" si="108"/>
        <v>77500</v>
      </c>
      <c r="CC44" s="122"/>
      <c r="CD44" s="120">
        <f t="shared" ref="CD44:CF44" si="109">SUM(CD13:CD43)</f>
        <v>35</v>
      </c>
      <c r="CE44" s="121">
        <f t="shared" si="109"/>
        <v>95000</v>
      </c>
      <c r="CF44" s="121">
        <f t="shared" si="109"/>
        <v>118250</v>
      </c>
      <c r="CG44" s="122"/>
      <c r="CH44" s="122"/>
    </row>
    <row r="45" ht="15.75" customHeight="1">
      <c r="A45" s="3"/>
      <c r="B45" s="97"/>
      <c r="C45" s="123" t="s">
        <v>122</v>
      </c>
      <c r="D45" s="124">
        <f>MIN(D13:D43)</f>
        <v>0</v>
      </c>
      <c r="E45" s="3"/>
      <c r="F45" s="3"/>
      <c r="G45" s="97"/>
      <c r="H45" s="97"/>
      <c r="I45" s="125"/>
      <c r="J45" s="95"/>
      <c r="K45" s="95"/>
      <c r="L45" s="107"/>
      <c r="M45" s="3"/>
      <c r="N45" s="95"/>
      <c r="O45" s="95"/>
      <c r="P45" s="297"/>
      <c r="Q45" s="3"/>
      <c r="R45" s="95"/>
      <c r="S45" s="95"/>
      <c r="T45" s="3"/>
      <c r="U45" s="127"/>
      <c r="V45" s="3"/>
      <c r="W45" s="3"/>
      <c r="X45" s="3"/>
      <c r="Y45" s="3"/>
      <c r="Z45" s="128" t="s">
        <v>123</v>
      </c>
      <c r="AA45" s="129">
        <f>IFERROR(AA44/Z44,0)</f>
        <v>2357.142857</v>
      </c>
      <c r="AB45" s="129">
        <f>IFERROR((AB44/Z44),0)</f>
        <v>2892.857143</v>
      </c>
      <c r="AC45" s="127"/>
      <c r="AD45" s="3"/>
      <c r="AE45" s="3"/>
      <c r="AF45" s="3"/>
      <c r="AG45" s="3"/>
      <c r="AH45" s="3"/>
      <c r="AI45" s="128" t="s">
        <v>123</v>
      </c>
      <c r="AJ45" s="129">
        <f>IFERROR(AJ44/AI44,0)</f>
        <v>3000</v>
      </c>
      <c r="AK45" s="129">
        <f>IFERROR((AK44/AI44),0)</f>
        <v>3000</v>
      </c>
      <c r="AL45" s="3"/>
      <c r="AM45" s="3"/>
      <c r="AN45" s="3"/>
      <c r="AO45" s="3"/>
      <c r="AP45" s="3"/>
      <c r="AQ45" s="3"/>
      <c r="AR45" s="128" t="s">
        <v>123</v>
      </c>
      <c r="AS45" s="129">
        <f>IFERROR(AS44/AR44,0)</f>
        <v>2166.666667</v>
      </c>
      <c r="AT45" s="129">
        <f>IFERROR((AT44/AR44),0)</f>
        <v>2916.666667</v>
      </c>
      <c r="AU45" s="110"/>
      <c r="AV45" s="128" t="s">
        <v>123</v>
      </c>
      <c r="AW45" s="129">
        <f>IFERROR(AW44/AV44,0)</f>
        <v>2321.428571</v>
      </c>
      <c r="AX45" s="129">
        <f>IFERROR((AX44/AV44),0)</f>
        <v>2910.714286</v>
      </c>
      <c r="AY45" s="3"/>
      <c r="AZ45" s="3"/>
      <c r="BA45" s="3"/>
      <c r="BB45" s="3"/>
      <c r="BC45" s="3"/>
      <c r="BD45" s="128" t="s">
        <v>123</v>
      </c>
      <c r="BE45" s="129">
        <f>IFERROR(BE44/BD44,0)</f>
        <v>2111.111111</v>
      </c>
      <c r="BF45" s="129">
        <f>IFERROR((BF44/BD44),0)</f>
        <v>3166.666667</v>
      </c>
      <c r="BG45" s="127"/>
      <c r="BH45" s="3"/>
      <c r="BI45" s="3"/>
      <c r="BJ45" s="3"/>
      <c r="BK45" s="3"/>
      <c r="BL45" s="3"/>
      <c r="BM45" s="128" t="s">
        <v>123</v>
      </c>
      <c r="BN45" s="129">
        <f>IFERROR(BN44/BM44,0)</f>
        <v>0</v>
      </c>
      <c r="BO45" s="129">
        <f>IFERROR((BO44/BM44),0)</f>
        <v>0</v>
      </c>
      <c r="BP45" s="3"/>
      <c r="BQ45" s="3"/>
      <c r="BR45" s="3"/>
      <c r="BS45" s="3"/>
      <c r="BT45" s="3"/>
      <c r="BU45" s="3"/>
      <c r="BV45" s="128" t="s">
        <v>123</v>
      </c>
      <c r="BW45" s="129">
        <f>IFERROR(BW44/BV44,0)</f>
        <v>3625</v>
      </c>
      <c r="BX45" s="129">
        <f>IFERROR((BX44/BV44),0)</f>
        <v>4083.333333</v>
      </c>
      <c r="BY45" s="110"/>
      <c r="BZ45" s="128" t="s">
        <v>123</v>
      </c>
      <c r="CA45" s="129">
        <f>IFERROR(CA44/BZ44,0)</f>
        <v>2976.190476</v>
      </c>
      <c r="CB45" s="129">
        <f>IFERROR((CB44/BZ44),0)</f>
        <v>3690.47619</v>
      </c>
      <c r="CC45" s="3"/>
      <c r="CD45" s="128" t="s">
        <v>123</v>
      </c>
      <c r="CE45" s="129">
        <f>IFERROR(CE44/CD44,0)</f>
        <v>2714.285714</v>
      </c>
      <c r="CF45" s="129">
        <f>IFERROR((CF44/CD44),0)</f>
        <v>3378.571429</v>
      </c>
      <c r="CG45" s="3"/>
      <c r="CH45" s="3"/>
    </row>
    <row r="46" ht="15.75" customHeight="1">
      <c r="A46" s="3"/>
      <c r="B46" s="97"/>
      <c r="C46" s="123" t="s">
        <v>124</v>
      </c>
      <c r="D46" s="130">
        <f>MAX(D12:D42)</f>
        <v>0</v>
      </c>
      <c r="E46" s="3"/>
      <c r="F46" s="3"/>
      <c r="G46" s="97"/>
      <c r="H46" s="97"/>
      <c r="I46" s="125"/>
      <c r="J46" s="95"/>
      <c r="K46" s="95"/>
      <c r="L46" s="107"/>
      <c r="M46" s="3"/>
      <c r="N46" s="95"/>
      <c r="O46" s="95"/>
      <c r="P46" s="297"/>
      <c r="Q46" s="3"/>
      <c r="R46" s="95"/>
      <c r="S46" s="95"/>
      <c r="T46" s="3"/>
      <c r="U46" s="127"/>
      <c r="V46" s="3"/>
      <c r="W46" s="3"/>
      <c r="X46" s="3"/>
      <c r="Y46" s="3"/>
      <c r="Z46" s="3"/>
      <c r="AA46" s="3"/>
      <c r="AB46" s="3"/>
      <c r="AC46" s="127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110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127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110"/>
      <c r="BZ46" s="3"/>
      <c r="CA46" s="3"/>
      <c r="CB46" s="3"/>
      <c r="CC46" s="3"/>
      <c r="CD46" s="3"/>
      <c r="CE46" s="3"/>
      <c r="CF46" s="3"/>
      <c r="CG46" s="3"/>
      <c r="CH46" s="3"/>
    </row>
    <row r="47" ht="15.75" customHeight="1">
      <c r="A47" s="3"/>
      <c r="B47" s="97"/>
      <c r="C47" s="131"/>
      <c r="D47" s="132"/>
      <c r="E47" s="3"/>
      <c r="F47" s="3"/>
      <c r="G47" s="97"/>
      <c r="H47" s="97"/>
      <c r="I47" s="133" t="s">
        <v>204</v>
      </c>
      <c r="J47" s="16"/>
      <c r="K47" s="12"/>
      <c r="L47" s="107"/>
      <c r="M47" s="93" t="s">
        <v>196</v>
      </c>
      <c r="N47" s="84"/>
      <c r="O47" s="85"/>
      <c r="P47" s="55"/>
      <c r="Q47" s="93" t="s">
        <v>197</v>
      </c>
      <c r="R47" s="84"/>
      <c r="S47" s="85"/>
      <c r="T47" s="97"/>
      <c r="U47" s="97"/>
      <c r="V47" s="134"/>
      <c r="W47" s="84"/>
      <c r="X47" s="84"/>
      <c r="Y47" s="84"/>
      <c r="Z47" s="84"/>
      <c r="AA47" s="135"/>
      <c r="AB47" s="3"/>
      <c r="AC47" s="97"/>
      <c r="AD47" s="3"/>
      <c r="AE47" s="3"/>
      <c r="AF47" s="3"/>
      <c r="AG47" s="3"/>
      <c r="AH47" s="3"/>
      <c r="AI47" s="3"/>
      <c r="AJ47" s="135"/>
      <c r="AK47" s="136" t="s">
        <v>205</v>
      </c>
      <c r="AL47" s="84"/>
      <c r="AM47" s="137"/>
      <c r="AN47" s="136" t="s">
        <v>127</v>
      </c>
      <c r="AO47" s="84"/>
      <c r="AP47" s="135"/>
      <c r="AQ47" s="139" t="s">
        <v>199</v>
      </c>
      <c r="AR47" s="84"/>
      <c r="AS47" s="3"/>
      <c r="AT47" s="139" t="s">
        <v>95</v>
      </c>
      <c r="AU47" s="84"/>
      <c r="AV47" s="148"/>
      <c r="AW47" s="140"/>
      <c r="AX47" s="85"/>
      <c r="AY47" s="3"/>
      <c r="AZ47" s="138"/>
      <c r="BA47" s="84"/>
      <c r="BB47" s="84"/>
      <c r="BC47" s="84"/>
      <c r="BD47" s="84"/>
      <c r="BE47" s="135"/>
      <c r="BF47" s="3"/>
      <c r="BG47" s="97"/>
      <c r="BH47" s="3"/>
      <c r="BI47" s="3"/>
      <c r="BJ47" s="3"/>
      <c r="BK47" s="3"/>
      <c r="BL47" s="3"/>
      <c r="BM47" s="3"/>
      <c r="BN47" s="135"/>
      <c r="BO47" s="136" t="s">
        <v>206</v>
      </c>
      <c r="BP47" s="84"/>
      <c r="BQ47" s="137"/>
      <c r="BR47" s="136" t="s">
        <v>127</v>
      </c>
      <c r="BS47" s="84"/>
      <c r="BT47" s="135"/>
      <c r="BU47" s="139" t="s">
        <v>199</v>
      </c>
      <c r="BV47" s="84"/>
      <c r="BW47" s="3"/>
      <c r="BX47" s="139" t="s">
        <v>95</v>
      </c>
      <c r="BY47" s="84"/>
      <c r="BZ47" s="148"/>
      <c r="CA47" s="298" t="s">
        <v>207</v>
      </c>
      <c r="CB47" s="85"/>
      <c r="CC47" s="3"/>
      <c r="CD47" s="142" t="s">
        <v>128</v>
      </c>
      <c r="CE47" s="84"/>
      <c r="CF47" s="3"/>
      <c r="CG47" s="3"/>
      <c r="CH47" s="3"/>
    </row>
    <row r="48" ht="41.25" customHeight="1">
      <c r="A48" s="3"/>
      <c r="B48" s="97"/>
      <c r="C48" s="97"/>
      <c r="D48" s="97"/>
      <c r="E48" s="97"/>
      <c r="F48" s="143" t="s">
        <v>129</v>
      </c>
      <c r="G48" s="84"/>
      <c r="H48" s="97"/>
      <c r="I48" s="144" t="s">
        <v>130</v>
      </c>
      <c r="J48" s="145"/>
      <c r="K48" s="146"/>
      <c r="L48" s="107"/>
      <c r="M48" s="143" t="s">
        <v>130</v>
      </c>
      <c r="N48" s="84"/>
      <c r="O48" s="85"/>
      <c r="P48" s="107"/>
      <c r="Q48" s="143" t="s">
        <v>130</v>
      </c>
      <c r="R48" s="84"/>
      <c r="S48" s="85"/>
      <c r="T48" s="97"/>
      <c r="U48" s="97"/>
      <c r="V48" s="147"/>
      <c r="W48" s="85"/>
      <c r="X48" s="148"/>
      <c r="Y48" s="147"/>
      <c r="Z48" s="85"/>
      <c r="AA48" s="149"/>
      <c r="AB48" s="3"/>
      <c r="AC48" s="97"/>
      <c r="AD48" s="3"/>
      <c r="AE48" s="3"/>
      <c r="AF48" s="3"/>
      <c r="AG48" s="3"/>
      <c r="AH48" s="3"/>
      <c r="AI48" s="3"/>
      <c r="AJ48" s="149"/>
      <c r="AK48" s="150" t="s">
        <v>131</v>
      </c>
      <c r="AL48" s="84"/>
      <c r="AM48" s="151"/>
      <c r="AN48" s="150" t="s">
        <v>131</v>
      </c>
      <c r="AO48" s="84"/>
      <c r="AP48" s="263"/>
      <c r="AQ48" s="150" t="s">
        <v>131</v>
      </c>
      <c r="AR48" s="85"/>
      <c r="AS48" s="3"/>
      <c r="AT48" s="150" t="s">
        <v>131</v>
      </c>
      <c r="AU48" s="85"/>
      <c r="AV48" s="148"/>
      <c r="AW48" s="148"/>
      <c r="AX48" s="148"/>
      <c r="AY48" s="3"/>
      <c r="AZ48" s="152"/>
      <c r="BA48" s="85"/>
      <c r="BB48" s="153"/>
      <c r="BC48" s="152"/>
      <c r="BD48" s="85"/>
      <c r="BE48" s="149"/>
      <c r="BF48" s="3"/>
      <c r="BG48" s="97"/>
      <c r="BH48" s="3"/>
      <c r="BI48" s="3"/>
      <c r="BJ48" s="3"/>
      <c r="BK48" s="3"/>
      <c r="BL48" s="3"/>
      <c r="BM48" s="3"/>
      <c r="BN48" s="149"/>
      <c r="BO48" s="150" t="s">
        <v>131</v>
      </c>
      <c r="BP48" s="84"/>
      <c r="BQ48" s="151"/>
      <c r="BR48" s="150" t="s">
        <v>131</v>
      </c>
      <c r="BS48" s="84"/>
      <c r="BT48" s="263"/>
      <c r="BU48" s="150" t="s">
        <v>131</v>
      </c>
      <c r="BV48" s="85"/>
      <c r="BW48" s="3"/>
      <c r="BX48" s="150" t="s">
        <v>131</v>
      </c>
      <c r="BY48" s="85"/>
      <c r="BZ48" s="148"/>
      <c r="CA48" s="299" t="s">
        <v>177</v>
      </c>
      <c r="CB48" s="299" t="s">
        <v>178</v>
      </c>
      <c r="CC48" s="3"/>
      <c r="CD48" s="150" t="s">
        <v>131</v>
      </c>
      <c r="CE48" s="84"/>
      <c r="CF48" s="3"/>
      <c r="CG48" s="3"/>
      <c r="CH48" s="3"/>
    </row>
    <row r="49" ht="15.75" customHeight="1">
      <c r="A49" s="3"/>
      <c r="B49" s="97"/>
      <c r="C49" s="97"/>
      <c r="D49" s="97"/>
      <c r="E49" s="97"/>
      <c r="F49" s="155">
        <f>IFERROR(G44/H44,"-")</f>
        <v>14.24985294</v>
      </c>
      <c r="G49" s="63"/>
      <c r="H49" s="97"/>
      <c r="I49" s="156">
        <f>IFERROR(J44/I44,"-")</f>
        <v>0.5160142349</v>
      </c>
      <c r="J49" s="62"/>
      <c r="K49" s="63"/>
      <c r="L49" s="107"/>
      <c r="M49" s="156" t="str">
        <f>IFERROR(N44/M44,"-")</f>
        <v>-</v>
      </c>
      <c r="N49" s="62"/>
      <c r="O49" s="63"/>
      <c r="P49" s="107"/>
      <c r="Q49" s="156" t="str">
        <f>IFERROR(R44/Q44,"-")</f>
        <v>-</v>
      </c>
      <c r="R49" s="62"/>
      <c r="S49" s="63"/>
      <c r="T49" s="97"/>
      <c r="U49" s="97"/>
      <c r="V49" s="157"/>
      <c r="W49" s="63"/>
      <c r="X49" s="158"/>
      <c r="Y49" s="159"/>
      <c r="Z49" s="160"/>
      <c r="AA49" s="161"/>
      <c r="AB49" s="3"/>
      <c r="AC49" s="97"/>
      <c r="AD49" s="3"/>
      <c r="AE49" s="3"/>
      <c r="AF49" s="3"/>
      <c r="AG49" s="3"/>
      <c r="AH49" s="3"/>
      <c r="AI49" s="3"/>
      <c r="AJ49" s="161"/>
      <c r="AK49" s="156">
        <f>IFERROR(AV44/(W44+AE44+AN44),"-")</f>
        <v>0.3684210526</v>
      </c>
      <c r="AL49" s="63"/>
      <c r="AM49" s="162"/>
      <c r="AN49" s="156">
        <f>IFERROR(Z44/W44,"-")</f>
        <v>0.5</v>
      </c>
      <c r="AO49" s="63"/>
      <c r="AP49" s="266"/>
      <c r="AQ49" s="156">
        <f>iferror(AI44/AE44,"-")</f>
        <v>1</v>
      </c>
      <c r="AR49" s="63"/>
      <c r="AS49" s="3"/>
      <c r="AT49" s="156">
        <f>IFERROR(AR44/AN44,"-")</f>
        <v>0.2608695652</v>
      </c>
      <c r="AU49" s="63"/>
      <c r="AV49" s="164"/>
      <c r="AW49" s="164"/>
      <c r="AX49" s="165"/>
      <c r="AY49" s="3"/>
      <c r="AZ49" s="163"/>
      <c r="BA49" s="63"/>
      <c r="BB49" s="166"/>
      <c r="BC49" s="167"/>
      <c r="BD49" s="160"/>
      <c r="BE49" s="161"/>
      <c r="BF49" s="3"/>
      <c r="BG49" s="97"/>
      <c r="BH49" s="3"/>
      <c r="BI49" s="3"/>
      <c r="BJ49" s="3"/>
      <c r="BK49" s="3"/>
      <c r="BL49" s="3"/>
      <c r="BM49" s="3"/>
      <c r="BN49" s="161"/>
      <c r="BO49" s="156">
        <f>IFERROR(BZ44/(BA44+BI44+BR44),"-")</f>
        <v>0.185840708</v>
      </c>
      <c r="BP49" s="63"/>
      <c r="BQ49" s="162"/>
      <c r="BR49" s="156">
        <f>IFERROR(BD44/BA44,"-")</f>
        <v>0.225</v>
      </c>
      <c r="BS49" s="63"/>
      <c r="BT49" s="266"/>
      <c r="BU49" s="156" t="str">
        <f>iferror(BM44/BI44,"-")</f>
        <v>-</v>
      </c>
      <c r="BV49" s="63"/>
      <c r="BW49" s="3"/>
      <c r="BX49" s="156">
        <f>IFERROR(BV44/BR44,"-")</f>
        <v>0.1643835616</v>
      </c>
      <c r="BY49" s="63"/>
      <c r="BZ49" s="164"/>
      <c r="CA49" s="300" t="str">
        <f>IFERROR(G4/(BA44+BI44+BR44+W44+AE44+AN44),"-")</f>
        <v>-</v>
      </c>
      <c r="CB49" s="301">
        <f>IFERROR(CE44/G44,"-")</f>
        <v>49.02011373</v>
      </c>
      <c r="CC49" s="3"/>
      <c r="CD49" s="156">
        <f>IFERROR((AV44+BZ44)/(BA44+BI44+BR44+W44+AE44+AN44),"-")</f>
        <v>0.2317880795</v>
      </c>
      <c r="CE49" s="63"/>
      <c r="CF49" s="3"/>
      <c r="CG49" s="3"/>
      <c r="CH49" s="3"/>
    </row>
    <row r="50" ht="15.75" customHeight="1">
      <c r="A50" s="3"/>
      <c r="B50" s="97"/>
      <c r="C50" s="97"/>
      <c r="D50" s="97"/>
      <c r="E50" s="97"/>
      <c r="G50" s="160"/>
      <c r="H50" s="97"/>
      <c r="I50" s="171"/>
      <c r="K50" s="160"/>
      <c r="L50" s="107"/>
      <c r="M50" s="171"/>
      <c r="O50" s="160"/>
      <c r="P50" s="107"/>
      <c r="Q50" s="171"/>
      <c r="S50" s="160"/>
      <c r="T50" s="97"/>
      <c r="U50" s="97"/>
      <c r="V50" s="171"/>
      <c r="W50" s="160"/>
      <c r="X50" s="158"/>
      <c r="Z50" s="160"/>
      <c r="AA50" s="161"/>
      <c r="AB50" s="3"/>
      <c r="AC50" s="97"/>
      <c r="AD50" s="3"/>
      <c r="AE50" s="3"/>
      <c r="AF50" s="3"/>
      <c r="AG50" s="3"/>
      <c r="AH50" s="3"/>
      <c r="AI50" s="3"/>
      <c r="AJ50" s="161"/>
      <c r="AK50" s="171"/>
      <c r="AL50" s="160"/>
      <c r="AM50" s="162"/>
      <c r="AN50" s="171"/>
      <c r="AO50" s="160"/>
      <c r="AP50" s="266"/>
      <c r="AQ50" s="171"/>
      <c r="AR50" s="160"/>
      <c r="AS50" s="3"/>
      <c r="AT50" s="171"/>
      <c r="AU50" s="160"/>
      <c r="AV50" s="173"/>
      <c r="AW50" s="173"/>
      <c r="AX50" s="173"/>
      <c r="AY50" s="3"/>
      <c r="AZ50" s="171"/>
      <c r="BA50" s="160"/>
      <c r="BB50" s="166"/>
      <c r="BD50" s="160"/>
      <c r="BE50" s="161"/>
      <c r="BF50" s="3"/>
      <c r="BG50" s="97"/>
      <c r="BH50" s="3"/>
      <c r="BI50" s="3"/>
      <c r="BJ50" s="3"/>
      <c r="BK50" s="3"/>
      <c r="BL50" s="3"/>
      <c r="BM50" s="3"/>
      <c r="BN50" s="161"/>
      <c r="BO50" s="171"/>
      <c r="BP50" s="160"/>
      <c r="BQ50" s="162"/>
      <c r="BR50" s="171"/>
      <c r="BS50" s="160"/>
      <c r="BT50" s="266"/>
      <c r="BU50" s="171"/>
      <c r="BV50" s="160"/>
      <c r="BW50" s="3"/>
      <c r="BX50" s="171"/>
      <c r="BY50" s="160"/>
      <c r="BZ50" s="173"/>
      <c r="CA50" s="173"/>
      <c r="CB50" s="173"/>
      <c r="CC50" s="3"/>
      <c r="CD50" s="171"/>
      <c r="CE50" s="160"/>
      <c r="CF50" s="3"/>
      <c r="CG50" s="3"/>
      <c r="CH50" s="3"/>
    </row>
    <row r="51" ht="15.0" customHeight="1">
      <c r="A51" s="3"/>
      <c r="B51" s="97"/>
      <c r="C51" s="97"/>
      <c r="D51" s="97"/>
      <c r="E51" s="97"/>
      <c r="F51" s="145"/>
      <c r="G51" s="146"/>
      <c r="H51" s="97"/>
      <c r="I51" s="175"/>
      <c r="J51" s="145"/>
      <c r="K51" s="146"/>
      <c r="L51" s="107"/>
      <c r="M51" s="175"/>
      <c r="N51" s="145"/>
      <c r="O51" s="146"/>
      <c r="P51" s="107"/>
      <c r="Q51" s="175"/>
      <c r="R51" s="145"/>
      <c r="S51" s="146"/>
      <c r="T51" s="97"/>
      <c r="U51" s="97"/>
      <c r="V51" s="175"/>
      <c r="W51" s="146"/>
      <c r="X51" s="158"/>
      <c r="Y51" s="145"/>
      <c r="Z51" s="146"/>
      <c r="AA51" s="166"/>
      <c r="AB51" s="3"/>
      <c r="AC51" s="97"/>
      <c r="AD51" s="3"/>
      <c r="AE51" s="3"/>
      <c r="AF51" s="3"/>
      <c r="AG51" s="3"/>
      <c r="AH51" s="3"/>
      <c r="AI51" s="3"/>
      <c r="AJ51" s="166"/>
      <c r="AK51" s="175"/>
      <c r="AL51" s="146"/>
      <c r="AM51" s="162"/>
      <c r="AN51" s="175"/>
      <c r="AO51" s="146"/>
      <c r="AP51" s="266"/>
      <c r="AQ51" s="175"/>
      <c r="AR51" s="146"/>
      <c r="AS51" s="3"/>
      <c r="AT51" s="175"/>
      <c r="AU51" s="146"/>
      <c r="AV51" s="177"/>
      <c r="AW51" s="177"/>
      <c r="AX51" s="177"/>
      <c r="AY51" s="3"/>
      <c r="AZ51" s="175"/>
      <c r="BA51" s="146"/>
      <c r="BB51" s="166"/>
      <c r="BC51" s="145"/>
      <c r="BD51" s="146"/>
      <c r="BE51" s="166"/>
      <c r="BF51" s="3"/>
      <c r="BG51" s="97"/>
      <c r="BH51" s="3"/>
      <c r="BI51" s="3"/>
      <c r="BJ51" s="3"/>
      <c r="BK51" s="3"/>
      <c r="BL51" s="3"/>
      <c r="BM51" s="3"/>
      <c r="BN51" s="166"/>
      <c r="BO51" s="175"/>
      <c r="BP51" s="146"/>
      <c r="BQ51" s="162"/>
      <c r="BR51" s="175"/>
      <c r="BS51" s="146"/>
      <c r="BT51" s="266"/>
      <c r="BU51" s="175"/>
      <c r="BV51" s="146"/>
      <c r="BW51" s="3"/>
      <c r="BX51" s="175"/>
      <c r="BY51" s="146"/>
      <c r="BZ51" s="177"/>
      <c r="CA51" s="177"/>
      <c r="CB51" s="177"/>
      <c r="CC51" s="3"/>
      <c r="CD51" s="175"/>
      <c r="CE51" s="146"/>
      <c r="CF51" s="3"/>
      <c r="CG51" s="3"/>
      <c r="CH51" s="3"/>
    </row>
    <row r="52" ht="15.75" customHeight="1">
      <c r="A52" s="3"/>
      <c r="B52" s="3"/>
      <c r="C52" s="3"/>
      <c r="D52" s="3"/>
      <c r="E52" s="3"/>
      <c r="F52" s="143" t="s">
        <v>132</v>
      </c>
      <c r="G52" s="84"/>
      <c r="H52" s="3"/>
      <c r="I52" s="143" t="s">
        <v>133</v>
      </c>
      <c r="J52" s="84"/>
      <c r="K52" s="85"/>
      <c r="L52" s="107"/>
      <c r="M52" s="143" t="s">
        <v>133</v>
      </c>
      <c r="N52" s="84"/>
      <c r="O52" s="85"/>
      <c r="P52" s="107"/>
      <c r="Q52" s="143" t="s">
        <v>133</v>
      </c>
      <c r="R52" s="84"/>
      <c r="S52" s="85"/>
      <c r="T52" s="3"/>
      <c r="U52" s="3"/>
      <c r="V52" s="147"/>
      <c r="W52" s="84"/>
      <c r="X52" s="148"/>
      <c r="Y52" s="147"/>
      <c r="Z52" s="85"/>
      <c r="AA52" s="152"/>
      <c r="AB52" s="3"/>
      <c r="AC52" s="3"/>
      <c r="AD52" s="3"/>
      <c r="AE52" s="3"/>
      <c r="AF52" s="3"/>
      <c r="AG52" s="3"/>
      <c r="AH52" s="3"/>
      <c r="AI52" s="3"/>
      <c r="AJ52" s="152"/>
      <c r="AK52" s="150" t="s">
        <v>134</v>
      </c>
      <c r="AL52" s="84"/>
      <c r="AM52" s="151"/>
      <c r="AN52" s="150" t="s">
        <v>134</v>
      </c>
      <c r="AO52" s="84"/>
      <c r="AP52" s="266"/>
      <c r="AQ52" s="150" t="s">
        <v>134</v>
      </c>
      <c r="AR52" s="85"/>
      <c r="AS52" s="3"/>
      <c r="AT52" s="150" t="s">
        <v>134</v>
      </c>
      <c r="AU52" s="85"/>
      <c r="AV52" s="148"/>
      <c r="AW52" s="148"/>
      <c r="AX52" s="148"/>
      <c r="AY52" s="3"/>
      <c r="AZ52" s="152"/>
      <c r="BA52" s="84"/>
      <c r="BB52" s="153"/>
      <c r="BC52" s="152"/>
      <c r="BD52" s="85"/>
      <c r="BE52" s="152"/>
      <c r="BF52" s="3"/>
      <c r="BG52" s="3"/>
      <c r="BH52" s="3"/>
      <c r="BI52" s="3"/>
      <c r="BJ52" s="3"/>
      <c r="BK52" s="3"/>
      <c r="BL52" s="3"/>
      <c r="BM52" s="3"/>
      <c r="BN52" s="152"/>
      <c r="BO52" s="150" t="s">
        <v>134</v>
      </c>
      <c r="BP52" s="84"/>
      <c r="BQ52" s="151"/>
      <c r="BR52" s="150" t="s">
        <v>134</v>
      </c>
      <c r="BS52" s="84"/>
      <c r="BT52" s="266"/>
      <c r="BU52" s="150" t="s">
        <v>134</v>
      </c>
      <c r="BV52" s="85"/>
      <c r="BW52" s="3"/>
      <c r="BX52" s="150" t="s">
        <v>134</v>
      </c>
      <c r="BY52" s="85"/>
      <c r="BZ52" s="148"/>
      <c r="CA52" s="299" t="s">
        <v>182</v>
      </c>
      <c r="CB52" s="299" t="s">
        <v>183</v>
      </c>
      <c r="CC52" s="3"/>
      <c r="CD52" s="150" t="s">
        <v>134</v>
      </c>
      <c r="CE52" s="84"/>
      <c r="CF52" s="3"/>
      <c r="CG52" s="3"/>
      <c r="CH52" s="3"/>
    </row>
    <row r="53" ht="15.75" customHeight="1">
      <c r="A53" s="3"/>
      <c r="B53" s="3"/>
      <c r="C53" s="3"/>
      <c r="D53" s="3"/>
      <c r="E53" s="3"/>
      <c r="F53" s="179">
        <f>IFERROR(I5/(I4),"-")</f>
        <v>2.066176471</v>
      </c>
      <c r="G53" s="63"/>
      <c r="H53" s="3"/>
      <c r="I53" s="180">
        <f>IFERROR(K44/J44,"-")</f>
        <v>0.3448275862</v>
      </c>
      <c r="J53" s="62"/>
      <c r="K53" s="63"/>
      <c r="L53" s="181"/>
      <c r="M53" s="180" t="str">
        <f>IFERROR(O44/N44,"-")</f>
        <v>-</v>
      </c>
      <c r="N53" s="62"/>
      <c r="O53" s="63"/>
      <c r="P53" s="107"/>
      <c r="Q53" s="180" t="str">
        <f>IFERROR(S44/R44,"-")</f>
        <v>-</v>
      </c>
      <c r="R53" s="62"/>
      <c r="S53" s="63"/>
      <c r="T53" s="3"/>
      <c r="U53" s="3"/>
      <c r="V53" s="157"/>
      <c r="W53" s="63"/>
      <c r="X53" s="182"/>
      <c r="Y53" s="157"/>
      <c r="Z53" s="63"/>
      <c r="AA53" s="163"/>
      <c r="AB53" s="3"/>
      <c r="AC53" s="3"/>
      <c r="AD53" s="3"/>
      <c r="AE53" s="3"/>
      <c r="AF53" s="3"/>
      <c r="AG53" s="3"/>
      <c r="AH53" s="3"/>
      <c r="AI53" s="3"/>
      <c r="AJ53" s="163"/>
      <c r="AK53" s="156">
        <f>IFERROR((X44+AG44+AP44)/(V44+AE44+AN44),"-")</f>
        <v>0.1395348837</v>
      </c>
      <c r="AL53" s="63"/>
      <c r="AM53" s="162"/>
      <c r="AN53" s="156">
        <f>iferror(X44/V44,"-")</f>
        <v>0.2631578947</v>
      </c>
      <c r="AO53" s="63"/>
      <c r="AP53" s="266"/>
      <c r="AQ53" s="156">
        <f>iferror(AI44/AG44,"-")</f>
        <v>1</v>
      </c>
      <c r="AR53" s="63"/>
      <c r="AS53" s="3"/>
      <c r="AT53" s="156">
        <f>IFERROR(AR44/AN44,"-")</f>
        <v>0.2608695652</v>
      </c>
      <c r="AU53" s="63"/>
      <c r="AV53" s="184"/>
      <c r="AW53" s="184"/>
      <c r="AX53" s="185"/>
      <c r="AY53" s="3"/>
      <c r="AZ53" s="163"/>
      <c r="BA53" s="63"/>
      <c r="BB53" s="186"/>
      <c r="BC53" s="163"/>
      <c r="BD53" s="63"/>
      <c r="BE53" s="163"/>
      <c r="BF53" s="3"/>
      <c r="BG53" s="3"/>
      <c r="BH53" s="3"/>
      <c r="BI53" s="3"/>
      <c r="BJ53" s="3"/>
      <c r="BK53" s="3"/>
      <c r="BL53" s="3"/>
      <c r="BM53" s="3"/>
      <c r="BN53" s="163"/>
      <c r="BO53" s="156">
        <f>IFERROR((BB44+BK44+BT44)/(AZ44+BI44+BR44),"-")</f>
        <v>0.1238938053</v>
      </c>
      <c r="BP53" s="63"/>
      <c r="BQ53" s="162"/>
      <c r="BR53" s="156">
        <f>iferror(BB44/AZ44,"-")</f>
        <v>0.05</v>
      </c>
      <c r="BS53" s="63"/>
      <c r="BT53" s="266"/>
      <c r="BU53" s="156" t="str">
        <f>iferror(BM44/BK44,"-")</f>
        <v>-</v>
      </c>
      <c r="BV53" s="63"/>
      <c r="BW53" s="3"/>
      <c r="BX53" s="156">
        <f>IFERROR(BV44/BR44,"-")</f>
        <v>0.1643835616</v>
      </c>
      <c r="BY53" s="63"/>
      <c r="BZ53" s="184"/>
      <c r="CA53" s="302">
        <f>IFERROR(G44/CD44,"-")</f>
        <v>55.37085714</v>
      </c>
      <c r="CB53" s="303">
        <f>IFERROR(CF44/G44,"-")</f>
        <v>61.01714156</v>
      </c>
      <c r="CC53" s="3"/>
      <c r="CD53" s="156">
        <f>IFERROR((BB44+BK44+BT44+X44+AG44+AP44)/(AZ44+BI44+BR44+V44+AE44+AN44),"-")</f>
        <v>0.1282051282</v>
      </c>
      <c r="CE53" s="63"/>
      <c r="CF53" s="3"/>
      <c r="CG53" s="3"/>
      <c r="CH53" s="3"/>
    </row>
    <row r="54" ht="15.75" customHeight="1">
      <c r="A54" s="3"/>
      <c r="B54" s="3"/>
      <c r="C54" s="3"/>
      <c r="D54" s="3"/>
      <c r="E54" s="3"/>
      <c r="G54" s="160"/>
      <c r="H54" s="3"/>
      <c r="I54" s="171"/>
      <c r="K54" s="160"/>
      <c r="L54" s="107"/>
      <c r="M54" s="171"/>
      <c r="O54" s="160"/>
      <c r="P54" s="55"/>
      <c r="Q54" s="171"/>
      <c r="S54" s="160"/>
      <c r="T54" s="3"/>
      <c r="U54" s="3"/>
      <c r="V54" s="171"/>
      <c r="W54" s="160"/>
      <c r="X54" s="182"/>
      <c r="Y54" s="171"/>
      <c r="Z54" s="160"/>
      <c r="AA54" s="171"/>
      <c r="AB54" s="3"/>
      <c r="AC54" s="3"/>
      <c r="AD54" s="3"/>
      <c r="AE54" s="3"/>
      <c r="AF54" s="3"/>
      <c r="AG54" s="3"/>
      <c r="AH54" s="3"/>
      <c r="AI54" s="3"/>
      <c r="AJ54" s="171"/>
      <c r="AK54" s="171"/>
      <c r="AL54" s="160"/>
      <c r="AM54" s="162"/>
      <c r="AN54" s="171"/>
      <c r="AO54" s="160"/>
      <c r="AP54" s="266"/>
      <c r="AQ54" s="171"/>
      <c r="AR54" s="160"/>
      <c r="AS54" s="3"/>
      <c r="AT54" s="171"/>
      <c r="AU54" s="160"/>
      <c r="AV54" s="173"/>
      <c r="AW54" s="173"/>
      <c r="AX54" s="173"/>
      <c r="AY54" s="3"/>
      <c r="AZ54" s="171"/>
      <c r="BA54" s="160"/>
      <c r="BB54" s="186"/>
      <c r="BC54" s="171"/>
      <c r="BD54" s="160"/>
      <c r="BE54" s="171"/>
      <c r="BF54" s="3"/>
      <c r="BG54" s="3"/>
      <c r="BH54" s="3"/>
      <c r="BI54" s="3"/>
      <c r="BJ54" s="3"/>
      <c r="BK54" s="3"/>
      <c r="BL54" s="3"/>
      <c r="BM54" s="3"/>
      <c r="BN54" s="171"/>
      <c r="BO54" s="171"/>
      <c r="BP54" s="160"/>
      <c r="BQ54" s="162"/>
      <c r="BR54" s="171"/>
      <c r="BS54" s="160"/>
      <c r="BT54" s="266"/>
      <c r="BU54" s="171"/>
      <c r="BV54" s="160"/>
      <c r="BW54" s="3"/>
      <c r="BX54" s="171"/>
      <c r="BY54" s="160"/>
      <c r="BZ54" s="173"/>
      <c r="CA54" s="173"/>
      <c r="CB54" s="173"/>
      <c r="CC54" s="3"/>
      <c r="CD54" s="171"/>
      <c r="CE54" s="160"/>
      <c r="CF54" s="3"/>
      <c r="CG54" s="3"/>
      <c r="CH54" s="3"/>
    </row>
    <row r="55" ht="15.75" customHeight="1">
      <c r="A55" s="3"/>
      <c r="B55" s="3"/>
      <c r="C55" s="3"/>
      <c r="D55" s="3"/>
      <c r="E55" s="3"/>
      <c r="F55" s="145"/>
      <c r="G55" s="146"/>
      <c r="H55" s="3"/>
      <c r="I55" s="175"/>
      <c r="J55" s="145"/>
      <c r="K55" s="146"/>
      <c r="L55" s="107"/>
      <c r="M55" s="175"/>
      <c r="N55" s="145"/>
      <c r="O55" s="146"/>
      <c r="P55" s="297"/>
      <c r="Q55" s="175"/>
      <c r="R55" s="145"/>
      <c r="S55" s="146"/>
      <c r="T55" s="3"/>
      <c r="U55" s="3"/>
      <c r="V55" s="175"/>
      <c r="W55" s="146"/>
      <c r="X55" s="182"/>
      <c r="Y55" s="175"/>
      <c r="Z55" s="146"/>
      <c r="AA55" s="175"/>
      <c r="AB55" s="3"/>
      <c r="AC55" s="3"/>
      <c r="AD55" s="3"/>
      <c r="AE55" s="3"/>
      <c r="AF55" s="3"/>
      <c r="AG55" s="3"/>
      <c r="AH55" s="3"/>
      <c r="AI55" s="3"/>
      <c r="AJ55" s="175"/>
      <c r="AK55" s="175"/>
      <c r="AL55" s="146"/>
      <c r="AM55" s="162"/>
      <c r="AN55" s="175"/>
      <c r="AO55" s="146"/>
      <c r="AP55" s="272"/>
      <c r="AQ55" s="175"/>
      <c r="AR55" s="146"/>
      <c r="AS55" s="3"/>
      <c r="AT55" s="175"/>
      <c r="AU55" s="146"/>
      <c r="AV55" s="177"/>
      <c r="AW55" s="177"/>
      <c r="AX55" s="177"/>
      <c r="AY55" s="3"/>
      <c r="AZ55" s="175"/>
      <c r="BA55" s="146"/>
      <c r="BB55" s="186"/>
      <c r="BC55" s="175"/>
      <c r="BD55" s="146"/>
      <c r="BE55" s="175"/>
      <c r="BF55" s="3"/>
      <c r="BG55" s="3"/>
      <c r="BH55" s="3"/>
      <c r="BI55" s="3"/>
      <c r="BJ55" s="3"/>
      <c r="BK55" s="3"/>
      <c r="BL55" s="3"/>
      <c r="BM55" s="3"/>
      <c r="BN55" s="175"/>
      <c r="BO55" s="175"/>
      <c r="BP55" s="146"/>
      <c r="BQ55" s="162"/>
      <c r="BR55" s="175"/>
      <c r="BS55" s="146"/>
      <c r="BT55" s="272"/>
      <c r="BU55" s="175"/>
      <c r="BV55" s="146"/>
      <c r="BW55" s="3"/>
      <c r="BX55" s="175"/>
      <c r="BY55" s="146"/>
      <c r="BZ55" s="177"/>
      <c r="CA55" s="177"/>
      <c r="CB55" s="177"/>
      <c r="CC55" s="3"/>
      <c r="CD55" s="175"/>
      <c r="CE55" s="146"/>
      <c r="CF55" s="3"/>
      <c r="CG55" s="3"/>
      <c r="CH55" s="3"/>
    </row>
    <row r="56" ht="15.75" customHeight="1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304"/>
      <c r="Q56" s="110"/>
      <c r="R56" s="110"/>
      <c r="S56" s="110"/>
      <c r="T56" s="110"/>
      <c r="U56" s="110"/>
      <c r="V56" s="189"/>
      <c r="W56" s="189"/>
      <c r="X56" s="189"/>
      <c r="Y56" s="189"/>
      <c r="Z56" s="189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50" t="s">
        <v>135</v>
      </c>
      <c r="AL56" s="84"/>
      <c r="AM56" s="190"/>
      <c r="AN56" s="150" t="s">
        <v>135</v>
      </c>
      <c r="AO56" s="84"/>
      <c r="AP56" s="110"/>
      <c r="AQ56" s="150" t="s">
        <v>135</v>
      </c>
      <c r="AR56" s="84"/>
      <c r="AS56" s="110"/>
      <c r="AT56" s="150" t="s">
        <v>135</v>
      </c>
      <c r="AU56" s="84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  <c r="BI56" s="110"/>
      <c r="BJ56" s="110"/>
      <c r="BK56" s="110"/>
      <c r="BL56" s="110"/>
      <c r="BM56" s="110"/>
      <c r="BN56" s="110"/>
      <c r="BO56" s="150" t="s">
        <v>135</v>
      </c>
      <c r="BP56" s="84"/>
      <c r="BQ56" s="190"/>
      <c r="BR56" s="150" t="s">
        <v>135</v>
      </c>
      <c r="BS56" s="84"/>
      <c r="BT56" s="110"/>
      <c r="BU56" s="150" t="s">
        <v>135</v>
      </c>
      <c r="BV56" s="84"/>
      <c r="BW56" s="110"/>
      <c r="BX56" s="150" t="s">
        <v>135</v>
      </c>
      <c r="BY56" s="84"/>
      <c r="BZ56" s="110"/>
      <c r="CA56" s="110"/>
      <c r="CB56" s="110"/>
      <c r="CC56" s="110"/>
      <c r="CD56" s="150" t="s">
        <v>135</v>
      </c>
      <c r="CE56" s="84"/>
      <c r="CF56" s="3"/>
      <c r="CG56" s="3"/>
      <c r="CH56" s="110"/>
    </row>
    <row r="57" ht="15.75" customHeight="1">
      <c r="A57" s="110"/>
      <c r="B57" s="110"/>
      <c r="C57" s="110"/>
      <c r="D57" s="110"/>
      <c r="E57" s="110"/>
      <c r="F57" s="110"/>
      <c r="G57" s="110"/>
      <c r="H57" s="110"/>
      <c r="I57" s="110"/>
      <c r="J57" s="191" t="s">
        <v>136</v>
      </c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89"/>
      <c r="W57" s="192"/>
      <c r="X57" s="84"/>
      <c r="Y57" s="85"/>
      <c r="Z57" s="190"/>
      <c r="AA57" s="190"/>
      <c r="AB57" s="190"/>
      <c r="AC57" s="110"/>
      <c r="AD57" s="110"/>
      <c r="AE57" s="102"/>
      <c r="AF57" s="193"/>
      <c r="AG57" s="84"/>
      <c r="AH57" s="85"/>
      <c r="AI57" s="190"/>
      <c r="AJ57" s="190"/>
      <c r="AK57" s="156">
        <f>IFERROR((W44+AE44+AN44)/(V44+AD44+AM44),"-")</f>
        <v>0.76</v>
      </c>
      <c r="AL57" s="63"/>
      <c r="AM57" s="110"/>
      <c r="AN57" s="156">
        <f>iferror(W44/V44,"-")</f>
        <v>0.7368421053</v>
      </c>
      <c r="AO57" s="63"/>
      <c r="AP57" s="110"/>
      <c r="AQ57" s="156">
        <f>iferror(AE44/AD44,"-")</f>
        <v>1</v>
      </c>
      <c r="AR57" s="63"/>
      <c r="AS57" s="110"/>
      <c r="AT57" s="156">
        <f>iferror(AN44/AM44,"-")</f>
        <v>0.7666666667</v>
      </c>
      <c r="AU57" s="63"/>
      <c r="AV57" s="110"/>
      <c r="AW57" s="110"/>
      <c r="AX57" s="110"/>
      <c r="AY57" s="110"/>
      <c r="AZ57" s="110"/>
      <c r="BA57" s="193"/>
      <c r="BB57" s="84"/>
      <c r="BC57" s="85"/>
      <c r="BD57" s="190"/>
      <c r="BE57" s="190"/>
      <c r="BF57" s="190"/>
      <c r="BG57" s="110"/>
      <c r="BH57" s="110"/>
      <c r="BI57" s="102"/>
      <c r="BJ57" s="193"/>
      <c r="BK57" s="84"/>
      <c r="BL57" s="85"/>
      <c r="BM57" s="190"/>
      <c r="BN57" s="190"/>
      <c r="BO57" s="156">
        <f>IFERROR((BA44+BI44+BR44)/(AZ44+BH44+BQ44),"-")</f>
        <v>0.974137931</v>
      </c>
      <c r="BP57" s="63"/>
      <c r="BQ57" s="110"/>
      <c r="BR57" s="156">
        <f>iferror(BA44/AZ44,"-")</f>
        <v>1</v>
      </c>
      <c r="BS57" s="63"/>
      <c r="BT57" s="110"/>
      <c r="BU57" s="156" t="str">
        <f>iferror(BI44/BH44,"-")</f>
        <v>-</v>
      </c>
      <c r="BV57" s="63"/>
      <c r="BW57" s="110"/>
      <c r="BX57" s="156">
        <f>iferror(BR44/BQ44,"-")</f>
        <v>0.9605263158</v>
      </c>
      <c r="BY57" s="63"/>
      <c r="BZ57" s="110"/>
      <c r="CA57" s="110"/>
      <c r="CB57" s="110"/>
      <c r="CC57" s="110"/>
      <c r="CD57" s="156">
        <f>IFERROR((BA44+BI44+BR44+W44+AE44+AN44)/(AZ44+BH44+BQ44+V44+AD44+AM44),"-")</f>
        <v>0.9096385542</v>
      </c>
      <c r="CE57" s="63"/>
      <c r="CF57" s="110"/>
      <c r="CG57" s="110"/>
      <c r="CH57" s="110"/>
    </row>
    <row r="58" ht="15.75" customHeight="1">
      <c r="A58" s="110"/>
      <c r="B58" s="110"/>
      <c r="C58" s="110"/>
      <c r="D58" s="110"/>
      <c r="E58" s="110"/>
      <c r="F58" s="110"/>
      <c r="G58" s="110"/>
      <c r="H58" s="110"/>
      <c r="I58" s="110"/>
      <c r="J58" s="194" t="s">
        <v>137</v>
      </c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63"/>
      <c r="X58" s="62"/>
      <c r="Y58" s="63"/>
      <c r="Z58" s="190"/>
      <c r="AA58" s="190"/>
      <c r="AB58" s="190"/>
      <c r="AC58" s="110"/>
      <c r="AD58" s="110"/>
      <c r="AE58" s="196"/>
      <c r="AF58" s="163"/>
      <c r="AG58" s="62"/>
      <c r="AH58" s="63"/>
      <c r="AI58" s="190"/>
      <c r="AJ58" s="190"/>
      <c r="AK58" s="171"/>
      <c r="AL58" s="160"/>
      <c r="AM58" s="110"/>
      <c r="AN58" s="171"/>
      <c r="AO58" s="160"/>
      <c r="AP58" s="110"/>
      <c r="AQ58" s="171"/>
      <c r="AR58" s="160"/>
      <c r="AS58" s="110"/>
      <c r="AT58" s="171"/>
      <c r="AU58" s="160"/>
      <c r="AV58" s="138"/>
      <c r="AW58" s="84"/>
      <c r="AX58" s="84"/>
      <c r="AY58" s="85"/>
      <c r="AZ58" s="110"/>
      <c r="BA58" s="163"/>
      <c r="BB58" s="62"/>
      <c r="BC58" s="63"/>
      <c r="BD58" s="190"/>
      <c r="BE58" s="190"/>
      <c r="BF58" s="190"/>
      <c r="BG58" s="110"/>
      <c r="BH58" s="110"/>
      <c r="BI58" s="196"/>
      <c r="BJ58" s="163"/>
      <c r="BK58" s="62"/>
      <c r="BL58" s="63"/>
      <c r="BM58" s="190"/>
      <c r="BN58" s="190"/>
      <c r="BO58" s="171"/>
      <c r="BP58" s="160"/>
      <c r="BQ58" s="110"/>
      <c r="BR58" s="171"/>
      <c r="BS58" s="160"/>
      <c r="BT58" s="110"/>
      <c r="BU58" s="171"/>
      <c r="BV58" s="160"/>
      <c r="BW58" s="110"/>
      <c r="BX58" s="171"/>
      <c r="BY58" s="160"/>
      <c r="BZ58" s="305"/>
      <c r="CA58" s="197"/>
      <c r="CB58" s="197"/>
      <c r="CC58" s="197"/>
      <c r="CD58" s="171"/>
      <c r="CE58" s="160"/>
      <c r="CF58" s="197"/>
      <c r="CG58" s="197"/>
      <c r="CH58" s="306"/>
    </row>
    <row r="59" ht="15.75" customHeight="1">
      <c r="A59" s="110"/>
      <c r="B59" s="110"/>
      <c r="C59" s="110"/>
      <c r="D59" s="110"/>
      <c r="E59" s="110"/>
      <c r="F59" s="110"/>
      <c r="G59" s="110"/>
      <c r="H59" s="110"/>
      <c r="I59" s="110"/>
      <c r="J59" s="198" t="s">
        <v>138</v>
      </c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71"/>
      <c r="Y59" s="160"/>
      <c r="Z59" s="190"/>
      <c r="AA59" s="190"/>
      <c r="AB59" s="190"/>
      <c r="AC59" s="110"/>
      <c r="AD59" s="110"/>
      <c r="AE59" s="196"/>
      <c r="AF59" s="171"/>
      <c r="AH59" s="160"/>
      <c r="AI59" s="190"/>
      <c r="AJ59" s="190"/>
      <c r="AK59" s="175"/>
      <c r="AL59" s="146"/>
      <c r="AM59" s="110"/>
      <c r="AN59" s="175"/>
      <c r="AO59" s="146"/>
      <c r="AP59" s="110"/>
      <c r="AQ59" s="175"/>
      <c r="AR59" s="146"/>
      <c r="AS59" s="110"/>
      <c r="AT59" s="175"/>
      <c r="AU59" s="146"/>
      <c r="AV59" s="152"/>
      <c r="AW59" s="85"/>
      <c r="AX59" s="152"/>
      <c r="AY59" s="85"/>
      <c r="AZ59" s="110"/>
      <c r="BA59" s="171"/>
      <c r="BC59" s="160"/>
      <c r="BD59" s="190"/>
      <c r="BE59" s="190"/>
      <c r="BF59" s="190"/>
      <c r="BG59" s="110"/>
      <c r="BH59" s="110"/>
      <c r="BI59" s="196"/>
      <c r="BJ59" s="171"/>
      <c r="BL59" s="160"/>
      <c r="BM59" s="190"/>
      <c r="BN59" s="190"/>
      <c r="BO59" s="175"/>
      <c r="BP59" s="146"/>
      <c r="BQ59" s="110"/>
      <c r="BR59" s="175"/>
      <c r="BS59" s="146"/>
      <c r="BT59" s="110"/>
      <c r="BU59" s="175"/>
      <c r="BV59" s="146"/>
      <c r="BW59" s="110"/>
      <c r="BX59" s="175"/>
      <c r="BY59" s="146"/>
      <c r="BZ59" s="201"/>
      <c r="CA59" s="199"/>
      <c r="CB59" s="199"/>
      <c r="CC59" s="199"/>
      <c r="CD59" s="175"/>
      <c r="CE59" s="146"/>
      <c r="CF59" s="199"/>
      <c r="CG59" s="199"/>
      <c r="CH59" s="202"/>
    </row>
    <row r="60" ht="15.75" customHeight="1">
      <c r="A60" s="110"/>
      <c r="B60" s="110"/>
      <c r="C60" s="110"/>
      <c r="D60" s="110"/>
      <c r="E60" s="110"/>
      <c r="F60" s="110"/>
      <c r="G60" s="110"/>
      <c r="H60" s="110"/>
      <c r="I60" s="110"/>
      <c r="J60" s="20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75"/>
      <c r="X60" s="145"/>
      <c r="Y60" s="146"/>
      <c r="Z60" s="190"/>
      <c r="AA60" s="190"/>
      <c r="AB60" s="190"/>
      <c r="AC60" s="110"/>
      <c r="AD60" s="110"/>
      <c r="AE60" s="196"/>
      <c r="AF60" s="175"/>
      <c r="AG60" s="145"/>
      <c r="AH60" s="146"/>
      <c r="AI60" s="190"/>
      <c r="AJ60" s="190"/>
      <c r="AK60" s="190"/>
      <c r="AL60" s="190"/>
      <c r="AM60" s="110"/>
      <c r="AN60" s="110"/>
      <c r="AO60" s="110"/>
      <c r="AP60" s="110"/>
      <c r="AQ60" s="110"/>
      <c r="AR60" s="110"/>
      <c r="AS60" s="110"/>
      <c r="AT60" s="110"/>
      <c r="AU60" s="110"/>
      <c r="AV60" s="163"/>
      <c r="AW60" s="63"/>
      <c r="AX60" s="163"/>
      <c r="AY60" s="63"/>
      <c r="AZ60" s="110"/>
      <c r="BA60" s="175"/>
      <c r="BB60" s="145"/>
      <c r="BC60" s="146"/>
      <c r="BD60" s="190"/>
      <c r="BE60" s="190"/>
      <c r="BF60" s="190"/>
      <c r="BG60" s="110"/>
      <c r="BH60" s="110"/>
      <c r="BI60" s="196"/>
      <c r="BJ60" s="175"/>
      <c r="BK60" s="145"/>
      <c r="BL60" s="146"/>
      <c r="BM60" s="190"/>
      <c r="BN60" s="190"/>
      <c r="BO60" s="190"/>
      <c r="BP60" s="190"/>
      <c r="BQ60" s="110"/>
      <c r="BR60" s="110"/>
      <c r="BS60" s="110"/>
      <c r="BT60" s="110"/>
      <c r="BU60" s="110"/>
      <c r="BV60" s="110"/>
      <c r="BW60" s="110"/>
      <c r="BX60" s="110"/>
      <c r="BY60" s="110"/>
      <c r="BZ60" s="201"/>
      <c r="CA60" s="199"/>
      <c r="CB60" s="199"/>
      <c r="CC60" s="199"/>
      <c r="CD60" s="199"/>
      <c r="CE60" s="199"/>
      <c r="CF60" s="199"/>
      <c r="CG60" s="199"/>
      <c r="CH60" s="202"/>
    </row>
    <row r="61" ht="15.75" customHeight="1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90"/>
      <c r="AA61" s="190"/>
      <c r="AB61" s="190"/>
      <c r="AC61" s="110"/>
      <c r="AD61" s="110"/>
      <c r="AE61" s="110"/>
      <c r="AF61" s="110"/>
      <c r="AG61" s="110"/>
      <c r="AH61" s="110"/>
      <c r="AI61" s="190"/>
      <c r="AJ61" s="190"/>
      <c r="AK61" s="190"/>
      <c r="AL61" s="190"/>
      <c r="AM61" s="110"/>
      <c r="AN61" s="110"/>
      <c r="AO61" s="110"/>
      <c r="AP61" s="110"/>
      <c r="AQ61" s="110"/>
      <c r="AR61" s="110"/>
      <c r="AS61" s="110"/>
      <c r="AT61" s="110"/>
      <c r="AU61" s="110"/>
      <c r="AV61" s="171"/>
      <c r="AW61" s="160"/>
      <c r="AX61" s="171"/>
      <c r="AY61" s="160"/>
      <c r="AZ61" s="110"/>
      <c r="BA61" s="110"/>
      <c r="BB61" s="110"/>
      <c r="BC61" s="110"/>
      <c r="BD61" s="190"/>
      <c r="BE61" s="190"/>
      <c r="BF61" s="190"/>
      <c r="BG61" s="110"/>
      <c r="BH61" s="110"/>
      <c r="BI61" s="110"/>
      <c r="BJ61" s="110"/>
      <c r="BK61" s="110"/>
      <c r="BL61" s="110"/>
      <c r="BM61" s="190"/>
      <c r="BN61" s="190"/>
      <c r="BO61" s="190"/>
      <c r="BP61" s="190"/>
      <c r="BQ61" s="110"/>
      <c r="BR61" s="110"/>
      <c r="BS61" s="110"/>
      <c r="BT61" s="110"/>
      <c r="BU61" s="110"/>
      <c r="BV61" s="110"/>
      <c r="BW61" s="110"/>
      <c r="BX61" s="110"/>
      <c r="BY61" s="110"/>
      <c r="BZ61" s="201"/>
      <c r="CA61" s="199"/>
      <c r="CB61" s="199"/>
      <c r="CC61" s="199"/>
      <c r="CD61" s="199"/>
      <c r="CE61" s="199"/>
      <c r="CF61" s="199"/>
      <c r="CG61" s="199"/>
      <c r="CH61" s="202"/>
    </row>
    <row r="62" ht="15.75" customHeight="1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90"/>
      <c r="AA62" s="190"/>
      <c r="AB62" s="190"/>
      <c r="AC62" s="110"/>
      <c r="AD62" s="110"/>
      <c r="AE62" s="110"/>
      <c r="AF62" s="110"/>
      <c r="AG62" s="110"/>
      <c r="AH62" s="110"/>
      <c r="AI62" s="190"/>
      <c r="AJ62" s="190"/>
      <c r="AK62" s="190"/>
      <c r="AL62" s="190"/>
      <c r="AM62" s="110"/>
      <c r="AN62" s="110"/>
      <c r="AO62" s="110"/>
      <c r="AP62" s="110"/>
      <c r="AQ62" s="110"/>
      <c r="AR62" s="110"/>
      <c r="AS62" s="110"/>
      <c r="AT62" s="110"/>
      <c r="AU62" s="110"/>
      <c r="AV62" s="175"/>
      <c r="AW62" s="146"/>
      <c r="AX62" s="175"/>
      <c r="AY62" s="146"/>
      <c r="AZ62" s="110"/>
      <c r="BA62" s="110"/>
      <c r="BB62" s="110"/>
      <c r="BC62" s="110"/>
      <c r="BD62" s="190"/>
      <c r="BE62" s="190"/>
      <c r="BF62" s="190"/>
      <c r="BG62" s="110"/>
      <c r="BH62" s="110"/>
      <c r="BI62" s="110"/>
      <c r="BJ62" s="110"/>
      <c r="BK62" s="110"/>
      <c r="BL62" s="110"/>
      <c r="BM62" s="190"/>
      <c r="BN62" s="190"/>
      <c r="BO62" s="190"/>
      <c r="BP62" s="190"/>
      <c r="BQ62" s="110"/>
      <c r="BR62" s="110"/>
      <c r="BS62" s="110"/>
      <c r="BT62" s="110"/>
      <c r="BU62" s="110"/>
      <c r="BV62" s="110"/>
      <c r="BW62" s="110"/>
      <c r="BX62" s="110"/>
      <c r="BY62" s="110"/>
      <c r="BZ62" s="203"/>
      <c r="CA62" s="204"/>
      <c r="CB62" s="204"/>
      <c r="CC62" s="204"/>
      <c r="CD62" s="204"/>
      <c r="CE62" s="204"/>
      <c r="CF62" s="204"/>
      <c r="CG62" s="204"/>
      <c r="CH62" s="205"/>
    </row>
    <row r="63" ht="15.75" customHeight="1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90"/>
      <c r="AA63" s="190"/>
      <c r="AB63" s="190"/>
      <c r="AC63" s="110"/>
      <c r="AD63" s="110"/>
      <c r="AE63" s="110"/>
      <c r="AF63" s="110"/>
      <c r="AG63" s="110"/>
      <c r="AH63" s="110"/>
      <c r="AI63" s="190"/>
      <c r="AJ63" s="190"/>
      <c r="AK63" s="190"/>
      <c r="AL63" s="190"/>
      <c r="AM63" s="110"/>
      <c r="AN63" s="110"/>
      <c r="AO63" s="110"/>
      <c r="AP63" s="110"/>
      <c r="AQ63" s="110"/>
      <c r="AR63" s="110"/>
      <c r="AS63" s="110"/>
      <c r="AT63" s="110"/>
      <c r="AU63" s="110"/>
      <c r="AV63" s="152"/>
      <c r="AW63" s="85"/>
      <c r="AX63" s="152"/>
      <c r="AY63" s="85"/>
      <c r="AZ63" s="110"/>
      <c r="BA63" s="110"/>
      <c r="BB63" s="110"/>
      <c r="BC63" s="110"/>
      <c r="BD63" s="110"/>
      <c r="BE63" s="110"/>
      <c r="BF63" s="110"/>
      <c r="BG63" s="110"/>
      <c r="BH63" s="110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10"/>
      <c r="BU63" s="110"/>
      <c r="BV63" s="110"/>
      <c r="BW63" s="110"/>
      <c r="BX63" s="110"/>
      <c r="BY63" s="110"/>
      <c r="BZ63" s="110"/>
      <c r="CA63" s="110"/>
      <c r="CB63" s="110"/>
      <c r="CC63" s="110"/>
      <c r="CD63" s="110"/>
      <c r="CE63" s="110"/>
      <c r="CF63" s="110"/>
      <c r="CG63" s="110"/>
      <c r="CH63" s="110"/>
    </row>
    <row r="64" ht="15.75" customHeight="1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90"/>
      <c r="AA64" s="190"/>
      <c r="AB64" s="190"/>
      <c r="AC64" s="110"/>
      <c r="AD64" s="110"/>
      <c r="AE64" s="110"/>
      <c r="AF64" s="110"/>
      <c r="AG64" s="110"/>
      <c r="AH64" s="110"/>
      <c r="AI64" s="190"/>
      <c r="AJ64" s="190"/>
      <c r="AK64" s="190"/>
      <c r="AL64" s="190"/>
      <c r="AM64" s="110"/>
      <c r="AN64" s="110"/>
      <c r="AO64" s="110"/>
      <c r="AP64" s="110"/>
      <c r="AQ64" s="110"/>
      <c r="AR64" s="110"/>
      <c r="AS64" s="110"/>
      <c r="AT64" s="110"/>
      <c r="AU64" s="110"/>
      <c r="AV64" s="163"/>
      <c r="AW64" s="63"/>
      <c r="AX64" s="167"/>
      <c r="AY64" s="16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0"/>
      <c r="BN64" s="110"/>
      <c r="BO64" s="110"/>
      <c r="BP64" s="110"/>
      <c r="BQ64" s="110"/>
      <c r="BR64" s="110"/>
      <c r="BS64" s="110"/>
      <c r="BT64" s="110"/>
      <c r="BU64" s="110"/>
      <c r="BV64" s="110"/>
      <c r="BW64" s="110"/>
      <c r="BX64" s="110"/>
      <c r="BY64" s="110"/>
      <c r="BZ64" s="110"/>
      <c r="CA64" s="110"/>
      <c r="CB64" s="110"/>
      <c r="CC64" s="110"/>
      <c r="CD64" s="110"/>
      <c r="CE64" s="110"/>
      <c r="CF64" s="110"/>
      <c r="CG64" s="110"/>
      <c r="CH64" s="110"/>
    </row>
    <row r="65" ht="15.75" customHeight="1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90"/>
      <c r="AA65" s="190"/>
      <c r="AB65" s="190"/>
      <c r="AC65" s="110"/>
      <c r="AD65" s="110"/>
      <c r="AE65" s="110"/>
      <c r="AF65" s="110"/>
      <c r="AG65" s="110"/>
      <c r="AH65" s="110"/>
      <c r="AI65" s="190"/>
      <c r="AJ65" s="190"/>
      <c r="AK65" s="190"/>
      <c r="AL65" s="190"/>
      <c r="AM65" s="110"/>
      <c r="AN65" s="110"/>
      <c r="AO65" s="110"/>
      <c r="AP65" s="110"/>
      <c r="AQ65" s="110"/>
      <c r="AR65" s="110"/>
      <c r="AS65" s="110"/>
      <c r="AT65" s="110"/>
      <c r="AU65" s="110"/>
      <c r="AV65" s="171"/>
      <c r="AW65" s="160"/>
      <c r="AY65" s="160"/>
      <c r="AZ65" s="110"/>
      <c r="BA65" s="110"/>
      <c r="BB65" s="110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0"/>
      <c r="BO65" s="110"/>
      <c r="BP65" s="110"/>
      <c r="BQ65" s="110"/>
      <c r="BR65" s="110"/>
      <c r="BS65" s="110"/>
      <c r="BT65" s="110"/>
      <c r="BU65" s="110"/>
      <c r="BV65" s="110"/>
      <c r="BW65" s="110"/>
      <c r="BX65" s="110"/>
      <c r="BY65" s="110"/>
      <c r="BZ65" s="110"/>
      <c r="CA65" s="110"/>
      <c r="CB65" s="110"/>
      <c r="CC65" s="110"/>
      <c r="CD65" s="110"/>
      <c r="CE65" s="110"/>
      <c r="CF65" s="110"/>
      <c r="CG65" s="110"/>
      <c r="CH65" s="110"/>
    </row>
    <row r="66" ht="15.75" customHeight="1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75"/>
      <c r="AW66" s="146"/>
      <c r="AX66" s="145"/>
      <c r="AY66" s="146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0"/>
      <c r="BO66" s="110"/>
      <c r="BP66" s="110"/>
      <c r="BQ66" s="110"/>
      <c r="BR66" s="110"/>
      <c r="BS66" s="110"/>
      <c r="BT66" s="110"/>
      <c r="BU66" s="110"/>
      <c r="BV66" s="110"/>
      <c r="BW66" s="110"/>
      <c r="BX66" s="110"/>
      <c r="BY66" s="110"/>
      <c r="BZ66" s="110"/>
      <c r="CA66" s="110"/>
      <c r="CB66" s="110"/>
      <c r="CC66" s="110"/>
      <c r="CD66" s="110"/>
      <c r="CE66" s="110"/>
      <c r="CF66" s="110"/>
      <c r="CG66" s="110"/>
      <c r="CH66" s="110"/>
    </row>
    <row r="67" ht="15.75" customHeight="1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0"/>
      <c r="BO67" s="110"/>
      <c r="BP67" s="110"/>
      <c r="BQ67" s="110"/>
      <c r="BR67" s="110"/>
      <c r="BS67" s="110"/>
      <c r="BT67" s="110"/>
      <c r="BU67" s="110"/>
      <c r="BV67" s="110"/>
      <c r="BW67" s="110"/>
      <c r="BX67" s="110"/>
      <c r="BY67" s="110"/>
      <c r="BZ67" s="110"/>
      <c r="CA67" s="110"/>
      <c r="CB67" s="110"/>
      <c r="CC67" s="110"/>
      <c r="CD67" s="110"/>
      <c r="CE67" s="110"/>
      <c r="CF67" s="110"/>
      <c r="CG67" s="110"/>
      <c r="CH67" s="110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8">
    <mergeCell ref="CA47:CB47"/>
    <mergeCell ref="CD47:CE47"/>
    <mergeCell ref="AT47:AU47"/>
    <mergeCell ref="AW47:AX47"/>
    <mergeCell ref="AZ47:BD47"/>
    <mergeCell ref="BO47:BP47"/>
    <mergeCell ref="BR47:BS47"/>
    <mergeCell ref="BU47:BV47"/>
    <mergeCell ref="BX47:BY47"/>
    <mergeCell ref="B1:B2"/>
    <mergeCell ref="G2:K2"/>
    <mergeCell ref="A3:B4"/>
    <mergeCell ref="G3:K3"/>
    <mergeCell ref="W3:X3"/>
    <mergeCell ref="W4:X4"/>
    <mergeCell ref="A5:B5"/>
    <mergeCell ref="BZ7:CF8"/>
    <mergeCell ref="CD10:CF11"/>
    <mergeCell ref="BZ11:CB11"/>
    <mergeCell ref="W5:X5"/>
    <mergeCell ref="W6:X6"/>
    <mergeCell ref="W7:X7"/>
    <mergeCell ref="AV7:AX8"/>
    <mergeCell ref="W8:X8"/>
    <mergeCell ref="V10:AX10"/>
    <mergeCell ref="AZ10:CB10"/>
    <mergeCell ref="BH11:BO11"/>
    <mergeCell ref="BQ11:BX11"/>
    <mergeCell ref="M11:O11"/>
    <mergeCell ref="Q11:S11"/>
    <mergeCell ref="V11:AB11"/>
    <mergeCell ref="AD11:AK11"/>
    <mergeCell ref="AM11:AT11"/>
    <mergeCell ref="AV11:AX11"/>
    <mergeCell ref="AZ11:BF11"/>
    <mergeCell ref="G4:H4"/>
    <mergeCell ref="G5:H5"/>
    <mergeCell ref="G6:H6"/>
    <mergeCell ref="G7:H7"/>
    <mergeCell ref="G8:H8"/>
    <mergeCell ref="G9:H9"/>
    <mergeCell ref="I11:K11"/>
    <mergeCell ref="BU48:BV48"/>
    <mergeCell ref="BX48:BY48"/>
    <mergeCell ref="CD48:CE48"/>
    <mergeCell ref="I47:K47"/>
    <mergeCell ref="I48:K48"/>
    <mergeCell ref="AT48:AU48"/>
    <mergeCell ref="AZ48:BA48"/>
    <mergeCell ref="BC48:BD48"/>
    <mergeCell ref="BO48:BP48"/>
    <mergeCell ref="BR48:BS48"/>
    <mergeCell ref="AT49:AU51"/>
    <mergeCell ref="AT52:AU52"/>
    <mergeCell ref="AN47:AO47"/>
    <mergeCell ref="AN48:AO48"/>
    <mergeCell ref="AK49:AL51"/>
    <mergeCell ref="AQ49:AR51"/>
    <mergeCell ref="AV49:AV51"/>
    <mergeCell ref="AK52:AL52"/>
    <mergeCell ref="AQ52:AR52"/>
    <mergeCell ref="AT56:AU56"/>
    <mergeCell ref="AT57:AU59"/>
    <mergeCell ref="AV60:AW62"/>
    <mergeCell ref="AX60:AY62"/>
    <mergeCell ref="AV63:AW63"/>
    <mergeCell ref="AX63:AY63"/>
    <mergeCell ref="AV64:AW66"/>
    <mergeCell ref="AX64:AY66"/>
    <mergeCell ref="AK56:AL56"/>
    <mergeCell ref="AN56:AO56"/>
    <mergeCell ref="AQ56:AR56"/>
    <mergeCell ref="AF57:AH57"/>
    <mergeCell ref="AK57:AL59"/>
    <mergeCell ref="AN57:AO59"/>
    <mergeCell ref="AQ57:AR59"/>
    <mergeCell ref="AF58:AH60"/>
    <mergeCell ref="BR49:BS51"/>
    <mergeCell ref="BR52:BS52"/>
    <mergeCell ref="AW49:AW51"/>
    <mergeCell ref="AX49:AX51"/>
    <mergeCell ref="AZ49:BA51"/>
    <mergeCell ref="BO49:BP51"/>
    <mergeCell ref="BU49:BV51"/>
    <mergeCell ref="AZ52:BA52"/>
    <mergeCell ref="BO52:BP52"/>
    <mergeCell ref="BU52:BV52"/>
    <mergeCell ref="Y53:Z55"/>
    <mergeCell ref="AA53:AA55"/>
    <mergeCell ref="W57:Y57"/>
    <mergeCell ref="W58:Y60"/>
    <mergeCell ref="V48:W48"/>
    <mergeCell ref="Y48:Z48"/>
    <mergeCell ref="V49:W51"/>
    <mergeCell ref="Y49:Z51"/>
    <mergeCell ref="V52:W52"/>
    <mergeCell ref="Y52:Z52"/>
    <mergeCell ref="V53:W55"/>
    <mergeCell ref="BU53:BV55"/>
    <mergeCell ref="BX53:BY55"/>
    <mergeCell ref="BU56:BV56"/>
    <mergeCell ref="BX56:BY56"/>
    <mergeCell ref="CD56:CE56"/>
    <mergeCell ref="CD57:CE59"/>
    <mergeCell ref="BR53:BS55"/>
    <mergeCell ref="BR56:BS56"/>
    <mergeCell ref="BO57:BP59"/>
    <mergeCell ref="BR57:BS59"/>
    <mergeCell ref="BU57:BV59"/>
    <mergeCell ref="BX57:BY59"/>
    <mergeCell ref="BA57:BC57"/>
    <mergeCell ref="BJ57:BL57"/>
    <mergeCell ref="AV58:AY58"/>
    <mergeCell ref="BA58:BC60"/>
    <mergeCell ref="BJ58:BL60"/>
    <mergeCell ref="AV59:AW59"/>
    <mergeCell ref="AX59:AY59"/>
    <mergeCell ref="AV53:AV55"/>
    <mergeCell ref="AW53:AW55"/>
    <mergeCell ref="AX53:AX55"/>
    <mergeCell ref="AZ53:BA55"/>
    <mergeCell ref="BN53:BN55"/>
    <mergeCell ref="BO53:BP55"/>
    <mergeCell ref="BO56:BP56"/>
    <mergeCell ref="M47:O47"/>
    <mergeCell ref="V47:Z47"/>
    <mergeCell ref="AK47:AL47"/>
    <mergeCell ref="AQ47:AR47"/>
    <mergeCell ref="F48:G48"/>
    <mergeCell ref="M48:O48"/>
    <mergeCell ref="AK48:AL48"/>
    <mergeCell ref="AQ48:AR48"/>
    <mergeCell ref="M49:O51"/>
    <mergeCell ref="M52:O52"/>
    <mergeCell ref="M53:O55"/>
    <mergeCell ref="Q53:S55"/>
    <mergeCell ref="BC49:BD51"/>
    <mergeCell ref="BC52:BD52"/>
    <mergeCell ref="BC53:BD55"/>
    <mergeCell ref="BE53:BE55"/>
    <mergeCell ref="F52:G52"/>
    <mergeCell ref="F53:G55"/>
    <mergeCell ref="I53:K55"/>
    <mergeCell ref="Q47:S47"/>
    <mergeCell ref="Q48:S48"/>
    <mergeCell ref="F49:G51"/>
    <mergeCell ref="I49:K51"/>
    <mergeCell ref="Q49:S51"/>
    <mergeCell ref="I52:K52"/>
    <mergeCell ref="Q52:S52"/>
    <mergeCell ref="AN49:AO51"/>
    <mergeCell ref="AN52:AO52"/>
    <mergeCell ref="AJ53:AJ55"/>
    <mergeCell ref="AK53:AL55"/>
    <mergeCell ref="AN53:AO55"/>
    <mergeCell ref="AQ53:AR55"/>
    <mergeCell ref="AT53:AU55"/>
    <mergeCell ref="BZ53:BZ55"/>
    <mergeCell ref="CA53:CA55"/>
    <mergeCell ref="CB53:CB55"/>
    <mergeCell ref="CD53:CE55"/>
    <mergeCell ref="BX49:BY51"/>
    <mergeCell ref="BZ49:BZ51"/>
    <mergeCell ref="CA49:CA51"/>
    <mergeCell ref="CB49:CB51"/>
    <mergeCell ref="CD49:CE51"/>
    <mergeCell ref="BX52:BY52"/>
    <mergeCell ref="CD52:CE52"/>
  </mergeCells>
  <conditionalFormatting sqref="E13:F43">
    <cfRule type="containsBlanks" dxfId="1" priority="1">
      <formula>LEN(TRIM(E13))=0</formula>
    </cfRule>
  </conditionalFormatting>
  <conditionalFormatting sqref="E13:F43">
    <cfRule type="containsText" dxfId="0" priority="2" operator="containsText" text="Yes">
      <formula>NOT(ISERROR(SEARCH(("Yes"),(E13))))</formula>
    </cfRule>
  </conditionalFormatting>
  <conditionalFormatting sqref="E13:F43">
    <cfRule type="containsText" dxfId="2" priority="3" operator="containsText" text="No">
      <formula>NOT(ISERROR(SEARCH(("No"),(E13))))</formula>
    </cfRule>
  </conditionalFormatting>
  <conditionalFormatting sqref="I49:J51 M49:N51 Q49:R51">
    <cfRule type="cellIs" dxfId="0" priority="4" operator="greaterThan">
      <formula>"40%"</formula>
    </cfRule>
  </conditionalFormatting>
  <conditionalFormatting sqref="I49:J51 M49:N51 Q49:R51">
    <cfRule type="beginsWith" dxfId="3" priority="5" operator="beginsWith" text="3">
      <formula>LEFT((I49),LEN("3"))=("3")</formula>
    </cfRule>
  </conditionalFormatting>
  <conditionalFormatting sqref="I49:J51 M49:N51 Q49:R51">
    <cfRule type="cellIs" dxfId="4" priority="6" operator="lessThan">
      <formula>30</formula>
    </cfRule>
  </conditionalFormatting>
  <conditionalFormatting sqref="I53:J55 M53:N55 Q53:R55">
    <cfRule type="cellIs" dxfId="0" priority="7" operator="greaterThan">
      <formula>"15%"</formula>
    </cfRule>
  </conditionalFormatting>
  <conditionalFormatting sqref="I53:J55 M53:N55 Q53:R55">
    <cfRule type="cellIs" dxfId="3" priority="8" operator="between">
      <formula>"10%"</formula>
      <formula>"15%"</formula>
    </cfRule>
  </conditionalFormatting>
  <conditionalFormatting sqref="I53:J55 M53:N55 Q53:R55">
    <cfRule type="cellIs" dxfId="2" priority="9" operator="lessThan">
      <formula>"10%"</formula>
    </cfRule>
  </conditionalFormatting>
  <conditionalFormatting sqref="F49:G51">
    <cfRule type="cellIs" dxfId="0" priority="10" operator="lessThan">
      <formula>25</formula>
    </cfRule>
  </conditionalFormatting>
  <conditionalFormatting sqref="F49:G51">
    <cfRule type="cellIs" dxfId="1" priority="11" operator="between">
      <formula>25.1</formula>
      <formula>35</formula>
    </cfRule>
  </conditionalFormatting>
  <conditionalFormatting sqref="F53:G55">
    <cfRule type="cellIs" dxfId="0" priority="12" operator="greaterThan">
      <formula>"125%"</formula>
    </cfRule>
  </conditionalFormatting>
  <conditionalFormatting sqref="F53:G55">
    <cfRule type="cellIs" dxfId="1" priority="13" operator="between">
      <formula>"100%"</formula>
      <formula>"124.90%"</formula>
    </cfRule>
  </conditionalFormatting>
  <conditionalFormatting sqref="F53:G55">
    <cfRule type="cellIs" dxfId="2" priority="14" operator="lessThan">
      <formula>"99.90%"</formula>
    </cfRule>
  </conditionalFormatting>
  <conditionalFormatting sqref="V49:W51 AZ49:BA51">
    <cfRule type="cellIs" dxfId="0" priority="15" operator="greaterThan">
      <formula>"85%"</formula>
    </cfRule>
  </conditionalFormatting>
  <conditionalFormatting sqref="V49:W51 AZ49:BA51">
    <cfRule type="cellIs" dxfId="1" priority="16" operator="between">
      <formula>"70%"</formula>
      <formula>"84.90%"</formula>
    </cfRule>
  </conditionalFormatting>
  <conditionalFormatting sqref="V49:W51 AZ49:BA51">
    <cfRule type="cellIs" dxfId="2" priority="17" operator="lessThan">
      <formula>"69.90%"</formula>
    </cfRule>
  </conditionalFormatting>
  <conditionalFormatting sqref="X53:Z55 AK49 AM49:AN49 AQ49 AT49 BB53:BD55 BO49 BQ49:BR49 BU49 BX49 CD49">
    <cfRule type="cellIs" dxfId="0" priority="18" operator="greaterThan">
      <formula>"30%"</formula>
    </cfRule>
  </conditionalFormatting>
  <conditionalFormatting sqref="X53:Z55 AK49 AM49:AN49 AQ49 AT49 BB53:BD55 BO49 BQ49:BR49 BU49 BX49 CD49">
    <cfRule type="cellIs" dxfId="1" priority="19" operator="between">
      <formula>"20%"</formula>
      <formula>"29.90%"</formula>
    </cfRule>
  </conditionalFormatting>
  <conditionalFormatting sqref="X53:Z55 AK49 AM49:AN49 AQ49 AT49 BB53:BD55 BO49 BQ49:BR49 BU49 BX49 CD49">
    <cfRule type="cellIs" dxfId="2" priority="20" operator="lessThan">
      <formula>"19.99%"</formula>
    </cfRule>
  </conditionalFormatting>
  <conditionalFormatting sqref="V53:W55 AK53 AK57 AM53:AN53 AN57 AQ53 AQ57 AT53 AT57 AZ53:BA55 BO53 BO57 BQ53:BR53 BR57 BU53 BU57 BX53 BX57 CD53 CD57">
    <cfRule type="cellIs" dxfId="0" priority="21" operator="greaterThan">
      <formula>"80%"</formula>
    </cfRule>
  </conditionalFormatting>
  <conditionalFormatting sqref="V53:W55 AK53 AK57 AM53:AN53 AN57 AQ53 AQ57 AT53 AT57 AZ53:BA55 BO53 BO57 BQ53:BR53 BR57 BU53 BU57 BX53 BX57 CD53 CD57">
    <cfRule type="cellIs" dxfId="1" priority="22" operator="between">
      <formula>"70%"</formula>
      <formula>"79.99%"</formula>
    </cfRule>
  </conditionalFormatting>
  <conditionalFormatting sqref="V53:W55 AK53 AK57 AM53:AN53 AN57 AQ53 AQ57 AT53 AT57 AZ53:BA55 BO53 BO57 BQ53:BR53 BR57 BU53 BU57 BX53 BX57 CD53 CD57">
    <cfRule type="cellIs" dxfId="2" priority="23" operator="lessThan">
      <formula>"69.99%"</formula>
    </cfRule>
  </conditionalFormatting>
  <conditionalFormatting sqref="AV49:AV51 BZ49:BZ51">
    <cfRule type="cellIs" dxfId="0" priority="24" operator="lessThan">
      <formula>150</formula>
    </cfRule>
  </conditionalFormatting>
  <conditionalFormatting sqref="AV49:AV51 BZ49:BZ51">
    <cfRule type="cellIs" dxfId="1" priority="25" operator="between">
      <formula>150.01</formula>
      <formula>250</formula>
    </cfRule>
  </conditionalFormatting>
  <conditionalFormatting sqref="AV49:AV51 BZ49:BZ51">
    <cfRule type="cellIs" dxfId="2" priority="26" operator="greaterThan">
      <formula>250.01</formula>
    </cfRule>
  </conditionalFormatting>
  <conditionalFormatting sqref="AW49:AW51 CA49:CA51">
    <cfRule type="cellIs" dxfId="0" priority="27" operator="lessThan">
      <formula>300</formula>
    </cfRule>
  </conditionalFormatting>
  <conditionalFormatting sqref="AW49:AW51 CA49:CA51">
    <cfRule type="cellIs" dxfId="1" priority="28" operator="between">
      <formula>300.01</formula>
      <formula>400</formula>
    </cfRule>
  </conditionalFormatting>
  <conditionalFormatting sqref="AW49:AW51 CA49:CA51">
    <cfRule type="cellIs" dxfId="2" priority="29" operator="greaterThan">
      <formula>400.01</formula>
    </cfRule>
  </conditionalFormatting>
  <conditionalFormatting sqref="AX49:AX51 CB49:CB51">
    <cfRule type="cellIs" dxfId="0" priority="30" operator="greaterThan">
      <formula>"120%"</formula>
    </cfRule>
  </conditionalFormatting>
  <conditionalFormatting sqref="AX49:AX51 CB49:CB51">
    <cfRule type="cellIs" dxfId="1" priority="31" operator="between">
      <formula>"100%"</formula>
      <formula>"119.99%"</formula>
    </cfRule>
  </conditionalFormatting>
  <conditionalFormatting sqref="AX49:AX51 CB49:CB51">
    <cfRule type="cellIs" dxfId="2" priority="32" operator="lessThan">
      <formula>"99.99%"</formula>
    </cfRule>
  </conditionalFormatting>
  <conditionalFormatting sqref="AX53:AX55 CB53:CB55">
    <cfRule type="cellIs" dxfId="0" priority="33" operator="greaterThan">
      <formula>"500%"</formula>
    </cfRule>
  </conditionalFormatting>
  <conditionalFormatting sqref="AX53:AX55 CB53:CB55">
    <cfRule type="cellIs" dxfId="1" priority="34" operator="between">
      <formula>"250%"</formula>
      <formula>"499.99%"</formula>
    </cfRule>
  </conditionalFormatting>
  <conditionalFormatting sqref="AX53:AX55 CB53:CB55">
    <cfRule type="cellIs" dxfId="2" priority="35" operator="lessThan">
      <formula>"249.99%"</formula>
    </cfRule>
  </conditionalFormatting>
  <conditionalFormatting sqref="F49:G51">
    <cfRule type="cellIs" dxfId="2" priority="36" operator="greaterThan">
      <formula>35.01</formula>
    </cfRule>
  </conditionalFormatting>
  <dataValidations>
    <dataValidation type="list" allowBlank="1" sqref="E13:F43">
      <formula1>"Yes,No"</formula1>
    </dataValidation>
  </dataValidations>
  <hyperlinks>
    <hyperlink r:id="rId2" ref="A3"/>
  </hyperlinks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 outlineLevelCol="2"/>
  <cols>
    <col customWidth="1" min="1" max="1" width="6.75"/>
    <col customWidth="1" min="2" max="2" width="8.13"/>
    <col customWidth="1" min="3" max="3" width="7.25" outlineLevel="1"/>
    <col customWidth="1" min="4" max="4" width="8.75" outlineLevel="1"/>
    <col customWidth="1" min="5" max="5" width="8.0" outlineLevel="1"/>
    <col customWidth="1" min="6" max="6" width="8.13" outlineLevel="1"/>
    <col customWidth="1" min="7" max="7" width="13.13"/>
    <col customWidth="1" min="8" max="8" width="9.75"/>
    <col customWidth="1" min="9" max="9" width="9.5"/>
    <col customWidth="1" min="10" max="10" width="14.13"/>
    <col customWidth="1" min="11" max="11" width="12.75"/>
    <col customWidth="1" hidden="1" min="12" max="12" width="6.38" outlineLevel="1"/>
    <col customWidth="1" hidden="1" min="13" max="15" width="9.5" outlineLevel="1"/>
    <col customWidth="1" hidden="1" min="16" max="16" width="7.25" outlineLevel="2"/>
    <col customWidth="1" hidden="1" min="17" max="19" width="9.5" outlineLevel="2"/>
    <col customWidth="1" hidden="1" min="20" max="20" width="9.5" outlineLevel="1"/>
    <col customWidth="1" min="21" max="21" width="6.88"/>
    <col customWidth="1" min="22" max="23" width="10.25"/>
    <col customWidth="1" min="24" max="25" width="10.5"/>
    <col customWidth="1" min="26" max="26" width="10.0"/>
    <col customWidth="1" min="27" max="27" width="12.88"/>
    <col customWidth="1" min="28" max="28" width="13.88"/>
    <col customWidth="1" min="29" max="29" width="6.88"/>
    <col customWidth="1" min="30" max="32" width="10.25"/>
    <col customWidth="1" min="33" max="34" width="10.5"/>
    <col customWidth="1" min="35" max="35" width="8.63"/>
    <col customWidth="1" min="36" max="36" width="12.88"/>
    <col customWidth="1" min="37" max="37" width="13.88"/>
    <col customWidth="1" min="38" max="42" width="9.5"/>
    <col customWidth="1" min="43" max="43" width="10.5"/>
    <col customWidth="1" min="44" max="44" width="11.0"/>
    <col customWidth="1" min="45" max="46" width="14.0"/>
    <col customWidth="1" min="47" max="47" width="6.75"/>
    <col customWidth="1" min="48" max="86" width="14.0"/>
  </cols>
  <sheetData>
    <row r="1" ht="18.75" customHeight="1">
      <c r="A1" s="56"/>
      <c r="B1" s="57" t="s">
        <v>64</v>
      </c>
      <c r="C1" s="3"/>
      <c r="D1" s="3"/>
      <c r="E1" s="3"/>
      <c r="F1" s="3"/>
      <c r="G1" s="3"/>
      <c r="H1" s="3"/>
      <c r="I1" s="3"/>
      <c r="J1" s="3"/>
      <c r="K1" s="58" t="s">
        <v>65</v>
      </c>
      <c r="L1" s="3"/>
      <c r="M1" s="3"/>
      <c r="N1" s="3"/>
      <c r="O1" s="58" t="s">
        <v>188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58"/>
      <c r="AC1" s="3"/>
      <c r="AD1" s="3"/>
      <c r="AE1" s="3"/>
      <c r="AF1" s="3"/>
      <c r="AG1" s="3"/>
      <c r="AH1" s="3"/>
      <c r="AI1" s="3"/>
      <c r="AJ1" s="3"/>
      <c r="AK1" s="58"/>
      <c r="AL1" s="58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</row>
    <row r="2" ht="26.25" customHeight="1">
      <c r="A2" s="3"/>
      <c r="C2" s="3"/>
      <c r="D2" s="3"/>
      <c r="E2" s="3"/>
      <c r="F2" s="3"/>
      <c r="G2" s="59">
        <v>44958.0</v>
      </c>
      <c r="H2" s="39"/>
      <c r="I2" s="39"/>
      <c r="J2" s="39"/>
      <c r="K2" s="3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</row>
    <row r="3" ht="18.0" customHeight="1">
      <c r="A3" s="60" t="s">
        <v>67</v>
      </c>
      <c r="C3" s="3"/>
      <c r="D3" s="3"/>
      <c r="E3" s="3"/>
      <c r="F3" s="3"/>
      <c r="G3" s="61" t="s">
        <v>68</v>
      </c>
      <c r="H3" s="62"/>
      <c r="I3" s="62"/>
      <c r="J3" s="62"/>
      <c r="K3" s="6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64" t="s">
        <v>69</v>
      </c>
      <c r="X3" s="12"/>
      <c r="Y3" s="285" t="s">
        <v>189</v>
      </c>
      <c r="Z3" s="286" t="s">
        <v>190</v>
      </c>
      <c r="AA3" s="67" t="s">
        <v>72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</row>
    <row r="4" ht="18.0" customHeight="1">
      <c r="C4" s="3"/>
      <c r="D4" s="3"/>
      <c r="E4" s="3"/>
      <c r="F4" s="3"/>
      <c r="G4" s="68" t="s">
        <v>73</v>
      </c>
      <c r="H4" s="12"/>
      <c r="I4" s="69">
        <f>SUM(H44+D44)</f>
        <v>110</v>
      </c>
      <c r="J4" s="70" t="s">
        <v>74</v>
      </c>
      <c r="K4" s="71">
        <f>SUM(CD44)</f>
        <v>31</v>
      </c>
      <c r="L4" s="3"/>
      <c r="M4" s="3"/>
      <c r="N4" s="3"/>
      <c r="O4" s="3"/>
      <c r="P4" s="3"/>
      <c r="Q4" s="3"/>
      <c r="R4" s="3"/>
      <c r="S4" s="3"/>
      <c r="T4" s="3"/>
      <c r="U4" s="72" t="s">
        <v>75</v>
      </c>
      <c r="V4" s="3"/>
      <c r="W4" s="68" t="s">
        <v>76</v>
      </c>
      <c r="X4" s="12"/>
      <c r="Y4" s="73">
        <f>AV44</f>
        <v>11</v>
      </c>
      <c r="Z4" s="73">
        <f>BZ44</f>
        <v>20</v>
      </c>
      <c r="AA4" s="74" t="str">
        <f t="shared" ref="AA4:AA8" si="1">if(Y4&gt;Z4,$Y$3,if(Y4&lt;Z4,$Z$3,""))</f>
        <v>Salesperson 2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</row>
    <row r="5" ht="17.25" customHeight="1">
      <c r="A5" s="75"/>
      <c r="C5" s="3"/>
      <c r="D5" s="3"/>
      <c r="E5" s="3"/>
      <c r="F5" s="3"/>
      <c r="G5" s="68" t="s">
        <v>77</v>
      </c>
      <c r="H5" s="12"/>
      <c r="I5" s="76">
        <f>I44+M44+Q44</f>
        <v>0</v>
      </c>
      <c r="J5" s="70" t="s">
        <v>78</v>
      </c>
      <c r="K5" s="80">
        <f>SUM(CE44)</f>
        <v>74250</v>
      </c>
      <c r="L5" s="3"/>
      <c r="M5" s="3"/>
      <c r="N5" s="3"/>
      <c r="O5" s="3"/>
      <c r="P5" s="3"/>
      <c r="Q5" s="3"/>
      <c r="R5" s="3"/>
      <c r="S5" s="3"/>
      <c r="T5" s="3"/>
      <c r="U5" s="78">
        <f>iferror(K5/K4,0)</f>
        <v>2395.16129</v>
      </c>
      <c r="V5" s="3"/>
      <c r="W5" s="68" t="s">
        <v>79</v>
      </c>
      <c r="X5" s="12"/>
      <c r="Y5" s="79">
        <f>IFERROR(AV44/(W44+AE44+AN44),0)</f>
        <v>0.3548387097</v>
      </c>
      <c r="Z5" s="79">
        <f>IFERROR(BZ44/(BA44+BI44+BR44),0)</f>
        <v>0.2941176471</v>
      </c>
      <c r="AA5" s="74" t="str">
        <f t="shared" si="1"/>
        <v>Salesperson 1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</row>
    <row r="6" ht="16.5" customHeight="1">
      <c r="A6" s="3"/>
      <c r="B6" s="3"/>
      <c r="C6" s="3"/>
      <c r="D6" s="3"/>
      <c r="E6" s="3"/>
      <c r="F6" s="3"/>
      <c r="G6" s="68" t="s">
        <v>191</v>
      </c>
      <c r="H6" s="12"/>
      <c r="I6" s="76">
        <f>SUM(T44)</f>
        <v>30</v>
      </c>
      <c r="J6" s="70" t="s">
        <v>81</v>
      </c>
      <c r="K6" s="80">
        <f>SUM(CF44)</f>
        <v>90750</v>
      </c>
      <c r="L6" s="3"/>
      <c r="M6" s="3"/>
      <c r="N6" s="3"/>
      <c r="O6" s="3"/>
      <c r="P6" s="3"/>
      <c r="Q6" s="3"/>
      <c r="R6" s="3"/>
      <c r="S6" s="3"/>
      <c r="T6" s="3"/>
      <c r="U6" s="78">
        <f>iferror(K6/K4,0)</f>
        <v>2927.419355</v>
      </c>
      <c r="V6" s="3"/>
      <c r="W6" s="68" t="s">
        <v>82</v>
      </c>
      <c r="X6" s="12"/>
      <c r="Y6" s="80">
        <f>AW45</f>
        <v>1863.636364</v>
      </c>
      <c r="Z6" s="80">
        <f>CA45</f>
        <v>2687.5</v>
      </c>
      <c r="AA6" s="74" t="str">
        <f t="shared" si="1"/>
        <v>Salesperson 2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</row>
    <row r="7" ht="16.5" customHeight="1">
      <c r="A7" s="3"/>
      <c r="B7" s="3"/>
      <c r="C7" s="3"/>
      <c r="D7" s="3"/>
      <c r="E7" s="3"/>
      <c r="F7" s="3"/>
      <c r="G7" s="68" t="s">
        <v>192</v>
      </c>
      <c r="H7" s="12"/>
      <c r="I7" s="76">
        <f>AD44+BH44</f>
        <v>1</v>
      </c>
      <c r="J7" s="70" t="s">
        <v>84</v>
      </c>
      <c r="K7" s="81">
        <f>(CE44-G44)/(G44)</f>
        <v>43.21669456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68" t="s">
        <v>85</v>
      </c>
      <c r="X7" s="12"/>
      <c r="Y7" s="80">
        <f>AX45</f>
        <v>2386.363636</v>
      </c>
      <c r="Z7" s="80">
        <f>CB45</f>
        <v>3225</v>
      </c>
      <c r="AA7" s="74" t="str">
        <f t="shared" si="1"/>
        <v>Salesperson 2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82" t="s">
        <v>86</v>
      </c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82" t="s">
        <v>86</v>
      </c>
      <c r="CG7" s="3"/>
      <c r="CH7" s="3"/>
    </row>
    <row r="8" ht="17.25" customHeight="1">
      <c r="A8" s="3"/>
      <c r="B8" s="3"/>
      <c r="C8" s="3"/>
      <c r="D8" s="3"/>
      <c r="E8" s="3"/>
      <c r="F8" s="3"/>
      <c r="G8" s="68" t="s">
        <v>83</v>
      </c>
      <c r="H8" s="12"/>
      <c r="I8" s="76">
        <f>BQ44+AM44+V44+AZ44</f>
        <v>123</v>
      </c>
      <c r="J8" s="70" t="s">
        <v>88</v>
      </c>
      <c r="K8" s="81">
        <f>(CF44-G44)/(G44)</f>
        <v>53.04262668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07" t="s">
        <v>193</v>
      </c>
      <c r="X8" s="12"/>
      <c r="Y8" s="308">
        <f t="shared" ref="Y8:Z8" si="2">Y5*Y7</f>
        <v>846.7741935</v>
      </c>
      <c r="Z8" s="308">
        <f t="shared" si="2"/>
        <v>948.5294118</v>
      </c>
      <c r="AA8" s="309" t="str">
        <f t="shared" si="1"/>
        <v>Salesperson 2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CG8" s="3"/>
      <c r="CH8" s="3"/>
    </row>
    <row r="9" ht="18.0" customHeight="1">
      <c r="A9" s="3"/>
      <c r="B9" s="3"/>
      <c r="C9" s="3"/>
      <c r="D9" s="3"/>
      <c r="E9" s="3"/>
      <c r="F9" s="3"/>
      <c r="G9" s="68" t="s">
        <v>87</v>
      </c>
      <c r="H9" s="12"/>
      <c r="I9" s="76">
        <f>W44+AE44+AN44+BA44+BI44+BR44</f>
        <v>99</v>
      </c>
      <c r="J9" s="70" t="s">
        <v>89</v>
      </c>
      <c r="K9" s="289">
        <f>SUM(V49)</f>
        <v>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82"/>
      <c r="AW9" s="82"/>
      <c r="AX9" s="82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82"/>
      <c r="CA9" s="82"/>
      <c r="CB9" s="82"/>
      <c r="CC9" s="3"/>
      <c r="CD9" s="82"/>
      <c r="CE9" s="82"/>
      <c r="CF9" s="82"/>
      <c r="CG9" s="3"/>
      <c r="CH9" s="3"/>
    </row>
    <row r="10" ht="18.0" customHeight="1">
      <c r="A10" s="3"/>
      <c r="B10" s="3"/>
      <c r="C10" s="3"/>
      <c r="D10" s="3"/>
      <c r="E10" s="3"/>
      <c r="F10" s="3"/>
      <c r="G10" s="3"/>
      <c r="H10" s="3"/>
      <c r="I10" s="3">
        <v>44.0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83" t="s">
        <v>194</v>
      </c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5"/>
      <c r="AY10" s="3"/>
      <c r="AZ10" s="86" t="s">
        <v>195</v>
      </c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5"/>
      <c r="CC10" s="3"/>
      <c r="CD10" s="87" t="s">
        <v>92</v>
      </c>
      <c r="CG10" s="3"/>
      <c r="CH10" s="3"/>
    </row>
    <row r="11" ht="27.75" customHeight="1">
      <c r="A11" s="3"/>
      <c r="B11" s="3"/>
      <c r="C11" s="3"/>
      <c r="D11" s="3"/>
      <c r="E11" s="3"/>
      <c r="F11" s="3"/>
      <c r="G11" s="58"/>
      <c r="H11" s="58"/>
      <c r="I11" s="133" t="s">
        <v>93</v>
      </c>
      <c r="J11" s="16"/>
      <c r="K11" s="12"/>
      <c r="L11" s="290"/>
      <c r="M11" s="93" t="s">
        <v>196</v>
      </c>
      <c r="N11" s="84"/>
      <c r="O11" s="85"/>
      <c r="P11" s="91"/>
      <c r="Q11" s="93" t="s">
        <v>197</v>
      </c>
      <c r="R11" s="84"/>
      <c r="S11" s="85"/>
      <c r="T11" s="291" t="s">
        <v>198</v>
      </c>
      <c r="U11" s="91"/>
      <c r="V11" s="92" t="s">
        <v>94</v>
      </c>
      <c r="W11" s="84"/>
      <c r="X11" s="84"/>
      <c r="Y11" s="84"/>
      <c r="Z11" s="84"/>
      <c r="AA11" s="84"/>
      <c r="AB11" s="85"/>
      <c r="AC11" s="91"/>
      <c r="AD11" s="292" t="s">
        <v>199</v>
      </c>
      <c r="AE11" s="84"/>
      <c r="AF11" s="84"/>
      <c r="AG11" s="84"/>
      <c r="AH11" s="84"/>
      <c r="AI11" s="84"/>
      <c r="AJ11" s="84"/>
      <c r="AK11" s="85"/>
      <c r="AL11" s="91"/>
      <c r="AM11" s="93" t="s">
        <v>95</v>
      </c>
      <c r="AN11" s="84"/>
      <c r="AO11" s="84"/>
      <c r="AP11" s="84"/>
      <c r="AQ11" s="84"/>
      <c r="AR11" s="84"/>
      <c r="AS11" s="84"/>
      <c r="AT11" s="85"/>
      <c r="AU11" s="3"/>
      <c r="AV11" s="94" t="s">
        <v>96</v>
      </c>
      <c r="AY11" s="95"/>
      <c r="AZ11" s="92" t="s">
        <v>94</v>
      </c>
      <c r="BA11" s="84"/>
      <c r="BB11" s="84"/>
      <c r="BC11" s="84"/>
      <c r="BD11" s="84"/>
      <c r="BE11" s="84"/>
      <c r="BF11" s="85"/>
      <c r="BG11" s="91"/>
      <c r="BH11" s="292" t="s">
        <v>199</v>
      </c>
      <c r="BI11" s="84"/>
      <c r="BJ11" s="84"/>
      <c r="BK11" s="84"/>
      <c r="BL11" s="84"/>
      <c r="BM11" s="84"/>
      <c r="BN11" s="84"/>
      <c r="BO11" s="85"/>
      <c r="BP11" s="91"/>
      <c r="BQ11" s="93" t="s">
        <v>95</v>
      </c>
      <c r="BR11" s="84"/>
      <c r="BS11" s="84"/>
      <c r="BT11" s="84"/>
      <c r="BU11" s="84"/>
      <c r="BV11" s="84"/>
      <c r="BW11" s="84"/>
      <c r="BX11" s="85"/>
      <c r="BY11" s="3"/>
      <c r="BZ11" s="94" t="s">
        <v>96</v>
      </c>
      <c r="CC11" s="95"/>
      <c r="CG11" s="95"/>
      <c r="CH11" s="95"/>
    </row>
    <row r="12" ht="15.75" customHeight="1">
      <c r="A12" s="96"/>
      <c r="B12" s="45" t="s">
        <v>97</v>
      </c>
      <c r="C12" s="97"/>
      <c r="D12" s="45" t="s">
        <v>98</v>
      </c>
      <c r="E12" s="98" t="s">
        <v>99</v>
      </c>
      <c r="F12" s="98" t="s">
        <v>100</v>
      </c>
      <c r="G12" s="99" t="s">
        <v>101</v>
      </c>
      <c r="H12" s="98" t="s">
        <v>102</v>
      </c>
      <c r="I12" s="100" t="s">
        <v>147</v>
      </c>
      <c r="J12" s="100" t="s">
        <v>200</v>
      </c>
      <c r="K12" s="100" t="s">
        <v>105</v>
      </c>
      <c r="L12" s="101"/>
      <c r="M12" s="100" t="s">
        <v>147</v>
      </c>
      <c r="N12" s="100" t="s">
        <v>200</v>
      </c>
      <c r="O12" s="100" t="s">
        <v>105</v>
      </c>
      <c r="P12" s="101"/>
      <c r="Q12" s="100" t="s">
        <v>147</v>
      </c>
      <c r="R12" s="100" t="s">
        <v>200</v>
      </c>
      <c r="S12" s="100" t="s">
        <v>105</v>
      </c>
      <c r="T12" s="100" t="s">
        <v>201</v>
      </c>
      <c r="U12" s="101"/>
      <c r="V12" s="100" t="s">
        <v>109</v>
      </c>
      <c r="W12" s="100" t="s">
        <v>87</v>
      </c>
      <c r="X12" s="100" t="s">
        <v>110</v>
      </c>
      <c r="Y12" s="100" t="s">
        <v>111</v>
      </c>
      <c r="Z12" s="100" t="s">
        <v>112</v>
      </c>
      <c r="AA12" s="100" t="s">
        <v>113</v>
      </c>
      <c r="AB12" s="100" t="s">
        <v>114</v>
      </c>
      <c r="AC12" s="101"/>
      <c r="AD12" s="100" t="s">
        <v>109</v>
      </c>
      <c r="AE12" s="100" t="s">
        <v>202</v>
      </c>
      <c r="AF12" s="100" t="s">
        <v>115</v>
      </c>
      <c r="AG12" s="100" t="s">
        <v>116</v>
      </c>
      <c r="AH12" s="100" t="s">
        <v>111</v>
      </c>
      <c r="AI12" s="100" t="s">
        <v>112</v>
      </c>
      <c r="AJ12" s="100" t="s">
        <v>113</v>
      </c>
      <c r="AK12" s="100" t="s">
        <v>114</v>
      </c>
      <c r="AL12" s="101"/>
      <c r="AM12" s="100" t="s">
        <v>109</v>
      </c>
      <c r="AN12" s="98" t="s">
        <v>87</v>
      </c>
      <c r="AO12" s="98" t="s">
        <v>115</v>
      </c>
      <c r="AP12" s="98" t="s">
        <v>116</v>
      </c>
      <c r="AQ12" s="98" t="s">
        <v>111</v>
      </c>
      <c r="AR12" s="98" t="s">
        <v>112</v>
      </c>
      <c r="AS12" s="98" t="s">
        <v>113</v>
      </c>
      <c r="AT12" s="98" t="s">
        <v>114</v>
      </c>
      <c r="AU12" s="3"/>
      <c r="AV12" s="98" t="s">
        <v>76</v>
      </c>
      <c r="AW12" s="98" t="s">
        <v>117</v>
      </c>
      <c r="AX12" s="98" t="s">
        <v>118</v>
      </c>
      <c r="AY12" s="102"/>
      <c r="AZ12" s="100" t="s">
        <v>109</v>
      </c>
      <c r="BA12" s="100" t="s">
        <v>87</v>
      </c>
      <c r="BB12" s="100" t="s">
        <v>110</v>
      </c>
      <c r="BC12" s="100" t="s">
        <v>111</v>
      </c>
      <c r="BD12" s="100" t="s">
        <v>112</v>
      </c>
      <c r="BE12" s="100" t="s">
        <v>113</v>
      </c>
      <c r="BF12" s="100" t="s">
        <v>114</v>
      </c>
      <c r="BG12" s="101"/>
      <c r="BH12" s="100" t="s">
        <v>109</v>
      </c>
      <c r="BI12" s="100" t="s">
        <v>202</v>
      </c>
      <c r="BJ12" s="100" t="s">
        <v>115</v>
      </c>
      <c r="BK12" s="100" t="s">
        <v>116</v>
      </c>
      <c r="BL12" s="100" t="s">
        <v>111</v>
      </c>
      <c r="BM12" s="100" t="s">
        <v>112</v>
      </c>
      <c r="BN12" s="100" t="s">
        <v>113</v>
      </c>
      <c r="BO12" s="100" t="s">
        <v>114</v>
      </c>
      <c r="BP12" s="101"/>
      <c r="BQ12" s="100" t="s">
        <v>109</v>
      </c>
      <c r="BR12" s="98" t="s">
        <v>87</v>
      </c>
      <c r="BS12" s="98" t="s">
        <v>115</v>
      </c>
      <c r="BT12" s="98" t="s">
        <v>116</v>
      </c>
      <c r="BU12" s="98" t="s">
        <v>111</v>
      </c>
      <c r="BV12" s="98" t="s">
        <v>112</v>
      </c>
      <c r="BW12" s="98" t="s">
        <v>113</v>
      </c>
      <c r="BX12" s="98" t="s">
        <v>114</v>
      </c>
      <c r="BY12" s="3"/>
      <c r="BZ12" s="98" t="s">
        <v>76</v>
      </c>
      <c r="CA12" s="98" t="s">
        <v>117</v>
      </c>
      <c r="CB12" s="98" t="s">
        <v>118</v>
      </c>
      <c r="CC12" s="102"/>
      <c r="CD12" s="98" t="s">
        <v>76</v>
      </c>
      <c r="CE12" s="98" t="s">
        <v>117</v>
      </c>
      <c r="CF12" s="98" t="s">
        <v>118</v>
      </c>
      <c r="CG12" s="102"/>
      <c r="CH12" s="102"/>
    </row>
    <row r="13" ht="14.25" customHeight="1">
      <c r="A13" s="103"/>
      <c r="B13" s="104">
        <f>G2</f>
        <v>44958</v>
      </c>
      <c r="C13" s="97"/>
      <c r="D13" s="105" t="s">
        <v>119</v>
      </c>
      <c r="E13" s="105"/>
      <c r="F13" s="105"/>
      <c r="G13" s="106">
        <v>0.0</v>
      </c>
      <c r="H13" s="105">
        <v>3.0</v>
      </c>
      <c r="I13" s="105">
        <v>0.0</v>
      </c>
      <c r="J13" s="105">
        <v>0.0</v>
      </c>
      <c r="K13" s="105">
        <v>2.0</v>
      </c>
      <c r="L13" s="107"/>
      <c r="M13" s="105">
        <v>0.0</v>
      </c>
      <c r="N13" s="105">
        <v>0.0</v>
      </c>
      <c r="O13" s="105">
        <v>0.0</v>
      </c>
      <c r="P13" s="107"/>
      <c r="Q13" s="105">
        <v>0.0</v>
      </c>
      <c r="R13" s="105">
        <v>0.0</v>
      </c>
      <c r="S13" s="105">
        <v>0.0</v>
      </c>
      <c r="T13" s="293">
        <f t="shared" ref="T13:T40" si="6">sum(K13+O13+S13)</f>
        <v>2</v>
      </c>
      <c r="U13" s="107"/>
      <c r="V13" s="105">
        <v>1.0</v>
      </c>
      <c r="W13" s="105">
        <v>1.0</v>
      </c>
      <c r="X13" s="105">
        <v>0.0</v>
      </c>
      <c r="Y13" s="105">
        <v>0.0</v>
      </c>
      <c r="Z13" s="105">
        <v>0.0</v>
      </c>
      <c r="AA13" s="106">
        <v>0.0</v>
      </c>
      <c r="AB13" s="106">
        <v>0.0</v>
      </c>
      <c r="AC13" s="107"/>
      <c r="AD13" s="105">
        <v>0.0</v>
      </c>
      <c r="AE13" s="105">
        <v>0.0</v>
      </c>
      <c r="AF13" s="105">
        <v>0.0</v>
      </c>
      <c r="AG13" s="105">
        <v>0.0</v>
      </c>
      <c r="AH13" s="105">
        <v>0.0</v>
      </c>
      <c r="AI13" s="105">
        <v>0.0</v>
      </c>
      <c r="AJ13" s="106">
        <v>0.0</v>
      </c>
      <c r="AK13" s="106">
        <v>0.0</v>
      </c>
      <c r="AL13" s="107"/>
      <c r="AM13" s="105">
        <v>0.0</v>
      </c>
      <c r="AN13" s="105">
        <v>0.0</v>
      </c>
      <c r="AO13" s="105">
        <v>0.0</v>
      </c>
      <c r="AP13" s="105">
        <v>0.0</v>
      </c>
      <c r="AQ13" s="105">
        <v>0.0</v>
      </c>
      <c r="AR13" s="105">
        <v>0.0</v>
      </c>
      <c r="AS13" s="106">
        <v>0.0</v>
      </c>
      <c r="AT13" s="106">
        <v>0.0</v>
      </c>
      <c r="AU13" s="3"/>
      <c r="AV13" s="108">
        <f t="shared" ref="AV13:AX13" si="3">sum(Z13+AI13+AR13)</f>
        <v>0</v>
      </c>
      <c r="AW13" s="109">
        <f t="shared" si="3"/>
        <v>0</v>
      </c>
      <c r="AX13" s="109">
        <f t="shared" si="3"/>
        <v>0</v>
      </c>
      <c r="AY13" s="107"/>
      <c r="AZ13" s="105">
        <v>2.0</v>
      </c>
      <c r="BA13" s="105">
        <v>2.0</v>
      </c>
      <c r="BB13" s="105">
        <v>0.0</v>
      </c>
      <c r="BC13" s="105">
        <v>0.0</v>
      </c>
      <c r="BD13" s="105">
        <v>0.0</v>
      </c>
      <c r="BE13" s="106">
        <v>0.0</v>
      </c>
      <c r="BF13" s="106">
        <v>0.0</v>
      </c>
      <c r="BG13" s="107"/>
      <c r="BH13" s="105">
        <v>0.0</v>
      </c>
      <c r="BI13" s="105">
        <v>0.0</v>
      </c>
      <c r="BJ13" s="105">
        <v>0.0</v>
      </c>
      <c r="BK13" s="105">
        <v>0.0</v>
      </c>
      <c r="BL13" s="105">
        <v>0.0</v>
      </c>
      <c r="BM13" s="105">
        <v>0.0</v>
      </c>
      <c r="BN13" s="106">
        <v>0.0</v>
      </c>
      <c r="BO13" s="106">
        <v>0.0</v>
      </c>
      <c r="BP13" s="107"/>
      <c r="BQ13" s="105">
        <v>2.0</v>
      </c>
      <c r="BR13" s="105">
        <v>2.0</v>
      </c>
      <c r="BS13" s="105">
        <v>2.0</v>
      </c>
      <c r="BT13" s="105">
        <v>2.0</v>
      </c>
      <c r="BU13" s="105">
        <v>2.0</v>
      </c>
      <c r="BV13" s="105">
        <v>1.0</v>
      </c>
      <c r="BW13" s="106">
        <v>3500.0</v>
      </c>
      <c r="BX13" s="106">
        <v>3500.0</v>
      </c>
      <c r="BY13" s="3"/>
      <c r="BZ13" s="108">
        <f t="shared" ref="BZ13:CB13" si="4">sum(BD13+BM13+BV13)</f>
        <v>1</v>
      </c>
      <c r="CA13" s="109">
        <f t="shared" si="4"/>
        <v>3500</v>
      </c>
      <c r="CB13" s="109">
        <f t="shared" si="4"/>
        <v>3500</v>
      </c>
      <c r="CC13" s="107"/>
      <c r="CD13" s="108">
        <f t="shared" ref="CD13:CF13" si="5">AV13+BZ13</f>
        <v>1</v>
      </c>
      <c r="CE13" s="109">
        <f t="shared" si="5"/>
        <v>3500</v>
      </c>
      <c r="CF13" s="109">
        <f t="shared" si="5"/>
        <v>3500</v>
      </c>
      <c r="CG13" s="107"/>
      <c r="CH13" s="107"/>
    </row>
    <row r="14" ht="14.25" customHeight="1">
      <c r="A14" s="103"/>
      <c r="B14" s="104">
        <f t="shared" ref="B14:B40" si="10">B13+1</f>
        <v>44959</v>
      </c>
      <c r="C14" s="97"/>
      <c r="D14" s="105" t="s">
        <v>119</v>
      </c>
      <c r="E14" s="105"/>
      <c r="F14" s="105"/>
      <c r="G14" s="106">
        <v>0.0</v>
      </c>
      <c r="H14" s="105">
        <v>6.0</v>
      </c>
      <c r="I14" s="105">
        <v>0.0</v>
      </c>
      <c r="J14" s="105">
        <v>0.0</v>
      </c>
      <c r="K14" s="105">
        <v>0.0</v>
      </c>
      <c r="L14" s="107"/>
      <c r="M14" s="105">
        <v>0.0</v>
      </c>
      <c r="N14" s="105">
        <v>0.0</v>
      </c>
      <c r="O14" s="105">
        <v>0.0</v>
      </c>
      <c r="P14" s="107"/>
      <c r="Q14" s="105">
        <v>0.0</v>
      </c>
      <c r="R14" s="105">
        <v>0.0</v>
      </c>
      <c r="S14" s="105">
        <v>0.0</v>
      </c>
      <c r="T14" s="293">
        <f t="shared" si="6"/>
        <v>0</v>
      </c>
      <c r="U14" s="107"/>
      <c r="V14" s="105">
        <v>0.0</v>
      </c>
      <c r="W14" s="105">
        <v>0.0</v>
      </c>
      <c r="X14" s="105">
        <v>0.0</v>
      </c>
      <c r="Y14" s="105">
        <v>0.0</v>
      </c>
      <c r="Z14" s="105">
        <v>0.0</v>
      </c>
      <c r="AA14" s="106">
        <v>0.0</v>
      </c>
      <c r="AB14" s="106">
        <v>0.0</v>
      </c>
      <c r="AC14" s="107"/>
      <c r="AD14" s="105">
        <v>0.0</v>
      </c>
      <c r="AE14" s="105">
        <v>0.0</v>
      </c>
      <c r="AF14" s="105">
        <v>0.0</v>
      </c>
      <c r="AG14" s="105">
        <v>0.0</v>
      </c>
      <c r="AH14" s="105">
        <v>0.0</v>
      </c>
      <c r="AI14" s="105">
        <v>0.0</v>
      </c>
      <c r="AJ14" s="106">
        <v>0.0</v>
      </c>
      <c r="AK14" s="106">
        <v>0.0</v>
      </c>
      <c r="AL14" s="107"/>
      <c r="AM14" s="105">
        <v>1.0</v>
      </c>
      <c r="AN14" s="105">
        <v>1.0</v>
      </c>
      <c r="AO14" s="105">
        <v>0.0</v>
      </c>
      <c r="AP14" s="105">
        <v>0.0</v>
      </c>
      <c r="AQ14" s="105">
        <v>0.0</v>
      </c>
      <c r="AR14" s="105">
        <v>0.0</v>
      </c>
      <c r="AS14" s="106">
        <v>0.0</v>
      </c>
      <c r="AT14" s="106">
        <v>0.0</v>
      </c>
      <c r="AU14" s="3"/>
      <c r="AV14" s="108">
        <f t="shared" ref="AV14:AX14" si="7">sum(Z14+AI14+AR14)</f>
        <v>0</v>
      </c>
      <c r="AW14" s="109">
        <f t="shared" si="7"/>
        <v>0</v>
      </c>
      <c r="AX14" s="109">
        <f t="shared" si="7"/>
        <v>0</v>
      </c>
      <c r="AY14" s="107"/>
      <c r="AZ14" s="105">
        <v>0.0</v>
      </c>
      <c r="BA14" s="105">
        <v>0.0</v>
      </c>
      <c r="BB14" s="105">
        <v>0.0</v>
      </c>
      <c r="BC14" s="105">
        <v>2.0</v>
      </c>
      <c r="BD14" s="105">
        <v>2.0</v>
      </c>
      <c r="BE14" s="106">
        <v>4000.0</v>
      </c>
      <c r="BF14" s="106">
        <v>7000.0</v>
      </c>
      <c r="BG14" s="107"/>
      <c r="BH14" s="105">
        <v>0.0</v>
      </c>
      <c r="BI14" s="105">
        <v>0.0</v>
      </c>
      <c r="BJ14" s="105">
        <v>0.0</v>
      </c>
      <c r="BK14" s="105">
        <v>0.0</v>
      </c>
      <c r="BL14" s="105">
        <v>0.0</v>
      </c>
      <c r="BM14" s="105">
        <v>0.0</v>
      </c>
      <c r="BN14" s="106">
        <v>0.0</v>
      </c>
      <c r="BO14" s="106">
        <v>0.0</v>
      </c>
      <c r="BP14" s="107">
        <v>1.0</v>
      </c>
      <c r="BQ14" s="105">
        <v>1.0</v>
      </c>
      <c r="BR14" s="105">
        <v>1.0</v>
      </c>
      <c r="BS14" s="105">
        <v>0.0</v>
      </c>
      <c r="BT14" s="105">
        <v>0.0</v>
      </c>
      <c r="BU14" s="105">
        <v>0.0</v>
      </c>
      <c r="BV14" s="105">
        <v>0.0</v>
      </c>
      <c r="BW14" s="106">
        <v>0.0</v>
      </c>
      <c r="BX14" s="106">
        <v>0.0</v>
      </c>
      <c r="BY14" s="3"/>
      <c r="BZ14" s="108">
        <f t="shared" ref="BZ14:CB14" si="8">sum(BD14+BM14+BV14)</f>
        <v>2</v>
      </c>
      <c r="CA14" s="109">
        <f t="shared" si="8"/>
        <v>4000</v>
      </c>
      <c r="CB14" s="109">
        <f t="shared" si="8"/>
        <v>7000</v>
      </c>
      <c r="CC14" s="107"/>
      <c r="CD14" s="108">
        <f t="shared" ref="CD14:CF14" si="9">AV14+BZ14</f>
        <v>2</v>
      </c>
      <c r="CE14" s="109">
        <f t="shared" si="9"/>
        <v>4000</v>
      </c>
      <c r="CF14" s="109">
        <f t="shared" si="9"/>
        <v>7000</v>
      </c>
      <c r="CG14" s="107"/>
      <c r="CH14" s="107"/>
    </row>
    <row r="15" ht="14.25" customHeight="1">
      <c r="A15" s="103"/>
      <c r="B15" s="104">
        <f t="shared" si="10"/>
        <v>44960</v>
      </c>
      <c r="C15" s="97"/>
      <c r="D15" s="105" t="s">
        <v>119</v>
      </c>
      <c r="E15" s="105"/>
      <c r="F15" s="105"/>
      <c r="G15" s="106">
        <v>0.0</v>
      </c>
      <c r="H15" s="105">
        <v>0.0</v>
      </c>
      <c r="I15" s="105">
        <v>0.0</v>
      </c>
      <c r="J15" s="105">
        <v>0.0</v>
      </c>
      <c r="K15" s="105">
        <v>1.0</v>
      </c>
      <c r="L15" s="107"/>
      <c r="M15" s="105">
        <v>0.0</v>
      </c>
      <c r="N15" s="105">
        <v>0.0</v>
      </c>
      <c r="O15" s="105">
        <v>0.0</v>
      </c>
      <c r="P15" s="107"/>
      <c r="Q15" s="105">
        <v>0.0</v>
      </c>
      <c r="R15" s="105">
        <v>0.0</v>
      </c>
      <c r="S15" s="105">
        <v>0.0</v>
      </c>
      <c r="T15" s="293">
        <f t="shared" si="6"/>
        <v>1</v>
      </c>
      <c r="U15" s="107"/>
      <c r="V15" s="105">
        <v>0.0</v>
      </c>
      <c r="W15" s="105">
        <v>0.0</v>
      </c>
      <c r="X15" s="105">
        <v>0.0</v>
      </c>
      <c r="Y15" s="105">
        <v>0.0</v>
      </c>
      <c r="Z15" s="105">
        <v>0.0</v>
      </c>
      <c r="AA15" s="106">
        <v>0.0</v>
      </c>
      <c r="AB15" s="106">
        <v>0.0</v>
      </c>
      <c r="AC15" s="107"/>
      <c r="AD15" s="105">
        <v>0.0</v>
      </c>
      <c r="AE15" s="105">
        <v>0.0</v>
      </c>
      <c r="AF15" s="105">
        <v>0.0</v>
      </c>
      <c r="AG15" s="105">
        <v>0.0</v>
      </c>
      <c r="AH15" s="105">
        <v>0.0</v>
      </c>
      <c r="AI15" s="105">
        <v>0.0</v>
      </c>
      <c r="AJ15" s="106">
        <v>0.0</v>
      </c>
      <c r="AK15" s="106">
        <v>0.0</v>
      </c>
      <c r="AL15" s="107"/>
      <c r="AM15" s="105">
        <v>2.0</v>
      </c>
      <c r="AN15" s="105">
        <v>1.0</v>
      </c>
      <c r="AO15" s="105">
        <v>1.0</v>
      </c>
      <c r="AP15" s="105">
        <v>0.0</v>
      </c>
      <c r="AQ15" s="105">
        <v>2.0</v>
      </c>
      <c r="AR15" s="105">
        <v>2.0</v>
      </c>
      <c r="AS15" s="106">
        <v>2500.0</v>
      </c>
      <c r="AT15" s="106">
        <v>5000.0</v>
      </c>
      <c r="AU15" s="3"/>
      <c r="AV15" s="108">
        <f t="shared" ref="AV15:AX15" si="11">sum(Z15+AI15+AR15)</f>
        <v>2</v>
      </c>
      <c r="AW15" s="109">
        <f t="shared" si="11"/>
        <v>2500</v>
      </c>
      <c r="AX15" s="109">
        <f t="shared" si="11"/>
        <v>5000</v>
      </c>
      <c r="AY15" s="107"/>
      <c r="AZ15" s="105">
        <v>1.0</v>
      </c>
      <c r="BA15" s="105">
        <v>1.0</v>
      </c>
      <c r="BB15" s="105">
        <v>0.0</v>
      </c>
      <c r="BC15" s="105">
        <v>0.0</v>
      </c>
      <c r="BD15" s="105">
        <v>0.0</v>
      </c>
      <c r="BE15" s="106">
        <v>0.0</v>
      </c>
      <c r="BF15" s="106">
        <v>0.0</v>
      </c>
      <c r="BG15" s="107"/>
      <c r="BH15" s="105">
        <v>0.0</v>
      </c>
      <c r="BI15" s="105">
        <v>0.0</v>
      </c>
      <c r="BJ15" s="105">
        <v>0.0</v>
      </c>
      <c r="BK15" s="105">
        <v>0.0</v>
      </c>
      <c r="BL15" s="105">
        <v>0.0</v>
      </c>
      <c r="BM15" s="105">
        <v>0.0</v>
      </c>
      <c r="BN15" s="106">
        <v>0.0</v>
      </c>
      <c r="BO15" s="106">
        <v>0.0</v>
      </c>
      <c r="BP15" s="107"/>
      <c r="BQ15" s="105">
        <v>2.0</v>
      </c>
      <c r="BR15" s="105">
        <v>2.0</v>
      </c>
      <c r="BS15" s="105">
        <v>0.0</v>
      </c>
      <c r="BT15" s="105">
        <v>0.0</v>
      </c>
      <c r="BU15" s="105">
        <v>0.0</v>
      </c>
      <c r="BV15" s="105">
        <v>0.0</v>
      </c>
      <c r="BW15" s="106">
        <v>0.0</v>
      </c>
      <c r="BX15" s="106">
        <v>0.0</v>
      </c>
      <c r="BY15" s="3"/>
      <c r="BZ15" s="108">
        <f t="shared" ref="BZ15:CB15" si="12">sum(BD15+BM15+BV15)</f>
        <v>0</v>
      </c>
      <c r="CA15" s="109">
        <f t="shared" si="12"/>
        <v>0</v>
      </c>
      <c r="CB15" s="109">
        <f t="shared" si="12"/>
        <v>0</v>
      </c>
      <c r="CC15" s="107"/>
      <c r="CD15" s="108">
        <f t="shared" ref="CD15:CF15" si="13">AV15+BZ15</f>
        <v>2</v>
      </c>
      <c r="CE15" s="109">
        <f t="shared" si="13"/>
        <v>2500</v>
      </c>
      <c r="CF15" s="109">
        <f t="shared" si="13"/>
        <v>5000</v>
      </c>
      <c r="CG15" s="107"/>
      <c r="CH15" s="107"/>
    </row>
    <row r="16" ht="14.25" customHeight="1">
      <c r="A16" s="103"/>
      <c r="B16" s="104">
        <f t="shared" si="10"/>
        <v>44961</v>
      </c>
      <c r="C16" s="97"/>
      <c r="D16" s="105" t="s">
        <v>119</v>
      </c>
      <c r="E16" s="105"/>
      <c r="F16" s="105"/>
      <c r="G16" s="106">
        <v>0.0</v>
      </c>
      <c r="H16" s="105">
        <v>0.0</v>
      </c>
      <c r="I16" s="105">
        <v>0.0</v>
      </c>
      <c r="J16" s="105">
        <v>0.0</v>
      </c>
      <c r="K16" s="105">
        <v>0.0</v>
      </c>
      <c r="L16" s="107"/>
      <c r="M16" s="105">
        <v>0.0</v>
      </c>
      <c r="N16" s="105">
        <v>0.0</v>
      </c>
      <c r="O16" s="105">
        <v>0.0</v>
      </c>
      <c r="P16" s="107"/>
      <c r="Q16" s="105">
        <v>0.0</v>
      </c>
      <c r="R16" s="105">
        <v>0.0</v>
      </c>
      <c r="S16" s="105">
        <v>0.0</v>
      </c>
      <c r="T16" s="293">
        <f t="shared" si="6"/>
        <v>0</v>
      </c>
      <c r="U16" s="107"/>
      <c r="V16" s="105">
        <v>0.0</v>
      </c>
      <c r="W16" s="105">
        <v>0.0</v>
      </c>
      <c r="X16" s="105">
        <v>0.0</v>
      </c>
      <c r="Y16" s="105">
        <v>0.0</v>
      </c>
      <c r="Z16" s="105">
        <v>0.0</v>
      </c>
      <c r="AA16" s="106">
        <v>0.0</v>
      </c>
      <c r="AB16" s="106">
        <v>0.0</v>
      </c>
      <c r="AC16" s="107"/>
      <c r="AD16" s="105">
        <v>0.0</v>
      </c>
      <c r="AE16" s="105">
        <v>0.0</v>
      </c>
      <c r="AF16" s="105">
        <v>0.0</v>
      </c>
      <c r="AG16" s="105">
        <v>0.0</v>
      </c>
      <c r="AH16" s="105">
        <v>0.0</v>
      </c>
      <c r="AI16" s="105">
        <v>0.0</v>
      </c>
      <c r="AJ16" s="106">
        <v>0.0</v>
      </c>
      <c r="AK16" s="106">
        <v>0.0</v>
      </c>
      <c r="AL16" s="107"/>
      <c r="AM16" s="105">
        <v>0.0</v>
      </c>
      <c r="AN16" s="105">
        <v>0.0</v>
      </c>
      <c r="AO16" s="105">
        <v>0.0</v>
      </c>
      <c r="AP16" s="105">
        <v>0.0</v>
      </c>
      <c r="AQ16" s="105">
        <v>0.0</v>
      </c>
      <c r="AR16" s="105">
        <v>0.0</v>
      </c>
      <c r="AS16" s="106">
        <v>0.0</v>
      </c>
      <c r="AT16" s="106">
        <v>0.0</v>
      </c>
      <c r="AU16" s="3"/>
      <c r="AV16" s="108">
        <f t="shared" ref="AV16:AX16" si="14">sum(Z16+AI16+AR16)</f>
        <v>0</v>
      </c>
      <c r="AW16" s="109">
        <f t="shared" si="14"/>
        <v>0</v>
      </c>
      <c r="AX16" s="109">
        <f t="shared" si="14"/>
        <v>0</v>
      </c>
      <c r="AY16" s="107"/>
      <c r="AZ16" s="105">
        <v>0.0</v>
      </c>
      <c r="BA16" s="105">
        <v>0.0</v>
      </c>
      <c r="BB16" s="105">
        <v>0.0</v>
      </c>
      <c r="BC16" s="105">
        <v>0.0</v>
      </c>
      <c r="BD16" s="105">
        <v>0.0</v>
      </c>
      <c r="BE16" s="106">
        <v>0.0</v>
      </c>
      <c r="BF16" s="106">
        <v>0.0</v>
      </c>
      <c r="BG16" s="107"/>
      <c r="BH16" s="105">
        <v>0.0</v>
      </c>
      <c r="BI16" s="105">
        <v>0.0</v>
      </c>
      <c r="BJ16" s="105">
        <v>0.0</v>
      </c>
      <c r="BK16" s="105">
        <v>0.0</v>
      </c>
      <c r="BL16" s="105">
        <v>0.0</v>
      </c>
      <c r="BM16" s="105">
        <v>0.0</v>
      </c>
      <c r="BN16" s="106">
        <v>0.0</v>
      </c>
      <c r="BO16" s="106">
        <v>0.0</v>
      </c>
      <c r="BP16" s="107"/>
      <c r="BQ16" s="105">
        <v>0.0</v>
      </c>
      <c r="BR16" s="105">
        <v>0.0</v>
      </c>
      <c r="BS16" s="105">
        <v>0.0</v>
      </c>
      <c r="BT16" s="105">
        <v>0.0</v>
      </c>
      <c r="BU16" s="105">
        <v>0.0</v>
      </c>
      <c r="BV16" s="105">
        <v>0.0</v>
      </c>
      <c r="BW16" s="106">
        <v>0.0</v>
      </c>
      <c r="BX16" s="106">
        <v>0.0</v>
      </c>
      <c r="BY16" s="3"/>
      <c r="BZ16" s="108">
        <f t="shared" ref="BZ16:CB16" si="15">sum(BD16+BM16+BV16)</f>
        <v>0</v>
      </c>
      <c r="CA16" s="109">
        <f t="shared" si="15"/>
        <v>0</v>
      </c>
      <c r="CB16" s="109">
        <f t="shared" si="15"/>
        <v>0</v>
      </c>
      <c r="CC16" s="107"/>
      <c r="CD16" s="108">
        <f t="shared" ref="CD16:CF16" si="16">AV16+BZ16</f>
        <v>0</v>
      </c>
      <c r="CE16" s="109">
        <f t="shared" si="16"/>
        <v>0</v>
      </c>
      <c r="CF16" s="109">
        <f t="shared" si="16"/>
        <v>0</v>
      </c>
      <c r="CG16" s="107"/>
      <c r="CH16" s="107"/>
    </row>
    <row r="17" ht="14.25" customHeight="1">
      <c r="A17" s="103"/>
      <c r="B17" s="104">
        <f t="shared" si="10"/>
        <v>44962</v>
      </c>
      <c r="C17" s="97"/>
      <c r="D17" s="105" t="s">
        <v>119</v>
      </c>
      <c r="E17" s="105"/>
      <c r="F17" s="105"/>
      <c r="G17" s="106">
        <v>0.0</v>
      </c>
      <c r="H17" s="105">
        <v>8.0</v>
      </c>
      <c r="I17" s="105">
        <v>0.0</v>
      </c>
      <c r="J17" s="105">
        <v>0.0</v>
      </c>
      <c r="K17" s="105">
        <v>1.0</v>
      </c>
      <c r="L17" s="107"/>
      <c r="M17" s="105">
        <v>0.0</v>
      </c>
      <c r="N17" s="105">
        <v>0.0</v>
      </c>
      <c r="O17" s="105">
        <v>0.0</v>
      </c>
      <c r="P17" s="107"/>
      <c r="Q17" s="105">
        <v>0.0</v>
      </c>
      <c r="R17" s="105">
        <v>0.0</v>
      </c>
      <c r="S17" s="105">
        <v>0.0</v>
      </c>
      <c r="T17" s="293">
        <f t="shared" si="6"/>
        <v>1</v>
      </c>
      <c r="U17" s="107"/>
      <c r="V17" s="105">
        <v>0.0</v>
      </c>
      <c r="W17" s="105">
        <v>0.0</v>
      </c>
      <c r="X17" s="105">
        <v>0.0</v>
      </c>
      <c r="Y17" s="105">
        <v>0.0</v>
      </c>
      <c r="Z17" s="105">
        <v>0.0</v>
      </c>
      <c r="AA17" s="106">
        <v>0.0</v>
      </c>
      <c r="AB17" s="106">
        <v>0.0</v>
      </c>
      <c r="AC17" s="107"/>
      <c r="AD17" s="105">
        <v>0.0</v>
      </c>
      <c r="AE17" s="105">
        <v>0.0</v>
      </c>
      <c r="AF17" s="105">
        <v>0.0</v>
      </c>
      <c r="AG17" s="105">
        <v>0.0</v>
      </c>
      <c r="AH17" s="105">
        <v>0.0</v>
      </c>
      <c r="AI17" s="105">
        <v>0.0</v>
      </c>
      <c r="AJ17" s="106">
        <v>0.0</v>
      </c>
      <c r="AK17" s="106">
        <v>0.0</v>
      </c>
      <c r="AL17" s="107"/>
      <c r="AM17" s="105">
        <v>0.0</v>
      </c>
      <c r="AN17" s="105">
        <v>0.0</v>
      </c>
      <c r="AO17" s="105">
        <v>0.0</v>
      </c>
      <c r="AP17" s="105">
        <v>0.0</v>
      </c>
      <c r="AQ17" s="105">
        <v>0.0</v>
      </c>
      <c r="AR17" s="105">
        <v>0.0</v>
      </c>
      <c r="AS17" s="106">
        <v>0.0</v>
      </c>
      <c r="AT17" s="106">
        <v>0.0</v>
      </c>
      <c r="AU17" s="3"/>
      <c r="AV17" s="108">
        <f t="shared" ref="AV17:AX17" si="17">sum(Z17+AI17+AR17)</f>
        <v>0</v>
      </c>
      <c r="AW17" s="109">
        <f t="shared" si="17"/>
        <v>0</v>
      </c>
      <c r="AX17" s="109">
        <f t="shared" si="17"/>
        <v>0</v>
      </c>
      <c r="AY17" s="107"/>
      <c r="AZ17" s="105">
        <v>0.0</v>
      </c>
      <c r="BA17" s="105">
        <v>0.0</v>
      </c>
      <c r="BB17" s="105">
        <v>0.0</v>
      </c>
      <c r="BC17" s="105">
        <v>0.0</v>
      </c>
      <c r="BD17" s="105">
        <v>0.0</v>
      </c>
      <c r="BE17" s="106">
        <v>0.0</v>
      </c>
      <c r="BF17" s="106">
        <v>0.0</v>
      </c>
      <c r="BG17" s="107"/>
      <c r="BH17" s="105">
        <v>0.0</v>
      </c>
      <c r="BI17" s="105">
        <v>0.0</v>
      </c>
      <c r="BJ17" s="105">
        <v>0.0</v>
      </c>
      <c r="BK17" s="105">
        <v>0.0</v>
      </c>
      <c r="BL17" s="105">
        <v>0.0</v>
      </c>
      <c r="BM17" s="105">
        <v>0.0</v>
      </c>
      <c r="BN17" s="106">
        <v>0.0</v>
      </c>
      <c r="BO17" s="106">
        <v>0.0</v>
      </c>
      <c r="BP17" s="107"/>
      <c r="BQ17" s="105">
        <v>0.0</v>
      </c>
      <c r="BR17" s="105">
        <v>0.0</v>
      </c>
      <c r="BS17" s="105">
        <v>0.0</v>
      </c>
      <c r="BT17" s="105">
        <v>0.0</v>
      </c>
      <c r="BU17" s="105">
        <v>0.0</v>
      </c>
      <c r="BV17" s="105">
        <v>0.0</v>
      </c>
      <c r="BW17" s="106">
        <v>0.0</v>
      </c>
      <c r="BX17" s="106">
        <v>0.0</v>
      </c>
      <c r="BY17" s="3"/>
      <c r="BZ17" s="108">
        <f t="shared" ref="BZ17:CB17" si="18">sum(BD17+BM17+BV17)</f>
        <v>0</v>
      </c>
      <c r="CA17" s="109">
        <f t="shared" si="18"/>
        <v>0</v>
      </c>
      <c r="CB17" s="109">
        <f t="shared" si="18"/>
        <v>0</v>
      </c>
      <c r="CC17" s="107"/>
      <c r="CD17" s="108">
        <f t="shared" ref="CD17:CF17" si="19">AV17+BZ17</f>
        <v>0</v>
      </c>
      <c r="CE17" s="109">
        <f t="shared" si="19"/>
        <v>0</v>
      </c>
      <c r="CF17" s="109">
        <f t="shared" si="19"/>
        <v>0</v>
      </c>
      <c r="CG17" s="107"/>
      <c r="CH17" s="107"/>
    </row>
    <row r="18" ht="14.25" customHeight="1">
      <c r="A18" s="103"/>
      <c r="B18" s="104">
        <f t="shared" si="10"/>
        <v>44963</v>
      </c>
      <c r="C18" s="97"/>
      <c r="D18" s="105" t="s">
        <v>119</v>
      </c>
      <c r="E18" s="105"/>
      <c r="F18" s="105"/>
      <c r="G18" s="106">
        <v>0.0</v>
      </c>
      <c r="H18" s="105">
        <v>7.0</v>
      </c>
      <c r="I18" s="105">
        <v>0.0</v>
      </c>
      <c r="J18" s="105">
        <v>0.0</v>
      </c>
      <c r="K18" s="105">
        <v>3.0</v>
      </c>
      <c r="L18" s="107"/>
      <c r="M18" s="105">
        <v>0.0</v>
      </c>
      <c r="N18" s="105">
        <v>0.0</v>
      </c>
      <c r="O18" s="105">
        <v>0.0</v>
      </c>
      <c r="P18" s="107"/>
      <c r="Q18" s="105">
        <v>0.0</v>
      </c>
      <c r="R18" s="105">
        <v>0.0</v>
      </c>
      <c r="S18" s="105">
        <v>0.0</v>
      </c>
      <c r="T18" s="293">
        <f t="shared" si="6"/>
        <v>3</v>
      </c>
      <c r="U18" s="107"/>
      <c r="V18" s="105">
        <v>0.0</v>
      </c>
      <c r="W18" s="105">
        <v>0.0</v>
      </c>
      <c r="X18" s="105">
        <v>0.0</v>
      </c>
      <c r="Y18" s="105">
        <v>0.0</v>
      </c>
      <c r="Z18" s="105">
        <v>0.0</v>
      </c>
      <c r="AA18" s="106">
        <v>0.0</v>
      </c>
      <c r="AB18" s="106">
        <v>0.0</v>
      </c>
      <c r="AC18" s="107"/>
      <c r="AD18" s="105">
        <v>0.0</v>
      </c>
      <c r="AE18" s="105">
        <v>0.0</v>
      </c>
      <c r="AF18" s="105">
        <v>0.0</v>
      </c>
      <c r="AG18" s="105">
        <v>0.0</v>
      </c>
      <c r="AH18" s="105">
        <v>0.0</v>
      </c>
      <c r="AI18" s="105">
        <v>0.0</v>
      </c>
      <c r="AJ18" s="106">
        <v>0.0</v>
      </c>
      <c r="AK18" s="106">
        <v>0.0</v>
      </c>
      <c r="AL18" s="107"/>
      <c r="AM18" s="105">
        <v>0.0</v>
      </c>
      <c r="AN18" s="105">
        <v>0.0</v>
      </c>
      <c r="AO18" s="105">
        <v>0.0</v>
      </c>
      <c r="AP18" s="105">
        <v>0.0</v>
      </c>
      <c r="AQ18" s="105">
        <v>0.0</v>
      </c>
      <c r="AR18" s="105">
        <v>0.0</v>
      </c>
      <c r="AS18" s="106">
        <v>0.0</v>
      </c>
      <c r="AT18" s="106">
        <v>0.0</v>
      </c>
      <c r="AU18" s="3"/>
      <c r="AV18" s="108">
        <f t="shared" ref="AV18:AX18" si="20">sum(Z18+AI18+AR18)</f>
        <v>0</v>
      </c>
      <c r="AW18" s="109">
        <f t="shared" si="20"/>
        <v>0</v>
      </c>
      <c r="AX18" s="109">
        <f t="shared" si="20"/>
        <v>0</v>
      </c>
      <c r="AY18" s="107"/>
      <c r="AZ18" s="105">
        <v>3.0</v>
      </c>
      <c r="BA18" s="105">
        <v>3.0</v>
      </c>
      <c r="BB18" s="105">
        <v>0.0</v>
      </c>
      <c r="BC18" s="105">
        <v>0.0</v>
      </c>
      <c r="BD18" s="105">
        <v>0.0</v>
      </c>
      <c r="BE18" s="106">
        <v>0.0</v>
      </c>
      <c r="BF18" s="106">
        <v>0.0</v>
      </c>
      <c r="BG18" s="107"/>
      <c r="BH18" s="105">
        <v>0.0</v>
      </c>
      <c r="BI18" s="105">
        <v>0.0</v>
      </c>
      <c r="BJ18" s="105">
        <v>0.0</v>
      </c>
      <c r="BK18" s="105">
        <v>0.0</v>
      </c>
      <c r="BL18" s="105">
        <v>0.0</v>
      </c>
      <c r="BM18" s="105">
        <v>0.0</v>
      </c>
      <c r="BN18" s="106">
        <v>0.0</v>
      </c>
      <c r="BO18" s="106">
        <v>0.0</v>
      </c>
      <c r="BP18" s="107"/>
      <c r="BQ18" s="105">
        <v>4.0</v>
      </c>
      <c r="BR18" s="105">
        <v>4.0</v>
      </c>
      <c r="BS18" s="105">
        <v>0.0</v>
      </c>
      <c r="BT18" s="105">
        <v>0.0</v>
      </c>
      <c r="BU18" s="105">
        <v>0.0</v>
      </c>
      <c r="BV18" s="105">
        <v>0.0</v>
      </c>
      <c r="BW18" s="106">
        <v>0.0</v>
      </c>
      <c r="BX18" s="106">
        <v>0.0</v>
      </c>
      <c r="BY18" s="3"/>
      <c r="BZ18" s="108">
        <f t="shared" ref="BZ18:CB18" si="21">sum(BD18+BM18+BV18)</f>
        <v>0</v>
      </c>
      <c r="CA18" s="109">
        <f t="shared" si="21"/>
        <v>0</v>
      </c>
      <c r="CB18" s="109">
        <f t="shared" si="21"/>
        <v>0</v>
      </c>
      <c r="CC18" s="107"/>
      <c r="CD18" s="108">
        <f t="shared" ref="CD18:CF18" si="22">AV18+BZ18</f>
        <v>0</v>
      </c>
      <c r="CE18" s="109">
        <f t="shared" si="22"/>
        <v>0</v>
      </c>
      <c r="CF18" s="109">
        <f t="shared" si="22"/>
        <v>0</v>
      </c>
      <c r="CG18" s="107"/>
      <c r="CH18" s="107"/>
    </row>
    <row r="19" ht="14.25" customHeight="1">
      <c r="A19" s="103"/>
      <c r="B19" s="104">
        <f t="shared" si="10"/>
        <v>44964</v>
      </c>
      <c r="C19" s="97"/>
      <c r="D19" s="105" t="s">
        <v>119</v>
      </c>
      <c r="E19" s="105"/>
      <c r="F19" s="105"/>
      <c r="G19" s="106">
        <v>0.0</v>
      </c>
      <c r="H19" s="105">
        <v>4.0</v>
      </c>
      <c r="I19" s="105">
        <v>0.0</v>
      </c>
      <c r="J19" s="105">
        <v>0.0</v>
      </c>
      <c r="K19" s="105">
        <v>0.0</v>
      </c>
      <c r="L19" s="107"/>
      <c r="M19" s="105">
        <v>0.0</v>
      </c>
      <c r="N19" s="105">
        <v>0.0</v>
      </c>
      <c r="O19" s="105">
        <v>0.0</v>
      </c>
      <c r="P19" s="107"/>
      <c r="Q19" s="105">
        <v>0.0</v>
      </c>
      <c r="R19" s="105">
        <v>0.0</v>
      </c>
      <c r="S19" s="105">
        <v>0.0</v>
      </c>
      <c r="T19" s="293">
        <f t="shared" si="6"/>
        <v>0</v>
      </c>
      <c r="U19" s="107"/>
      <c r="V19" s="105">
        <v>2.0</v>
      </c>
      <c r="W19" s="105">
        <v>0.0</v>
      </c>
      <c r="X19" s="105">
        <v>2.0</v>
      </c>
      <c r="Y19" s="105">
        <v>0.0</v>
      </c>
      <c r="Z19" s="105">
        <v>0.0</v>
      </c>
      <c r="AA19" s="106">
        <v>0.0</v>
      </c>
      <c r="AB19" s="106">
        <v>0.0</v>
      </c>
      <c r="AC19" s="107"/>
      <c r="AD19" s="105">
        <v>0.0</v>
      </c>
      <c r="AE19" s="105">
        <v>0.0</v>
      </c>
      <c r="AF19" s="105">
        <v>0.0</v>
      </c>
      <c r="AG19" s="105">
        <v>0.0</v>
      </c>
      <c r="AH19" s="105">
        <v>0.0</v>
      </c>
      <c r="AI19" s="105">
        <v>0.0</v>
      </c>
      <c r="AJ19" s="106">
        <v>0.0</v>
      </c>
      <c r="AK19" s="106">
        <v>0.0</v>
      </c>
      <c r="AL19" s="107"/>
      <c r="AM19" s="105">
        <v>1.0</v>
      </c>
      <c r="AN19" s="105">
        <v>0.0</v>
      </c>
      <c r="AO19" s="105">
        <v>1.0</v>
      </c>
      <c r="AP19" s="105">
        <v>0.0</v>
      </c>
      <c r="AQ19" s="105">
        <v>1.0</v>
      </c>
      <c r="AR19" s="105">
        <v>1.0</v>
      </c>
      <c r="AS19" s="106">
        <v>3500.0</v>
      </c>
      <c r="AT19" s="106">
        <v>3500.0</v>
      </c>
      <c r="AU19" s="110"/>
      <c r="AV19" s="108">
        <f t="shared" ref="AV19:AX19" si="23">sum(Z19+AI19+AR19)</f>
        <v>1</v>
      </c>
      <c r="AW19" s="109">
        <f t="shared" si="23"/>
        <v>3500</v>
      </c>
      <c r="AX19" s="109">
        <f t="shared" si="23"/>
        <v>3500</v>
      </c>
      <c r="AY19" s="107"/>
      <c r="AZ19" s="105">
        <v>0.0</v>
      </c>
      <c r="BA19" s="105">
        <v>0.0</v>
      </c>
      <c r="BB19" s="105">
        <v>0.0</v>
      </c>
      <c r="BC19" s="105">
        <v>0.0</v>
      </c>
      <c r="BD19" s="105">
        <v>0.0</v>
      </c>
      <c r="BE19" s="106">
        <v>0.0</v>
      </c>
      <c r="BF19" s="106">
        <v>0.0</v>
      </c>
      <c r="BG19" s="107"/>
      <c r="BH19" s="105">
        <v>0.0</v>
      </c>
      <c r="BI19" s="105">
        <v>0.0</v>
      </c>
      <c r="BJ19" s="105">
        <v>0.0</v>
      </c>
      <c r="BK19" s="105">
        <v>0.0</v>
      </c>
      <c r="BL19" s="105">
        <v>0.0</v>
      </c>
      <c r="BM19" s="105">
        <v>0.0</v>
      </c>
      <c r="BN19" s="106">
        <v>0.0</v>
      </c>
      <c r="BO19" s="106">
        <v>0.0</v>
      </c>
      <c r="BP19" s="107"/>
      <c r="BQ19" s="105">
        <v>0.0</v>
      </c>
      <c r="BR19" s="105">
        <v>0.0</v>
      </c>
      <c r="BS19" s="105">
        <v>0.0</v>
      </c>
      <c r="BT19" s="105">
        <v>0.0</v>
      </c>
      <c r="BU19" s="105">
        <v>0.0</v>
      </c>
      <c r="BV19" s="105">
        <v>0.0</v>
      </c>
      <c r="BW19" s="106">
        <v>0.0</v>
      </c>
      <c r="BX19" s="106">
        <v>0.0</v>
      </c>
      <c r="BY19" s="110"/>
      <c r="BZ19" s="108">
        <f t="shared" ref="BZ19:CB19" si="24">sum(BD19+BM19+BV19)</f>
        <v>0</v>
      </c>
      <c r="CA19" s="109">
        <f t="shared" si="24"/>
        <v>0</v>
      </c>
      <c r="CB19" s="109">
        <f t="shared" si="24"/>
        <v>0</v>
      </c>
      <c r="CC19" s="107"/>
      <c r="CD19" s="108">
        <f t="shared" ref="CD19:CF19" si="25">AV19+BZ19</f>
        <v>1</v>
      </c>
      <c r="CE19" s="109">
        <f t="shared" si="25"/>
        <v>3500</v>
      </c>
      <c r="CF19" s="109">
        <f t="shared" si="25"/>
        <v>3500</v>
      </c>
      <c r="CG19" s="107"/>
      <c r="CH19" s="107"/>
    </row>
    <row r="20" ht="14.25" customHeight="1">
      <c r="A20" s="103"/>
      <c r="B20" s="104">
        <f t="shared" si="10"/>
        <v>44965</v>
      </c>
      <c r="C20" s="97"/>
      <c r="D20" s="105" t="s">
        <v>119</v>
      </c>
      <c r="E20" s="105"/>
      <c r="F20" s="105"/>
      <c r="G20" s="106">
        <v>0.0</v>
      </c>
      <c r="H20" s="105">
        <v>9.0</v>
      </c>
      <c r="I20" s="105">
        <v>0.0</v>
      </c>
      <c r="J20" s="105">
        <v>0.0</v>
      </c>
      <c r="K20" s="105">
        <v>1.0</v>
      </c>
      <c r="L20" s="107"/>
      <c r="M20" s="105">
        <v>0.0</v>
      </c>
      <c r="N20" s="105">
        <v>0.0</v>
      </c>
      <c r="O20" s="105">
        <v>0.0</v>
      </c>
      <c r="P20" s="107"/>
      <c r="Q20" s="105">
        <v>0.0</v>
      </c>
      <c r="R20" s="105">
        <v>0.0</v>
      </c>
      <c r="S20" s="105">
        <v>0.0</v>
      </c>
      <c r="T20" s="293">
        <f t="shared" si="6"/>
        <v>1</v>
      </c>
      <c r="U20" s="107"/>
      <c r="V20" s="105">
        <v>3.0</v>
      </c>
      <c r="W20" s="105">
        <v>3.0</v>
      </c>
      <c r="X20" s="105">
        <v>0.0</v>
      </c>
      <c r="Y20" s="105">
        <v>0.0</v>
      </c>
      <c r="Z20" s="105">
        <v>0.0</v>
      </c>
      <c r="AA20" s="106">
        <v>0.0</v>
      </c>
      <c r="AB20" s="106">
        <v>0.0</v>
      </c>
      <c r="AC20" s="107"/>
      <c r="AD20" s="105">
        <v>0.0</v>
      </c>
      <c r="AE20" s="105">
        <v>0.0</v>
      </c>
      <c r="AF20" s="105">
        <v>0.0</v>
      </c>
      <c r="AG20" s="105">
        <v>0.0</v>
      </c>
      <c r="AH20" s="105">
        <v>0.0</v>
      </c>
      <c r="AI20" s="105">
        <v>0.0</v>
      </c>
      <c r="AJ20" s="106">
        <v>0.0</v>
      </c>
      <c r="AK20" s="106">
        <v>0.0</v>
      </c>
      <c r="AL20" s="107"/>
      <c r="AM20" s="105">
        <v>1.0</v>
      </c>
      <c r="AN20" s="105">
        <v>1.0</v>
      </c>
      <c r="AO20" s="105">
        <v>0.0</v>
      </c>
      <c r="AP20" s="105">
        <v>0.0</v>
      </c>
      <c r="AQ20" s="105">
        <v>1.0</v>
      </c>
      <c r="AR20" s="105">
        <v>1.0</v>
      </c>
      <c r="AS20" s="106">
        <v>2500.0</v>
      </c>
      <c r="AT20" s="106">
        <v>2500.0</v>
      </c>
      <c r="AU20" s="3"/>
      <c r="AV20" s="108">
        <f t="shared" ref="AV20:AX20" si="26">sum(Z20+AI20+AR20)</f>
        <v>1</v>
      </c>
      <c r="AW20" s="109">
        <f t="shared" si="26"/>
        <v>2500</v>
      </c>
      <c r="AX20" s="109">
        <f t="shared" si="26"/>
        <v>2500</v>
      </c>
      <c r="AY20" s="107"/>
      <c r="AZ20" s="105">
        <v>0.0</v>
      </c>
      <c r="BA20" s="105">
        <v>0.0</v>
      </c>
      <c r="BB20" s="105">
        <v>0.0</v>
      </c>
      <c r="BC20" s="105">
        <v>0.0</v>
      </c>
      <c r="BD20" s="105">
        <v>0.0</v>
      </c>
      <c r="BE20" s="106">
        <v>0.0</v>
      </c>
      <c r="BF20" s="106">
        <v>0.0</v>
      </c>
      <c r="BG20" s="107"/>
      <c r="BH20" s="105">
        <v>0.0</v>
      </c>
      <c r="BI20" s="105">
        <v>0.0</v>
      </c>
      <c r="BJ20" s="105">
        <v>0.0</v>
      </c>
      <c r="BK20" s="105">
        <v>0.0</v>
      </c>
      <c r="BL20" s="105">
        <v>0.0</v>
      </c>
      <c r="BM20" s="105">
        <v>0.0</v>
      </c>
      <c r="BN20" s="106">
        <v>0.0</v>
      </c>
      <c r="BO20" s="106">
        <v>0.0</v>
      </c>
      <c r="BP20" s="107"/>
      <c r="BQ20" s="105">
        <v>2.0</v>
      </c>
      <c r="BR20" s="105">
        <v>1.0</v>
      </c>
      <c r="BS20" s="105">
        <v>0.0</v>
      </c>
      <c r="BT20" s="105">
        <v>1.0</v>
      </c>
      <c r="BU20" s="105">
        <v>0.0</v>
      </c>
      <c r="BV20" s="105">
        <v>1.0</v>
      </c>
      <c r="BW20" s="106">
        <v>2500.0</v>
      </c>
      <c r="BX20" s="106">
        <v>2500.0</v>
      </c>
      <c r="BY20" s="3"/>
      <c r="BZ20" s="108">
        <f t="shared" ref="BZ20:CB20" si="27">sum(BD20+BM20+BV20)</f>
        <v>1</v>
      </c>
      <c r="CA20" s="109">
        <f t="shared" si="27"/>
        <v>2500</v>
      </c>
      <c r="CB20" s="109">
        <f t="shared" si="27"/>
        <v>2500</v>
      </c>
      <c r="CC20" s="107"/>
      <c r="CD20" s="108">
        <f t="shared" ref="CD20:CF20" si="28">AV20+BZ20</f>
        <v>2</v>
      </c>
      <c r="CE20" s="109">
        <f t="shared" si="28"/>
        <v>5000</v>
      </c>
      <c r="CF20" s="109">
        <f t="shared" si="28"/>
        <v>5000</v>
      </c>
      <c r="CG20" s="107"/>
      <c r="CH20" s="107"/>
    </row>
    <row r="21" ht="14.25" customHeight="1">
      <c r="A21" s="103"/>
      <c r="B21" s="104">
        <f t="shared" si="10"/>
        <v>44966</v>
      </c>
      <c r="C21" s="97"/>
      <c r="D21" s="105" t="s">
        <v>119</v>
      </c>
      <c r="E21" s="105"/>
      <c r="F21" s="105"/>
      <c r="G21" s="106">
        <v>0.0</v>
      </c>
      <c r="H21" s="105">
        <v>3.0</v>
      </c>
      <c r="I21" s="105">
        <v>0.0</v>
      </c>
      <c r="J21" s="105">
        <v>0.0</v>
      </c>
      <c r="K21" s="105">
        <v>1.0</v>
      </c>
      <c r="L21" s="107"/>
      <c r="M21" s="105">
        <v>0.0</v>
      </c>
      <c r="N21" s="105">
        <v>0.0</v>
      </c>
      <c r="O21" s="105">
        <v>0.0</v>
      </c>
      <c r="P21" s="107"/>
      <c r="Q21" s="105">
        <v>0.0</v>
      </c>
      <c r="R21" s="105">
        <v>0.0</v>
      </c>
      <c r="S21" s="105">
        <v>0.0</v>
      </c>
      <c r="T21" s="293">
        <f t="shared" si="6"/>
        <v>1</v>
      </c>
      <c r="U21" s="107"/>
      <c r="V21" s="105">
        <v>3.0</v>
      </c>
      <c r="W21" s="105">
        <v>3.0</v>
      </c>
      <c r="X21" s="105">
        <v>0.0</v>
      </c>
      <c r="Y21" s="105">
        <v>0.0</v>
      </c>
      <c r="Z21" s="105">
        <v>0.0</v>
      </c>
      <c r="AA21" s="106">
        <v>0.0</v>
      </c>
      <c r="AB21" s="106">
        <v>0.0</v>
      </c>
      <c r="AC21" s="107"/>
      <c r="AD21" s="105">
        <v>0.0</v>
      </c>
      <c r="AE21" s="105">
        <v>0.0</v>
      </c>
      <c r="AF21" s="105">
        <v>0.0</v>
      </c>
      <c r="AG21" s="105">
        <v>0.0</v>
      </c>
      <c r="AH21" s="105">
        <v>0.0</v>
      </c>
      <c r="AI21" s="105">
        <v>0.0</v>
      </c>
      <c r="AJ21" s="106">
        <v>0.0</v>
      </c>
      <c r="AK21" s="106">
        <v>0.0</v>
      </c>
      <c r="AL21" s="107"/>
      <c r="AM21" s="105">
        <v>1.0</v>
      </c>
      <c r="AN21" s="105">
        <v>1.0</v>
      </c>
      <c r="AO21" s="105">
        <v>0.0</v>
      </c>
      <c r="AP21" s="105">
        <v>0.0</v>
      </c>
      <c r="AQ21" s="105">
        <v>0.0</v>
      </c>
      <c r="AR21" s="105">
        <v>0.0</v>
      </c>
      <c r="AS21" s="106">
        <v>0.0</v>
      </c>
      <c r="AT21" s="106">
        <v>0.0</v>
      </c>
      <c r="AU21" s="3"/>
      <c r="AV21" s="108">
        <f t="shared" ref="AV21:AX21" si="29">sum(Z21+AI21+AR21)</f>
        <v>0</v>
      </c>
      <c r="AW21" s="109">
        <f t="shared" si="29"/>
        <v>0</v>
      </c>
      <c r="AX21" s="109">
        <f t="shared" si="29"/>
        <v>0</v>
      </c>
      <c r="AY21" s="107"/>
      <c r="AZ21" s="105">
        <v>0.0</v>
      </c>
      <c r="BA21" s="105">
        <v>0.0</v>
      </c>
      <c r="BB21" s="105">
        <v>0.0</v>
      </c>
      <c r="BC21" s="105">
        <v>0.0</v>
      </c>
      <c r="BD21" s="105">
        <v>0.0</v>
      </c>
      <c r="BE21" s="106">
        <v>0.0</v>
      </c>
      <c r="BF21" s="106">
        <v>0.0</v>
      </c>
      <c r="BG21" s="107"/>
      <c r="BH21" s="105">
        <v>0.0</v>
      </c>
      <c r="BI21" s="105">
        <v>0.0</v>
      </c>
      <c r="BJ21" s="105">
        <v>0.0</v>
      </c>
      <c r="BK21" s="105">
        <v>0.0</v>
      </c>
      <c r="BL21" s="105">
        <v>0.0</v>
      </c>
      <c r="BM21" s="105">
        <v>0.0</v>
      </c>
      <c r="BN21" s="106">
        <v>0.0</v>
      </c>
      <c r="BO21" s="106">
        <v>0.0</v>
      </c>
      <c r="BP21" s="107"/>
      <c r="BQ21" s="105">
        <v>1.0</v>
      </c>
      <c r="BR21" s="105">
        <v>0.0</v>
      </c>
      <c r="BS21" s="105">
        <v>1.0</v>
      </c>
      <c r="BT21" s="105">
        <v>1.0</v>
      </c>
      <c r="BU21" s="105">
        <v>1.0</v>
      </c>
      <c r="BV21" s="105">
        <v>1.0</v>
      </c>
      <c r="BW21" s="106">
        <v>3500.0</v>
      </c>
      <c r="BX21" s="106">
        <v>3500.0</v>
      </c>
      <c r="BY21" s="3"/>
      <c r="BZ21" s="108">
        <f t="shared" ref="BZ21:CB21" si="30">sum(BD21+BM21+BV21)</f>
        <v>1</v>
      </c>
      <c r="CA21" s="109">
        <f t="shared" si="30"/>
        <v>3500</v>
      </c>
      <c r="CB21" s="109">
        <f t="shared" si="30"/>
        <v>3500</v>
      </c>
      <c r="CC21" s="107"/>
      <c r="CD21" s="108">
        <f t="shared" ref="CD21:CF21" si="31">AV21+BZ21</f>
        <v>1</v>
      </c>
      <c r="CE21" s="109">
        <f t="shared" si="31"/>
        <v>3500</v>
      </c>
      <c r="CF21" s="109">
        <f t="shared" si="31"/>
        <v>3500</v>
      </c>
      <c r="CG21" s="107"/>
      <c r="CH21" s="107"/>
    </row>
    <row r="22" ht="14.25" customHeight="1">
      <c r="A22" s="103"/>
      <c r="B22" s="104">
        <f t="shared" si="10"/>
        <v>44967</v>
      </c>
      <c r="C22" s="97"/>
      <c r="D22" s="105" t="s">
        <v>119</v>
      </c>
      <c r="E22" s="105"/>
      <c r="F22" s="105"/>
      <c r="G22" s="106">
        <v>0.0</v>
      </c>
      <c r="H22" s="105">
        <v>5.0</v>
      </c>
      <c r="I22" s="105">
        <v>0.0</v>
      </c>
      <c r="J22" s="105">
        <v>0.0</v>
      </c>
      <c r="K22" s="105">
        <v>1.0</v>
      </c>
      <c r="L22" s="107"/>
      <c r="M22" s="105">
        <v>0.0</v>
      </c>
      <c r="N22" s="105">
        <v>0.0</v>
      </c>
      <c r="O22" s="105">
        <v>0.0</v>
      </c>
      <c r="P22" s="107"/>
      <c r="Q22" s="105">
        <v>0.0</v>
      </c>
      <c r="R22" s="105">
        <v>0.0</v>
      </c>
      <c r="S22" s="105">
        <v>0.0</v>
      </c>
      <c r="T22" s="293">
        <f t="shared" si="6"/>
        <v>1</v>
      </c>
      <c r="U22" s="107"/>
      <c r="V22" s="105">
        <v>1.0</v>
      </c>
      <c r="W22" s="105">
        <v>1.0</v>
      </c>
      <c r="X22" s="105">
        <v>0.0</v>
      </c>
      <c r="Y22" s="105">
        <v>0.0</v>
      </c>
      <c r="Z22" s="105">
        <v>0.0</v>
      </c>
      <c r="AA22" s="106">
        <v>0.0</v>
      </c>
      <c r="AB22" s="106">
        <v>0.0</v>
      </c>
      <c r="AC22" s="107"/>
      <c r="AD22" s="105">
        <v>0.0</v>
      </c>
      <c r="AE22" s="105">
        <v>0.0</v>
      </c>
      <c r="AF22" s="105">
        <v>0.0</v>
      </c>
      <c r="AG22" s="105">
        <v>0.0</v>
      </c>
      <c r="AH22" s="105">
        <v>0.0</v>
      </c>
      <c r="AI22" s="105">
        <v>0.0</v>
      </c>
      <c r="AJ22" s="106">
        <v>0.0</v>
      </c>
      <c r="AK22" s="106">
        <v>0.0</v>
      </c>
      <c r="AL22" s="107"/>
      <c r="AM22" s="105">
        <v>4.0</v>
      </c>
      <c r="AN22" s="105">
        <v>4.0</v>
      </c>
      <c r="AO22" s="105">
        <v>0.0</v>
      </c>
      <c r="AP22" s="105">
        <v>0.0</v>
      </c>
      <c r="AQ22" s="105">
        <v>0.0</v>
      </c>
      <c r="AR22" s="105">
        <v>0.0</v>
      </c>
      <c r="AS22" s="106">
        <v>0.0</v>
      </c>
      <c r="AT22" s="106">
        <v>0.0</v>
      </c>
      <c r="AU22" s="3"/>
      <c r="AV22" s="108">
        <f t="shared" ref="AV22:AX22" si="32">sum(Z22+AI22+AR22)</f>
        <v>0</v>
      </c>
      <c r="AW22" s="109">
        <f t="shared" si="32"/>
        <v>0</v>
      </c>
      <c r="AX22" s="109">
        <f t="shared" si="32"/>
        <v>0</v>
      </c>
      <c r="AY22" s="107"/>
      <c r="AZ22" s="105">
        <v>0.0</v>
      </c>
      <c r="BA22" s="105">
        <v>0.0</v>
      </c>
      <c r="BB22" s="105">
        <v>0.0</v>
      </c>
      <c r="BC22" s="105">
        <v>0.0</v>
      </c>
      <c r="BD22" s="105">
        <v>0.0</v>
      </c>
      <c r="BE22" s="106">
        <v>0.0</v>
      </c>
      <c r="BF22" s="106">
        <v>0.0</v>
      </c>
      <c r="BG22" s="107"/>
      <c r="BH22" s="105">
        <v>0.0</v>
      </c>
      <c r="BI22" s="105">
        <v>0.0</v>
      </c>
      <c r="BJ22" s="105">
        <v>0.0</v>
      </c>
      <c r="BK22" s="105">
        <v>0.0</v>
      </c>
      <c r="BL22" s="105">
        <v>0.0</v>
      </c>
      <c r="BM22" s="105">
        <v>0.0</v>
      </c>
      <c r="BN22" s="106">
        <v>0.0</v>
      </c>
      <c r="BO22" s="106">
        <v>0.0</v>
      </c>
      <c r="BP22" s="107"/>
      <c r="BQ22" s="105">
        <v>1.0</v>
      </c>
      <c r="BR22" s="105">
        <v>0.0</v>
      </c>
      <c r="BS22" s="105">
        <v>1.0</v>
      </c>
      <c r="BT22" s="105">
        <v>0.0</v>
      </c>
      <c r="BU22" s="105">
        <v>0.0</v>
      </c>
      <c r="BV22" s="105">
        <v>0.0</v>
      </c>
      <c r="BW22" s="106">
        <v>0.0</v>
      </c>
      <c r="BX22" s="106">
        <v>0.0</v>
      </c>
      <c r="BY22" s="3"/>
      <c r="BZ22" s="108">
        <f t="shared" ref="BZ22:CB22" si="33">sum(BD22+BM22+BV22)</f>
        <v>0</v>
      </c>
      <c r="CA22" s="109">
        <f t="shared" si="33"/>
        <v>0</v>
      </c>
      <c r="CB22" s="109">
        <f t="shared" si="33"/>
        <v>0</v>
      </c>
      <c r="CC22" s="107"/>
      <c r="CD22" s="108">
        <f t="shared" ref="CD22:CF22" si="34">AV22+BZ22</f>
        <v>0</v>
      </c>
      <c r="CE22" s="109">
        <f t="shared" si="34"/>
        <v>0</v>
      </c>
      <c r="CF22" s="109">
        <f t="shared" si="34"/>
        <v>0</v>
      </c>
      <c r="CG22" s="107"/>
      <c r="CH22" s="107"/>
    </row>
    <row r="23" ht="14.25" customHeight="1">
      <c r="A23" s="103"/>
      <c r="B23" s="104">
        <f t="shared" si="10"/>
        <v>44968</v>
      </c>
      <c r="C23" s="97"/>
      <c r="D23" s="105" t="s">
        <v>119</v>
      </c>
      <c r="E23" s="105"/>
      <c r="F23" s="105"/>
      <c r="G23" s="106">
        <v>0.0</v>
      </c>
      <c r="H23" s="105">
        <v>1.0</v>
      </c>
      <c r="I23" s="105">
        <v>0.0</v>
      </c>
      <c r="J23" s="105">
        <v>0.0</v>
      </c>
      <c r="K23" s="105">
        <v>0.0</v>
      </c>
      <c r="L23" s="107"/>
      <c r="M23" s="105">
        <v>0.0</v>
      </c>
      <c r="N23" s="105">
        <v>0.0</v>
      </c>
      <c r="O23" s="105">
        <v>0.0</v>
      </c>
      <c r="P23" s="107"/>
      <c r="Q23" s="105">
        <v>0.0</v>
      </c>
      <c r="R23" s="105">
        <v>0.0</v>
      </c>
      <c r="S23" s="105">
        <v>0.0</v>
      </c>
      <c r="T23" s="293">
        <f t="shared" si="6"/>
        <v>0</v>
      </c>
      <c r="U23" s="107"/>
      <c r="V23" s="105">
        <v>0.0</v>
      </c>
      <c r="W23" s="105">
        <v>0.0</v>
      </c>
      <c r="X23" s="105">
        <v>0.0</v>
      </c>
      <c r="Y23" s="105">
        <v>0.0</v>
      </c>
      <c r="Z23" s="105">
        <v>0.0</v>
      </c>
      <c r="AA23" s="106">
        <v>0.0</v>
      </c>
      <c r="AB23" s="106">
        <v>0.0</v>
      </c>
      <c r="AC23" s="107"/>
      <c r="AD23" s="105">
        <v>0.0</v>
      </c>
      <c r="AE23" s="105">
        <v>0.0</v>
      </c>
      <c r="AF23" s="105">
        <v>0.0</v>
      </c>
      <c r="AG23" s="105">
        <v>0.0</v>
      </c>
      <c r="AH23" s="105">
        <v>0.0</v>
      </c>
      <c r="AI23" s="105">
        <v>0.0</v>
      </c>
      <c r="AJ23" s="106">
        <v>0.0</v>
      </c>
      <c r="AK23" s="106">
        <v>0.0</v>
      </c>
      <c r="AL23" s="107"/>
      <c r="AM23" s="105">
        <v>0.0</v>
      </c>
      <c r="AN23" s="105">
        <v>0.0</v>
      </c>
      <c r="AO23" s="105">
        <v>0.0</v>
      </c>
      <c r="AP23" s="105">
        <v>0.0</v>
      </c>
      <c r="AQ23" s="105">
        <v>0.0</v>
      </c>
      <c r="AR23" s="105">
        <v>0.0</v>
      </c>
      <c r="AS23" s="106">
        <v>0.0</v>
      </c>
      <c r="AT23" s="106">
        <v>0.0</v>
      </c>
      <c r="AU23" s="3"/>
      <c r="AV23" s="108">
        <f t="shared" ref="AV23:AX23" si="35">sum(Z23+AI23+AR23)</f>
        <v>0</v>
      </c>
      <c r="AW23" s="109">
        <f t="shared" si="35"/>
        <v>0</v>
      </c>
      <c r="AX23" s="109">
        <f t="shared" si="35"/>
        <v>0</v>
      </c>
      <c r="AY23" s="107"/>
      <c r="AZ23" s="105">
        <v>0.0</v>
      </c>
      <c r="BA23" s="105">
        <v>0.0</v>
      </c>
      <c r="BB23" s="105">
        <v>0.0</v>
      </c>
      <c r="BC23" s="105">
        <v>0.0</v>
      </c>
      <c r="BD23" s="105">
        <v>0.0</v>
      </c>
      <c r="BE23" s="106">
        <v>0.0</v>
      </c>
      <c r="BF23" s="106">
        <v>0.0</v>
      </c>
      <c r="BG23" s="107"/>
      <c r="BH23" s="105">
        <v>0.0</v>
      </c>
      <c r="BI23" s="105">
        <v>0.0</v>
      </c>
      <c r="BJ23" s="105">
        <v>0.0</v>
      </c>
      <c r="BK23" s="105">
        <v>0.0</v>
      </c>
      <c r="BL23" s="105">
        <v>0.0</v>
      </c>
      <c r="BM23" s="105">
        <v>0.0</v>
      </c>
      <c r="BN23" s="106">
        <v>0.0</v>
      </c>
      <c r="BO23" s="106">
        <v>0.0</v>
      </c>
      <c r="BP23" s="107"/>
      <c r="BQ23" s="105">
        <v>0.0</v>
      </c>
      <c r="BR23" s="105">
        <v>0.0</v>
      </c>
      <c r="BS23" s="105">
        <v>0.0</v>
      </c>
      <c r="BT23" s="105">
        <v>0.0</v>
      </c>
      <c r="BU23" s="105">
        <v>0.0</v>
      </c>
      <c r="BV23" s="105">
        <v>0.0</v>
      </c>
      <c r="BW23" s="106">
        <v>0.0</v>
      </c>
      <c r="BX23" s="106">
        <v>0.0</v>
      </c>
      <c r="BY23" s="3"/>
      <c r="BZ23" s="108">
        <f t="shared" ref="BZ23:CB23" si="36">sum(BD23+BM23+BV23)</f>
        <v>0</v>
      </c>
      <c r="CA23" s="109">
        <f t="shared" si="36"/>
        <v>0</v>
      </c>
      <c r="CB23" s="109">
        <f t="shared" si="36"/>
        <v>0</v>
      </c>
      <c r="CC23" s="107"/>
      <c r="CD23" s="108">
        <f t="shared" ref="CD23:CF23" si="37">AV23+BZ23</f>
        <v>0</v>
      </c>
      <c r="CE23" s="109">
        <f t="shared" si="37"/>
        <v>0</v>
      </c>
      <c r="CF23" s="109">
        <f t="shared" si="37"/>
        <v>0</v>
      </c>
      <c r="CG23" s="107"/>
      <c r="CH23" s="107"/>
    </row>
    <row r="24" ht="14.25" customHeight="1">
      <c r="A24" s="103"/>
      <c r="B24" s="104">
        <f t="shared" si="10"/>
        <v>44969</v>
      </c>
      <c r="C24" s="97"/>
      <c r="D24" s="105" t="s">
        <v>119</v>
      </c>
      <c r="E24" s="105"/>
      <c r="F24" s="105"/>
      <c r="G24" s="106">
        <v>0.0</v>
      </c>
      <c r="H24" s="105">
        <v>6.0</v>
      </c>
      <c r="I24" s="105">
        <v>0.0</v>
      </c>
      <c r="J24" s="105">
        <v>0.0</v>
      </c>
      <c r="K24" s="105">
        <v>2.0</v>
      </c>
      <c r="L24" s="107"/>
      <c r="M24" s="105">
        <v>0.0</v>
      </c>
      <c r="N24" s="105">
        <v>0.0</v>
      </c>
      <c r="O24" s="105">
        <v>0.0</v>
      </c>
      <c r="P24" s="107"/>
      <c r="Q24" s="105">
        <v>0.0</v>
      </c>
      <c r="R24" s="105">
        <v>0.0</v>
      </c>
      <c r="S24" s="105">
        <v>0.0</v>
      </c>
      <c r="T24" s="293">
        <f t="shared" si="6"/>
        <v>2</v>
      </c>
      <c r="U24" s="107"/>
      <c r="V24" s="105">
        <v>0.0</v>
      </c>
      <c r="W24" s="105">
        <v>0.0</v>
      </c>
      <c r="X24" s="105">
        <v>0.0</v>
      </c>
      <c r="Y24" s="105">
        <v>0.0</v>
      </c>
      <c r="Z24" s="105">
        <v>0.0</v>
      </c>
      <c r="AA24" s="106">
        <v>0.0</v>
      </c>
      <c r="AB24" s="106">
        <v>0.0</v>
      </c>
      <c r="AC24" s="107"/>
      <c r="AD24" s="105">
        <v>0.0</v>
      </c>
      <c r="AE24" s="105">
        <v>0.0</v>
      </c>
      <c r="AF24" s="105">
        <v>0.0</v>
      </c>
      <c r="AG24" s="105">
        <v>0.0</v>
      </c>
      <c r="AH24" s="105">
        <v>0.0</v>
      </c>
      <c r="AI24" s="105">
        <v>0.0</v>
      </c>
      <c r="AJ24" s="106">
        <v>0.0</v>
      </c>
      <c r="AK24" s="106">
        <v>0.0</v>
      </c>
      <c r="AL24" s="107"/>
      <c r="AM24" s="105">
        <v>0.0</v>
      </c>
      <c r="AN24" s="105">
        <v>0.0</v>
      </c>
      <c r="AO24" s="105">
        <v>0.0</v>
      </c>
      <c r="AP24" s="105">
        <v>0.0</v>
      </c>
      <c r="AQ24" s="105">
        <v>0.0</v>
      </c>
      <c r="AR24" s="105">
        <v>0.0</v>
      </c>
      <c r="AS24" s="106">
        <v>0.0</v>
      </c>
      <c r="AT24" s="106">
        <v>0.0</v>
      </c>
      <c r="AU24" s="3"/>
      <c r="AV24" s="108">
        <f t="shared" ref="AV24:AX24" si="38">sum(Z24+AI24+AR24)</f>
        <v>0</v>
      </c>
      <c r="AW24" s="109">
        <f t="shared" si="38"/>
        <v>0</v>
      </c>
      <c r="AX24" s="109">
        <f t="shared" si="38"/>
        <v>0</v>
      </c>
      <c r="AY24" s="107"/>
      <c r="AZ24" s="105">
        <v>0.0</v>
      </c>
      <c r="BA24" s="105">
        <v>0.0</v>
      </c>
      <c r="BB24" s="105">
        <v>0.0</v>
      </c>
      <c r="BC24" s="105">
        <v>0.0</v>
      </c>
      <c r="BD24" s="105">
        <v>0.0</v>
      </c>
      <c r="BE24" s="106">
        <v>0.0</v>
      </c>
      <c r="BF24" s="106">
        <v>0.0</v>
      </c>
      <c r="BG24" s="107"/>
      <c r="BH24" s="105">
        <v>0.0</v>
      </c>
      <c r="BI24" s="105">
        <v>0.0</v>
      </c>
      <c r="BJ24" s="105">
        <v>0.0</v>
      </c>
      <c r="BK24" s="105">
        <v>0.0</v>
      </c>
      <c r="BL24" s="105">
        <v>0.0</v>
      </c>
      <c r="BM24" s="105">
        <v>0.0</v>
      </c>
      <c r="BN24" s="106">
        <v>0.0</v>
      </c>
      <c r="BO24" s="106">
        <v>0.0</v>
      </c>
      <c r="BP24" s="107"/>
      <c r="BQ24" s="105">
        <v>0.0</v>
      </c>
      <c r="BR24" s="105">
        <v>0.0</v>
      </c>
      <c r="BS24" s="105">
        <v>0.0</v>
      </c>
      <c r="BT24" s="105">
        <v>0.0</v>
      </c>
      <c r="BU24" s="105">
        <v>0.0</v>
      </c>
      <c r="BV24" s="105">
        <v>0.0</v>
      </c>
      <c r="BW24" s="106">
        <v>0.0</v>
      </c>
      <c r="BX24" s="106">
        <v>0.0</v>
      </c>
      <c r="BY24" s="3"/>
      <c r="BZ24" s="108">
        <f t="shared" ref="BZ24:CB24" si="39">sum(BD24+BM24+BV24)</f>
        <v>0</v>
      </c>
      <c r="CA24" s="109">
        <f t="shared" si="39"/>
        <v>0</v>
      </c>
      <c r="CB24" s="109">
        <f t="shared" si="39"/>
        <v>0</v>
      </c>
      <c r="CC24" s="107"/>
      <c r="CD24" s="108">
        <f t="shared" ref="CD24:CF24" si="40">AV24+BZ24</f>
        <v>0</v>
      </c>
      <c r="CE24" s="109">
        <f t="shared" si="40"/>
        <v>0</v>
      </c>
      <c r="CF24" s="109">
        <f t="shared" si="40"/>
        <v>0</v>
      </c>
      <c r="CG24" s="107"/>
      <c r="CH24" s="107"/>
    </row>
    <row r="25" ht="14.25" customHeight="1">
      <c r="A25" s="103"/>
      <c r="B25" s="104">
        <f t="shared" si="10"/>
        <v>44970</v>
      </c>
      <c r="C25" s="97"/>
      <c r="D25" s="105" t="s">
        <v>119</v>
      </c>
      <c r="E25" s="105"/>
      <c r="F25" s="105"/>
      <c r="G25" s="106">
        <v>0.0</v>
      </c>
      <c r="H25" s="105">
        <v>5.0</v>
      </c>
      <c r="I25" s="105">
        <v>0.0</v>
      </c>
      <c r="J25" s="105">
        <v>0.0</v>
      </c>
      <c r="K25" s="105">
        <v>0.0</v>
      </c>
      <c r="L25" s="107"/>
      <c r="M25" s="105">
        <v>0.0</v>
      </c>
      <c r="N25" s="105">
        <v>0.0</v>
      </c>
      <c r="O25" s="105">
        <v>0.0</v>
      </c>
      <c r="P25" s="107"/>
      <c r="Q25" s="105">
        <v>0.0</v>
      </c>
      <c r="R25" s="105">
        <v>0.0</v>
      </c>
      <c r="S25" s="105">
        <v>0.0</v>
      </c>
      <c r="T25" s="293">
        <f t="shared" si="6"/>
        <v>0</v>
      </c>
      <c r="U25" s="107"/>
      <c r="V25" s="105">
        <v>0.0</v>
      </c>
      <c r="W25" s="105">
        <v>0.0</v>
      </c>
      <c r="X25" s="105">
        <v>0.0</v>
      </c>
      <c r="Y25" s="105">
        <v>0.0</v>
      </c>
      <c r="Z25" s="105">
        <v>0.0</v>
      </c>
      <c r="AA25" s="106">
        <v>0.0</v>
      </c>
      <c r="AB25" s="106">
        <v>0.0</v>
      </c>
      <c r="AC25" s="107"/>
      <c r="AD25" s="105">
        <v>0.0</v>
      </c>
      <c r="AE25" s="105">
        <v>0.0</v>
      </c>
      <c r="AF25" s="105">
        <v>0.0</v>
      </c>
      <c r="AG25" s="105">
        <v>0.0</v>
      </c>
      <c r="AH25" s="105">
        <v>0.0</v>
      </c>
      <c r="AI25" s="105">
        <v>0.0</v>
      </c>
      <c r="AJ25" s="106">
        <v>0.0</v>
      </c>
      <c r="AK25" s="106">
        <v>0.0</v>
      </c>
      <c r="AL25" s="107"/>
      <c r="AM25" s="105">
        <v>0.0</v>
      </c>
      <c r="AN25" s="105">
        <v>0.0</v>
      </c>
      <c r="AO25" s="105">
        <v>0.0</v>
      </c>
      <c r="AP25" s="105">
        <v>0.0</v>
      </c>
      <c r="AQ25" s="105">
        <v>0.0</v>
      </c>
      <c r="AR25" s="105">
        <v>0.0</v>
      </c>
      <c r="AS25" s="106">
        <v>0.0</v>
      </c>
      <c r="AT25" s="106">
        <v>0.0</v>
      </c>
      <c r="AU25" s="3"/>
      <c r="AV25" s="108">
        <f t="shared" ref="AV25:AX25" si="41">sum(Z25+AI25+AR25)</f>
        <v>0</v>
      </c>
      <c r="AW25" s="109">
        <f t="shared" si="41"/>
        <v>0</v>
      </c>
      <c r="AX25" s="109">
        <f t="shared" si="41"/>
        <v>0</v>
      </c>
      <c r="AY25" s="107"/>
      <c r="AZ25" s="105">
        <v>1.0</v>
      </c>
      <c r="BA25" s="105">
        <v>1.0</v>
      </c>
      <c r="BB25" s="105">
        <v>0.0</v>
      </c>
      <c r="BC25" s="105">
        <v>0.0</v>
      </c>
      <c r="BD25" s="105">
        <v>1.0</v>
      </c>
      <c r="BE25" s="106">
        <v>3500.0</v>
      </c>
      <c r="BF25" s="106">
        <v>3500.0</v>
      </c>
      <c r="BG25" s="107"/>
      <c r="BH25" s="105">
        <v>0.0</v>
      </c>
      <c r="BI25" s="105">
        <v>0.0</v>
      </c>
      <c r="BJ25" s="105">
        <v>0.0</v>
      </c>
      <c r="BK25" s="105">
        <v>0.0</v>
      </c>
      <c r="BL25" s="105">
        <v>0.0</v>
      </c>
      <c r="BM25" s="105">
        <v>0.0</v>
      </c>
      <c r="BN25" s="106">
        <v>0.0</v>
      </c>
      <c r="BO25" s="106">
        <v>0.0</v>
      </c>
      <c r="BP25" s="107"/>
      <c r="BQ25" s="105">
        <v>0.0</v>
      </c>
      <c r="BR25" s="105">
        <v>0.0</v>
      </c>
      <c r="BS25" s="105">
        <v>0.0</v>
      </c>
      <c r="BT25" s="105">
        <v>1.0</v>
      </c>
      <c r="BU25" s="105">
        <v>1.0</v>
      </c>
      <c r="BV25" s="105">
        <v>1.0</v>
      </c>
      <c r="BW25" s="106">
        <v>1750.0</v>
      </c>
      <c r="BX25" s="106">
        <v>3500.0</v>
      </c>
      <c r="BY25" s="3"/>
      <c r="BZ25" s="108">
        <f t="shared" ref="BZ25:CB25" si="42">sum(BD25+BM25+BV25)</f>
        <v>2</v>
      </c>
      <c r="CA25" s="109">
        <f t="shared" si="42"/>
        <v>5250</v>
      </c>
      <c r="CB25" s="109">
        <f t="shared" si="42"/>
        <v>7000</v>
      </c>
      <c r="CC25" s="107"/>
      <c r="CD25" s="108">
        <f t="shared" ref="CD25:CF25" si="43">AV25+BZ25</f>
        <v>2</v>
      </c>
      <c r="CE25" s="109">
        <f t="shared" si="43"/>
        <v>5250</v>
      </c>
      <c r="CF25" s="109">
        <f t="shared" si="43"/>
        <v>7000</v>
      </c>
      <c r="CG25" s="107"/>
      <c r="CH25" s="107"/>
    </row>
    <row r="26" ht="14.25" customHeight="1">
      <c r="A26" s="103"/>
      <c r="B26" s="104">
        <f t="shared" si="10"/>
        <v>44971</v>
      </c>
      <c r="C26" s="97"/>
      <c r="D26" s="105" t="s">
        <v>119</v>
      </c>
      <c r="E26" s="105"/>
      <c r="F26" s="105"/>
      <c r="G26" s="106">
        <v>0.0</v>
      </c>
      <c r="H26" s="105">
        <v>7.0</v>
      </c>
      <c r="I26" s="105">
        <v>0.0</v>
      </c>
      <c r="J26" s="105">
        <v>0.0</v>
      </c>
      <c r="K26" s="105">
        <v>1.0</v>
      </c>
      <c r="L26" s="107"/>
      <c r="M26" s="105">
        <v>0.0</v>
      </c>
      <c r="N26" s="105">
        <v>0.0</v>
      </c>
      <c r="O26" s="105">
        <v>0.0</v>
      </c>
      <c r="P26" s="107"/>
      <c r="Q26" s="105">
        <v>0.0</v>
      </c>
      <c r="R26" s="105">
        <v>0.0</v>
      </c>
      <c r="S26" s="105">
        <v>0.0</v>
      </c>
      <c r="T26" s="293">
        <f t="shared" si="6"/>
        <v>1</v>
      </c>
      <c r="U26" s="107"/>
      <c r="V26" s="105">
        <v>1.0</v>
      </c>
      <c r="W26" s="105">
        <v>0.0</v>
      </c>
      <c r="X26" s="105">
        <v>1.0</v>
      </c>
      <c r="Y26" s="105">
        <v>0.0</v>
      </c>
      <c r="Z26" s="105">
        <v>0.0</v>
      </c>
      <c r="AA26" s="106">
        <v>0.0</v>
      </c>
      <c r="AB26" s="106">
        <v>0.0</v>
      </c>
      <c r="AC26" s="107"/>
      <c r="AD26" s="105">
        <v>0.0</v>
      </c>
      <c r="AE26" s="105">
        <v>0.0</v>
      </c>
      <c r="AF26" s="105">
        <v>0.0</v>
      </c>
      <c r="AG26" s="105">
        <v>0.0</v>
      </c>
      <c r="AH26" s="105">
        <v>0.0</v>
      </c>
      <c r="AI26" s="105">
        <v>0.0</v>
      </c>
      <c r="AJ26" s="106">
        <v>0.0</v>
      </c>
      <c r="AK26" s="106">
        <v>0.0</v>
      </c>
      <c r="AL26" s="107"/>
      <c r="AM26" s="105">
        <v>4.0</v>
      </c>
      <c r="AN26" s="105">
        <v>3.0</v>
      </c>
      <c r="AO26" s="105">
        <v>0.0</v>
      </c>
      <c r="AP26" s="105">
        <v>0.0</v>
      </c>
      <c r="AQ26" s="105">
        <v>1.0</v>
      </c>
      <c r="AR26" s="105">
        <v>1.0</v>
      </c>
      <c r="AS26" s="106">
        <v>2500.0</v>
      </c>
      <c r="AT26" s="106">
        <v>2500.0</v>
      </c>
      <c r="AU26" s="3"/>
      <c r="AV26" s="108">
        <f t="shared" ref="AV26:AX26" si="44">sum(Z26+AI26+AR26)</f>
        <v>1</v>
      </c>
      <c r="AW26" s="109">
        <f t="shared" si="44"/>
        <v>2500</v>
      </c>
      <c r="AX26" s="109">
        <f t="shared" si="44"/>
        <v>2500</v>
      </c>
      <c r="AY26" s="107"/>
      <c r="AZ26" s="105">
        <v>0.0</v>
      </c>
      <c r="BA26" s="105">
        <v>0.0</v>
      </c>
      <c r="BB26" s="105">
        <v>0.0</v>
      </c>
      <c r="BC26" s="105">
        <v>0.0</v>
      </c>
      <c r="BD26" s="105">
        <v>0.0</v>
      </c>
      <c r="BE26" s="106">
        <v>0.0</v>
      </c>
      <c r="BF26" s="106">
        <v>0.0</v>
      </c>
      <c r="BG26" s="107"/>
      <c r="BH26" s="105">
        <v>0.0</v>
      </c>
      <c r="BI26" s="105">
        <v>0.0</v>
      </c>
      <c r="BJ26" s="105">
        <v>0.0</v>
      </c>
      <c r="BK26" s="105">
        <v>0.0</v>
      </c>
      <c r="BL26" s="105">
        <v>0.0</v>
      </c>
      <c r="BM26" s="105">
        <v>0.0</v>
      </c>
      <c r="BN26" s="106">
        <v>0.0</v>
      </c>
      <c r="BO26" s="106">
        <v>0.0</v>
      </c>
      <c r="BP26" s="107"/>
      <c r="BQ26" s="105">
        <v>0.0</v>
      </c>
      <c r="BR26" s="105">
        <v>0.0</v>
      </c>
      <c r="BS26" s="105">
        <v>0.0</v>
      </c>
      <c r="BT26" s="105">
        <v>0.0</v>
      </c>
      <c r="BU26" s="105">
        <v>0.0</v>
      </c>
      <c r="BV26" s="105">
        <v>0.0</v>
      </c>
      <c r="BW26" s="106">
        <v>0.0</v>
      </c>
      <c r="BX26" s="106">
        <v>0.0</v>
      </c>
      <c r="BY26" s="3"/>
      <c r="BZ26" s="108">
        <f t="shared" ref="BZ26:CB26" si="45">sum(BD26+BM26+BV26)</f>
        <v>0</v>
      </c>
      <c r="CA26" s="109">
        <f t="shared" si="45"/>
        <v>0</v>
      </c>
      <c r="CB26" s="109">
        <f t="shared" si="45"/>
        <v>0</v>
      </c>
      <c r="CC26" s="107"/>
      <c r="CD26" s="108">
        <f t="shared" ref="CD26:CF26" si="46">AV26+BZ26</f>
        <v>1</v>
      </c>
      <c r="CE26" s="109">
        <f t="shared" si="46"/>
        <v>2500</v>
      </c>
      <c r="CF26" s="109">
        <f t="shared" si="46"/>
        <v>2500</v>
      </c>
      <c r="CG26" s="107"/>
      <c r="CH26" s="107"/>
    </row>
    <row r="27" ht="14.25" customHeight="1">
      <c r="A27" s="103"/>
      <c r="B27" s="104">
        <f t="shared" si="10"/>
        <v>44972</v>
      </c>
      <c r="C27" s="97"/>
      <c r="D27" s="105" t="s">
        <v>119</v>
      </c>
      <c r="E27" s="105"/>
      <c r="F27" s="105"/>
      <c r="G27" s="106">
        <v>0.0</v>
      </c>
      <c r="H27" s="105">
        <v>7.0</v>
      </c>
      <c r="I27" s="105">
        <v>0.0</v>
      </c>
      <c r="J27" s="105">
        <v>0.0</v>
      </c>
      <c r="K27" s="105">
        <v>0.0</v>
      </c>
      <c r="L27" s="107"/>
      <c r="M27" s="105">
        <v>0.0</v>
      </c>
      <c r="N27" s="105">
        <v>0.0</v>
      </c>
      <c r="O27" s="105">
        <v>0.0</v>
      </c>
      <c r="P27" s="107"/>
      <c r="Q27" s="105">
        <v>0.0</v>
      </c>
      <c r="R27" s="105">
        <v>0.0</v>
      </c>
      <c r="S27" s="105">
        <v>0.0</v>
      </c>
      <c r="T27" s="293">
        <f t="shared" si="6"/>
        <v>0</v>
      </c>
      <c r="U27" s="107"/>
      <c r="V27" s="105">
        <v>0.0</v>
      </c>
      <c r="W27" s="105">
        <v>0.0</v>
      </c>
      <c r="X27" s="105">
        <v>0.0</v>
      </c>
      <c r="Y27" s="105">
        <v>0.0</v>
      </c>
      <c r="Z27" s="105">
        <v>0.0</v>
      </c>
      <c r="AA27" s="106">
        <v>0.0</v>
      </c>
      <c r="AB27" s="106">
        <v>0.0</v>
      </c>
      <c r="AC27" s="107"/>
      <c r="AD27" s="105">
        <v>0.0</v>
      </c>
      <c r="AE27" s="105">
        <v>0.0</v>
      </c>
      <c r="AF27" s="105">
        <v>0.0</v>
      </c>
      <c r="AG27" s="105">
        <v>0.0</v>
      </c>
      <c r="AH27" s="105">
        <v>0.0</v>
      </c>
      <c r="AI27" s="105">
        <v>0.0</v>
      </c>
      <c r="AJ27" s="106">
        <v>0.0</v>
      </c>
      <c r="AK27" s="106">
        <v>0.0</v>
      </c>
      <c r="AL27" s="107"/>
      <c r="AM27" s="105">
        <v>0.0</v>
      </c>
      <c r="AN27" s="105">
        <v>0.0</v>
      </c>
      <c r="AO27" s="105">
        <v>0.0</v>
      </c>
      <c r="AP27" s="105">
        <v>0.0</v>
      </c>
      <c r="AQ27" s="105">
        <v>0.0</v>
      </c>
      <c r="AR27" s="105">
        <v>0.0</v>
      </c>
      <c r="AS27" s="106">
        <v>0.0</v>
      </c>
      <c r="AT27" s="106">
        <v>0.0</v>
      </c>
      <c r="AU27" s="3"/>
      <c r="AV27" s="108">
        <f t="shared" ref="AV27:AX27" si="47">sum(Z27+AI27+AR27)</f>
        <v>0</v>
      </c>
      <c r="AW27" s="109">
        <f t="shared" si="47"/>
        <v>0</v>
      </c>
      <c r="AX27" s="109">
        <f t="shared" si="47"/>
        <v>0</v>
      </c>
      <c r="AY27" s="107"/>
      <c r="AZ27" s="105">
        <v>3.0</v>
      </c>
      <c r="BA27" s="105">
        <v>2.0</v>
      </c>
      <c r="BB27" s="105">
        <v>1.0</v>
      </c>
      <c r="BC27" s="105">
        <v>0.0</v>
      </c>
      <c r="BD27" s="105">
        <v>1.0</v>
      </c>
      <c r="BE27" s="106">
        <v>3500.0</v>
      </c>
      <c r="BF27" s="106">
        <v>3500.0</v>
      </c>
      <c r="BG27" s="107"/>
      <c r="BH27" s="105">
        <v>0.0</v>
      </c>
      <c r="BI27" s="105">
        <v>0.0</v>
      </c>
      <c r="BJ27" s="105">
        <v>0.0</v>
      </c>
      <c r="BK27" s="105">
        <v>0.0</v>
      </c>
      <c r="BL27" s="105">
        <v>0.0</v>
      </c>
      <c r="BM27" s="105">
        <v>0.0</v>
      </c>
      <c r="BN27" s="106">
        <v>0.0</v>
      </c>
      <c r="BO27" s="106">
        <v>0.0</v>
      </c>
      <c r="BP27" s="107"/>
      <c r="BQ27" s="105">
        <v>5.0</v>
      </c>
      <c r="BR27" s="105">
        <v>4.0</v>
      </c>
      <c r="BS27" s="105">
        <v>1.0</v>
      </c>
      <c r="BT27" s="105">
        <v>0.0</v>
      </c>
      <c r="BU27" s="105">
        <v>0.0</v>
      </c>
      <c r="BV27" s="105">
        <v>0.0</v>
      </c>
      <c r="BW27" s="106">
        <v>0.0</v>
      </c>
      <c r="BX27" s="106">
        <v>0.0</v>
      </c>
      <c r="BY27" s="3"/>
      <c r="BZ27" s="108">
        <f t="shared" ref="BZ27:CB27" si="48">sum(BD27+BM27+BV27)</f>
        <v>1</v>
      </c>
      <c r="CA27" s="109">
        <f t="shared" si="48"/>
        <v>3500</v>
      </c>
      <c r="CB27" s="109">
        <f t="shared" si="48"/>
        <v>3500</v>
      </c>
      <c r="CC27" s="107"/>
      <c r="CD27" s="108">
        <f t="shared" ref="CD27:CF27" si="49">AV27+BZ27</f>
        <v>1</v>
      </c>
      <c r="CE27" s="109">
        <f t="shared" si="49"/>
        <v>3500</v>
      </c>
      <c r="CF27" s="109">
        <f t="shared" si="49"/>
        <v>3500</v>
      </c>
      <c r="CG27" s="107"/>
      <c r="CH27" s="107"/>
    </row>
    <row r="28" ht="14.25" customHeight="1">
      <c r="A28" s="103"/>
      <c r="B28" s="104">
        <f t="shared" si="10"/>
        <v>44973</v>
      </c>
      <c r="C28" s="97"/>
      <c r="D28" s="105" t="s">
        <v>119</v>
      </c>
      <c r="E28" s="105"/>
      <c r="F28" s="105"/>
      <c r="G28" s="106">
        <v>0.0</v>
      </c>
      <c r="H28" s="105">
        <v>5.0</v>
      </c>
      <c r="I28" s="105">
        <v>0.0</v>
      </c>
      <c r="J28" s="105">
        <v>0.0</v>
      </c>
      <c r="K28" s="105">
        <v>1.0</v>
      </c>
      <c r="L28" s="107"/>
      <c r="M28" s="105">
        <v>0.0</v>
      </c>
      <c r="N28" s="105">
        <v>0.0</v>
      </c>
      <c r="O28" s="105">
        <v>0.0</v>
      </c>
      <c r="P28" s="107"/>
      <c r="Q28" s="105">
        <v>0.0</v>
      </c>
      <c r="R28" s="105">
        <v>0.0</v>
      </c>
      <c r="S28" s="105">
        <v>0.0</v>
      </c>
      <c r="T28" s="293">
        <f t="shared" si="6"/>
        <v>1</v>
      </c>
      <c r="U28" s="107"/>
      <c r="V28" s="105">
        <v>0.0</v>
      </c>
      <c r="W28" s="105">
        <v>0.0</v>
      </c>
      <c r="X28" s="105">
        <v>0.0</v>
      </c>
      <c r="Y28" s="105">
        <v>0.0</v>
      </c>
      <c r="Z28" s="105">
        <v>0.0</v>
      </c>
      <c r="AA28" s="106">
        <v>0.0</v>
      </c>
      <c r="AB28" s="106">
        <v>0.0</v>
      </c>
      <c r="AC28" s="107"/>
      <c r="AD28" s="105">
        <v>0.0</v>
      </c>
      <c r="AE28" s="105">
        <v>0.0</v>
      </c>
      <c r="AF28" s="105">
        <v>0.0</v>
      </c>
      <c r="AG28" s="105">
        <v>0.0</v>
      </c>
      <c r="AH28" s="105">
        <v>0.0</v>
      </c>
      <c r="AI28" s="105">
        <v>0.0</v>
      </c>
      <c r="AJ28" s="106">
        <v>0.0</v>
      </c>
      <c r="AK28" s="106">
        <v>0.0</v>
      </c>
      <c r="AL28" s="107"/>
      <c r="AM28" s="105">
        <v>1.0</v>
      </c>
      <c r="AN28" s="105">
        <v>1.0</v>
      </c>
      <c r="AO28" s="105">
        <v>0.0</v>
      </c>
      <c r="AP28" s="105">
        <v>0.0</v>
      </c>
      <c r="AQ28" s="105">
        <v>0.0</v>
      </c>
      <c r="AR28" s="105">
        <v>0.0</v>
      </c>
      <c r="AS28" s="106">
        <v>0.0</v>
      </c>
      <c r="AT28" s="106">
        <v>0.0</v>
      </c>
      <c r="AU28" s="3"/>
      <c r="AV28" s="108">
        <f t="shared" ref="AV28:AX28" si="50">sum(Z28+AI28+AR28)</f>
        <v>0</v>
      </c>
      <c r="AW28" s="109">
        <f t="shared" si="50"/>
        <v>0</v>
      </c>
      <c r="AX28" s="109">
        <f t="shared" si="50"/>
        <v>0</v>
      </c>
      <c r="AY28" s="107"/>
      <c r="AZ28" s="105">
        <v>0.0</v>
      </c>
      <c r="BA28" s="105">
        <v>0.0</v>
      </c>
      <c r="BB28" s="105">
        <v>0.0</v>
      </c>
      <c r="BC28" s="105">
        <v>1.0</v>
      </c>
      <c r="BD28" s="105">
        <v>1.0</v>
      </c>
      <c r="BE28" s="106">
        <v>1000.0</v>
      </c>
      <c r="BF28" s="106">
        <v>2000.0</v>
      </c>
      <c r="BG28" s="107"/>
      <c r="BH28" s="105">
        <v>0.0</v>
      </c>
      <c r="BI28" s="105">
        <v>0.0</v>
      </c>
      <c r="BJ28" s="105">
        <v>0.0</v>
      </c>
      <c r="BK28" s="105">
        <v>0.0</v>
      </c>
      <c r="BL28" s="105">
        <v>0.0</v>
      </c>
      <c r="BM28" s="105">
        <v>0.0</v>
      </c>
      <c r="BN28" s="106">
        <v>0.0</v>
      </c>
      <c r="BO28" s="106">
        <v>0.0</v>
      </c>
      <c r="BP28" s="107"/>
      <c r="BQ28" s="105">
        <v>7.0</v>
      </c>
      <c r="BR28" s="105">
        <v>6.0</v>
      </c>
      <c r="BS28" s="105">
        <v>1.0</v>
      </c>
      <c r="BT28" s="105">
        <v>0.0</v>
      </c>
      <c r="BU28" s="105">
        <v>0.0</v>
      </c>
      <c r="BV28" s="105">
        <v>0.0</v>
      </c>
      <c r="BW28" s="106">
        <v>0.0</v>
      </c>
      <c r="BX28" s="106">
        <v>0.0</v>
      </c>
      <c r="BY28" s="3"/>
      <c r="BZ28" s="108">
        <f t="shared" ref="BZ28:CB28" si="51">sum(BD28+BM28+BV28)</f>
        <v>1</v>
      </c>
      <c r="CA28" s="109">
        <f t="shared" si="51"/>
        <v>1000</v>
      </c>
      <c r="CB28" s="109">
        <f t="shared" si="51"/>
        <v>2000</v>
      </c>
      <c r="CC28" s="107"/>
      <c r="CD28" s="108">
        <f t="shared" ref="CD28:CF28" si="52">AV28+BZ28</f>
        <v>1</v>
      </c>
      <c r="CE28" s="109">
        <f t="shared" si="52"/>
        <v>1000</v>
      </c>
      <c r="CF28" s="109">
        <f t="shared" si="52"/>
        <v>2000</v>
      </c>
      <c r="CG28" s="107"/>
      <c r="CH28" s="107"/>
    </row>
    <row r="29" ht="14.25" customHeight="1">
      <c r="A29" s="103"/>
      <c r="B29" s="104">
        <f t="shared" si="10"/>
        <v>44974</v>
      </c>
      <c r="C29" s="97"/>
      <c r="D29" s="105" t="s">
        <v>119</v>
      </c>
      <c r="E29" s="105"/>
      <c r="F29" s="105"/>
      <c r="G29" s="106">
        <v>0.0</v>
      </c>
      <c r="H29" s="105">
        <v>3.0</v>
      </c>
      <c r="I29" s="105">
        <v>0.0</v>
      </c>
      <c r="J29" s="105">
        <v>0.0</v>
      </c>
      <c r="K29" s="105">
        <v>1.0</v>
      </c>
      <c r="L29" s="107"/>
      <c r="M29" s="105">
        <v>0.0</v>
      </c>
      <c r="N29" s="105">
        <v>0.0</v>
      </c>
      <c r="O29" s="105">
        <v>0.0</v>
      </c>
      <c r="P29" s="107"/>
      <c r="Q29" s="105">
        <v>0.0</v>
      </c>
      <c r="R29" s="105">
        <v>0.0</v>
      </c>
      <c r="S29" s="105">
        <v>0.0</v>
      </c>
      <c r="T29" s="293">
        <f t="shared" si="6"/>
        <v>1</v>
      </c>
      <c r="U29" s="107"/>
      <c r="V29" s="105">
        <v>0.0</v>
      </c>
      <c r="W29" s="105">
        <v>0.0</v>
      </c>
      <c r="X29" s="105">
        <v>0.0</v>
      </c>
      <c r="Y29" s="105">
        <v>0.0</v>
      </c>
      <c r="Z29" s="105">
        <v>0.0</v>
      </c>
      <c r="AA29" s="106">
        <v>0.0</v>
      </c>
      <c r="AB29" s="106">
        <v>0.0</v>
      </c>
      <c r="AC29" s="107"/>
      <c r="AD29" s="105">
        <v>0.0</v>
      </c>
      <c r="AE29" s="105">
        <v>0.0</v>
      </c>
      <c r="AF29" s="105">
        <v>0.0</v>
      </c>
      <c r="AG29" s="105">
        <v>0.0</v>
      </c>
      <c r="AH29" s="105">
        <v>0.0</v>
      </c>
      <c r="AI29" s="105">
        <v>0.0</v>
      </c>
      <c r="AJ29" s="106">
        <v>0.0</v>
      </c>
      <c r="AK29" s="106">
        <v>0.0</v>
      </c>
      <c r="AL29" s="107"/>
      <c r="AM29" s="105">
        <v>4.0</v>
      </c>
      <c r="AN29" s="105">
        <v>4.0</v>
      </c>
      <c r="AO29" s="105">
        <v>0.0</v>
      </c>
      <c r="AP29" s="105">
        <v>0.0</v>
      </c>
      <c r="AQ29" s="105">
        <v>1.0</v>
      </c>
      <c r="AR29" s="105">
        <v>1.0</v>
      </c>
      <c r="AS29" s="106">
        <v>1500.0</v>
      </c>
      <c r="AT29" s="106">
        <v>3000.0</v>
      </c>
      <c r="AU29" s="3"/>
      <c r="AV29" s="108">
        <f t="shared" ref="AV29:AX29" si="53">sum(Z29+AI29+AR29)</f>
        <v>1</v>
      </c>
      <c r="AW29" s="109">
        <f t="shared" si="53"/>
        <v>1500</v>
      </c>
      <c r="AX29" s="109">
        <f t="shared" si="53"/>
        <v>3000</v>
      </c>
      <c r="AY29" s="107"/>
      <c r="AZ29" s="105">
        <v>2.0</v>
      </c>
      <c r="BA29" s="105">
        <v>2.0</v>
      </c>
      <c r="BB29" s="105">
        <v>0.0</v>
      </c>
      <c r="BC29" s="105">
        <v>0.0</v>
      </c>
      <c r="BD29" s="105">
        <v>0.0</v>
      </c>
      <c r="BE29" s="106">
        <v>0.0</v>
      </c>
      <c r="BF29" s="106">
        <v>0.0</v>
      </c>
      <c r="BG29" s="107"/>
      <c r="BH29" s="105">
        <v>0.0</v>
      </c>
      <c r="BI29" s="105">
        <v>0.0</v>
      </c>
      <c r="BJ29" s="105">
        <v>0.0</v>
      </c>
      <c r="BK29" s="105">
        <v>0.0</v>
      </c>
      <c r="BL29" s="105">
        <v>0.0</v>
      </c>
      <c r="BM29" s="105">
        <v>0.0</v>
      </c>
      <c r="BN29" s="106">
        <v>0.0</v>
      </c>
      <c r="BO29" s="106">
        <v>0.0</v>
      </c>
      <c r="BP29" s="107"/>
      <c r="BQ29" s="105">
        <v>1.0</v>
      </c>
      <c r="BR29" s="105">
        <v>0.0</v>
      </c>
      <c r="BS29" s="105">
        <v>1.0</v>
      </c>
      <c r="BT29" s="105">
        <v>1.0</v>
      </c>
      <c r="BU29" s="105">
        <v>1.0</v>
      </c>
      <c r="BV29" s="105">
        <v>1.0</v>
      </c>
      <c r="BW29" s="106">
        <v>1500.0</v>
      </c>
      <c r="BX29" s="106">
        <v>1500.0</v>
      </c>
      <c r="BY29" s="3"/>
      <c r="BZ29" s="108">
        <f t="shared" ref="BZ29:CB29" si="54">sum(BD29+BM29+BV29)</f>
        <v>1</v>
      </c>
      <c r="CA29" s="109">
        <f t="shared" si="54"/>
        <v>1500</v>
      </c>
      <c r="CB29" s="109">
        <f t="shared" si="54"/>
        <v>1500</v>
      </c>
      <c r="CC29" s="107"/>
      <c r="CD29" s="108">
        <f t="shared" ref="CD29:CF29" si="55">AV29+BZ29</f>
        <v>2</v>
      </c>
      <c r="CE29" s="109">
        <f t="shared" si="55"/>
        <v>3000</v>
      </c>
      <c r="CF29" s="109">
        <f t="shared" si="55"/>
        <v>4500</v>
      </c>
      <c r="CG29" s="107"/>
      <c r="CH29" s="107"/>
    </row>
    <row r="30" ht="14.25" customHeight="1">
      <c r="A30" s="103"/>
      <c r="B30" s="104">
        <f t="shared" si="10"/>
        <v>44975</v>
      </c>
      <c r="C30" s="97"/>
      <c r="D30" s="105" t="s">
        <v>119</v>
      </c>
      <c r="E30" s="105"/>
      <c r="F30" s="105"/>
      <c r="G30" s="106">
        <v>0.0</v>
      </c>
      <c r="H30" s="105">
        <v>1.0</v>
      </c>
      <c r="I30" s="105">
        <v>0.0</v>
      </c>
      <c r="J30" s="105">
        <v>0.0</v>
      </c>
      <c r="K30" s="105">
        <v>2.0</v>
      </c>
      <c r="L30" s="107"/>
      <c r="M30" s="105">
        <v>0.0</v>
      </c>
      <c r="N30" s="105">
        <v>0.0</v>
      </c>
      <c r="O30" s="105">
        <v>0.0</v>
      </c>
      <c r="P30" s="107"/>
      <c r="Q30" s="105">
        <v>0.0</v>
      </c>
      <c r="R30" s="105">
        <v>0.0</v>
      </c>
      <c r="S30" s="105">
        <v>0.0</v>
      </c>
      <c r="T30" s="293">
        <f t="shared" si="6"/>
        <v>2</v>
      </c>
      <c r="U30" s="107"/>
      <c r="V30" s="105">
        <v>0.0</v>
      </c>
      <c r="W30" s="105">
        <v>0.0</v>
      </c>
      <c r="X30" s="105">
        <v>0.0</v>
      </c>
      <c r="Y30" s="105">
        <v>0.0</v>
      </c>
      <c r="Z30" s="105">
        <v>0.0</v>
      </c>
      <c r="AA30" s="106">
        <v>0.0</v>
      </c>
      <c r="AB30" s="106">
        <v>0.0</v>
      </c>
      <c r="AC30" s="107"/>
      <c r="AD30" s="105">
        <v>0.0</v>
      </c>
      <c r="AE30" s="105">
        <v>0.0</v>
      </c>
      <c r="AF30" s="105">
        <v>0.0</v>
      </c>
      <c r="AG30" s="105">
        <v>0.0</v>
      </c>
      <c r="AH30" s="105">
        <v>0.0</v>
      </c>
      <c r="AI30" s="105">
        <v>0.0</v>
      </c>
      <c r="AJ30" s="106">
        <v>0.0</v>
      </c>
      <c r="AK30" s="106">
        <v>0.0</v>
      </c>
      <c r="AL30" s="107"/>
      <c r="AM30" s="105">
        <v>0.0</v>
      </c>
      <c r="AN30" s="105">
        <v>0.0</v>
      </c>
      <c r="AO30" s="105">
        <v>0.0</v>
      </c>
      <c r="AP30" s="105">
        <v>0.0</v>
      </c>
      <c r="AQ30" s="105">
        <v>2.0</v>
      </c>
      <c r="AR30" s="105">
        <v>2.0</v>
      </c>
      <c r="AS30" s="106">
        <v>3500.0</v>
      </c>
      <c r="AT30" s="106">
        <v>4750.0</v>
      </c>
      <c r="AU30" s="3"/>
      <c r="AV30" s="108">
        <f t="shared" ref="AV30:AX30" si="56">sum(Z30+AI30+AR30)</f>
        <v>2</v>
      </c>
      <c r="AW30" s="109">
        <f t="shared" si="56"/>
        <v>3500</v>
      </c>
      <c r="AX30" s="109">
        <f t="shared" si="56"/>
        <v>4750</v>
      </c>
      <c r="AY30" s="107"/>
      <c r="AZ30" s="105">
        <v>0.0</v>
      </c>
      <c r="BA30" s="105">
        <v>0.0</v>
      </c>
      <c r="BB30" s="105">
        <v>0.0</v>
      </c>
      <c r="BC30" s="105">
        <v>0.0</v>
      </c>
      <c r="BD30" s="105">
        <v>0.0</v>
      </c>
      <c r="BE30" s="106">
        <v>0.0</v>
      </c>
      <c r="BF30" s="106">
        <v>0.0</v>
      </c>
      <c r="BG30" s="107"/>
      <c r="BH30" s="105">
        <v>0.0</v>
      </c>
      <c r="BI30" s="105">
        <v>0.0</v>
      </c>
      <c r="BJ30" s="105">
        <v>0.0</v>
      </c>
      <c r="BK30" s="105">
        <v>0.0</v>
      </c>
      <c r="BL30" s="105">
        <v>0.0</v>
      </c>
      <c r="BM30" s="105">
        <v>0.0</v>
      </c>
      <c r="BN30" s="106">
        <v>0.0</v>
      </c>
      <c r="BO30" s="106">
        <v>0.0</v>
      </c>
      <c r="BP30" s="107"/>
      <c r="BQ30" s="105">
        <v>1.0</v>
      </c>
      <c r="BR30" s="105">
        <v>1.0</v>
      </c>
      <c r="BS30" s="105">
        <v>0.0</v>
      </c>
      <c r="BT30" s="105">
        <v>0.0</v>
      </c>
      <c r="BU30" s="105">
        <v>0.0</v>
      </c>
      <c r="BV30" s="105">
        <v>0.0</v>
      </c>
      <c r="BW30" s="106">
        <v>0.0</v>
      </c>
      <c r="BX30" s="106">
        <v>0.0</v>
      </c>
      <c r="BY30" s="3"/>
      <c r="BZ30" s="108">
        <f t="shared" ref="BZ30:CB30" si="57">sum(BD30+BM30+BV30)</f>
        <v>0</v>
      </c>
      <c r="CA30" s="109">
        <f t="shared" si="57"/>
        <v>0</v>
      </c>
      <c r="CB30" s="109">
        <f t="shared" si="57"/>
        <v>0</v>
      </c>
      <c r="CC30" s="107"/>
      <c r="CD30" s="108">
        <f t="shared" ref="CD30:CF30" si="58">AV30+BZ30</f>
        <v>2</v>
      </c>
      <c r="CE30" s="109">
        <f t="shared" si="58"/>
        <v>3500</v>
      </c>
      <c r="CF30" s="109">
        <f t="shared" si="58"/>
        <v>4750</v>
      </c>
      <c r="CG30" s="107"/>
      <c r="CH30" s="107"/>
    </row>
    <row r="31" ht="14.25" customHeight="1">
      <c r="A31" s="103"/>
      <c r="B31" s="104">
        <f t="shared" si="10"/>
        <v>44976</v>
      </c>
      <c r="C31" s="97"/>
      <c r="D31" s="105" t="s">
        <v>119</v>
      </c>
      <c r="E31" s="105"/>
      <c r="F31" s="105"/>
      <c r="G31" s="106">
        <v>0.0</v>
      </c>
      <c r="H31" s="105">
        <v>1.0</v>
      </c>
      <c r="I31" s="105">
        <v>0.0</v>
      </c>
      <c r="J31" s="105">
        <v>0.0</v>
      </c>
      <c r="K31" s="105">
        <v>2.0</v>
      </c>
      <c r="L31" s="107"/>
      <c r="M31" s="105">
        <v>0.0</v>
      </c>
      <c r="N31" s="105">
        <v>0.0</v>
      </c>
      <c r="O31" s="105">
        <v>0.0</v>
      </c>
      <c r="P31" s="107"/>
      <c r="Q31" s="105">
        <v>0.0</v>
      </c>
      <c r="R31" s="105">
        <v>0.0</v>
      </c>
      <c r="S31" s="105">
        <v>0.0</v>
      </c>
      <c r="T31" s="293">
        <f t="shared" si="6"/>
        <v>2</v>
      </c>
      <c r="U31" s="107"/>
      <c r="V31" s="105">
        <v>0.0</v>
      </c>
      <c r="W31" s="105">
        <v>0.0</v>
      </c>
      <c r="X31" s="105">
        <v>0.0</v>
      </c>
      <c r="Y31" s="105">
        <v>0.0</v>
      </c>
      <c r="Z31" s="105">
        <v>0.0</v>
      </c>
      <c r="AA31" s="106">
        <v>0.0</v>
      </c>
      <c r="AB31" s="106">
        <v>0.0</v>
      </c>
      <c r="AC31" s="107"/>
      <c r="AD31" s="105">
        <v>0.0</v>
      </c>
      <c r="AE31" s="105">
        <v>0.0</v>
      </c>
      <c r="AF31" s="105">
        <v>0.0</v>
      </c>
      <c r="AG31" s="105">
        <v>0.0</v>
      </c>
      <c r="AH31" s="105">
        <v>0.0</v>
      </c>
      <c r="AI31" s="105">
        <v>0.0</v>
      </c>
      <c r="AJ31" s="106">
        <v>0.0</v>
      </c>
      <c r="AK31" s="106">
        <v>0.0</v>
      </c>
      <c r="AL31" s="107"/>
      <c r="AM31" s="105">
        <v>0.0</v>
      </c>
      <c r="AN31" s="105">
        <v>0.0</v>
      </c>
      <c r="AO31" s="105">
        <v>0.0</v>
      </c>
      <c r="AP31" s="105">
        <v>0.0</v>
      </c>
      <c r="AQ31" s="105">
        <v>0.0</v>
      </c>
      <c r="AR31" s="105">
        <v>0.0</v>
      </c>
      <c r="AS31" s="106">
        <v>0.0</v>
      </c>
      <c r="AT31" s="106">
        <v>0.0</v>
      </c>
      <c r="AU31" s="3"/>
      <c r="AV31" s="108">
        <f t="shared" ref="AV31:AX31" si="59">sum(Z31+AI31+AR31)</f>
        <v>0</v>
      </c>
      <c r="AW31" s="109">
        <f t="shared" si="59"/>
        <v>0</v>
      </c>
      <c r="AX31" s="109">
        <f t="shared" si="59"/>
        <v>0</v>
      </c>
      <c r="AY31" s="107"/>
      <c r="AZ31" s="105">
        <v>0.0</v>
      </c>
      <c r="BA31" s="105">
        <v>0.0</v>
      </c>
      <c r="BB31" s="105">
        <v>0.0</v>
      </c>
      <c r="BC31" s="105">
        <v>0.0</v>
      </c>
      <c r="BD31" s="105">
        <v>0.0</v>
      </c>
      <c r="BE31" s="106">
        <v>0.0</v>
      </c>
      <c r="BF31" s="106">
        <v>0.0</v>
      </c>
      <c r="BG31" s="107"/>
      <c r="BH31" s="105">
        <v>0.0</v>
      </c>
      <c r="BI31" s="105">
        <v>0.0</v>
      </c>
      <c r="BJ31" s="105">
        <v>0.0</v>
      </c>
      <c r="BK31" s="105">
        <v>0.0</v>
      </c>
      <c r="BL31" s="105">
        <v>0.0</v>
      </c>
      <c r="BM31" s="105">
        <v>0.0</v>
      </c>
      <c r="BN31" s="106">
        <v>0.0</v>
      </c>
      <c r="BO31" s="106">
        <v>0.0</v>
      </c>
      <c r="BP31" s="107"/>
      <c r="BQ31" s="105">
        <v>1.0</v>
      </c>
      <c r="BR31" s="105">
        <v>1.0</v>
      </c>
      <c r="BS31" s="105">
        <v>0.0</v>
      </c>
      <c r="BT31" s="105">
        <v>0.0</v>
      </c>
      <c r="BU31" s="105">
        <v>0.0</v>
      </c>
      <c r="BV31" s="105">
        <v>0.0</v>
      </c>
      <c r="BW31" s="106">
        <v>0.0</v>
      </c>
      <c r="BX31" s="106">
        <v>0.0</v>
      </c>
      <c r="BY31" s="3"/>
      <c r="BZ31" s="108">
        <f t="shared" ref="BZ31:CB31" si="60">sum(BD31+BM31+BV31)</f>
        <v>0</v>
      </c>
      <c r="CA31" s="109">
        <f t="shared" si="60"/>
        <v>0</v>
      </c>
      <c r="CB31" s="109">
        <f t="shared" si="60"/>
        <v>0</v>
      </c>
      <c r="CC31" s="107"/>
      <c r="CD31" s="108">
        <f t="shared" ref="CD31:CF31" si="61">AV31+BZ31</f>
        <v>0</v>
      </c>
      <c r="CE31" s="109">
        <f t="shared" si="61"/>
        <v>0</v>
      </c>
      <c r="CF31" s="109">
        <f t="shared" si="61"/>
        <v>0</v>
      </c>
      <c r="CG31" s="107"/>
      <c r="CH31" s="107"/>
    </row>
    <row r="32" ht="14.25" customHeight="1">
      <c r="A32" s="103"/>
      <c r="B32" s="104">
        <f t="shared" si="10"/>
        <v>44977</v>
      </c>
      <c r="C32" s="97"/>
      <c r="D32" s="105" t="s">
        <v>119</v>
      </c>
      <c r="E32" s="105"/>
      <c r="F32" s="105"/>
      <c r="G32" s="106">
        <v>0.0</v>
      </c>
      <c r="H32" s="105">
        <v>1.0</v>
      </c>
      <c r="I32" s="105">
        <v>0.0</v>
      </c>
      <c r="J32" s="105">
        <v>0.0</v>
      </c>
      <c r="K32" s="105">
        <v>4.0</v>
      </c>
      <c r="L32" s="107"/>
      <c r="M32" s="105">
        <v>0.0</v>
      </c>
      <c r="N32" s="105">
        <v>0.0</v>
      </c>
      <c r="O32" s="105">
        <v>0.0</v>
      </c>
      <c r="P32" s="107"/>
      <c r="Q32" s="105">
        <v>0.0</v>
      </c>
      <c r="R32" s="105">
        <v>0.0</v>
      </c>
      <c r="S32" s="105">
        <v>0.0</v>
      </c>
      <c r="T32" s="293">
        <f t="shared" si="6"/>
        <v>4</v>
      </c>
      <c r="U32" s="107"/>
      <c r="V32" s="105">
        <v>0.0</v>
      </c>
      <c r="W32" s="105">
        <v>0.0</v>
      </c>
      <c r="X32" s="105">
        <v>0.0</v>
      </c>
      <c r="Y32" s="105">
        <v>0.0</v>
      </c>
      <c r="Z32" s="105">
        <v>0.0</v>
      </c>
      <c r="AA32" s="106">
        <v>0.0</v>
      </c>
      <c r="AB32" s="106">
        <v>0.0</v>
      </c>
      <c r="AC32" s="107"/>
      <c r="AD32" s="105">
        <v>0.0</v>
      </c>
      <c r="AE32" s="105">
        <v>0.0</v>
      </c>
      <c r="AF32" s="105">
        <v>0.0</v>
      </c>
      <c r="AG32" s="105">
        <v>0.0</v>
      </c>
      <c r="AH32" s="105">
        <v>0.0</v>
      </c>
      <c r="AI32" s="105">
        <v>0.0</v>
      </c>
      <c r="AJ32" s="106">
        <v>0.0</v>
      </c>
      <c r="AK32" s="106">
        <v>0.0</v>
      </c>
      <c r="AL32" s="107"/>
      <c r="AM32" s="105">
        <v>0.0</v>
      </c>
      <c r="AN32" s="105">
        <v>0.0</v>
      </c>
      <c r="AO32" s="105">
        <v>0.0</v>
      </c>
      <c r="AP32" s="105">
        <v>0.0</v>
      </c>
      <c r="AQ32" s="105">
        <v>0.0</v>
      </c>
      <c r="AR32" s="105">
        <v>0.0</v>
      </c>
      <c r="AS32" s="106">
        <v>0.0</v>
      </c>
      <c r="AT32" s="106">
        <v>0.0</v>
      </c>
      <c r="AU32" s="3"/>
      <c r="AV32" s="108">
        <f t="shared" ref="AV32:AX32" si="62">sum(Z32+AI32+AR32)</f>
        <v>0</v>
      </c>
      <c r="AW32" s="109">
        <f t="shared" si="62"/>
        <v>0</v>
      </c>
      <c r="AX32" s="109">
        <f t="shared" si="62"/>
        <v>0</v>
      </c>
      <c r="AY32" s="107"/>
      <c r="AZ32" s="105">
        <v>4.0</v>
      </c>
      <c r="BA32" s="105">
        <v>4.0</v>
      </c>
      <c r="BB32" s="105">
        <v>0.0</v>
      </c>
      <c r="BC32" s="105">
        <v>0.0</v>
      </c>
      <c r="BD32" s="105">
        <v>2.0</v>
      </c>
      <c r="BE32" s="106">
        <v>7000.0</v>
      </c>
      <c r="BF32" s="106">
        <v>7000.0</v>
      </c>
      <c r="BG32" s="107"/>
      <c r="BH32" s="105">
        <v>0.0</v>
      </c>
      <c r="BI32" s="105">
        <v>0.0</v>
      </c>
      <c r="BJ32" s="105">
        <v>0.0</v>
      </c>
      <c r="BK32" s="105">
        <v>0.0</v>
      </c>
      <c r="BL32" s="105">
        <v>0.0</v>
      </c>
      <c r="BM32" s="105">
        <v>0.0</v>
      </c>
      <c r="BN32" s="106">
        <v>0.0</v>
      </c>
      <c r="BO32" s="106">
        <v>0.0</v>
      </c>
      <c r="BP32" s="107"/>
      <c r="BQ32" s="105">
        <v>4.0</v>
      </c>
      <c r="BR32" s="105">
        <v>3.0</v>
      </c>
      <c r="BS32" s="105">
        <v>1.0</v>
      </c>
      <c r="BT32" s="105">
        <v>2.0</v>
      </c>
      <c r="BU32" s="105">
        <v>0.0</v>
      </c>
      <c r="BV32" s="105">
        <v>2.0</v>
      </c>
      <c r="BW32" s="106">
        <v>7000.0</v>
      </c>
      <c r="BX32" s="106">
        <v>7000.0</v>
      </c>
      <c r="BY32" s="3"/>
      <c r="BZ32" s="108">
        <f t="shared" ref="BZ32:CB32" si="63">sum(BD32+BM32+BV32)</f>
        <v>4</v>
      </c>
      <c r="CA32" s="109">
        <f t="shared" si="63"/>
        <v>14000</v>
      </c>
      <c r="CB32" s="109">
        <f t="shared" si="63"/>
        <v>14000</v>
      </c>
      <c r="CC32" s="107"/>
      <c r="CD32" s="108">
        <f t="shared" ref="CD32:CF32" si="64">AV32+BZ32</f>
        <v>4</v>
      </c>
      <c r="CE32" s="109">
        <f t="shared" si="64"/>
        <v>14000</v>
      </c>
      <c r="CF32" s="109">
        <f t="shared" si="64"/>
        <v>14000</v>
      </c>
      <c r="CG32" s="107"/>
      <c r="CH32" s="107"/>
    </row>
    <row r="33" ht="14.25" customHeight="1">
      <c r="A33" s="111">
        <v>2.0</v>
      </c>
      <c r="B33" s="104">
        <f t="shared" si="10"/>
        <v>44978</v>
      </c>
      <c r="C33" s="97"/>
      <c r="D33" s="105" t="s">
        <v>119</v>
      </c>
      <c r="E33" s="105"/>
      <c r="F33" s="105"/>
      <c r="G33" s="106">
        <v>0.0</v>
      </c>
      <c r="H33" s="105">
        <v>3.0</v>
      </c>
      <c r="I33" s="105">
        <v>0.0</v>
      </c>
      <c r="J33" s="105">
        <v>0.0</v>
      </c>
      <c r="K33" s="105">
        <v>0.0</v>
      </c>
      <c r="L33" s="107"/>
      <c r="M33" s="105">
        <v>0.0</v>
      </c>
      <c r="N33" s="105">
        <v>0.0</v>
      </c>
      <c r="O33" s="105">
        <v>0.0</v>
      </c>
      <c r="P33" s="107"/>
      <c r="Q33" s="105">
        <v>0.0</v>
      </c>
      <c r="R33" s="105">
        <v>0.0</v>
      </c>
      <c r="S33" s="105">
        <v>0.0</v>
      </c>
      <c r="T33" s="293">
        <f t="shared" si="6"/>
        <v>0</v>
      </c>
      <c r="U33" s="107"/>
      <c r="V33" s="105">
        <v>0.0</v>
      </c>
      <c r="W33" s="105">
        <v>0.0</v>
      </c>
      <c r="X33" s="105">
        <v>0.0</v>
      </c>
      <c r="Y33" s="105">
        <v>1.0</v>
      </c>
      <c r="Z33" s="105">
        <v>1.0</v>
      </c>
      <c r="AA33" s="106">
        <v>500.0</v>
      </c>
      <c r="AB33" s="106">
        <v>500.0</v>
      </c>
      <c r="AC33" s="107"/>
      <c r="AD33" s="105">
        <v>0.0</v>
      </c>
      <c r="AE33" s="105">
        <v>0.0</v>
      </c>
      <c r="AF33" s="105">
        <v>0.0</v>
      </c>
      <c r="AG33" s="105">
        <v>0.0</v>
      </c>
      <c r="AH33" s="105">
        <v>0.0</v>
      </c>
      <c r="AI33" s="105">
        <v>0.0</v>
      </c>
      <c r="AJ33" s="106">
        <v>0.0</v>
      </c>
      <c r="AK33" s="106">
        <v>0.0</v>
      </c>
      <c r="AL33" s="107"/>
      <c r="AM33" s="105">
        <v>0.0</v>
      </c>
      <c r="AN33" s="105">
        <v>0.0</v>
      </c>
      <c r="AO33" s="105">
        <v>0.0</v>
      </c>
      <c r="AP33" s="105">
        <v>0.0</v>
      </c>
      <c r="AQ33" s="105">
        <v>2.0</v>
      </c>
      <c r="AR33" s="105">
        <v>2.0</v>
      </c>
      <c r="AS33" s="106">
        <v>4000.0</v>
      </c>
      <c r="AT33" s="106">
        <v>4500.0</v>
      </c>
      <c r="AU33" s="3"/>
      <c r="AV33" s="108">
        <f t="shared" ref="AV33:AX33" si="65">sum(Z33+AI33+AR33)</f>
        <v>3</v>
      </c>
      <c r="AW33" s="109">
        <f t="shared" si="65"/>
        <v>4500</v>
      </c>
      <c r="AX33" s="109">
        <f t="shared" si="65"/>
        <v>5000</v>
      </c>
      <c r="AY33" s="107"/>
      <c r="AZ33" s="105">
        <v>4.0</v>
      </c>
      <c r="BA33" s="105">
        <v>4.0</v>
      </c>
      <c r="BB33" s="105">
        <v>0.0</v>
      </c>
      <c r="BC33" s="105">
        <v>0.0</v>
      </c>
      <c r="BD33" s="105">
        <v>0.0</v>
      </c>
      <c r="BE33" s="106">
        <v>0.0</v>
      </c>
      <c r="BF33" s="106">
        <v>0.0</v>
      </c>
      <c r="BG33" s="107"/>
      <c r="BH33" s="105">
        <v>0.0</v>
      </c>
      <c r="BI33" s="105">
        <v>0.0</v>
      </c>
      <c r="BJ33" s="105">
        <v>0.0</v>
      </c>
      <c r="BK33" s="105">
        <v>0.0</v>
      </c>
      <c r="BL33" s="105">
        <v>0.0</v>
      </c>
      <c r="BM33" s="105">
        <v>0.0</v>
      </c>
      <c r="BN33" s="106">
        <v>0.0</v>
      </c>
      <c r="BO33" s="106">
        <v>0.0</v>
      </c>
      <c r="BP33" s="107"/>
      <c r="BQ33" s="105">
        <v>2.0</v>
      </c>
      <c r="BR33" s="105">
        <v>1.0</v>
      </c>
      <c r="BS33" s="105">
        <v>1.0</v>
      </c>
      <c r="BT33" s="105">
        <v>0.0</v>
      </c>
      <c r="BU33" s="105">
        <v>0.0</v>
      </c>
      <c r="BV33" s="105">
        <v>0.0</v>
      </c>
      <c r="BW33" s="106">
        <v>0.0</v>
      </c>
      <c r="BX33" s="106">
        <v>0.0</v>
      </c>
      <c r="BY33" s="3"/>
      <c r="BZ33" s="108">
        <f t="shared" ref="BZ33:CB33" si="66">sum(BD33+BM33+BV33)</f>
        <v>0</v>
      </c>
      <c r="CA33" s="109">
        <f t="shared" si="66"/>
        <v>0</v>
      </c>
      <c r="CB33" s="109">
        <f t="shared" si="66"/>
        <v>0</v>
      </c>
      <c r="CC33" s="107"/>
      <c r="CD33" s="108">
        <f t="shared" ref="CD33:CF33" si="67">AV33+BZ33</f>
        <v>3</v>
      </c>
      <c r="CE33" s="109">
        <f t="shared" si="67"/>
        <v>4500</v>
      </c>
      <c r="CF33" s="109">
        <f t="shared" si="67"/>
        <v>5000</v>
      </c>
      <c r="CG33" s="107"/>
      <c r="CH33" s="107"/>
    </row>
    <row r="34" ht="14.25" customHeight="1">
      <c r="A34" s="103"/>
      <c r="B34" s="104">
        <f t="shared" si="10"/>
        <v>44979</v>
      </c>
      <c r="C34" s="97"/>
      <c r="D34" s="105" t="s">
        <v>119</v>
      </c>
      <c r="E34" s="105"/>
      <c r="F34" s="105"/>
      <c r="G34" s="106">
        <v>0.0</v>
      </c>
      <c r="H34" s="105">
        <v>5.0</v>
      </c>
      <c r="I34" s="105">
        <v>0.0</v>
      </c>
      <c r="J34" s="105">
        <v>0.0</v>
      </c>
      <c r="K34" s="105">
        <v>0.0</v>
      </c>
      <c r="L34" s="107"/>
      <c r="M34" s="105">
        <v>0.0</v>
      </c>
      <c r="N34" s="105">
        <v>0.0</v>
      </c>
      <c r="O34" s="105">
        <v>0.0</v>
      </c>
      <c r="P34" s="107"/>
      <c r="Q34" s="105">
        <v>0.0</v>
      </c>
      <c r="R34" s="105">
        <v>0.0</v>
      </c>
      <c r="S34" s="105">
        <v>0.0</v>
      </c>
      <c r="T34" s="293">
        <f t="shared" si="6"/>
        <v>0</v>
      </c>
      <c r="U34" s="107"/>
      <c r="V34" s="105">
        <v>0.0</v>
      </c>
      <c r="W34" s="105">
        <v>0.0</v>
      </c>
      <c r="X34" s="105">
        <v>0.0</v>
      </c>
      <c r="Y34" s="105">
        <v>0.0</v>
      </c>
      <c r="Z34" s="105">
        <v>0.0</v>
      </c>
      <c r="AA34" s="106">
        <v>0.0</v>
      </c>
      <c r="AB34" s="106">
        <v>0.0</v>
      </c>
      <c r="AC34" s="107"/>
      <c r="AD34" s="105">
        <v>0.0</v>
      </c>
      <c r="AE34" s="105">
        <v>0.0</v>
      </c>
      <c r="AF34" s="105">
        <v>0.0</v>
      </c>
      <c r="AG34" s="105">
        <v>0.0</v>
      </c>
      <c r="AH34" s="105">
        <v>0.0</v>
      </c>
      <c r="AI34" s="105">
        <v>0.0</v>
      </c>
      <c r="AJ34" s="106">
        <v>0.0</v>
      </c>
      <c r="AK34" s="106">
        <v>0.0</v>
      </c>
      <c r="AL34" s="107"/>
      <c r="AM34" s="105">
        <v>0.0</v>
      </c>
      <c r="AN34" s="105">
        <v>0.0</v>
      </c>
      <c r="AO34" s="105">
        <v>0.0</v>
      </c>
      <c r="AP34" s="105">
        <v>0.0</v>
      </c>
      <c r="AQ34" s="105">
        <v>0.0</v>
      </c>
      <c r="AR34" s="105">
        <v>0.0</v>
      </c>
      <c r="AS34" s="106">
        <v>0.0</v>
      </c>
      <c r="AT34" s="106">
        <v>0.0</v>
      </c>
      <c r="AU34" s="3"/>
      <c r="AV34" s="108">
        <f t="shared" ref="AV34:AX34" si="68">sum(Z34+AI34+AR34)</f>
        <v>0</v>
      </c>
      <c r="AW34" s="109">
        <f t="shared" si="68"/>
        <v>0</v>
      </c>
      <c r="AX34" s="109">
        <f t="shared" si="68"/>
        <v>0</v>
      </c>
      <c r="AY34" s="107"/>
      <c r="AZ34" s="105">
        <v>0.0</v>
      </c>
      <c r="BA34" s="105">
        <v>0.0</v>
      </c>
      <c r="BB34" s="105">
        <v>0.0</v>
      </c>
      <c r="BC34" s="105">
        <v>0.0</v>
      </c>
      <c r="BD34" s="105">
        <v>0.0</v>
      </c>
      <c r="BE34" s="106">
        <v>0.0</v>
      </c>
      <c r="BF34" s="106">
        <v>0.0</v>
      </c>
      <c r="BG34" s="107"/>
      <c r="BH34" s="105">
        <v>1.0</v>
      </c>
      <c r="BI34" s="105">
        <v>1.0</v>
      </c>
      <c r="BJ34" s="105">
        <v>0.0</v>
      </c>
      <c r="BK34" s="105">
        <v>0.0</v>
      </c>
      <c r="BL34" s="105">
        <v>0.0</v>
      </c>
      <c r="BM34" s="105">
        <v>1.0</v>
      </c>
      <c r="BN34" s="106">
        <v>3500.0</v>
      </c>
      <c r="BO34" s="106">
        <v>3500.0</v>
      </c>
      <c r="BP34" s="107"/>
      <c r="BQ34" s="105">
        <v>3.0</v>
      </c>
      <c r="BR34" s="105">
        <v>2.0</v>
      </c>
      <c r="BS34" s="105">
        <v>1.0</v>
      </c>
      <c r="BT34" s="105">
        <v>0.0</v>
      </c>
      <c r="BU34" s="105">
        <v>0.0</v>
      </c>
      <c r="BV34" s="105">
        <v>0.0</v>
      </c>
      <c r="BW34" s="106">
        <v>0.0</v>
      </c>
      <c r="BX34" s="106">
        <v>0.0</v>
      </c>
      <c r="BY34" s="3"/>
      <c r="BZ34" s="108">
        <f t="shared" ref="BZ34:CB34" si="69">sum(BD34+BM34+BV34)</f>
        <v>1</v>
      </c>
      <c r="CA34" s="109">
        <f t="shared" si="69"/>
        <v>3500</v>
      </c>
      <c r="CB34" s="109">
        <f t="shared" si="69"/>
        <v>3500</v>
      </c>
      <c r="CC34" s="107"/>
      <c r="CD34" s="108">
        <f t="shared" ref="CD34:CF34" si="70">AV34+BZ34</f>
        <v>1</v>
      </c>
      <c r="CE34" s="109">
        <f t="shared" si="70"/>
        <v>3500</v>
      </c>
      <c r="CF34" s="109">
        <f t="shared" si="70"/>
        <v>3500</v>
      </c>
      <c r="CG34" s="107"/>
      <c r="CH34" s="107"/>
    </row>
    <row r="35" ht="14.25" customHeight="1">
      <c r="A35" s="103"/>
      <c r="B35" s="104">
        <f t="shared" si="10"/>
        <v>44980</v>
      </c>
      <c r="C35" s="97"/>
      <c r="D35" s="105" t="s">
        <v>119</v>
      </c>
      <c r="E35" s="105"/>
      <c r="F35" s="105"/>
      <c r="G35" s="106">
        <v>0.0</v>
      </c>
      <c r="H35" s="105">
        <v>3.0</v>
      </c>
      <c r="I35" s="105">
        <v>0.0</v>
      </c>
      <c r="J35" s="105">
        <v>0.0</v>
      </c>
      <c r="K35" s="105">
        <v>1.0</v>
      </c>
      <c r="L35" s="107"/>
      <c r="M35" s="105">
        <v>0.0</v>
      </c>
      <c r="N35" s="105">
        <v>0.0</v>
      </c>
      <c r="O35" s="105">
        <v>0.0</v>
      </c>
      <c r="P35" s="107"/>
      <c r="Q35" s="105">
        <v>0.0</v>
      </c>
      <c r="R35" s="105">
        <v>0.0</v>
      </c>
      <c r="S35" s="105">
        <v>0.0</v>
      </c>
      <c r="T35" s="293">
        <f t="shared" si="6"/>
        <v>1</v>
      </c>
      <c r="U35" s="107"/>
      <c r="V35" s="105">
        <v>0.0</v>
      </c>
      <c r="W35" s="105">
        <v>0.0</v>
      </c>
      <c r="X35" s="105">
        <v>0.0</v>
      </c>
      <c r="Y35" s="105">
        <v>0.0</v>
      </c>
      <c r="Z35" s="105">
        <v>0.0</v>
      </c>
      <c r="AA35" s="106">
        <v>0.0</v>
      </c>
      <c r="AB35" s="106">
        <v>0.0</v>
      </c>
      <c r="AC35" s="107"/>
      <c r="AD35" s="105">
        <v>0.0</v>
      </c>
      <c r="AE35" s="105">
        <v>0.0</v>
      </c>
      <c r="AF35" s="105">
        <v>0.0</v>
      </c>
      <c r="AG35" s="105">
        <v>0.0</v>
      </c>
      <c r="AH35" s="105">
        <v>0.0</v>
      </c>
      <c r="AI35" s="105">
        <v>0.0</v>
      </c>
      <c r="AJ35" s="106">
        <v>0.0</v>
      </c>
      <c r="AK35" s="106">
        <v>0.0</v>
      </c>
      <c r="AL35" s="107"/>
      <c r="AM35" s="105">
        <v>0.0</v>
      </c>
      <c r="AN35" s="105">
        <v>0.0</v>
      </c>
      <c r="AO35" s="105">
        <v>0.0</v>
      </c>
      <c r="AP35" s="105">
        <v>0.0</v>
      </c>
      <c r="AQ35" s="105">
        <v>0.0</v>
      </c>
      <c r="AR35" s="105">
        <v>0.0</v>
      </c>
      <c r="AS35" s="106">
        <v>0.0</v>
      </c>
      <c r="AT35" s="106">
        <v>0.0</v>
      </c>
      <c r="AU35" s="3"/>
      <c r="AV35" s="108">
        <f t="shared" ref="AV35:AX35" si="71">sum(Z35+AI35+AR35)</f>
        <v>0</v>
      </c>
      <c r="AW35" s="109">
        <f t="shared" si="71"/>
        <v>0</v>
      </c>
      <c r="AX35" s="109">
        <f t="shared" si="71"/>
        <v>0</v>
      </c>
      <c r="AY35" s="107"/>
      <c r="AZ35" s="105">
        <v>0.0</v>
      </c>
      <c r="BA35" s="105">
        <v>0.0</v>
      </c>
      <c r="BB35" s="105">
        <v>0.0</v>
      </c>
      <c r="BC35" s="105">
        <v>0.0</v>
      </c>
      <c r="BD35" s="105">
        <v>0.0</v>
      </c>
      <c r="BE35" s="106">
        <v>0.0</v>
      </c>
      <c r="BF35" s="106">
        <v>0.0</v>
      </c>
      <c r="BG35" s="107"/>
      <c r="BH35" s="105">
        <v>0.0</v>
      </c>
      <c r="BI35" s="105">
        <v>0.0</v>
      </c>
      <c r="BJ35" s="105">
        <v>0.0</v>
      </c>
      <c r="BK35" s="105">
        <v>0.0</v>
      </c>
      <c r="BL35" s="105">
        <v>0.0</v>
      </c>
      <c r="BM35" s="105">
        <v>0.0</v>
      </c>
      <c r="BN35" s="106">
        <v>0.0</v>
      </c>
      <c r="BO35" s="106">
        <v>0.0</v>
      </c>
      <c r="BP35" s="107"/>
      <c r="BQ35" s="105">
        <v>6.0</v>
      </c>
      <c r="BR35" s="105">
        <v>5.0</v>
      </c>
      <c r="BS35" s="105">
        <v>1.0</v>
      </c>
      <c r="BT35" s="105">
        <v>2.0</v>
      </c>
      <c r="BU35" s="105">
        <v>0.0</v>
      </c>
      <c r="BV35" s="105">
        <v>2.0</v>
      </c>
      <c r="BW35" s="106">
        <v>4000.0</v>
      </c>
      <c r="BX35" s="106">
        <v>3500.0</v>
      </c>
      <c r="BY35" s="3"/>
      <c r="BZ35" s="108">
        <f t="shared" ref="BZ35:CB35" si="72">sum(BD35+BM35+BV35)</f>
        <v>2</v>
      </c>
      <c r="CA35" s="109">
        <f t="shared" si="72"/>
        <v>4000</v>
      </c>
      <c r="CB35" s="109">
        <f t="shared" si="72"/>
        <v>3500</v>
      </c>
      <c r="CC35" s="107"/>
      <c r="CD35" s="108">
        <f t="shared" ref="CD35:CF35" si="73">AV35+BZ35</f>
        <v>2</v>
      </c>
      <c r="CE35" s="109">
        <f t="shared" si="73"/>
        <v>4000</v>
      </c>
      <c r="CF35" s="109">
        <f t="shared" si="73"/>
        <v>3500</v>
      </c>
      <c r="CG35" s="107"/>
      <c r="CH35" s="107"/>
    </row>
    <row r="36" ht="14.25" customHeight="1">
      <c r="A36" s="103"/>
      <c r="B36" s="104">
        <f t="shared" si="10"/>
        <v>44981</v>
      </c>
      <c r="C36" s="97"/>
      <c r="D36" s="105" t="s">
        <v>119</v>
      </c>
      <c r="E36" s="105"/>
      <c r="F36" s="105"/>
      <c r="G36" s="106">
        <v>0.0</v>
      </c>
      <c r="H36" s="105">
        <v>5.0</v>
      </c>
      <c r="I36" s="105">
        <v>0.0</v>
      </c>
      <c r="J36" s="105">
        <v>0.0</v>
      </c>
      <c r="K36" s="105">
        <v>0.0</v>
      </c>
      <c r="L36" s="107"/>
      <c r="M36" s="105">
        <v>0.0</v>
      </c>
      <c r="N36" s="105">
        <v>0.0</v>
      </c>
      <c r="O36" s="105">
        <v>0.0</v>
      </c>
      <c r="P36" s="107"/>
      <c r="Q36" s="105">
        <v>0.0</v>
      </c>
      <c r="R36" s="105">
        <v>0.0</v>
      </c>
      <c r="S36" s="105">
        <v>0.0</v>
      </c>
      <c r="T36" s="293">
        <f t="shared" si="6"/>
        <v>0</v>
      </c>
      <c r="U36" s="107"/>
      <c r="V36" s="105">
        <v>1.0</v>
      </c>
      <c r="W36" s="105">
        <v>1.0</v>
      </c>
      <c r="X36" s="105">
        <v>0.0</v>
      </c>
      <c r="Y36" s="105">
        <v>0.0</v>
      </c>
      <c r="Z36" s="105">
        <v>0.0</v>
      </c>
      <c r="AA36" s="106">
        <v>0.0</v>
      </c>
      <c r="AB36" s="106">
        <v>0.0</v>
      </c>
      <c r="AC36" s="107"/>
      <c r="AD36" s="105">
        <v>0.0</v>
      </c>
      <c r="AE36" s="105">
        <v>0.0</v>
      </c>
      <c r="AF36" s="105">
        <v>0.0</v>
      </c>
      <c r="AG36" s="105">
        <v>0.0</v>
      </c>
      <c r="AH36" s="105">
        <v>0.0</v>
      </c>
      <c r="AI36" s="105">
        <v>0.0</v>
      </c>
      <c r="AJ36" s="106">
        <v>0.0</v>
      </c>
      <c r="AK36" s="106">
        <v>0.0</v>
      </c>
      <c r="AL36" s="107"/>
      <c r="AM36" s="105">
        <v>3.0</v>
      </c>
      <c r="AN36" s="105">
        <v>2.0</v>
      </c>
      <c r="AO36" s="105">
        <v>1.0</v>
      </c>
      <c r="AP36" s="105">
        <v>0.0</v>
      </c>
      <c r="AQ36" s="105">
        <v>0.0</v>
      </c>
      <c r="AR36" s="105">
        <v>0.0</v>
      </c>
      <c r="AS36" s="106">
        <v>0.0</v>
      </c>
      <c r="AT36" s="106">
        <v>0.0</v>
      </c>
      <c r="AU36" s="3"/>
      <c r="AV36" s="108">
        <f t="shared" ref="AV36:AX36" si="74">sum(Z36+AI36+AR36)</f>
        <v>0</v>
      </c>
      <c r="AW36" s="109">
        <f t="shared" si="74"/>
        <v>0</v>
      </c>
      <c r="AX36" s="109">
        <f t="shared" si="74"/>
        <v>0</v>
      </c>
      <c r="AY36" s="107"/>
      <c r="AZ36" s="105">
        <v>2.0</v>
      </c>
      <c r="BA36" s="105">
        <v>2.0</v>
      </c>
      <c r="BB36" s="105">
        <v>0.0</v>
      </c>
      <c r="BC36" s="105">
        <v>0.0</v>
      </c>
      <c r="BD36" s="105">
        <v>0.0</v>
      </c>
      <c r="BE36" s="106">
        <v>0.0</v>
      </c>
      <c r="BF36" s="106">
        <v>0.0</v>
      </c>
      <c r="BG36" s="107"/>
      <c r="BH36" s="105">
        <v>0.0</v>
      </c>
      <c r="BI36" s="105">
        <v>0.0</v>
      </c>
      <c r="BJ36" s="105">
        <v>0.0</v>
      </c>
      <c r="BK36" s="105">
        <v>0.0</v>
      </c>
      <c r="BL36" s="105">
        <v>0.0</v>
      </c>
      <c r="BM36" s="105">
        <v>0.0</v>
      </c>
      <c r="BN36" s="106">
        <v>0.0</v>
      </c>
      <c r="BO36" s="106">
        <v>0.0</v>
      </c>
      <c r="BP36" s="107"/>
      <c r="BQ36" s="105">
        <v>4.0</v>
      </c>
      <c r="BR36" s="105">
        <v>4.0</v>
      </c>
      <c r="BS36" s="105">
        <v>0.0</v>
      </c>
      <c r="BT36" s="105">
        <v>0.0</v>
      </c>
      <c r="BU36" s="105">
        <v>0.0</v>
      </c>
      <c r="BV36" s="105">
        <v>0.0</v>
      </c>
      <c r="BW36" s="106">
        <v>0.0</v>
      </c>
      <c r="BX36" s="106">
        <v>0.0</v>
      </c>
      <c r="BY36" s="3"/>
      <c r="BZ36" s="108">
        <f t="shared" ref="BZ36:CB36" si="75">sum(BD36+BM36+BV36)</f>
        <v>0</v>
      </c>
      <c r="CA36" s="109">
        <f t="shared" si="75"/>
        <v>0</v>
      </c>
      <c r="CB36" s="109">
        <f t="shared" si="75"/>
        <v>0</v>
      </c>
      <c r="CC36" s="107"/>
      <c r="CD36" s="108">
        <f t="shared" ref="CD36:CF36" si="76">AV36+BZ36</f>
        <v>0</v>
      </c>
      <c r="CE36" s="109">
        <f t="shared" si="76"/>
        <v>0</v>
      </c>
      <c r="CF36" s="109">
        <f t="shared" si="76"/>
        <v>0</v>
      </c>
      <c r="CG36" s="107"/>
      <c r="CH36" s="107"/>
    </row>
    <row r="37" ht="14.25" customHeight="1">
      <c r="A37" s="103"/>
      <c r="B37" s="104">
        <f t="shared" si="10"/>
        <v>44982</v>
      </c>
      <c r="C37" s="97"/>
      <c r="D37" s="105" t="s">
        <v>119</v>
      </c>
      <c r="E37" s="105"/>
      <c r="F37" s="105"/>
      <c r="G37" s="106">
        <v>0.0</v>
      </c>
      <c r="H37" s="105">
        <v>4.0</v>
      </c>
      <c r="I37" s="105">
        <v>0.0</v>
      </c>
      <c r="J37" s="105">
        <v>0.0</v>
      </c>
      <c r="K37" s="105">
        <v>1.0</v>
      </c>
      <c r="L37" s="107"/>
      <c r="M37" s="105">
        <v>0.0</v>
      </c>
      <c r="N37" s="105">
        <v>0.0</v>
      </c>
      <c r="O37" s="105">
        <v>0.0</v>
      </c>
      <c r="P37" s="107"/>
      <c r="Q37" s="105">
        <v>0.0</v>
      </c>
      <c r="R37" s="105">
        <v>0.0</v>
      </c>
      <c r="S37" s="105">
        <v>0.0</v>
      </c>
      <c r="T37" s="293">
        <f t="shared" si="6"/>
        <v>1</v>
      </c>
      <c r="U37" s="107"/>
      <c r="V37" s="105">
        <v>0.0</v>
      </c>
      <c r="W37" s="105">
        <v>0.0</v>
      </c>
      <c r="X37" s="105">
        <v>0.0</v>
      </c>
      <c r="Y37" s="105">
        <v>0.0</v>
      </c>
      <c r="Z37" s="105">
        <v>0.0</v>
      </c>
      <c r="AA37" s="106">
        <v>0.0</v>
      </c>
      <c r="AB37" s="106">
        <v>0.0</v>
      </c>
      <c r="AC37" s="107"/>
      <c r="AD37" s="105">
        <v>0.0</v>
      </c>
      <c r="AE37" s="105">
        <v>0.0</v>
      </c>
      <c r="AF37" s="105">
        <v>0.0</v>
      </c>
      <c r="AG37" s="105">
        <v>0.0</v>
      </c>
      <c r="AH37" s="105">
        <v>0.0</v>
      </c>
      <c r="AI37" s="105">
        <v>0.0</v>
      </c>
      <c r="AJ37" s="106">
        <v>0.0</v>
      </c>
      <c r="AK37" s="106">
        <v>0.0</v>
      </c>
      <c r="AL37" s="107"/>
      <c r="AM37" s="105">
        <v>0.0</v>
      </c>
      <c r="AN37" s="105">
        <v>0.0</v>
      </c>
      <c r="AO37" s="105">
        <v>0.0</v>
      </c>
      <c r="AP37" s="105">
        <v>0.0</v>
      </c>
      <c r="AQ37" s="105">
        <v>0.0</v>
      </c>
      <c r="AR37" s="105">
        <v>0.0</v>
      </c>
      <c r="AS37" s="106">
        <v>0.0</v>
      </c>
      <c r="AT37" s="106">
        <v>0.0</v>
      </c>
      <c r="AU37" s="3"/>
      <c r="AV37" s="108">
        <f t="shared" ref="AV37:AX37" si="77">sum(Z37+AI37+AR37)</f>
        <v>0</v>
      </c>
      <c r="AW37" s="109">
        <f t="shared" si="77"/>
        <v>0</v>
      </c>
      <c r="AX37" s="109">
        <f t="shared" si="77"/>
        <v>0</v>
      </c>
      <c r="AY37" s="107"/>
      <c r="AZ37" s="105">
        <v>0.0</v>
      </c>
      <c r="BA37" s="105">
        <v>0.0</v>
      </c>
      <c r="BB37" s="105">
        <v>0.0</v>
      </c>
      <c r="BC37" s="105">
        <v>0.0</v>
      </c>
      <c r="BD37" s="105">
        <v>0.0</v>
      </c>
      <c r="BE37" s="106">
        <v>0.0</v>
      </c>
      <c r="BF37" s="106">
        <v>0.0</v>
      </c>
      <c r="BG37" s="107"/>
      <c r="BH37" s="105">
        <v>0.0</v>
      </c>
      <c r="BI37" s="105">
        <v>0.0</v>
      </c>
      <c r="BJ37" s="105">
        <v>0.0</v>
      </c>
      <c r="BK37" s="105">
        <v>0.0</v>
      </c>
      <c r="BL37" s="105">
        <v>0.0</v>
      </c>
      <c r="BM37" s="105">
        <v>0.0</v>
      </c>
      <c r="BN37" s="106">
        <v>0.0</v>
      </c>
      <c r="BO37" s="106">
        <v>0.0</v>
      </c>
      <c r="BP37" s="107"/>
      <c r="BQ37" s="105">
        <v>0.0</v>
      </c>
      <c r="BR37" s="105">
        <v>0.0</v>
      </c>
      <c r="BS37" s="105">
        <v>0.0</v>
      </c>
      <c r="BT37" s="105">
        <v>0.0</v>
      </c>
      <c r="BU37" s="105">
        <v>0.0</v>
      </c>
      <c r="BV37" s="105">
        <v>0.0</v>
      </c>
      <c r="BW37" s="106">
        <v>0.0</v>
      </c>
      <c r="BX37" s="106">
        <v>0.0</v>
      </c>
      <c r="BY37" s="3"/>
      <c r="BZ37" s="108">
        <f t="shared" ref="BZ37:CB37" si="78">sum(BD37+BM37+BV37)</f>
        <v>0</v>
      </c>
      <c r="CA37" s="109">
        <f t="shared" si="78"/>
        <v>0</v>
      </c>
      <c r="CB37" s="109">
        <f t="shared" si="78"/>
        <v>0</v>
      </c>
      <c r="CC37" s="107"/>
      <c r="CD37" s="108">
        <f t="shared" ref="CD37:CF37" si="79">AV37+BZ37</f>
        <v>0</v>
      </c>
      <c r="CE37" s="109">
        <f t="shared" si="79"/>
        <v>0</v>
      </c>
      <c r="CF37" s="109">
        <f t="shared" si="79"/>
        <v>0</v>
      </c>
      <c r="CG37" s="107"/>
      <c r="CH37" s="107"/>
    </row>
    <row r="38" ht="14.25" customHeight="1">
      <c r="A38" s="103"/>
      <c r="B38" s="104">
        <f t="shared" si="10"/>
        <v>44983</v>
      </c>
      <c r="C38" s="97"/>
      <c r="D38" s="105" t="s">
        <v>119</v>
      </c>
      <c r="E38" s="105"/>
      <c r="F38" s="105"/>
      <c r="G38" s="106">
        <v>0.0</v>
      </c>
      <c r="H38" s="105">
        <v>0.0</v>
      </c>
      <c r="I38" s="105">
        <v>0.0</v>
      </c>
      <c r="J38" s="105">
        <v>0.0</v>
      </c>
      <c r="K38" s="105">
        <v>1.0</v>
      </c>
      <c r="L38" s="107"/>
      <c r="M38" s="105">
        <v>0.0</v>
      </c>
      <c r="N38" s="105">
        <v>0.0</v>
      </c>
      <c r="O38" s="105">
        <v>0.0</v>
      </c>
      <c r="P38" s="107"/>
      <c r="Q38" s="105">
        <v>0.0</v>
      </c>
      <c r="R38" s="105">
        <v>0.0</v>
      </c>
      <c r="S38" s="105">
        <v>0.0</v>
      </c>
      <c r="T38" s="293">
        <f t="shared" si="6"/>
        <v>1</v>
      </c>
      <c r="U38" s="107"/>
      <c r="V38" s="105">
        <v>0.0</v>
      </c>
      <c r="W38" s="105">
        <v>0.0</v>
      </c>
      <c r="X38" s="105">
        <v>0.0</v>
      </c>
      <c r="Y38" s="105">
        <v>0.0</v>
      </c>
      <c r="Z38" s="105">
        <v>0.0</v>
      </c>
      <c r="AA38" s="106">
        <v>0.0</v>
      </c>
      <c r="AB38" s="106">
        <v>0.0</v>
      </c>
      <c r="AC38" s="107"/>
      <c r="AD38" s="105">
        <v>0.0</v>
      </c>
      <c r="AE38" s="105">
        <v>0.0</v>
      </c>
      <c r="AF38" s="105">
        <v>0.0</v>
      </c>
      <c r="AG38" s="105">
        <v>0.0</v>
      </c>
      <c r="AH38" s="105">
        <v>0.0</v>
      </c>
      <c r="AI38" s="105">
        <v>0.0</v>
      </c>
      <c r="AJ38" s="106">
        <v>0.0</v>
      </c>
      <c r="AK38" s="106">
        <v>0.0</v>
      </c>
      <c r="AL38" s="107"/>
      <c r="AM38" s="105">
        <v>0.0</v>
      </c>
      <c r="AN38" s="105">
        <v>0.0</v>
      </c>
      <c r="AO38" s="105">
        <v>0.0</v>
      </c>
      <c r="AP38" s="105">
        <v>0.0</v>
      </c>
      <c r="AQ38" s="105">
        <v>0.0</v>
      </c>
      <c r="AR38" s="105">
        <v>0.0</v>
      </c>
      <c r="AS38" s="106">
        <v>0.0</v>
      </c>
      <c r="AT38" s="106">
        <v>0.0</v>
      </c>
      <c r="AU38" s="3"/>
      <c r="AV38" s="108">
        <f t="shared" ref="AV38:AX38" si="80">sum(Z38+AI38+AR38)</f>
        <v>0</v>
      </c>
      <c r="AW38" s="109">
        <f t="shared" si="80"/>
        <v>0</v>
      </c>
      <c r="AX38" s="109">
        <f t="shared" si="80"/>
        <v>0</v>
      </c>
      <c r="AY38" s="107"/>
      <c r="AZ38" s="105">
        <v>0.0</v>
      </c>
      <c r="BA38" s="105">
        <v>0.0</v>
      </c>
      <c r="BB38" s="105">
        <v>0.0</v>
      </c>
      <c r="BC38" s="105">
        <v>0.0</v>
      </c>
      <c r="BD38" s="105">
        <v>0.0</v>
      </c>
      <c r="BE38" s="106">
        <v>0.0</v>
      </c>
      <c r="BF38" s="106">
        <v>0.0</v>
      </c>
      <c r="BG38" s="107"/>
      <c r="BH38" s="105">
        <v>0.0</v>
      </c>
      <c r="BI38" s="105">
        <v>0.0</v>
      </c>
      <c r="BJ38" s="105">
        <v>0.0</v>
      </c>
      <c r="BK38" s="105">
        <v>0.0</v>
      </c>
      <c r="BL38" s="105">
        <v>0.0</v>
      </c>
      <c r="BM38" s="105">
        <v>0.0</v>
      </c>
      <c r="BN38" s="106">
        <v>0.0</v>
      </c>
      <c r="BO38" s="106">
        <v>0.0</v>
      </c>
      <c r="BP38" s="107"/>
      <c r="BQ38" s="105">
        <v>0.0</v>
      </c>
      <c r="BR38" s="105">
        <v>0.0</v>
      </c>
      <c r="BS38" s="105">
        <v>0.0</v>
      </c>
      <c r="BT38" s="105">
        <v>0.0</v>
      </c>
      <c r="BU38" s="105">
        <v>0.0</v>
      </c>
      <c r="BV38" s="105">
        <v>0.0</v>
      </c>
      <c r="BW38" s="106">
        <v>0.0</v>
      </c>
      <c r="BX38" s="106">
        <v>0.0</v>
      </c>
      <c r="BY38" s="3"/>
      <c r="BZ38" s="108">
        <f t="shared" ref="BZ38:CB38" si="81">sum(BD38+BM38+BV38)</f>
        <v>0</v>
      </c>
      <c r="CA38" s="109">
        <f t="shared" si="81"/>
        <v>0</v>
      </c>
      <c r="CB38" s="109">
        <f t="shared" si="81"/>
        <v>0</v>
      </c>
      <c r="CC38" s="107"/>
      <c r="CD38" s="108">
        <f t="shared" ref="CD38:CF38" si="82">AV38+BZ38</f>
        <v>0</v>
      </c>
      <c r="CE38" s="109">
        <f t="shared" si="82"/>
        <v>0</v>
      </c>
      <c r="CF38" s="109">
        <f t="shared" si="82"/>
        <v>0</v>
      </c>
      <c r="CG38" s="107"/>
      <c r="CH38" s="107"/>
    </row>
    <row r="39" ht="14.25" customHeight="1">
      <c r="A39" s="103"/>
      <c r="B39" s="104">
        <f t="shared" si="10"/>
        <v>44984</v>
      </c>
      <c r="C39" s="97"/>
      <c r="D39" s="105" t="s">
        <v>119</v>
      </c>
      <c r="E39" s="105"/>
      <c r="F39" s="105"/>
      <c r="G39" s="106">
        <v>0.0</v>
      </c>
      <c r="H39" s="105">
        <v>5.0</v>
      </c>
      <c r="I39" s="105">
        <v>0.0</v>
      </c>
      <c r="J39" s="105">
        <v>0.0</v>
      </c>
      <c r="K39" s="105">
        <v>2.0</v>
      </c>
      <c r="L39" s="107"/>
      <c r="M39" s="105">
        <v>0.0</v>
      </c>
      <c r="N39" s="105">
        <v>0.0</v>
      </c>
      <c r="O39" s="105">
        <v>0.0</v>
      </c>
      <c r="P39" s="107"/>
      <c r="Q39" s="105">
        <v>0.0</v>
      </c>
      <c r="R39" s="105">
        <v>0.0</v>
      </c>
      <c r="S39" s="105">
        <v>0.0</v>
      </c>
      <c r="T39" s="293">
        <f t="shared" si="6"/>
        <v>2</v>
      </c>
      <c r="U39" s="107"/>
      <c r="V39" s="105">
        <v>0.0</v>
      </c>
      <c r="W39" s="105">
        <v>0.0</v>
      </c>
      <c r="X39" s="105">
        <v>0.0</v>
      </c>
      <c r="Y39" s="105">
        <v>0.0</v>
      </c>
      <c r="Z39" s="105">
        <v>0.0</v>
      </c>
      <c r="AA39" s="106">
        <v>0.0</v>
      </c>
      <c r="AB39" s="106">
        <v>0.0</v>
      </c>
      <c r="AC39" s="107"/>
      <c r="AD39" s="105">
        <v>0.0</v>
      </c>
      <c r="AE39" s="105">
        <v>0.0</v>
      </c>
      <c r="AF39" s="105">
        <v>0.0</v>
      </c>
      <c r="AG39" s="105">
        <v>0.0</v>
      </c>
      <c r="AH39" s="105">
        <v>0.0</v>
      </c>
      <c r="AI39" s="105">
        <v>0.0</v>
      </c>
      <c r="AJ39" s="106">
        <v>0.0</v>
      </c>
      <c r="AK39" s="106">
        <v>0.0</v>
      </c>
      <c r="AL39" s="107"/>
      <c r="AM39" s="105">
        <v>0.0</v>
      </c>
      <c r="AN39" s="105">
        <v>0.0</v>
      </c>
      <c r="AO39" s="105">
        <v>0.0</v>
      </c>
      <c r="AP39" s="105">
        <v>0.0</v>
      </c>
      <c r="AQ39" s="105">
        <v>0.0</v>
      </c>
      <c r="AR39" s="105">
        <v>0.0</v>
      </c>
      <c r="AS39" s="106">
        <v>0.0</v>
      </c>
      <c r="AT39" s="106">
        <v>0.0</v>
      </c>
      <c r="AU39" s="110"/>
      <c r="AV39" s="108">
        <f t="shared" ref="AV39:AX39" si="83">sum(Z39+AI39+AR39)</f>
        <v>0</v>
      </c>
      <c r="AW39" s="109">
        <f t="shared" si="83"/>
        <v>0</v>
      </c>
      <c r="AX39" s="109">
        <f t="shared" si="83"/>
        <v>0</v>
      </c>
      <c r="AY39" s="107"/>
      <c r="AZ39" s="105">
        <v>2.0</v>
      </c>
      <c r="BA39" s="105">
        <v>2.0</v>
      </c>
      <c r="BB39" s="105">
        <v>0.0</v>
      </c>
      <c r="BC39" s="105">
        <v>0.0</v>
      </c>
      <c r="BD39" s="105">
        <v>1.0</v>
      </c>
      <c r="BE39" s="106">
        <v>1750.0</v>
      </c>
      <c r="BF39" s="106">
        <v>3500.0</v>
      </c>
      <c r="BG39" s="107"/>
      <c r="BH39" s="105">
        <v>0.0</v>
      </c>
      <c r="BI39" s="105">
        <v>0.0</v>
      </c>
      <c r="BJ39" s="105">
        <v>0.0</v>
      </c>
      <c r="BK39" s="105">
        <v>0.0</v>
      </c>
      <c r="BL39" s="105">
        <v>0.0</v>
      </c>
      <c r="BM39" s="105">
        <v>0.0</v>
      </c>
      <c r="BN39" s="106">
        <v>0.0</v>
      </c>
      <c r="BO39" s="106">
        <v>0.0</v>
      </c>
      <c r="BP39" s="107"/>
      <c r="BQ39" s="105">
        <v>4.0</v>
      </c>
      <c r="BR39" s="105">
        <v>2.0</v>
      </c>
      <c r="BS39" s="105">
        <v>2.0</v>
      </c>
      <c r="BT39" s="105">
        <v>1.0</v>
      </c>
      <c r="BU39" s="105">
        <v>0.0</v>
      </c>
      <c r="BV39" s="105">
        <v>1.0</v>
      </c>
      <c r="BW39" s="106">
        <v>1750.0</v>
      </c>
      <c r="BX39" s="106">
        <v>3500.0</v>
      </c>
      <c r="BY39" s="110"/>
      <c r="BZ39" s="108">
        <f t="shared" ref="BZ39:CB39" si="84">sum(BD39+BM39+BV39)</f>
        <v>2</v>
      </c>
      <c r="CA39" s="109">
        <f t="shared" si="84"/>
        <v>3500</v>
      </c>
      <c r="CB39" s="109">
        <f t="shared" si="84"/>
        <v>7000</v>
      </c>
      <c r="CC39" s="107"/>
      <c r="CD39" s="108">
        <f t="shared" ref="CD39:CF39" si="85">AV39+BZ39</f>
        <v>2</v>
      </c>
      <c r="CE39" s="109">
        <f t="shared" si="85"/>
        <v>3500</v>
      </c>
      <c r="CF39" s="109">
        <f t="shared" si="85"/>
        <v>7000</v>
      </c>
      <c r="CG39" s="107"/>
      <c r="CH39" s="107"/>
    </row>
    <row r="40" ht="14.25" customHeight="1">
      <c r="A40" s="103"/>
      <c r="B40" s="104">
        <f t="shared" si="10"/>
        <v>44985</v>
      </c>
      <c r="C40" s="97"/>
      <c r="D40" s="105" t="s">
        <v>119</v>
      </c>
      <c r="E40" s="105"/>
      <c r="F40" s="105"/>
      <c r="G40" s="106">
        <v>0.0</v>
      </c>
      <c r="H40" s="105">
        <v>3.0</v>
      </c>
      <c r="I40" s="105">
        <v>0.0</v>
      </c>
      <c r="J40" s="105">
        <v>0.0</v>
      </c>
      <c r="K40" s="105">
        <v>2.0</v>
      </c>
      <c r="L40" s="107"/>
      <c r="M40" s="105">
        <v>0.0</v>
      </c>
      <c r="N40" s="105">
        <v>0.0</v>
      </c>
      <c r="O40" s="105">
        <v>0.0</v>
      </c>
      <c r="P40" s="107"/>
      <c r="Q40" s="105">
        <v>0.0</v>
      </c>
      <c r="R40" s="105">
        <v>0.0</v>
      </c>
      <c r="S40" s="105">
        <v>0.0</v>
      </c>
      <c r="T40" s="293">
        <f t="shared" si="6"/>
        <v>2</v>
      </c>
      <c r="U40" s="107"/>
      <c r="V40" s="105">
        <v>7.0</v>
      </c>
      <c r="W40" s="105">
        <v>4.0</v>
      </c>
      <c r="X40" s="105">
        <v>3.0</v>
      </c>
      <c r="Y40" s="105">
        <v>0.0</v>
      </c>
      <c r="Z40" s="105">
        <v>0.0</v>
      </c>
      <c r="AA40" s="106">
        <v>0.0</v>
      </c>
      <c r="AB40" s="106">
        <v>0.0</v>
      </c>
      <c r="AC40" s="107"/>
      <c r="AD40" s="105">
        <v>0.0</v>
      </c>
      <c r="AE40" s="105">
        <v>0.0</v>
      </c>
      <c r="AF40" s="105">
        <v>0.0</v>
      </c>
      <c r="AG40" s="105">
        <v>0.0</v>
      </c>
      <c r="AH40" s="105">
        <v>0.0</v>
      </c>
      <c r="AI40" s="105">
        <v>0.0</v>
      </c>
      <c r="AJ40" s="106">
        <v>0.0</v>
      </c>
      <c r="AK40" s="106">
        <v>0.0</v>
      </c>
      <c r="AL40" s="107"/>
      <c r="AM40" s="105">
        <v>0.0</v>
      </c>
      <c r="AN40" s="105">
        <v>0.0</v>
      </c>
      <c r="AO40" s="105">
        <v>0.0</v>
      </c>
      <c r="AP40" s="105">
        <v>0.0</v>
      </c>
      <c r="AQ40" s="105">
        <v>0.0</v>
      </c>
      <c r="AR40" s="105">
        <v>0.0</v>
      </c>
      <c r="AS40" s="106">
        <v>0.0</v>
      </c>
      <c r="AT40" s="106">
        <v>0.0</v>
      </c>
      <c r="AU40" s="110"/>
      <c r="AV40" s="108">
        <f t="shared" ref="AV40:AX40" si="86">sum(Z40+AI40+AR40)</f>
        <v>0</v>
      </c>
      <c r="AW40" s="109">
        <f t="shared" si="86"/>
        <v>0</v>
      </c>
      <c r="AX40" s="109">
        <f t="shared" si="86"/>
        <v>0</v>
      </c>
      <c r="AY40" s="107"/>
      <c r="AZ40" s="105">
        <v>0.0</v>
      </c>
      <c r="BA40" s="105">
        <v>0.0</v>
      </c>
      <c r="BB40" s="105">
        <v>0.0</v>
      </c>
      <c r="BC40" s="105">
        <v>1.0</v>
      </c>
      <c r="BD40" s="105">
        <v>1.0</v>
      </c>
      <c r="BE40" s="106">
        <v>500.0</v>
      </c>
      <c r="BF40" s="106">
        <v>2500.0</v>
      </c>
      <c r="BG40" s="107"/>
      <c r="BH40" s="105">
        <v>0.0</v>
      </c>
      <c r="BI40" s="105">
        <v>0.0</v>
      </c>
      <c r="BJ40" s="105">
        <v>0.0</v>
      </c>
      <c r="BK40" s="105">
        <v>0.0</v>
      </c>
      <c r="BL40" s="105">
        <v>0.0</v>
      </c>
      <c r="BM40" s="105">
        <v>0.0</v>
      </c>
      <c r="BN40" s="106">
        <v>0.0</v>
      </c>
      <c r="BO40" s="106">
        <v>0.0</v>
      </c>
      <c r="BP40" s="107"/>
      <c r="BQ40" s="105">
        <v>7.0</v>
      </c>
      <c r="BR40" s="105">
        <v>5.0</v>
      </c>
      <c r="BS40" s="105">
        <v>2.0</v>
      </c>
      <c r="BT40" s="105">
        <v>1.0</v>
      </c>
      <c r="BU40" s="105">
        <v>0.0</v>
      </c>
      <c r="BV40" s="105">
        <v>0.0</v>
      </c>
      <c r="BW40" s="106">
        <v>3500.0</v>
      </c>
      <c r="BX40" s="106">
        <v>3500.0</v>
      </c>
      <c r="BY40" s="110"/>
      <c r="BZ40" s="108">
        <f t="shared" ref="BZ40:CB40" si="87">sum(BD40+BM40+BV40)</f>
        <v>1</v>
      </c>
      <c r="CA40" s="109">
        <f t="shared" si="87"/>
        <v>4000</v>
      </c>
      <c r="CB40" s="109">
        <f t="shared" si="87"/>
        <v>6000</v>
      </c>
      <c r="CC40" s="107"/>
      <c r="CD40" s="108">
        <f t="shared" ref="CD40:CF40" si="88">AV40+BZ40</f>
        <v>1</v>
      </c>
      <c r="CE40" s="109">
        <f t="shared" si="88"/>
        <v>4000</v>
      </c>
      <c r="CF40" s="109">
        <f t="shared" si="88"/>
        <v>6000</v>
      </c>
      <c r="CG40" s="107"/>
      <c r="CH40" s="107"/>
    </row>
    <row r="41" ht="14.25" hidden="1" customHeight="1">
      <c r="A41" s="103"/>
      <c r="B41" s="104"/>
      <c r="C41" s="97"/>
      <c r="D41" s="105"/>
      <c r="E41" s="105"/>
      <c r="F41" s="105"/>
      <c r="G41" s="106"/>
      <c r="H41" s="105"/>
      <c r="I41" s="105"/>
      <c r="J41" s="105"/>
      <c r="K41" s="105"/>
      <c r="L41" s="107"/>
      <c r="M41" s="105"/>
      <c r="N41" s="105"/>
      <c r="O41" s="105"/>
      <c r="P41" s="107"/>
      <c r="Q41" s="105"/>
      <c r="R41" s="105"/>
      <c r="S41" s="105"/>
      <c r="T41" s="293"/>
      <c r="U41" s="107"/>
      <c r="V41" s="105"/>
      <c r="W41" s="105"/>
      <c r="X41" s="105"/>
      <c r="Y41" s="105"/>
      <c r="Z41" s="105"/>
      <c r="AA41" s="106"/>
      <c r="AB41" s="106"/>
      <c r="AC41" s="107"/>
      <c r="AD41" s="105"/>
      <c r="AE41" s="105"/>
      <c r="AF41" s="105"/>
      <c r="AG41" s="105"/>
      <c r="AH41" s="105"/>
      <c r="AI41" s="105"/>
      <c r="AJ41" s="106"/>
      <c r="AK41" s="106"/>
      <c r="AL41" s="107"/>
      <c r="AM41" s="105"/>
      <c r="AN41" s="105"/>
      <c r="AO41" s="105"/>
      <c r="AP41" s="105"/>
      <c r="AQ41" s="105"/>
      <c r="AR41" s="105"/>
      <c r="AS41" s="106"/>
      <c r="AT41" s="106"/>
      <c r="AU41" s="110"/>
      <c r="AV41" s="108"/>
      <c r="AW41" s="108"/>
      <c r="AX41" s="108"/>
      <c r="AY41" s="107"/>
      <c r="AZ41" s="105"/>
      <c r="BA41" s="105"/>
      <c r="BB41" s="105"/>
      <c r="BC41" s="105"/>
      <c r="BD41" s="105"/>
      <c r="BE41" s="106"/>
      <c r="BF41" s="106"/>
      <c r="BG41" s="107"/>
      <c r="BH41" s="105"/>
      <c r="BI41" s="105"/>
      <c r="BJ41" s="105"/>
      <c r="BK41" s="105"/>
      <c r="BL41" s="105"/>
      <c r="BM41" s="105"/>
      <c r="BN41" s="106"/>
      <c r="BO41" s="106"/>
      <c r="BP41" s="107"/>
      <c r="BQ41" s="105"/>
      <c r="BR41" s="105"/>
      <c r="BS41" s="105"/>
      <c r="BT41" s="105"/>
      <c r="BU41" s="105"/>
      <c r="BV41" s="105"/>
      <c r="BW41" s="106"/>
      <c r="BX41" s="106"/>
      <c r="BY41" s="110"/>
      <c r="BZ41" s="108"/>
      <c r="CA41" s="108"/>
      <c r="CB41" s="108"/>
      <c r="CC41" s="107"/>
      <c r="CD41" s="108"/>
      <c r="CE41" s="108"/>
      <c r="CF41" s="108"/>
      <c r="CG41" s="107"/>
      <c r="CH41" s="107"/>
    </row>
    <row r="42" ht="14.25" hidden="1" customHeight="1">
      <c r="A42" s="103"/>
      <c r="B42" s="104"/>
      <c r="C42" s="97"/>
      <c r="D42" s="105"/>
      <c r="E42" s="105"/>
      <c r="F42" s="105"/>
      <c r="G42" s="106"/>
      <c r="H42" s="105"/>
      <c r="I42" s="105"/>
      <c r="J42" s="105"/>
      <c r="K42" s="105"/>
      <c r="L42" s="107"/>
      <c r="M42" s="105"/>
      <c r="N42" s="105"/>
      <c r="O42" s="105"/>
      <c r="P42" s="107"/>
      <c r="Q42" s="105"/>
      <c r="R42" s="105"/>
      <c r="S42" s="105"/>
      <c r="T42" s="293"/>
      <c r="U42" s="107"/>
      <c r="V42" s="105"/>
      <c r="W42" s="105"/>
      <c r="X42" s="105"/>
      <c r="Y42" s="105"/>
      <c r="Z42" s="105"/>
      <c r="AA42" s="106"/>
      <c r="AB42" s="106"/>
      <c r="AC42" s="107"/>
      <c r="AD42" s="105"/>
      <c r="AE42" s="105"/>
      <c r="AF42" s="105"/>
      <c r="AG42" s="105"/>
      <c r="AH42" s="105"/>
      <c r="AI42" s="105"/>
      <c r="AJ42" s="106"/>
      <c r="AK42" s="106"/>
      <c r="AL42" s="107"/>
      <c r="AM42" s="105"/>
      <c r="AN42" s="105"/>
      <c r="AO42" s="105"/>
      <c r="AP42" s="105"/>
      <c r="AQ42" s="105"/>
      <c r="AR42" s="105"/>
      <c r="AS42" s="106"/>
      <c r="AT42" s="106"/>
      <c r="AU42" s="110"/>
      <c r="AV42" s="108"/>
      <c r="AW42" s="108"/>
      <c r="AX42" s="108"/>
      <c r="AY42" s="107"/>
      <c r="AZ42" s="105"/>
      <c r="BA42" s="105"/>
      <c r="BB42" s="105"/>
      <c r="BC42" s="105"/>
      <c r="BD42" s="105"/>
      <c r="BE42" s="106"/>
      <c r="BF42" s="106"/>
      <c r="BG42" s="107"/>
      <c r="BH42" s="105"/>
      <c r="BI42" s="105"/>
      <c r="BJ42" s="105"/>
      <c r="BK42" s="105"/>
      <c r="BL42" s="105"/>
      <c r="BM42" s="105"/>
      <c r="BN42" s="106"/>
      <c r="BO42" s="106"/>
      <c r="BP42" s="107"/>
      <c r="BQ42" s="105"/>
      <c r="BR42" s="105"/>
      <c r="BS42" s="105"/>
      <c r="BT42" s="105"/>
      <c r="BU42" s="105"/>
      <c r="BV42" s="105"/>
      <c r="BW42" s="106"/>
      <c r="BX42" s="106"/>
      <c r="BY42" s="110"/>
      <c r="BZ42" s="108"/>
      <c r="CA42" s="108"/>
      <c r="CB42" s="108"/>
      <c r="CC42" s="107"/>
      <c r="CD42" s="108"/>
      <c r="CE42" s="108"/>
      <c r="CF42" s="108"/>
      <c r="CG42" s="107"/>
      <c r="CH42" s="107"/>
    </row>
    <row r="43" ht="14.25" hidden="1" customHeight="1">
      <c r="A43" s="103"/>
      <c r="B43" s="104"/>
      <c r="C43" s="97"/>
      <c r="D43" s="105"/>
      <c r="E43" s="105"/>
      <c r="F43" s="105"/>
      <c r="G43" s="106"/>
      <c r="H43" s="105"/>
      <c r="I43" s="105"/>
      <c r="J43" s="105"/>
      <c r="K43" s="105"/>
      <c r="L43" s="107"/>
      <c r="M43" s="105"/>
      <c r="N43" s="105"/>
      <c r="O43" s="105"/>
      <c r="P43" s="107"/>
      <c r="Q43" s="105"/>
      <c r="R43" s="105"/>
      <c r="S43" s="105"/>
      <c r="T43" s="293"/>
      <c r="U43" s="107"/>
      <c r="V43" s="105"/>
      <c r="W43" s="105"/>
      <c r="X43" s="105"/>
      <c r="Y43" s="105"/>
      <c r="Z43" s="105"/>
      <c r="AA43" s="106"/>
      <c r="AB43" s="106"/>
      <c r="AC43" s="107"/>
      <c r="AD43" s="105"/>
      <c r="AE43" s="105"/>
      <c r="AF43" s="105"/>
      <c r="AG43" s="105"/>
      <c r="AH43" s="105"/>
      <c r="AI43" s="105"/>
      <c r="AJ43" s="106"/>
      <c r="AK43" s="106"/>
      <c r="AL43" s="107"/>
      <c r="AM43" s="105"/>
      <c r="AN43" s="105"/>
      <c r="AO43" s="105"/>
      <c r="AP43" s="105"/>
      <c r="AQ43" s="105"/>
      <c r="AR43" s="105"/>
      <c r="AS43" s="106"/>
      <c r="AT43" s="106"/>
      <c r="AU43" s="110"/>
      <c r="AV43" s="108"/>
      <c r="AW43" s="108"/>
      <c r="AX43" s="108"/>
      <c r="AY43" s="107"/>
      <c r="AZ43" s="105"/>
      <c r="BA43" s="105"/>
      <c r="BB43" s="105"/>
      <c r="BC43" s="105"/>
      <c r="BD43" s="105"/>
      <c r="BE43" s="106"/>
      <c r="BF43" s="106"/>
      <c r="BG43" s="107"/>
      <c r="BH43" s="105"/>
      <c r="BI43" s="105"/>
      <c r="BJ43" s="105"/>
      <c r="BK43" s="105"/>
      <c r="BL43" s="105"/>
      <c r="BM43" s="105"/>
      <c r="BN43" s="106"/>
      <c r="BO43" s="106"/>
      <c r="BP43" s="107"/>
      <c r="BQ43" s="105"/>
      <c r="BR43" s="105"/>
      <c r="BS43" s="105"/>
      <c r="BT43" s="105"/>
      <c r="BU43" s="105"/>
      <c r="BV43" s="105"/>
      <c r="BW43" s="106"/>
      <c r="BX43" s="106"/>
      <c r="BY43" s="110"/>
      <c r="BZ43" s="108"/>
      <c r="CA43" s="108"/>
      <c r="CB43" s="108"/>
      <c r="CC43" s="107"/>
      <c r="CD43" s="108"/>
      <c r="CE43" s="108"/>
      <c r="CF43" s="108"/>
      <c r="CG43" s="107"/>
      <c r="CH43" s="107"/>
    </row>
    <row r="44" ht="15.75" customHeight="1">
      <c r="A44" s="97"/>
      <c r="B44" s="97"/>
      <c r="C44" s="112" t="s">
        <v>120</v>
      </c>
      <c r="D44" s="113">
        <f>sum(D46-D45)</f>
        <v>0</v>
      </c>
      <c r="E44" s="3"/>
      <c r="F44" s="114" t="s">
        <v>121</v>
      </c>
      <c r="G44" s="115">
        <v>1679.23</v>
      </c>
      <c r="H44" s="116">
        <f t="shared" ref="H44:K44" si="89">SUM(H13:H43)</f>
        <v>110</v>
      </c>
      <c r="I44" s="117">
        <f t="shared" si="89"/>
        <v>0</v>
      </c>
      <c r="J44" s="117">
        <f t="shared" si="89"/>
        <v>0</v>
      </c>
      <c r="K44" s="117">
        <f t="shared" si="89"/>
        <v>30</v>
      </c>
      <c r="L44" s="118"/>
      <c r="M44" s="117">
        <f t="shared" ref="M44:O44" si="90">SUM(M13:M43)</f>
        <v>0</v>
      </c>
      <c r="N44" s="117">
        <f t="shared" si="90"/>
        <v>0</v>
      </c>
      <c r="O44" s="117">
        <f t="shared" si="90"/>
        <v>0</v>
      </c>
      <c r="P44" s="295"/>
      <c r="Q44" s="117">
        <f t="shared" ref="Q44:T44" si="91">SUM(Q13:Q43)</f>
        <v>0</v>
      </c>
      <c r="R44" s="117">
        <f t="shared" si="91"/>
        <v>0</v>
      </c>
      <c r="S44" s="117">
        <f t="shared" si="91"/>
        <v>0</v>
      </c>
      <c r="T44" s="117">
        <f t="shared" si="91"/>
        <v>30</v>
      </c>
      <c r="U44" s="118"/>
      <c r="V44" s="117">
        <f t="shared" ref="V44:AB44" si="92">SUM(V13:V43)</f>
        <v>19</v>
      </c>
      <c r="W44" s="117">
        <f t="shared" si="92"/>
        <v>13</v>
      </c>
      <c r="X44" s="117">
        <f t="shared" si="92"/>
        <v>6</v>
      </c>
      <c r="Y44" s="117">
        <f t="shared" si="92"/>
        <v>1</v>
      </c>
      <c r="Z44" s="117">
        <f t="shared" si="92"/>
        <v>1</v>
      </c>
      <c r="AA44" s="119">
        <f t="shared" si="92"/>
        <v>500</v>
      </c>
      <c r="AB44" s="119">
        <f t="shared" si="92"/>
        <v>500</v>
      </c>
      <c r="AC44" s="118"/>
      <c r="AD44" s="117">
        <f t="shared" ref="AD44:AK44" si="93">SUM(AD13:AD43)</f>
        <v>0</v>
      </c>
      <c r="AE44" s="117">
        <f t="shared" si="93"/>
        <v>0</v>
      </c>
      <c r="AF44" s="117">
        <f t="shared" si="93"/>
        <v>0</v>
      </c>
      <c r="AG44" s="117">
        <f t="shared" si="93"/>
        <v>0</v>
      </c>
      <c r="AH44" s="117">
        <f t="shared" si="93"/>
        <v>0</v>
      </c>
      <c r="AI44" s="117">
        <f t="shared" si="93"/>
        <v>0</v>
      </c>
      <c r="AJ44" s="119">
        <f t="shared" si="93"/>
        <v>0</v>
      </c>
      <c r="AK44" s="119">
        <f t="shared" si="93"/>
        <v>0</v>
      </c>
      <c r="AL44" s="296"/>
      <c r="AM44" s="120">
        <f t="shared" ref="AM44:AT44" si="94">SUM(AM13:AM43)</f>
        <v>22</v>
      </c>
      <c r="AN44" s="120">
        <f t="shared" si="94"/>
        <v>18</v>
      </c>
      <c r="AO44" s="117">
        <f t="shared" si="94"/>
        <v>3</v>
      </c>
      <c r="AP44" s="120">
        <f t="shared" si="94"/>
        <v>0</v>
      </c>
      <c r="AQ44" s="120">
        <f t="shared" si="94"/>
        <v>10</v>
      </c>
      <c r="AR44" s="120">
        <f t="shared" si="94"/>
        <v>10</v>
      </c>
      <c r="AS44" s="121">
        <f t="shared" si="94"/>
        <v>20000</v>
      </c>
      <c r="AT44" s="121">
        <f t="shared" si="94"/>
        <v>25750</v>
      </c>
      <c r="AU44" s="110"/>
      <c r="AV44" s="120">
        <f t="shared" ref="AV44:AX44" si="95">SUM(AV13:AV43)</f>
        <v>11</v>
      </c>
      <c r="AW44" s="121">
        <f t="shared" si="95"/>
        <v>20500</v>
      </c>
      <c r="AX44" s="121">
        <f t="shared" si="95"/>
        <v>26250</v>
      </c>
      <c r="AY44" s="122"/>
      <c r="AZ44" s="117">
        <f t="shared" ref="AZ44:BF44" si="96">SUM(AZ13:AZ43)</f>
        <v>24</v>
      </c>
      <c r="BA44" s="117">
        <f t="shared" si="96"/>
        <v>23</v>
      </c>
      <c r="BB44" s="117">
        <f t="shared" si="96"/>
        <v>1</v>
      </c>
      <c r="BC44" s="117">
        <f t="shared" si="96"/>
        <v>4</v>
      </c>
      <c r="BD44" s="117">
        <f t="shared" si="96"/>
        <v>9</v>
      </c>
      <c r="BE44" s="119">
        <f t="shared" si="96"/>
        <v>21250</v>
      </c>
      <c r="BF44" s="119">
        <f t="shared" si="96"/>
        <v>29000</v>
      </c>
      <c r="BG44" s="118"/>
      <c r="BH44" s="117">
        <f t="shared" ref="BH44:BO44" si="97">SUM(BH13:BH43)</f>
        <v>1</v>
      </c>
      <c r="BI44" s="117">
        <f t="shared" si="97"/>
        <v>1</v>
      </c>
      <c r="BJ44" s="117">
        <f t="shared" si="97"/>
        <v>0</v>
      </c>
      <c r="BK44" s="117">
        <f t="shared" si="97"/>
        <v>0</v>
      </c>
      <c r="BL44" s="117">
        <f t="shared" si="97"/>
        <v>0</v>
      </c>
      <c r="BM44" s="117">
        <f t="shared" si="97"/>
        <v>1</v>
      </c>
      <c r="BN44" s="119">
        <f t="shared" si="97"/>
        <v>3500</v>
      </c>
      <c r="BO44" s="119">
        <f t="shared" si="97"/>
        <v>3500</v>
      </c>
      <c r="BP44" s="296"/>
      <c r="BQ44" s="120">
        <f t="shared" ref="BQ44:BX44" si="98">SUM(BQ13:BQ43)</f>
        <v>58</v>
      </c>
      <c r="BR44" s="120">
        <f t="shared" si="98"/>
        <v>44</v>
      </c>
      <c r="BS44" s="117">
        <f t="shared" si="98"/>
        <v>15</v>
      </c>
      <c r="BT44" s="120">
        <f t="shared" si="98"/>
        <v>12</v>
      </c>
      <c r="BU44" s="120">
        <f t="shared" si="98"/>
        <v>5</v>
      </c>
      <c r="BV44" s="120">
        <f t="shared" si="98"/>
        <v>10</v>
      </c>
      <c r="BW44" s="121">
        <f t="shared" si="98"/>
        <v>29000</v>
      </c>
      <c r="BX44" s="121">
        <f t="shared" si="98"/>
        <v>32000</v>
      </c>
      <c r="BY44" s="110"/>
      <c r="BZ44" s="120">
        <f t="shared" ref="BZ44:CB44" si="99">SUM(BZ13:BZ43)</f>
        <v>20</v>
      </c>
      <c r="CA44" s="121">
        <f t="shared" si="99"/>
        <v>53750</v>
      </c>
      <c r="CB44" s="121">
        <f t="shared" si="99"/>
        <v>64500</v>
      </c>
      <c r="CC44" s="122"/>
      <c r="CD44" s="120">
        <f t="shared" ref="CD44:CF44" si="100">SUM(CD13:CD43)</f>
        <v>31</v>
      </c>
      <c r="CE44" s="121">
        <f t="shared" si="100"/>
        <v>74250</v>
      </c>
      <c r="CF44" s="121">
        <f t="shared" si="100"/>
        <v>90750</v>
      </c>
      <c r="CG44" s="122"/>
      <c r="CH44" s="122"/>
    </row>
    <row r="45" ht="15.75" customHeight="1">
      <c r="A45" s="3"/>
      <c r="B45" s="97"/>
      <c r="C45" s="123" t="s">
        <v>122</v>
      </c>
      <c r="D45" s="124">
        <f>MIN(D13:D43)</f>
        <v>0</v>
      </c>
      <c r="E45" s="3"/>
      <c r="F45" s="3"/>
      <c r="G45" s="97"/>
      <c r="H45" s="97"/>
      <c r="I45" s="125"/>
      <c r="J45" s="95"/>
      <c r="K45" s="95"/>
      <c r="L45" s="107"/>
      <c r="M45" s="3"/>
      <c r="N45" s="95"/>
      <c r="O45" s="95"/>
      <c r="P45" s="297"/>
      <c r="Q45" s="3"/>
      <c r="R45" s="95"/>
      <c r="S45" s="95"/>
      <c r="T45" s="3"/>
      <c r="U45" s="127"/>
      <c r="V45" s="3"/>
      <c r="W45" s="3"/>
      <c r="X45" s="3"/>
      <c r="Y45" s="3"/>
      <c r="Z45" s="128" t="s">
        <v>123</v>
      </c>
      <c r="AA45" s="129">
        <f>IFERROR(AA44/Z44,0)</f>
        <v>500</v>
      </c>
      <c r="AB45" s="129">
        <f>IFERROR((AB44/Z44),0)</f>
        <v>500</v>
      </c>
      <c r="AC45" s="127"/>
      <c r="AD45" s="3"/>
      <c r="AE45" s="3"/>
      <c r="AF45" s="3"/>
      <c r="AG45" s="3"/>
      <c r="AH45" s="3"/>
      <c r="AI45" s="128" t="s">
        <v>123</v>
      </c>
      <c r="AJ45" s="129">
        <f>IFERROR(AJ44/AI44,0)</f>
        <v>0</v>
      </c>
      <c r="AK45" s="129">
        <f>IFERROR((AK44/AI44),0)</f>
        <v>0</v>
      </c>
      <c r="AL45" s="3"/>
      <c r="AM45" s="3"/>
      <c r="AN45" s="3"/>
      <c r="AO45" s="3"/>
      <c r="AP45" s="3"/>
      <c r="AQ45" s="3"/>
      <c r="AR45" s="128" t="s">
        <v>123</v>
      </c>
      <c r="AS45" s="129">
        <f>IFERROR(AS44/AR44,0)</f>
        <v>2000</v>
      </c>
      <c r="AT45" s="129">
        <f>IFERROR((AT44/AR44),0)</f>
        <v>2575</v>
      </c>
      <c r="AU45" s="110"/>
      <c r="AV45" s="128" t="s">
        <v>123</v>
      </c>
      <c r="AW45" s="129">
        <f>IFERROR(AW44/AV44,0)</f>
        <v>1863.636364</v>
      </c>
      <c r="AX45" s="129">
        <f>IFERROR((AX44/AV44),0)</f>
        <v>2386.363636</v>
      </c>
      <c r="AY45" s="3"/>
      <c r="AZ45" s="3"/>
      <c r="BA45" s="3"/>
      <c r="BB45" s="3"/>
      <c r="BC45" s="3"/>
      <c r="BD45" s="128" t="s">
        <v>123</v>
      </c>
      <c r="BE45" s="129">
        <f>IFERROR(BE44/BD44,0)</f>
        <v>2361.111111</v>
      </c>
      <c r="BF45" s="129">
        <f>IFERROR((BF44/BD44),0)</f>
        <v>3222.222222</v>
      </c>
      <c r="BG45" s="127"/>
      <c r="BH45" s="3"/>
      <c r="BI45" s="3"/>
      <c r="BJ45" s="3"/>
      <c r="BK45" s="3"/>
      <c r="BL45" s="3"/>
      <c r="BM45" s="128" t="s">
        <v>123</v>
      </c>
      <c r="BN45" s="129">
        <f>IFERROR(BN44/BM44,0)</f>
        <v>3500</v>
      </c>
      <c r="BO45" s="129">
        <f>IFERROR((BO44/BM44),0)</f>
        <v>3500</v>
      </c>
      <c r="BP45" s="3"/>
      <c r="BQ45" s="3"/>
      <c r="BR45" s="3"/>
      <c r="BS45" s="3"/>
      <c r="BT45" s="3"/>
      <c r="BU45" s="3"/>
      <c r="BV45" s="128" t="s">
        <v>123</v>
      </c>
      <c r="BW45" s="129">
        <f>IFERROR(BW44/BV44,0)</f>
        <v>2900</v>
      </c>
      <c r="BX45" s="129">
        <f>IFERROR((BX44/BV44),0)</f>
        <v>3200</v>
      </c>
      <c r="BY45" s="110"/>
      <c r="BZ45" s="128" t="s">
        <v>123</v>
      </c>
      <c r="CA45" s="129">
        <f>IFERROR(CA44/BZ44,0)</f>
        <v>2687.5</v>
      </c>
      <c r="CB45" s="129">
        <f>IFERROR((CB44/BZ44),0)</f>
        <v>3225</v>
      </c>
      <c r="CC45" s="3"/>
      <c r="CD45" s="128" t="s">
        <v>123</v>
      </c>
      <c r="CE45" s="129">
        <f>IFERROR(CE44/CD44,0)</f>
        <v>2395.16129</v>
      </c>
      <c r="CF45" s="129">
        <f>IFERROR((CF44/CD44),0)</f>
        <v>2927.419355</v>
      </c>
      <c r="CG45" s="3"/>
      <c r="CH45" s="3"/>
    </row>
    <row r="46" ht="15.75" customHeight="1">
      <c r="A46" s="3"/>
      <c r="B46" s="97"/>
      <c r="C46" s="123" t="s">
        <v>124</v>
      </c>
      <c r="D46" s="130">
        <f>MAX(D12:D42)</f>
        <v>0</v>
      </c>
      <c r="E46" s="3"/>
      <c r="F46" s="3"/>
      <c r="G46" s="97"/>
      <c r="H46" s="97"/>
      <c r="I46" s="125"/>
      <c r="J46" s="95"/>
      <c r="K46" s="95"/>
      <c r="L46" s="107"/>
      <c r="M46" s="3"/>
      <c r="N46" s="95"/>
      <c r="O46" s="95"/>
      <c r="P46" s="297"/>
      <c r="Q46" s="3"/>
      <c r="R46" s="95"/>
      <c r="S46" s="95"/>
      <c r="T46" s="3"/>
      <c r="U46" s="127"/>
      <c r="V46" s="3"/>
      <c r="W46" s="3"/>
      <c r="X46" s="3"/>
      <c r="Y46" s="3"/>
      <c r="Z46" s="3"/>
      <c r="AA46" s="3"/>
      <c r="AB46" s="3"/>
      <c r="AC46" s="127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110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127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110"/>
      <c r="BZ46" s="3"/>
      <c r="CA46" s="3"/>
      <c r="CB46" s="3"/>
      <c r="CC46" s="3"/>
      <c r="CD46" s="3"/>
      <c r="CE46" s="3"/>
      <c r="CF46" s="3"/>
      <c r="CG46" s="3"/>
      <c r="CH46" s="3"/>
    </row>
    <row r="47" ht="15.75" customHeight="1">
      <c r="A47" s="3"/>
      <c r="B47" s="97"/>
      <c r="C47" s="131"/>
      <c r="D47" s="132"/>
      <c r="E47" s="3"/>
      <c r="F47" s="3"/>
      <c r="G47" s="97"/>
      <c r="H47" s="97"/>
      <c r="I47" s="133" t="s">
        <v>204</v>
      </c>
      <c r="J47" s="16"/>
      <c r="K47" s="12"/>
      <c r="L47" s="107"/>
      <c r="M47" s="93" t="s">
        <v>196</v>
      </c>
      <c r="N47" s="84"/>
      <c r="O47" s="85"/>
      <c r="P47" s="55"/>
      <c r="Q47" s="93" t="s">
        <v>197</v>
      </c>
      <c r="R47" s="84"/>
      <c r="S47" s="85"/>
      <c r="T47" s="97"/>
      <c r="U47" s="97"/>
      <c r="V47" s="134"/>
      <c r="W47" s="84"/>
      <c r="X47" s="84"/>
      <c r="Y47" s="84"/>
      <c r="Z47" s="84"/>
      <c r="AA47" s="135"/>
      <c r="AB47" s="3"/>
      <c r="AC47" s="97"/>
      <c r="AD47" s="3"/>
      <c r="AE47" s="3"/>
      <c r="AF47" s="3"/>
      <c r="AG47" s="3"/>
      <c r="AH47" s="3"/>
      <c r="AI47" s="3"/>
      <c r="AJ47" s="135"/>
      <c r="AK47" s="136" t="s">
        <v>205</v>
      </c>
      <c r="AL47" s="84"/>
      <c r="AM47" s="137"/>
      <c r="AN47" s="136" t="s">
        <v>127</v>
      </c>
      <c r="AO47" s="84"/>
      <c r="AP47" s="135"/>
      <c r="AQ47" s="139" t="s">
        <v>199</v>
      </c>
      <c r="AR47" s="84"/>
      <c r="AS47" s="3"/>
      <c r="AT47" s="139" t="s">
        <v>95</v>
      </c>
      <c r="AU47" s="84"/>
      <c r="AV47" s="148"/>
      <c r="AW47" s="140"/>
      <c r="AX47" s="85"/>
      <c r="AY47" s="3"/>
      <c r="AZ47" s="138"/>
      <c r="BA47" s="84"/>
      <c r="BB47" s="84"/>
      <c r="BC47" s="84"/>
      <c r="BD47" s="84"/>
      <c r="BE47" s="135"/>
      <c r="BF47" s="3"/>
      <c r="BG47" s="97"/>
      <c r="BH47" s="3"/>
      <c r="BI47" s="3"/>
      <c r="BJ47" s="3"/>
      <c r="BK47" s="3"/>
      <c r="BL47" s="3"/>
      <c r="BM47" s="3"/>
      <c r="BN47" s="135"/>
      <c r="BO47" s="136" t="s">
        <v>206</v>
      </c>
      <c r="BP47" s="84"/>
      <c r="BQ47" s="137"/>
      <c r="BR47" s="136" t="s">
        <v>127</v>
      </c>
      <c r="BS47" s="84"/>
      <c r="BT47" s="135"/>
      <c r="BU47" s="139" t="s">
        <v>199</v>
      </c>
      <c r="BV47" s="84"/>
      <c r="BW47" s="3"/>
      <c r="BX47" s="139" t="s">
        <v>95</v>
      </c>
      <c r="BY47" s="84"/>
      <c r="BZ47" s="148"/>
      <c r="CA47" s="298" t="s">
        <v>207</v>
      </c>
      <c r="CB47" s="85"/>
      <c r="CC47" s="3"/>
      <c r="CD47" s="142" t="s">
        <v>128</v>
      </c>
      <c r="CE47" s="84"/>
      <c r="CF47" s="3"/>
      <c r="CG47" s="3"/>
      <c r="CH47" s="3"/>
    </row>
    <row r="48" ht="41.25" customHeight="1">
      <c r="A48" s="3"/>
      <c r="B48" s="97"/>
      <c r="C48" s="97"/>
      <c r="D48" s="97"/>
      <c r="E48" s="97"/>
      <c r="F48" s="143" t="s">
        <v>129</v>
      </c>
      <c r="G48" s="84"/>
      <c r="H48" s="97"/>
      <c r="I48" s="144" t="s">
        <v>130</v>
      </c>
      <c r="J48" s="145"/>
      <c r="K48" s="146"/>
      <c r="L48" s="107"/>
      <c r="M48" s="143" t="s">
        <v>130</v>
      </c>
      <c r="N48" s="84"/>
      <c r="O48" s="85"/>
      <c r="P48" s="107"/>
      <c r="Q48" s="143" t="s">
        <v>130</v>
      </c>
      <c r="R48" s="84"/>
      <c r="S48" s="85"/>
      <c r="T48" s="97"/>
      <c r="U48" s="97"/>
      <c r="V48" s="147"/>
      <c r="W48" s="85"/>
      <c r="X48" s="148"/>
      <c r="Y48" s="147"/>
      <c r="Z48" s="85"/>
      <c r="AA48" s="149"/>
      <c r="AB48" s="3"/>
      <c r="AC48" s="97"/>
      <c r="AD48" s="3"/>
      <c r="AE48" s="3"/>
      <c r="AF48" s="3"/>
      <c r="AG48" s="3"/>
      <c r="AH48" s="3"/>
      <c r="AI48" s="3"/>
      <c r="AJ48" s="149"/>
      <c r="AK48" s="150" t="s">
        <v>131</v>
      </c>
      <c r="AL48" s="84"/>
      <c r="AM48" s="151"/>
      <c r="AN48" s="150" t="s">
        <v>131</v>
      </c>
      <c r="AO48" s="84"/>
      <c r="AP48" s="263"/>
      <c r="AQ48" s="150" t="s">
        <v>131</v>
      </c>
      <c r="AR48" s="85"/>
      <c r="AS48" s="3"/>
      <c r="AT48" s="150" t="s">
        <v>131</v>
      </c>
      <c r="AU48" s="85"/>
      <c r="AV48" s="148"/>
      <c r="AW48" s="148"/>
      <c r="AX48" s="148"/>
      <c r="AY48" s="3"/>
      <c r="AZ48" s="152"/>
      <c r="BA48" s="85"/>
      <c r="BB48" s="153"/>
      <c r="BC48" s="152"/>
      <c r="BD48" s="85"/>
      <c r="BE48" s="149"/>
      <c r="BF48" s="3"/>
      <c r="BG48" s="97"/>
      <c r="BH48" s="3"/>
      <c r="BI48" s="3"/>
      <c r="BJ48" s="3"/>
      <c r="BK48" s="3"/>
      <c r="BL48" s="3"/>
      <c r="BM48" s="3"/>
      <c r="BN48" s="149"/>
      <c r="BO48" s="150" t="s">
        <v>131</v>
      </c>
      <c r="BP48" s="84"/>
      <c r="BQ48" s="151"/>
      <c r="BR48" s="150" t="s">
        <v>131</v>
      </c>
      <c r="BS48" s="84"/>
      <c r="BT48" s="263"/>
      <c r="BU48" s="150" t="s">
        <v>131</v>
      </c>
      <c r="BV48" s="85"/>
      <c r="BW48" s="3"/>
      <c r="BX48" s="150" t="s">
        <v>131</v>
      </c>
      <c r="BY48" s="85"/>
      <c r="BZ48" s="148"/>
      <c r="CA48" s="299" t="s">
        <v>177</v>
      </c>
      <c r="CB48" s="299" t="s">
        <v>178</v>
      </c>
      <c r="CC48" s="3"/>
      <c r="CD48" s="150" t="s">
        <v>131</v>
      </c>
      <c r="CE48" s="84"/>
      <c r="CF48" s="3"/>
      <c r="CG48" s="3"/>
      <c r="CH48" s="3"/>
    </row>
    <row r="49" ht="15.75" customHeight="1">
      <c r="A49" s="3"/>
      <c r="B49" s="97"/>
      <c r="C49" s="97"/>
      <c r="D49" s="97"/>
      <c r="E49" s="97"/>
      <c r="F49" s="155">
        <f>IFERROR(G44/H44,"-")</f>
        <v>15.26572727</v>
      </c>
      <c r="G49" s="63"/>
      <c r="H49" s="97"/>
      <c r="I49" s="156" t="str">
        <f>IFERROR(J44/I44,"-")</f>
        <v>-</v>
      </c>
      <c r="J49" s="62"/>
      <c r="K49" s="63"/>
      <c r="L49" s="107"/>
      <c r="M49" s="156" t="str">
        <f>IFERROR(N44/M44,"-")</f>
        <v>-</v>
      </c>
      <c r="N49" s="62"/>
      <c r="O49" s="63"/>
      <c r="P49" s="107"/>
      <c r="Q49" s="156" t="str">
        <f>IFERROR(R44/Q44,"-")</f>
        <v>-</v>
      </c>
      <c r="R49" s="62"/>
      <c r="S49" s="63"/>
      <c r="T49" s="97"/>
      <c r="U49" s="97"/>
      <c r="V49" s="157"/>
      <c r="W49" s="63"/>
      <c r="X49" s="158"/>
      <c r="Y49" s="159"/>
      <c r="Z49" s="160"/>
      <c r="AA49" s="161"/>
      <c r="AB49" s="3"/>
      <c r="AC49" s="97"/>
      <c r="AD49" s="3"/>
      <c r="AE49" s="3"/>
      <c r="AF49" s="3"/>
      <c r="AG49" s="3"/>
      <c r="AH49" s="3"/>
      <c r="AI49" s="3"/>
      <c r="AJ49" s="161"/>
      <c r="AK49" s="156">
        <f>IFERROR(AV44/(W44+AE44+AN44),"-")</f>
        <v>0.3548387097</v>
      </c>
      <c r="AL49" s="63"/>
      <c r="AM49" s="162"/>
      <c r="AN49" s="156">
        <f>IFERROR(Z44/W44,"-")</f>
        <v>0.07692307692</v>
      </c>
      <c r="AO49" s="63"/>
      <c r="AP49" s="266"/>
      <c r="AQ49" s="156" t="str">
        <f>iferror(AI44/AE44,"-")</f>
        <v>-</v>
      </c>
      <c r="AR49" s="63"/>
      <c r="AS49" s="3"/>
      <c r="AT49" s="156">
        <f>IFERROR(AR44/AN44,"-")</f>
        <v>0.5555555556</v>
      </c>
      <c r="AU49" s="63"/>
      <c r="AV49" s="164"/>
      <c r="AW49" s="164"/>
      <c r="AX49" s="169"/>
      <c r="AY49" s="3"/>
      <c r="AZ49" s="163"/>
      <c r="BA49" s="63"/>
      <c r="BB49" s="166"/>
      <c r="BC49" s="167"/>
      <c r="BD49" s="160"/>
      <c r="BE49" s="161"/>
      <c r="BF49" s="3"/>
      <c r="BG49" s="97"/>
      <c r="BH49" s="3"/>
      <c r="BI49" s="3"/>
      <c r="BJ49" s="3"/>
      <c r="BK49" s="3"/>
      <c r="BL49" s="3"/>
      <c r="BM49" s="3"/>
      <c r="BN49" s="161"/>
      <c r="BO49" s="156">
        <f>IFERROR(BZ44/(BA44+BI44+BR44),"-")</f>
        <v>0.2941176471</v>
      </c>
      <c r="BP49" s="63"/>
      <c r="BQ49" s="162"/>
      <c r="BR49" s="156">
        <f>IFERROR(BD44/BA44,"-")</f>
        <v>0.3913043478</v>
      </c>
      <c r="BS49" s="63"/>
      <c r="BT49" s="266"/>
      <c r="BU49" s="156">
        <f>iferror(BM44/BI44,"-")</f>
        <v>1</v>
      </c>
      <c r="BV49" s="63"/>
      <c r="BW49" s="3"/>
      <c r="BX49" s="156">
        <f>IFERROR(BV44/BR44,"-")</f>
        <v>0.2272727273</v>
      </c>
      <c r="BY49" s="63"/>
      <c r="BZ49" s="164"/>
      <c r="CA49" s="300" t="str">
        <f>IFERROR(G4/(BA44+BI44+BR44+W44+AE44+AN44),"-")</f>
        <v>-</v>
      </c>
      <c r="CB49" s="301">
        <f>IFERROR(CE44/G44,"-")</f>
        <v>44.21669456</v>
      </c>
      <c r="CC49" s="3"/>
      <c r="CD49" s="156">
        <f>IFERROR((AV44+BZ44)/(BA44+BI44+BR44+W44+AE44+AN44),"-")</f>
        <v>0.3131313131</v>
      </c>
      <c r="CE49" s="63"/>
      <c r="CF49" s="3"/>
      <c r="CG49" s="3"/>
      <c r="CH49" s="3"/>
    </row>
    <row r="50" ht="15.75" customHeight="1">
      <c r="A50" s="3"/>
      <c r="B50" s="97"/>
      <c r="C50" s="97"/>
      <c r="D50" s="97"/>
      <c r="E50" s="97"/>
      <c r="G50" s="160"/>
      <c r="H50" s="97"/>
      <c r="I50" s="171"/>
      <c r="K50" s="160"/>
      <c r="L50" s="107"/>
      <c r="M50" s="171"/>
      <c r="O50" s="160"/>
      <c r="P50" s="107"/>
      <c r="Q50" s="171"/>
      <c r="S50" s="160"/>
      <c r="T50" s="97"/>
      <c r="U50" s="97"/>
      <c r="V50" s="171"/>
      <c r="W50" s="160"/>
      <c r="X50" s="158"/>
      <c r="Z50" s="160"/>
      <c r="AA50" s="161"/>
      <c r="AB50" s="3"/>
      <c r="AC50" s="97"/>
      <c r="AD50" s="3"/>
      <c r="AE50" s="3"/>
      <c r="AF50" s="3"/>
      <c r="AG50" s="3"/>
      <c r="AH50" s="3"/>
      <c r="AI50" s="3"/>
      <c r="AJ50" s="161"/>
      <c r="AK50" s="171"/>
      <c r="AL50" s="160"/>
      <c r="AM50" s="162"/>
      <c r="AN50" s="171"/>
      <c r="AO50" s="160"/>
      <c r="AP50" s="266"/>
      <c r="AQ50" s="171"/>
      <c r="AR50" s="160"/>
      <c r="AS50" s="3"/>
      <c r="AT50" s="171"/>
      <c r="AU50" s="160"/>
      <c r="AV50" s="173"/>
      <c r="AW50" s="173"/>
      <c r="AX50" s="173"/>
      <c r="AY50" s="3"/>
      <c r="AZ50" s="171"/>
      <c r="BA50" s="160"/>
      <c r="BB50" s="166"/>
      <c r="BD50" s="160"/>
      <c r="BE50" s="161"/>
      <c r="BF50" s="3"/>
      <c r="BG50" s="97"/>
      <c r="BH50" s="3"/>
      <c r="BI50" s="3"/>
      <c r="BJ50" s="3"/>
      <c r="BK50" s="3"/>
      <c r="BL50" s="3"/>
      <c r="BM50" s="3"/>
      <c r="BN50" s="161"/>
      <c r="BO50" s="171"/>
      <c r="BP50" s="160"/>
      <c r="BQ50" s="162"/>
      <c r="BR50" s="171"/>
      <c r="BS50" s="160"/>
      <c r="BT50" s="266"/>
      <c r="BU50" s="171"/>
      <c r="BV50" s="160"/>
      <c r="BW50" s="3"/>
      <c r="BX50" s="171"/>
      <c r="BY50" s="160"/>
      <c r="BZ50" s="173"/>
      <c r="CA50" s="173"/>
      <c r="CB50" s="173"/>
      <c r="CC50" s="3"/>
      <c r="CD50" s="171"/>
      <c r="CE50" s="160"/>
      <c r="CF50" s="3"/>
      <c r="CG50" s="3"/>
      <c r="CH50" s="3"/>
    </row>
    <row r="51" ht="15.0" customHeight="1">
      <c r="A51" s="3"/>
      <c r="B51" s="97"/>
      <c r="C51" s="97"/>
      <c r="D51" s="97"/>
      <c r="E51" s="97"/>
      <c r="F51" s="145"/>
      <c r="G51" s="146"/>
      <c r="H51" s="97"/>
      <c r="I51" s="175"/>
      <c r="J51" s="145"/>
      <c r="K51" s="146"/>
      <c r="L51" s="107"/>
      <c r="M51" s="175"/>
      <c r="N51" s="145"/>
      <c r="O51" s="146"/>
      <c r="P51" s="107"/>
      <c r="Q51" s="175"/>
      <c r="R51" s="145"/>
      <c r="S51" s="146"/>
      <c r="T51" s="97"/>
      <c r="U51" s="97"/>
      <c r="V51" s="175"/>
      <c r="W51" s="146"/>
      <c r="X51" s="158"/>
      <c r="Y51" s="145"/>
      <c r="Z51" s="146"/>
      <c r="AA51" s="166"/>
      <c r="AB51" s="3"/>
      <c r="AC51" s="97"/>
      <c r="AD51" s="3"/>
      <c r="AE51" s="3"/>
      <c r="AF51" s="3"/>
      <c r="AG51" s="3"/>
      <c r="AH51" s="3"/>
      <c r="AI51" s="3"/>
      <c r="AJ51" s="166"/>
      <c r="AK51" s="175"/>
      <c r="AL51" s="146"/>
      <c r="AM51" s="162"/>
      <c r="AN51" s="175"/>
      <c r="AO51" s="146"/>
      <c r="AP51" s="266"/>
      <c r="AQ51" s="175"/>
      <c r="AR51" s="146"/>
      <c r="AS51" s="3"/>
      <c r="AT51" s="175"/>
      <c r="AU51" s="146"/>
      <c r="AV51" s="177"/>
      <c r="AW51" s="177"/>
      <c r="AX51" s="177"/>
      <c r="AY51" s="3"/>
      <c r="AZ51" s="175"/>
      <c r="BA51" s="146"/>
      <c r="BB51" s="166"/>
      <c r="BC51" s="145"/>
      <c r="BD51" s="146"/>
      <c r="BE51" s="166"/>
      <c r="BF51" s="3"/>
      <c r="BG51" s="97"/>
      <c r="BH51" s="3"/>
      <c r="BI51" s="3"/>
      <c r="BJ51" s="3"/>
      <c r="BK51" s="3"/>
      <c r="BL51" s="3"/>
      <c r="BM51" s="3"/>
      <c r="BN51" s="166"/>
      <c r="BO51" s="175"/>
      <c r="BP51" s="146"/>
      <c r="BQ51" s="162"/>
      <c r="BR51" s="175"/>
      <c r="BS51" s="146"/>
      <c r="BT51" s="266"/>
      <c r="BU51" s="175"/>
      <c r="BV51" s="146"/>
      <c r="BW51" s="3"/>
      <c r="BX51" s="175"/>
      <c r="BY51" s="146"/>
      <c r="BZ51" s="177"/>
      <c r="CA51" s="177"/>
      <c r="CB51" s="177"/>
      <c r="CC51" s="3"/>
      <c r="CD51" s="175"/>
      <c r="CE51" s="146"/>
      <c r="CF51" s="3"/>
      <c r="CG51" s="3"/>
      <c r="CH51" s="3"/>
    </row>
    <row r="52" ht="15.75" customHeight="1">
      <c r="A52" s="3"/>
      <c r="B52" s="3"/>
      <c r="C52" s="3"/>
      <c r="D52" s="3"/>
      <c r="E52" s="3"/>
      <c r="F52" s="143" t="s">
        <v>132</v>
      </c>
      <c r="G52" s="84"/>
      <c r="H52" s="3"/>
      <c r="I52" s="143" t="s">
        <v>133</v>
      </c>
      <c r="J52" s="84"/>
      <c r="K52" s="85"/>
      <c r="L52" s="107"/>
      <c r="M52" s="143" t="s">
        <v>133</v>
      </c>
      <c r="N52" s="84"/>
      <c r="O52" s="85"/>
      <c r="P52" s="107"/>
      <c r="Q52" s="143" t="s">
        <v>133</v>
      </c>
      <c r="R52" s="84"/>
      <c r="S52" s="85"/>
      <c r="T52" s="3"/>
      <c r="U52" s="3"/>
      <c r="V52" s="147"/>
      <c r="W52" s="84"/>
      <c r="X52" s="148"/>
      <c r="Y52" s="147"/>
      <c r="Z52" s="85"/>
      <c r="AA52" s="152"/>
      <c r="AB52" s="3"/>
      <c r="AC52" s="3"/>
      <c r="AD52" s="3"/>
      <c r="AE52" s="3"/>
      <c r="AF52" s="3"/>
      <c r="AG52" s="3"/>
      <c r="AH52" s="3"/>
      <c r="AI52" s="3"/>
      <c r="AJ52" s="152"/>
      <c r="AK52" s="150" t="s">
        <v>134</v>
      </c>
      <c r="AL52" s="84"/>
      <c r="AM52" s="151"/>
      <c r="AN52" s="150" t="s">
        <v>134</v>
      </c>
      <c r="AO52" s="84"/>
      <c r="AP52" s="266"/>
      <c r="AQ52" s="150" t="s">
        <v>134</v>
      </c>
      <c r="AR52" s="85"/>
      <c r="AS52" s="3"/>
      <c r="AT52" s="150" t="s">
        <v>134</v>
      </c>
      <c r="AU52" s="85"/>
      <c r="AV52" s="148"/>
      <c r="AW52" s="148"/>
      <c r="AX52" s="148"/>
      <c r="AY52" s="3"/>
      <c r="AZ52" s="152"/>
      <c r="BA52" s="84"/>
      <c r="BB52" s="153"/>
      <c r="BC52" s="152"/>
      <c r="BD52" s="85"/>
      <c r="BE52" s="152"/>
      <c r="BF52" s="3"/>
      <c r="BG52" s="3"/>
      <c r="BH52" s="3"/>
      <c r="BI52" s="3"/>
      <c r="BJ52" s="3"/>
      <c r="BK52" s="3"/>
      <c r="BL52" s="3"/>
      <c r="BM52" s="3"/>
      <c r="BN52" s="152"/>
      <c r="BO52" s="150" t="s">
        <v>134</v>
      </c>
      <c r="BP52" s="84"/>
      <c r="BQ52" s="151"/>
      <c r="BR52" s="150" t="s">
        <v>134</v>
      </c>
      <c r="BS52" s="84"/>
      <c r="BT52" s="266"/>
      <c r="BU52" s="150" t="s">
        <v>134</v>
      </c>
      <c r="BV52" s="85"/>
      <c r="BW52" s="3"/>
      <c r="BX52" s="150" t="s">
        <v>134</v>
      </c>
      <c r="BY52" s="85"/>
      <c r="BZ52" s="148"/>
      <c r="CA52" s="299" t="s">
        <v>182</v>
      </c>
      <c r="CB52" s="299" t="s">
        <v>183</v>
      </c>
      <c r="CC52" s="3"/>
      <c r="CD52" s="150" t="s">
        <v>134</v>
      </c>
      <c r="CE52" s="84"/>
      <c r="CF52" s="3"/>
      <c r="CG52" s="3"/>
      <c r="CH52" s="3"/>
    </row>
    <row r="53" ht="15.75" customHeight="1">
      <c r="A53" s="3"/>
      <c r="B53" s="3"/>
      <c r="C53" s="3"/>
      <c r="D53" s="3"/>
      <c r="E53" s="3"/>
      <c r="F53" s="179">
        <f>IFERROR(I5/(I4),"-")</f>
        <v>0</v>
      </c>
      <c r="G53" s="63"/>
      <c r="H53" s="3"/>
      <c r="I53" s="180" t="str">
        <f>IFERROR(K44/J44,"-")</f>
        <v>-</v>
      </c>
      <c r="J53" s="62"/>
      <c r="K53" s="63"/>
      <c r="L53" s="181"/>
      <c r="M53" s="180" t="str">
        <f>IFERROR(O44/N44,"-")</f>
        <v>-</v>
      </c>
      <c r="N53" s="62"/>
      <c r="O53" s="63"/>
      <c r="P53" s="107"/>
      <c r="Q53" s="180" t="str">
        <f>IFERROR(S44/R44,"-")</f>
        <v>-</v>
      </c>
      <c r="R53" s="62"/>
      <c r="S53" s="63"/>
      <c r="T53" s="3"/>
      <c r="U53" s="3"/>
      <c r="V53" s="157"/>
      <c r="W53" s="63"/>
      <c r="X53" s="182"/>
      <c r="Y53" s="157"/>
      <c r="Z53" s="63"/>
      <c r="AA53" s="163"/>
      <c r="AB53" s="3"/>
      <c r="AC53" s="3"/>
      <c r="AD53" s="3"/>
      <c r="AE53" s="3"/>
      <c r="AF53" s="3"/>
      <c r="AG53" s="3"/>
      <c r="AH53" s="3"/>
      <c r="AI53" s="3"/>
      <c r="AJ53" s="163"/>
      <c r="AK53" s="156">
        <f>IFERROR((X44+AG44+AP44)/(V44+AE44+AN44),"-")</f>
        <v>0.1621621622</v>
      </c>
      <c r="AL53" s="63"/>
      <c r="AM53" s="162"/>
      <c r="AN53" s="156">
        <f>iferror(X44/V44,"-")</f>
        <v>0.3157894737</v>
      </c>
      <c r="AO53" s="63"/>
      <c r="AP53" s="266"/>
      <c r="AQ53" s="156" t="str">
        <f>iferror(AI44/AG44,"-")</f>
        <v>-</v>
      </c>
      <c r="AR53" s="63"/>
      <c r="AS53" s="3"/>
      <c r="AT53" s="156">
        <f>IFERROR(AR44/AN44,"-")</f>
        <v>0.5555555556</v>
      </c>
      <c r="AU53" s="63"/>
      <c r="AV53" s="184"/>
      <c r="AW53" s="184"/>
      <c r="AX53" s="185"/>
      <c r="AY53" s="3"/>
      <c r="AZ53" s="163"/>
      <c r="BA53" s="63"/>
      <c r="BB53" s="186"/>
      <c r="BC53" s="163"/>
      <c r="BD53" s="63"/>
      <c r="BE53" s="163"/>
      <c r="BF53" s="3"/>
      <c r="BG53" s="3"/>
      <c r="BH53" s="3"/>
      <c r="BI53" s="3"/>
      <c r="BJ53" s="3"/>
      <c r="BK53" s="3"/>
      <c r="BL53" s="3"/>
      <c r="BM53" s="3"/>
      <c r="BN53" s="163"/>
      <c r="BO53" s="156">
        <f>IFERROR((BB44+BK44+BT44)/(AZ44+BI44+BR44),"-")</f>
        <v>0.1884057971</v>
      </c>
      <c r="BP53" s="63"/>
      <c r="BQ53" s="162"/>
      <c r="BR53" s="156">
        <f>iferror(BB44/AZ44,"-")</f>
        <v>0.04166666667</v>
      </c>
      <c r="BS53" s="63"/>
      <c r="BT53" s="266"/>
      <c r="BU53" s="156" t="str">
        <f>iferror(BM44/BK44,"-")</f>
        <v>-</v>
      </c>
      <c r="BV53" s="63"/>
      <c r="BW53" s="3"/>
      <c r="BX53" s="156">
        <f>IFERROR(BV44/BR44,"-")</f>
        <v>0.2272727273</v>
      </c>
      <c r="BY53" s="63"/>
      <c r="BZ53" s="184"/>
      <c r="CA53" s="302">
        <f>IFERROR(G44/CD44,"-")</f>
        <v>54.16870968</v>
      </c>
      <c r="CB53" s="303">
        <f>IFERROR(CF44/G44,"-")</f>
        <v>54.04262668</v>
      </c>
      <c r="CC53" s="3"/>
      <c r="CD53" s="156">
        <f>IFERROR((BB44+BK44+BT44+X44+AG44+AP44)/(AZ44+BI44+BR44+V44+AE44+AN44),"-")</f>
        <v>0.179245283</v>
      </c>
      <c r="CE53" s="63"/>
      <c r="CF53" s="3"/>
      <c r="CG53" s="3"/>
      <c r="CH53" s="3"/>
    </row>
    <row r="54" ht="15.75" customHeight="1">
      <c r="A54" s="3"/>
      <c r="B54" s="3"/>
      <c r="C54" s="3"/>
      <c r="D54" s="3"/>
      <c r="E54" s="3"/>
      <c r="G54" s="160"/>
      <c r="H54" s="3"/>
      <c r="I54" s="171"/>
      <c r="K54" s="160"/>
      <c r="L54" s="107"/>
      <c r="M54" s="171"/>
      <c r="O54" s="160"/>
      <c r="P54" s="55"/>
      <c r="Q54" s="171"/>
      <c r="S54" s="160"/>
      <c r="T54" s="3"/>
      <c r="U54" s="3"/>
      <c r="V54" s="171"/>
      <c r="W54" s="160"/>
      <c r="X54" s="182"/>
      <c r="Y54" s="171"/>
      <c r="Z54" s="160"/>
      <c r="AA54" s="171"/>
      <c r="AB54" s="3"/>
      <c r="AC54" s="3"/>
      <c r="AD54" s="3"/>
      <c r="AE54" s="3"/>
      <c r="AF54" s="3"/>
      <c r="AG54" s="3"/>
      <c r="AH54" s="3"/>
      <c r="AI54" s="3"/>
      <c r="AJ54" s="171"/>
      <c r="AK54" s="171"/>
      <c r="AL54" s="160"/>
      <c r="AM54" s="162"/>
      <c r="AN54" s="171"/>
      <c r="AO54" s="160"/>
      <c r="AP54" s="266"/>
      <c r="AQ54" s="171"/>
      <c r="AR54" s="160"/>
      <c r="AS54" s="3"/>
      <c r="AT54" s="171"/>
      <c r="AU54" s="160"/>
      <c r="AV54" s="173"/>
      <c r="AW54" s="173"/>
      <c r="AX54" s="173"/>
      <c r="AY54" s="3"/>
      <c r="AZ54" s="171"/>
      <c r="BA54" s="160"/>
      <c r="BB54" s="186"/>
      <c r="BC54" s="171"/>
      <c r="BD54" s="160"/>
      <c r="BE54" s="171"/>
      <c r="BF54" s="3"/>
      <c r="BG54" s="3"/>
      <c r="BH54" s="3"/>
      <c r="BI54" s="3"/>
      <c r="BJ54" s="3"/>
      <c r="BK54" s="3"/>
      <c r="BL54" s="3"/>
      <c r="BM54" s="3"/>
      <c r="BN54" s="171"/>
      <c r="BO54" s="171"/>
      <c r="BP54" s="160"/>
      <c r="BQ54" s="162"/>
      <c r="BR54" s="171"/>
      <c r="BS54" s="160"/>
      <c r="BT54" s="266"/>
      <c r="BU54" s="171"/>
      <c r="BV54" s="160"/>
      <c r="BW54" s="3"/>
      <c r="BX54" s="171"/>
      <c r="BY54" s="160"/>
      <c r="BZ54" s="173"/>
      <c r="CA54" s="173"/>
      <c r="CB54" s="173"/>
      <c r="CC54" s="3"/>
      <c r="CD54" s="171"/>
      <c r="CE54" s="160"/>
      <c r="CF54" s="3"/>
      <c r="CG54" s="3"/>
      <c r="CH54" s="3"/>
    </row>
    <row r="55" ht="15.75" customHeight="1">
      <c r="A55" s="3"/>
      <c r="B55" s="3"/>
      <c r="C55" s="3"/>
      <c r="D55" s="3"/>
      <c r="E55" s="3"/>
      <c r="F55" s="145"/>
      <c r="G55" s="146"/>
      <c r="H55" s="3"/>
      <c r="I55" s="175"/>
      <c r="J55" s="145"/>
      <c r="K55" s="146"/>
      <c r="L55" s="107"/>
      <c r="M55" s="175"/>
      <c r="N55" s="145"/>
      <c r="O55" s="146"/>
      <c r="P55" s="297"/>
      <c r="Q55" s="175"/>
      <c r="R55" s="145"/>
      <c r="S55" s="146"/>
      <c r="T55" s="3"/>
      <c r="U55" s="3"/>
      <c r="V55" s="175"/>
      <c r="W55" s="146"/>
      <c r="X55" s="182"/>
      <c r="Y55" s="175"/>
      <c r="Z55" s="146"/>
      <c r="AA55" s="175"/>
      <c r="AB55" s="3"/>
      <c r="AC55" s="3"/>
      <c r="AD55" s="3"/>
      <c r="AE55" s="3"/>
      <c r="AF55" s="3"/>
      <c r="AG55" s="3"/>
      <c r="AH55" s="3"/>
      <c r="AI55" s="3"/>
      <c r="AJ55" s="175"/>
      <c r="AK55" s="175"/>
      <c r="AL55" s="146"/>
      <c r="AM55" s="162"/>
      <c r="AN55" s="175"/>
      <c r="AO55" s="146"/>
      <c r="AP55" s="272"/>
      <c r="AQ55" s="175"/>
      <c r="AR55" s="146"/>
      <c r="AS55" s="3"/>
      <c r="AT55" s="175"/>
      <c r="AU55" s="146"/>
      <c r="AV55" s="177"/>
      <c r="AW55" s="177"/>
      <c r="AX55" s="177"/>
      <c r="AY55" s="3"/>
      <c r="AZ55" s="175"/>
      <c r="BA55" s="146"/>
      <c r="BB55" s="186"/>
      <c r="BC55" s="175"/>
      <c r="BD55" s="146"/>
      <c r="BE55" s="175"/>
      <c r="BF55" s="3"/>
      <c r="BG55" s="3"/>
      <c r="BH55" s="3"/>
      <c r="BI55" s="3"/>
      <c r="BJ55" s="3"/>
      <c r="BK55" s="3"/>
      <c r="BL55" s="3"/>
      <c r="BM55" s="3"/>
      <c r="BN55" s="175"/>
      <c r="BO55" s="175"/>
      <c r="BP55" s="146"/>
      <c r="BQ55" s="162"/>
      <c r="BR55" s="175"/>
      <c r="BS55" s="146"/>
      <c r="BT55" s="272"/>
      <c r="BU55" s="175"/>
      <c r="BV55" s="146"/>
      <c r="BW55" s="3"/>
      <c r="BX55" s="175"/>
      <c r="BY55" s="146"/>
      <c r="BZ55" s="177"/>
      <c r="CA55" s="177"/>
      <c r="CB55" s="177"/>
      <c r="CC55" s="3"/>
      <c r="CD55" s="175"/>
      <c r="CE55" s="146"/>
      <c r="CF55" s="3"/>
      <c r="CG55" s="3"/>
      <c r="CH55" s="3"/>
    </row>
    <row r="56" ht="15.75" customHeight="1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304"/>
      <c r="Q56" s="110"/>
      <c r="R56" s="110"/>
      <c r="S56" s="110"/>
      <c r="T56" s="110"/>
      <c r="U56" s="110"/>
      <c r="V56" s="189"/>
      <c r="W56" s="189"/>
      <c r="X56" s="189"/>
      <c r="Y56" s="189"/>
      <c r="Z56" s="189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50" t="s">
        <v>135</v>
      </c>
      <c r="AL56" s="84"/>
      <c r="AM56" s="190"/>
      <c r="AN56" s="150" t="s">
        <v>135</v>
      </c>
      <c r="AO56" s="84"/>
      <c r="AP56" s="110"/>
      <c r="AQ56" s="150" t="s">
        <v>135</v>
      </c>
      <c r="AR56" s="84"/>
      <c r="AS56" s="110"/>
      <c r="AT56" s="150" t="s">
        <v>135</v>
      </c>
      <c r="AU56" s="84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  <c r="BI56" s="110"/>
      <c r="BJ56" s="110"/>
      <c r="BK56" s="110"/>
      <c r="BL56" s="110"/>
      <c r="BM56" s="110"/>
      <c r="BN56" s="110"/>
      <c r="BO56" s="150" t="s">
        <v>135</v>
      </c>
      <c r="BP56" s="84"/>
      <c r="BQ56" s="190"/>
      <c r="BR56" s="150" t="s">
        <v>135</v>
      </c>
      <c r="BS56" s="84"/>
      <c r="BT56" s="110"/>
      <c r="BU56" s="150" t="s">
        <v>135</v>
      </c>
      <c r="BV56" s="84"/>
      <c r="BW56" s="110"/>
      <c r="BX56" s="150" t="s">
        <v>135</v>
      </c>
      <c r="BY56" s="84"/>
      <c r="BZ56" s="110"/>
      <c r="CA56" s="110"/>
      <c r="CB56" s="110"/>
      <c r="CC56" s="110"/>
      <c r="CD56" s="150" t="s">
        <v>135</v>
      </c>
      <c r="CE56" s="84"/>
      <c r="CF56" s="3"/>
      <c r="CG56" s="3"/>
      <c r="CH56" s="110"/>
    </row>
    <row r="57" ht="15.75" customHeight="1">
      <c r="A57" s="110"/>
      <c r="B57" s="110"/>
      <c r="C57" s="110"/>
      <c r="D57" s="110"/>
      <c r="E57" s="110"/>
      <c r="F57" s="110"/>
      <c r="G57" s="110"/>
      <c r="H57" s="110"/>
      <c r="I57" s="110"/>
      <c r="J57" s="191" t="s">
        <v>136</v>
      </c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89"/>
      <c r="W57" s="192"/>
      <c r="X57" s="84"/>
      <c r="Y57" s="85"/>
      <c r="Z57" s="190"/>
      <c r="AA57" s="190"/>
      <c r="AB57" s="190"/>
      <c r="AC57" s="110"/>
      <c r="AD57" s="110"/>
      <c r="AE57" s="102"/>
      <c r="AF57" s="193"/>
      <c r="AG57" s="84"/>
      <c r="AH57" s="85"/>
      <c r="AI57" s="190"/>
      <c r="AJ57" s="190"/>
      <c r="AK57" s="156">
        <f>IFERROR((W44+AE44+AN44)/(V44+AD44+AM44),"-")</f>
        <v>0.756097561</v>
      </c>
      <c r="AL57" s="63"/>
      <c r="AM57" s="110"/>
      <c r="AN57" s="156">
        <f>iferror(W44/V44,"-")</f>
        <v>0.6842105263</v>
      </c>
      <c r="AO57" s="63"/>
      <c r="AP57" s="110"/>
      <c r="AQ57" s="156" t="str">
        <f>iferror(AE44/AD44,"-")</f>
        <v>-</v>
      </c>
      <c r="AR57" s="63"/>
      <c r="AS57" s="110"/>
      <c r="AT57" s="156">
        <f>iferror(AN44/AM44,"-")</f>
        <v>0.8181818182</v>
      </c>
      <c r="AU57" s="63"/>
      <c r="AV57" s="110"/>
      <c r="AW57" s="110"/>
      <c r="AX57" s="110"/>
      <c r="AY57" s="110"/>
      <c r="AZ57" s="110"/>
      <c r="BA57" s="193"/>
      <c r="BB57" s="84"/>
      <c r="BC57" s="85"/>
      <c r="BD57" s="190"/>
      <c r="BE57" s="190"/>
      <c r="BF57" s="190"/>
      <c r="BG57" s="110"/>
      <c r="BH57" s="110"/>
      <c r="BI57" s="102"/>
      <c r="BJ57" s="193"/>
      <c r="BK57" s="84"/>
      <c r="BL57" s="85"/>
      <c r="BM57" s="190"/>
      <c r="BN57" s="190"/>
      <c r="BO57" s="156">
        <f>IFERROR((BA44+BI44+BR44)/(AZ44+BH44+BQ44),"-")</f>
        <v>0.8192771084</v>
      </c>
      <c r="BP57" s="63"/>
      <c r="BQ57" s="110"/>
      <c r="BR57" s="156">
        <f>iferror(BA44/AZ44,"-")</f>
        <v>0.9583333333</v>
      </c>
      <c r="BS57" s="63"/>
      <c r="BT57" s="110"/>
      <c r="BU57" s="156">
        <f>iferror(BI44/BH44,"-")</f>
        <v>1</v>
      </c>
      <c r="BV57" s="63"/>
      <c r="BW57" s="110"/>
      <c r="BX57" s="156">
        <f>iferror(BR44/BQ44,"-")</f>
        <v>0.7586206897</v>
      </c>
      <c r="BY57" s="63"/>
      <c r="BZ57" s="110"/>
      <c r="CA57" s="110"/>
      <c r="CB57" s="110"/>
      <c r="CC57" s="110"/>
      <c r="CD57" s="156">
        <f>IFERROR((BA44+BI44+BR44+W44+AE44+AN44)/(AZ44+BH44+BQ44+V44+AD44+AM44),"-")</f>
        <v>0.7983870968</v>
      </c>
      <c r="CE57" s="63"/>
      <c r="CF57" s="110"/>
      <c r="CG57" s="110"/>
      <c r="CH57" s="110"/>
    </row>
    <row r="58" ht="15.75" customHeight="1">
      <c r="A58" s="110"/>
      <c r="B58" s="110"/>
      <c r="C58" s="110"/>
      <c r="D58" s="110"/>
      <c r="E58" s="110"/>
      <c r="F58" s="110"/>
      <c r="G58" s="110"/>
      <c r="H58" s="110"/>
      <c r="I58" s="110"/>
      <c r="J58" s="194" t="s">
        <v>137</v>
      </c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63"/>
      <c r="X58" s="62"/>
      <c r="Y58" s="63"/>
      <c r="Z58" s="190"/>
      <c r="AA58" s="190"/>
      <c r="AB58" s="190"/>
      <c r="AC58" s="110"/>
      <c r="AD58" s="110"/>
      <c r="AE58" s="196"/>
      <c r="AF58" s="163"/>
      <c r="AG58" s="62"/>
      <c r="AH58" s="63"/>
      <c r="AI58" s="190"/>
      <c r="AJ58" s="190"/>
      <c r="AK58" s="171"/>
      <c r="AL58" s="160"/>
      <c r="AM58" s="110"/>
      <c r="AN58" s="171"/>
      <c r="AO58" s="160"/>
      <c r="AP58" s="110"/>
      <c r="AQ58" s="171"/>
      <c r="AR58" s="160"/>
      <c r="AS58" s="110"/>
      <c r="AT58" s="171"/>
      <c r="AU58" s="160"/>
      <c r="AV58" s="138"/>
      <c r="AW58" s="84"/>
      <c r="AX58" s="84"/>
      <c r="AY58" s="85"/>
      <c r="AZ58" s="110"/>
      <c r="BA58" s="163"/>
      <c r="BB58" s="62"/>
      <c r="BC58" s="63"/>
      <c r="BD58" s="190"/>
      <c r="BE58" s="190"/>
      <c r="BF58" s="190"/>
      <c r="BG58" s="110"/>
      <c r="BH58" s="110"/>
      <c r="BI58" s="196"/>
      <c r="BJ58" s="163"/>
      <c r="BK58" s="62"/>
      <c r="BL58" s="63"/>
      <c r="BM58" s="190"/>
      <c r="BN58" s="190"/>
      <c r="BO58" s="171"/>
      <c r="BP58" s="160"/>
      <c r="BQ58" s="110"/>
      <c r="BR58" s="171"/>
      <c r="BS58" s="160"/>
      <c r="BT58" s="110"/>
      <c r="BU58" s="171"/>
      <c r="BV58" s="160"/>
      <c r="BW58" s="110"/>
      <c r="BX58" s="171"/>
      <c r="BY58" s="160"/>
      <c r="BZ58" s="305"/>
      <c r="CA58" s="197"/>
      <c r="CB58" s="197"/>
      <c r="CC58" s="197"/>
      <c r="CD58" s="171"/>
      <c r="CE58" s="160"/>
      <c r="CF58" s="197"/>
      <c r="CG58" s="197"/>
      <c r="CH58" s="306"/>
    </row>
    <row r="59" ht="15.75" customHeight="1">
      <c r="A59" s="110"/>
      <c r="B59" s="110"/>
      <c r="C59" s="110"/>
      <c r="D59" s="110"/>
      <c r="E59" s="110"/>
      <c r="F59" s="110"/>
      <c r="G59" s="110"/>
      <c r="H59" s="110"/>
      <c r="I59" s="110"/>
      <c r="J59" s="198" t="s">
        <v>138</v>
      </c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71"/>
      <c r="Y59" s="160"/>
      <c r="Z59" s="190"/>
      <c r="AA59" s="190"/>
      <c r="AB59" s="190"/>
      <c r="AC59" s="110"/>
      <c r="AD59" s="110"/>
      <c r="AE59" s="196"/>
      <c r="AF59" s="171"/>
      <c r="AH59" s="160"/>
      <c r="AI59" s="190"/>
      <c r="AJ59" s="190"/>
      <c r="AK59" s="175"/>
      <c r="AL59" s="146"/>
      <c r="AM59" s="110"/>
      <c r="AN59" s="175"/>
      <c r="AO59" s="146"/>
      <c r="AP59" s="110"/>
      <c r="AQ59" s="175"/>
      <c r="AR59" s="146"/>
      <c r="AS59" s="110"/>
      <c r="AT59" s="175"/>
      <c r="AU59" s="146"/>
      <c r="AV59" s="152"/>
      <c r="AW59" s="85"/>
      <c r="AX59" s="152"/>
      <c r="AY59" s="85"/>
      <c r="AZ59" s="110"/>
      <c r="BA59" s="171"/>
      <c r="BC59" s="160"/>
      <c r="BD59" s="190"/>
      <c r="BE59" s="190"/>
      <c r="BF59" s="190"/>
      <c r="BG59" s="110"/>
      <c r="BH59" s="110"/>
      <c r="BI59" s="196"/>
      <c r="BJ59" s="171"/>
      <c r="BL59" s="160"/>
      <c r="BM59" s="190"/>
      <c r="BN59" s="190"/>
      <c r="BO59" s="175"/>
      <c r="BP59" s="146"/>
      <c r="BQ59" s="110"/>
      <c r="BR59" s="175"/>
      <c r="BS59" s="146"/>
      <c r="BT59" s="110"/>
      <c r="BU59" s="175"/>
      <c r="BV59" s="146"/>
      <c r="BW59" s="110"/>
      <c r="BX59" s="175"/>
      <c r="BY59" s="146"/>
      <c r="BZ59" s="201"/>
      <c r="CA59" s="199"/>
      <c r="CB59" s="199"/>
      <c r="CC59" s="199"/>
      <c r="CD59" s="175"/>
      <c r="CE59" s="146"/>
      <c r="CF59" s="199"/>
      <c r="CG59" s="199"/>
      <c r="CH59" s="202"/>
    </row>
    <row r="60" ht="15.75" customHeight="1">
      <c r="A60" s="110"/>
      <c r="B60" s="110"/>
      <c r="C60" s="110"/>
      <c r="D60" s="110"/>
      <c r="E60" s="110"/>
      <c r="F60" s="110"/>
      <c r="G60" s="110"/>
      <c r="H60" s="110"/>
      <c r="I60" s="110"/>
      <c r="J60" s="20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75"/>
      <c r="X60" s="145"/>
      <c r="Y60" s="146"/>
      <c r="Z60" s="190"/>
      <c r="AA60" s="190"/>
      <c r="AB60" s="190"/>
      <c r="AC60" s="110"/>
      <c r="AD60" s="110"/>
      <c r="AE60" s="196"/>
      <c r="AF60" s="175"/>
      <c r="AG60" s="145"/>
      <c r="AH60" s="146"/>
      <c r="AI60" s="190"/>
      <c r="AJ60" s="190"/>
      <c r="AK60" s="190"/>
      <c r="AL60" s="190"/>
      <c r="AM60" s="110"/>
      <c r="AN60" s="110"/>
      <c r="AO60" s="110"/>
      <c r="AP60" s="110"/>
      <c r="AQ60" s="110"/>
      <c r="AR60" s="110"/>
      <c r="AS60" s="110"/>
      <c r="AT60" s="110"/>
      <c r="AU60" s="110"/>
      <c r="AV60" s="163"/>
      <c r="AW60" s="63"/>
      <c r="AX60" s="163"/>
      <c r="AY60" s="63"/>
      <c r="AZ60" s="110"/>
      <c r="BA60" s="175"/>
      <c r="BB60" s="145"/>
      <c r="BC60" s="146"/>
      <c r="BD60" s="190"/>
      <c r="BE60" s="190"/>
      <c r="BF60" s="190"/>
      <c r="BG60" s="110"/>
      <c r="BH60" s="110"/>
      <c r="BI60" s="196"/>
      <c r="BJ60" s="175"/>
      <c r="BK60" s="145"/>
      <c r="BL60" s="146"/>
      <c r="BM60" s="190"/>
      <c r="BN60" s="190"/>
      <c r="BO60" s="190"/>
      <c r="BP60" s="190"/>
      <c r="BQ60" s="110"/>
      <c r="BR60" s="110"/>
      <c r="BS60" s="110"/>
      <c r="BT60" s="110"/>
      <c r="BU60" s="110"/>
      <c r="BV60" s="110"/>
      <c r="BW60" s="110"/>
      <c r="BX60" s="110"/>
      <c r="BY60" s="110"/>
      <c r="BZ60" s="201"/>
      <c r="CA60" s="199"/>
      <c r="CB60" s="199"/>
      <c r="CC60" s="199"/>
      <c r="CD60" s="199"/>
      <c r="CE60" s="199"/>
      <c r="CF60" s="199"/>
      <c r="CG60" s="199"/>
      <c r="CH60" s="202"/>
    </row>
    <row r="61" ht="15.75" customHeight="1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90"/>
      <c r="AA61" s="190"/>
      <c r="AB61" s="190"/>
      <c r="AC61" s="110"/>
      <c r="AD61" s="110"/>
      <c r="AE61" s="110"/>
      <c r="AF61" s="110"/>
      <c r="AG61" s="110"/>
      <c r="AH61" s="110"/>
      <c r="AI61" s="190"/>
      <c r="AJ61" s="190"/>
      <c r="AK61" s="190"/>
      <c r="AL61" s="190"/>
      <c r="AM61" s="110"/>
      <c r="AN61" s="110"/>
      <c r="AO61" s="110"/>
      <c r="AP61" s="110"/>
      <c r="AQ61" s="110"/>
      <c r="AR61" s="110"/>
      <c r="AS61" s="110"/>
      <c r="AT61" s="110"/>
      <c r="AU61" s="110"/>
      <c r="AV61" s="171"/>
      <c r="AW61" s="160"/>
      <c r="AX61" s="171"/>
      <c r="AY61" s="160"/>
      <c r="AZ61" s="110"/>
      <c r="BA61" s="110"/>
      <c r="BB61" s="110"/>
      <c r="BC61" s="110"/>
      <c r="BD61" s="190"/>
      <c r="BE61" s="190"/>
      <c r="BF61" s="190"/>
      <c r="BG61" s="110"/>
      <c r="BH61" s="110"/>
      <c r="BI61" s="110"/>
      <c r="BJ61" s="110"/>
      <c r="BK61" s="110"/>
      <c r="BL61" s="110"/>
      <c r="BM61" s="190"/>
      <c r="BN61" s="190"/>
      <c r="BO61" s="190"/>
      <c r="BP61" s="190"/>
      <c r="BQ61" s="110"/>
      <c r="BR61" s="110"/>
      <c r="BS61" s="110"/>
      <c r="BT61" s="110"/>
      <c r="BU61" s="110"/>
      <c r="BV61" s="110"/>
      <c r="BW61" s="110"/>
      <c r="BX61" s="110"/>
      <c r="BY61" s="110"/>
      <c r="BZ61" s="201"/>
      <c r="CA61" s="199"/>
      <c r="CB61" s="199"/>
      <c r="CC61" s="199"/>
      <c r="CD61" s="199"/>
      <c r="CE61" s="199"/>
      <c r="CF61" s="199"/>
      <c r="CG61" s="199"/>
      <c r="CH61" s="202"/>
    </row>
    <row r="62" ht="15.75" customHeight="1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90"/>
      <c r="AA62" s="190"/>
      <c r="AB62" s="190"/>
      <c r="AC62" s="110"/>
      <c r="AD62" s="110"/>
      <c r="AE62" s="110"/>
      <c r="AF62" s="110"/>
      <c r="AG62" s="110"/>
      <c r="AH62" s="110"/>
      <c r="AI62" s="190"/>
      <c r="AJ62" s="190"/>
      <c r="AK62" s="190"/>
      <c r="AL62" s="190"/>
      <c r="AM62" s="110"/>
      <c r="AN62" s="110"/>
      <c r="AO62" s="110"/>
      <c r="AP62" s="110"/>
      <c r="AQ62" s="110"/>
      <c r="AR62" s="110"/>
      <c r="AS62" s="110"/>
      <c r="AT62" s="110"/>
      <c r="AU62" s="110"/>
      <c r="AV62" s="175"/>
      <c r="AW62" s="146"/>
      <c r="AX62" s="175"/>
      <c r="AY62" s="146"/>
      <c r="AZ62" s="110"/>
      <c r="BA62" s="110"/>
      <c r="BB62" s="110"/>
      <c r="BC62" s="110"/>
      <c r="BD62" s="190"/>
      <c r="BE62" s="190"/>
      <c r="BF62" s="190"/>
      <c r="BG62" s="110"/>
      <c r="BH62" s="110"/>
      <c r="BI62" s="110"/>
      <c r="BJ62" s="110"/>
      <c r="BK62" s="110"/>
      <c r="BL62" s="110"/>
      <c r="BM62" s="190"/>
      <c r="BN62" s="190"/>
      <c r="BO62" s="190"/>
      <c r="BP62" s="190"/>
      <c r="BQ62" s="110"/>
      <c r="BR62" s="110"/>
      <c r="BS62" s="110"/>
      <c r="BT62" s="110"/>
      <c r="BU62" s="110"/>
      <c r="BV62" s="110"/>
      <c r="BW62" s="110"/>
      <c r="BX62" s="110"/>
      <c r="BY62" s="110"/>
      <c r="BZ62" s="203"/>
      <c r="CA62" s="204"/>
      <c r="CB62" s="204"/>
      <c r="CC62" s="204"/>
      <c r="CD62" s="204"/>
      <c r="CE62" s="204"/>
      <c r="CF62" s="204"/>
      <c r="CG62" s="204"/>
      <c r="CH62" s="205"/>
    </row>
    <row r="63" ht="15.75" customHeight="1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90"/>
      <c r="AA63" s="190"/>
      <c r="AB63" s="190"/>
      <c r="AC63" s="110"/>
      <c r="AD63" s="110"/>
      <c r="AE63" s="110"/>
      <c r="AF63" s="110"/>
      <c r="AG63" s="110"/>
      <c r="AH63" s="110"/>
      <c r="AI63" s="190"/>
      <c r="AJ63" s="190"/>
      <c r="AK63" s="190"/>
      <c r="AL63" s="190"/>
      <c r="AM63" s="110"/>
      <c r="AN63" s="110"/>
      <c r="AO63" s="110"/>
      <c r="AP63" s="110"/>
      <c r="AQ63" s="110"/>
      <c r="AR63" s="110"/>
      <c r="AS63" s="110"/>
      <c r="AT63" s="110"/>
      <c r="AU63" s="110"/>
      <c r="AV63" s="152"/>
      <c r="AW63" s="85"/>
      <c r="AX63" s="152"/>
      <c r="AY63" s="85"/>
      <c r="AZ63" s="110"/>
      <c r="BA63" s="110"/>
      <c r="BB63" s="110"/>
      <c r="BC63" s="110"/>
      <c r="BD63" s="110"/>
      <c r="BE63" s="110"/>
      <c r="BF63" s="110"/>
      <c r="BG63" s="110"/>
      <c r="BH63" s="110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10"/>
      <c r="BU63" s="110"/>
      <c r="BV63" s="110"/>
      <c r="BW63" s="110"/>
      <c r="BX63" s="110"/>
      <c r="BY63" s="110"/>
      <c r="BZ63" s="110"/>
      <c r="CA63" s="110"/>
      <c r="CB63" s="110"/>
      <c r="CC63" s="110"/>
      <c r="CD63" s="110"/>
      <c r="CE63" s="110"/>
      <c r="CF63" s="110"/>
      <c r="CG63" s="110"/>
      <c r="CH63" s="110"/>
    </row>
    <row r="64" ht="15.75" customHeight="1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90"/>
      <c r="AA64" s="190"/>
      <c r="AB64" s="190"/>
      <c r="AC64" s="110"/>
      <c r="AD64" s="110"/>
      <c r="AE64" s="110"/>
      <c r="AF64" s="110"/>
      <c r="AG64" s="110"/>
      <c r="AH64" s="110"/>
      <c r="AI64" s="190"/>
      <c r="AJ64" s="190"/>
      <c r="AK64" s="190"/>
      <c r="AL64" s="190"/>
      <c r="AM64" s="110"/>
      <c r="AN64" s="110"/>
      <c r="AO64" s="110"/>
      <c r="AP64" s="110"/>
      <c r="AQ64" s="110"/>
      <c r="AR64" s="110"/>
      <c r="AS64" s="110"/>
      <c r="AT64" s="110"/>
      <c r="AU64" s="110"/>
      <c r="AV64" s="163"/>
      <c r="AW64" s="63"/>
      <c r="AX64" s="167"/>
      <c r="AY64" s="16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0"/>
      <c r="BN64" s="110"/>
      <c r="BO64" s="110"/>
      <c r="BP64" s="110"/>
      <c r="BQ64" s="110"/>
      <c r="BR64" s="110"/>
      <c r="BS64" s="110"/>
      <c r="BT64" s="110"/>
      <c r="BU64" s="110"/>
      <c r="BV64" s="110"/>
      <c r="BW64" s="110"/>
      <c r="BX64" s="110"/>
      <c r="BY64" s="110"/>
      <c r="BZ64" s="110"/>
      <c r="CA64" s="110"/>
      <c r="CB64" s="110"/>
      <c r="CC64" s="110"/>
      <c r="CD64" s="110"/>
      <c r="CE64" s="110"/>
      <c r="CF64" s="110"/>
      <c r="CG64" s="110"/>
      <c r="CH64" s="110"/>
    </row>
    <row r="65" ht="15.75" customHeight="1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90"/>
      <c r="AA65" s="190"/>
      <c r="AB65" s="190"/>
      <c r="AC65" s="110"/>
      <c r="AD65" s="110"/>
      <c r="AE65" s="110"/>
      <c r="AF65" s="110"/>
      <c r="AG65" s="110"/>
      <c r="AH65" s="110"/>
      <c r="AI65" s="190"/>
      <c r="AJ65" s="190"/>
      <c r="AK65" s="190"/>
      <c r="AL65" s="190"/>
      <c r="AM65" s="110"/>
      <c r="AN65" s="110"/>
      <c r="AO65" s="110"/>
      <c r="AP65" s="110"/>
      <c r="AQ65" s="110"/>
      <c r="AR65" s="110"/>
      <c r="AS65" s="110"/>
      <c r="AT65" s="110"/>
      <c r="AU65" s="110"/>
      <c r="AV65" s="171"/>
      <c r="AW65" s="160"/>
      <c r="AY65" s="160"/>
      <c r="AZ65" s="110"/>
      <c r="BA65" s="110"/>
      <c r="BB65" s="110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0"/>
      <c r="BO65" s="110"/>
      <c r="BP65" s="110"/>
      <c r="BQ65" s="110"/>
      <c r="BR65" s="110"/>
      <c r="BS65" s="110"/>
      <c r="BT65" s="110"/>
      <c r="BU65" s="110"/>
      <c r="BV65" s="110"/>
      <c r="BW65" s="110"/>
      <c r="BX65" s="110"/>
      <c r="BY65" s="110"/>
      <c r="BZ65" s="110"/>
      <c r="CA65" s="110"/>
      <c r="CB65" s="110"/>
      <c r="CC65" s="110"/>
      <c r="CD65" s="110"/>
      <c r="CE65" s="110"/>
      <c r="CF65" s="110"/>
      <c r="CG65" s="110"/>
      <c r="CH65" s="110"/>
    </row>
    <row r="66" ht="15.75" customHeight="1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75"/>
      <c r="AW66" s="146"/>
      <c r="AX66" s="145"/>
      <c r="AY66" s="146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0"/>
      <c r="BO66" s="110"/>
      <c r="BP66" s="110"/>
      <c r="BQ66" s="110"/>
      <c r="BR66" s="110"/>
      <c r="BS66" s="110"/>
      <c r="BT66" s="110"/>
      <c r="BU66" s="110"/>
      <c r="BV66" s="110"/>
      <c r="BW66" s="110"/>
      <c r="BX66" s="110"/>
      <c r="BY66" s="110"/>
      <c r="BZ66" s="110"/>
      <c r="CA66" s="110"/>
      <c r="CB66" s="110"/>
      <c r="CC66" s="110"/>
      <c r="CD66" s="110"/>
      <c r="CE66" s="110"/>
      <c r="CF66" s="110"/>
      <c r="CG66" s="110"/>
      <c r="CH66" s="110"/>
    </row>
    <row r="67" ht="15.75" customHeight="1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0"/>
      <c r="BO67" s="110"/>
      <c r="BP67" s="110"/>
      <c r="BQ67" s="110"/>
      <c r="BR67" s="110"/>
      <c r="BS67" s="110"/>
      <c r="BT67" s="110"/>
      <c r="BU67" s="110"/>
      <c r="BV67" s="110"/>
      <c r="BW67" s="110"/>
      <c r="BX67" s="110"/>
      <c r="BY67" s="110"/>
      <c r="BZ67" s="110"/>
      <c r="CA67" s="110"/>
      <c r="CB67" s="110"/>
      <c r="CC67" s="110"/>
      <c r="CD67" s="110"/>
      <c r="CE67" s="110"/>
      <c r="CF67" s="110"/>
      <c r="CG67" s="110"/>
      <c r="CH67" s="110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8">
    <mergeCell ref="CA47:CB47"/>
    <mergeCell ref="CD47:CE47"/>
    <mergeCell ref="AT47:AU47"/>
    <mergeCell ref="AW47:AX47"/>
    <mergeCell ref="AZ47:BD47"/>
    <mergeCell ref="BO47:BP47"/>
    <mergeCell ref="BR47:BS47"/>
    <mergeCell ref="BU47:BV47"/>
    <mergeCell ref="BX47:BY47"/>
    <mergeCell ref="B1:B2"/>
    <mergeCell ref="G2:K2"/>
    <mergeCell ref="A3:B4"/>
    <mergeCell ref="G3:K3"/>
    <mergeCell ref="W3:X3"/>
    <mergeCell ref="W4:X4"/>
    <mergeCell ref="A5:B5"/>
    <mergeCell ref="BZ7:CF8"/>
    <mergeCell ref="CD10:CF11"/>
    <mergeCell ref="BZ11:CB11"/>
    <mergeCell ref="W5:X5"/>
    <mergeCell ref="W6:X6"/>
    <mergeCell ref="W7:X7"/>
    <mergeCell ref="AV7:AX8"/>
    <mergeCell ref="W8:X8"/>
    <mergeCell ref="V10:AX10"/>
    <mergeCell ref="AZ10:CB10"/>
    <mergeCell ref="BH11:BO11"/>
    <mergeCell ref="BQ11:BX11"/>
    <mergeCell ref="M11:O11"/>
    <mergeCell ref="Q11:S11"/>
    <mergeCell ref="V11:AB11"/>
    <mergeCell ref="AD11:AK11"/>
    <mergeCell ref="AM11:AT11"/>
    <mergeCell ref="AV11:AX11"/>
    <mergeCell ref="AZ11:BF11"/>
    <mergeCell ref="G4:H4"/>
    <mergeCell ref="G5:H5"/>
    <mergeCell ref="G6:H6"/>
    <mergeCell ref="G7:H7"/>
    <mergeCell ref="G8:H8"/>
    <mergeCell ref="G9:H9"/>
    <mergeCell ref="I11:K11"/>
    <mergeCell ref="BU48:BV48"/>
    <mergeCell ref="BX48:BY48"/>
    <mergeCell ref="CD48:CE48"/>
    <mergeCell ref="I47:K47"/>
    <mergeCell ref="I48:K48"/>
    <mergeCell ref="AT48:AU48"/>
    <mergeCell ref="AZ48:BA48"/>
    <mergeCell ref="BC48:BD48"/>
    <mergeCell ref="BO48:BP48"/>
    <mergeCell ref="BR48:BS48"/>
    <mergeCell ref="AT49:AU51"/>
    <mergeCell ref="AT52:AU52"/>
    <mergeCell ref="AN47:AO47"/>
    <mergeCell ref="AN48:AO48"/>
    <mergeCell ref="AK49:AL51"/>
    <mergeCell ref="AQ49:AR51"/>
    <mergeCell ref="AV49:AV51"/>
    <mergeCell ref="AK52:AL52"/>
    <mergeCell ref="AQ52:AR52"/>
    <mergeCell ref="AT56:AU56"/>
    <mergeCell ref="AT57:AU59"/>
    <mergeCell ref="AV60:AW62"/>
    <mergeCell ref="AX60:AY62"/>
    <mergeCell ref="AV63:AW63"/>
    <mergeCell ref="AX63:AY63"/>
    <mergeCell ref="AV64:AW66"/>
    <mergeCell ref="AX64:AY66"/>
    <mergeCell ref="AK56:AL56"/>
    <mergeCell ref="AN56:AO56"/>
    <mergeCell ref="AQ56:AR56"/>
    <mergeCell ref="AF57:AH57"/>
    <mergeCell ref="AK57:AL59"/>
    <mergeCell ref="AN57:AO59"/>
    <mergeCell ref="AQ57:AR59"/>
    <mergeCell ref="AF58:AH60"/>
    <mergeCell ref="BR49:BS51"/>
    <mergeCell ref="BR52:BS52"/>
    <mergeCell ref="AW49:AW51"/>
    <mergeCell ref="AX49:AX51"/>
    <mergeCell ref="AZ49:BA51"/>
    <mergeCell ref="BO49:BP51"/>
    <mergeCell ref="BU49:BV51"/>
    <mergeCell ref="AZ52:BA52"/>
    <mergeCell ref="BO52:BP52"/>
    <mergeCell ref="BU52:BV52"/>
    <mergeCell ref="Y53:Z55"/>
    <mergeCell ref="AA53:AA55"/>
    <mergeCell ref="W57:Y57"/>
    <mergeCell ref="W58:Y60"/>
    <mergeCell ref="V48:W48"/>
    <mergeCell ref="Y48:Z48"/>
    <mergeCell ref="V49:W51"/>
    <mergeCell ref="Y49:Z51"/>
    <mergeCell ref="V52:W52"/>
    <mergeCell ref="Y52:Z52"/>
    <mergeCell ref="V53:W55"/>
    <mergeCell ref="BU53:BV55"/>
    <mergeCell ref="BX53:BY55"/>
    <mergeCell ref="BU56:BV56"/>
    <mergeCell ref="BX56:BY56"/>
    <mergeCell ref="CD56:CE56"/>
    <mergeCell ref="CD57:CE59"/>
    <mergeCell ref="BR53:BS55"/>
    <mergeCell ref="BR56:BS56"/>
    <mergeCell ref="BO57:BP59"/>
    <mergeCell ref="BR57:BS59"/>
    <mergeCell ref="BU57:BV59"/>
    <mergeCell ref="BX57:BY59"/>
    <mergeCell ref="BA57:BC57"/>
    <mergeCell ref="BJ57:BL57"/>
    <mergeCell ref="AV58:AY58"/>
    <mergeCell ref="BA58:BC60"/>
    <mergeCell ref="BJ58:BL60"/>
    <mergeCell ref="AV59:AW59"/>
    <mergeCell ref="AX59:AY59"/>
    <mergeCell ref="AV53:AV55"/>
    <mergeCell ref="AW53:AW55"/>
    <mergeCell ref="AX53:AX55"/>
    <mergeCell ref="AZ53:BA55"/>
    <mergeCell ref="BN53:BN55"/>
    <mergeCell ref="BO53:BP55"/>
    <mergeCell ref="BO56:BP56"/>
    <mergeCell ref="M47:O47"/>
    <mergeCell ref="V47:Z47"/>
    <mergeCell ref="AK47:AL47"/>
    <mergeCell ref="AQ47:AR47"/>
    <mergeCell ref="F48:G48"/>
    <mergeCell ref="M48:O48"/>
    <mergeCell ref="AK48:AL48"/>
    <mergeCell ref="AQ48:AR48"/>
    <mergeCell ref="M49:O51"/>
    <mergeCell ref="M52:O52"/>
    <mergeCell ref="M53:O55"/>
    <mergeCell ref="Q53:S55"/>
    <mergeCell ref="BC49:BD51"/>
    <mergeCell ref="BC52:BD52"/>
    <mergeCell ref="BC53:BD55"/>
    <mergeCell ref="BE53:BE55"/>
    <mergeCell ref="F52:G52"/>
    <mergeCell ref="F53:G55"/>
    <mergeCell ref="I53:K55"/>
    <mergeCell ref="Q47:S47"/>
    <mergeCell ref="Q48:S48"/>
    <mergeCell ref="F49:G51"/>
    <mergeCell ref="I49:K51"/>
    <mergeCell ref="Q49:S51"/>
    <mergeCell ref="I52:K52"/>
    <mergeCell ref="Q52:S52"/>
    <mergeCell ref="AN49:AO51"/>
    <mergeCell ref="AN52:AO52"/>
    <mergeCell ref="AJ53:AJ55"/>
    <mergeCell ref="AK53:AL55"/>
    <mergeCell ref="AN53:AO55"/>
    <mergeCell ref="AQ53:AR55"/>
    <mergeCell ref="AT53:AU55"/>
    <mergeCell ref="BZ53:BZ55"/>
    <mergeCell ref="CA53:CA55"/>
    <mergeCell ref="CB53:CB55"/>
    <mergeCell ref="CD53:CE55"/>
    <mergeCell ref="BX49:BY51"/>
    <mergeCell ref="BZ49:BZ51"/>
    <mergeCell ref="CA49:CA51"/>
    <mergeCell ref="CB49:CB51"/>
    <mergeCell ref="CD49:CE51"/>
    <mergeCell ref="BX52:BY52"/>
    <mergeCell ref="CD52:CE52"/>
  </mergeCells>
  <conditionalFormatting sqref="E13:F43">
    <cfRule type="containsBlanks" dxfId="1" priority="1">
      <formula>LEN(TRIM(E13))=0</formula>
    </cfRule>
  </conditionalFormatting>
  <conditionalFormatting sqref="E13:F43">
    <cfRule type="containsText" dxfId="0" priority="2" operator="containsText" text="Yes">
      <formula>NOT(ISERROR(SEARCH(("Yes"),(E13))))</formula>
    </cfRule>
  </conditionalFormatting>
  <conditionalFormatting sqref="E13:F43">
    <cfRule type="containsText" dxfId="2" priority="3" operator="containsText" text="No">
      <formula>NOT(ISERROR(SEARCH(("No"),(E13))))</formula>
    </cfRule>
  </conditionalFormatting>
  <conditionalFormatting sqref="I49:J51 M49:N51 Q49:R51">
    <cfRule type="cellIs" dxfId="0" priority="4" operator="greaterThan">
      <formula>"40%"</formula>
    </cfRule>
  </conditionalFormatting>
  <conditionalFormatting sqref="I49:J51 M49:N51 Q49:R51">
    <cfRule type="beginsWith" dxfId="3" priority="5" operator="beginsWith" text="3">
      <formula>LEFT((I49),LEN("3"))=("3")</formula>
    </cfRule>
  </conditionalFormatting>
  <conditionalFormatting sqref="I49:J51 M49:N51 Q49:R51">
    <cfRule type="cellIs" dxfId="4" priority="6" operator="lessThan">
      <formula>30</formula>
    </cfRule>
  </conditionalFormatting>
  <conditionalFormatting sqref="I53:J55 M53:N55 Q53:R55">
    <cfRule type="cellIs" dxfId="0" priority="7" operator="greaterThan">
      <formula>"15%"</formula>
    </cfRule>
  </conditionalFormatting>
  <conditionalFormatting sqref="I53:J55 M53:N55 Q53:R55">
    <cfRule type="cellIs" dxfId="3" priority="8" operator="between">
      <formula>"10%"</formula>
      <formula>"15%"</formula>
    </cfRule>
  </conditionalFormatting>
  <conditionalFormatting sqref="I53:J55 M53:N55 Q53:R55">
    <cfRule type="cellIs" dxfId="2" priority="9" operator="lessThan">
      <formula>"10%"</formula>
    </cfRule>
  </conditionalFormatting>
  <conditionalFormatting sqref="F49:G51">
    <cfRule type="cellIs" dxfId="0" priority="10" operator="lessThan">
      <formula>25</formula>
    </cfRule>
  </conditionalFormatting>
  <conditionalFormatting sqref="F49:G51">
    <cfRule type="cellIs" dxfId="1" priority="11" operator="between">
      <formula>25.1</formula>
      <formula>35</formula>
    </cfRule>
  </conditionalFormatting>
  <conditionalFormatting sqref="F53:G55">
    <cfRule type="cellIs" dxfId="0" priority="12" operator="greaterThan">
      <formula>"125%"</formula>
    </cfRule>
  </conditionalFormatting>
  <conditionalFormatting sqref="F53:G55">
    <cfRule type="cellIs" dxfId="1" priority="13" operator="between">
      <formula>"100%"</formula>
      <formula>"124.90%"</formula>
    </cfRule>
  </conditionalFormatting>
  <conditionalFormatting sqref="F53:G55">
    <cfRule type="cellIs" dxfId="2" priority="14" operator="lessThan">
      <formula>"99.90%"</formula>
    </cfRule>
  </conditionalFormatting>
  <conditionalFormatting sqref="V49:W51 AZ49:BA51">
    <cfRule type="cellIs" dxfId="0" priority="15" operator="greaterThan">
      <formula>"85%"</formula>
    </cfRule>
  </conditionalFormatting>
  <conditionalFormatting sqref="V49:W51 AZ49:BA51">
    <cfRule type="cellIs" dxfId="1" priority="16" operator="between">
      <formula>"70%"</formula>
      <formula>"84.90%"</formula>
    </cfRule>
  </conditionalFormatting>
  <conditionalFormatting sqref="V49:W51 AZ49:BA51">
    <cfRule type="cellIs" dxfId="2" priority="17" operator="lessThan">
      <formula>"69.90%"</formula>
    </cfRule>
  </conditionalFormatting>
  <conditionalFormatting sqref="X53:Z55 AK49 AM49:AN49 AQ49 AT49 BB53:BD55 BO49 BQ49:BR49 BU49 BX49 CD49">
    <cfRule type="cellIs" dxfId="0" priority="18" operator="greaterThan">
      <formula>"30%"</formula>
    </cfRule>
  </conditionalFormatting>
  <conditionalFormatting sqref="X53:Z55 AK49 AM49:AN49 AQ49 AT49 BB53:BD55 BO49 BQ49:BR49 BU49 BX49 CD49">
    <cfRule type="cellIs" dxfId="1" priority="19" operator="between">
      <formula>"20%"</formula>
      <formula>"29.90%"</formula>
    </cfRule>
  </conditionalFormatting>
  <conditionalFormatting sqref="X53:Z55 AK49 AM49:AN49 AQ49 AT49 BB53:BD55 BO49 BQ49:BR49 BU49 BX49 CD49">
    <cfRule type="cellIs" dxfId="2" priority="20" operator="lessThan">
      <formula>"19.99%"</formula>
    </cfRule>
  </conditionalFormatting>
  <conditionalFormatting sqref="V53:W55 AK53 AK57 AM53:AN53 AN57 AQ53 AQ57 AT53 AT57 AZ53:BA55 BO53 BO57 BQ53:BR53 BR57 BU53 BU57 BX53 BX57 CD53 CD57">
    <cfRule type="cellIs" dxfId="0" priority="21" operator="greaterThan">
      <formula>"80%"</formula>
    </cfRule>
  </conditionalFormatting>
  <conditionalFormatting sqref="V53:W55 AK53 AK57 AM53:AN53 AN57 AQ53 AQ57 AT53 AT57 AZ53:BA55 BO53 BO57 BQ53:BR53 BR57 BU53 BU57 BX53 BX57 CD53 CD57">
    <cfRule type="cellIs" dxfId="1" priority="22" operator="between">
      <formula>"70%"</formula>
      <formula>"79.99%"</formula>
    </cfRule>
  </conditionalFormatting>
  <conditionalFormatting sqref="V53:W55 AK53 AK57 AM53:AN53 AN57 AQ53 AQ57 AT53 AT57 AZ53:BA55 BO53 BO57 BQ53:BR53 BR57 BU53 BU57 BX53 BX57 CD53 CD57">
    <cfRule type="cellIs" dxfId="2" priority="23" operator="lessThan">
      <formula>"69.99%"</formula>
    </cfRule>
  </conditionalFormatting>
  <conditionalFormatting sqref="AV49:AV51 BZ49:BZ51">
    <cfRule type="cellIs" dxfId="0" priority="24" operator="lessThan">
      <formula>150</formula>
    </cfRule>
  </conditionalFormatting>
  <conditionalFormatting sqref="AV49:AV51 BZ49:BZ51">
    <cfRule type="cellIs" dxfId="1" priority="25" operator="between">
      <formula>150.01</formula>
      <formula>250</formula>
    </cfRule>
  </conditionalFormatting>
  <conditionalFormatting sqref="AV49:AV51 BZ49:BZ51">
    <cfRule type="cellIs" dxfId="2" priority="26" operator="greaterThan">
      <formula>250.01</formula>
    </cfRule>
  </conditionalFormatting>
  <conditionalFormatting sqref="AW49:AW51 CA49:CA51">
    <cfRule type="cellIs" dxfId="0" priority="27" operator="lessThan">
      <formula>300</formula>
    </cfRule>
  </conditionalFormatting>
  <conditionalFormatting sqref="AW49:AW51 CA49:CA51">
    <cfRule type="cellIs" dxfId="1" priority="28" operator="between">
      <formula>300.01</formula>
      <formula>400</formula>
    </cfRule>
  </conditionalFormatting>
  <conditionalFormatting sqref="AW49:AW51 CA49:CA51">
    <cfRule type="cellIs" dxfId="2" priority="29" operator="greaterThan">
      <formula>400.01</formula>
    </cfRule>
  </conditionalFormatting>
  <conditionalFormatting sqref="AX49:AX51 CB49:CB51">
    <cfRule type="cellIs" dxfId="0" priority="30" operator="greaterThan">
      <formula>"120%"</formula>
    </cfRule>
  </conditionalFormatting>
  <conditionalFormatting sqref="AX49:AX51 CB49:CB51">
    <cfRule type="cellIs" dxfId="1" priority="31" operator="between">
      <formula>"100%"</formula>
      <formula>"119.99%"</formula>
    </cfRule>
  </conditionalFormatting>
  <conditionalFormatting sqref="AX49:AX51 CB49:CB51">
    <cfRule type="cellIs" dxfId="2" priority="32" operator="lessThan">
      <formula>"99.99%"</formula>
    </cfRule>
  </conditionalFormatting>
  <conditionalFormatting sqref="AX53:AX55 CB53:CB55">
    <cfRule type="cellIs" dxfId="0" priority="33" operator="greaterThan">
      <formula>"500%"</formula>
    </cfRule>
  </conditionalFormatting>
  <conditionalFormatting sqref="AX53:AX55 CB53:CB55">
    <cfRule type="cellIs" dxfId="1" priority="34" operator="between">
      <formula>"250%"</formula>
      <formula>"499.99%"</formula>
    </cfRule>
  </conditionalFormatting>
  <conditionalFormatting sqref="AX53:AX55 CB53:CB55">
    <cfRule type="cellIs" dxfId="2" priority="35" operator="lessThan">
      <formula>"249.99%"</formula>
    </cfRule>
  </conditionalFormatting>
  <conditionalFormatting sqref="F49:G51">
    <cfRule type="cellIs" dxfId="2" priority="36" operator="greaterThan">
      <formula>35.01</formula>
    </cfRule>
  </conditionalFormatting>
  <dataValidations>
    <dataValidation type="list" allowBlank="1" sqref="E13:F43">
      <formula1>"Yes,No"</formula1>
    </dataValidation>
  </dataValidations>
  <hyperlinks>
    <hyperlink r:id="rId2" ref="A3"/>
  </hyperlinks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 outlineLevelCol="2"/>
  <cols>
    <col customWidth="1" min="1" max="1" width="6.75"/>
    <col customWidth="1" min="2" max="2" width="8.13"/>
    <col customWidth="1" min="3" max="3" width="7.25" outlineLevel="1"/>
    <col customWidth="1" min="4" max="4" width="8.75" outlineLevel="1"/>
    <col customWidth="1" min="5" max="5" width="8.0" outlineLevel="1"/>
    <col customWidth="1" min="6" max="6" width="8.13" outlineLevel="1"/>
    <col customWidth="1" min="7" max="7" width="11.88"/>
    <col customWidth="1" min="8" max="8" width="9.75"/>
    <col customWidth="1" min="9" max="9" width="9.5"/>
    <col customWidth="1" min="10" max="10" width="14.13"/>
    <col customWidth="1" min="11" max="11" width="9.5"/>
    <col customWidth="1" hidden="1" min="12" max="12" width="6.38" outlineLevel="1"/>
    <col customWidth="1" hidden="1" min="13" max="15" width="9.5" outlineLevel="1"/>
    <col customWidth="1" hidden="1" min="16" max="16" width="7.25" outlineLevel="2"/>
    <col customWidth="1" hidden="1" min="17" max="19" width="9.5" outlineLevel="2"/>
    <col customWidth="1" hidden="1" min="20" max="20" width="9.5" outlineLevel="1"/>
    <col customWidth="1" min="21" max="21" width="6.88"/>
    <col customWidth="1" min="22" max="23" width="10.25"/>
    <col customWidth="1" min="24" max="25" width="10.5"/>
    <col customWidth="1" min="26" max="26" width="10.0"/>
    <col customWidth="1" min="27" max="27" width="12.88"/>
    <col customWidth="1" min="28" max="28" width="13.88"/>
    <col customWidth="1" min="29" max="29" width="6.88"/>
    <col customWidth="1" min="30" max="32" width="10.25"/>
    <col customWidth="1" min="33" max="34" width="10.5"/>
    <col customWidth="1" min="35" max="35" width="8.63"/>
    <col customWidth="1" min="36" max="36" width="12.88"/>
    <col customWidth="1" min="37" max="37" width="13.88"/>
    <col customWidth="1" min="38" max="42" width="9.5"/>
    <col customWidth="1" min="43" max="43" width="10.5"/>
    <col customWidth="1" min="44" max="44" width="11.0"/>
    <col customWidth="1" min="45" max="46" width="14.0"/>
    <col customWidth="1" min="47" max="47" width="6.75"/>
    <col customWidth="1" min="48" max="86" width="14.0"/>
  </cols>
  <sheetData>
    <row r="1" ht="18.75" customHeight="1">
      <c r="A1" s="310" t="s">
        <v>208</v>
      </c>
      <c r="B1" s="57" t="s">
        <v>64</v>
      </c>
      <c r="C1" s="3"/>
      <c r="D1" s="3"/>
      <c r="E1" s="3"/>
      <c r="F1" s="3"/>
      <c r="G1" s="3"/>
      <c r="H1" s="3"/>
      <c r="I1" s="3"/>
      <c r="J1" s="3"/>
      <c r="K1" s="58" t="s">
        <v>65</v>
      </c>
      <c r="L1" s="3"/>
      <c r="M1" s="3"/>
      <c r="N1" s="3"/>
      <c r="O1" s="58" t="s">
        <v>188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58"/>
      <c r="AC1" s="3"/>
      <c r="AD1" s="3"/>
      <c r="AE1" s="3"/>
      <c r="AF1" s="3"/>
      <c r="AG1" s="3"/>
      <c r="AH1" s="3"/>
      <c r="AI1" s="3"/>
      <c r="AJ1" s="3"/>
      <c r="AK1" s="58"/>
      <c r="AL1" s="58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</row>
    <row r="2" ht="26.25" customHeight="1">
      <c r="A2" s="3"/>
      <c r="C2" s="3"/>
      <c r="D2" s="3"/>
      <c r="E2" s="3"/>
      <c r="F2" s="3"/>
      <c r="G2" s="59">
        <v>44986.0</v>
      </c>
      <c r="H2" s="39"/>
      <c r="I2" s="39"/>
      <c r="J2" s="39"/>
      <c r="K2" s="3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</row>
    <row r="3" ht="18.0" customHeight="1">
      <c r="A3" s="60" t="s">
        <v>67</v>
      </c>
      <c r="C3" s="3"/>
      <c r="D3" s="3"/>
      <c r="E3" s="3"/>
      <c r="F3" s="3"/>
      <c r="G3" s="61" t="s">
        <v>68</v>
      </c>
      <c r="H3" s="62"/>
      <c r="I3" s="62"/>
      <c r="J3" s="62"/>
      <c r="K3" s="6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64" t="s">
        <v>69</v>
      </c>
      <c r="X3" s="12"/>
      <c r="Y3" s="285" t="s">
        <v>189</v>
      </c>
      <c r="Z3" s="286" t="s">
        <v>190</v>
      </c>
      <c r="AA3" s="67" t="s">
        <v>72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</row>
    <row r="4" ht="18.0" customHeight="1">
      <c r="C4" s="3"/>
      <c r="D4" s="3"/>
      <c r="E4" s="3"/>
      <c r="F4" s="3"/>
      <c r="G4" s="68" t="s">
        <v>73</v>
      </c>
      <c r="H4" s="12"/>
      <c r="I4" s="69">
        <f>SUM(H44+D44)</f>
        <v>172</v>
      </c>
      <c r="J4" s="70" t="s">
        <v>74</v>
      </c>
      <c r="K4" s="71">
        <f>SUM(CD44)</f>
        <v>31</v>
      </c>
      <c r="L4" s="3"/>
      <c r="M4" s="3"/>
      <c r="N4" s="3"/>
      <c r="O4" s="3"/>
      <c r="P4" s="3"/>
      <c r="Q4" s="3"/>
      <c r="R4" s="3"/>
      <c r="S4" s="3"/>
      <c r="T4" s="3"/>
      <c r="U4" s="72" t="s">
        <v>75</v>
      </c>
      <c r="V4" s="3"/>
      <c r="W4" s="68" t="s">
        <v>76</v>
      </c>
      <c r="X4" s="12"/>
      <c r="Y4" s="73">
        <f>AV44</f>
        <v>11</v>
      </c>
      <c r="Z4" s="73">
        <f>BZ44</f>
        <v>20</v>
      </c>
      <c r="AA4" s="74" t="str">
        <f t="shared" ref="AA4:AA8" si="1">if(Y4&gt;Z4,$Y$3,if(Y4&lt;Z4,$Z$3,""))</f>
        <v>Salesperson 2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</row>
    <row r="5" ht="17.25" customHeight="1">
      <c r="A5" s="75"/>
      <c r="C5" s="3"/>
      <c r="D5" s="3"/>
      <c r="E5" s="3"/>
      <c r="F5" s="3"/>
      <c r="G5" s="68" t="s">
        <v>77</v>
      </c>
      <c r="H5" s="12"/>
      <c r="I5" s="76">
        <f>I44+M44+Q44</f>
        <v>382</v>
      </c>
      <c r="J5" s="70" t="s">
        <v>78</v>
      </c>
      <c r="K5" s="80">
        <f>SUM(CE44)</f>
        <v>67941</v>
      </c>
      <c r="L5" s="3"/>
      <c r="M5" s="3"/>
      <c r="N5" s="3"/>
      <c r="O5" s="3"/>
      <c r="P5" s="3"/>
      <c r="Q5" s="3"/>
      <c r="R5" s="3"/>
      <c r="S5" s="3"/>
      <c r="T5" s="3"/>
      <c r="U5" s="78">
        <f>iferror(K5/K4,0)</f>
        <v>2191.645161</v>
      </c>
      <c r="V5" s="3"/>
      <c r="W5" s="68" t="s">
        <v>79</v>
      </c>
      <c r="X5" s="12"/>
      <c r="Y5" s="79">
        <f>IFERROR(AV44/(W44+AE44+AN44),0)</f>
        <v>0.25</v>
      </c>
      <c r="Z5" s="79">
        <f>IFERROR(BZ44/(BA44+BI44+BR44),0)</f>
        <v>0.2083333333</v>
      </c>
      <c r="AA5" s="74" t="str">
        <f t="shared" si="1"/>
        <v>Salesperson 1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</row>
    <row r="6" ht="16.5" customHeight="1">
      <c r="A6" s="3"/>
      <c r="B6" s="3"/>
      <c r="C6" s="3"/>
      <c r="D6" s="3"/>
      <c r="E6" s="3"/>
      <c r="F6" s="3"/>
      <c r="G6" s="68" t="s">
        <v>191</v>
      </c>
      <c r="H6" s="12"/>
      <c r="I6" s="76">
        <f>SUM(T44)</f>
        <v>85</v>
      </c>
      <c r="J6" s="70" t="s">
        <v>81</v>
      </c>
      <c r="K6" s="80">
        <f>SUM(CF44)</f>
        <v>85191</v>
      </c>
      <c r="L6" s="3"/>
      <c r="M6" s="3"/>
      <c r="N6" s="3"/>
      <c r="O6" s="3"/>
      <c r="P6" s="3"/>
      <c r="Q6" s="3"/>
      <c r="R6" s="3"/>
      <c r="S6" s="3"/>
      <c r="T6" s="3"/>
      <c r="U6" s="78">
        <f>iferror(K6/K4,0)</f>
        <v>2748.096774</v>
      </c>
      <c r="V6" s="3"/>
      <c r="W6" s="68" t="s">
        <v>82</v>
      </c>
      <c r="X6" s="12"/>
      <c r="Y6" s="80">
        <f>AW45</f>
        <v>1763.363636</v>
      </c>
      <c r="Z6" s="80">
        <f>CA45</f>
        <v>2427.2</v>
      </c>
      <c r="AA6" s="74" t="str">
        <f t="shared" si="1"/>
        <v>Salesperson 2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</row>
    <row r="7" ht="16.5" customHeight="1">
      <c r="A7" s="3"/>
      <c r="B7" s="3"/>
      <c r="C7" s="3"/>
      <c r="D7" s="3"/>
      <c r="E7" s="3"/>
      <c r="F7" s="3"/>
      <c r="G7" s="68" t="s">
        <v>192</v>
      </c>
      <c r="H7" s="12"/>
      <c r="I7" s="76">
        <f>AD44+BH44</f>
        <v>5</v>
      </c>
      <c r="J7" s="70" t="s">
        <v>84</v>
      </c>
      <c r="K7" s="79">
        <f>SUM(AX49)</f>
        <v>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68" t="s">
        <v>85</v>
      </c>
      <c r="X7" s="12"/>
      <c r="Y7" s="80">
        <f>AX45</f>
        <v>2217.909091</v>
      </c>
      <c r="Z7" s="80">
        <f>CB45</f>
        <v>3039.7</v>
      </c>
      <c r="AA7" s="74" t="str">
        <f t="shared" si="1"/>
        <v>Salesperson 2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82" t="s">
        <v>86</v>
      </c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82" t="s">
        <v>86</v>
      </c>
      <c r="CG7" s="3"/>
      <c r="CH7" s="3"/>
    </row>
    <row r="8" ht="17.25" customHeight="1">
      <c r="A8" s="3"/>
      <c r="B8" s="3"/>
      <c r="C8" s="3"/>
      <c r="D8" s="3"/>
      <c r="E8" s="3"/>
      <c r="F8" s="3"/>
      <c r="G8" s="68" t="s">
        <v>83</v>
      </c>
      <c r="H8" s="12"/>
      <c r="I8" s="76">
        <f>BQ44+AM44+V44+AZ44</f>
        <v>156</v>
      </c>
      <c r="J8" s="70" t="s">
        <v>88</v>
      </c>
      <c r="K8" s="79">
        <f>SUM(AX53)</f>
        <v>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07" t="s">
        <v>193</v>
      </c>
      <c r="X8" s="12"/>
      <c r="Y8" s="308">
        <f t="shared" ref="Y8:Z8" si="2">Y5*Y7</f>
        <v>554.4772727</v>
      </c>
      <c r="Z8" s="308">
        <f t="shared" si="2"/>
        <v>633.2708333</v>
      </c>
      <c r="AA8" s="309" t="str">
        <f t="shared" si="1"/>
        <v>Salesperson 2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CG8" s="3"/>
      <c r="CH8" s="3"/>
    </row>
    <row r="9" ht="18.0" customHeight="1">
      <c r="A9" s="3"/>
      <c r="B9" s="3"/>
      <c r="C9" s="3"/>
      <c r="D9" s="3"/>
      <c r="E9" s="3"/>
      <c r="F9" s="3"/>
      <c r="G9" s="68" t="s">
        <v>87</v>
      </c>
      <c r="H9" s="12"/>
      <c r="I9" s="76">
        <f>W44+AE44+AN44+BA44+BI44+BR44</f>
        <v>140</v>
      </c>
      <c r="J9" s="70" t="s">
        <v>89</v>
      </c>
      <c r="K9" s="289">
        <f>SUM(V49)</f>
        <v>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82"/>
      <c r="AW9" s="82"/>
      <c r="AX9" s="82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82"/>
      <c r="CA9" s="82"/>
      <c r="CB9" s="82"/>
      <c r="CC9" s="3"/>
      <c r="CD9" s="82"/>
      <c r="CE9" s="82"/>
      <c r="CF9" s="82"/>
      <c r="CG9" s="3"/>
      <c r="CH9" s="3"/>
    </row>
    <row r="10" ht="18.0" customHeight="1">
      <c r="A10" s="3"/>
      <c r="B10" s="3"/>
      <c r="C10" s="3"/>
      <c r="D10" s="3"/>
      <c r="E10" s="3"/>
      <c r="F10" s="3"/>
      <c r="G10" s="3"/>
      <c r="H10" s="3"/>
      <c r="I10" s="3">
        <v>44.0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83" t="s">
        <v>194</v>
      </c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5"/>
      <c r="AY10" s="3"/>
      <c r="AZ10" s="86" t="s">
        <v>195</v>
      </c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5"/>
      <c r="CC10" s="3"/>
      <c r="CD10" s="87" t="s">
        <v>92</v>
      </c>
      <c r="CG10" s="3"/>
      <c r="CH10" s="3"/>
    </row>
    <row r="11" ht="27.75" customHeight="1">
      <c r="A11" s="3"/>
      <c r="B11" s="3"/>
      <c r="C11" s="3"/>
      <c r="D11" s="3"/>
      <c r="E11" s="3"/>
      <c r="F11" s="3"/>
      <c r="G11" s="58"/>
      <c r="H11" s="58"/>
      <c r="I11" s="133" t="s">
        <v>93</v>
      </c>
      <c r="J11" s="16"/>
      <c r="K11" s="12"/>
      <c r="L11" s="290"/>
      <c r="M11" s="93" t="s">
        <v>196</v>
      </c>
      <c r="N11" s="84"/>
      <c r="O11" s="85"/>
      <c r="P11" s="91"/>
      <c r="Q11" s="93" t="s">
        <v>197</v>
      </c>
      <c r="R11" s="84"/>
      <c r="S11" s="85"/>
      <c r="T11" s="291" t="s">
        <v>198</v>
      </c>
      <c r="U11" s="91"/>
      <c r="V11" s="92" t="s">
        <v>94</v>
      </c>
      <c r="W11" s="84"/>
      <c r="X11" s="84"/>
      <c r="Y11" s="84"/>
      <c r="Z11" s="84"/>
      <c r="AA11" s="84"/>
      <c r="AB11" s="85"/>
      <c r="AC11" s="91"/>
      <c r="AD11" s="292" t="s">
        <v>199</v>
      </c>
      <c r="AE11" s="84"/>
      <c r="AF11" s="84"/>
      <c r="AG11" s="84"/>
      <c r="AH11" s="84"/>
      <c r="AI11" s="84"/>
      <c r="AJ11" s="84"/>
      <c r="AK11" s="85"/>
      <c r="AL11" s="91"/>
      <c r="AM11" s="93" t="s">
        <v>95</v>
      </c>
      <c r="AN11" s="84"/>
      <c r="AO11" s="84"/>
      <c r="AP11" s="84"/>
      <c r="AQ11" s="84"/>
      <c r="AR11" s="84"/>
      <c r="AS11" s="84"/>
      <c r="AT11" s="85"/>
      <c r="AU11" s="3"/>
      <c r="AV11" s="94" t="s">
        <v>96</v>
      </c>
      <c r="AY11" s="95"/>
      <c r="AZ11" s="92" t="s">
        <v>94</v>
      </c>
      <c r="BA11" s="84"/>
      <c r="BB11" s="84"/>
      <c r="BC11" s="84"/>
      <c r="BD11" s="84"/>
      <c r="BE11" s="84"/>
      <c r="BF11" s="85"/>
      <c r="BG11" s="91"/>
      <c r="BH11" s="292" t="s">
        <v>199</v>
      </c>
      <c r="BI11" s="84"/>
      <c r="BJ11" s="84"/>
      <c r="BK11" s="84"/>
      <c r="BL11" s="84"/>
      <c r="BM11" s="84"/>
      <c r="BN11" s="84"/>
      <c r="BO11" s="85"/>
      <c r="BP11" s="91"/>
      <c r="BQ11" s="93" t="s">
        <v>95</v>
      </c>
      <c r="BR11" s="84"/>
      <c r="BS11" s="84"/>
      <c r="BT11" s="84"/>
      <c r="BU11" s="84"/>
      <c r="BV11" s="84"/>
      <c r="BW11" s="84"/>
      <c r="BX11" s="85"/>
      <c r="BY11" s="3"/>
      <c r="BZ11" s="94" t="s">
        <v>96</v>
      </c>
      <c r="CC11" s="95"/>
      <c r="CG11" s="95"/>
      <c r="CH11" s="95"/>
    </row>
    <row r="12" ht="15.75" customHeight="1">
      <c r="A12" s="96"/>
      <c r="B12" s="45" t="s">
        <v>97</v>
      </c>
      <c r="C12" s="97"/>
      <c r="D12" s="45" t="s">
        <v>98</v>
      </c>
      <c r="E12" s="98" t="s">
        <v>99</v>
      </c>
      <c r="F12" s="98" t="s">
        <v>100</v>
      </c>
      <c r="G12" s="99" t="s">
        <v>101</v>
      </c>
      <c r="H12" s="98" t="s">
        <v>102</v>
      </c>
      <c r="I12" s="100" t="s">
        <v>147</v>
      </c>
      <c r="J12" s="100" t="s">
        <v>200</v>
      </c>
      <c r="K12" s="100" t="s">
        <v>105</v>
      </c>
      <c r="L12" s="101"/>
      <c r="M12" s="100" t="s">
        <v>147</v>
      </c>
      <c r="N12" s="100" t="s">
        <v>200</v>
      </c>
      <c r="O12" s="100" t="s">
        <v>105</v>
      </c>
      <c r="P12" s="101"/>
      <c r="Q12" s="100" t="s">
        <v>147</v>
      </c>
      <c r="R12" s="100" t="s">
        <v>200</v>
      </c>
      <c r="S12" s="100" t="s">
        <v>105</v>
      </c>
      <c r="T12" s="100" t="s">
        <v>201</v>
      </c>
      <c r="U12" s="101"/>
      <c r="V12" s="100" t="s">
        <v>109</v>
      </c>
      <c r="W12" s="100" t="s">
        <v>87</v>
      </c>
      <c r="X12" s="100" t="s">
        <v>110</v>
      </c>
      <c r="Y12" s="100" t="s">
        <v>111</v>
      </c>
      <c r="Z12" s="100" t="s">
        <v>112</v>
      </c>
      <c r="AA12" s="100" t="s">
        <v>113</v>
      </c>
      <c r="AB12" s="100" t="s">
        <v>114</v>
      </c>
      <c r="AC12" s="101"/>
      <c r="AD12" s="100" t="s">
        <v>109</v>
      </c>
      <c r="AE12" s="100" t="s">
        <v>202</v>
      </c>
      <c r="AF12" s="100" t="s">
        <v>115</v>
      </c>
      <c r="AG12" s="100" t="s">
        <v>116</v>
      </c>
      <c r="AH12" s="100" t="s">
        <v>111</v>
      </c>
      <c r="AI12" s="100" t="s">
        <v>112</v>
      </c>
      <c r="AJ12" s="100" t="s">
        <v>113</v>
      </c>
      <c r="AK12" s="100" t="s">
        <v>114</v>
      </c>
      <c r="AL12" s="101"/>
      <c r="AM12" s="100" t="s">
        <v>109</v>
      </c>
      <c r="AN12" s="98" t="s">
        <v>87</v>
      </c>
      <c r="AO12" s="98" t="s">
        <v>115</v>
      </c>
      <c r="AP12" s="98" t="s">
        <v>116</v>
      </c>
      <c r="AQ12" s="98" t="s">
        <v>111</v>
      </c>
      <c r="AR12" s="98" t="s">
        <v>112</v>
      </c>
      <c r="AS12" s="98" t="s">
        <v>113</v>
      </c>
      <c r="AT12" s="98" t="s">
        <v>114</v>
      </c>
      <c r="AU12" s="3"/>
      <c r="AV12" s="98" t="s">
        <v>76</v>
      </c>
      <c r="AW12" s="98" t="s">
        <v>117</v>
      </c>
      <c r="AX12" s="98" t="s">
        <v>118</v>
      </c>
      <c r="AY12" s="102"/>
      <c r="AZ12" s="100" t="s">
        <v>109</v>
      </c>
      <c r="BA12" s="100" t="s">
        <v>87</v>
      </c>
      <c r="BB12" s="100" t="s">
        <v>110</v>
      </c>
      <c r="BC12" s="100" t="s">
        <v>111</v>
      </c>
      <c r="BD12" s="100" t="s">
        <v>112</v>
      </c>
      <c r="BE12" s="100" t="s">
        <v>113</v>
      </c>
      <c r="BF12" s="100" t="s">
        <v>114</v>
      </c>
      <c r="BG12" s="101"/>
      <c r="BH12" s="100" t="s">
        <v>109</v>
      </c>
      <c r="BI12" s="100" t="s">
        <v>202</v>
      </c>
      <c r="BJ12" s="100" t="s">
        <v>115</v>
      </c>
      <c r="BK12" s="100" t="s">
        <v>116</v>
      </c>
      <c r="BL12" s="100" t="s">
        <v>111</v>
      </c>
      <c r="BM12" s="100" t="s">
        <v>112</v>
      </c>
      <c r="BN12" s="100" t="s">
        <v>113</v>
      </c>
      <c r="BO12" s="100" t="s">
        <v>114</v>
      </c>
      <c r="BP12" s="101"/>
      <c r="BQ12" s="100" t="s">
        <v>109</v>
      </c>
      <c r="BR12" s="98" t="s">
        <v>87</v>
      </c>
      <c r="BS12" s="98" t="s">
        <v>115</v>
      </c>
      <c r="BT12" s="98" t="s">
        <v>116</v>
      </c>
      <c r="BU12" s="98" t="s">
        <v>111</v>
      </c>
      <c r="BV12" s="98" t="s">
        <v>112</v>
      </c>
      <c r="BW12" s="98" t="s">
        <v>113</v>
      </c>
      <c r="BX12" s="98" t="s">
        <v>114</v>
      </c>
      <c r="BY12" s="3"/>
      <c r="BZ12" s="98" t="s">
        <v>76</v>
      </c>
      <c r="CA12" s="98" t="s">
        <v>117</v>
      </c>
      <c r="CB12" s="98" t="s">
        <v>118</v>
      </c>
      <c r="CC12" s="102"/>
      <c r="CD12" s="98" t="s">
        <v>76</v>
      </c>
      <c r="CE12" s="98" t="s">
        <v>117</v>
      </c>
      <c r="CF12" s="98" t="s">
        <v>118</v>
      </c>
      <c r="CG12" s="102"/>
      <c r="CH12" s="102"/>
    </row>
    <row r="13" ht="14.25" customHeight="1">
      <c r="A13" s="103"/>
      <c r="B13" s="104">
        <f>G2</f>
        <v>44986</v>
      </c>
      <c r="C13" s="97"/>
      <c r="D13" s="105" t="s">
        <v>119</v>
      </c>
      <c r="E13" s="105"/>
      <c r="F13" s="105"/>
      <c r="G13" s="106">
        <v>0.0</v>
      </c>
      <c r="H13" s="105">
        <v>4.0</v>
      </c>
      <c r="I13" s="105">
        <v>8.0</v>
      </c>
      <c r="J13" s="105">
        <v>5.0</v>
      </c>
      <c r="K13" s="105">
        <v>1.0</v>
      </c>
      <c r="L13" s="107"/>
      <c r="M13" s="105">
        <v>0.0</v>
      </c>
      <c r="N13" s="105">
        <v>0.0</v>
      </c>
      <c r="O13" s="105">
        <v>0.0</v>
      </c>
      <c r="P13" s="107"/>
      <c r="Q13" s="105">
        <v>0.0</v>
      </c>
      <c r="R13" s="105">
        <v>0.0</v>
      </c>
      <c r="S13" s="105">
        <v>0.0</v>
      </c>
      <c r="T13" s="293">
        <f t="shared" ref="T13:T43" si="6">sum(K13+O13+S13)</f>
        <v>1</v>
      </c>
      <c r="U13" s="107"/>
      <c r="V13" s="105">
        <v>3.0</v>
      </c>
      <c r="W13" s="105">
        <v>3.0</v>
      </c>
      <c r="X13" s="105">
        <v>0.0</v>
      </c>
      <c r="Y13" s="105">
        <v>0.0</v>
      </c>
      <c r="Z13" s="105">
        <v>0.0</v>
      </c>
      <c r="AA13" s="106">
        <v>0.0</v>
      </c>
      <c r="AB13" s="106">
        <v>0.0</v>
      </c>
      <c r="AC13" s="107"/>
      <c r="AD13" s="105">
        <v>0.0</v>
      </c>
      <c r="AE13" s="105">
        <v>0.0</v>
      </c>
      <c r="AF13" s="105">
        <v>0.0</v>
      </c>
      <c r="AG13" s="105">
        <v>0.0</v>
      </c>
      <c r="AH13" s="105">
        <v>0.0</v>
      </c>
      <c r="AI13" s="105">
        <v>0.0</v>
      </c>
      <c r="AJ13" s="106">
        <v>0.0</v>
      </c>
      <c r="AK13" s="106">
        <v>0.0</v>
      </c>
      <c r="AL13" s="107"/>
      <c r="AM13" s="105">
        <v>2.0</v>
      </c>
      <c r="AN13" s="105">
        <v>2.0</v>
      </c>
      <c r="AO13" s="105">
        <v>0.0</v>
      </c>
      <c r="AP13" s="105">
        <v>0.0</v>
      </c>
      <c r="AQ13" s="105">
        <v>0.0</v>
      </c>
      <c r="AR13" s="105">
        <v>0.0</v>
      </c>
      <c r="AS13" s="106">
        <v>0.0</v>
      </c>
      <c r="AT13" s="106">
        <v>0.0</v>
      </c>
      <c r="AU13" s="3"/>
      <c r="AV13" s="108">
        <f t="shared" ref="AV13:AX13" si="3">sum(Z13+AI13+AR13)</f>
        <v>0</v>
      </c>
      <c r="AW13" s="109">
        <f t="shared" si="3"/>
        <v>0</v>
      </c>
      <c r="AX13" s="109">
        <f t="shared" si="3"/>
        <v>0</v>
      </c>
      <c r="AY13" s="107"/>
      <c r="AZ13" s="105">
        <v>0.0</v>
      </c>
      <c r="BA13" s="105">
        <v>0.0</v>
      </c>
      <c r="BB13" s="105">
        <v>0.0</v>
      </c>
      <c r="BC13" s="105">
        <v>0.0</v>
      </c>
      <c r="BD13" s="105">
        <v>0.0</v>
      </c>
      <c r="BE13" s="106">
        <v>0.0</v>
      </c>
      <c r="BF13" s="106">
        <v>0.0</v>
      </c>
      <c r="BG13" s="107"/>
      <c r="BH13" s="105">
        <v>0.0</v>
      </c>
      <c r="BI13" s="105">
        <v>0.0</v>
      </c>
      <c r="BJ13" s="105">
        <v>0.0</v>
      </c>
      <c r="BK13" s="105">
        <v>0.0</v>
      </c>
      <c r="BL13" s="105">
        <v>0.0</v>
      </c>
      <c r="BM13" s="105">
        <v>0.0</v>
      </c>
      <c r="BN13" s="106">
        <v>0.0</v>
      </c>
      <c r="BO13" s="106">
        <v>0.0</v>
      </c>
      <c r="BP13" s="107"/>
      <c r="BQ13" s="105">
        <v>2.0</v>
      </c>
      <c r="BR13" s="105">
        <v>2.0</v>
      </c>
      <c r="BS13" s="105">
        <v>0.0</v>
      </c>
      <c r="BT13" s="105">
        <v>1.0</v>
      </c>
      <c r="BU13" s="105">
        <v>0.0</v>
      </c>
      <c r="BV13" s="105">
        <v>1.0</v>
      </c>
      <c r="BW13" s="106">
        <v>1000.0</v>
      </c>
      <c r="BX13" s="106">
        <v>2500.0</v>
      </c>
      <c r="BY13" s="3"/>
      <c r="BZ13" s="108">
        <f t="shared" ref="BZ13:CB13" si="4">sum(BD13+BM13+BV13)</f>
        <v>1</v>
      </c>
      <c r="CA13" s="109">
        <f t="shared" si="4"/>
        <v>1000</v>
      </c>
      <c r="CB13" s="109">
        <f t="shared" si="4"/>
        <v>2500</v>
      </c>
      <c r="CC13" s="107"/>
      <c r="CD13" s="108">
        <f t="shared" ref="CD13:CF13" si="5">AV13+BZ13</f>
        <v>1</v>
      </c>
      <c r="CE13" s="109">
        <f t="shared" si="5"/>
        <v>1000</v>
      </c>
      <c r="CF13" s="109">
        <f t="shared" si="5"/>
        <v>2500</v>
      </c>
      <c r="CG13" s="107"/>
      <c r="CH13" s="107"/>
    </row>
    <row r="14" ht="14.25" customHeight="1">
      <c r="A14" s="103"/>
      <c r="B14" s="104">
        <f t="shared" ref="B14:B43" si="10">B13+1</f>
        <v>44987</v>
      </c>
      <c r="C14" s="97"/>
      <c r="D14" s="105" t="s">
        <v>119</v>
      </c>
      <c r="E14" s="105"/>
      <c r="F14" s="105"/>
      <c r="G14" s="106">
        <v>0.0</v>
      </c>
      <c r="H14" s="105">
        <v>3.0</v>
      </c>
      <c r="I14" s="105">
        <v>6.0</v>
      </c>
      <c r="J14" s="105">
        <v>6.0</v>
      </c>
      <c r="K14" s="105">
        <v>1.0</v>
      </c>
      <c r="L14" s="107"/>
      <c r="M14" s="105">
        <v>0.0</v>
      </c>
      <c r="N14" s="105">
        <v>0.0</v>
      </c>
      <c r="O14" s="105">
        <v>0.0</v>
      </c>
      <c r="P14" s="107"/>
      <c r="Q14" s="105">
        <v>0.0</v>
      </c>
      <c r="R14" s="105">
        <v>0.0</v>
      </c>
      <c r="S14" s="105">
        <v>0.0</v>
      </c>
      <c r="T14" s="293">
        <f t="shared" si="6"/>
        <v>1</v>
      </c>
      <c r="U14" s="107"/>
      <c r="V14" s="105">
        <v>1.0</v>
      </c>
      <c r="W14" s="105">
        <v>1.0</v>
      </c>
      <c r="X14" s="105">
        <v>0.0</v>
      </c>
      <c r="Y14" s="105">
        <v>0.0</v>
      </c>
      <c r="Z14" s="105">
        <v>0.0</v>
      </c>
      <c r="AA14" s="106">
        <v>0.0</v>
      </c>
      <c r="AB14" s="106">
        <v>0.0</v>
      </c>
      <c r="AC14" s="107"/>
      <c r="AD14" s="105">
        <v>0.0</v>
      </c>
      <c r="AE14" s="105">
        <v>0.0</v>
      </c>
      <c r="AF14" s="105">
        <v>0.0</v>
      </c>
      <c r="AG14" s="105">
        <v>0.0</v>
      </c>
      <c r="AH14" s="105">
        <v>0.0</v>
      </c>
      <c r="AI14" s="105">
        <v>0.0</v>
      </c>
      <c r="AJ14" s="106">
        <v>0.0</v>
      </c>
      <c r="AK14" s="106">
        <v>0.0</v>
      </c>
      <c r="AL14" s="107"/>
      <c r="AM14" s="105">
        <v>2.0</v>
      </c>
      <c r="AN14" s="105">
        <v>2.0</v>
      </c>
      <c r="AO14" s="105">
        <v>0.0</v>
      </c>
      <c r="AP14" s="105">
        <v>0.0</v>
      </c>
      <c r="AQ14" s="105">
        <v>0.0</v>
      </c>
      <c r="AR14" s="105">
        <v>0.0</v>
      </c>
      <c r="AS14" s="106">
        <v>0.0</v>
      </c>
      <c r="AT14" s="106">
        <v>0.0</v>
      </c>
      <c r="AU14" s="3"/>
      <c r="AV14" s="108">
        <f t="shared" ref="AV14:AX14" si="7">sum(Z14+AI14+AR14)</f>
        <v>0</v>
      </c>
      <c r="AW14" s="109">
        <f t="shared" si="7"/>
        <v>0</v>
      </c>
      <c r="AX14" s="109">
        <f t="shared" si="7"/>
        <v>0</v>
      </c>
      <c r="AY14" s="107"/>
      <c r="AZ14" s="105">
        <v>0.0</v>
      </c>
      <c r="BA14" s="105">
        <v>0.0</v>
      </c>
      <c r="BB14" s="105">
        <v>0.0</v>
      </c>
      <c r="BC14" s="105">
        <v>0.0</v>
      </c>
      <c r="BD14" s="105">
        <v>0.0</v>
      </c>
      <c r="BE14" s="106">
        <v>0.0</v>
      </c>
      <c r="BF14" s="106">
        <v>0.0</v>
      </c>
      <c r="BG14" s="107"/>
      <c r="BH14" s="105">
        <v>0.0</v>
      </c>
      <c r="BI14" s="105">
        <v>0.0</v>
      </c>
      <c r="BJ14" s="105">
        <v>0.0</v>
      </c>
      <c r="BK14" s="105">
        <v>0.0</v>
      </c>
      <c r="BL14" s="105">
        <v>0.0</v>
      </c>
      <c r="BM14" s="105">
        <v>0.0</v>
      </c>
      <c r="BN14" s="106">
        <v>0.0</v>
      </c>
      <c r="BO14" s="106">
        <v>0.0</v>
      </c>
      <c r="BP14" s="107"/>
      <c r="BQ14" s="105">
        <v>0.0</v>
      </c>
      <c r="BR14" s="105">
        <v>0.0</v>
      </c>
      <c r="BS14" s="105">
        <v>0.0</v>
      </c>
      <c r="BT14" s="105">
        <v>0.0</v>
      </c>
      <c r="BU14" s="105">
        <v>0.0</v>
      </c>
      <c r="BV14" s="105">
        <v>0.0</v>
      </c>
      <c r="BW14" s="106">
        <v>0.0</v>
      </c>
      <c r="BX14" s="106">
        <v>0.0</v>
      </c>
      <c r="BY14" s="3"/>
      <c r="BZ14" s="108">
        <f t="shared" ref="BZ14:CB14" si="8">sum(BD14+BM14+BV14)</f>
        <v>0</v>
      </c>
      <c r="CA14" s="109">
        <f t="shared" si="8"/>
        <v>0</v>
      </c>
      <c r="CB14" s="109">
        <f t="shared" si="8"/>
        <v>0</v>
      </c>
      <c r="CC14" s="107"/>
      <c r="CD14" s="108">
        <f t="shared" ref="CD14:CF14" si="9">AV14+BZ14</f>
        <v>0</v>
      </c>
      <c r="CE14" s="109">
        <f t="shared" si="9"/>
        <v>0</v>
      </c>
      <c r="CF14" s="109">
        <f t="shared" si="9"/>
        <v>0</v>
      </c>
      <c r="CG14" s="107"/>
      <c r="CH14" s="107"/>
    </row>
    <row r="15" ht="14.25" customHeight="1">
      <c r="A15" s="103"/>
      <c r="B15" s="104">
        <f t="shared" si="10"/>
        <v>44988</v>
      </c>
      <c r="C15" s="97"/>
      <c r="D15" s="105" t="s">
        <v>119</v>
      </c>
      <c r="E15" s="105"/>
      <c r="F15" s="105"/>
      <c r="G15" s="106">
        <v>0.0</v>
      </c>
      <c r="H15" s="105">
        <v>3.0</v>
      </c>
      <c r="I15" s="105">
        <v>4.0</v>
      </c>
      <c r="J15" s="105">
        <v>3.0</v>
      </c>
      <c r="K15" s="105">
        <v>0.0</v>
      </c>
      <c r="L15" s="107"/>
      <c r="M15" s="105">
        <v>0.0</v>
      </c>
      <c r="N15" s="105">
        <v>0.0</v>
      </c>
      <c r="O15" s="105">
        <v>0.0</v>
      </c>
      <c r="P15" s="107"/>
      <c r="Q15" s="105">
        <v>0.0</v>
      </c>
      <c r="R15" s="105">
        <v>0.0</v>
      </c>
      <c r="S15" s="105">
        <v>0.0</v>
      </c>
      <c r="T15" s="293">
        <f t="shared" si="6"/>
        <v>0</v>
      </c>
      <c r="U15" s="107"/>
      <c r="V15" s="105">
        <v>0.0</v>
      </c>
      <c r="W15" s="105">
        <v>0.0</v>
      </c>
      <c r="X15" s="105">
        <v>0.0</v>
      </c>
      <c r="Y15" s="105">
        <v>0.0</v>
      </c>
      <c r="Z15" s="105">
        <v>0.0</v>
      </c>
      <c r="AA15" s="106">
        <v>0.0</v>
      </c>
      <c r="AB15" s="106">
        <v>0.0</v>
      </c>
      <c r="AC15" s="107"/>
      <c r="AD15" s="105">
        <v>0.0</v>
      </c>
      <c r="AE15" s="105">
        <v>0.0</v>
      </c>
      <c r="AF15" s="105">
        <v>0.0</v>
      </c>
      <c r="AG15" s="105">
        <v>0.0</v>
      </c>
      <c r="AH15" s="105">
        <v>0.0</v>
      </c>
      <c r="AI15" s="105">
        <v>0.0</v>
      </c>
      <c r="AJ15" s="106">
        <v>0.0</v>
      </c>
      <c r="AK15" s="106">
        <v>0.0</v>
      </c>
      <c r="AL15" s="107"/>
      <c r="AM15" s="105">
        <v>0.0</v>
      </c>
      <c r="AN15" s="105">
        <v>0.0</v>
      </c>
      <c r="AO15" s="105">
        <v>0.0</v>
      </c>
      <c r="AP15" s="105">
        <v>0.0</v>
      </c>
      <c r="AQ15" s="105">
        <v>0.0</v>
      </c>
      <c r="AR15" s="105">
        <v>0.0</v>
      </c>
      <c r="AS15" s="106">
        <v>0.0</v>
      </c>
      <c r="AT15" s="106">
        <v>0.0</v>
      </c>
      <c r="AU15" s="3"/>
      <c r="AV15" s="108">
        <f t="shared" ref="AV15:AX15" si="11">sum(Z15+AI15+AR15)</f>
        <v>0</v>
      </c>
      <c r="AW15" s="109">
        <f t="shared" si="11"/>
        <v>0</v>
      </c>
      <c r="AX15" s="109">
        <f t="shared" si="11"/>
        <v>0</v>
      </c>
      <c r="AY15" s="107"/>
      <c r="AZ15" s="105">
        <v>0.0</v>
      </c>
      <c r="BA15" s="105">
        <v>0.0</v>
      </c>
      <c r="BB15" s="105">
        <v>0.0</v>
      </c>
      <c r="BC15" s="105">
        <v>0.0</v>
      </c>
      <c r="BD15" s="105">
        <v>0.0</v>
      </c>
      <c r="BE15" s="106">
        <v>0.0</v>
      </c>
      <c r="BF15" s="106">
        <v>0.0</v>
      </c>
      <c r="BG15" s="107"/>
      <c r="BH15" s="105">
        <v>0.0</v>
      </c>
      <c r="BI15" s="105">
        <v>0.0</v>
      </c>
      <c r="BJ15" s="105">
        <v>0.0</v>
      </c>
      <c r="BK15" s="105">
        <v>0.0</v>
      </c>
      <c r="BL15" s="105">
        <v>0.0</v>
      </c>
      <c r="BM15" s="105">
        <v>0.0</v>
      </c>
      <c r="BN15" s="106">
        <v>0.0</v>
      </c>
      <c r="BO15" s="106">
        <v>0.0</v>
      </c>
      <c r="BP15" s="107"/>
      <c r="BQ15" s="105">
        <v>0.0</v>
      </c>
      <c r="BR15" s="105">
        <v>0.0</v>
      </c>
      <c r="BS15" s="105">
        <v>0.0</v>
      </c>
      <c r="BT15" s="105">
        <v>0.0</v>
      </c>
      <c r="BU15" s="105">
        <v>1.0</v>
      </c>
      <c r="BV15" s="105">
        <v>1.0</v>
      </c>
      <c r="BW15" s="106">
        <v>1750.0</v>
      </c>
      <c r="BX15" s="106">
        <v>3500.0</v>
      </c>
      <c r="BY15" s="3"/>
      <c r="BZ15" s="108">
        <f t="shared" ref="BZ15:CB15" si="12">sum(BD15+BM15+BV15)</f>
        <v>1</v>
      </c>
      <c r="CA15" s="109">
        <f t="shared" si="12"/>
        <v>1750</v>
      </c>
      <c r="CB15" s="109">
        <f t="shared" si="12"/>
        <v>3500</v>
      </c>
      <c r="CC15" s="107"/>
      <c r="CD15" s="108">
        <f t="shared" ref="CD15:CF15" si="13">AV15+BZ15</f>
        <v>1</v>
      </c>
      <c r="CE15" s="109">
        <f t="shared" si="13"/>
        <v>1750</v>
      </c>
      <c r="CF15" s="109">
        <f t="shared" si="13"/>
        <v>3500</v>
      </c>
      <c r="CG15" s="107"/>
      <c r="CH15" s="107"/>
    </row>
    <row r="16" ht="14.25" customHeight="1">
      <c r="A16" s="103"/>
      <c r="B16" s="104">
        <f t="shared" si="10"/>
        <v>44989</v>
      </c>
      <c r="C16" s="97"/>
      <c r="D16" s="105" t="s">
        <v>119</v>
      </c>
      <c r="E16" s="105"/>
      <c r="F16" s="105"/>
      <c r="G16" s="106">
        <v>0.0</v>
      </c>
      <c r="H16" s="105">
        <v>1.0</v>
      </c>
      <c r="I16" s="105">
        <v>1.0</v>
      </c>
      <c r="J16" s="105">
        <v>1.0</v>
      </c>
      <c r="K16" s="105">
        <v>0.0</v>
      </c>
      <c r="L16" s="107"/>
      <c r="M16" s="105">
        <v>0.0</v>
      </c>
      <c r="N16" s="105">
        <v>0.0</v>
      </c>
      <c r="O16" s="105">
        <v>0.0</v>
      </c>
      <c r="P16" s="107"/>
      <c r="Q16" s="105">
        <v>0.0</v>
      </c>
      <c r="R16" s="105">
        <v>0.0</v>
      </c>
      <c r="S16" s="105">
        <v>0.0</v>
      </c>
      <c r="T16" s="293">
        <f t="shared" si="6"/>
        <v>0</v>
      </c>
      <c r="U16" s="107"/>
      <c r="V16" s="105">
        <v>0.0</v>
      </c>
      <c r="W16" s="105">
        <v>0.0</v>
      </c>
      <c r="X16" s="105">
        <v>0.0</v>
      </c>
      <c r="Y16" s="105">
        <v>0.0</v>
      </c>
      <c r="Z16" s="105">
        <v>0.0</v>
      </c>
      <c r="AA16" s="106">
        <v>0.0</v>
      </c>
      <c r="AB16" s="106">
        <v>0.0</v>
      </c>
      <c r="AC16" s="107"/>
      <c r="AD16" s="105">
        <v>0.0</v>
      </c>
      <c r="AE16" s="105">
        <v>0.0</v>
      </c>
      <c r="AF16" s="105">
        <v>0.0</v>
      </c>
      <c r="AG16" s="105">
        <v>0.0</v>
      </c>
      <c r="AH16" s="105">
        <v>0.0</v>
      </c>
      <c r="AI16" s="105">
        <v>0.0</v>
      </c>
      <c r="AJ16" s="106">
        <v>0.0</v>
      </c>
      <c r="AK16" s="106">
        <v>0.0</v>
      </c>
      <c r="AL16" s="107"/>
      <c r="AM16" s="105">
        <v>0.0</v>
      </c>
      <c r="AN16" s="105">
        <v>0.0</v>
      </c>
      <c r="AO16" s="105">
        <v>0.0</v>
      </c>
      <c r="AP16" s="105">
        <v>0.0</v>
      </c>
      <c r="AQ16" s="105">
        <v>0.0</v>
      </c>
      <c r="AR16" s="105">
        <v>0.0</v>
      </c>
      <c r="AS16" s="106">
        <v>0.0</v>
      </c>
      <c r="AT16" s="106">
        <v>0.0</v>
      </c>
      <c r="AU16" s="3"/>
      <c r="AV16" s="108">
        <f t="shared" ref="AV16:AX16" si="14">sum(Z16+AI16+AR16)</f>
        <v>0</v>
      </c>
      <c r="AW16" s="109">
        <f t="shared" si="14"/>
        <v>0</v>
      </c>
      <c r="AX16" s="109">
        <f t="shared" si="14"/>
        <v>0</v>
      </c>
      <c r="AY16" s="107"/>
      <c r="AZ16" s="105">
        <v>0.0</v>
      </c>
      <c r="BA16" s="105">
        <v>0.0</v>
      </c>
      <c r="BB16" s="105">
        <v>0.0</v>
      </c>
      <c r="BC16" s="105">
        <v>0.0</v>
      </c>
      <c r="BD16" s="105">
        <v>0.0</v>
      </c>
      <c r="BE16" s="106">
        <v>0.0</v>
      </c>
      <c r="BF16" s="106">
        <v>0.0</v>
      </c>
      <c r="BG16" s="107"/>
      <c r="BH16" s="105">
        <v>0.0</v>
      </c>
      <c r="BI16" s="105">
        <v>0.0</v>
      </c>
      <c r="BJ16" s="105">
        <v>0.0</v>
      </c>
      <c r="BK16" s="105">
        <v>0.0</v>
      </c>
      <c r="BL16" s="105">
        <v>0.0</v>
      </c>
      <c r="BM16" s="105">
        <v>0.0</v>
      </c>
      <c r="BN16" s="106">
        <v>0.0</v>
      </c>
      <c r="BO16" s="106">
        <v>0.0</v>
      </c>
      <c r="BP16" s="107"/>
      <c r="BQ16" s="105">
        <v>0.0</v>
      </c>
      <c r="BR16" s="105">
        <v>0.0</v>
      </c>
      <c r="BS16" s="105">
        <v>0.0</v>
      </c>
      <c r="BT16" s="105">
        <v>0.0</v>
      </c>
      <c r="BU16" s="105">
        <v>0.0</v>
      </c>
      <c r="BV16" s="105">
        <v>0.0</v>
      </c>
      <c r="BW16" s="106">
        <v>0.0</v>
      </c>
      <c r="BX16" s="106">
        <v>0.0</v>
      </c>
      <c r="BY16" s="3"/>
      <c r="BZ16" s="108">
        <f t="shared" ref="BZ16:CB16" si="15">sum(BD16+BM16+BV16)</f>
        <v>0</v>
      </c>
      <c r="CA16" s="109">
        <f t="shared" si="15"/>
        <v>0</v>
      </c>
      <c r="CB16" s="109">
        <f t="shared" si="15"/>
        <v>0</v>
      </c>
      <c r="CC16" s="107"/>
      <c r="CD16" s="108">
        <f t="shared" ref="CD16:CF16" si="16">AV16+BZ16</f>
        <v>0</v>
      </c>
      <c r="CE16" s="109">
        <f t="shared" si="16"/>
        <v>0</v>
      </c>
      <c r="CF16" s="109">
        <f t="shared" si="16"/>
        <v>0</v>
      </c>
      <c r="CG16" s="107"/>
      <c r="CH16" s="107"/>
    </row>
    <row r="17" ht="14.25" customHeight="1">
      <c r="A17" s="103"/>
      <c r="B17" s="104">
        <f t="shared" si="10"/>
        <v>44990</v>
      </c>
      <c r="C17" s="97"/>
      <c r="D17" s="105" t="s">
        <v>119</v>
      </c>
      <c r="E17" s="105"/>
      <c r="F17" s="105"/>
      <c r="G17" s="106">
        <v>298.0</v>
      </c>
      <c r="H17" s="105">
        <v>4.0</v>
      </c>
      <c r="I17" s="105">
        <v>4.0</v>
      </c>
      <c r="J17" s="105">
        <v>6.0</v>
      </c>
      <c r="K17" s="105">
        <v>0.0</v>
      </c>
      <c r="L17" s="107"/>
      <c r="M17" s="105">
        <v>0.0</v>
      </c>
      <c r="N17" s="105">
        <v>0.0</v>
      </c>
      <c r="O17" s="105">
        <v>0.0</v>
      </c>
      <c r="P17" s="107"/>
      <c r="Q17" s="105">
        <v>0.0</v>
      </c>
      <c r="R17" s="105">
        <v>0.0</v>
      </c>
      <c r="S17" s="105">
        <v>0.0</v>
      </c>
      <c r="T17" s="293">
        <f t="shared" si="6"/>
        <v>0</v>
      </c>
      <c r="U17" s="107"/>
      <c r="V17" s="105">
        <v>0.0</v>
      </c>
      <c r="W17" s="105">
        <v>0.0</v>
      </c>
      <c r="X17" s="105">
        <v>0.0</v>
      </c>
      <c r="Y17" s="105">
        <v>0.0</v>
      </c>
      <c r="Z17" s="105">
        <v>0.0</v>
      </c>
      <c r="AA17" s="106">
        <v>0.0</v>
      </c>
      <c r="AB17" s="106">
        <v>0.0</v>
      </c>
      <c r="AC17" s="107"/>
      <c r="AD17" s="105">
        <v>0.0</v>
      </c>
      <c r="AE17" s="105">
        <v>0.0</v>
      </c>
      <c r="AF17" s="105">
        <v>0.0</v>
      </c>
      <c r="AG17" s="105">
        <v>0.0</v>
      </c>
      <c r="AH17" s="105">
        <v>0.0</v>
      </c>
      <c r="AI17" s="105">
        <v>0.0</v>
      </c>
      <c r="AJ17" s="106">
        <v>0.0</v>
      </c>
      <c r="AK17" s="106">
        <v>0.0</v>
      </c>
      <c r="AL17" s="107"/>
      <c r="AM17" s="105">
        <v>0.0</v>
      </c>
      <c r="AN17" s="105">
        <v>0.0</v>
      </c>
      <c r="AO17" s="105">
        <v>0.0</v>
      </c>
      <c r="AP17" s="105">
        <v>0.0</v>
      </c>
      <c r="AQ17" s="105">
        <v>0.0</v>
      </c>
      <c r="AR17" s="105">
        <v>0.0</v>
      </c>
      <c r="AS17" s="106">
        <v>0.0</v>
      </c>
      <c r="AT17" s="106">
        <v>0.0</v>
      </c>
      <c r="AU17" s="3"/>
      <c r="AV17" s="108">
        <f t="shared" ref="AV17:AX17" si="17">sum(Z17+AI17+AR17)</f>
        <v>0</v>
      </c>
      <c r="AW17" s="109">
        <f t="shared" si="17"/>
        <v>0</v>
      </c>
      <c r="AX17" s="109">
        <f t="shared" si="17"/>
        <v>0</v>
      </c>
      <c r="AY17" s="107"/>
      <c r="AZ17" s="105">
        <v>0.0</v>
      </c>
      <c r="BA17" s="105">
        <v>0.0</v>
      </c>
      <c r="BB17" s="105">
        <v>0.0</v>
      </c>
      <c r="BC17" s="105">
        <v>0.0</v>
      </c>
      <c r="BD17" s="105">
        <v>0.0</v>
      </c>
      <c r="BE17" s="106">
        <v>0.0</v>
      </c>
      <c r="BF17" s="106">
        <v>0.0</v>
      </c>
      <c r="BG17" s="107"/>
      <c r="BH17" s="105">
        <v>0.0</v>
      </c>
      <c r="BI17" s="105">
        <v>0.0</v>
      </c>
      <c r="BJ17" s="105">
        <v>0.0</v>
      </c>
      <c r="BK17" s="105">
        <v>0.0</v>
      </c>
      <c r="BL17" s="105">
        <v>0.0</v>
      </c>
      <c r="BM17" s="105">
        <v>0.0</v>
      </c>
      <c r="BN17" s="106">
        <v>0.0</v>
      </c>
      <c r="BO17" s="106">
        <v>0.0</v>
      </c>
      <c r="BP17" s="107"/>
      <c r="BQ17" s="105">
        <v>0.0</v>
      </c>
      <c r="BR17" s="105">
        <v>0.0</v>
      </c>
      <c r="BS17" s="105">
        <v>0.0</v>
      </c>
      <c r="BT17" s="105">
        <v>0.0</v>
      </c>
      <c r="BU17" s="105">
        <v>0.0</v>
      </c>
      <c r="BV17" s="105">
        <v>0.0</v>
      </c>
      <c r="BW17" s="106">
        <v>0.0</v>
      </c>
      <c r="BX17" s="106">
        <v>0.0</v>
      </c>
      <c r="BY17" s="3"/>
      <c r="BZ17" s="108">
        <f t="shared" ref="BZ17:CB17" si="18">sum(BD17+BM17+BV17)</f>
        <v>0</v>
      </c>
      <c r="CA17" s="109">
        <f t="shared" si="18"/>
        <v>0</v>
      </c>
      <c r="CB17" s="109">
        <f t="shared" si="18"/>
        <v>0</v>
      </c>
      <c r="CC17" s="107"/>
      <c r="CD17" s="108">
        <f t="shared" ref="CD17:CF17" si="19">AV17+BZ17</f>
        <v>0</v>
      </c>
      <c r="CE17" s="109">
        <f t="shared" si="19"/>
        <v>0</v>
      </c>
      <c r="CF17" s="109">
        <f t="shared" si="19"/>
        <v>0</v>
      </c>
      <c r="CG17" s="107"/>
      <c r="CH17" s="107"/>
    </row>
    <row r="18" ht="14.25" customHeight="1">
      <c r="A18" s="103"/>
      <c r="B18" s="104">
        <f t="shared" si="10"/>
        <v>44991</v>
      </c>
      <c r="C18" s="97"/>
      <c r="D18" s="105" t="s">
        <v>119</v>
      </c>
      <c r="E18" s="105"/>
      <c r="F18" s="105"/>
      <c r="G18" s="106">
        <v>0.0</v>
      </c>
      <c r="H18" s="105">
        <v>6.0</v>
      </c>
      <c r="I18" s="105">
        <v>19.0</v>
      </c>
      <c r="J18" s="105">
        <v>8.0</v>
      </c>
      <c r="K18" s="105">
        <v>1.0</v>
      </c>
      <c r="L18" s="107"/>
      <c r="M18" s="105">
        <v>0.0</v>
      </c>
      <c r="N18" s="105">
        <v>0.0</v>
      </c>
      <c r="O18" s="105">
        <v>0.0</v>
      </c>
      <c r="P18" s="107"/>
      <c r="Q18" s="105">
        <v>0.0</v>
      </c>
      <c r="R18" s="105">
        <v>0.0</v>
      </c>
      <c r="S18" s="105">
        <v>0.0</v>
      </c>
      <c r="T18" s="293">
        <f t="shared" si="6"/>
        <v>1</v>
      </c>
      <c r="U18" s="107"/>
      <c r="V18" s="105">
        <v>0.0</v>
      </c>
      <c r="W18" s="105">
        <v>0.0</v>
      </c>
      <c r="X18" s="105">
        <v>0.0</v>
      </c>
      <c r="Y18" s="105">
        <v>0.0</v>
      </c>
      <c r="Z18" s="105">
        <v>0.0</v>
      </c>
      <c r="AA18" s="106">
        <v>0.0</v>
      </c>
      <c r="AB18" s="106">
        <v>0.0</v>
      </c>
      <c r="AC18" s="107"/>
      <c r="AD18" s="105">
        <v>0.0</v>
      </c>
      <c r="AE18" s="105">
        <v>0.0</v>
      </c>
      <c r="AF18" s="105">
        <v>0.0</v>
      </c>
      <c r="AG18" s="105">
        <v>0.0</v>
      </c>
      <c r="AH18" s="105">
        <v>0.0</v>
      </c>
      <c r="AI18" s="105">
        <v>0.0</v>
      </c>
      <c r="AJ18" s="106">
        <v>0.0</v>
      </c>
      <c r="AK18" s="106">
        <v>0.0</v>
      </c>
      <c r="AL18" s="107"/>
      <c r="AM18" s="105">
        <v>0.0</v>
      </c>
      <c r="AN18" s="105">
        <v>0.0</v>
      </c>
      <c r="AO18" s="105">
        <v>0.0</v>
      </c>
      <c r="AP18" s="105">
        <v>0.0</v>
      </c>
      <c r="AQ18" s="105">
        <v>0.0</v>
      </c>
      <c r="AR18" s="105">
        <v>0.0</v>
      </c>
      <c r="AS18" s="106">
        <v>0.0</v>
      </c>
      <c r="AT18" s="106">
        <v>0.0</v>
      </c>
      <c r="AU18" s="3"/>
      <c r="AV18" s="108">
        <f t="shared" ref="AV18:AX18" si="20">sum(Z18+AI18+AR18)</f>
        <v>0</v>
      </c>
      <c r="AW18" s="109">
        <f t="shared" si="20"/>
        <v>0</v>
      </c>
      <c r="AX18" s="109">
        <f t="shared" si="20"/>
        <v>0</v>
      </c>
      <c r="AY18" s="107"/>
      <c r="AZ18" s="105">
        <v>1.0</v>
      </c>
      <c r="BA18" s="105">
        <v>1.0</v>
      </c>
      <c r="BB18" s="105">
        <v>0.0</v>
      </c>
      <c r="BC18" s="105">
        <v>0.0</v>
      </c>
      <c r="BD18" s="105">
        <v>0.0</v>
      </c>
      <c r="BE18" s="106">
        <v>0.0</v>
      </c>
      <c r="BF18" s="106">
        <v>0.0</v>
      </c>
      <c r="BG18" s="107"/>
      <c r="BH18" s="105">
        <v>0.0</v>
      </c>
      <c r="BI18" s="105">
        <v>0.0</v>
      </c>
      <c r="BJ18" s="105">
        <v>0.0</v>
      </c>
      <c r="BK18" s="105">
        <v>0.0</v>
      </c>
      <c r="BL18" s="105">
        <v>0.0</v>
      </c>
      <c r="BM18" s="105">
        <v>0.0</v>
      </c>
      <c r="BN18" s="106">
        <v>0.0</v>
      </c>
      <c r="BO18" s="106">
        <v>0.0</v>
      </c>
      <c r="BP18" s="107"/>
      <c r="BQ18" s="105">
        <v>2.0</v>
      </c>
      <c r="BR18" s="105">
        <v>0.0</v>
      </c>
      <c r="BS18" s="105">
        <v>2.0</v>
      </c>
      <c r="BT18" s="105">
        <v>0.0</v>
      </c>
      <c r="BU18" s="105">
        <v>0.0</v>
      </c>
      <c r="BV18" s="105">
        <v>0.0</v>
      </c>
      <c r="BW18" s="106">
        <v>0.0</v>
      </c>
      <c r="BX18" s="106">
        <v>0.0</v>
      </c>
      <c r="BY18" s="3"/>
      <c r="BZ18" s="108">
        <f t="shared" ref="BZ18:CB18" si="21">sum(BD18+BM18+BV18)</f>
        <v>0</v>
      </c>
      <c r="CA18" s="109">
        <f t="shared" si="21"/>
        <v>0</v>
      </c>
      <c r="CB18" s="109">
        <f t="shared" si="21"/>
        <v>0</v>
      </c>
      <c r="CC18" s="107"/>
      <c r="CD18" s="108">
        <f t="shared" ref="CD18:CF18" si="22">AV18+BZ18</f>
        <v>0</v>
      </c>
      <c r="CE18" s="109">
        <f t="shared" si="22"/>
        <v>0</v>
      </c>
      <c r="CF18" s="109">
        <f t="shared" si="22"/>
        <v>0</v>
      </c>
      <c r="CG18" s="107"/>
      <c r="CH18" s="107"/>
    </row>
    <row r="19" ht="14.25" customHeight="1">
      <c r="A19" s="103"/>
      <c r="B19" s="104">
        <f t="shared" si="10"/>
        <v>44992</v>
      </c>
      <c r="C19" s="97"/>
      <c r="D19" s="105" t="s">
        <v>119</v>
      </c>
      <c r="E19" s="105"/>
      <c r="F19" s="105"/>
      <c r="G19" s="106">
        <v>0.0</v>
      </c>
      <c r="H19" s="105">
        <v>1.0</v>
      </c>
      <c r="I19" s="105">
        <v>9.0</v>
      </c>
      <c r="J19" s="105">
        <v>8.0</v>
      </c>
      <c r="K19" s="105">
        <v>3.0</v>
      </c>
      <c r="L19" s="107"/>
      <c r="M19" s="105">
        <v>0.0</v>
      </c>
      <c r="N19" s="105">
        <v>0.0</v>
      </c>
      <c r="O19" s="105">
        <v>0.0</v>
      </c>
      <c r="P19" s="107"/>
      <c r="Q19" s="105">
        <v>0.0</v>
      </c>
      <c r="R19" s="105">
        <v>0.0</v>
      </c>
      <c r="S19" s="105">
        <v>0.0</v>
      </c>
      <c r="T19" s="293">
        <f t="shared" si="6"/>
        <v>3</v>
      </c>
      <c r="U19" s="107"/>
      <c r="V19" s="105">
        <v>0.0</v>
      </c>
      <c r="W19" s="105">
        <v>0.0</v>
      </c>
      <c r="X19" s="105">
        <v>0.0</v>
      </c>
      <c r="Y19" s="105">
        <v>0.0</v>
      </c>
      <c r="Z19" s="105">
        <v>0.0</v>
      </c>
      <c r="AA19" s="106">
        <v>0.0</v>
      </c>
      <c r="AB19" s="106">
        <v>0.0</v>
      </c>
      <c r="AC19" s="107"/>
      <c r="AD19" s="105">
        <v>0.0</v>
      </c>
      <c r="AE19" s="105">
        <v>0.0</v>
      </c>
      <c r="AF19" s="105">
        <v>0.0</v>
      </c>
      <c r="AG19" s="105">
        <v>0.0</v>
      </c>
      <c r="AH19" s="105">
        <v>0.0</v>
      </c>
      <c r="AI19" s="105">
        <v>0.0</v>
      </c>
      <c r="AJ19" s="106">
        <v>0.0</v>
      </c>
      <c r="AK19" s="106">
        <v>0.0</v>
      </c>
      <c r="AL19" s="107"/>
      <c r="AM19" s="105">
        <v>0.0</v>
      </c>
      <c r="AN19" s="105">
        <v>0.0</v>
      </c>
      <c r="AO19" s="105">
        <v>0.0</v>
      </c>
      <c r="AP19" s="105">
        <v>0.0</v>
      </c>
      <c r="AQ19" s="105">
        <v>0.0</v>
      </c>
      <c r="AR19" s="105">
        <v>0.0</v>
      </c>
      <c r="AS19" s="106">
        <v>0.0</v>
      </c>
      <c r="AT19" s="106">
        <v>0.0</v>
      </c>
      <c r="AU19" s="110"/>
      <c r="AV19" s="108">
        <f t="shared" ref="AV19:AX19" si="23">sum(Z19+AI19+AR19)</f>
        <v>0</v>
      </c>
      <c r="AW19" s="109">
        <f t="shared" si="23"/>
        <v>0</v>
      </c>
      <c r="AX19" s="109">
        <f t="shared" si="23"/>
        <v>0</v>
      </c>
      <c r="AY19" s="107"/>
      <c r="AZ19" s="105">
        <v>0.0</v>
      </c>
      <c r="BA19" s="105">
        <v>0.0</v>
      </c>
      <c r="BB19" s="105">
        <v>0.0</v>
      </c>
      <c r="BC19" s="105">
        <v>0.0</v>
      </c>
      <c r="BD19" s="105">
        <v>0.0</v>
      </c>
      <c r="BE19" s="106">
        <v>0.0</v>
      </c>
      <c r="BF19" s="106">
        <v>0.0</v>
      </c>
      <c r="BG19" s="107"/>
      <c r="BH19" s="105">
        <v>0.0</v>
      </c>
      <c r="BI19" s="105">
        <v>0.0</v>
      </c>
      <c r="BJ19" s="105">
        <v>0.0</v>
      </c>
      <c r="BK19" s="105">
        <v>0.0</v>
      </c>
      <c r="BL19" s="105">
        <v>0.0</v>
      </c>
      <c r="BM19" s="105">
        <v>0.0</v>
      </c>
      <c r="BN19" s="106">
        <v>0.0</v>
      </c>
      <c r="BO19" s="106">
        <v>0.0</v>
      </c>
      <c r="BP19" s="107"/>
      <c r="BQ19" s="105">
        <v>1.0</v>
      </c>
      <c r="BR19" s="105">
        <v>1.0</v>
      </c>
      <c r="BS19" s="105">
        <v>0.0</v>
      </c>
      <c r="BT19" s="105">
        <v>0.0</v>
      </c>
      <c r="BU19" s="105">
        <v>0.0</v>
      </c>
      <c r="BV19" s="105">
        <v>0.0</v>
      </c>
      <c r="BW19" s="106">
        <v>0.0</v>
      </c>
      <c r="BX19" s="106">
        <v>0.0</v>
      </c>
      <c r="BY19" s="110"/>
      <c r="BZ19" s="108">
        <f t="shared" ref="BZ19:CB19" si="24">sum(BD19+BM19+BV19)</f>
        <v>0</v>
      </c>
      <c r="CA19" s="109">
        <f t="shared" si="24"/>
        <v>0</v>
      </c>
      <c r="CB19" s="109">
        <f t="shared" si="24"/>
        <v>0</v>
      </c>
      <c r="CC19" s="107"/>
      <c r="CD19" s="108">
        <f t="shared" ref="CD19:CF19" si="25">AV19+BZ19</f>
        <v>0</v>
      </c>
      <c r="CE19" s="109">
        <f t="shared" si="25"/>
        <v>0</v>
      </c>
      <c r="CF19" s="109">
        <f t="shared" si="25"/>
        <v>0</v>
      </c>
      <c r="CG19" s="107"/>
      <c r="CH19" s="107"/>
    </row>
    <row r="20" ht="14.25" customHeight="1">
      <c r="A20" s="103"/>
      <c r="B20" s="104">
        <f t="shared" si="10"/>
        <v>44993</v>
      </c>
      <c r="C20" s="97"/>
      <c r="D20" s="105" t="s">
        <v>119</v>
      </c>
      <c r="E20" s="105"/>
      <c r="F20" s="105"/>
      <c r="G20" s="106">
        <v>0.0</v>
      </c>
      <c r="H20" s="105">
        <v>9.0</v>
      </c>
      <c r="I20" s="105">
        <v>12.0</v>
      </c>
      <c r="J20" s="105">
        <v>7.0</v>
      </c>
      <c r="K20" s="105">
        <v>3.0</v>
      </c>
      <c r="L20" s="107"/>
      <c r="M20" s="105">
        <v>0.0</v>
      </c>
      <c r="N20" s="105">
        <v>0.0</v>
      </c>
      <c r="O20" s="105">
        <v>0.0</v>
      </c>
      <c r="P20" s="107"/>
      <c r="Q20" s="105">
        <v>0.0</v>
      </c>
      <c r="R20" s="105">
        <v>0.0</v>
      </c>
      <c r="S20" s="105">
        <v>0.0</v>
      </c>
      <c r="T20" s="293">
        <f t="shared" si="6"/>
        <v>3</v>
      </c>
      <c r="U20" s="107"/>
      <c r="V20" s="105">
        <v>0.0</v>
      </c>
      <c r="W20" s="105">
        <v>0.0</v>
      </c>
      <c r="X20" s="105">
        <v>0.0</v>
      </c>
      <c r="Y20" s="105">
        <v>0.0</v>
      </c>
      <c r="Z20" s="105">
        <v>0.0</v>
      </c>
      <c r="AA20" s="106">
        <v>0.0</v>
      </c>
      <c r="AB20" s="106">
        <v>0.0</v>
      </c>
      <c r="AC20" s="107"/>
      <c r="AD20" s="105">
        <v>0.0</v>
      </c>
      <c r="AE20" s="105">
        <v>0.0</v>
      </c>
      <c r="AF20" s="105">
        <v>0.0</v>
      </c>
      <c r="AG20" s="105">
        <v>0.0</v>
      </c>
      <c r="AH20" s="105">
        <v>0.0</v>
      </c>
      <c r="AI20" s="105">
        <v>0.0</v>
      </c>
      <c r="AJ20" s="106">
        <v>0.0</v>
      </c>
      <c r="AK20" s="106">
        <v>0.0</v>
      </c>
      <c r="AL20" s="107"/>
      <c r="AM20" s="105">
        <v>0.0</v>
      </c>
      <c r="AN20" s="105">
        <v>0.0</v>
      </c>
      <c r="AO20" s="105">
        <v>0.0</v>
      </c>
      <c r="AP20" s="105">
        <v>0.0</v>
      </c>
      <c r="AQ20" s="105">
        <v>0.0</v>
      </c>
      <c r="AR20" s="105">
        <v>0.0</v>
      </c>
      <c r="AS20" s="106">
        <v>0.0</v>
      </c>
      <c r="AT20" s="106">
        <v>0.0</v>
      </c>
      <c r="AU20" s="3"/>
      <c r="AV20" s="108">
        <f t="shared" ref="AV20:AX20" si="26">sum(Z20+AI20+AR20)</f>
        <v>0</v>
      </c>
      <c r="AW20" s="109">
        <f t="shared" si="26"/>
        <v>0</v>
      </c>
      <c r="AX20" s="109">
        <f t="shared" si="26"/>
        <v>0</v>
      </c>
      <c r="AY20" s="107"/>
      <c r="AZ20" s="105">
        <v>2.0</v>
      </c>
      <c r="BA20" s="105">
        <v>2.0</v>
      </c>
      <c r="BB20" s="105">
        <v>0.0</v>
      </c>
      <c r="BC20" s="105">
        <v>0.0</v>
      </c>
      <c r="BD20" s="105">
        <v>0.0</v>
      </c>
      <c r="BE20" s="106">
        <v>0.0</v>
      </c>
      <c r="BF20" s="106">
        <v>0.0</v>
      </c>
      <c r="BG20" s="107"/>
      <c r="BH20" s="105">
        <v>0.0</v>
      </c>
      <c r="BI20" s="105">
        <v>0.0</v>
      </c>
      <c r="BJ20" s="105">
        <v>0.0</v>
      </c>
      <c r="BK20" s="105">
        <v>0.0</v>
      </c>
      <c r="BL20" s="105">
        <v>0.0</v>
      </c>
      <c r="BM20" s="105">
        <v>0.0</v>
      </c>
      <c r="BN20" s="106">
        <v>0.0</v>
      </c>
      <c r="BO20" s="106">
        <v>0.0</v>
      </c>
      <c r="BP20" s="107"/>
      <c r="BQ20" s="105">
        <v>5.0</v>
      </c>
      <c r="BR20" s="105">
        <v>4.0</v>
      </c>
      <c r="BS20" s="105">
        <v>1.0</v>
      </c>
      <c r="BT20" s="105">
        <v>0.0</v>
      </c>
      <c r="BU20" s="105">
        <v>0.0</v>
      </c>
      <c r="BV20" s="105">
        <v>0.0</v>
      </c>
      <c r="BW20" s="106">
        <v>0.0</v>
      </c>
      <c r="BX20" s="106">
        <v>0.0</v>
      </c>
      <c r="BY20" s="3"/>
      <c r="BZ20" s="108">
        <f t="shared" ref="BZ20:CB20" si="27">sum(BD20+BM20+BV20)</f>
        <v>0</v>
      </c>
      <c r="CA20" s="109">
        <f t="shared" si="27"/>
        <v>0</v>
      </c>
      <c r="CB20" s="109">
        <f t="shared" si="27"/>
        <v>0</v>
      </c>
      <c r="CC20" s="107"/>
      <c r="CD20" s="108">
        <f t="shared" ref="CD20:CF20" si="28">AV20+BZ20</f>
        <v>0</v>
      </c>
      <c r="CE20" s="109">
        <f t="shared" si="28"/>
        <v>0</v>
      </c>
      <c r="CF20" s="109">
        <f t="shared" si="28"/>
        <v>0</v>
      </c>
      <c r="CG20" s="107"/>
      <c r="CH20" s="107"/>
    </row>
    <row r="21" ht="14.25" customHeight="1">
      <c r="A21" s="103"/>
      <c r="B21" s="104">
        <f t="shared" si="10"/>
        <v>44994</v>
      </c>
      <c r="C21" s="97"/>
      <c r="D21" s="105" t="s">
        <v>119</v>
      </c>
      <c r="E21" s="105"/>
      <c r="F21" s="105"/>
      <c r="G21" s="106">
        <v>0.0</v>
      </c>
      <c r="H21" s="105">
        <v>4.0</v>
      </c>
      <c r="I21" s="105">
        <v>10.0</v>
      </c>
      <c r="J21" s="105">
        <v>4.0</v>
      </c>
      <c r="K21" s="105">
        <v>1.0</v>
      </c>
      <c r="L21" s="107"/>
      <c r="M21" s="105">
        <v>0.0</v>
      </c>
      <c r="N21" s="105">
        <v>0.0</v>
      </c>
      <c r="O21" s="105">
        <v>0.0</v>
      </c>
      <c r="P21" s="107"/>
      <c r="Q21" s="105">
        <v>0.0</v>
      </c>
      <c r="R21" s="105">
        <v>0.0</v>
      </c>
      <c r="S21" s="105">
        <v>0.0</v>
      </c>
      <c r="T21" s="293">
        <f t="shared" si="6"/>
        <v>1</v>
      </c>
      <c r="U21" s="107"/>
      <c r="V21" s="105">
        <v>3.0</v>
      </c>
      <c r="W21" s="105">
        <v>3.0</v>
      </c>
      <c r="X21" s="105">
        <v>0.0</v>
      </c>
      <c r="Y21" s="105">
        <v>1.0</v>
      </c>
      <c r="Z21" s="105">
        <v>2.0</v>
      </c>
      <c r="AA21" s="106">
        <v>2500.0</v>
      </c>
      <c r="AB21" s="106">
        <v>4500.0</v>
      </c>
      <c r="AC21" s="107"/>
      <c r="AD21" s="105">
        <v>0.0</v>
      </c>
      <c r="AE21" s="105">
        <v>0.0</v>
      </c>
      <c r="AF21" s="105">
        <v>0.0</v>
      </c>
      <c r="AG21" s="105">
        <v>0.0</v>
      </c>
      <c r="AH21" s="105">
        <v>0.0</v>
      </c>
      <c r="AI21" s="105">
        <v>0.0</v>
      </c>
      <c r="AJ21" s="106">
        <v>0.0</v>
      </c>
      <c r="AK21" s="106">
        <v>0.0</v>
      </c>
      <c r="AL21" s="107"/>
      <c r="AM21" s="105">
        <v>0.0</v>
      </c>
      <c r="AN21" s="105">
        <v>0.0</v>
      </c>
      <c r="AO21" s="105">
        <v>0.0</v>
      </c>
      <c r="AP21" s="105">
        <v>0.0</v>
      </c>
      <c r="AQ21" s="105">
        <v>1.0</v>
      </c>
      <c r="AR21" s="105">
        <v>1.0</v>
      </c>
      <c r="AS21" s="106">
        <v>3000.0</v>
      </c>
      <c r="AT21" s="106">
        <v>3000.0</v>
      </c>
      <c r="AU21" s="3"/>
      <c r="AV21" s="108">
        <f t="shared" ref="AV21:AX21" si="29">sum(Z21+AI21+AR21)</f>
        <v>3</v>
      </c>
      <c r="AW21" s="109">
        <f t="shared" si="29"/>
        <v>5500</v>
      </c>
      <c r="AX21" s="109">
        <f t="shared" si="29"/>
        <v>7500</v>
      </c>
      <c r="AY21" s="107"/>
      <c r="AZ21" s="105">
        <v>0.0</v>
      </c>
      <c r="BA21" s="105">
        <v>0.0</v>
      </c>
      <c r="BB21" s="105">
        <v>0.0</v>
      </c>
      <c r="BC21" s="105">
        <v>0.0</v>
      </c>
      <c r="BD21" s="105">
        <v>0.0</v>
      </c>
      <c r="BE21" s="106">
        <v>0.0</v>
      </c>
      <c r="BF21" s="106">
        <v>0.0</v>
      </c>
      <c r="BG21" s="107"/>
      <c r="BH21" s="105">
        <v>0.0</v>
      </c>
      <c r="BI21" s="105">
        <v>0.0</v>
      </c>
      <c r="BJ21" s="105">
        <v>0.0</v>
      </c>
      <c r="BK21" s="105">
        <v>0.0</v>
      </c>
      <c r="BL21" s="105">
        <v>0.0</v>
      </c>
      <c r="BM21" s="105">
        <v>0.0</v>
      </c>
      <c r="BN21" s="106">
        <v>0.0</v>
      </c>
      <c r="BO21" s="106">
        <v>0.0</v>
      </c>
      <c r="BP21" s="107"/>
      <c r="BQ21" s="105">
        <v>1.0</v>
      </c>
      <c r="BR21" s="105">
        <v>1.0</v>
      </c>
      <c r="BS21" s="105">
        <v>0.0</v>
      </c>
      <c r="BT21" s="105">
        <v>0.0</v>
      </c>
      <c r="BU21" s="105">
        <v>0.0</v>
      </c>
      <c r="BV21" s="105">
        <v>0.0</v>
      </c>
      <c r="BW21" s="106">
        <v>0.0</v>
      </c>
      <c r="BX21" s="106">
        <v>0.0</v>
      </c>
      <c r="BY21" s="3"/>
      <c r="BZ21" s="108">
        <f t="shared" ref="BZ21:CB21" si="30">sum(BD21+BM21+BV21)</f>
        <v>0</v>
      </c>
      <c r="CA21" s="109">
        <f t="shared" si="30"/>
        <v>0</v>
      </c>
      <c r="CB21" s="109">
        <f t="shared" si="30"/>
        <v>0</v>
      </c>
      <c r="CC21" s="107"/>
      <c r="CD21" s="108">
        <f t="shared" ref="CD21:CF21" si="31">AV21+BZ21</f>
        <v>3</v>
      </c>
      <c r="CE21" s="109">
        <f t="shared" si="31"/>
        <v>5500</v>
      </c>
      <c r="CF21" s="109">
        <f t="shared" si="31"/>
        <v>7500</v>
      </c>
      <c r="CG21" s="107"/>
      <c r="CH21" s="107"/>
    </row>
    <row r="22" ht="14.25" customHeight="1">
      <c r="A22" s="103"/>
      <c r="B22" s="104">
        <f t="shared" si="10"/>
        <v>44995</v>
      </c>
      <c r="C22" s="97"/>
      <c r="D22" s="105" t="s">
        <v>119</v>
      </c>
      <c r="E22" s="105"/>
      <c r="F22" s="105"/>
      <c r="G22" s="106">
        <v>0.0</v>
      </c>
      <c r="H22" s="105">
        <v>4.0</v>
      </c>
      <c r="I22" s="105">
        <v>10.0</v>
      </c>
      <c r="J22" s="105">
        <v>6.0</v>
      </c>
      <c r="K22" s="105">
        <v>1.0</v>
      </c>
      <c r="L22" s="107"/>
      <c r="M22" s="105">
        <v>0.0</v>
      </c>
      <c r="N22" s="105">
        <v>0.0</v>
      </c>
      <c r="O22" s="105">
        <v>0.0</v>
      </c>
      <c r="P22" s="107"/>
      <c r="Q22" s="105">
        <v>0.0</v>
      </c>
      <c r="R22" s="105">
        <v>0.0</v>
      </c>
      <c r="S22" s="105">
        <v>0.0</v>
      </c>
      <c r="T22" s="293">
        <f t="shared" si="6"/>
        <v>1</v>
      </c>
      <c r="U22" s="107"/>
      <c r="V22" s="105">
        <v>0.0</v>
      </c>
      <c r="W22" s="105">
        <v>0.0</v>
      </c>
      <c r="X22" s="105">
        <v>0.0</v>
      </c>
      <c r="Y22" s="105">
        <v>0.0</v>
      </c>
      <c r="Z22" s="105">
        <v>0.0</v>
      </c>
      <c r="AA22" s="106">
        <v>0.0</v>
      </c>
      <c r="AB22" s="106">
        <v>0.0</v>
      </c>
      <c r="AC22" s="107"/>
      <c r="AD22" s="105">
        <v>0.0</v>
      </c>
      <c r="AE22" s="105">
        <v>0.0</v>
      </c>
      <c r="AF22" s="105">
        <v>0.0</v>
      </c>
      <c r="AG22" s="105">
        <v>0.0</v>
      </c>
      <c r="AH22" s="105">
        <v>0.0</v>
      </c>
      <c r="AI22" s="105">
        <v>0.0</v>
      </c>
      <c r="AJ22" s="106">
        <v>0.0</v>
      </c>
      <c r="AK22" s="106">
        <v>0.0</v>
      </c>
      <c r="AL22" s="107"/>
      <c r="AM22" s="105">
        <v>3.0</v>
      </c>
      <c r="AN22" s="105">
        <v>3.0</v>
      </c>
      <c r="AO22" s="105">
        <v>0.0</v>
      </c>
      <c r="AP22" s="105">
        <v>0.0</v>
      </c>
      <c r="AQ22" s="105">
        <v>0.0</v>
      </c>
      <c r="AR22" s="105">
        <v>0.0</v>
      </c>
      <c r="AS22" s="106">
        <v>0.0</v>
      </c>
      <c r="AT22" s="106">
        <v>0.0</v>
      </c>
      <c r="AU22" s="3"/>
      <c r="AV22" s="108">
        <f t="shared" ref="AV22:AX22" si="32">sum(Z22+AI22+AR22)</f>
        <v>0</v>
      </c>
      <c r="AW22" s="109">
        <f t="shared" si="32"/>
        <v>0</v>
      </c>
      <c r="AX22" s="109">
        <f t="shared" si="32"/>
        <v>0</v>
      </c>
      <c r="AY22" s="107"/>
      <c r="AZ22" s="105">
        <v>1.0</v>
      </c>
      <c r="BA22" s="105">
        <v>1.0</v>
      </c>
      <c r="BB22" s="105">
        <v>0.0</v>
      </c>
      <c r="BC22" s="105">
        <v>0.0</v>
      </c>
      <c r="BD22" s="105">
        <v>0.0</v>
      </c>
      <c r="BE22" s="106">
        <v>0.0</v>
      </c>
      <c r="BF22" s="106">
        <v>0.0</v>
      </c>
      <c r="BG22" s="107"/>
      <c r="BH22" s="105">
        <v>0.0</v>
      </c>
      <c r="BI22" s="105">
        <v>0.0</v>
      </c>
      <c r="BJ22" s="105">
        <v>0.0</v>
      </c>
      <c r="BK22" s="105">
        <v>0.0</v>
      </c>
      <c r="BL22" s="105">
        <v>0.0</v>
      </c>
      <c r="BM22" s="105">
        <v>0.0</v>
      </c>
      <c r="BN22" s="106">
        <v>0.0</v>
      </c>
      <c r="BO22" s="106">
        <v>0.0</v>
      </c>
      <c r="BP22" s="107"/>
      <c r="BQ22" s="105">
        <v>1.0</v>
      </c>
      <c r="BR22" s="105">
        <v>1.0</v>
      </c>
      <c r="BS22" s="105">
        <v>0.0</v>
      </c>
      <c r="BT22" s="105">
        <v>0.0</v>
      </c>
      <c r="BU22" s="105">
        <v>0.0</v>
      </c>
      <c r="BV22" s="105">
        <v>0.0</v>
      </c>
      <c r="BW22" s="106">
        <v>0.0</v>
      </c>
      <c r="BX22" s="106">
        <v>0.0</v>
      </c>
      <c r="BY22" s="3"/>
      <c r="BZ22" s="108">
        <f t="shared" ref="BZ22:CB22" si="33">sum(BD22+BM22+BV22)</f>
        <v>0</v>
      </c>
      <c r="CA22" s="109">
        <f t="shared" si="33"/>
        <v>0</v>
      </c>
      <c r="CB22" s="109">
        <f t="shared" si="33"/>
        <v>0</v>
      </c>
      <c r="CC22" s="107"/>
      <c r="CD22" s="108">
        <f t="shared" ref="CD22:CF22" si="34">AV22+BZ22</f>
        <v>0</v>
      </c>
      <c r="CE22" s="109">
        <f t="shared" si="34"/>
        <v>0</v>
      </c>
      <c r="CF22" s="109">
        <f t="shared" si="34"/>
        <v>0</v>
      </c>
      <c r="CG22" s="107"/>
      <c r="CH22" s="107"/>
    </row>
    <row r="23" ht="14.25" customHeight="1">
      <c r="A23" s="103"/>
      <c r="B23" s="104">
        <f t="shared" si="10"/>
        <v>44996</v>
      </c>
      <c r="C23" s="97"/>
      <c r="D23" s="105" t="s">
        <v>119</v>
      </c>
      <c r="E23" s="105"/>
      <c r="F23" s="105"/>
      <c r="G23" s="106">
        <v>0.0</v>
      </c>
      <c r="H23" s="105">
        <v>2.0</v>
      </c>
      <c r="I23" s="105">
        <v>0.0</v>
      </c>
      <c r="J23" s="105">
        <v>0.0</v>
      </c>
      <c r="K23" s="105">
        <v>0.0</v>
      </c>
      <c r="L23" s="107"/>
      <c r="M23" s="105">
        <v>0.0</v>
      </c>
      <c r="N23" s="105">
        <v>0.0</v>
      </c>
      <c r="O23" s="105">
        <v>0.0</v>
      </c>
      <c r="P23" s="107"/>
      <c r="Q23" s="105">
        <v>0.0</v>
      </c>
      <c r="R23" s="105">
        <v>0.0</v>
      </c>
      <c r="S23" s="105">
        <v>0.0</v>
      </c>
      <c r="T23" s="293">
        <f t="shared" si="6"/>
        <v>0</v>
      </c>
      <c r="U23" s="107"/>
      <c r="V23" s="105">
        <v>0.0</v>
      </c>
      <c r="W23" s="105">
        <v>0.0</v>
      </c>
      <c r="X23" s="105">
        <v>0.0</v>
      </c>
      <c r="Y23" s="105">
        <v>0.0</v>
      </c>
      <c r="Z23" s="105">
        <v>0.0</v>
      </c>
      <c r="AA23" s="106">
        <v>0.0</v>
      </c>
      <c r="AB23" s="106">
        <v>0.0</v>
      </c>
      <c r="AC23" s="107"/>
      <c r="AD23" s="105">
        <v>0.0</v>
      </c>
      <c r="AE23" s="105">
        <v>0.0</v>
      </c>
      <c r="AF23" s="105">
        <v>0.0</v>
      </c>
      <c r="AG23" s="105">
        <v>0.0</v>
      </c>
      <c r="AH23" s="105">
        <v>0.0</v>
      </c>
      <c r="AI23" s="105">
        <v>0.0</v>
      </c>
      <c r="AJ23" s="106">
        <v>0.0</v>
      </c>
      <c r="AK23" s="106">
        <v>0.0</v>
      </c>
      <c r="AL23" s="107"/>
      <c r="AM23" s="105">
        <v>0.0</v>
      </c>
      <c r="AN23" s="105">
        <v>0.0</v>
      </c>
      <c r="AO23" s="105">
        <v>0.0</v>
      </c>
      <c r="AP23" s="105">
        <v>0.0</v>
      </c>
      <c r="AQ23" s="105">
        <v>0.0</v>
      </c>
      <c r="AR23" s="105">
        <v>0.0</v>
      </c>
      <c r="AS23" s="106">
        <v>0.0</v>
      </c>
      <c r="AT23" s="106">
        <v>0.0</v>
      </c>
      <c r="AU23" s="3"/>
      <c r="AV23" s="108">
        <f t="shared" ref="AV23:AX23" si="35">sum(Z23+AI23+AR23)</f>
        <v>0</v>
      </c>
      <c r="AW23" s="109">
        <f t="shared" si="35"/>
        <v>0</v>
      </c>
      <c r="AX23" s="109">
        <f t="shared" si="35"/>
        <v>0</v>
      </c>
      <c r="AY23" s="107"/>
      <c r="AZ23" s="105">
        <v>0.0</v>
      </c>
      <c r="BA23" s="105">
        <v>0.0</v>
      </c>
      <c r="BB23" s="105">
        <v>0.0</v>
      </c>
      <c r="BC23" s="105">
        <v>0.0</v>
      </c>
      <c r="BD23" s="105">
        <v>0.0</v>
      </c>
      <c r="BE23" s="106">
        <v>0.0</v>
      </c>
      <c r="BF23" s="106">
        <v>0.0</v>
      </c>
      <c r="BG23" s="107"/>
      <c r="BH23" s="105">
        <v>0.0</v>
      </c>
      <c r="BI23" s="105">
        <v>0.0</v>
      </c>
      <c r="BJ23" s="105">
        <v>0.0</v>
      </c>
      <c r="BK23" s="105">
        <v>0.0</v>
      </c>
      <c r="BL23" s="105">
        <v>0.0</v>
      </c>
      <c r="BM23" s="105">
        <v>0.0</v>
      </c>
      <c r="BN23" s="106">
        <v>0.0</v>
      </c>
      <c r="BO23" s="106">
        <v>0.0</v>
      </c>
      <c r="BP23" s="107"/>
      <c r="BQ23" s="105">
        <v>0.0</v>
      </c>
      <c r="BR23" s="105">
        <v>0.0</v>
      </c>
      <c r="BS23" s="105">
        <v>0.0</v>
      </c>
      <c r="BT23" s="105">
        <v>0.0</v>
      </c>
      <c r="BU23" s="105">
        <v>0.0</v>
      </c>
      <c r="BV23" s="105">
        <v>0.0</v>
      </c>
      <c r="BW23" s="106">
        <v>0.0</v>
      </c>
      <c r="BX23" s="106">
        <v>0.0</v>
      </c>
      <c r="BY23" s="3"/>
      <c r="BZ23" s="108">
        <f t="shared" ref="BZ23:CB23" si="36">sum(BD23+BM23+BV23)</f>
        <v>0</v>
      </c>
      <c r="CA23" s="109">
        <f t="shared" si="36"/>
        <v>0</v>
      </c>
      <c r="CB23" s="109">
        <f t="shared" si="36"/>
        <v>0</v>
      </c>
      <c r="CC23" s="107"/>
      <c r="CD23" s="108">
        <f t="shared" ref="CD23:CF23" si="37">AV23+BZ23</f>
        <v>0</v>
      </c>
      <c r="CE23" s="109">
        <f t="shared" si="37"/>
        <v>0</v>
      </c>
      <c r="CF23" s="109">
        <f t="shared" si="37"/>
        <v>0</v>
      </c>
      <c r="CG23" s="107"/>
      <c r="CH23" s="107"/>
    </row>
    <row r="24" ht="14.25" customHeight="1">
      <c r="A24" s="103"/>
      <c r="B24" s="104">
        <f t="shared" si="10"/>
        <v>44997</v>
      </c>
      <c r="C24" s="97"/>
      <c r="D24" s="105" t="s">
        <v>119</v>
      </c>
      <c r="E24" s="105"/>
      <c r="F24" s="105"/>
      <c r="G24" s="106">
        <v>470.41</v>
      </c>
      <c r="H24" s="105">
        <v>8.0</v>
      </c>
      <c r="I24" s="105">
        <v>17.0</v>
      </c>
      <c r="J24" s="105">
        <v>7.0</v>
      </c>
      <c r="K24" s="105">
        <v>2.0</v>
      </c>
      <c r="L24" s="107"/>
      <c r="M24" s="105">
        <v>0.0</v>
      </c>
      <c r="N24" s="105">
        <v>0.0</v>
      </c>
      <c r="O24" s="105">
        <v>0.0</v>
      </c>
      <c r="P24" s="107"/>
      <c r="Q24" s="105">
        <v>0.0</v>
      </c>
      <c r="R24" s="105">
        <v>0.0</v>
      </c>
      <c r="S24" s="105">
        <v>0.0</v>
      </c>
      <c r="T24" s="293">
        <f t="shared" si="6"/>
        <v>2</v>
      </c>
      <c r="U24" s="107"/>
      <c r="V24" s="105">
        <v>0.0</v>
      </c>
      <c r="W24" s="105">
        <v>0.0</v>
      </c>
      <c r="X24" s="105">
        <v>0.0</v>
      </c>
      <c r="Y24" s="105">
        <v>0.0</v>
      </c>
      <c r="Z24" s="105">
        <v>0.0</v>
      </c>
      <c r="AA24" s="106">
        <v>0.0</v>
      </c>
      <c r="AB24" s="106">
        <v>0.0</v>
      </c>
      <c r="AC24" s="107"/>
      <c r="AD24" s="105">
        <v>0.0</v>
      </c>
      <c r="AE24" s="105">
        <v>0.0</v>
      </c>
      <c r="AF24" s="105">
        <v>0.0</v>
      </c>
      <c r="AG24" s="105">
        <v>0.0</v>
      </c>
      <c r="AH24" s="105">
        <v>0.0</v>
      </c>
      <c r="AI24" s="105">
        <v>0.0</v>
      </c>
      <c r="AJ24" s="106">
        <v>0.0</v>
      </c>
      <c r="AK24" s="106">
        <v>0.0</v>
      </c>
      <c r="AL24" s="107"/>
      <c r="AM24" s="105">
        <v>0.0</v>
      </c>
      <c r="AN24" s="105">
        <v>0.0</v>
      </c>
      <c r="AO24" s="105">
        <v>0.0</v>
      </c>
      <c r="AP24" s="105">
        <v>0.0</v>
      </c>
      <c r="AQ24" s="105">
        <v>0.0</v>
      </c>
      <c r="AR24" s="105">
        <v>0.0</v>
      </c>
      <c r="AS24" s="106">
        <v>0.0</v>
      </c>
      <c r="AT24" s="106">
        <v>0.0</v>
      </c>
      <c r="AU24" s="3"/>
      <c r="AV24" s="108">
        <f t="shared" ref="AV24:AX24" si="38">sum(Z24+AI24+AR24)</f>
        <v>0</v>
      </c>
      <c r="AW24" s="109">
        <f t="shared" si="38"/>
        <v>0</v>
      </c>
      <c r="AX24" s="109">
        <f t="shared" si="38"/>
        <v>0</v>
      </c>
      <c r="AY24" s="107"/>
      <c r="AZ24" s="105">
        <v>0.0</v>
      </c>
      <c r="BA24" s="105">
        <v>0.0</v>
      </c>
      <c r="BB24" s="105">
        <v>0.0</v>
      </c>
      <c r="BC24" s="105">
        <v>0.0</v>
      </c>
      <c r="BD24" s="105">
        <v>0.0</v>
      </c>
      <c r="BE24" s="106">
        <v>0.0</v>
      </c>
      <c r="BF24" s="106">
        <v>0.0</v>
      </c>
      <c r="BG24" s="107"/>
      <c r="BH24" s="105">
        <v>0.0</v>
      </c>
      <c r="BI24" s="105">
        <v>0.0</v>
      </c>
      <c r="BJ24" s="105">
        <v>0.0</v>
      </c>
      <c r="BK24" s="105">
        <v>0.0</v>
      </c>
      <c r="BL24" s="105">
        <v>0.0</v>
      </c>
      <c r="BM24" s="105">
        <v>0.0</v>
      </c>
      <c r="BN24" s="106">
        <v>0.0</v>
      </c>
      <c r="BO24" s="106">
        <v>0.0</v>
      </c>
      <c r="BP24" s="107"/>
      <c r="BQ24" s="105">
        <v>0.0</v>
      </c>
      <c r="BR24" s="105">
        <v>0.0</v>
      </c>
      <c r="BS24" s="105">
        <v>0.0</v>
      </c>
      <c r="BT24" s="105">
        <v>0.0</v>
      </c>
      <c r="BU24" s="105">
        <v>0.0</v>
      </c>
      <c r="BV24" s="105">
        <v>0.0</v>
      </c>
      <c r="BW24" s="106">
        <v>0.0</v>
      </c>
      <c r="BX24" s="106">
        <v>0.0</v>
      </c>
      <c r="BY24" s="3"/>
      <c r="BZ24" s="108">
        <f t="shared" ref="BZ24:CB24" si="39">sum(BD24+BM24+BV24)</f>
        <v>0</v>
      </c>
      <c r="CA24" s="109">
        <f t="shared" si="39"/>
        <v>0</v>
      </c>
      <c r="CB24" s="109">
        <f t="shared" si="39"/>
        <v>0</v>
      </c>
      <c r="CC24" s="107"/>
      <c r="CD24" s="108">
        <f t="shared" ref="CD24:CF24" si="40">AV24+BZ24</f>
        <v>0</v>
      </c>
      <c r="CE24" s="109">
        <f t="shared" si="40"/>
        <v>0</v>
      </c>
      <c r="CF24" s="109">
        <f t="shared" si="40"/>
        <v>0</v>
      </c>
      <c r="CG24" s="107"/>
      <c r="CH24" s="107"/>
    </row>
    <row r="25" ht="14.25" customHeight="1">
      <c r="A25" s="103"/>
      <c r="B25" s="104">
        <f t="shared" si="10"/>
        <v>44998</v>
      </c>
      <c r="C25" s="97"/>
      <c r="D25" s="105" t="s">
        <v>119</v>
      </c>
      <c r="E25" s="105"/>
      <c r="F25" s="105"/>
      <c r="G25" s="106">
        <v>0.0</v>
      </c>
      <c r="H25" s="105">
        <v>5.0</v>
      </c>
      <c r="I25" s="105">
        <v>10.0</v>
      </c>
      <c r="J25" s="105">
        <v>8.0</v>
      </c>
      <c r="K25" s="105">
        <v>2.0</v>
      </c>
      <c r="L25" s="107"/>
      <c r="M25" s="105">
        <v>0.0</v>
      </c>
      <c r="N25" s="105">
        <v>0.0</v>
      </c>
      <c r="O25" s="105">
        <v>0.0</v>
      </c>
      <c r="P25" s="107"/>
      <c r="Q25" s="105">
        <v>0.0</v>
      </c>
      <c r="R25" s="105">
        <v>0.0</v>
      </c>
      <c r="S25" s="105">
        <v>0.0</v>
      </c>
      <c r="T25" s="293">
        <f t="shared" si="6"/>
        <v>2</v>
      </c>
      <c r="U25" s="107"/>
      <c r="V25" s="105">
        <v>0.0</v>
      </c>
      <c r="W25" s="105">
        <v>0.0</v>
      </c>
      <c r="X25" s="105">
        <v>0.0</v>
      </c>
      <c r="Y25" s="105">
        <v>0.0</v>
      </c>
      <c r="Z25" s="105">
        <v>0.0</v>
      </c>
      <c r="AA25" s="106">
        <v>0.0</v>
      </c>
      <c r="AB25" s="106">
        <v>0.0</v>
      </c>
      <c r="AC25" s="107"/>
      <c r="AD25" s="105">
        <v>0.0</v>
      </c>
      <c r="AE25" s="105">
        <v>0.0</v>
      </c>
      <c r="AF25" s="105">
        <v>0.0</v>
      </c>
      <c r="AG25" s="105">
        <v>0.0</v>
      </c>
      <c r="AH25" s="105">
        <v>0.0</v>
      </c>
      <c r="AI25" s="105">
        <v>0.0</v>
      </c>
      <c r="AJ25" s="106">
        <v>0.0</v>
      </c>
      <c r="AK25" s="106">
        <v>0.0</v>
      </c>
      <c r="AL25" s="107"/>
      <c r="AM25" s="105">
        <v>0.0</v>
      </c>
      <c r="AN25" s="105">
        <v>0.0</v>
      </c>
      <c r="AO25" s="105">
        <v>0.0</v>
      </c>
      <c r="AP25" s="105">
        <v>0.0</v>
      </c>
      <c r="AQ25" s="105">
        <v>0.0</v>
      </c>
      <c r="AR25" s="105">
        <v>0.0</v>
      </c>
      <c r="AS25" s="106">
        <v>0.0</v>
      </c>
      <c r="AT25" s="106">
        <v>0.0</v>
      </c>
      <c r="AU25" s="3"/>
      <c r="AV25" s="108">
        <f t="shared" ref="AV25:AX25" si="41">sum(Z25+AI25+AR25)</f>
        <v>0</v>
      </c>
      <c r="AW25" s="109">
        <f t="shared" si="41"/>
        <v>0</v>
      </c>
      <c r="AX25" s="109">
        <f t="shared" si="41"/>
        <v>0</v>
      </c>
      <c r="AY25" s="107"/>
      <c r="AZ25" s="105">
        <v>1.0</v>
      </c>
      <c r="BA25" s="105">
        <v>1.0</v>
      </c>
      <c r="BB25" s="105">
        <v>0.0</v>
      </c>
      <c r="BC25" s="105">
        <v>0.0</v>
      </c>
      <c r="BD25" s="105">
        <v>1.0</v>
      </c>
      <c r="BE25" s="106">
        <v>3500.0</v>
      </c>
      <c r="BF25" s="106">
        <v>3500.0</v>
      </c>
      <c r="BG25" s="107"/>
      <c r="BH25" s="105">
        <v>0.0</v>
      </c>
      <c r="BI25" s="105">
        <v>0.0</v>
      </c>
      <c r="BJ25" s="105">
        <v>0.0</v>
      </c>
      <c r="BK25" s="105">
        <v>0.0</v>
      </c>
      <c r="BL25" s="105">
        <v>0.0</v>
      </c>
      <c r="BM25" s="105">
        <v>0.0</v>
      </c>
      <c r="BN25" s="106">
        <v>0.0</v>
      </c>
      <c r="BO25" s="106">
        <v>0.0</v>
      </c>
      <c r="BP25" s="107"/>
      <c r="BQ25" s="105">
        <v>0.0</v>
      </c>
      <c r="BR25" s="105">
        <v>0.0</v>
      </c>
      <c r="BS25" s="105">
        <v>0.0</v>
      </c>
      <c r="BT25" s="105">
        <v>0.0</v>
      </c>
      <c r="BU25" s="105">
        <v>0.0</v>
      </c>
      <c r="BV25" s="105">
        <v>0.0</v>
      </c>
      <c r="BW25" s="106">
        <v>0.0</v>
      </c>
      <c r="BX25" s="106">
        <v>0.0</v>
      </c>
      <c r="BY25" s="3"/>
      <c r="BZ25" s="108">
        <f t="shared" ref="BZ25:CB25" si="42">sum(BD25+BM25+BV25)</f>
        <v>1</v>
      </c>
      <c r="CA25" s="109">
        <f t="shared" si="42"/>
        <v>3500</v>
      </c>
      <c r="CB25" s="109">
        <f t="shared" si="42"/>
        <v>3500</v>
      </c>
      <c r="CC25" s="107"/>
      <c r="CD25" s="108">
        <f t="shared" ref="CD25:CF25" si="43">AV25+BZ25</f>
        <v>1</v>
      </c>
      <c r="CE25" s="109">
        <f t="shared" si="43"/>
        <v>3500</v>
      </c>
      <c r="CF25" s="109">
        <f t="shared" si="43"/>
        <v>3500</v>
      </c>
      <c r="CG25" s="107"/>
      <c r="CH25" s="107"/>
    </row>
    <row r="26" ht="14.25" customHeight="1">
      <c r="A26" s="103"/>
      <c r="B26" s="104">
        <f t="shared" si="10"/>
        <v>44999</v>
      </c>
      <c r="C26" s="97"/>
      <c r="D26" s="105" t="s">
        <v>119</v>
      </c>
      <c r="E26" s="105"/>
      <c r="F26" s="105"/>
      <c r="G26" s="106">
        <v>0.0</v>
      </c>
      <c r="H26" s="105">
        <v>5.0</v>
      </c>
      <c r="I26" s="105">
        <v>14.0</v>
      </c>
      <c r="J26" s="105">
        <v>9.0</v>
      </c>
      <c r="K26" s="105">
        <v>2.0</v>
      </c>
      <c r="L26" s="107"/>
      <c r="M26" s="105">
        <v>0.0</v>
      </c>
      <c r="N26" s="105">
        <v>0.0</v>
      </c>
      <c r="O26" s="105">
        <v>0.0</v>
      </c>
      <c r="P26" s="107"/>
      <c r="Q26" s="105">
        <v>0.0</v>
      </c>
      <c r="R26" s="105">
        <v>0.0</v>
      </c>
      <c r="S26" s="105">
        <v>0.0</v>
      </c>
      <c r="T26" s="293">
        <f t="shared" si="6"/>
        <v>2</v>
      </c>
      <c r="U26" s="107"/>
      <c r="V26" s="105">
        <v>1.0</v>
      </c>
      <c r="W26" s="105">
        <v>1.0</v>
      </c>
      <c r="X26" s="105">
        <v>0.0</v>
      </c>
      <c r="Y26" s="105">
        <v>0.0</v>
      </c>
      <c r="Z26" s="105">
        <v>0.0</v>
      </c>
      <c r="AA26" s="106">
        <v>0.0</v>
      </c>
      <c r="AB26" s="106">
        <v>0.0</v>
      </c>
      <c r="AC26" s="107"/>
      <c r="AD26" s="105">
        <v>0.0</v>
      </c>
      <c r="AE26" s="105">
        <v>0.0</v>
      </c>
      <c r="AF26" s="105">
        <v>0.0</v>
      </c>
      <c r="AG26" s="105">
        <v>0.0</v>
      </c>
      <c r="AH26" s="105">
        <v>0.0</v>
      </c>
      <c r="AI26" s="105">
        <v>0.0</v>
      </c>
      <c r="AJ26" s="106">
        <v>0.0</v>
      </c>
      <c r="AK26" s="106">
        <v>0.0</v>
      </c>
      <c r="AL26" s="107"/>
      <c r="AM26" s="105">
        <v>2.0</v>
      </c>
      <c r="AN26" s="105">
        <v>1.0</v>
      </c>
      <c r="AO26" s="105">
        <v>1.0</v>
      </c>
      <c r="AP26" s="105">
        <v>0.0</v>
      </c>
      <c r="AQ26" s="105">
        <v>0.0</v>
      </c>
      <c r="AR26" s="105">
        <v>0.0</v>
      </c>
      <c r="AS26" s="106">
        <v>0.0</v>
      </c>
      <c r="AT26" s="106">
        <v>0.0</v>
      </c>
      <c r="AU26" s="3"/>
      <c r="AV26" s="108">
        <f t="shared" ref="AV26:AX26" si="44">sum(Z26+AI26+AR26)</f>
        <v>0</v>
      </c>
      <c r="AW26" s="109">
        <f t="shared" si="44"/>
        <v>0</v>
      </c>
      <c r="AX26" s="109">
        <f t="shared" si="44"/>
        <v>0</v>
      </c>
      <c r="AY26" s="107"/>
      <c r="AZ26" s="105">
        <v>2.0</v>
      </c>
      <c r="BA26" s="105">
        <v>2.0</v>
      </c>
      <c r="BB26" s="105">
        <v>0.0</v>
      </c>
      <c r="BC26" s="105">
        <v>0.0</v>
      </c>
      <c r="BD26" s="105">
        <v>0.0</v>
      </c>
      <c r="BE26" s="106">
        <v>0.0</v>
      </c>
      <c r="BF26" s="106">
        <v>0.0</v>
      </c>
      <c r="BG26" s="107"/>
      <c r="BH26" s="105">
        <v>0.0</v>
      </c>
      <c r="BI26" s="105">
        <v>0.0</v>
      </c>
      <c r="BJ26" s="105">
        <v>0.0</v>
      </c>
      <c r="BK26" s="105">
        <v>0.0</v>
      </c>
      <c r="BL26" s="105">
        <v>0.0</v>
      </c>
      <c r="BM26" s="105">
        <v>0.0</v>
      </c>
      <c r="BN26" s="106">
        <v>0.0</v>
      </c>
      <c r="BO26" s="106">
        <v>0.0</v>
      </c>
      <c r="BP26" s="107"/>
      <c r="BQ26" s="105">
        <v>5.0</v>
      </c>
      <c r="BR26" s="105">
        <v>5.0</v>
      </c>
      <c r="BS26" s="105">
        <v>0.0</v>
      </c>
      <c r="BT26" s="105">
        <v>1.0</v>
      </c>
      <c r="BU26" s="105">
        <v>0.0</v>
      </c>
      <c r="BV26" s="105">
        <v>1.0</v>
      </c>
      <c r="BW26" s="106">
        <v>3000.0</v>
      </c>
      <c r="BX26" s="106">
        <v>3000.0</v>
      </c>
      <c r="BY26" s="3"/>
      <c r="BZ26" s="108">
        <f t="shared" ref="BZ26:CB26" si="45">sum(BD26+BM26+BV26)</f>
        <v>1</v>
      </c>
      <c r="CA26" s="109">
        <f t="shared" si="45"/>
        <v>3000</v>
      </c>
      <c r="CB26" s="109">
        <f t="shared" si="45"/>
        <v>3000</v>
      </c>
      <c r="CC26" s="107"/>
      <c r="CD26" s="108">
        <f t="shared" ref="CD26:CF26" si="46">AV26+BZ26</f>
        <v>1</v>
      </c>
      <c r="CE26" s="109">
        <f t="shared" si="46"/>
        <v>3000</v>
      </c>
      <c r="CF26" s="109">
        <f t="shared" si="46"/>
        <v>3000</v>
      </c>
      <c r="CG26" s="107"/>
      <c r="CH26" s="107"/>
    </row>
    <row r="27" ht="14.25" customHeight="1">
      <c r="A27" s="103"/>
      <c r="B27" s="104">
        <f t="shared" si="10"/>
        <v>45000</v>
      </c>
      <c r="C27" s="97"/>
      <c r="D27" s="105" t="s">
        <v>119</v>
      </c>
      <c r="E27" s="105"/>
      <c r="F27" s="105"/>
      <c r="G27" s="106">
        <v>0.0</v>
      </c>
      <c r="H27" s="105">
        <v>5.0</v>
      </c>
      <c r="I27" s="105">
        <v>14.0</v>
      </c>
      <c r="J27" s="105">
        <v>10.0</v>
      </c>
      <c r="K27" s="105">
        <v>1.0</v>
      </c>
      <c r="L27" s="107"/>
      <c r="M27" s="105">
        <v>0.0</v>
      </c>
      <c r="N27" s="105">
        <v>0.0</v>
      </c>
      <c r="O27" s="105">
        <v>0.0</v>
      </c>
      <c r="P27" s="107"/>
      <c r="Q27" s="105">
        <v>0.0</v>
      </c>
      <c r="R27" s="105">
        <v>0.0</v>
      </c>
      <c r="S27" s="105">
        <v>0.0</v>
      </c>
      <c r="T27" s="293">
        <f t="shared" si="6"/>
        <v>1</v>
      </c>
      <c r="U27" s="107"/>
      <c r="V27" s="105">
        <v>2.0</v>
      </c>
      <c r="W27" s="105">
        <v>0.0</v>
      </c>
      <c r="X27" s="105">
        <v>2.0</v>
      </c>
      <c r="Y27" s="105">
        <v>0.0</v>
      </c>
      <c r="Z27" s="105">
        <v>0.0</v>
      </c>
      <c r="AA27" s="106">
        <v>0.0</v>
      </c>
      <c r="AB27" s="106">
        <v>0.0</v>
      </c>
      <c r="AC27" s="107"/>
      <c r="AD27" s="105">
        <v>0.0</v>
      </c>
      <c r="AE27" s="105">
        <v>0.0</v>
      </c>
      <c r="AF27" s="105">
        <v>0.0</v>
      </c>
      <c r="AG27" s="105">
        <v>0.0</v>
      </c>
      <c r="AH27" s="105">
        <v>0.0</v>
      </c>
      <c r="AI27" s="105">
        <v>0.0</v>
      </c>
      <c r="AJ27" s="106">
        <v>0.0</v>
      </c>
      <c r="AK27" s="106">
        <v>0.0</v>
      </c>
      <c r="AL27" s="107"/>
      <c r="AM27" s="105">
        <v>0.0</v>
      </c>
      <c r="AN27" s="105">
        <v>0.0</v>
      </c>
      <c r="AO27" s="105">
        <v>0.0</v>
      </c>
      <c r="AP27" s="105">
        <v>0.0</v>
      </c>
      <c r="AQ27" s="105">
        <v>0.0</v>
      </c>
      <c r="AR27" s="105">
        <v>0.0</v>
      </c>
      <c r="AS27" s="106">
        <v>0.0</v>
      </c>
      <c r="AT27" s="106">
        <v>0.0</v>
      </c>
      <c r="AU27" s="3"/>
      <c r="AV27" s="108">
        <f t="shared" ref="AV27:AX27" si="47">sum(Z27+AI27+AR27)</f>
        <v>0</v>
      </c>
      <c r="AW27" s="109">
        <f t="shared" si="47"/>
        <v>0</v>
      </c>
      <c r="AX27" s="109">
        <f t="shared" si="47"/>
        <v>0</v>
      </c>
      <c r="AY27" s="107"/>
      <c r="AZ27" s="105">
        <v>0.0</v>
      </c>
      <c r="BA27" s="105">
        <v>0.0</v>
      </c>
      <c r="BB27" s="105">
        <v>0.0</v>
      </c>
      <c r="BC27" s="105">
        <v>0.0</v>
      </c>
      <c r="BD27" s="105">
        <v>0.0</v>
      </c>
      <c r="BE27" s="106">
        <v>0.0</v>
      </c>
      <c r="BF27" s="106">
        <v>0.0</v>
      </c>
      <c r="BG27" s="107"/>
      <c r="BH27" s="105">
        <v>1.0</v>
      </c>
      <c r="BI27" s="105">
        <v>1.0</v>
      </c>
      <c r="BJ27" s="105">
        <v>0.0</v>
      </c>
      <c r="BK27" s="105">
        <v>1.0</v>
      </c>
      <c r="BL27" s="105">
        <v>0.0</v>
      </c>
      <c r="BM27" s="105">
        <v>0.0</v>
      </c>
      <c r="BN27" s="106">
        <v>1500.0</v>
      </c>
      <c r="BO27" s="106">
        <v>5000.0</v>
      </c>
      <c r="BP27" s="107"/>
      <c r="BQ27" s="105">
        <v>3.0</v>
      </c>
      <c r="BR27" s="105">
        <v>2.0</v>
      </c>
      <c r="BS27" s="105">
        <v>1.0</v>
      </c>
      <c r="BT27" s="105">
        <v>0.0</v>
      </c>
      <c r="BU27" s="105">
        <v>0.0</v>
      </c>
      <c r="BV27" s="105">
        <v>0.0</v>
      </c>
      <c r="BW27" s="106">
        <v>0.0</v>
      </c>
      <c r="BX27" s="106">
        <v>0.0</v>
      </c>
      <c r="BY27" s="3"/>
      <c r="BZ27" s="108">
        <f t="shared" ref="BZ27:CB27" si="48">sum(BD27+BM27+BV27)</f>
        <v>0</v>
      </c>
      <c r="CA27" s="109">
        <f t="shared" si="48"/>
        <v>1500</v>
      </c>
      <c r="CB27" s="109">
        <f t="shared" si="48"/>
        <v>5000</v>
      </c>
      <c r="CC27" s="107"/>
      <c r="CD27" s="108">
        <f t="shared" ref="CD27:CF27" si="49">AV27+BZ27</f>
        <v>0</v>
      </c>
      <c r="CE27" s="109">
        <f t="shared" si="49"/>
        <v>1500</v>
      </c>
      <c r="CF27" s="109">
        <f t="shared" si="49"/>
        <v>5000</v>
      </c>
      <c r="CG27" s="107"/>
      <c r="CH27" s="107"/>
    </row>
    <row r="28" ht="14.25" customHeight="1">
      <c r="A28" s="103"/>
      <c r="B28" s="104">
        <f t="shared" si="10"/>
        <v>45001</v>
      </c>
      <c r="C28" s="97"/>
      <c r="D28" s="105" t="s">
        <v>119</v>
      </c>
      <c r="E28" s="105"/>
      <c r="F28" s="105"/>
      <c r="G28" s="106">
        <v>0.0</v>
      </c>
      <c r="H28" s="105">
        <v>2.0</v>
      </c>
      <c r="I28" s="105">
        <v>10.0</v>
      </c>
      <c r="J28" s="105">
        <v>6.0</v>
      </c>
      <c r="K28" s="105">
        <v>1.0</v>
      </c>
      <c r="L28" s="107"/>
      <c r="M28" s="105">
        <v>0.0</v>
      </c>
      <c r="N28" s="105">
        <v>0.0</v>
      </c>
      <c r="O28" s="105">
        <v>0.0</v>
      </c>
      <c r="P28" s="107"/>
      <c r="Q28" s="105">
        <v>0.0</v>
      </c>
      <c r="R28" s="105">
        <v>0.0</v>
      </c>
      <c r="S28" s="105">
        <v>0.0</v>
      </c>
      <c r="T28" s="293">
        <f t="shared" si="6"/>
        <v>1</v>
      </c>
      <c r="U28" s="107"/>
      <c r="V28" s="105">
        <v>0.0</v>
      </c>
      <c r="W28" s="105">
        <v>0.0</v>
      </c>
      <c r="X28" s="105">
        <v>0.0</v>
      </c>
      <c r="Y28" s="105">
        <v>0.0</v>
      </c>
      <c r="Z28" s="105">
        <v>0.0</v>
      </c>
      <c r="AA28" s="106">
        <v>0.0</v>
      </c>
      <c r="AB28" s="106">
        <v>0.0</v>
      </c>
      <c r="AC28" s="107"/>
      <c r="AD28" s="105">
        <v>0.0</v>
      </c>
      <c r="AE28" s="105">
        <v>0.0</v>
      </c>
      <c r="AF28" s="105">
        <v>0.0</v>
      </c>
      <c r="AG28" s="105">
        <v>0.0</v>
      </c>
      <c r="AH28" s="105">
        <v>0.0</v>
      </c>
      <c r="AI28" s="105">
        <v>0.0</v>
      </c>
      <c r="AJ28" s="106">
        <v>0.0</v>
      </c>
      <c r="AK28" s="106">
        <v>0.0</v>
      </c>
      <c r="AL28" s="107"/>
      <c r="AM28" s="105">
        <v>1.0</v>
      </c>
      <c r="AN28" s="105">
        <v>0.0</v>
      </c>
      <c r="AO28" s="105">
        <v>1.0</v>
      </c>
      <c r="AP28" s="105">
        <v>0.0</v>
      </c>
      <c r="AQ28" s="105">
        <v>0.0</v>
      </c>
      <c r="AR28" s="105">
        <v>0.0</v>
      </c>
      <c r="AS28" s="106">
        <v>0.0</v>
      </c>
      <c r="AT28" s="106">
        <v>0.0</v>
      </c>
      <c r="AU28" s="3"/>
      <c r="AV28" s="108">
        <f t="shared" ref="AV28:AX28" si="50">sum(Z28+AI28+AR28)</f>
        <v>0</v>
      </c>
      <c r="AW28" s="109">
        <f t="shared" si="50"/>
        <v>0</v>
      </c>
      <c r="AX28" s="109">
        <f t="shared" si="50"/>
        <v>0</v>
      </c>
      <c r="AY28" s="107"/>
      <c r="AZ28" s="105">
        <v>1.0</v>
      </c>
      <c r="BA28" s="105">
        <v>0.0</v>
      </c>
      <c r="BB28" s="105">
        <v>1.0</v>
      </c>
      <c r="BC28" s="105">
        <v>0.0</v>
      </c>
      <c r="BD28" s="105">
        <v>0.0</v>
      </c>
      <c r="BE28" s="106">
        <v>0.0</v>
      </c>
      <c r="BF28" s="106">
        <v>0.0</v>
      </c>
      <c r="BG28" s="107"/>
      <c r="BH28" s="105">
        <v>0.0</v>
      </c>
      <c r="BI28" s="105">
        <v>0.0</v>
      </c>
      <c r="BJ28" s="105">
        <v>0.0</v>
      </c>
      <c r="BK28" s="105">
        <v>0.0</v>
      </c>
      <c r="BL28" s="105">
        <v>0.0</v>
      </c>
      <c r="BM28" s="105">
        <v>0.0</v>
      </c>
      <c r="BN28" s="106">
        <v>0.0</v>
      </c>
      <c r="BO28" s="106">
        <v>0.0</v>
      </c>
      <c r="BP28" s="107"/>
      <c r="BQ28" s="105">
        <v>2.0</v>
      </c>
      <c r="BR28" s="105">
        <v>2.0</v>
      </c>
      <c r="BS28" s="105">
        <v>0.0</v>
      </c>
      <c r="BT28" s="105">
        <v>0.0</v>
      </c>
      <c r="BU28" s="105">
        <v>0.0</v>
      </c>
      <c r="BV28" s="105">
        <v>0.0</v>
      </c>
      <c r="BW28" s="106">
        <v>0.0</v>
      </c>
      <c r="BX28" s="106">
        <v>0.0</v>
      </c>
      <c r="BY28" s="3"/>
      <c r="BZ28" s="108">
        <f t="shared" ref="BZ28:CB28" si="51">sum(BD28+BM28+BV28)</f>
        <v>0</v>
      </c>
      <c r="CA28" s="109">
        <f t="shared" si="51"/>
        <v>0</v>
      </c>
      <c r="CB28" s="109">
        <f t="shared" si="51"/>
        <v>0</v>
      </c>
      <c r="CC28" s="107"/>
      <c r="CD28" s="108">
        <f t="shared" ref="CD28:CF28" si="52">AV28+BZ28</f>
        <v>0</v>
      </c>
      <c r="CE28" s="109">
        <f t="shared" si="52"/>
        <v>0</v>
      </c>
      <c r="CF28" s="109">
        <f t="shared" si="52"/>
        <v>0</v>
      </c>
      <c r="CG28" s="107"/>
      <c r="CH28" s="107"/>
    </row>
    <row r="29" ht="14.25" customHeight="1">
      <c r="A29" s="103"/>
      <c r="B29" s="104">
        <f t="shared" si="10"/>
        <v>45002</v>
      </c>
      <c r="C29" s="97"/>
      <c r="D29" s="105" t="s">
        <v>119</v>
      </c>
      <c r="E29" s="105"/>
      <c r="F29" s="105"/>
      <c r="G29" s="106">
        <v>0.0</v>
      </c>
      <c r="H29" s="105">
        <v>2.0</v>
      </c>
      <c r="I29" s="105">
        <v>0.0</v>
      </c>
      <c r="J29" s="105">
        <v>0.0</v>
      </c>
      <c r="K29" s="105">
        <v>0.0</v>
      </c>
      <c r="L29" s="107"/>
      <c r="M29" s="105">
        <v>0.0</v>
      </c>
      <c r="N29" s="105">
        <v>0.0</v>
      </c>
      <c r="O29" s="105">
        <v>0.0</v>
      </c>
      <c r="P29" s="107"/>
      <c r="Q29" s="105">
        <v>0.0</v>
      </c>
      <c r="R29" s="105">
        <v>0.0</v>
      </c>
      <c r="S29" s="105">
        <v>0.0</v>
      </c>
      <c r="T29" s="293">
        <f t="shared" si="6"/>
        <v>0</v>
      </c>
      <c r="U29" s="107"/>
      <c r="V29" s="105">
        <v>1.0</v>
      </c>
      <c r="W29" s="105">
        <v>1.0</v>
      </c>
      <c r="X29" s="105">
        <v>0.0</v>
      </c>
      <c r="Y29" s="105">
        <v>0.0</v>
      </c>
      <c r="Z29" s="105">
        <v>0.0</v>
      </c>
      <c r="AA29" s="106">
        <v>0.0</v>
      </c>
      <c r="AB29" s="106">
        <v>0.0</v>
      </c>
      <c r="AC29" s="107"/>
      <c r="AD29" s="105">
        <v>0.0</v>
      </c>
      <c r="AE29" s="105">
        <v>0.0</v>
      </c>
      <c r="AF29" s="105">
        <v>0.0</v>
      </c>
      <c r="AG29" s="105">
        <v>0.0</v>
      </c>
      <c r="AH29" s="105">
        <v>0.0</v>
      </c>
      <c r="AI29" s="105">
        <v>0.0</v>
      </c>
      <c r="AJ29" s="106">
        <v>0.0</v>
      </c>
      <c r="AK29" s="106">
        <v>0.0</v>
      </c>
      <c r="AL29" s="107"/>
      <c r="AM29" s="105">
        <v>0.0</v>
      </c>
      <c r="AN29" s="105">
        <v>0.0</v>
      </c>
      <c r="AO29" s="105">
        <v>0.0</v>
      </c>
      <c r="AP29" s="105">
        <v>0.0</v>
      </c>
      <c r="AQ29" s="105">
        <v>0.0</v>
      </c>
      <c r="AR29" s="105">
        <v>0.0</v>
      </c>
      <c r="AS29" s="106">
        <v>0.0</v>
      </c>
      <c r="AT29" s="106">
        <v>0.0</v>
      </c>
      <c r="AU29" s="3"/>
      <c r="AV29" s="108">
        <f t="shared" ref="AV29:AX29" si="53">sum(Z29+AI29+AR29)</f>
        <v>0</v>
      </c>
      <c r="AW29" s="109">
        <f t="shared" si="53"/>
        <v>0</v>
      </c>
      <c r="AX29" s="109">
        <f t="shared" si="53"/>
        <v>0</v>
      </c>
      <c r="AY29" s="107"/>
      <c r="AZ29" s="105">
        <v>1.0</v>
      </c>
      <c r="BA29" s="105">
        <v>1.0</v>
      </c>
      <c r="BB29" s="105">
        <v>0.0</v>
      </c>
      <c r="BC29" s="105">
        <v>0.0</v>
      </c>
      <c r="BD29" s="105">
        <v>0.0</v>
      </c>
      <c r="BE29" s="106">
        <v>0.0</v>
      </c>
      <c r="BF29" s="106">
        <v>0.0</v>
      </c>
      <c r="BG29" s="107"/>
      <c r="BH29" s="105">
        <v>0.0</v>
      </c>
      <c r="BI29" s="105">
        <v>0.0</v>
      </c>
      <c r="BJ29" s="105">
        <v>0.0</v>
      </c>
      <c r="BK29" s="105">
        <v>0.0</v>
      </c>
      <c r="BL29" s="105">
        <v>0.0</v>
      </c>
      <c r="BM29" s="105">
        <v>0.0</v>
      </c>
      <c r="BN29" s="106">
        <v>0.0</v>
      </c>
      <c r="BO29" s="106">
        <v>0.0</v>
      </c>
      <c r="BP29" s="107"/>
      <c r="BQ29" s="105">
        <v>3.0</v>
      </c>
      <c r="BR29" s="105">
        <v>3.0</v>
      </c>
      <c r="BS29" s="105">
        <v>0.0</v>
      </c>
      <c r="BT29" s="105">
        <v>0.0</v>
      </c>
      <c r="BU29" s="105">
        <v>0.0</v>
      </c>
      <c r="BV29" s="105">
        <v>0.0</v>
      </c>
      <c r="BW29" s="106">
        <v>0.0</v>
      </c>
      <c r="BX29" s="106">
        <v>0.0</v>
      </c>
      <c r="BY29" s="3"/>
      <c r="BZ29" s="108">
        <f t="shared" ref="BZ29:CB29" si="54">sum(BD29+BM29+BV29)</f>
        <v>0</v>
      </c>
      <c r="CA29" s="109">
        <f t="shared" si="54"/>
        <v>0</v>
      </c>
      <c r="CB29" s="109">
        <f t="shared" si="54"/>
        <v>0</v>
      </c>
      <c r="CC29" s="107"/>
      <c r="CD29" s="108">
        <f t="shared" ref="CD29:CF29" si="55">AV29+BZ29</f>
        <v>0</v>
      </c>
      <c r="CE29" s="109">
        <f t="shared" si="55"/>
        <v>0</v>
      </c>
      <c r="CF29" s="109">
        <f t="shared" si="55"/>
        <v>0</v>
      </c>
      <c r="CG29" s="107"/>
      <c r="CH29" s="107"/>
    </row>
    <row r="30" ht="14.25" customHeight="1">
      <c r="A30" s="103"/>
      <c r="B30" s="104">
        <f t="shared" si="10"/>
        <v>45003</v>
      </c>
      <c r="C30" s="97"/>
      <c r="D30" s="105" t="s">
        <v>119</v>
      </c>
      <c r="E30" s="105"/>
      <c r="F30" s="105"/>
      <c r="G30" s="106">
        <v>0.0</v>
      </c>
      <c r="H30" s="105">
        <v>5.0</v>
      </c>
      <c r="I30" s="105">
        <v>0.0</v>
      </c>
      <c r="J30" s="105">
        <v>0.0</v>
      </c>
      <c r="K30" s="105">
        <v>0.0</v>
      </c>
      <c r="L30" s="107"/>
      <c r="M30" s="105">
        <v>0.0</v>
      </c>
      <c r="N30" s="105">
        <v>0.0</v>
      </c>
      <c r="O30" s="105">
        <v>0.0</v>
      </c>
      <c r="P30" s="107"/>
      <c r="Q30" s="105">
        <v>0.0</v>
      </c>
      <c r="R30" s="105">
        <v>0.0</v>
      </c>
      <c r="S30" s="105">
        <v>0.0</v>
      </c>
      <c r="T30" s="293">
        <f t="shared" si="6"/>
        <v>0</v>
      </c>
      <c r="U30" s="107"/>
      <c r="V30" s="105">
        <v>0.0</v>
      </c>
      <c r="W30" s="105">
        <v>0.0</v>
      </c>
      <c r="X30" s="105">
        <v>0.0</v>
      </c>
      <c r="Y30" s="105">
        <v>0.0</v>
      </c>
      <c r="Z30" s="105">
        <v>0.0</v>
      </c>
      <c r="AA30" s="106">
        <v>0.0</v>
      </c>
      <c r="AB30" s="106">
        <v>0.0</v>
      </c>
      <c r="AC30" s="107"/>
      <c r="AD30" s="105">
        <v>0.0</v>
      </c>
      <c r="AE30" s="105">
        <v>0.0</v>
      </c>
      <c r="AF30" s="105">
        <v>0.0</v>
      </c>
      <c r="AG30" s="105">
        <v>0.0</v>
      </c>
      <c r="AH30" s="105">
        <v>0.0</v>
      </c>
      <c r="AI30" s="105">
        <v>0.0</v>
      </c>
      <c r="AJ30" s="106">
        <v>0.0</v>
      </c>
      <c r="AK30" s="106">
        <v>0.0</v>
      </c>
      <c r="AL30" s="107"/>
      <c r="AM30" s="105">
        <v>0.0</v>
      </c>
      <c r="AN30" s="105">
        <v>0.0</v>
      </c>
      <c r="AO30" s="105">
        <v>0.0</v>
      </c>
      <c r="AP30" s="105">
        <v>0.0</v>
      </c>
      <c r="AQ30" s="105">
        <v>0.0</v>
      </c>
      <c r="AR30" s="105">
        <v>0.0</v>
      </c>
      <c r="AS30" s="106">
        <v>0.0</v>
      </c>
      <c r="AT30" s="106">
        <v>0.0</v>
      </c>
      <c r="AU30" s="3"/>
      <c r="AV30" s="108">
        <f t="shared" ref="AV30:AX30" si="56">sum(Z30+AI30+AR30)</f>
        <v>0</v>
      </c>
      <c r="AW30" s="109">
        <f t="shared" si="56"/>
        <v>0</v>
      </c>
      <c r="AX30" s="109">
        <f t="shared" si="56"/>
        <v>0</v>
      </c>
      <c r="AY30" s="107"/>
      <c r="AZ30" s="105">
        <v>0.0</v>
      </c>
      <c r="BA30" s="105">
        <v>0.0</v>
      </c>
      <c r="BB30" s="105">
        <v>0.0</v>
      </c>
      <c r="BC30" s="105">
        <v>0.0</v>
      </c>
      <c r="BD30" s="105">
        <v>0.0</v>
      </c>
      <c r="BE30" s="106">
        <v>0.0</v>
      </c>
      <c r="BF30" s="106">
        <v>0.0</v>
      </c>
      <c r="BG30" s="107"/>
      <c r="BH30" s="105">
        <v>0.0</v>
      </c>
      <c r="BI30" s="105">
        <v>0.0</v>
      </c>
      <c r="BJ30" s="105">
        <v>0.0</v>
      </c>
      <c r="BK30" s="105">
        <v>0.0</v>
      </c>
      <c r="BL30" s="105">
        <v>0.0</v>
      </c>
      <c r="BM30" s="105">
        <v>0.0</v>
      </c>
      <c r="BN30" s="106">
        <v>0.0</v>
      </c>
      <c r="BO30" s="106">
        <v>0.0</v>
      </c>
      <c r="BP30" s="107"/>
      <c r="BQ30" s="105">
        <v>0.0</v>
      </c>
      <c r="BR30" s="105">
        <v>0.0</v>
      </c>
      <c r="BS30" s="105">
        <v>0.0</v>
      </c>
      <c r="BT30" s="105">
        <v>0.0</v>
      </c>
      <c r="BU30" s="105">
        <v>0.0</v>
      </c>
      <c r="BV30" s="105">
        <v>0.0</v>
      </c>
      <c r="BW30" s="106">
        <v>0.0</v>
      </c>
      <c r="BX30" s="106">
        <v>0.0</v>
      </c>
      <c r="BY30" s="3"/>
      <c r="BZ30" s="108">
        <f t="shared" ref="BZ30:CB30" si="57">sum(BD30+BM30+BV30)</f>
        <v>0</v>
      </c>
      <c r="CA30" s="109">
        <f t="shared" si="57"/>
        <v>0</v>
      </c>
      <c r="CB30" s="109">
        <f t="shared" si="57"/>
        <v>0</v>
      </c>
      <c r="CC30" s="107"/>
      <c r="CD30" s="108">
        <f t="shared" ref="CD30:CF30" si="58">AV30+BZ30</f>
        <v>0</v>
      </c>
      <c r="CE30" s="109">
        <f t="shared" si="58"/>
        <v>0</v>
      </c>
      <c r="CF30" s="109">
        <f t="shared" si="58"/>
        <v>0</v>
      </c>
      <c r="CG30" s="107"/>
      <c r="CH30" s="107"/>
    </row>
    <row r="31" ht="14.25" customHeight="1">
      <c r="A31" s="103"/>
      <c r="B31" s="104">
        <f t="shared" si="10"/>
        <v>45004</v>
      </c>
      <c r="C31" s="97"/>
      <c r="D31" s="105" t="s">
        <v>119</v>
      </c>
      <c r="E31" s="105"/>
      <c r="F31" s="105"/>
      <c r="G31" s="106">
        <v>525.65</v>
      </c>
      <c r="H31" s="105">
        <v>4.0</v>
      </c>
      <c r="I31" s="105">
        <v>0.0</v>
      </c>
      <c r="J31" s="105">
        <v>0.0</v>
      </c>
      <c r="K31" s="105">
        <v>1.0</v>
      </c>
      <c r="L31" s="107"/>
      <c r="M31" s="105">
        <v>0.0</v>
      </c>
      <c r="N31" s="105">
        <v>0.0</v>
      </c>
      <c r="O31" s="105">
        <v>0.0</v>
      </c>
      <c r="P31" s="107"/>
      <c r="Q31" s="105">
        <v>0.0</v>
      </c>
      <c r="R31" s="105">
        <v>0.0</v>
      </c>
      <c r="S31" s="105">
        <v>0.0</v>
      </c>
      <c r="T31" s="293">
        <f t="shared" si="6"/>
        <v>1</v>
      </c>
      <c r="U31" s="107"/>
      <c r="V31" s="105">
        <v>0.0</v>
      </c>
      <c r="W31" s="105">
        <v>0.0</v>
      </c>
      <c r="X31" s="105">
        <v>0.0</v>
      </c>
      <c r="Y31" s="105">
        <v>0.0</v>
      </c>
      <c r="Z31" s="105">
        <v>0.0</v>
      </c>
      <c r="AA31" s="106">
        <v>0.0</v>
      </c>
      <c r="AB31" s="106">
        <v>0.0</v>
      </c>
      <c r="AC31" s="107"/>
      <c r="AD31" s="105">
        <v>0.0</v>
      </c>
      <c r="AE31" s="105">
        <v>0.0</v>
      </c>
      <c r="AF31" s="105">
        <v>0.0</v>
      </c>
      <c r="AG31" s="105">
        <v>0.0</v>
      </c>
      <c r="AH31" s="105">
        <v>0.0</v>
      </c>
      <c r="AI31" s="105">
        <v>0.0</v>
      </c>
      <c r="AJ31" s="106">
        <v>0.0</v>
      </c>
      <c r="AK31" s="106">
        <v>0.0</v>
      </c>
      <c r="AL31" s="107"/>
      <c r="AM31" s="105">
        <v>0.0</v>
      </c>
      <c r="AN31" s="105">
        <v>0.0</v>
      </c>
      <c r="AO31" s="105">
        <v>0.0</v>
      </c>
      <c r="AP31" s="105">
        <v>0.0</v>
      </c>
      <c r="AQ31" s="105">
        <v>0.0</v>
      </c>
      <c r="AR31" s="105">
        <v>0.0</v>
      </c>
      <c r="AS31" s="106">
        <v>0.0</v>
      </c>
      <c r="AT31" s="106">
        <v>0.0</v>
      </c>
      <c r="AU31" s="3"/>
      <c r="AV31" s="108">
        <f t="shared" ref="AV31:AX31" si="59">sum(Z31+AI31+AR31)</f>
        <v>0</v>
      </c>
      <c r="AW31" s="109">
        <f t="shared" si="59"/>
        <v>0</v>
      </c>
      <c r="AX31" s="109">
        <f t="shared" si="59"/>
        <v>0</v>
      </c>
      <c r="AY31" s="107"/>
      <c r="AZ31" s="105">
        <v>0.0</v>
      </c>
      <c r="BA31" s="105">
        <v>0.0</v>
      </c>
      <c r="BB31" s="105">
        <v>0.0</v>
      </c>
      <c r="BC31" s="105">
        <v>0.0</v>
      </c>
      <c r="BD31" s="105">
        <v>0.0</v>
      </c>
      <c r="BE31" s="106">
        <v>0.0</v>
      </c>
      <c r="BF31" s="106">
        <v>0.0</v>
      </c>
      <c r="BG31" s="107"/>
      <c r="BH31" s="105">
        <v>0.0</v>
      </c>
      <c r="BI31" s="105">
        <v>0.0</v>
      </c>
      <c r="BJ31" s="105">
        <v>0.0</v>
      </c>
      <c r="BK31" s="105">
        <v>0.0</v>
      </c>
      <c r="BL31" s="105">
        <v>0.0</v>
      </c>
      <c r="BM31" s="105">
        <v>0.0</v>
      </c>
      <c r="BN31" s="106">
        <v>0.0</v>
      </c>
      <c r="BO31" s="106">
        <v>0.0</v>
      </c>
      <c r="BP31" s="107"/>
      <c r="BQ31" s="105">
        <v>0.0</v>
      </c>
      <c r="BR31" s="105">
        <v>0.0</v>
      </c>
      <c r="BS31" s="105">
        <v>0.0</v>
      </c>
      <c r="BT31" s="105">
        <v>0.0</v>
      </c>
      <c r="BU31" s="105">
        <v>0.0</v>
      </c>
      <c r="BV31" s="105">
        <v>0.0</v>
      </c>
      <c r="BW31" s="106">
        <v>0.0</v>
      </c>
      <c r="BX31" s="106">
        <v>0.0</v>
      </c>
      <c r="BY31" s="3"/>
      <c r="BZ31" s="108">
        <f t="shared" ref="BZ31:CB31" si="60">sum(BD31+BM31+BV31)</f>
        <v>0</v>
      </c>
      <c r="CA31" s="109">
        <f t="shared" si="60"/>
        <v>0</v>
      </c>
      <c r="CB31" s="109">
        <f t="shared" si="60"/>
        <v>0</v>
      </c>
      <c r="CC31" s="107"/>
      <c r="CD31" s="108">
        <f t="shared" ref="CD31:CF31" si="61">AV31+BZ31</f>
        <v>0</v>
      </c>
      <c r="CE31" s="109">
        <f t="shared" si="61"/>
        <v>0</v>
      </c>
      <c r="CF31" s="109">
        <f t="shared" si="61"/>
        <v>0</v>
      </c>
      <c r="CG31" s="107"/>
      <c r="CH31" s="107"/>
    </row>
    <row r="32" ht="14.25" customHeight="1">
      <c r="A32" s="103"/>
      <c r="B32" s="104">
        <f t="shared" si="10"/>
        <v>45005</v>
      </c>
      <c r="C32" s="97"/>
      <c r="D32" s="105" t="s">
        <v>119</v>
      </c>
      <c r="E32" s="105"/>
      <c r="F32" s="105"/>
      <c r="G32" s="106">
        <v>0.0</v>
      </c>
      <c r="H32" s="105">
        <v>3.0</v>
      </c>
      <c r="I32" s="105">
        <v>0.0</v>
      </c>
      <c r="J32" s="105">
        <v>0.0</v>
      </c>
      <c r="K32" s="105">
        <v>1.0</v>
      </c>
      <c r="L32" s="107"/>
      <c r="M32" s="105">
        <v>0.0</v>
      </c>
      <c r="N32" s="105">
        <v>0.0</v>
      </c>
      <c r="O32" s="105">
        <v>0.0</v>
      </c>
      <c r="P32" s="107"/>
      <c r="Q32" s="105">
        <v>0.0</v>
      </c>
      <c r="R32" s="105">
        <v>0.0</v>
      </c>
      <c r="S32" s="105">
        <v>0.0</v>
      </c>
      <c r="T32" s="293">
        <f t="shared" si="6"/>
        <v>1</v>
      </c>
      <c r="U32" s="107"/>
      <c r="V32" s="105">
        <v>0.0</v>
      </c>
      <c r="W32" s="105">
        <v>0.0</v>
      </c>
      <c r="X32" s="105">
        <v>0.0</v>
      </c>
      <c r="Y32" s="105">
        <v>0.0</v>
      </c>
      <c r="Z32" s="105">
        <v>0.0</v>
      </c>
      <c r="AA32" s="106">
        <v>0.0</v>
      </c>
      <c r="AB32" s="106">
        <v>0.0</v>
      </c>
      <c r="AC32" s="107"/>
      <c r="AD32" s="105">
        <v>0.0</v>
      </c>
      <c r="AE32" s="105">
        <v>0.0</v>
      </c>
      <c r="AF32" s="105">
        <v>0.0</v>
      </c>
      <c r="AG32" s="105">
        <v>0.0</v>
      </c>
      <c r="AH32" s="105">
        <v>0.0</v>
      </c>
      <c r="AI32" s="105">
        <v>0.0</v>
      </c>
      <c r="AJ32" s="106">
        <v>0.0</v>
      </c>
      <c r="AK32" s="106">
        <v>0.0</v>
      </c>
      <c r="AL32" s="107"/>
      <c r="AM32" s="105">
        <v>0.0</v>
      </c>
      <c r="AN32" s="105">
        <v>0.0</v>
      </c>
      <c r="AO32" s="105">
        <v>0.0</v>
      </c>
      <c r="AP32" s="105">
        <v>0.0</v>
      </c>
      <c r="AQ32" s="105">
        <v>0.0</v>
      </c>
      <c r="AR32" s="105">
        <v>0.0</v>
      </c>
      <c r="AS32" s="106">
        <v>0.0</v>
      </c>
      <c r="AT32" s="106">
        <v>0.0</v>
      </c>
      <c r="AU32" s="3"/>
      <c r="AV32" s="108">
        <f t="shared" ref="AV32:AX32" si="62">sum(Z32+AI32+AR32)</f>
        <v>0</v>
      </c>
      <c r="AW32" s="109">
        <f t="shared" si="62"/>
        <v>0</v>
      </c>
      <c r="AX32" s="109">
        <f t="shared" si="62"/>
        <v>0</v>
      </c>
      <c r="AY32" s="107"/>
      <c r="AZ32" s="105">
        <v>2.0</v>
      </c>
      <c r="BA32" s="105">
        <v>2.0</v>
      </c>
      <c r="BB32" s="105">
        <v>0.0</v>
      </c>
      <c r="BC32" s="105">
        <v>0.0</v>
      </c>
      <c r="BD32" s="105">
        <v>0.0</v>
      </c>
      <c r="BE32" s="106">
        <v>0.0</v>
      </c>
      <c r="BF32" s="106">
        <v>0.0</v>
      </c>
      <c r="BG32" s="107"/>
      <c r="BH32" s="105">
        <v>0.0</v>
      </c>
      <c r="BI32" s="105">
        <v>0.0</v>
      </c>
      <c r="BJ32" s="105">
        <v>0.0</v>
      </c>
      <c r="BK32" s="105">
        <v>0.0</v>
      </c>
      <c r="BL32" s="105">
        <v>0.0</v>
      </c>
      <c r="BM32" s="105">
        <v>0.0</v>
      </c>
      <c r="BN32" s="106">
        <v>0.0</v>
      </c>
      <c r="BO32" s="106">
        <v>0.0</v>
      </c>
      <c r="BP32" s="107"/>
      <c r="BQ32" s="105">
        <v>2.0</v>
      </c>
      <c r="BR32" s="105">
        <v>2.0</v>
      </c>
      <c r="BS32" s="105">
        <v>0.0</v>
      </c>
      <c r="BT32" s="105">
        <v>0.0</v>
      </c>
      <c r="BU32" s="105">
        <v>0.0</v>
      </c>
      <c r="BV32" s="105">
        <v>0.0</v>
      </c>
      <c r="BW32" s="106">
        <v>0.0</v>
      </c>
      <c r="BX32" s="106">
        <v>0.0</v>
      </c>
      <c r="BY32" s="3"/>
      <c r="BZ32" s="108">
        <f t="shared" ref="BZ32:CB32" si="63">sum(BD32+BM32+BV32)</f>
        <v>0</v>
      </c>
      <c r="CA32" s="109">
        <f t="shared" si="63"/>
        <v>0</v>
      </c>
      <c r="CB32" s="109">
        <f t="shared" si="63"/>
        <v>0</v>
      </c>
      <c r="CC32" s="107"/>
      <c r="CD32" s="108">
        <f t="shared" ref="CD32:CF32" si="64">AV32+BZ32</f>
        <v>0</v>
      </c>
      <c r="CE32" s="109">
        <f t="shared" si="64"/>
        <v>0</v>
      </c>
      <c r="CF32" s="109">
        <f t="shared" si="64"/>
        <v>0</v>
      </c>
      <c r="CG32" s="107"/>
      <c r="CH32" s="107"/>
    </row>
    <row r="33" ht="14.25" customHeight="1">
      <c r="A33" s="111">
        <v>2.0</v>
      </c>
      <c r="B33" s="104">
        <f t="shared" si="10"/>
        <v>45006</v>
      </c>
      <c r="C33" s="97"/>
      <c r="D33" s="105" t="s">
        <v>119</v>
      </c>
      <c r="E33" s="105"/>
      <c r="F33" s="105"/>
      <c r="G33" s="106">
        <v>0.0</v>
      </c>
      <c r="H33" s="105">
        <v>10.0</v>
      </c>
      <c r="I33" s="105">
        <v>0.0</v>
      </c>
      <c r="J33" s="105">
        <v>0.0</v>
      </c>
      <c r="K33" s="105">
        <v>2.0</v>
      </c>
      <c r="L33" s="107"/>
      <c r="M33" s="105">
        <v>0.0</v>
      </c>
      <c r="N33" s="105">
        <v>0.0</v>
      </c>
      <c r="O33" s="105">
        <v>0.0</v>
      </c>
      <c r="P33" s="107"/>
      <c r="Q33" s="105">
        <v>0.0</v>
      </c>
      <c r="R33" s="105">
        <v>0.0</v>
      </c>
      <c r="S33" s="105">
        <v>0.0</v>
      </c>
      <c r="T33" s="293">
        <f t="shared" si="6"/>
        <v>2</v>
      </c>
      <c r="U33" s="107"/>
      <c r="V33" s="105">
        <v>0.0</v>
      </c>
      <c r="W33" s="105">
        <v>0.0</v>
      </c>
      <c r="X33" s="105">
        <v>0.0</v>
      </c>
      <c r="Y33" s="105">
        <v>0.0</v>
      </c>
      <c r="Z33" s="105">
        <v>0.0</v>
      </c>
      <c r="AA33" s="106">
        <v>0.0</v>
      </c>
      <c r="AB33" s="106">
        <v>0.0</v>
      </c>
      <c r="AC33" s="107"/>
      <c r="AD33" s="105">
        <v>0.0</v>
      </c>
      <c r="AE33" s="105">
        <v>0.0</v>
      </c>
      <c r="AF33" s="105">
        <v>0.0</v>
      </c>
      <c r="AG33" s="105">
        <v>0.0</v>
      </c>
      <c r="AH33" s="105">
        <v>0.0</v>
      </c>
      <c r="AI33" s="105">
        <v>0.0</v>
      </c>
      <c r="AJ33" s="106">
        <v>0.0</v>
      </c>
      <c r="AK33" s="106">
        <v>0.0</v>
      </c>
      <c r="AL33" s="107"/>
      <c r="AM33" s="105">
        <v>2.0</v>
      </c>
      <c r="AN33" s="105">
        <v>2.0</v>
      </c>
      <c r="AO33" s="105">
        <v>0.0</v>
      </c>
      <c r="AP33" s="105">
        <v>0.0</v>
      </c>
      <c r="AQ33" s="105">
        <v>0.0</v>
      </c>
      <c r="AR33" s="105">
        <v>0.0</v>
      </c>
      <c r="AS33" s="106">
        <v>0.0</v>
      </c>
      <c r="AT33" s="106">
        <v>0.0</v>
      </c>
      <c r="AU33" s="3"/>
      <c r="AV33" s="108">
        <f t="shared" ref="AV33:AX33" si="65">sum(Z33+AI33+AR33)</f>
        <v>0</v>
      </c>
      <c r="AW33" s="109">
        <f t="shared" si="65"/>
        <v>0</v>
      </c>
      <c r="AX33" s="109">
        <f t="shared" si="65"/>
        <v>0</v>
      </c>
      <c r="AY33" s="107"/>
      <c r="AZ33" s="105">
        <v>0.0</v>
      </c>
      <c r="BA33" s="105">
        <v>0.0</v>
      </c>
      <c r="BB33" s="105">
        <v>0.0</v>
      </c>
      <c r="BC33" s="105">
        <v>0.0</v>
      </c>
      <c r="BD33" s="105">
        <v>0.0</v>
      </c>
      <c r="BE33" s="106">
        <v>0.0</v>
      </c>
      <c r="BF33" s="106">
        <v>0.0</v>
      </c>
      <c r="BG33" s="107"/>
      <c r="BH33" s="105">
        <v>0.0</v>
      </c>
      <c r="BI33" s="105">
        <v>0.0</v>
      </c>
      <c r="BJ33" s="105">
        <v>0.0</v>
      </c>
      <c r="BK33" s="105">
        <v>0.0</v>
      </c>
      <c r="BL33" s="105">
        <v>0.0</v>
      </c>
      <c r="BM33" s="105">
        <v>0.0</v>
      </c>
      <c r="BN33" s="106">
        <v>0.0</v>
      </c>
      <c r="BO33" s="106">
        <v>0.0</v>
      </c>
      <c r="BP33" s="107"/>
      <c r="BQ33" s="105">
        <v>3.0</v>
      </c>
      <c r="BR33" s="105">
        <v>3.0</v>
      </c>
      <c r="BS33" s="105">
        <v>0.0</v>
      </c>
      <c r="BT33" s="105">
        <v>0.0</v>
      </c>
      <c r="BU33" s="105">
        <v>0.0</v>
      </c>
      <c r="BV33" s="105">
        <v>0.0</v>
      </c>
      <c r="BW33" s="106">
        <v>0.0</v>
      </c>
      <c r="BX33" s="106">
        <v>0.0</v>
      </c>
      <c r="BY33" s="3"/>
      <c r="BZ33" s="108">
        <f t="shared" ref="BZ33:CB33" si="66">sum(BD33+BM33+BV33)</f>
        <v>0</v>
      </c>
      <c r="CA33" s="109">
        <f t="shared" si="66"/>
        <v>0</v>
      </c>
      <c r="CB33" s="109">
        <f t="shared" si="66"/>
        <v>0</v>
      </c>
      <c r="CC33" s="107"/>
      <c r="CD33" s="108">
        <f t="shared" ref="CD33:CF33" si="67">AV33+BZ33</f>
        <v>0</v>
      </c>
      <c r="CE33" s="109">
        <f t="shared" si="67"/>
        <v>0</v>
      </c>
      <c r="CF33" s="109">
        <f t="shared" si="67"/>
        <v>0</v>
      </c>
      <c r="CG33" s="107"/>
      <c r="CH33" s="107"/>
    </row>
    <row r="34" ht="14.25" customHeight="1">
      <c r="A34" s="103"/>
      <c r="B34" s="104">
        <f t="shared" si="10"/>
        <v>45007</v>
      </c>
      <c r="C34" s="97"/>
      <c r="D34" s="105" t="s">
        <v>119</v>
      </c>
      <c r="E34" s="105"/>
      <c r="F34" s="105"/>
      <c r="G34" s="106">
        <v>0.0</v>
      </c>
      <c r="H34" s="105">
        <v>14.0</v>
      </c>
      <c r="I34" s="105">
        <v>30.0</v>
      </c>
      <c r="J34" s="105">
        <v>19.0</v>
      </c>
      <c r="K34" s="105">
        <v>5.0</v>
      </c>
      <c r="L34" s="107"/>
      <c r="M34" s="105">
        <v>0.0</v>
      </c>
      <c r="N34" s="105">
        <v>0.0</v>
      </c>
      <c r="O34" s="105">
        <v>0.0</v>
      </c>
      <c r="P34" s="107"/>
      <c r="Q34" s="105">
        <v>0.0</v>
      </c>
      <c r="R34" s="105">
        <v>0.0</v>
      </c>
      <c r="S34" s="105">
        <v>0.0</v>
      </c>
      <c r="T34" s="293">
        <f t="shared" si="6"/>
        <v>5</v>
      </c>
      <c r="U34" s="107"/>
      <c r="V34" s="105">
        <v>0.0</v>
      </c>
      <c r="W34" s="105">
        <v>0.0</v>
      </c>
      <c r="X34" s="105">
        <v>0.0</v>
      </c>
      <c r="Y34" s="105">
        <v>1.0</v>
      </c>
      <c r="Z34" s="105">
        <v>1.0</v>
      </c>
      <c r="AA34" s="106">
        <v>1000.0</v>
      </c>
      <c r="AB34" s="106">
        <v>2500.0</v>
      </c>
      <c r="AC34" s="107"/>
      <c r="AD34" s="105">
        <v>0.0</v>
      </c>
      <c r="AE34" s="105">
        <v>0.0</v>
      </c>
      <c r="AF34" s="105">
        <v>0.0</v>
      </c>
      <c r="AG34" s="105">
        <v>0.0</v>
      </c>
      <c r="AH34" s="105">
        <v>0.0</v>
      </c>
      <c r="AI34" s="105">
        <v>0.0</v>
      </c>
      <c r="AJ34" s="106">
        <v>0.0</v>
      </c>
      <c r="AK34" s="106">
        <v>0.0</v>
      </c>
      <c r="AL34" s="107"/>
      <c r="AM34" s="105">
        <v>0.0</v>
      </c>
      <c r="AN34" s="105">
        <v>0.0</v>
      </c>
      <c r="AO34" s="105">
        <v>0.0</v>
      </c>
      <c r="AP34" s="105">
        <v>0.0</v>
      </c>
      <c r="AQ34" s="105">
        <v>0.0</v>
      </c>
      <c r="AR34" s="105">
        <v>0.0</v>
      </c>
      <c r="AS34" s="106">
        <v>0.0</v>
      </c>
      <c r="AT34" s="106">
        <v>0.0</v>
      </c>
      <c r="AU34" s="3"/>
      <c r="AV34" s="108">
        <f t="shared" ref="AV34:AX34" si="68">sum(Z34+AI34+AR34)</f>
        <v>1</v>
      </c>
      <c r="AW34" s="109">
        <f t="shared" si="68"/>
        <v>1000</v>
      </c>
      <c r="AX34" s="109">
        <f t="shared" si="68"/>
        <v>2500</v>
      </c>
      <c r="AY34" s="107"/>
      <c r="AZ34" s="105">
        <v>1.0</v>
      </c>
      <c r="BA34" s="105">
        <v>1.0</v>
      </c>
      <c r="BB34" s="105">
        <v>0.0</v>
      </c>
      <c r="BC34" s="105">
        <v>0.0</v>
      </c>
      <c r="BD34" s="105">
        <v>0.0</v>
      </c>
      <c r="BE34" s="106">
        <v>0.0</v>
      </c>
      <c r="BF34" s="106">
        <v>0.0</v>
      </c>
      <c r="BG34" s="107"/>
      <c r="BH34" s="105">
        <v>1.0</v>
      </c>
      <c r="BI34" s="105">
        <v>1.0</v>
      </c>
      <c r="BJ34" s="105">
        <v>0.0</v>
      </c>
      <c r="BK34" s="105">
        <v>1.0</v>
      </c>
      <c r="BL34" s="105">
        <v>0.0</v>
      </c>
      <c r="BM34" s="105">
        <v>1.0</v>
      </c>
      <c r="BN34" s="106">
        <v>1750.0</v>
      </c>
      <c r="BO34" s="106">
        <v>3500.0</v>
      </c>
      <c r="BP34" s="107"/>
      <c r="BQ34" s="105">
        <v>3.0</v>
      </c>
      <c r="BR34" s="105">
        <v>1.0</v>
      </c>
      <c r="BS34" s="105">
        <v>2.0</v>
      </c>
      <c r="BT34" s="105">
        <v>0.0</v>
      </c>
      <c r="BU34" s="105">
        <v>0.0</v>
      </c>
      <c r="BV34" s="105">
        <v>0.0</v>
      </c>
      <c r="BW34" s="106">
        <v>0.0</v>
      </c>
      <c r="BX34" s="106">
        <v>0.0</v>
      </c>
      <c r="BY34" s="3"/>
      <c r="BZ34" s="108">
        <f t="shared" ref="BZ34:CB34" si="69">sum(BD34+BM34+BV34)</f>
        <v>1</v>
      </c>
      <c r="CA34" s="109">
        <f t="shared" si="69"/>
        <v>1750</v>
      </c>
      <c r="CB34" s="109">
        <f t="shared" si="69"/>
        <v>3500</v>
      </c>
      <c r="CC34" s="107"/>
      <c r="CD34" s="108">
        <f t="shared" ref="CD34:CF34" si="70">AV34+BZ34</f>
        <v>2</v>
      </c>
      <c r="CE34" s="109">
        <f t="shared" si="70"/>
        <v>2750</v>
      </c>
      <c r="CF34" s="109">
        <f t="shared" si="70"/>
        <v>6000</v>
      </c>
      <c r="CG34" s="107"/>
      <c r="CH34" s="107"/>
    </row>
    <row r="35" ht="14.25" customHeight="1">
      <c r="A35" s="103"/>
      <c r="B35" s="104">
        <f t="shared" si="10"/>
        <v>45008</v>
      </c>
      <c r="C35" s="97"/>
      <c r="D35" s="105" t="s">
        <v>119</v>
      </c>
      <c r="E35" s="105"/>
      <c r="F35" s="105"/>
      <c r="G35" s="106">
        <v>0.0</v>
      </c>
      <c r="H35" s="105">
        <v>4.0</v>
      </c>
      <c r="I35" s="105">
        <v>14.0</v>
      </c>
      <c r="J35" s="105">
        <v>5.0</v>
      </c>
      <c r="K35" s="105">
        <v>2.0</v>
      </c>
      <c r="L35" s="107"/>
      <c r="M35" s="105">
        <v>0.0</v>
      </c>
      <c r="N35" s="105">
        <v>0.0</v>
      </c>
      <c r="O35" s="105">
        <v>0.0</v>
      </c>
      <c r="P35" s="107"/>
      <c r="Q35" s="105">
        <v>0.0</v>
      </c>
      <c r="R35" s="105">
        <v>0.0</v>
      </c>
      <c r="S35" s="105">
        <v>0.0</v>
      </c>
      <c r="T35" s="293">
        <f t="shared" si="6"/>
        <v>2</v>
      </c>
      <c r="U35" s="107"/>
      <c r="V35" s="105">
        <v>4.0</v>
      </c>
      <c r="W35" s="105">
        <v>3.0</v>
      </c>
      <c r="X35" s="105">
        <v>1.0</v>
      </c>
      <c r="Y35" s="105">
        <v>0.0</v>
      </c>
      <c r="Z35" s="105">
        <v>0.0</v>
      </c>
      <c r="AA35" s="106">
        <v>0.0</v>
      </c>
      <c r="AB35" s="106">
        <v>0.0</v>
      </c>
      <c r="AC35" s="107"/>
      <c r="AD35" s="105">
        <v>0.0</v>
      </c>
      <c r="AE35" s="105">
        <v>0.0</v>
      </c>
      <c r="AF35" s="105">
        <v>0.0</v>
      </c>
      <c r="AG35" s="105">
        <v>0.0</v>
      </c>
      <c r="AH35" s="105">
        <v>0.0</v>
      </c>
      <c r="AI35" s="105">
        <v>0.0</v>
      </c>
      <c r="AJ35" s="106">
        <v>0.0</v>
      </c>
      <c r="AK35" s="106">
        <v>0.0</v>
      </c>
      <c r="AL35" s="107"/>
      <c r="AM35" s="105">
        <v>0.0</v>
      </c>
      <c r="AN35" s="105">
        <v>0.0</v>
      </c>
      <c r="AO35" s="105">
        <v>0.0</v>
      </c>
      <c r="AP35" s="105">
        <v>0.0</v>
      </c>
      <c r="AQ35" s="105">
        <v>0.0</v>
      </c>
      <c r="AR35" s="105">
        <v>0.0</v>
      </c>
      <c r="AS35" s="106">
        <v>0.0</v>
      </c>
      <c r="AT35" s="106">
        <v>0.0</v>
      </c>
      <c r="AU35" s="3"/>
      <c r="AV35" s="108">
        <f t="shared" ref="AV35:AX35" si="71">sum(Z35+AI35+AR35)</f>
        <v>0</v>
      </c>
      <c r="AW35" s="109">
        <f t="shared" si="71"/>
        <v>0</v>
      </c>
      <c r="AX35" s="109">
        <f t="shared" si="71"/>
        <v>0</v>
      </c>
      <c r="AY35" s="107"/>
      <c r="AZ35" s="105">
        <v>0.0</v>
      </c>
      <c r="BA35" s="105">
        <v>0.0</v>
      </c>
      <c r="BB35" s="105">
        <v>0.0</v>
      </c>
      <c r="BC35" s="105">
        <v>0.0</v>
      </c>
      <c r="BD35" s="105">
        <v>0.0</v>
      </c>
      <c r="BE35" s="106">
        <v>0.0</v>
      </c>
      <c r="BF35" s="106">
        <v>0.0</v>
      </c>
      <c r="BG35" s="107"/>
      <c r="BH35" s="105">
        <v>0.0</v>
      </c>
      <c r="BI35" s="105">
        <v>0.0</v>
      </c>
      <c r="BJ35" s="105">
        <v>0.0</v>
      </c>
      <c r="BK35" s="105">
        <v>0.0</v>
      </c>
      <c r="BL35" s="105">
        <v>0.0</v>
      </c>
      <c r="BM35" s="105">
        <v>0.0</v>
      </c>
      <c r="BN35" s="106">
        <v>0.0</v>
      </c>
      <c r="BO35" s="106">
        <v>0.0</v>
      </c>
      <c r="BP35" s="107"/>
      <c r="BQ35" s="105">
        <v>5.0</v>
      </c>
      <c r="BR35" s="105">
        <v>3.0</v>
      </c>
      <c r="BS35" s="105">
        <v>2.0</v>
      </c>
      <c r="BT35" s="105">
        <v>1.0</v>
      </c>
      <c r="BU35" s="105">
        <v>0.0</v>
      </c>
      <c r="BV35" s="105">
        <v>1.0</v>
      </c>
      <c r="BW35" s="106">
        <v>2500.0</v>
      </c>
      <c r="BX35" s="106">
        <v>2500.0</v>
      </c>
      <c r="BY35" s="3"/>
      <c r="BZ35" s="108">
        <f t="shared" ref="BZ35:CB35" si="72">sum(BD35+BM35+BV35)</f>
        <v>1</v>
      </c>
      <c r="CA35" s="109">
        <f t="shared" si="72"/>
        <v>2500</v>
      </c>
      <c r="CB35" s="109">
        <f t="shared" si="72"/>
        <v>2500</v>
      </c>
      <c r="CC35" s="107"/>
      <c r="CD35" s="108">
        <f t="shared" ref="CD35:CF35" si="73">AV35+BZ35</f>
        <v>1</v>
      </c>
      <c r="CE35" s="109">
        <f t="shared" si="73"/>
        <v>2500</v>
      </c>
      <c r="CF35" s="109">
        <f t="shared" si="73"/>
        <v>2500</v>
      </c>
      <c r="CG35" s="107"/>
      <c r="CH35" s="107"/>
    </row>
    <row r="36" ht="14.25" customHeight="1">
      <c r="A36" s="103"/>
      <c r="B36" s="104">
        <f t="shared" si="10"/>
        <v>45009</v>
      </c>
      <c r="C36" s="97"/>
      <c r="D36" s="105" t="s">
        <v>119</v>
      </c>
      <c r="E36" s="105"/>
      <c r="F36" s="105"/>
      <c r="G36" s="106">
        <v>0.0</v>
      </c>
      <c r="H36" s="105">
        <v>0.0</v>
      </c>
      <c r="I36" s="105">
        <v>6.0</v>
      </c>
      <c r="J36" s="105">
        <v>4.0</v>
      </c>
      <c r="K36" s="105">
        <v>0.0</v>
      </c>
      <c r="L36" s="107"/>
      <c r="M36" s="105">
        <v>0.0</v>
      </c>
      <c r="N36" s="105">
        <v>0.0</v>
      </c>
      <c r="O36" s="105">
        <v>0.0</v>
      </c>
      <c r="P36" s="107"/>
      <c r="Q36" s="105">
        <v>0.0</v>
      </c>
      <c r="R36" s="105">
        <v>0.0</v>
      </c>
      <c r="S36" s="105">
        <v>0.0</v>
      </c>
      <c r="T36" s="293">
        <f t="shared" si="6"/>
        <v>0</v>
      </c>
      <c r="U36" s="107"/>
      <c r="V36" s="105">
        <v>1.0</v>
      </c>
      <c r="W36" s="105">
        <v>1.0</v>
      </c>
      <c r="X36" s="105">
        <v>0.0</v>
      </c>
      <c r="Y36" s="105">
        <v>1.0</v>
      </c>
      <c r="Z36" s="105">
        <v>0.0</v>
      </c>
      <c r="AA36" s="106">
        <v>0.0</v>
      </c>
      <c r="AB36" s="106">
        <v>0.0</v>
      </c>
      <c r="AC36" s="107"/>
      <c r="AD36" s="105">
        <v>0.0</v>
      </c>
      <c r="AE36" s="105">
        <v>0.0</v>
      </c>
      <c r="AF36" s="105">
        <v>0.0</v>
      </c>
      <c r="AG36" s="105">
        <v>0.0</v>
      </c>
      <c r="AH36" s="105">
        <v>0.0</v>
      </c>
      <c r="AI36" s="105">
        <v>0.0</v>
      </c>
      <c r="AJ36" s="106">
        <v>0.0</v>
      </c>
      <c r="AK36" s="106">
        <v>0.0</v>
      </c>
      <c r="AL36" s="107"/>
      <c r="AM36" s="105">
        <v>0.0</v>
      </c>
      <c r="AN36" s="105">
        <v>0.0</v>
      </c>
      <c r="AO36" s="105">
        <v>0.0</v>
      </c>
      <c r="AP36" s="105">
        <v>0.0</v>
      </c>
      <c r="AQ36" s="105">
        <v>1.0</v>
      </c>
      <c r="AR36" s="105">
        <v>1.0</v>
      </c>
      <c r="AS36" s="106">
        <v>1000.0</v>
      </c>
      <c r="AT36" s="106">
        <v>3000.0</v>
      </c>
      <c r="AU36" s="3"/>
      <c r="AV36" s="108">
        <f t="shared" ref="AV36:AX36" si="74">sum(Z36+AI36+AR36)</f>
        <v>1</v>
      </c>
      <c r="AW36" s="109">
        <f t="shared" si="74"/>
        <v>1000</v>
      </c>
      <c r="AX36" s="109">
        <f t="shared" si="74"/>
        <v>3000</v>
      </c>
      <c r="AY36" s="107"/>
      <c r="AZ36" s="105">
        <v>1.0</v>
      </c>
      <c r="BA36" s="105">
        <v>1.0</v>
      </c>
      <c r="BB36" s="105">
        <v>0.0</v>
      </c>
      <c r="BC36" s="105">
        <v>0.0</v>
      </c>
      <c r="BD36" s="105">
        <v>0.0</v>
      </c>
      <c r="BE36" s="106">
        <v>0.0</v>
      </c>
      <c r="BF36" s="106">
        <v>0.0</v>
      </c>
      <c r="BG36" s="107"/>
      <c r="BH36" s="105">
        <v>0.0</v>
      </c>
      <c r="BI36" s="105">
        <v>0.0</v>
      </c>
      <c r="BJ36" s="105">
        <v>0.0</v>
      </c>
      <c r="BK36" s="105">
        <v>0.0</v>
      </c>
      <c r="BL36" s="105">
        <v>0.0</v>
      </c>
      <c r="BM36" s="105">
        <v>0.0</v>
      </c>
      <c r="BN36" s="106">
        <v>0.0</v>
      </c>
      <c r="BO36" s="106">
        <v>0.0</v>
      </c>
      <c r="BP36" s="107"/>
      <c r="BQ36" s="105">
        <v>3.0</v>
      </c>
      <c r="BR36" s="105">
        <v>2.0</v>
      </c>
      <c r="BS36" s="105">
        <v>1.0</v>
      </c>
      <c r="BT36" s="105">
        <v>0.0</v>
      </c>
      <c r="BU36" s="105">
        <v>0.0</v>
      </c>
      <c r="BV36" s="105">
        <v>0.0</v>
      </c>
      <c r="BW36" s="106">
        <v>0.0</v>
      </c>
      <c r="BX36" s="106">
        <v>0.0</v>
      </c>
      <c r="BY36" s="3"/>
      <c r="BZ36" s="108">
        <f t="shared" ref="BZ36:CB36" si="75">sum(BD36+BM36+BV36)</f>
        <v>0</v>
      </c>
      <c r="CA36" s="109">
        <f t="shared" si="75"/>
        <v>0</v>
      </c>
      <c r="CB36" s="109">
        <f t="shared" si="75"/>
        <v>0</v>
      </c>
      <c r="CC36" s="107"/>
      <c r="CD36" s="108">
        <f t="shared" ref="CD36:CF36" si="76">AV36+BZ36</f>
        <v>1</v>
      </c>
      <c r="CE36" s="109">
        <f t="shared" si="76"/>
        <v>1000</v>
      </c>
      <c r="CF36" s="109">
        <f t="shared" si="76"/>
        <v>3000</v>
      </c>
      <c r="CG36" s="107"/>
      <c r="CH36" s="107"/>
    </row>
    <row r="37" ht="14.25" customHeight="1">
      <c r="A37" s="103"/>
      <c r="B37" s="104">
        <f t="shared" si="10"/>
        <v>45010</v>
      </c>
      <c r="C37" s="97"/>
      <c r="D37" s="105" t="s">
        <v>119</v>
      </c>
      <c r="E37" s="105"/>
      <c r="F37" s="105"/>
      <c r="G37" s="106">
        <v>524.99</v>
      </c>
      <c r="H37" s="105">
        <v>3.0</v>
      </c>
      <c r="I37" s="105">
        <v>0.0</v>
      </c>
      <c r="J37" s="105">
        <v>0.0</v>
      </c>
      <c r="K37" s="105">
        <v>0.0</v>
      </c>
      <c r="L37" s="107"/>
      <c r="M37" s="105">
        <v>0.0</v>
      </c>
      <c r="N37" s="105">
        <v>0.0</v>
      </c>
      <c r="O37" s="105">
        <v>0.0</v>
      </c>
      <c r="P37" s="107"/>
      <c r="Q37" s="105">
        <v>0.0</v>
      </c>
      <c r="R37" s="105">
        <v>0.0</v>
      </c>
      <c r="S37" s="105">
        <v>0.0</v>
      </c>
      <c r="T37" s="293">
        <f t="shared" si="6"/>
        <v>0</v>
      </c>
      <c r="U37" s="107"/>
      <c r="V37" s="105">
        <v>0.0</v>
      </c>
      <c r="W37" s="105">
        <v>0.0</v>
      </c>
      <c r="X37" s="105">
        <v>0.0</v>
      </c>
      <c r="Y37" s="105">
        <v>0.0</v>
      </c>
      <c r="Z37" s="105">
        <v>0.0</v>
      </c>
      <c r="AA37" s="106">
        <v>0.0</v>
      </c>
      <c r="AB37" s="106">
        <v>0.0</v>
      </c>
      <c r="AC37" s="107"/>
      <c r="AD37" s="105">
        <v>0.0</v>
      </c>
      <c r="AE37" s="105">
        <v>0.0</v>
      </c>
      <c r="AF37" s="105">
        <v>0.0</v>
      </c>
      <c r="AG37" s="105">
        <v>0.0</v>
      </c>
      <c r="AH37" s="105">
        <v>0.0</v>
      </c>
      <c r="AI37" s="105">
        <v>0.0</v>
      </c>
      <c r="AJ37" s="106">
        <v>0.0</v>
      </c>
      <c r="AK37" s="106">
        <v>0.0</v>
      </c>
      <c r="AL37" s="107"/>
      <c r="AM37" s="105">
        <v>0.0</v>
      </c>
      <c r="AN37" s="105">
        <v>0.0</v>
      </c>
      <c r="AO37" s="105">
        <v>0.0</v>
      </c>
      <c r="AP37" s="105">
        <v>0.0</v>
      </c>
      <c r="AQ37" s="105">
        <v>0.0</v>
      </c>
      <c r="AR37" s="105">
        <v>0.0</v>
      </c>
      <c r="AS37" s="106">
        <v>0.0</v>
      </c>
      <c r="AT37" s="106">
        <v>0.0</v>
      </c>
      <c r="AU37" s="3"/>
      <c r="AV37" s="108">
        <f t="shared" ref="AV37:AX37" si="77">sum(Z37+AI37+AR37)</f>
        <v>0</v>
      </c>
      <c r="AW37" s="109">
        <f t="shared" si="77"/>
        <v>0</v>
      </c>
      <c r="AX37" s="109">
        <f t="shared" si="77"/>
        <v>0</v>
      </c>
      <c r="AY37" s="107"/>
      <c r="AZ37" s="105">
        <v>0.0</v>
      </c>
      <c r="BA37" s="105">
        <v>0.0</v>
      </c>
      <c r="BB37" s="105">
        <v>0.0</v>
      </c>
      <c r="BC37" s="105">
        <v>0.0</v>
      </c>
      <c r="BD37" s="105">
        <v>0.0</v>
      </c>
      <c r="BE37" s="106">
        <v>0.0</v>
      </c>
      <c r="BF37" s="106">
        <v>0.0</v>
      </c>
      <c r="BG37" s="107"/>
      <c r="BH37" s="105">
        <v>0.0</v>
      </c>
      <c r="BI37" s="105">
        <v>0.0</v>
      </c>
      <c r="BJ37" s="105">
        <v>0.0</v>
      </c>
      <c r="BK37" s="105">
        <v>0.0</v>
      </c>
      <c r="BL37" s="105">
        <v>0.0</v>
      </c>
      <c r="BM37" s="105">
        <v>0.0</v>
      </c>
      <c r="BN37" s="106">
        <v>0.0</v>
      </c>
      <c r="BO37" s="106">
        <v>0.0</v>
      </c>
      <c r="BP37" s="107"/>
      <c r="BQ37" s="105">
        <v>0.0</v>
      </c>
      <c r="BR37" s="105">
        <v>0.0</v>
      </c>
      <c r="BS37" s="105">
        <v>0.0</v>
      </c>
      <c r="BT37" s="105">
        <v>0.0</v>
      </c>
      <c r="BU37" s="105">
        <v>0.0</v>
      </c>
      <c r="BV37" s="105">
        <v>0.0</v>
      </c>
      <c r="BW37" s="106">
        <v>0.0</v>
      </c>
      <c r="BX37" s="106">
        <v>0.0</v>
      </c>
      <c r="BY37" s="3"/>
      <c r="BZ37" s="108">
        <f t="shared" ref="BZ37:CB37" si="78">sum(BD37+BM37+BV37)</f>
        <v>0</v>
      </c>
      <c r="CA37" s="109">
        <f t="shared" si="78"/>
        <v>0</v>
      </c>
      <c r="CB37" s="109">
        <f t="shared" si="78"/>
        <v>0</v>
      </c>
      <c r="CC37" s="107"/>
      <c r="CD37" s="108">
        <f t="shared" ref="CD37:CF37" si="79">AV37+BZ37</f>
        <v>0</v>
      </c>
      <c r="CE37" s="109">
        <f t="shared" si="79"/>
        <v>0</v>
      </c>
      <c r="CF37" s="109">
        <f t="shared" si="79"/>
        <v>0</v>
      </c>
      <c r="CG37" s="107"/>
      <c r="CH37" s="107"/>
    </row>
    <row r="38" ht="14.25" customHeight="1">
      <c r="A38" s="103"/>
      <c r="B38" s="104">
        <f t="shared" si="10"/>
        <v>45011</v>
      </c>
      <c r="C38" s="97"/>
      <c r="D38" s="105" t="s">
        <v>119</v>
      </c>
      <c r="E38" s="105"/>
      <c r="F38" s="105"/>
      <c r="G38" s="106">
        <v>0.0</v>
      </c>
      <c r="H38" s="105">
        <v>9.0</v>
      </c>
      <c r="I38" s="105">
        <v>16.0</v>
      </c>
      <c r="J38" s="105">
        <v>13.0</v>
      </c>
      <c r="K38" s="105">
        <v>3.0</v>
      </c>
      <c r="L38" s="107"/>
      <c r="M38" s="105">
        <v>0.0</v>
      </c>
      <c r="N38" s="105">
        <v>0.0</v>
      </c>
      <c r="O38" s="105">
        <v>0.0</v>
      </c>
      <c r="P38" s="107"/>
      <c r="Q38" s="105">
        <v>0.0</v>
      </c>
      <c r="R38" s="105">
        <v>0.0</v>
      </c>
      <c r="S38" s="105">
        <v>0.0</v>
      </c>
      <c r="T38" s="293">
        <f t="shared" si="6"/>
        <v>3</v>
      </c>
      <c r="U38" s="107"/>
      <c r="V38" s="105">
        <v>0.0</v>
      </c>
      <c r="W38" s="105">
        <v>0.0</v>
      </c>
      <c r="X38" s="105">
        <v>0.0</v>
      </c>
      <c r="Y38" s="105">
        <v>0.0</v>
      </c>
      <c r="Z38" s="105">
        <v>0.0</v>
      </c>
      <c r="AA38" s="106">
        <v>0.0</v>
      </c>
      <c r="AB38" s="106">
        <v>0.0</v>
      </c>
      <c r="AC38" s="107"/>
      <c r="AD38" s="105">
        <v>0.0</v>
      </c>
      <c r="AE38" s="105">
        <v>0.0</v>
      </c>
      <c r="AF38" s="105">
        <v>0.0</v>
      </c>
      <c r="AG38" s="105">
        <v>0.0</v>
      </c>
      <c r="AH38" s="105">
        <v>0.0</v>
      </c>
      <c r="AI38" s="105">
        <v>0.0</v>
      </c>
      <c r="AJ38" s="106">
        <v>0.0</v>
      </c>
      <c r="AK38" s="106">
        <v>0.0</v>
      </c>
      <c r="AL38" s="107"/>
      <c r="AM38" s="105">
        <v>0.0</v>
      </c>
      <c r="AN38" s="105">
        <v>0.0</v>
      </c>
      <c r="AO38" s="105">
        <v>0.0</v>
      </c>
      <c r="AP38" s="105">
        <v>0.0</v>
      </c>
      <c r="AQ38" s="105">
        <v>0.0</v>
      </c>
      <c r="AR38" s="105">
        <v>0.0</v>
      </c>
      <c r="AS38" s="106">
        <v>0.0</v>
      </c>
      <c r="AT38" s="106">
        <v>0.0</v>
      </c>
      <c r="AU38" s="3"/>
      <c r="AV38" s="108">
        <f t="shared" ref="AV38:AX38" si="80">sum(Z38+AI38+AR38)</f>
        <v>0</v>
      </c>
      <c r="AW38" s="109">
        <f t="shared" si="80"/>
        <v>0</v>
      </c>
      <c r="AX38" s="109">
        <f t="shared" si="80"/>
        <v>0</v>
      </c>
      <c r="AY38" s="107"/>
      <c r="AZ38" s="105">
        <v>0.0</v>
      </c>
      <c r="BA38" s="105">
        <v>0.0</v>
      </c>
      <c r="BB38" s="105">
        <v>0.0</v>
      </c>
      <c r="BC38" s="105">
        <v>0.0</v>
      </c>
      <c r="BD38" s="105">
        <v>0.0</v>
      </c>
      <c r="BE38" s="106">
        <v>0.0</v>
      </c>
      <c r="BF38" s="106">
        <v>0.0</v>
      </c>
      <c r="BG38" s="107"/>
      <c r="BH38" s="105">
        <v>0.0</v>
      </c>
      <c r="BI38" s="105">
        <v>0.0</v>
      </c>
      <c r="BJ38" s="105">
        <v>0.0</v>
      </c>
      <c r="BK38" s="105">
        <v>0.0</v>
      </c>
      <c r="BL38" s="105">
        <v>0.0</v>
      </c>
      <c r="BM38" s="105">
        <v>0.0</v>
      </c>
      <c r="BN38" s="106">
        <v>0.0</v>
      </c>
      <c r="BO38" s="106">
        <v>0.0</v>
      </c>
      <c r="BP38" s="107"/>
      <c r="BQ38" s="105">
        <v>0.0</v>
      </c>
      <c r="BR38" s="105">
        <v>0.0</v>
      </c>
      <c r="BS38" s="105">
        <v>0.0</v>
      </c>
      <c r="BT38" s="105">
        <v>0.0</v>
      </c>
      <c r="BU38" s="105">
        <v>0.0</v>
      </c>
      <c r="BV38" s="105">
        <v>0.0</v>
      </c>
      <c r="BW38" s="106">
        <v>0.0</v>
      </c>
      <c r="BX38" s="106">
        <v>0.0</v>
      </c>
      <c r="BY38" s="3"/>
      <c r="BZ38" s="108">
        <f t="shared" ref="BZ38:CB38" si="81">sum(BD38+BM38+BV38)</f>
        <v>0</v>
      </c>
      <c r="CA38" s="109">
        <f t="shared" si="81"/>
        <v>0</v>
      </c>
      <c r="CB38" s="109">
        <f t="shared" si="81"/>
        <v>0</v>
      </c>
      <c r="CC38" s="107"/>
      <c r="CD38" s="108">
        <f t="shared" ref="CD38:CF38" si="82">AV38+BZ38</f>
        <v>0</v>
      </c>
      <c r="CE38" s="109">
        <f t="shared" si="82"/>
        <v>0</v>
      </c>
      <c r="CF38" s="109">
        <f t="shared" si="82"/>
        <v>0</v>
      </c>
      <c r="CG38" s="107"/>
      <c r="CH38" s="107"/>
    </row>
    <row r="39" ht="14.25" customHeight="1">
      <c r="A39" s="103"/>
      <c r="B39" s="104">
        <f t="shared" si="10"/>
        <v>45012</v>
      </c>
      <c r="C39" s="97"/>
      <c r="D39" s="105" t="s">
        <v>119</v>
      </c>
      <c r="E39" s="105"/>
      <c r="F39" s="105"/>
      <c r="G39" s="106">
        <v>0.0</v>
      </c>
      <c r="H39" s="105">
        <v>16.0</v>
      </c>
      <c r="I39" s="105">
        <v>33.0</v>
      </c>
      <c r="J39" s="105">
        <v>12.0</v>
      </c>
      <c r="K39" s="105">
        <v>4.0</v>
      </c>
      <c r="L39" s="107"/>
      <c r="M39" s="105">
        <v>0.0</v>
      </c>
      <c r="N39" s="105">
        <v>0.0</v>
      </c>
      <c r="O39" s="105">
        <v>0.0</v>
      </c>
      <c r="P39" s="107"/>
      <c r="Q39" s="105">
        <v>0.0</v>
      </c>
      <c r="R39" s="105">
        <v>0.0</v>
      </c>
      <c r="S39" s="105">
        <v>0.0</v>
      </c>
      <c r="T39" s="293">
        <f t="shared" si="6"/>
        <v>4</v>
      </c>
      <c r="U39" s="107"/>
      <c r="V39" s="105">
        <v>0.0</v>
      </c>
      <c r="W39" s="105">
        <v>0.0</v>
      </c>
      <c r="X39" s="105">
        <v>0.0</v>
      </c>
      <c r="Y39" s="105">
        <v>0.0</v>
      </c>
      <c r="Z39" s="105">
        <v>0.0</v>
      </c>
      <c r="AA39" s="106">
        <v>0.0</v>
      </c>
      <c r="AB39" s="106">
        <v>0.0</v>
      </c>
      <c r="AC39" s="107"/>
      <c r="AD39" s="105">
        <v>0.0</v>
      </c>
      <c r="AE39" s="105">
        <v>0.0</v>
      </c>
      <c r="AF39" s="105">
        <v>0.0</v>
      </c>
      <c r="AG39" s="105">
        <v>0.0</v>
      </c>
      <c r="AH39" s="105">
        <v>0.0</v>
      </c>
      <c r="AI39" s="105">
        <v>0.0</v>
      </c>
      <c r="AJ39" s="106">
        <v>0.0</v>
      </c>
      <c r="AK39" s="106">
        <v>0.0</v>
      </c>
      <c r="AL39" s="107"/>
      <c r="AM39" s="105">
        <v>0.0</v>
      </c>
      <c r="AN39" s="105">
        <v>0.0</v>
      </c>
      <c r="AO39" s="105">
        <v>0.0</v>
      </c>
      <c r="AP39" s="105">
        <v>0.0</v>
      </c>
      <c r="AQ39" s="105">
        <v>0.0</v>
      </c>
      <c r="AR39" s="105">
        <v>0.0</v>
      </c>
      <c r="AS39" s="106">
        <v>0.0</v>
      </c>
      <c r="AT39" s="106">
        <v>0.0</v>
      </c>
      <c r="AU39" s="110"/>
      <c r="AV39" s="108">
        <f t="shared" ref="AV39:AX39" si="83">sum(Z39+AI39+AR39)</f>
        <v>0</v>
      </c>
      <c r="AW39" s="109">
        <f t="shared" si="83"/>
        <v>0</v>
      </c>
      <c r="AX39" s="109">
        <f t="shared" si="83"/>
        <v>0</v>
      </c>
      <c r="AY39" s="107"/>
      <c r="AZ39" s="105">
        <v>1.0</v>
      </c>
      <c r="BA39" s="105">
        <v>1.0</v>
      </c>
      <c r="BB39" s="105">
        <v>0.0</v>
      </c>
      <c r="BC39" s="105">
        <v>0.0</v>
      </c>
      <c r="BD39" s="105">
        <v>0.0</v>
      </c>
      <c r="BE39" s="106">
        <v>0.0</v>
      </c>
      <c r="BF39" s="106">
        <v>0.0</v>
      </c>
      <c r="BG39" s="107"/>
      <c r="BH39" s="105">
        <v>1.0</v>
      </c>
      <c r="BI39" s="105">
        <v>1.0</v>
      </c>
      <c r="BJ39" s="105">
        <v>0.0</v>
      </c>
      <c r="BK39" s="105">
        <v>1.0</v>
      </c>
      <c r="BL39" s="105">
        <v>0.0</v>
      </c>
      <c r="BM39" s="105">
        <v>1.0</v>
      </c>
      <c r="BN39" s="106">
        <v>2500.0</v>
      </c>
      <c r="BO39" s="106">
        <v>2500.0</v>
      </c>
      <c r="BP39" s="107"/>
      <c r="BQ39" s="105">
        <v>6.0</v>
      </c>
      <c r="BR39" s="105">
        <v>4.0</v>
      </c>
      <c r="BS39" s="105">
        <v>2.0</v>
      </c>
      <c r="BT39" s="105">
        <v>2.0</v>
      </c>
      <c r="BU39" s="105">
        <v>0.0</v>
      </c>
      <c r="BV39" s="105">
        <v>2.0</v>
      </c>
      <c r="BW39" s="106">
        <v>5000.0</v>
      </c>
      <c r="BX39" s="106">
        <v>5000.0</v>
      </c>
      <c r="BY39" s="110"/>
      <c r="BZ39" s="108">
        <f t="shared" ref="BZ39:CB39" si="84">sum(BD39+BM39+BV39)</f>
        <v>3</v>
      </c>
      <c r="CA39" s="109">
        <f t="shared" si="84"/>
        <v>7500</v>
      </c>
      <c r="CB39" s="109">
        <f t="shared" si="84"/>
        <v>7500</v>
      </c>
      <c r="CC39" s="107"/>
      <c r="CD39" s="108">
        <f t="shared" ref="CD39:CF39" si="85">AV39+BZ39</f>
        <v>3</v>
      </c>
      <c r="CE39" s="109">
        <f t="shared" si="85"/>
        <v>7500</v>
      </c>
      <c r="CF39" s="109">
        <f t="shared" si="85"/>
        <v>7500</v>
      </c>
      <c r="CG39" s="107"/>
      <c r="CH39" s="107"/>
    </row>
    <row r="40" ht="14.25" customHeight="1">
      <c r="A40" s="103"/>
      <c r="B40" s="104">
        <f t="shared" si="10"/>
        <v>45013</v>
      </c>
      <c r="C40" s="97"/>
      <c r="D40" s="105" t="s">
        <v>119</v>
      </c>
      <c r="E40" s="105"/>
      <c r="F40" s="105"/>
      <c r="G40" s="106">
        <v>0.0</v>
      </c>
      <c r="H40" s="105">
        <v>8.0</v>
      </c>
      <c r="I40" s="105">
        <v>17.0</v>
      </c>
      <c r="J40" s="105">
        <v>15.0</v>
      </c>
      <c r="K40" s="105">
        <v>4.0</v>
      </c>
      <c r="L40" s="107"/>
      <c r="M40" s="105">
        <v>0.0</v>
      </c>
      <c r="N40" s="105">
        <v>0.0</v>
      </c>
      <c r="O40" s="105">
        <v>0.0</v>
      </c>
      <c r="P40" s="107"/>
      <c r="Q40" s="105">
        <v>0.0</v>
      </c>
      <c r="R40" s="105">
        <v>0.0</v>
      </c>
      <c r="S40" s="105">
        <v>0.0</v>
      </c>
      <c r="T40" s="293">
        <f t="shared" si="6"/>
        <v>4</v>
      </c>
      <c r="U40" s="107"/>
      <c r="V40" s="105">
        <v>2.0</v>
      </c>
      <c r="W40" s="105">
        <v>2.0</v>
      </c>
      <c r="X40" s="105">
        <v>0.0</v>
      </c>
      <c r="Y40" s="105">
        <v>1.0</v>
      </c>
      <c r="Z40" s="105">
        <v>1.0</v>
      </c>
      <c r="AA40" s="106">
        <v>3500.0</v>
      </c>
      <c r="AB40" s="106">
        <v>3500.0</v>
      </c>
      <c r="AC40" s="107"/>
      <c r="AD40" s="105">
        <v>0.0</v>
      </c>
      <c r="AE40" s="105">
        <v>0.0</v>
      </c>
      <c r="AF40" s="105">
        <v>0.0</v>
      </c>
      <c r="AG40" s="105">
        <v>0.0</v>
      </c>
      <c r="AH40" s="105">
        <v>0.0</v>
      </c>
      <c r="AI40" s="105">
        <v>0.0</v>
      </c>
      <c r="AJ40" s="106">
        <v>0.0</v>
      </c>
      <c r="AK40" s="106">
        <v>0.0</v>
      </c>
      <c r="AL40" s="107"/>
      <c r="AM40" s="105">
        <v>1.0</v>
      </c>
      <c r="AN40" s="105">
        <v>1.0</v>
      </c>
      <c r="AO40" s="105">
        <v>0.0</v>
      </c>
      <c r="AP40" s="105">
        <v>0.0</v>
      </c>
      <c r="AQ40" s="105">
        <v>0.0</v>
      </c>
      <c r="AR40" s="105">
        <v>0.0</v>
      </c>
      <c r="AS40" s="106">
        <v>0.0</v>
      </c>
      <c r="AT40" s="106">
        <v>0.0</v>
      </c>
      <c r="AU40" s="110"/>
      <c r="AV40" s="108">
        <f t="shared" ref="AV40:AX40" si="86">sum(Z40+AI40+AR40)</f>
        <v>1</v>
      </c>
      <c r="AW40" s="109">
        <f t="shared" si="86"/>
        <v>3500</v>
      </c>
      <c r="AX40" s="109">
        <f t="shared" si="86"/>
        <v>3500</v>
      </c>
      <c r="AY40" s="107"/>
      <c r="AZ40" s="105">
        <v>5.0</v>
      </c>
      <c r="BA40" s="105">
        <v>5.0</v>
      </c>
      <c r="BB40" s="105">
        <v>0.0</v>
      </c>
      <c r="BC40" s="105">
        <v>0.0</v>
      </c>
      <c r="BD40" s="105">
        <v>3.0</v>
      </c>
      <c r="BE40" s="106">
        <v>5647.0</v>
      </c>
      <c r="BF40" s="106">
        <v>7397.0</v>
      </c>
      <c r="BG40" s="107"/>
      <c r="BH40" s="105">
        <v>1.0</v>
      </c>
      <c r="BI40" s="105">
        <v>1.0</v>
      </c>
      <c r="BJ40" s="105">
        <v>0.0</v>
      </c>
      <c r="BK40" s="105">
        <v>1.0</v>
      </c>
      <c r="BL40" s="105">
        <v>0.0</v>
      </c>
      <c r="BM40" s="105">
        <v>1.0</v>
      </c>
      <c r="BN40" s="106">
        <v>1500.0</v>
      </c>
      <c r="BO40" s="106">
        <v>3500.0</v>
      </c>
      <c r="BP40" s="107"/>
      <c r="BQ40" s="105">
        <v>7.0</v>
      </c>
      <c r="BR40" s="105">
        <v>6.0</v>
      </c>
      <c r="BS40" s="105">
        <v>1.0</v>
      </c>
      <c r="BT40" s="105">
        <v>1.0</v>
      </c>
      <c r="BU40" s="105">
        <v>0.0</v>
      </c>
      <c r="BV40" s="105">
        <v>1.0</v>
      </c>
      <c r="BW40" s="106">
        <v>2000.0</v>
      </c>
      <c r="BX40" s="106">
        <v>2000.0</v>
      </c>
      <c r="BY40" s="110"/>
      <c r="BZ40" s="108">
        <f t="shared" ref="BZ40:CB40" si="87">sum(BD40+BM40+BV40)</f>
        <v>5</v>
      </c>
      <c r="CA40" s="109">
        <f t="shared" si="87"/>
        <v>9147</v>
      </c>
      <c r="CB40" s="109">
        <f t="shared" si="87"/>
        <v>12897</v>
      </c>
      <c r="CC40" s="107"/>
      <c r="CD40" s="108">
        <f t="shared" ref="CD40:CF40" si="88">AV40+BZ40</f>
        <v>6</v>
      </c>
      <c r="CE40" s="109">
        <f t="shared" si="88"/>
        <v>12647</v>
      </c>
      <c r="CF40" s="109">
        <f t="shared" si="88"/>
        <v>16397</v>
      </c>
      <c r="CG40" s="107"/>
      <c r="CH40" s="107"/>
    </row>
    <row r="41" ht="14.25" customHeight="1">
      <c r="A41" s="103"/>
      <c r="B41" s="104">
        <f t="shared" si="10"/>
        <v>45014</v>
      </c>
      <c r="C41" s="97"/>
      <c r="D41" s="105" t="s">
        <v>119</v>
      </c>
      <c r="E41" s="105"/>
      <c r="F41" s="105"/>
      <c r="G41" s="106">
        <v>0.0</v>
      </c>
      <c r="H41" s="105">
        <v>11.0</v>
      </c>
      <c r="I41" s="105">
        <v>53.0</v>
      </c>
      <c r="J41" s="105">
        <v>33.0</v>
      </c>
      <c r="K41" s="105">
        <v>16.0</v>
      </c>
      <c r="L41" s="107"/>
      <c r="M41" s="105">
        <v>0.0</v>
      </c>
      <c r="N41" s="105">
        <v>0.0</v>
      </c>
      <c r="O41" s="105">
        <v>0.0</v>
      </c>
      <c r="P41" s="107"/>
      <c r="Q41" s="105">
        <v>0.0</v>
      </c>
      <c r="R41" s="105">
        <v>0.0</v>
      </c>
      <c r="S41" s="105">
        <v>0.0</v>
      </c>
      <c r="T41" s="293">
        <f t="shared" si="6"/>
        <v>16</v>
      </c>
      <c r="U41" s="107"/>
      <c r="V41" s="105">
        <v>4.0</v>
      </c>
      <c r="W41" s="105">
        <v>4.0</v>
      </c>
      <c r="X41" s="105">
        <v>0.0</v>
      </c>
      <c r="Y41" s="105">
        <v>0.0</v>
      </c>
      <c r="Z41" s="105">
        <v>1.0</v>
      </c>
      <c r="AA41" s="106">
        <v>2000.0</v>
      </c>
      <c r="AB41" s="106">
        <v>1500.0</v>
      </c>
      <c r="AC41" s="107"/>
      <c r="AD41" s="105">
        <v>0.0</v>
      </c>
      <c r="AE41" s="105">
        <v>0.0</v>
      </c>
      <c r="AF41" s="105">
        <v>0.0</v>
      </c>
      <c r="AG41" s="105">
        <v>0.0</v>
      </c>
      <c r="AH41" s="105">
        <v>0.0</v>
      </c>
      <c r="AI41" s="105">
        <v>0.0</v>
      </c>
      <c r="AJ41" s="106">
        <v>0.0</v>
      </c>
      <c r="AK41" s="106">
        <v>0.0</v>
      </c>
      <c r="AL41" s="107"/>
      <c r="AM41" s="105">
        <v>1.0</v>
      </c>
      <c r="AN41" s="105">
        <v>1.0</v>
      </c>
      <c r="AO41" s="105">
        <v>0.0</v>
      </c>
      <c r="AP41" s="105">
        <v>0.0</v>
      </c>
      <c r="AQ41" s="105">
        <v>0.0</v>
      </c>
      <c r="AR41" s="105">
        <v>0.0</v>
      </c>
      <c r="AS41" s="106">
        <v>0.0</v>
      </c>
      <c r="AT41" s="106">
        <v>0.0</v>
      </c>
      <c r="AU41" s="110"/>
      <c r="AV41" s="108">
        <f t="shared" ref="AV41:AX41" si="89">sum(Z41+AI41+AR41)</f>
        <v>1</v>
      </c>
      <c r="AW41" s="109">
        <f t="shared" si="89"/>
        <v>2000</v>
      </c>
      <c r="AX41" s="109">
        <f t="shared" si="89"/>
        <v>1500</v>
      </c>
      <c r="AY41" s="107"/>
      <c r="AZ41" s="105">
        <v>3.0</v>
      </c>
      <c r="BA41" s="105">
        <v>3.0</v>
      </c>
      <c r="BB41" s="105">
        <v>0.0</v>
      </c>
      <c r="BC41" s="105">
        <v>0.0</v>
      </c>
      <c r="BD41" s="105">
        <v>1.0</v>
      </c>
      <c r="BE41" s="106">
        <v>3500.0</v>
      </c>
      <c r="BF41" s="106">
        <v>3500.0</v>
      </c>
      <c r="BG41" s="107"/>
      <c r="BH41" s="105">
        <v>0.0</v>
      </c>
      <c r="BI41" s="105">
        <v>0.0</v>
      </c>
      <c r="BJ41" s="105">
        <v>0.0</v>
      </c>
      <c r="BK41" s="105">
        <v>0.0</v>
      </c>
      <c r="BL41" s="105">
        <v>0.0</v>
      </c>
      <c r="BM41" s="105">
        <v>0.0</v>
      </c>
      <c r="BN41" s="106">
        <v>0.0</v>
      </c>
      <c r="BO41" s="106">
        <v>0.0</v>
      </c>
      <c r="BP41" s="107"/>
      <c r="BQ41" s="105">
        <v>7.0</v>
      </c>
      <c r="BR41" s="105">
        <v>7.0</v>
      </c>
      <c r="BS41" s="105">
        <v>0.0</v>
      </c>
      <c r="BT41" s="105">
        <v>1.0</v>
      </c>
      <c r="BU41" s="105">
        <v>0.0</v>
      </c>
      <c r="BV41" s="105">
        <v>1.0</v>
      </c>
      <c r="BW41" s="106">
        <v>3500.0</v>
      </c>
      <c r="BX41" s="106">
        <v>3500.0</v>
      </c>
      <c r="BY41" s="110"/>
      <c r="BZ41" s="108">
        <f t="shared" ref="BZ41:CB41" si="90">sum(BD41+BM41+BV41)</f>
        <v>2</v>
      </c>
      <c r="CA41" s="109">
        <f t="shared" si="90"/>
        <v>7000</v>
      </c>
      <c r="CB41" s="109">
        <f t="shared" si="90"/>
        <v>7000</v>
      </c>
      <c r="CC41" s="107"/>
      <c r="CD41" s="108">
        <f t="shared" ref="CD41:CF41" si="91">AV41+BZ41</f>
        <v>3</v>
      </c>
      <c r="CE41" s="109">
        <f t="shared" si="91"/>
        <v>9000</v>
      </c>
      <c r="CF41" s="109">
        <f t="shared" si="91"/>
        <v>8500</v>
      </c>
      <c r="CG41" s="107"/>
      <c r="CH41" s="107"/>
    </row>
    <row r="42" ht="14.25" customHeight="1">
      <c r="A42" s="103"/>
      <c r="B42" s="104">
        <f t="shared" si="10"/>
        <v>45015</v>
      </c>
      <c r="C42" s="97"/>
      <c r="D42" s="105" t="s">
        <v>119</v>
      </c>
      <c r="E42" s="105"/>
      <c r="F42" s="105"/>
      <c r="G42" s="106">
        <v>0.0</v>
      </c>
      <c r="H42" s="105">
        <v>12.0</v>
      </c>
      <c r="I42" s="105">
        <v>65.0</v>
      </c>
      <c r="J42" s="105">
        <v>44.0</v>
      </c>
      <c r="K42" s="105">
        <v>22.0</v>
      </c>
      <c r="L42" s="107"/>
      <c r="M42" s="105">
        <v>0.0</v>
      </c>
      <c r="N42" s="105">
        <v>0.0</v>
      </c>
      <c r="O42" s="105">
        <v>0.0</v>
      </c>
      <c r="P42" s="107"/>
      <c r="Q42" s="105">
        <v>0.0</v>
      </c>
      <c r="R42" s="105">
        <v>0.0</v>
      </c>
      <c r="S42" s="105">
        <v>0.0</v>
      </c>
      <c r="T42" s="293">
        <f t="shared" si="6"/>
        <v>22</v>
      </c>
      <c r="U42" s="107"/>
      <c r="V42" s="105">
        <v>7.0</v>
      </c>
      <c r="W42" s="105">
        <v>6.0</v>
      </c>
      <c r="X42" s="105">
        <v>3.0</v>
      </c>
      <c r="Y42" s="105">
        <v>1.0</v>
      </c>
      <c r="Z42" s="105">
        <v>1.0</v>
      </c>
      <c r="AA42" s="106">
        <v>2000.0</v>
      </c>
      <c r="AB42" s="106">
        <v>2000.0</v>
      </c>
      <c r="AC42" s="107"/>
      <c r="AD42" s="105">
        <v>0.0</v>
      </c>
      <c r="AE42" s="105">
        <v>0.0</v>
      </c>
      <c r="AF42" s="105">
        <v>0.0</v>
      </c>
      <c r="AG42" s="105">
        <v>0.0</v>
      </c>
      <c r="AH42" s="105">
        <v>0.0</v>
      </c>
      <c r="AI42" s="105">
        <v>0.0</v>
      </c>
      <c r="AJ42" s="106">
        <v>0.0</v>
      </c>
      <c r="AK42" s="106">
        <v>0.0</v>
      </c>
      <c r="AL42" s="107"/>
      <c r="AM42" s="105">
        <v>0.0</v>
      </c>
      <c r="AN42" s="105">
        <v>0.0</v>
      </c>
      <c r="AO42" s="105">
        <v>0.0</v>
      </c>
      <c r="AP42" s="105">
        <v>0.0</v>
      </c>
      <c r="AQ42" s="105">
        <v>1.0</v>
      </c>
      <c r="AR42" s="105">
        <v>1.0</v>
      </c>
      <c r="AS42" s="106">
        <v>2500.0</v>
      </c>
      <c r="AT42" s="106">
        <v>2500.0</v>
      </c>
      <c r="AU42" s="110"/>
      <c r="AV42" s="108">
        <f t="shared" ref="AV42:AX42" si="92">sum(Z42+AI42+AR42)</f>
        <v>2</v>
      </c>
      <c r="AW42" s="109">
        <f t="shared" si="92"/>
        <v>4500</v>
      </c>
      <c r="AX42" s="109">
        <f t="shared" si="92"/>
        <v>4500</v>
      </c>
      <c r="AY42" s="107"/>
      <c r="AZ42" s="105">
        <v>12.0</v>
      </c>
      <c r="BA42" s="105">
        <v>12.0</v>
      </c>
      <c r="BB42" s="105">
        <v>0.0</v>
      </c>
      <c r="BC42" s="105">
        <v>0.0</v>
      </c>
      <c r="BD42" s="105">
        <v>0.0</v>
      </c>
      <c r="BE42" s="106">
        <v>0.0</v>
      </c>
      <c r="BF42" s="106">
        <v>0.0</v>
      </c>
      <c r="BG42" s="107"/>
      <c r="BH42" s="105">
        <v>0.0</v>
      </c>
      <c r="BI42" s="105">
        <v>0.0</v>
      </c>
      <c r="BJ42" s="105">
        <v>0.0</v>
      </c>
      <c r="BK42" s="105">
        <v>0.0</v>
      </c>
      <c r="BL42" s="105">
        <v>0.0</v>
      </c>
      <c r="BM42" s="105">
        <v>0.0</v>
      </c>
      <c r="BN42" s="106">
        <v>0.0</v>
      </c>
      <c r="BO42" s="106">
        <v>0.0</v>
      </c>
      <c r="BP42" s="107"/>
      <c r="BQ42" s="105">
        <v>1.0</v>
      </c>
      <c r="BR42" s="105">
        <v>1.0</v>
      </c>
      <c r="BS42" s="105">
        <v>1.0</v>
      </c>
      <c r="BT42" s="105">
        <v>1.0</v>
      </c>
      <c r="BU42" s="105">
        <v>1.0</v>
      </c>
      <c r="BV42" s="105">
        <v>1.0</v>
      </c>
      <c r="BW42" s="106">
        <v>3500.0</v>
      </c>
      <c r="BX42" s="106">
        <v>3500.0</v>
      </c>
      <c r="BY42" s="110"/>
      <c r="BZ42" s="108">
        <f t="shared" ref="BZ42:CB42" si="93">sum(BD42+BM42+BV42)</f>
        <v>1</v>
      </c>
      <c r="CA42" s="109">
        <f t="shared" si="93"/>
        <v>3500</v>
      </c>
      <c r="CB42" s="109">
        <f t="shared" si="93"/>
        <v>3500</v>
      </c>
      <c r="CC42" s="107"/>
      <c r="CD42" s="108">
        <f t="shared" ref="CD42:CF42" si="94">AV42+BZ42</f>
        <v>3</v>
      </c>
      <c r="CE42" s="109">
        <f t="shared" si="94"/>
        <v>8000</v>
      </c>
      <c r="CF42" s="109">
        <f t="shared" si="94"/>
        <v>8000</v>
      </c>
      <c r="CG42" s="107"/>
      <c r="CH42" s="107"/>
    </row>
    <row r="43" ht="14.25" customHeight="1">
      <c r="A43" s="103"/>
      <c r="B43" s="104">
        <f t="shared" si="10"/>
        <v>45016</v>
      </c>
      <c r="C43" s="97"/>
      <c r="D43" s="105" t="s">
        <v>119</v>
      </c>
      <c r="E43" s="105"/>
      <c r="F43" s="105"/>
      <c r="G43" s="106">
        <v>0.0</v>
      </c>
      <c r="H43" s="105">
        <v>5.0</v>
      </c>
      <c r="I43" s="105">
        <v>0.0</v>
      </c>
      <c r="J43" s="105">
        <v>0.0</v>
      </c>
      <c r="K43" s="105">
        <v>6.0</v>
      </c>
      <c r="L43" s="107"/>
      <c r="M43" s="105">
        <v>0.0</v>
      </c>
      <c r="N43" s="105">
        <v>0.0</v>
      </c>
      <c r="O43" s="105">
        <v>0.0</v>
      </c>
      <c r="P43" s="107"/>
      <c r="Q43" s="105">
        <v>0.0</v>
      </c>
      <c r="R43" s="105">
        <v>0.0</v>
      </c>
      <c r="S43" s="105">
        <v>0.0</v>
      </c>
      <c r="T43" s="293">
        <f t="shared" si="6"/>
        <v>6</v>
      </c>
      <c r="U43" s="107"/>
      <c r="V43" s="105">
        <v>8.0</v>
      </c>
      <c r="W43" s="105">
        <v>7.0</v>
      </c>
      <c r="X43" s="105">
        <v>0.0</v>
      </c>
      <c r="Y43" s="105">
        <v>1.0</v>
      </c>
      <c r="Z43" s="105">
        <v>1.0</v>
      </c>
      <c r="AA43" s="106">
        <v>397.0</v>
      </c>
      <c r="AB43" s="106">
        <v>397.0</v>
      </c>
      <c r="AC43" s="107"/>
      <c r="AD43" s="105">
        <v>0.0</v>
      </c>
      <c r="AE43" s="105">
        <v>0.0</v>
      </c>
      <c r="AF43" s="105">
        <v>0.0</v>
      </c>
      <c r="AG43" s="105">
        <v>0.0</v>
      </c>
      <c r="AH43" s="105">
        <v>0.0</v>
      </c>
      <c r="AI43" s="105">
        <v>0.0</v>
      </c>
      <c r="AJ43" s="106">
        <v>0.0</v>
      </c>
      <c r="AK43" s="106">
        <v>0.0</v>
      </c>
      <c r="AL43" s="107"/>
      <c r="AM43" s="105">
        <v>0.0</v>
      </c>
      <c r="AN43" s="105">
        <v>0.0</v>
      </c>
      <c r="AO43" s="105">
        <v>0.0</v>
      </c>
      <c r="AP43" s="105">
        <v>0.0</v>
      </c>
      <c r="AQ43" s="105">
        <v>1.0</v>
      </c>
      <c r="AR43" s="105">
        <v>1.0</v>
      </c>
      <c r="AS43" s="106">
        <v>1500.0</v>
      </c>
      <c r="AT43" s="106">
        <v>1500.0</v>
      </c>
      <c r="AU43" s="110"/>
      <c r="AV43" s="108">
        <f t="shared" ref="AV43:AX43" si="95">sum(Z43+AI43+AR43)</f>
        <v>2</v>
      </c>
      <c r="AW43" s="109">
        <f t="shared" si="95"/>
        <v>1897</v>
      </c>
      <c r="AX43" s="109">
        <f t="shared" si="95"/>
        <v>1897</v>
      </c>
      <c r="AY43" s="107"/>
      <c r="AZ43" s="105">
        <v>6.0</v>
      </c>
      <c r="BA43" s="105">
        <v>5.0</v>
      </c>
      <c r="BB43" s="105">
        <v>1.0</v>
      </c>
      <c r="BC43" s="105">
        <v>0.0</v>
      </c>
      <c r="BD43" s="105">
        <v>0.0</v>
      </c>
      <c r="BE43" s="106">
        <v>0.0</v>
      </c>
      <c r="BF43" s="106">
        <v>0.0</v>
      </c>
      <c r="BG43" s="107"/>
      <c r="BH43" s="105">
        <v>1.0</v>
      </c>
      <c r="BI43" s="105">
        <v>1.0</v>
      </c>
      <c r="BJ43" s="105">
        <v>0.0</v>
      </c>
      <c r="BK43" s="105">
        <v>1.0</v>
      </c>
      <c r="BL43" s="105">
        <v>0.0</v>
      </c>
      <c r="BM43" s="105">
        <v>1.0</v>
      </c>
      <c r="BN43" s="106">
        <v>3500.0</v>
      </c>
      <c r="BO43" s="106">
        <v>3500.0</v>
      </c>
      <c r="BP43" s="107"/>
      <c r="BQ43" s="105">
        <v>3.0</v>
      </c>
      <c r="BR43" s="105">
        <v>3.0</v>
      </c>
      <c r="BS43" s="105">
        <v>0.0</v>
      </c>
      <c r="BT43" s="105">
        <v>2.0</v>
      </c>
      <c r="BU43" s="105">
        <v>0.0</v>
      </c>
      <c r="BV43" s="105">
        <v>2.0</v>
      </c>
      <c r="BW43" s="106">
        <v>2897.0</v>
      </c>
      <c r="BX43" s="106">
        <v>2897.0</v>
      </c>
      <c r="BY43" s="110"/>
      <c r="BZ43" s="108">
        <f t="shared" ref="BZ43:CB43" si="96">sum(BD43+BM43+BV43)</f>
        <v>3</v>
      </c>
      <c r="CA43" s="109">
        <f t="shared" si="96"/>
        <v>6397</v>
      </c>
      <c r="CB43" s="109">
        <f t="shared" si="96"/>
        <v>6397</v>
      </c>
      <c r="CC43" s="107"/>
      <c r="CD43" s="108">
        <f t="shared" ref="CD43:CF43" si="97">AV43+BZ43</f>
        <v>5</v>
      </c>
      <c r="CE43" s="109">
        <f t="shared" si="97"/>
        <v>8294</v>
      </c>
      <c r="CF43" s="109">
        <f t="shared" si="97"/>
        <v>8294</v>
      </c>
      <c r="CG43" s="107"/>
      <c r="CH43" s="107"/>
    </row>
    <row r="44" ht="15.75" customHeight="1">
      <c r="A44" s="97"/>
      <c r="B44" s="97"/>
      <c r="C44" s="112" t="s">
        <v>120</v>
      </c>
      <c r="D44" s="113">
        <f>sum(D46-D45)</f>
        <v>0</v>
      </c>
      <c r="E44" s="3"/>
      <c r="F44" s="114" t="s">
        <v>121</v>
      </c>
      <c r="G44" s="115">
        <f t="shared" ref="G44:K44" si="98">SUM(G13:G43)</f>
        <v>1819.05</v>
      </c>
      <c r="H44" s="116">
        <f t="shared" si="98"/>
        <v>172</v>
      </c>
      <c r="I44" s="117">
        <f t="shared" si="98"/>
        <v>382</v>
      </c>
      <c r="J44" s="117">
        <f t="shared" si="98"/>
        <v>239</v>
      </c>
      <c r="K44" s="117">
        <f t="shared" si="98"/>
        <v>85</v>
      </c>
      <c r="L44" s="118"/>
      <c r="M44" s="117">
        <f t="shared" ref="M44:O44" si="99">SUM(M13:M43)</f>
        <v>0</v>
      </c>
      <c r="N44" s="117">
        <f t="shared" si="99"/>
        <v>0</v>
      </c>
      <c r="O44" s="117">
        <f t="shared" si="99"/>
        <v>0</v>
      </c>
      <c r="P44" s="295"/>
      <c r="Q44" s="117">
        <f t="shared" ref="Q44:T44" si="100">SUM(Q13:Q43)</f>
        <v>0</v>
      </c>
      <c r="R44" s="117">
        <f t="shared" si="100"/>
        <v>0</v>
      </c>
      <c r="S44" s="117">
        <f t="shared" si="100"/>
        <v>0</v>
      </c>
      <c r="T44" s="117">
        <f t="shared" si="100"/>
        <v>85</v>
      </c>
      <c r="U44" s="118"/>
      <c r="V44" s="117">
        <f t="shared" ref="V44:AB44" si="101">SUM(V13:V43)</f>
        <v>37</v>
      </c>
      <c r="W44" s="117">
        <f t="shared" si="101"/>
        <v>32</v>
      </c>
      <c r="X44" s="117">
        <f t="shared" si="101"/>
        <v>6</v>
      </c>
      <c r="Y44" s="117">
        <f t="shared" si="101"/>
        <v>6</v>
      </c>
      <c r="Z44" s="117">
        <f t="shared" si="101"/>
        <v>7</v>
      </c>
      <c r="AA44" s="119">
        <f t="shared" si="101"/>
        <v>11397</v>
      </c>
      <c r="AB44" s="119">
        <f t="shared" si="101"/>
        <v>14397</v>
      </c>
      <c r="AC44" s="118"/>
      <c r="AD44" s="117">
        <f t="shared" ref="AD44:AK44" si="102">SUM(AD13:AD43)</f>
        <v>0</v>
      </c>
      <c r="AE44" s="117">
        <f t="shared" si="102"/>
        <v>0</v>
      </c>
      <c r="AF44" s="117">
        <f t="shared" si="102"/>
        <v>0</v>
      </c>
      <c r="AG44" s="117">
        <f t="shared" si="102"/>
        <v>0</v>
      </c>
      <c r="AH44" s="117">
        <f t="shared" si="102"/>
        <v>0</v>
      </c>
      <c r="AI44" s="117">
        <f t="shared" si="102"/>
        <v>0</v>
      </c>
      <c r="AJ44" s="119">
        <f t="shared" si="102"/>
        <v>0</v>
      </c>
      <c r="AK44" s="119">
        <f t="shared" si="102"/>
        <v>0</v>
      </c>
      <c r="AL44" s="296"/>
      <c r="AM44" s="120">
        <f t="shared" ref="AM44:AT44" si="103">SUM(AM13:AM43)</f>
        <v>14</v>
      </c>
      <c r="AN44" s="120">
        <f t="shared" si="103"/>
        <v>12</v>
      </c>
      <c r="AO44" s="117">
        <f t="shared" si="103"/>
        <v>2</v>
      </c>
      <c r="AP44" s="120">
        <f t="shared" si="103"/>
        <v>0</v>
      </c>
      <c r="AQ44" s="120">
        <f t="shared" si="103"/>
        <v>4</v>
      </c>
      <c r="AR44" s="120">
        <f t="shared" si="103"/>
        <v>4</v>
      </c>
      <c r="AS44" s="121">
        <f t="shared" si="103"/>
        <v>8000</v>
      </c>
      <c r="AT44" s="121">
        <f t="shared" si="103"/>
        <v>10000</v>
      </c>
      <c r="AU44" s="110"/>
      <c r="AV44" s="120">
        <f t="shared" ref="AV44:AX44" si="104">SUM(AV13:AV43)</f>
        <v>11</v>
      </c>
      <c r="AW44" s="121">
        <f t="shared" si="104"/>
        <v>19397</v>
      </c>
      <c r="AX44" s="121">
        <f t="shared" si="104"/>
        <v>24397</v>
      </c>
      <c r="AY44" s="122"/>
      <c r="AZ44" s="117">
        <f t="shared" ref="AZ44:BF44" si="105">SUM(AZ13:AZ43)</f>
        <v>40</v>
      </c>
      <c r="BA44" s="117">
        <f t="shared" si="105"/>
        <v>38</v>
      </c>
      <c r="BB44" s="117">
        <f t="shared" si="105"/>
        <v>2</v>
      </c>
      <c r="BC44" s="117">
        <f t="shared" si="105"/>
        <v>0</v>
      </c>
      <c r="BD44" s="117">
        <f t="shared" si="105"/>
        <v>5</v>
      </c>
      <c r="BE44" s="119">
        <f t="shared" si="105"/>
        <v>12647</v>
      </c>
      <c r="BF44" s="119">
        <f t="shared" si="105"/>
        <v>14397</v>
      </c>
      <c r="BG44" s="118"/>
      <c r="BH44" s="117">
        <f t="shared" ref="BH44:BO44" si="106">SUM(BH13:BH43)</f>
        <v>5</v>
      </c>
      <c r="BI44" s="117">
        <f t="shared" si="106"/>
        <v>5</v>
      </c>
      <c r="BJ44" s="117">
        <f t="shared" si="106"/>
        <v>0</v>
      </c>
      <c r="BK44" s="117">
        <f t="shared" si="106"/>
        <v>5</v>
      </c>
      <c r="BL44" s="117">
        <f t="shared" si="106"/>
        <v>0</v>
      </c>
      <c r="BM44" s="117">
        <f t="shared" si="106"/>
        <v>4</v>
      </c>
      <c r="BN44" s="119">
        <f t="shared" si="106"/>
        <v>10750</v>
      </c>
      <c r="BO44" s="119">
        <f t="shared" si="106"/>
        <v>18000</v>
      </c>
      <c r="BP44" s="296"/>
      <c r="BQ44" s="120">
        <f t="shared" ref="BQ44:BX44" si="107">SUM(BQ13:BQ43)</f>
        <v>65</v>
      </c>
      <c r="BR44" s="120">
        <f t="shared" si="107"/>
        <v>53</v>
      </c>
      <c r="BS44" s="117">
        <f t="shared" si="107"/>
        <v>13</v>
      </c>
      <c r="BT44" s="120">
        <f t="shared" si="107"/>
        <v>10</v>
      </c>
      <c r="BU44" s="120">
        <f t="shared" si="107"/>
        <v>2</v>
      </c>
      <c r="BV44" s="120">
        <f t="shared" si="107"/>
        <v>11</v>
      </c>
      <c r="BW44" s="121">
        <f t="shared" si="107"/>
        <v>25147</v>
      </c>
      <c r="BX44" s="121">
        <f t="shared" si="107"/>
        <v>28397</v>
      </c>
      <c r="BY44" s="110"/>
      <c r="BZ44" s="120">
        <f t="shared" ref="BZ44:CB44" si="108">SUM(BZ13:BZ43)</f>
        <v>20</v>
      </c>
      <c r="CA44" s="121">
        <f t="shared" si="108"/>
        <v>48544</v>
      </c>
      <c r="CB44" s="121">
        <f t="shared" si="108"/>
        <v>60794</v>
      </c>
      <c r="CC44" s="122"/>
      <c r="CD44" s="120">
        <f t="shared" ref="CD44:CF44" si="109">SUM(CD13:CD43)</f>
        <v>31</v>
      </c>
      <c r="CE44" s="121">
        <f t="shared" si="109"/>
        <v>67941</v>
      </c>
      <c r="CF44" s="121">
        <f t="shared" si="109"/>
        <v>85191</v>
      </c>
      <c r="CG44" s="122"/>
      <c r="CH44" s="122"/>
    </row>
    <row r="45" ht="15.75" customHeight="1">
      <c r="A45" s="3"/>
      <c r="B45" s="97"/>
      <c r="C45" s="123" t="s">
        <v>122</v>
      </c>
      <c r="D45" s="124">
        <f>MIN(D13:D43)</f>
        <v>0</v>
      </c>
      <c r="E45" s="3"/>
      <c r="F45" s="3"/>
      <c r="G45" s="97"/>
      <c r="H45" s="97"/>
      <c r="I45" s="125"/>
      <c r="J45" s="95"/>
      <c r="K45" s="95"/>
      <c r="L45" s="107"/>
      <c r="M45" s="3"/>
      <c r="N45" s="95"/>
      <c r="O45" s="95"/>
      <c r="P45" s="297"/>
      <c r="Q45" s="3"/>
      <c r="R45" s="95"/>
      <c r="S45" s="95"/>
      <c r="T45" s="3"/>
      <c r="U45" s="127"/>
      <c r="V45" s="3"/>
      <c r="W45" s="3"/>
      <c r="X45" s="3"/>
      <c r="Y45" s="3"/>
      <c r="Z45" s="128" t="s">
        <v>123</v>
      </c>
      <c r="AA45" s="129">
        <f>IFERROR(AA44/Z44,0)</f>
        <v>1628.142857</v>
      </c>
      <c r="AB45" s="129">
        <f>IFERROR((AB44/Z44),0)</f>
        <v>2056.714286</v>
      </c>
      <c r="AC45" s="127"/>
      <c r="AD45" s="3"/>
      <c r="AE45" s="3"/>
      <c r="AF45" s="3"/>
      <c r="AG45" s="3"/>
      <c r="AH45" s="3"/>
      <c r="AI45" s="128" t="s">
        <v>123</v>
      </c>
      <c r="AJ45" s="129">
        <f>IFERROR(AJ44/AI44,0)</f>
        <v>0</v>
      </c>
      <c r="AK45" s="129">
        <f>IFERROR((AK44/AI44),0)</f>
        <v>0</v>
      </c>
      <c r="AL45" s="3"/>
      <c r="AM45" s="3"/>
      <c r="AN45" s="3"/>
      <c r="AO45" s="3"/>
      <c r="AP45" s="3"/>
      <c r="AQ45" s="3"/>
      <c r="AR45" s="128" t="s">
        <v>123</v>
      </c>
      <c r="AS45" s="129">
        <f>IFERROR(AS44/AR44,0)</f>
        <v>2000</v>
      </c>
      <c r="AT45" s="129">
        <f>IFERROR((AT44/AR44),0)</f>
        <v>2500</v>
      </c>
      <c r="AU45" s="110"/>
      <c r="AV45" s="128" t="s">
        <v>123</v>
      </c>
      <c r="AW45" s="129">
        <f>IFERROR(AW44/AV44,0)</f>
        <v>1763.363636</v>
      </c>
      <c r="AX45" s="129">
        <f>IFERROR((AX44/AV44),0)</f>
        <v>2217.909091</v>
      </c>
      <c r="AY45" s="3"/>
      <c r="AZ45" s="3"/>
      <c r="BA45" s="3"/>
      <c r="BB45" s="3"/>
      <c r="BC45" s="3"/>
      <c r="BD45" s="128" t="s">
        <v>123</v>
      </c>
      <c r="BE45" s="129">
        <f>IFERROR(BE44/BD44,0)</f>
        <v>2529.4</v>
      </c>
      <c r="BF45" s="129">
        <f>IFERROR((BF44/BD44),0)</f>
        <v>2879.4</v>
      </c>
      <c r="BG45" s="127"/>
      <c r="BH45" s="3"/>
      <c r="BI45" s="3"/>
      <c r="BJ45" s="3"/>
      <c r="BK45" s="3"/>
      <c r="BL45" s="3"/>
      <c r="BM45" s="128" t="s">
        <v>123</v>
      </c>
      <c r="BN45" s="129">
        <f>IFERROR(BN44/BM44,0)</f>
        <v>2687.5</v>
      </c>
      <c r="BO45" s="129">
        <f>IFERROR((BO44/BM44),0)</f>
        <v>4500</v>
      </c>
      <c r="BP45" s="3"/>
      <c r="BQ45" s="3"/>
      <c r="BR45" s="3"/>
      <c r="BS45" s="3"/>
      <c r="BT45" s="3"/>
      <c r="BU45" s="3"/>
      <c r="BV45" s="128" t="s">
        <v>123</v>
      </c>
      <c r="BW45" s="129">
        <f>IFERROR(BW44/BV44,0)</f>
        <v>2286.090909</v>
      </c>
      <c r="BX45" s="129">
        <f>IFERROR((BX44/BV44),0)</f>
        <v>2581.545455</v>
      </c>
      <c r="BY45" s="110"/>
      <c r="BZ45" s="128" t="s">
        <v>123</v>
      </c>
      <c r="CA45" s="129">
        <f>IFERROR(CA44/BZ44,0)</f>
        <v>2427.2</v>
      </c>
      <c r="CB45" s="129">
        <f>IFERROR((CB44/BZ44),0)</f>
        <v>3039.7</v>
      </c>
      <c r="CC45" s="3"/>
      <c r="CD45" s="128" t="s">
        <v>123</v>
      </c>
      <c r="CE45" s="129">
        <f>IFERROR(CE44/CD44,0)</f>
        <v>2191.645161</v>
      </c>
      <c r="CF45" s="129">
        <f>IFERROR((CF44/CD44),0)</f>
        <v>2748.096774</v>
      </c>
      <c r="CG45" s="3"/>
      <c r="CH45" s="3"/>
    </row>
    <row r="46" ht="15.75" customHeight="1">
      <c r="A46" s="3"/>
      <c r="B46" s="97"/>
      <c r="C46" s="123" t="s">
        <v>124</v>
      </c>
      <c r="D46" s="130">
        <f>MAX(D12:D42)</f>
        <v>0</v>
      </c>
      <c r="E46" s="3"/>
      <c r="F46" s="3"/>
      <c r="G46" s="97"/>
      <c r="H46" s="97"/>
      <c r="I46" s="125"/>
      <c r="J46" s="95"/>
      <c r="K46" s="95"/>
      <c r="L46" s="107"/>
      <c r="M46" s="3"/>
      <c r="N46" s="95"/>
      <c r="O46" s="95"/>
      <c r="P46" s="297"/>
      <c r="Q46" s="3"/>
      <c r="R46" s="95"/>
      <c r="S46" s="95"/>
      <c r="T46" s="3"/>
      <c r="U46" s="127"/>
      <c r="V46" s="3"/>
      <c r="W46" s="3"/>
      <c r="X46" s="3"/>
      <c r="Y46" s="3"/>
      <c r="Z46" s="3"/>
      <c r="AA46" s="3"/>
      <c r="AB46" s="3"/>
      <c r="AC46" s="127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110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127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110"/>
      <c r="BZ46" s="3"/>
      <c r="CA46" s="3"/>
      <c r="CB46" s="3"/>
      <c r="CC46" s="3"/>
      <c r="CD46" s="3"/>
      <c r="CE46" s="3"/>
      <c r="CF46" s="3"/>
      <c r="CG46" s="3"/>
      <c r="CH46" s="3"/>
    </row>
    <row r="47" ht="15.75" customHeight="1">
      <c r="A47" s="3"/>
      <c r="B47" s="97"/>
      <c r="C47" s="131"/>
      <c r="D47" s="132"/>
      <c r="E47" s="3"/>
      <c r="F47" s="3"/>
      <c r="G47" s="97"/>
      <c r="H47" s="97"/>
      <c r="I47" s="133" t="s">
        <v>204</v>
      </c>
      <c r="J47" s="16"/>
      <c r="K47" s="12"/>
      <c r="L47" s="107"/>
      <c r="M47" s="93" t="s">
        <v>196</v>
      </c>
      <c r="N47" s="84"/>
      <c r="O47" s="85"/>
      <c r="P47" s="55"/>
      <c r="Q47" s="93" t="s">
        <v>197</v>
      </c>
      <c r="R47" s="84"/>
      <c r="S47" s="85"/>
      <c r="T47" s="97"/>
      <c r="U47" s="97"/>
      <c r="V47" s="134"/>
      <c r="W47" s="84"/>
      <c r="X47" s="84"/>
      <c r="Y47" s="84"/>
      <c r="Z47" s="84"/>
      <c r="AA47" s="135"/>
      <c r="AB47" s="3"/>
      <c r="AC47" s="97"/>
      <c r="AD47" s="3"/>
      <c r="AE47" s="3"/>
      <c r="AF47" s="3"/>
      <c r="AG47" s="3"/>
      <c r="AH47" s="3"/>
      <c r="AI47" s="3"/>
      <c r="AJ47" s="135"/>
      <c r="AK47" s="136" t="s">
        <v>205</v>
      </c>
      <c r="AL47" s="84"/>
      <c r="AM47" s="137"/>
      <c r="AN47" s="136" t="s">
        <v>127</v>
      </c>
      <c r="AO47" s="84"/>
      <c r="AP47" s="135"/>
      <c r="AQ47" s="139" t="s">
        <v>199</v>
      </c>
      <c r="AR47" s="84"/>
      <c r="AS47" s="3"/>
      <c r="AT47" s="139" t="s">
        <v>95</v>
      </c>
      <c r="AU47" s="84"/>
      <c r="AV47" s="148"/>
      <c r="AW47" s="140"/>
      <c r="AX47" s="85"/>
      <c r="AY47" s="3"/>
      <c r="AZ47" s="138"/>
      <c r="BA47" s="84"/>
      <c r="BB47" s="84"/>
      <c r="BC47" s="84"/>
      <c r="BD47" s="84"/>
      <c r="BE47" s="135"/>
      <c r="BF47" s="3"/>
      <c r="BG47" s="97"/>
      <c r="BH47" s="3"/>
      <c r="BI47" s="3"/>
      <c r="BJ47" s="3"/>
      <c r="BK47" s="3"/>
      <c r="BL47" s="3"/>
      <c r="BM47" s="3"/>
      <c r="BN47" s="135"/>
      <c r="BO47" s="136" t="s">
        <v>206</v>
      </c>
      <c r="BP47" s="84"/>
      <c r="BQ47" s="137"/>
      <c r="BR47" s="136" t="s">
        <v>127</v>
      </c>
      <c r="BS47" s="84"/>
      <c r="BT47" s="135"/>
      <c r="BU47" s="139" t="s">
        <v>199</v>
      </c>
      <c r="BV47" s="84"/>
      <c r="BW47" s="3"/>
      <c r="BX47" s="139" t="s">
        <v>95</v>
      </c>
      <c r="BY47" s="84"/>
      <c r="BZ47" s="148"/>
      <c r="CA47" s="298" t="s">
        <v>207</v>
      </c>
      <c r="CB47" s="85"/>
      <c r="CC47" s="3"/>
      <c r="CD47" s="142" t="s">
        <v>128</v>
      </c>
      <c r="CE47" s="84"/>
      <c r="CF47" s="3"/>
      <c r="CG47" s="3"/>
      <c r="CH47" s="3"/>
    </row>
    <row r="48" ht="41.25" customHeight="1">
      <c r="A48" s="3"/>
      <c r="B48" s="97"/>
      <c r="C48" s="97"/>
      <c r="D48" s="97"/>
      <c r="E48" s="97"/>
      <c r="F48" s="143" t="s">
        <v>129</v>
      </c>
      <c r="G48" s="84"/>
      <c r="H48" s="97"/>
      <c r="I48" s="144" t="s">
        <v>130</v>
      </c>
      <c r="J48" s="145"/>
      <c r="K48" s="146"/>
      <c r="L48" s="107"/>
      <c r="M48" s="143" t="s">
        <v>130</v>
      </c>
      <c r="N48" s="84"/>
      <c r="O48" s="85"/>
      <c r="P48" s="107"/>
      <c r="Q48" s="143" t="s">
        <v>130</v>
      </c>
      <c r="R48" s="84"/>
      <c r="S48" s="85"/>
      <c r="T48" s="97"/>
      <c r="U48" s="97"/>
      <c r="V48" s="147"/>
      <c r="W48" s="85"/>
      <c r="X48" s="148"/>
      <c r="Y48" s="147"/>
      <c r="Z48" s="85"/>
      <c r="AA48" s="149"/>
      <c r="AB48" s="3"/>
      <c r="AC48" s="97"/>
      <c r="AD48" s="3"/>
      <c r="AE48" s="3"/>
      <c r="AF48" s="3"/>
      <c r="AG48" s="3"/>
      <c r="AH48" s="3"/>
      <c r="AI48" s="3"/>
      <c r="AJ48" s="149"/>
      <c r="AK48" s="150" t="s">
        <v>131</v>
      </c>
      <c r="AL48" s="84"/>
      <c r="AM48" s="151"/>
      <c r="AN48" s="150" t="s">
        <v>131</v>
      </c>
      <c r="AO48" s="84"/>
      <c r="AP48" s="263"/>
      <c r="AQ48" s="150" t="s">
        <v>131</v>
      </c>
      <c r="AR48" s="85"/>
      <c r="AS48" s="3"/>
      <c r="AT48" s="150" t="s">
        <v>131</v>
      </c>
      <c r="AU48" s="85"/>
      <c r="AV48" s="148"/>
      <c r="AW48" s="148"/>
      <c r="AX48" s="148"/>
      <c r="AY48" s="3"/>
      <c r="AZ48" s="152"/>
      <c r="BA48" s="85"/>
      <c r="BB48" s="153"/>
      <c r="BC48" s="152"/>
      <c r="BD48" s="85"/>
      <c r="BE48" s="149"/>
      <c r="BF48" s="3"/>
      <c r="BG48" s="97"/>
      <c r="BH48" s="3"/>
      <c r="BI48" s="3"/>
      <c r="BJ48" s="3"/>
      <c r="BK48" s="3"/>
      <c r="BL48" s="3"/>
      <c r="BM48" s="3"/>
      <c r="BN48" s="149"/>
      <c r="BO48" s="150" t="s">
        <v>131</v>
      </c>
      <c r="BP48" s="84"/>
      <c r="BQ48" s="151"/>
      <c r="BR48" s="150" t="s">
        <v>131</v>
      </c>
      <c r="BS48" s="84"/>
      <c r="BT48" s="263"/>
      <c r="BU48" s="150" t="s">
        <v>131</v>
      </c>
      <c r="BV48" s="85"/>
      <c r="BW48" s="3"/>
      <c r="BX48" s="150" t="s">
        <v>131</v>
      </c>
      <c r="BY48" s="85"/>
      <c r="BZ48" s="148"/>
      <c r="CA48" s="299" t="s">
        <v>177</v>
      </c>
      <c r="CB48" s="299" t="s">
        <v>178</v>
      </c>
      <c r="CC48" s="3"/>
      <c r="CD48" s="150" t="s">
        <v>131</v>
      </c>
      <c r="CE48" s="84"/>
      <c r="CF48" s="3"/>
      <c r="CG48" s="3"/>
      <c r="CH48" s="3"/>
    </row>
    <row r="49" ht="15.75" customHeight="1">
      <c r="A49" s="3"/>
      <c r="B49" s="97"/>
      <c r="C49" s="97"/>
      <c r="D49" s="97"/>
      <c r="E49" s="97"/>
      <c r="F49" s="155">
        <f>IFERROR(G44/H44,"-")</f>
        <v>10.57587209</v>
      </c>
      <c r="G49" s="63"/>
      <c r="H49" s="97"/>
      <c r="I49" s="156">
        <f>IFERROR(J44/I44,"-")</f>
        <v>0.6256544503</v>
      </c>
      <c r="J49" s="62"/>
      <c r="K49" s="63"/>
      <c r="L49" s="107"/>
      <c r="M49" s="156" t="str">
        <f>IFERROR(N44/M44,"-")</f>
        <v>-</v>
      </c>
      <c r="N49" s="62"/>
      <c r="O49" s="63"/>
      <c r="P49" s="107"/>
      <c r="Q49" s="156" t="str">
        <f>IFERROR(R44/Q44,"-")</f>
        <v>-</v>
      </c>
      <c r="R49" s="62"/>
      <c r="S49" s="63"/>
      <c r="T49" s="97"/>
      <c r="U49" s="97"/>
      <c r="V49" s="157"/>
      <c r="W49" s="63"/>
      <c r="X49" s="158"/>
      <c r="Y49" s="159"/>
      <c r="Z49" s="160"/>
      <c r="AA49" s="161"/>
      <c r="AB49" s="3"/>
      <c r="AC49" s="97"/>
      <c r="AD49" s="3"/>
      <c r="AE49" s="3"/>
      <c r="AF49" s="3"/>
      <c r="AG49" s="3"/>
      <c r="AH49" s="3"/>
      <c r="AI49" s="3"/>
      <c r="AJ49" s="161"/>
      <c r="AK49" s="156">
        <f>IFERROR(AV44/(W44+AE44+AN44),"-")</f>
        <v>0.25</v>
      </c>
      <c r="AL49" s="63"/>
      <c r="AM49" s="162"/>
      <c r="AN49" s="156">
        <f>IFERROR(Z44/W44,"-")</f>
        <v>0.21875</v>
      </c>
      <c r="AO49" s="63"/>
      <c r="AP49" s="266"/>
      <c r="AQ49" s="156" t="str">
        <f>iferror(AI44/AE44,"-")</f>
        <v>-</v>
      </c>
      <c r="AR49" s="63"/>
      <c r="AS49" s="3"/>
      <c r="AT49" s="156">
        <f>IFERROR(AR44/AN44,"-")</f>
        <v>0.3333333333</v>
      </c>
      <c r="AU49" s="63"/>
      <c r="AV49" s="164"/>
      <c r="AW49" s="164"/>
      <c r="AX49" s="165"/>
      <c r="AY49" s="3"/>
      <c r="AZ49" s="163"/>
      <c r="BA49" s="63"/>
      <c r="BB49" s="166"/>
      <c r="BC49" s="167"/>
      <c r="BD49" s="160"/>
      <c r="BE49" s="161"/>
      <c r="BF49" s="3"/>
      <c r="BG49" s="97"/>
      <c r="BH49" s="3"/>
      <c r="BI49" s="3"/>
      <c r="BJ49" s="3"/>
      <c r="BK49" s="3"/>
      <c r="BL49" s="3"/>
      <c r="BM49" s="3"/>
      <c r="BN49" s="161"/>
      <c r="BO49" s="156">
        <f>IFERROR(BZ44/(BA44+BI44+BR44),"-")</f>
        <v>0.2083333333</v>
      </c>
      <c r="BP49" s="63"/>
      <c r="BQ49" s="162"/>
      <c r="BR49" s="156">
        <f>IFERROR(BD44/BA44,"-")</f>
        <v>0.1315789474</v>
      </c>
      <c r="BS49" s="63"/>
      <c r="BT49" s="266"/>
      <c r="BU49" s="156">
        <f>iferror(BM44/BI44,"-")</f>
        <v>0.8</v>
      </c>
      <c r="BV49" s="63"/>
      <c r="BW49" s="3"/>
      <c r="BX49" s="156">
        <f>IFERROR(BV44/BR44,"-")</f>
        <v>0.2075471698</v>
      </c>
      <c r="BY49" s="63"/>
      <c r="BZ49" s="164"/>
      <c r="CA49" s="300" t="str">
        <f>IFERROR(G4/(BA44+BI44+BR44+W44+AE44+AN44),"-")</f>
        <v>-</v>
      </c>
      <c r="CB49" s="301">
        <f>IFERROR(CE44/G44,"-")</f>
        <v>37.34971551</v>
      </c>
      <c r="CC49" s="3"/>
      <c r="CD49" s="156">
        <f>IFERROR((AV44+BZ44)/(BA44+BI44+BR44+W44+AE44+AN44),"-")</f>
        <v>0.2214285714</v>
      </c>
      <c r="CE49" s="63"/>
      <c r="CF49" s="3"/>
      <c r="CG49" s="3"/>
      <c r="CH49" s="3"/>
    </row>
    <row r="50" ht="15.75" customHeight="1">
      <c r="A50" s="3"/>
      <c r="B50" s="97"/>
      <c r="C50" s="97"/>
      <c r="D50" s="97"/>
      <c r="E50" s="97"/>
      <c r="G50" s="160"/>
      <c r="H50" s="97"/>
      <c r="I50" s="171"/>
      <c r="K50" s="160"/>
      <c r="L50" s="107"/>
      <c r="M50" s="171"/>
      <c r="O50" s="160"/>
      <c r="P50" s="107"/>
      <c r="Q50" s="171"/>
      <c r="S50" s="160"/>
      <c r="T50" s="97"/>
      <c r="U50" s="97"/>
      <c r="V50" s="171"/>
      <c r="W50" s="160"/>
      <c r="X50" s="158"/>
      <c r="Z50" s="160"/>
      <c r="AA50" s="161"/>
      <c r="AB50" s="3"/>
      <c r="AC50" s="97"/>
      <c r="AD50" s="3"/>
      <c r="AE50" s="3"/>
      <c r="AF50" s="3"/>
      <c r="AG50" s="3"/>
      <c r="AH50" s="3"/>
      <c r="AI50" s="3"/>
      <c r="AJ50" s="161"/>
      <c r="AK50" s="171"/>
      <c r="AL50" s="160"/>
      <c r="AM50" s="162"/>
      <c r="AN50" s="171"/>
      <c r="AO50" s="160"/>
      <c r="AP50" s="266"/>
      <c r="AQ50" s="171"/>
      <c r="AR50" s="160"/>
      <c r="AS50" s="3"/>
      <c r="AT50" s="171"/>
      <c r="AU50" s="160"/>
      <c r="AV50" s="173"/>
      <c r="AW50" s="173"/>
      <c r="AX50" s="173"/>
      <c r="AY50" s="3"/>
      <c r="AZ50" s="171"/>
      <c r="BA50" s="160"/>
      <c r="BB50" s="166"/>
      <c r="BD50" s="160"/>
      <c r="BE50" s="161"/>
      <c r="BF50" s="3"/>
      <c r="BG50" s="97"/>
      <c r="BH50" s="3"/>
      <c r="BI50" s="3"/>
      <c r="BJ50" s="3"/>
      <c r="BK50" s="3"/>
      <c r="BL50" s="3"/>
      <c r="BM50" s="3"/>
      <c r="BN50" s="161"/>
      <c r="BO50" s="171"/>
      <c r="BP50" s="160"/>
      <c r="BQ50" s="162"/>
      <c r="BR50" s="171"/>
      <c r="BS50" s="160"/>
      <c r="BT50" s="266"/>
      <c r="BU50" s="171"/>
      <c r="BV50" s="160"/>
      <c r="BW50" s="3"/>
      <c r="BX50" s="171"/>
      <c r="BY50" s="160"/>
      <c r="BZ50" s="173"/>
      <c r="CA50" s="173"/>
      <c r="CB50" s="173"/>
      <c r="CC50" s="3"/>
      <c r="CD50" s="171"/>
      <c r="CE50" s="160"/>
      <c r="CF50" s="3"/>
      <c r="CG50" s="3"/>
      <c r="CH50" s="3"/>
    </row>
    <row r="51" ht="15.0" customHeight="1">
      <c r="A51" s="3"/>
      <c r="B51" s="97"/>
      <c r="C51" s="97"/>
      <c r="D51" s="97"/>
      <c r="E51" s="97"/>
      <c r="F51" s="145"/>
      <c r="G51" s="146"/>
      <c r="H51" s="97"/>
      <c r="I51" s="175"/>
      <c r="J51" s="145"/>
      <c r="K51" s="146"/>
      <c r="L51" s="107"/>
      <c r="M51" s="175"/>
      <c r="N51" s="145"/>
      <c r="O51" s="146"/>
      <c r="P51" s="107"/>
      <c r="Q51" s="175"/>
      <c r="R51" s="145"/>
      <c r="S51" s="146"/>
      <c r="T51" s="97"/>
      <c r="U51" s="97"/>
      <c r="V51" s="175"/>
      <c r="W51" s="146"/>
      <c r="X51" s="158"/>
      <c r="Y51" s="145"/>
      <c r="Z51" s="146"/>
      <c r="AA51" s="166"/>
      <c r="AB51" s="3"/>
      <c r="AC51" s="97"/>
      <c r="AD51" s="3"/>
      <c r="AE51" s="3"/>
      <c r="AF51" s="3"/>
      <c r="AG51" s="3"/>
      <c r="AH51" s="3"/>
      <c r="AI51" s="3"/>
      <c r="AJ51" s="166"/>
      <c r="AK51" s="175"/>
      <c r="AL51" s="146"/>
      <c r="AM51" s="162"/>
      <c r="AN51" s="175"/>
      <c r="AO51" s="146"/>
      <c r="AP51" s="266"/>
      <c r="AQ51" s="175"/>
      <c r="AR51" s="146"/>
      <c r="AS51" s="3"/>
      <c r="AT51" s="175"/>
      <c r="AU51" s="146"/>
      <c r="AV51" s="177"/>
      <c r="AW51" s="177"/>
      <c r="AX51" s="177"/>
      <c r="AY51" s="3"/>
      <c r="AZ51" s="175"/>
      <c r="BA51" s="146"/>
      <c r="BB51" s="166"/>
      <c r="BC51" s="145"/>
      <c r="BD51" s="146"/>
      <c r="BE51" s="166"/>
      <c r="BF51" s="3"/>
      <c r="BG51" s="97"/>
      <c r="BH51" s="3"/>
      <c r="BI51" s="3"/>
      <c r="BJ51" s="3"/>
      <c r="BK51" s="3"/>
      <c r="BL51" s="3"/>
      <c r="BM51" s="3"/>
      <c r="BN51" s="166"/>
      <c r="BO51" s="175"/>
      <c r="BP51" s="146"/>
      <c r="BQ51" s="162"/>
      <c r="BR51" s="175"/>
      <c r="BS51" s="146"/>
      <c r="BT51" s="266"/>
      <c r="BU51" s="175"/>
      <c r="BV51" s="146"/>
      <c r="BW51" s="3"/>
      <c r="BX51" s="175"/>
      <c r="BY51" s="146"/>
      <c r="BZ51" s="177"/>
      <c r="CA51" s="177"/>
      <c r="CB51" s="177"/>
      <c r="CC51" s="3"/>
      <c r="CD51" s="175"/>
      <c r="CE51" s="146"/>
      <c r="CF51" s="3"/>
      <c r="CG51" s="3"/>
      <c r="CH51" s="3"/>
    </row>
    <row r="52" ht="15.75" customHeight="1">
      <c r="A52" s="3"/>
      <c r="B52" s="3"/>
      <c r="C52" s="3"/>
      <c r="D52" s="3"/>
      <c r="E52" s="3"/>
      <c r="F52" s="143" t="s">
        <v>132</v>
      </c>
      <c r="G52" s="84"/>
      <c r="H52" s="3"/>
      <c r="I52" s="143" t="s">
        <v>133</v>
      </c>
      <c r="J52" s="84"/>
      <c r="K52" s="85"/>
      <c r="L52" s="107"/>
      <c r="M52" s="143" t="s">
        <v>133</v>
      </c>
      <c r="N52" s="84"/>
      <c r="O52" s="85"/>
      <c r="P52" s="107"/>
      <c r="Q52" s="143" t="s">
        <v>133</v>
      </c>
      <c r="R52" s="84"/>
      <c r="S52" s="85"/>
      <c r="T52" s="3"/>
      <c r="U52" s="3"/>
      <c r="V52" s="147"/>
      <c r="W52" s="84"/>
      <c r="X52" s="148"/>
      <c r="Y52" s="147"/>
      <c r="Z52" s="85"/>
      <c r="AA52" s="152"/>
      <c r="AB52" s="3"/>
      <c r="AC52" s="3"/>
      <c r="AD52" s="3"/>
      <c r="AE52" s="3"/>
      <c r="AF52" s="3"/>
      <c r="AG52" s="3"/>
      <c r="AH52" s="3"/>
      <c r="AI52" s="3"/>
      <c r="AJ52" s="152"/>
      <c r="AK52" s="150" t="s">
        <v>134</v>
      </c>
      <c r="AL52" s="84"/>
      <c r="AM52" s="151"/>
      <c r="AN52" s="150" t="s">
        <v>134</v>
      </c>
      <c r="AO52" s="84"/>
      <c r="AP52" s="266"/>
      <c r="AQ52" s="150" t="s">
        <v>134</v>
      </c>
      <c r="AR52" s="85"/>
      <c r="AS52" s="3"/>
      <c r="AT52" s="150" t="s">
        <v>134</v>
      </c>
      <c r="AU52" s="85"/>
      <c r="AV52" s="148"/>
      <c r="AW52" s="148"/>
      <c r="AX52" s="148"/>
      <c r="AY52" s="3"/>
      <c r="AZ52" s="152"/>
      <c r="BA52" s="84"/>
      <c r="BB52" s="153"/>
      <c r="BC52" s="152"/>
      <c r="BD52" s="85"/>
      <c r="BE52" s="152"/>
      <c r="BF52" s="3"/>
      <c r="BG52" s="3"/>
      <c r="BH52" s="3"/>
      <c r="BI52" s="3"/>
      <c r="BJ52" s="3"/>
      <c r="BK52" s="3"/>
      <c r="BL52" s="3"/>
      <c r="BM52" s="3"/>
      <c r="BN52" s="152"/>
      <c r="BO52" s="150" t="s">
        <v>134</v>
      </c>
      <c r="BP52" s="84"/>
      <c r="BQ52" s="151"/>
      <c r="BR52" s="150" t="s">
        <v>134</v>
      </c>
      <c r="BS52" s="84"/>
      <c r="BT52" s="266"/>
      <c r="BU52" s="150" t="s">
        <v>134</v>
      </c>
      <c r="BV52" s="85"/>
      <c r="BW52" s="3"/>
      <c r="BX52" s="150" t="s">
        <v>134</v>
      </c>
      <c r="BY52" s="85"/>
      <c r="BZ52" s="148"/>
      <c r="CA52" s="299" t="s">
        <v>182</v>
      </c>
      <c r="CB52" s="299" t="s">
        <v>183</v>
      </c>
      <c r="CC52" s="3"/>
      <c r="CD52" s="150" t="s">
        <v>134</v>
      </c>
      <c r="CE52" s="84"/>
      <c r="CF52" s="3"/>
      <c r="CG52" s="3"/>
      <c r="CH52" s="3"/>
    </row>
    <row r="53" ht="15.75" customHeight="1">
      <c r="A53" s="3"/>
      <c r="B53" s="3"/>
      <c r="C53" s="3"/>
      <c r="D53" s="3"/>
      <c r="E53" s="3"/>
      <c r="F53" s="179">
        <f>IFERROR(I5/(I4),"-")</f>
        <v>2.220930233</v>
      </c>
      <c r="G53" s="63"/>
      <c r="H53" s="3"/>
      <c r="I53" s="180">
        <f>IFERROR(K44/J44,"-")</f>
        <v>0.3556485356</v>
      </c>
      <c r="J53" s="62"/>
      <c r="K53" s="63"/>
      <c r="L53" s="181"/>
      <c r="M53" s="180" t="str">
        <f>IFERROR(O44/N44,"-")</f>
        <v>-</v>
      </c>
      <c r="N53" s="62"/>
      <c r="O53" s="63"/>
      <c r="P53" s="107"/>
      <c r="Q53" s="180" t="str">
        <f>IFERROR(S44/R44,"-")</f>
        <v>-</v>
      </c>
      <c r="R53" s="62"/>
      <c r="S53" s="63"/>
      <c r="T53" s="3"/>
      <c r="U53" s="3"/>
      <c r="V53" s="157"/>
      <c r="W53" s="63"/>
      <c r="X53" s="182"/>
      <c r="Y53" s="157"/>
      <c r="Z53" s="63"/>
      <c r="AA53" s="163"/>
      <c r="AB53" s="3"/>
      <c r="AC53" s="3"/>
      <c r="AD53" s="3"/>
      <c r="AE53" s="3"/>
      <c r="AF53" s="3"/>
      <c r="AG53" s="3"/>
      <c r="AH53" s="3"/>
      <c r="AI53" s="3"/>
      <c r="AJ53" s="163"/>
      <c r="AK53" s="156">
        <f>IFERROR((X44+AG44+AP44)/(V44+AE44+AN44),"-")</f>
        <v>0.1224489796</v>
      </c>
      <c r="AL53" s="63"/>
      <c r="AM53" s="162"/>
      <c r="AN53" s="156">
        <f>iferror(X44/V44,"-")</f>
        <v>0.1621621622</v>
      </c>
      <c r="AO53" s="63"/>
      <c r="AP53" s="266"/>
      <c r="AQ53" s="156" t="str">
        <f>iferror(AI44/AG44,"-")</f>
        <v>-</v>
      </c>
      <c r="AR53" s="63"/>
      <c r="AS53" s="3"/>
      <c r="AT53" s="156">
        <f>IFERROR(AR44/AN44,"-")</f>
        <v>0.3333333333</v>
      </c>
      <c r="AU53" s="63"/>
      <c r="AV53" s="184"/>
      <c r="AW53" s="184"/>
      <c r="AX53" s="185"/>
      <c r="AY53" s="3"/>
      <c r="AZ53" s="163"/>
      <c r="BA53" s="63"/>
      <c r="BB53" s="186"/>
      <c r="BC53" s="163"/>
      <c r="BD53" s="63"/>
      <c r="BE53" s="163"/>
      <c r="BF53" s="3"/>
      <c r="BG53" s="3"/>
      <c r="BH53" s="3"/>
      <c r="BI53" s="3"/>
      <c r="BJ53" s="3"/>
      <c r="BK53" s="3"/>
      <c r="BL53" s="3"/>
      <c r="BM53" s="3"/>
      <c r="BN53" s="163"/>
      <c r="BO53" s="156">
        <f>IFERROR((BB44+BK44+BT44)/(AZ44+BI44+BR44),"-")</f>
        <v>0.1734693878</v>
      </c>
      <c r="BP53" s="63"/>
      <c r="BQ53" s="162"/>
      <c r="BR53" s="156">
        <f>iferror(BB44/AZ44,"-")</f>
        <v>0.05</v>
      </c>
      <c r="BS53" s="63"/>
      <c r="BT53" s="266"/>
      <c r="BU53" s="156">
        <f>iferror(BM44/BK44,"-")</f>
        <v>0.8</v>
      </c>
      <c r="BV53" s="63"/>
      <c r="BW53" s="3"/>
      <c r="BX53" s="156">
        <f>IFERROR(BV44/BR44,"-")</f>
        <v>0.2075471698</v>
      </c>
      <c r="BY53" s="63"/>
      <c r="BZ53" s="184"/>
      <c r="CA53" s="302">
        <f>IFERROR(G44/CD44,"-")</f>
        <v>58.67903226</v>
      </c>
      <c r="CB53" s="303">
        <f>IFERROR(CF44/G44,"-")</f>
        <v>46.83268739</v>
      </c>
      <c r="CC53" s="3"/>
      <c r="CD53" s="156">
        <f>IFERROR((BB44+BK44+BT44+X44+AG44+AP44)/(AZ44+BI44+BR44+V44+AE44+AN44),"-")</f>
        <v>0.156462585</v>
      </c>
      <c r="CE53" s="63"/>
      <c r="CF53" s="3"/>
      <c r="CG53" s="3"/>
      <c r="CH53" s="3"/>
    </row>
    <row r="54" ht="15.75" customHeight="1">
      <c r="A54" s="3"/>
      <c r="B54" s="3"/>
      <c r="C54" s="3"/>
      <c r="D54" s="3"/>
      <c r="E54" s="3"/>
      <c r="G54" s="160"/>
      <c r="H54" s="3"/>
      <c r="I54" s="171"/>
      <c r="K54" s="160"/>
      <c r="L54" s="107"/>
      <c r="M54" s="171"/>
      <c r="O54" s="160"/>
      <c r="P54" s="55"/>
      <c r="Q54" s="171"/>
      <c r="S54" s="160"/>
      <c r="T54" s="3"/>
      <c r="U54" s="3"/>
      <c r="V54" s="171"/>
      <c r="W54" s="160"/>
      <c r="X54" s="182"/>
      <c r="Y54" s="171"/>
      <c r="Z54" s="160"/>
      <c r="AA54" s="171"/>
      <c r="AB54" s="3"/>
      <c r="AC54" s="3"/>
      <c r="AD54" s="3"/>
      <c r="AE54" s="3"/>
      <c r="AF54" s="3"/>
      <c r="AG54" s="3"/>
      <c r="AH54" s="3"/>
      <c r="AI54" s="3"/>
      <c r="AJ54" s="171"/>
      <c r="AK54" s="171"/>
      <c r="AL54" s="160"/>
      <c r="AM54" s="162"/>
      <c r="AN54" s="171"/>
      <c r="AO54" s="160"/>
      <c r="AP54" s="266"/>
      <c r="AQ54" s="171"/>
      <c r="AR54" s="160"/>
      <c r="AS54" s="3"/>
      <c r="AT54" s="171"/>
      <c r="AU54" s="160"/>
      <c r="AV54" s="173"/>
      <c r="AW54" s="173"/>
      <c r="AX54" s="173"/>
      <c r="AY54" s="3"/>
      <c r="AZ54" s="171"/>
      <c r="BA54" s="160"/>
      <c r="BB54" s="186"/>
      <c r="BC54" s="171"/>
      <c r="BD54" s="160"/>
      <c r="BE54" s="171"/>
      <c r="BF54" s="3"/>
      <c r="BG54" s="3"/>
      <c r="BH54" s="3"/>
      <c r="BI54" s="3"/>
      <c r="BJ54" s="3"/>
      <c r="BK54" s="3"/>
      <c r="BL54" s="3"/>
      <c r="BM54" s="3"/>
      <c r="BN54" s="171"/>
      <c r="BO54" s="171"/>
      <c r="BP54" s="160"/>
      <c r="BQ54" s="162"/>
      <c r="BR54" s="171"/>
      <c r="BS54" s="160"/>
      <c r="BT54" s="266"/>
      <c r="BU54" s="171"/>
      <c r="BV54" s="160"/>
      <c r="BW54" s="3"/>
      <c r="BX54" s="171"/>
      <c r="BY54" s="160"/>
      <c r="BZ54" s="173"/>
      <c r="CA54" s="173"/>
      <c r="CB54" s="173"/>
      <c r="CC54" s="3"/>
      <c r="CD54" s="171"/>
      <c r="CE54" s="160"/>
      <c r="CF54" s="3"/>
      <c r="CG54" s="3"/>
      <c r="CH54" s="3"/>
    </row>
    <row r="55" ht="15.75" customHeight="1">
      <c r="A55" s="3"/>
      <c r="B55" s="3"/>
      <c r="C55" s="3"/>
      <c r="D55" s="3"/>
      <c r="E55" s="3"/>
      <c r="F55" s="145"/>
      <c r="G55" s="146"/>
      <c r="H55" s="3"/>
      <c r="I55" s="175"/>
      <c r="J55" s="145"/>
      <c r="K55" s="146"/>
      <c r="L55" s="107"/>
      <c r="M55" s="175"/>
      <c r="N55" s="145"/>
      <c r="O55" s="146"/>
      <c r="P55" s="297"/>
      <c r="Q55" s="175"/>
      <c r="R55" s="145"/>
      <c r="S55" s="146"/>
      <c r="T55" s="3"/>
      <c r="U55" s="3"/>
      <c r="V55" s="175"/>
      <c r="W55" s="146"/>
      <c r="X55" s="182"/>
      <c r="Y55" s="175"/>
      <c r="Z55" s="146"/>
      <c r="AA55" s="175"/>
      <c r="AB55" s="3"/>
      <c r="AC55" s="3"/>
      <c r="AD55" s="3"/>
      <c r="AE55" s="3"/>
      <c r="AF55" s="3"/>
      <c r="AG55" s="3"/>
      <c r="AH55" s="3"/>
      <c r="AI55" s="3"/>
      <c r="AJ55" s="175"/>
      <c r="AK55" s="175"/>
      <c r="AL55" s="146"/>
      <c r="AM55" s="162"/>
      <c r="AN55" s="175"/>
      <c r="AO55" s="146"/>
      <c r="AP55" s="272"/>
      <c r="AQ55" s="175"/>
      <c r="AR55" s="146"/>
      <c r="AS55" s="3"/>
      <c r="AT55" s="175"/>
      <c r="AU55" s="146"/>
      <c r="AV55" s="177"/>
      <c r="AW55" s="177"/>
      <c r="AX55" s="177"/>
      <c r="AY55" s="3"/>
      <c r="AZ55" s="175"/>
      <c r="BA55" s="146"/>
      <c r="BB55" s="186"/>
      <c r="BC55" s="175"/>
      <c r="BD55" s="146"/>
      <c r="BE55" s="175"/>
      <c r="BF55" s="3"/>
      <c r="BG55" s="3"/>
      <c r="BH55" s="3"/>
      <c r="BI55" s="3"/>
      <c r="BJ55" s="3"/>
      <c r="BK55" s="3"/>
      <c r="BL55" s="3"/>
      <c r="BM55" s="3"/>
      <c r="BN55" s="175"/>
      <c r="BO55" s="175"/>
      <c r="BP55" s="146"/>
      <c r="BQ55" s="162"/>
      <c r="BR55" s="175"/>
      <c r="BS55" s="146"/>
      <c r="BT55" s="272"/>
      <c r="BU55" s="175"/>
      <c r="BV55" s="146"/>
      <c r="BW55" s="3"/>
      <c r="BX55" s="175"/>
      <c r="BY55" s="146"/>
      <c r="BZ55" s="177"/>
      <c r="CA55" s="177"/>
      <c r="CB55" s="177"/>
      <c r="CC55" s="3"/>
      <c r="CD55" s="175"/>
      <c r="CE55" s="146"/>
      <c r="CF55" s="3"/>
      <c r="CG55" s="3"/>
      <c r="CH55" s="3"/>
    </row>
    <row r="56" ht="15.75" customHeight="1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304"/>
      <c r="Q56" s="110"/>
      <c r="R56" s="110"/>
      <c r="S56" s="110"/>
      <c r="T56" s="110"/>
      <c r="U56" s="110"/>
      <c r="V56" s="189"/>
      <c r="W56" s="189"/>
      <c r="X56" s="189"/>
      <c r="Y56" s="189"/>
      <c r="Z56" s="189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50" t="s">
        <v>135</v>
      </c>
      <c r="AL56" s="84"/>
      <c r="AM56" s="190"/>
      <c r="AN56" s="150" t="s">
        <v>135</v>
      </c>
      <c r="AO56" s="84"/>
      <c r="AP56" s="110"/>
      <c r="AQ56" s="150" t="s">
        <v>135</v>
      </c>
      <c r="AR56" s="84"/>
      <c r="AS56" s="110"/>
      <c r="AT56" s="150" t="s">
        <v>135</v>
      </c>
      <c r="AU56" s="84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  <c r="BI56" s="110"/>
      <c r="BJ56" s="110"/>
      <c r="BK56" s="110"/>
      <c r="BL56" s="110"/>
      <c r="BM56" s="110"/>
      <c r="BN56" s="110"/>
      <c r="BO56" s="150" t="s">
        <v>135</v>
      </c>
      <c r="BP56" s="84"/>
      <c r="BQ56" s="190"/>
      <c r="BR56" s="150" t="s">
        <v>135</v>
      </c>
      <c r="BS56" s="84"/>
      <c r="BT56" s="110"/>
      <c r="BU56" s="150" t="s">
        <v>135</v>
      </c>
      <c r="BV56" s="84"/>
      <c r="BW56" s="110"/>
      <c r="BX56" s="150" t="s">
        <v>135</v>
      </c>
      <c r="BY56" s="84"/>
      <c r="BZ56" s="110"/>
      <c r="CA56" s="110"/>
      <c r="CB56" s="110"/>
      <c r="CC56" s="110"/>
      <c r="CD56" s="150" t="s">
        <v>135</v>
      </c>
      <c r="CE56" s="84"/>
      <c r="CF56" s="3"/>
      <c r="CG56" s="3"/>
      <c r="CH56" s="110"/>
    </row>
    <row r="57" ht="15.75" customHeight="1">
      <c r="A57" s="110"/>
      <c r="B57" s="110"/>
      <c r="C57" s="110"/>
      <c r="D57" s="110"/>
      <c r="E57" s="110"/>
      <c r="F57" s="110"/>
      <c r="G57" s="110"/>
      <c r="H57" s="110"/>
      <c r="I57" s="110"/>
      <c r="J57" s="191" t="s">
        <v>136</v>
      </c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89"/>
      <c r="W57" s="192"/>
      <c r="X57" s="84"/>
      <c r="Y57" s="85"/>
      <c r="Z57" s="190"/>
      <c r="AA57" s="190"/>
      <c r="AB57" s="190"/>
      <c r="AC57" s="110"/>
      <c r="AD57" s="110"/>
      <c r="AE57" s="102"/>
      <c r="AF57" s="193"/>
      <c r="AG57" s="84"/>
      <c r="AH57" s="85"/>
      <c r="AI57" s="190"/>
      <c r="AJ57" s="190"/>
      <c r="AK57" s="156">
        <f>IFERROR((W44+AE44+AN44)/(V44+AD44+AM44),"-")</f>
        <v>0.862745098</v>
      </c>
      <c r="AL57" s="63"/>
      <c r="AM57" s="110"/>
      <c r="AN57" s="156">
        <f>iferror(W44/V44,"-")</f>
        <v>0.8648648649</v>
      </c>
      <c r="AO57" s="63"/>
      <c r="AP57" s="110"/>
      <c r="AQ57" s="156" t="str">
        <f>iferror(AE44/AD44,"-")</f>
        <v>-</v>
      </c>
      <c r="AR57" s="63"/>
      <c r="AS57" s="110"/>
      <c r="AT57" s="156">
        <f>iferror(AN44/AM44,"-")</f>
        <v>0.8571428571</v>
      </c>
      <c r="AU57" s="63"/>
      <c r="AV57" s="110"/>
      <c r="AW57" s="110"/>
      <c r="AX57" s="110"/>
      <c r="AY57" s="110"/>
      <c r="AZ57" s="110"/>
      <c r="BA57" s="193"/>
      <c r="BB57" s="84"/>
      <c r="BC57" s="85"/>
      <c r="BD57" s="190"/>
      <c r="BE57" s="190"/>
      <c r="BF57" s="190"/>
      <c r="BG57" s="110"/>
      <c r="BH57" s="110"/>
      <c r="BI57" s="102"/>
      <c r="BJ57" s="193"/>
      <c r="BK57" s="84"/>
      <c r="BL57" s="85"/>
      <c r="BM57" s="190"/>
      <c r="BN57" s="190"/>
      <c r="BO57" s="156">
        <f>IFERROR((BA44+BI44+BR44)/(AZ44+BH44+BQ44),"-")</f>
        <v>0.8727272727</v>
      </c>
      <c r="BP57" s="63"/>
      <c r="BQ57" s="110"/>
      <c r="BR57" s="156">
        <f>iferror(BA44/AZ44,"-")</f>
        <v>0.95</v>
      </c>
      <c r="BS57" s="63"/>
      <c r="BT57" s="110"/>
      <c r="BU57" s="156">
        <f>iferror(BI44/BH44,"-")</f>
        <v>1</v>
      </c>
      <c r="BV57" s="63"/>
      <c r="BW57" s="110"/>
      <c r="BX57" s="156">
        <f>iferror(BR44/BQ44,"-")</f>
        <v>0.8153846154</v>
      </c>
      <c r="BY57" s="63"/>
      <c r="BZ57" s="110"/>
      <c r="CA57" s="110"/>
      <c r="CB57" s="110"/>
      <c r="CC57" s="110"/>
      <c r="CD57" s="156">
        <f>IFERROR((BA44+BI44+BR44+W44+AE44+AN44)/(AZ44+BH44+BQ44+V44+AD44+AM44),"-")</f>
        <v>0.8695652174</v>
      </c>
      <c r="CE57" s="63"/>
      <c r="CF57" s="110"/>
      <c r="CG57" s="110"/>
      <c r="CH57" s="110"/>
    </row>
    <row r="58" ht="15.75" customHeight="1">
      <c r="A58" s="110"/>
      <c r="B58" s="110"/>
      <c r="C58" s="110"/>
      <c r="D58" s="110"/>
      <c r="E58" s="110"/>
      <c r="F58" s="110"/>
      <c r="G58" s="110"/>
      <c r="H58" s="110"/>
      <c r="I58" s="110"/>
      <c r="J58" s="194" t="s">
        <v>137</v>
      </c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63"/>
      <c r="X58" s="62"/>
      <c r="Y58" s="63"/>
      <c r="Z58" s="190"/>
      <c r="AA58" s="190"/>
      <c r="AB58" s="190"/>
      <c r="AC58" s="110"/>
      <c r="AD58" s="110"/>
      <c r="AE58" s="196"/>
      <c r="AF58" s="163"/>
      <c r="AG58" s="62"/>
      <c r="AH58" s="63"/>
      <c r="AI58" s="190"/>
      <c r="AJ58" s="190"/>
      <c r="AK58" s="171"/>
      <c r="AL58" s="160"/>
      <c r="AM58" s="110"/>
      <c r="AN58" s="171"/>
      <c r="AO58" s="160"/>
      <c r="AP58" s="110"/>
      <c r="AQ58" s="171"/>
      <c r="AR58" s="160"/>
      <c r="AS58" s="110"/>
      <c r="AT58" s="171"/>
      <c r="AU58" s="160"/>
      <c r="AV58" s="138"/>
      <c r="AW58" s="84"/>
      <c r="AX58" s="84"/>
      <c r="AY58" s="85"/>
      <c r="AZ58" s="110"/>
      <c r="BA58" s="163"/>
      <c r="BB58" s="62"/>
      <c r="BC58" s="63"/>
      <c r="BD58" s="190"/>
      <c r="BE58" s="190"/>
      <c r="BF58" s="190"/>
      <c r="BG58" s="110"/>
      <c r="BH58" s="110"/>
      <c r="BI58" s="196"/>
      <c r="BJ58" s="163"/>
      <c r="BK58" s="62"/>
      <c r="BL58" s="63"/>
      <c r="BM58" s="190"/>
      <c r="BN58" s="190"/>
      <c r="BO58" s="171"/>
      <c r="BP58" s="160"/>
      <c r="BQ58" s="110"/>
      <c r="BR58" s="171"/>
      <c r="BS58" s="160"/>
      <c r="BT58" s="110"/>
      <c r="BU58" s="171"/>
      <c r="BV58" s="160"/>
      <c r="BW58" s="110"/>
      <c r="BX58" s="171"/>
      <c r="BY58" s="160"/>
      <c r="BZ58" s="305"/>
      <c r="CA58" s="197"/>
      <c r="CB58" s="197"/>
      <c r="CC58" s="197"/>
      <c r="CD58" s="171"/>
      <c r="CE58" s="160"/>
      <c r="CF58" s="197"/>
      <c r="CG58" s="197"/>
      <c r="CH58" s="306"/>
    </row>
    <row r="59" ht="15.75" customHeight="1">
      <c r="A59" s="110"/>
      <c r="B59" s="110"/>
      <c r="C59" s="110"/>
      <c r="D59" s="110"/>
      <c r="E59" s="110"/>
      <c r="F59" s="110"/>
      <c r="G59" s="110"/>
      <c r="H59" s="110"/>
      <c r="I59" s="110"/>
      <c r="J59" s="198" t="s">
        <v>138</v>
      </c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71"/>
      <c r="Y59" s="160"/>
      <c r="Z59" s="190"/>
      <c r="AA59" s="190"/>
      <c r="AB59" s="190"/>
      <c r="AC59" s="110"/>
      <c r="AD59" s="110"/>
      <c r="AE59" s="196"/>
      <c r="AF59" s="171"/>
      <c r="AH59" s="160"/>
      <c r="AI59" s="190"/>
      <c r="AJ59" s="190"/>
      <c r="AK59" s="175"/>
      <c r="AL59" s="146"/>
      <c r="AM59" s="110"/>
      <c r="AN59" s="175"/>
      <c r="AO59" s="146"/>
      <c r="AP59" s="110"/>
      <c r="AQ59" s="175"/>
      <c r="AR59" s="146"/>
      <c r="AS59" s="110"/>
      <c r="AT59" s="175"/>
      <c r="AU59" s="146"/>
      <c r="AV59" s="152"/>
      <c r="AW59" s="85"/>
      <c r="AX59" s="152"/>
      <c r="AY59" s="85"/>
      <c r="AZ59" s="110"/>
      <c r="BA59" s="171"/>
      <c r="BC59" s="160"/>
      <c r="BD59" s="190"/>
      <c r="BE59" s="190"/>
      <c r="BF59" s="190"/>
      <c r="BG59" s="110"/>
      <c r="BH59" s="110"/>
      <c r="BI59" s="196"/>
      <c r="BJ59" s="171"/>
      <c r="BL59" s="160"/>
      <c r="BM59" s="190"/>
      <c r="BN59" s="190"/>
      <c r="BO59" s="175"/>
      <c r="BP59" s="146"/>
      <c r="BQ59" s="110"/>
      <c r="BR59" s="175"/>
      <c r="BS59" s="146"/>
      <c r="BT59" s="110"/>
      <c r="BU59" s="175"/>
      <c r="BV59" s="146"/>
      <c r="BW59" s="110"/>
      <c r="BX59" s="175"/>
      <c r="BY59" s="146"/>
      <c r="BZ59" s="201"/>
      <c r="CA59" s="199"/>
      <c r="CB59" s="199"/>
      <c r="CC59" s="199"/>
      <c r="CD59" s="175"/>
      <c r="CE59" s="146"/>
      <c r="CF59" s="199"/>
      <c r="CG59" s="199"/>
      <c r="CH59" s="202"/>
    </row>
    <row r="60" ht="15.75" customHeight="1">
      <c r="A60" s="110"/>
      <c r="B60" s="110"/>
      <c r="C60" s="110"/>
      <c r="D60" s="110"/>
      <c r="E60" s="110"/>
      <c r="F60" s="110"/>
      <c r="G60" s="110"/>
      <c r="H60" s="110"/>
      <c r="I60" s="110"/>
      <c r="J60" s="20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75"/>
      <c r="X60" s="145"/>
      <c r="Y60" s="146"/>
      <c r="Z60" s="190"/>
      <c r="AA60" s="190"/>
      <c r="AB60" s="190"/>
      <c r="AC60" s="110"/>
      <c r="AD60" s="110"/>
      <c r="AE60" s="196"/>
      <c r="AF60" s="175"/>
      <c r="AG60" s="145"/>
      <c r="AH60" s="146"/>
      <c r="AI60" s="190"/>
      <c r="AJ60" s="190"/>
      <c r="AK60" s="190"/>
      <c r="AL60" s="190"/>
      <c r="AM60" s="110"/>
      <c r="AN60" s="110"/>
      <c r="AO60" s="110"/>
      <c r="AP60" s="110"/>
      <c r="AQ60" s="110"/>
      <c r="AR60" s="110"/>
      <c r="AS60" s="110"/>
      <c r="AT60" s="110"/>
      <c r="AU60" s="110"/>
      <c r="AV60" s="163"/>
      <c r="AW60" s="63"/>
      <c r="AX60" s="163"/>
      <c r="AY60" s="63"/>
      <c r="AZ60" s="110"/>
      <c r="BA60" s="175"/>
      <c r="BB60" s="145"/>
      <c r="BC60" s="146"/>
      <c r="BD60" s="190"/>
      <c r="BE60" s="190"/>
      <c r="BF60" s="190"/>
      <c r="BG60" s="110"/>
      <c r="BH60" s="110"/>
      <c r="BI60" s="196"/>
      <c r="BJ60" s="175"/>
      <c r="BK60" s="145"/>
      <c r="BL60" s="146"/>
      <c r="BM60" s="190"/>
      <c r="BN60" s="190"/>
      <c r="BO60" s="190"/>
      <c r="BP60" s="190"/>
      <c r="BQ60" s="110"/>
      <c r="BR60" s="110"/>
      <c r="BS60" s="110"/>
      <c r="BT60" s="110"/>
      <c r="BU60" s="110"/>
      <c r="BV60" s="110"/>
      <c r="BW60" s="110"/>
      <c r="BX60" s="110"/>
      <c r="BY60" s="110"/>
      <c r="BZ60" s="201"/>
      <c r="CA60" s="199"/>
      <c r="CB60" s="199"/>
      <c r="CC60" s="199"/>
      <c r="CD60" s="199"/>
      <c r="CE60" s="199"/>
      <c r="CF60" s="199"/>
      <c r="CG60" s="199"/>
      <c r="CH60" s="202"/>
    </row>
    <row r="61" ht="15.75" customHeight="1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90"/>
      <c r="AA61" s="190"/>
      <c r="AB61" s="190"/>
      <c r="AC61" s="110"/>
      <c r="AD61" s="110"/>
      <c r="AE61" s="110"/>
      <c r="AF61" s="110"/>
      <c r="AG61" s="110"/>
      <c r="AH61" s="110"/>
      <c r="AI61" s="190"/>
      <c r="AJ61" s="190"/>
      <c r="AK61" s="190"/>
      <c r="AL61" s="190"/>
      <c r="AM61" s="110"/>
      <c r="AN61" s="110"/>
      <c r="AO61" s="110"/>
      <c r="AP61" s="110"/>
      <c r="AQ61" s="110"/>
      <c r="AR61" s="110"/>
      <c r="AS61" s="110"/>
      <c r="AT61" s="110"/>
      <c r="AU61" s="110"/>
      <c r="AV61" s="171"/>
      <c r="AW61" s="160"/>
      <c r="AX61" s="171"/>
      <c r="AY61" s="160"/>
      <c r="AZ61" s="110"/>
      <c r="BA61" s="110"/>
      <c r="BB61" s="110"/>
      <c r="BC61" s="110"/>
      <c r="BD61" s="190"/>
      <c r="BE61" s="190"/>
      <c r="BF61" s="190"/>
      <c r="BG61" s="110"/>
      <c r="BH61" s="110"/>
      <c r="BI61" s="110"/>
      <c r="BJ61" s="110"/>
      <c r="BK61" s="110"/>
      <c r="BL61" s="110"/>
      <c r="BM61" s="190"/>
      <c r="BN61" s="190"/>
      <c r="BO61" s="190"/>
      <c r="BP61" s="190"/>
      <c r="BQ61" s="110"/>
      <c r="BR61" s="110"/>
      <c r="BS61" s="110"/>
      <c r="BT61" s="110"/>
      <c r="BU61" s="110"/>
      <c r="BV61" s="110"/>
      <c r="BW61" s="110"/>
      <c r="BX61" s="110"/>
      <c r="BY61" s="110"/>
      <c r="BZ61" s="201"/>
      <c r="CA61" s="199"/>
      <c r="CB61" s="199"/>
      <c r="CC61" s="199"/>
      <c r="CD61" s="199"/>
      <c r="CE61" s="199"/>
      <c r="CF61" s="199"/>
      <c r="CG61" s="199"/>
      <c r="CH61" s="202"/>
    </row>
    <row r="62" ht="15.75" customHeight="1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90"/>
      <c r="AA62" s="190"/>
      <c r="AB62" s="190"/>
      <c r="AC62" s="110"/>
      <c r="AD62" s="110"/>
      <c r="AE62" s="110"/>
      <c r="AF62" s="110"/>
      <c r="AG62" s="110"/>
      <c r="AH62" s="110"/>
      <c r="AI62" s="190"/>
      <c r="AJ62" s="190"/>
      <c r="AK62" s="190"/>
      <c r="AL62" s="190"/>
      <c r="AM62" s="110"/>
      <c r="AN62" s="110"/>
      <c r="AO62" s="110"/>
      <c r="AP62" s="110"/>
      <c r="AQ62" s="110"/>
      <c r="AR62" s="110"/>
      <c r="AS62" s="110"/>
      <c r="AT62" s="110"/>
      <c r="AU62" s="110"/>
      <c r="AV62" s="175"/>
      <c r="AW62" s="146"/>
      <c r="AX62" s="175"/>
      <c r="AY62" s="146"/>
      <c r="AZ62" s="110"/>
      <c r="BA62" s="110"/>
      <c r="BB62" s="110"/>
      <c r="BC62" s="110"/>
      <c r="BD62" s="190"/>
      <c r="BE62" s="190"/>
      <c r="BF62" s="190"/>
      <c r="BG62" s="110"/>
      <c r="BH62" s="110"/>
      <c r="BI62" s="110"/>
      <c r="BJ62" s="110"/>
      <c r="BK62" s="110"/>
      <c r="BL62" s="110"/>
      <c r="BM62" s="190"/>
      <c r="BN62" s="190"/>
      <c r="BO62" s="190"/>
      <c r="BP62" s="190"/>
      <c r="BQ62" s="110"/>
      <c r="BR62" s="110"/>
      <c r="BS62" s="110"/>
      <c r="BT62" s="110"/>
      <c r="BU62" s="110"/>
      <c r="BV62" s="110"/>
      <c r="BW62" s="110"/>
      <c r="BX62" s="110"/>
      <c r="BY62" s="110"/>
      <c r="BZ62" s="203"/>
      <c r="CA62" s="204"/>
      <c r="CB62" s="204"/>
      <c r="CC62" s="204"/>
      <c r="CD62" s="204"/>
      <c r="CE62" s="204"/>
      <c r="CF62" s="204"/>
      <c r="CG62" s="204"/>
      <c r="CH62" s="205"/>
    </row>
    <row r="63" ht="15.75" customHeight="1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90"/>
      <c r="AA63" s="190"/>
      <c r="AB63" s="190"/>
      <c r="AC63" s="110"/>
      <c r="AD63" s="110"/>
      <c r="AE63" s="110"/>
      <c r="AF63" s="110"/>
      <c r="AG63" s="110"/>
      <c r="AH63" s="110"/>
      <c r="AI63" s="190"/>
      <c r="AJ63" s="190"/>
      <c r="AK63" s="190"/>
      <c r="AL63" s="190"/>
      <c r="AM63" s="110"/>
      <c r="AN63" s="110"/>
      <c r="AO63" s="110"/>
      <c r="AP63" s="110"/>
      <c r="AQ63" s="110"/>
      <c r="AR63" s="110"/>
      <c r="AS63" s="110"/>
      <c r="AT63" s="110"/>
      <c r="AU63" s="110"/>
      <c r="AV63" s="152"/>
      <c r="AW63" s="85"/>
      <c r="AX63" s="152"/>
      <c r="AY63" s="85"/>
      <c r="AZ63" s="110"/>
      <c r="BA63" s="110"/>
      <c r="BB63" s="110"/>
      <c r="BC63" s="110"/>
      <c r="BD63" s="110"/>
      <c r="BE63" s="110"/>
      <c r="BF63" s="110"/>
      <c r="BG63" s="110"/>
      <c r="BH63" s="110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10"/>
      <c r="BU63" s="110"/>
      <c r="BV63" s="110"/>
      <c r="BW63" s="110"/>
      <c r="BX63" s="110"/>
      <c r="BY63" s="110"/>
      <c r="BZ63" s="110"/>
      <c r="CA63" s="110"/>
      <c r="CB63" s="110"/>
      <c r="CC63" s="110"/>
      <c r="CD63" s="110"/>
      <c r="CE63" s="110"/>
      <c r="CF63" s="110"/>
      <c r="CG63" s="110"/>
      <c r="CH63" s="110"/>
    </row>
    <row r="64" ht="15.75" customHeight="1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90"/>
      <c r="AA64" s="190"/>
      <c r="AB64" s="190"/>
      <c r="AC64" s="110"/>
      <c r="AD64" s="110"/>
      <c r="AE64" s="110"/>
      <c r="AF64" s="110"/>
      <c r="AG64" s="110"/>
      <c r="AH64" s="110"/>
      <c r="AI64" s="190"/>
      <c r="AJ64" s="190"/>
      <c r="AK64" s="190"/>
      <c r="AL64" s="190"/>
      <c r="AM64" s="110"/>
      <c r="AN64" s="110"/>
      <c r="AO64" s="110"/>
      <c r="AP64" s="110"/>
      <c r="AQ64" s="110"/>
      <c r="AR64" s="110"/>
      <c r="AS64" s="110"/>
      <c r="AT64" s="110"/>
      <c r="AU64" s="110"/>
      <c r="AV64" s="163"/>
      <c r="AW64" s="63"/>
      <c r="AX64" s="167"/>
      <c r="AY64" s="16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0"/>
      <c r="BN64" s="110"/>
      <c r="BO64" s="110"/>
      <c r="BP64" s="110"/>
      <c r="BQ64" s="110"/>
      <c r="BR64" s="110"/>
      <c r="BS64" s="110"/>
      <c r="BT64" s="110"/>
      <c r="BU64" s="110"/>
      <c r="BV64" s="110"/>
      <c r="BW64" s="110"/>
      <c r="BX64" s="110"/>
      <c r="BY64" s="110"/>
      <c r="BZ64" s="110"/>
      <c r="CA64" s="110"/>
      <c r="CB64" s="110"/>
      <c r="CC64" s="110"/>
      <c r="CD64" s="110"/>
      <c r="CE64" s="110"/>
      <c r="CF64" s="110"/>
      <c r="CG64" s="110"/>
      <c r="CH64" s="110"/>
    </row>
    <row r="65" ht="15.75" customHeight="1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90"/>
      <c r="AA65" s="190"/>
      <c r="AB65" s="190"/>
      <c r="AC65" s="110"/>
      <c r="AD65" s="110"/>
      <c r="AE65" s="110"/>
      <c r="AF65" s="110"/>
      <c r="AG65" s="110"/>
      <c r="AH65" s="110"/>
      <c r="AI65" s="190"/>
      <c r="AJ65" s="190"/>
      <c r="AK65" s="190"/>
      <c r="AL65" s="190"/>
      <c r="AM65" s="110"/>
      <c r="AN65" s="110"/>
      <c r="AO65" s="110"/>
      <c r="AP65" s="110"/>
      <c r="AQ65" s="110"/>
      <c r="AR65" s="110"/>
      <c r="AS65" s="110"/>
      <c r="AT65" s="110"/>
      <c r="AU65" s="110"/>
      <c r="AV65" s="171"/>
      <c r="AW65" s="160"/>
      <c r="AY65" s="160"/>
      <c r="AZ65" s="110"/>
      <c r="BA65" s="110"/>
      <c r="BB65" s="110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0"/>
      <c r="BO65" s="110"/>
      <c r="BP65" s="110"/>
      <c r="BQ65" s="110"/>
      <c r="BR65" s="110"/>
      <c r="BS65" s="110"/>
      <c r="BT65" s="110"/>
      <c r="BU65" s="110"/>
      <c r="BV65" s="110"/>
      <c r="BW65" s="110"/>
      <c r="BX65" s="110"/>
      <c r="BY65" s="110"/>
      <c r="BZ65" s="110"/>
      <c r="CA65" s="110"/>
      <c r="CB65" s="110"/>
      <c r="CC65" s="110"/>
      <c r="CD65" s="110"/>
      <c r="CE65" s="110"/>
      <c r="CF65" s="110"/>
      <c r="CG65" s="110"/>
      <c r="CH65" s="110"/>
    </row>
    <row r="66" ht="15.75" customHeight="1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75"/>
      <c r="AW66" s="146"/>
      <c r="AX66" s="145"/>
      <c r="AY66" s="146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0"/>
      <c r="BO66" s="110"/>
      <c r="BP66" s="110"/>
      <c r="BQ66" s="110"/>
      <c r="BR66" s="110"/>
      <c r="BS66" s="110"/>
      <c r="BT66" s="110"/>
      <c r="BU66" s="110"/>
      <c r="BV66" s="110"/>
      <c r="BW66" s="110"/>
      <c r="BX66" s="110"/>
      <c r="BY66" s="110"/>
      <c r="BZ66" s="110"/>
      <c r="CA66" s="110"/>
      <c r="CB66" s="110"/>
      <c r="CC66" s="110"/>
      <c r="CD66" s="110"/>
      <c r="CE66" s="110"/>
      <c r="CF66" s="110"/>
      <c r="CG66" s="110"/>
      <c r="CH66" s="110"/>
    </row>
    <row r="67" ht="15.75" customHeight="1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0"/>
      <c r="BO67" s="110"/>
      <c r="BP67" s="110"/>
      <c r="BQ67" s="110"/>
      <c r="BR67" s="110"/>
      <c r="BS67" s="110"/>
      <c r="BT67" s="110"/>
      <c r="BU67" s="110"/>
      <c r="BV67" s="110"/>
      <c r="BW67" s="110"/>
      <c r="BX67" s="110"/>
      <c r="BY67" s="110"/>
      <c r="BZ67" s="110"/>
      <c r="CA67" s="110"/>
      <c r="CB67" s="110"/>
      <c r="CC67" s="110"/>
      <c r="CD67" s="110"/>
      <c r="CE67" s="110"/>
      <c r="CF67" s="110"/>
      <c r="CG67" s="110"/>
      <c r="CH67" s="110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8">
    <mergeCell ref="CA47:CB47"/>
    <mergeCell ref="CD47:CE47"/>
    <mergeCell ref="AT47:AU47"/>
    <mergeCell ref="AW47:AX47"/>
    <mergeCell ref="AZ47:BD47"/>
    <mergeCell ref="BO47:BP47"/>
    <mergeCell ref="BR47:BS47"/>
    <mergeCell ref="BU47:BV47"/>
    <mergeCell ref="BX47:BY47"/>
    <mergeCell ref="B1:B2"/>
    <mergeCell ref="G2:K2"/>
    <mergeCell ref="A3:B4"/>
    <mergeCell ref="G3:K3"/>
    <mergeCell ref="W3:X3"/>
    <mergeCell ref="W4:X4"/>
    <mergeCell ref="A5:B5"/>
    <mergeCell ref="BZ7:CF8"/>
    <mergeCell ref="CD10:CF11"/>
    <mergeCell ref="BZ11:CB11"/>
    <mergeCell ref="W5:X5"/>
    <mergeCell ref="W6:X6"/>
    <mergeCell ref="W7:X7"/>
    <mergeCell ref="AV7:AX8"/>
    <mergeCell ref="W8:X8"/>
    <mergeCell ref="V10:AX10"/>
    <mergeCell ref="AZ10:CB10"/>
    <mergeCell ref="BH11:BO11"/>
    <mergeCell ref="BQ11:BX11"/>
    <mergeCell ref="M11:O11"/>
    <mergeCell ref="Q11:S11"/>
    <mergeCell ref="V11:AB11"/>
    <mergeCell ref="AD11:AK11"/>
    <mergeCell ref="AM11:AT11"/>
    <mergeCell ref="AV11:AX11"/>
    <mergeCell ref="AZ11:BF11"/>
    <mergeCell ref="G4:H4"/>
    <mergeCell ref="G5:H5"/>
    <mergeCell ref="G6:H6"/>
    <mergeCell ref="G7:H7"/>
    <mergeCell ref="G8:H8"/>
    <mergeCell ref="G9:H9"/>
    <mergeCell ref="I11:K11"/>
    <mergeCell ref="BU48:BV48"/>
    <mergeCell ref="BX48:BY48"/>
    <mergeCell ref="CD48:CE48"/>
    <mergeCell ref="I47:K47"/>
    <mergeCell ref="I48:K48"/>
    <mergeCell ref="AT48:AU48"/>
    <mergeCell ref="AZ48:BA48"/>
    <mergeCell ref="BC48:BD48"/>
    <mergeCell ref="BO48:BP48"/>
    <mergeCell ref="BR48:BS48"/>
    <mergeCell ref="AT49:AU51"/>
    <mergeCell ref="AT52:AU52"/>
    <mergeCell ref="AN47:AO47"/>
    <mergeCell ref="AN48:AO48"/>
    <mergeCell ref="AK49:AL51"/>
    <mergeCell ref="AQ49:AR51"/>
    <mergeCell ref="AV49:AV51"/>
    <mergeCell ref="AK52:AL52"/>
    <mergeCell ref="AQ52:AR52"/>
    <mergeCell ref="AT56:AU56"/>
    <mergeCell ref="AT57:AU59"/>
    <mergeCell ref="AV60:AW62"/>
    <mergeCell ref="AX60:AY62"/>
    <mergeCell ref="AV63:AW63"/>
    <mergeCell ref="AX63:AY63"/>
    <mergeCell ref="AV64:AW66"/>
    <mergeCell ref="AX64:AY66"/>
    <mergeCell ref="AK56:AL56"/>
    <mergeCell ref="AN56:AO56"/>
    <mergeCell ref="AQ56:AR56"/>
    <mergeCell ref="AF57:AH57"/>
    <mergeCell ref="AK57:AL59"/>
    <mergeCell ref="AN57:AO59"/>
    <mergeCell ref="AQ57:AR59"/>
    <mergeCell ref="AF58:AH60"/>
    <mergeCell ref="BR49:BS51"/>
    <mergeCell ref="BR52:BS52"/>
    <mergeCell ref="AW49:AW51"/>
    <mergeCell ref="AX49:AX51"/>
    <mergeCell ref="AZ49:BA51"/>
    <mergeCell ref="BO49:BP51"/>
    <mergeCell ref="BU49:BV51"/>
    <mergeCell ref="AZ52:BA52"/>
    <mergeCell ref="BO52:BP52"/>
    <mergeCell ref="BU52:BV52"/>
    <mergeCell ref="Y53:Z55"/>
    <mergeCell ref="AA53:AA55"/>
    <mergeCell ref="W57:Y57"/>
    <mergeCell ref="W58:Y60"/>
    <mergeCell ref="V48:W48"/>
    <mergeCell ref="Y48:Z48"/>
    <mergeCell ref="V49:W51"/>
    <mergeCell ref="Y49:Z51"/>
    <mergeCell ref="V52:W52"/>
    <mergeCell ref="Y52:Z52"/>
    <mergeCell ref="V53:W55"/>
    <mergeCell ref="BU53:BV55"/>
    <mergeCell ref="BX53:BY55"/>
    <mergeCell ref="BU56:BV56"/>
    <mergeCell ref="BX56:BY56"/>
    <mergeCell ref="CD56:CE56"/>
    <mergeCell ref="CD57:CE59"/>
    <mergeCell ref="BR53:BS55"/>
    <mergeCell ref="BR56:BS56"/>
    <mergeCell ref="BO57:BP59"/>
    <mergeCell ref="BR57:BS59"/>
    <mergeCell ref="BU57:BV59"/>
    <mergeCell ref="BX57:BY59"/>
    <mergeCell ref="BA57:BC57"/>
    <mergeCell ref="BJ57:BL57"/>
    <mergeCell ref="AV58:AY58"/>
    <mergeCell ref="BA58:BC60"/>
    <mergeCell ref="BJ58:BL60"/>
    <mergeCell ref="AV59:AW59"/>
    <mergeCell ref="AX59:AY59"/>
    <mergeCell ref="AV53:AV55"/>
    <mergeCell ref="AW53:AW55"/>
    <mergeCell ref="AX53:AX55"/>
    <mergeCell ref="AZ53:BA55"/>
    <mergeCell ref="BN53:BN55"/>
    <mergeCell ref="BO53:BP55"/>
    <mergeCell ref="BO56:BP56"/>
    <mergeCell ref="M47:O47"/>
    <mergeCell ref="V47:Z47"/>
    <mergeCell ref="AK47:AL47"/>
    <mergeCell ref="AQ47:AR47"/>
    <mergeCell ref="F48:G48"/>
    <mergeCell ref="M48:O48"/>
    <mergeCell ref="AK48:AL48"/>
    <mergeCell ref="AQ48:AR48"/>
    <mergeCell ref="M49:O51"/>
    <mergeCell ref="M52:O52"/>
    <mergeCell ref="M53:O55"/>
    <mergeCell ref="Q53:S55"/>
    <mergeCell ref="BC49:BD51"/>
    <mergeCell ref="BC52:BD52"/>
    <mergeCell ref="BC53:BD55"/>
    <mergeCell ref="BE53:BE55"/>
    <mergeCell ref="F52:G52"/>
    <mergeCell ref="F53:G55"/>
    <mergeCell ref="I53:K55"/>
    <mergeCell ref="Q47:S47"/>
    <mergeCell ref="Q48:S48"/>
    <mergeCell ref="F49:G51"/>
    <mergeCell ref="I49:K51"/>
    <mergeCell ref="Q49:S51"/>
    <mergeCell ref="I52:K52"/>
    <mergeCell ref="Q52:S52"/>
    <mergeCell ref="AN49:AO51"/>
    <mergeCell ref="AN52:AO52"/>
    <mergeCell ref="AJ53:AJ55"/>
    <mergeCell ref="AK53:AL55"/>
    <mergeCell ref="AN53:AO55"/>
    <mergeCell ref="AQ53:AR55"/>
    <mergeCell ref="AT53:AU55"/>
    <mergeCell ref="BZ53:BZ55"/>
    <mergeCell ref="CA53:CA55"/>
    <mergeCell ref="CB53:CB55"/>
    <mergeCell ref="CD53:CE55"/>
    <mergeCell ref="BX49:BY51"/>
    <mergeCell ref="BZ49:BZ51"/>
    <mergeCell ref="CA49:CA51"/>
    <mergeCell ref="CB49:CB51"/>
    <mergeCell ref="CD49:CE51"/>
    <mergeCell ref="BX52:BY52"/>
    <mergeCell ref="CD52:CE52"/>
  </mergeCells>
  <conditionalFormatting sqref="E13:F43">
    <cfRule type="containsBlanks" dxfId="1" priority="1">
      <formula>LEN(TRIM(E13))=0</formula>
    </cfRule>
  </conditionalFormatting>
  <conditionalFormatting sqref="E13:F43">
    <cfRule type="containsText" dxfId="0" priority="2" operator="containsText" text="Yes">
      <formula>NOT(ISERROR(SEARCH(("Yes"),(E13))))</formula>
    </cfRule>
  </conditionalFormatting>
  <conditionalFormatting sqref="E13:F43">
    <cfRule type="containsText" dxfId="2" priority="3" operator="containsText" text="No">
      <formula>NOT(ISERROR(SEARCH(("No"),(E13))))</formula>
    </cfRule>
  </conditionalFormatting>
  <conditionalFormatting sqref="I49:J51 M49:N51 Q49:R51">
    <cfRule type="cellIs" dxfId="0" priority="4" operator="greaterThan">
      <formula>"40%"</formula>
    </cfRule>
  </conditionalFormatting>
  <conditionalFormatting sqref="I49:J51 M49:N51 Q49:R51">
    <cfRule type="beginsWith" dxfId="3" priority="5" operator="beginsWith" text="3">
      <formula>LEFT((I49),LEN("3"))=("3")</formula>
    </cfRule>
  </conditionalFormatting>
  <conditionalFormatting sqref="I49:J51 M49:N51 Q49:R51">
    <cfRule type="cellIs" dxfId="4" priority="6" operator="lessThan">
      <formula>30</formula>
    </cfRule>
  </conditionalFormatting>
  <conditionalFormatting sqref="I53:J55 M53:N55 Q53:R55">
    <cfRule type="cellIs" dxfId="0" priority="7" operator="greaterThan">
      <formula>"15%"</formula>
    </cfRule>
  </conditionalFormatting>
  <conditionalFormatting sqref="I53:J55 M53:N55 Q53:R55">
    <cfRule type="cellIs" dxfId="3" priority="8" operator="between">
      <formula>"10%"</formula>
      <formula>"15%"</formula>
    </cfRule>
  </conditionalFormatting>
  <conditionalFormatting sqref="I53:J55 M53:N55 Q53:R55">
    <cfRule type="cellIs" dxfId="2" priority="9" operator="lessThan">
      <formula>"10%"</formula>
    </cfRule>
  </conditionalFormatting>
  <conditionalFormatting sqref="F49:G51">
    <cfRule type="cellIs" dxfId="0" priority="10" operator="lessThan">
      <formula>25</formula>
    </cfRule>
  </conditionalFormatting>
  <conditionalFormatting sqref="F49:G51">
    <cfRule type="cellIs" dxfId="1" priority="11" operator="between">
      <formula>25.1</formula>
      <formula>35</formula>
    </cfRule>
  </conditionalFormatting>
  <conditionalFormatting sqref="F53:G55">
    <cfRule type="cellIs" dxfId="0" priority="12" operator="greaterThan">
      <formula>"125%"</formula>
    </cfRule>
  </conditionalFormatting>
  <conditionalFormatting sqref="F53:G55">
    <cfRule type="cellIs" dxfId="1" priority="13" operator="between">
      <formula>"100%"</formula>
      <formula>"124.90%"</formula>
    </cfRule>
  </conditionalFormatting>
  <conditionalFormatting sqref="F53:G55">
    <cfRule type="cellIs" dxfId="2" priority="14" operator="lessThan">
      <formula>"99.90%"</formula>
    </cfRule>
  </conditionalFormatting>
  <conditionalFormatting sqref="V49:W51 AZ49:BA51">
    <cfRule type="cellIs" dxfId="0" priority="15" operator="greaterThan">
      <formula>"85%"</formula>
    </cfRule>
  </conditionalFormatting>
  <conditionalFormatting sqref="V49:W51 AZ49:BA51">
    <cfRule type="cellIs" dxfId="1" priority="16" operator="between">
      <formula>"70%"</formula>
      <formula>"84.90%"</formula>
    </cfRule>
  </conditionalFormatting>
  <conditionalFormatting sqref="V49:W51 AZ49:BA51">
    <cfRule type="cellIs" dxfId="2" priority="17" operator="lessThan">
      <formula>"69.90%"</formula>
    </cfRule>
  </conditionalFormatting>
  <conditionalFormatting sqref="X53:Z55 AK49 AM49:AN49 AQ49 AT49 BB53:BD55 BO49 BQ49:BR49 BU49 BX49 CD49">
    <cfRule type="cellIs" dxfId="0" priority="18" operator="greaterThan">
      <formula>"30%"</formula>
    </cfRule>
  </conditionalFormatting>
  <conditionalFormatting sqref="X53:Z55 AK49 AM49:AN49 AQ49 AT49 BB53:BD55 BO49 BQ49:BR49 BU49 BX49 CD49">
    <cfRule type="cellIs" dxfId="1" priority="19" operator="between">
      <formula>"20%"</formula>
      <formula>"29.90%"</formula>
    </cfRule>
  </conditionalFormatting>
  <conditionalFormatting sqref="X53:Z55 AK49 AM49:AN49 AQ49 AT49 BB53:BD55 BO49 BQ49:BR49 BU49 BX49 CD49">
    <cfRule type="cellIs" dxfId="2" priority="20" operator="lessThan">
      <formula>"19.99%"</formula>
    </cfRule>
  </conditionalFormatting>
  <conditionalFormatting sqref="V53:W55 AK53 AK57 AM53:AN53 AN57 AQ53 AQ57 AT53 AT57 AZ53:BA55 BO53 BO57 BQ53:BR53 BR57 BU53 BU57 BX53 BX57 CD53 CD57">
    <cfRule type="cellIs" dxfId="0" priority="21" operator="greaterThan">
      <formula>"80%"</formula>
    </cfRule>
  </conditionalFormatting>
  <conditionalFormatting sqref="V53:W55 AK53 AK57 AM53:AN53 AN57 AQ53 AQ57 AT53 AT57 AZ53:BA55 BO53 BO57 BQ53:BR53 BR57 BU53 BU57 BX53 BX57 CD53 CD57">
    <cfRule type="cellIs" dxfId="1" priority="22" operator="between">
      <formula>"70%"</formula>
      <formula>"79.99%"</formula>
    </cfRule>
  </conditionalFormatting>
  <conditionalFormatting sqref="V53:W55 AK53 AK57 AM53:AN53 AN57 AQ53 AQ57 AT53 AT57 AZ53:BA55 BO53 BO57 BQ53:BR53 BR57 BU53 BU57 BX53 BX57 CD53 CD57">
    <cfRule type="cellIs" dxfId="2" priority="23" operator="lessThan">
      <formula>"69.99%"</formula>
    </cfRule>
  </conditionalFormatting>
  <conditionalFormatting sqref="AV49:AV51 BZ49:BZ51">
    <cfRule type="cellIs" dxfId="0" priority="24" operator="lessThan">
      <formula>150</formula>
    </cfRule>
  </conditionalFormatting>
  <conditionalFormatting sqref="AV49:AV51 BZ49:BZ51">
    <cfRule type="cellIs" dxfId="1" priority="25" operator="between">
      <formula>150.01</formula>
      <formula>250</formula>
    </cfRule>
  </conditionalFormatting>
  <conditionalFormatting sqref="AV49:AV51 BZ49:BZ51">
    <cfRule type="cellIs" dxfId="2" priority="26" operator="greaterThan">
      <formula>250.01</formula>
    </cfRule>
  </conditionalFormatting>
  <conditionalFormatting sqref="AW49:AW51 CA49:CA51">
    <cfRule type="cellIs" dxfId="0" priority="27" operator="lessThan">
      <formula>300</formula>
    </cfRule>
  </conditionalFormatting>
  <conditionalFormatting sqref="AW49:AW51 CA49:CA51">
    <cfRule type="cellIs" dxfId="1" priority="28" operator="between">
      <formula>300.01</formula>
      <formula>400</formula>
    </cfRule>
  </conditionalFormatting>
  <conditionalFormatting sqref="AW49:AW51 CA49:CA51">
    <cfRule type="cellIs" dxfId="2" priority="29" operator="greaterThan">
      <formula>400.01</formula>
    </cfRule>
  </conditionalFormatting>
  <conditionalFormatting sqref="AX49:AX51 CB49:CB51">
    <cfRule type="cellIs" dxfId="0" priority="30" operator="greaterThan">
      <formula>"120%"</formula>
    </cfRule>
  </conditionalFormatting>
  <conditionalFormatting sqref="AX49:AX51 CB49:CB51">
    <cfRule type="cellIs" dxfId="1" priority="31" operator="between">
      <formula>"100%"</formula>
      <formula>"119.99%"</formula>
    </cfRule>
  </conditionalFormatting>
  <conditionalFormatting sqref="AX49:AX51 CB49:CB51">
    <cfRule type="cellIs" dxfId="2" priority="32" operator="lessThan">
      <formula>"99.99%"</formula>
    </cfRule>
  </conditionalFormatting>
  <conditionalFormatting sqref="AX53:AX55 CB53:CB55">
    <cfRule type="cellIs" dxfId="0" priority="33" operator="greaterThan">
      <formula>"500%"</formula>
    </cfRule>
  </conditionalFormatting>
  <conditionalFormatting sqref="AX53:AX55 CB53:CB55">
    <cfRule type="cellIs" dxfId="1" priority="34" operator="between">
      <formula>"250%"</formula>
      <formula>"499.99%"</formula>
    </cfRule>
  </conditionalFormatting>
  <conditionalFormatting sqref="AX53:AX55 CB53:CB55">
    <cfRule type="cellIs" dxfId="2" priority="35" operator="lessThan">
      <formula>"249.99%"</formula>
    </cfRule>
  </conditionalFormatting>
  <conditionalFormatting sqref="F49:G51">
    <cfRule type="cellIs" dxfId="2" priority="36" operator="greaterThan">
      <formula>35.01</formula>
    </cfRule>
  </conditionalFormatting>
  <dataValidations>
    <dataValidation type="list" allowBlank="1" sqref="E13:F43">
      <formula1>"Yes,No"</formula1>
    </dataValidation>
  </dataValidations>
  <hyperlinks>
    <hyperlink r:id="rId2" ref="A1"/>
    <hyperlink r:id="rId3" ref="A3"/>
  </hyperlinks>
  <drawing r:id="rId4"/>
  <legacy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 outlineLevelCol="1"/>
  <cols>
    <col customWidth="1" min="1" max="1" width="6.75"/>
    <col customWidth="1" min="2" max="2" width="8.13"/>
    <col customWidth="1" hidden="1" min="3" max="3" width="7.25" outlineLevel="1"/>
    <col customWidth="1" hidden="1" min="4" max="4" width="8.75" outlineLevel="1"/>
    <col customWidth="1" hidden="1" min="5" max="5" width="8.0" outlineLevel="1"/>
    <col customWidth="1" hidden="1" min="6" max="6" width="8.13" outlineLevel="1"/>
    <col customWidth="1" min="7" max="7" width="13.13"/>
    <col customWidth="1" min="8" max="8" width="9.75"/>
    <col customWidth="1" min="9" max="9" width="9.5"/>
    <col customWidth="1" min="10" max="10" width="14.13"/>
    <col customWidth="1" min="11" max="11" width="9.5"/>
    <col customWidth="1" min="12" max="12" width="9.63" outlineLevel="1"/>
    <col customWidth="1" min="13" max="13" width="9.75"/>
    <col customWidth="1" min="14" max="15" width="10.25"/>
    <col customWidth="1" min="16" max="17" width="10.5"/>
    <col customWidth="1" min="18" max="18" width="10.0"/>
    <col customWidth="1" min="19" max="19" width="12.88"/>
    <col customWidth="1" min="20" max="20" width="13.88"/>
    <col customWidth="1" min="21" max="21" width="6.88"/>
    <col customWidth="1" min="22" max="24" width="10.25"/>
    <col customWidth="1" min="25" max="26" width="10.5"/>
    <col customWidth="1" min="27" max="27" width="8.63"/>
    <col customWidth="1" min="28" max="28" width="12.88"/>
    <col customWidth="1" min="29" max="29" width="13.88"/>
    <col customWidth="1" min="30" max="34" width="9.5"/>
    <col customWidth="1" min="35" max="35" width="10.5"/>
    <col customWidth="1" min="36" max="36" width="11.0"/>
    <col customWidth="1" min="37" max="38" width="14.0"/>
    <col customWidth="1" min="39" max="39" width="6.75"/>
    <col customWidth="1" min="40" max="81" width="14.0"/>
  </cols>
  <sheetData>
    <row r="1" ht="18.75" customHeight="1">
      <c r="A1" s="56"/>
      <c r="B1" s="57" t="s">
        <v>64</v>
      </c>
      <c r="C1" s="3"/>
      <c r="D1" s="3"/>
      <c r="E1" s="3"/>
      <c r="F1" s="3"/>
      <c r="G1" s="3"/>
      <c r="H1" s="3"/>
      <c r="I1" s="3"/>
      <c r="J1" s="3"/>
      <c r="K1" s="58" t="s">
        <v>65</v>
      </c>
      <c r="L1" s="3"/>
      <c r="M1" s="3"/>
      <c r="N1" s="3"/>
      <c r="O1" s="3"/>
      <c r="P1" s="3"/>
      <c r="Q1" s="3"/>
      <c r="R1" s="3"/>
      <c r="S1" s="3"/>
      <c r="T1" s="58"/>
      <c r="U1" s="3"/>
      <c r="V1" s="3"/>
      <c r="W1" s="3"/>
      <c r="X1" s="3"/>
      <c r="Y1" s="3"/>
      <c r="Z1" s="3"/>
      <c r="AA1" s="3"/>
      <c r="AB1" s="3"/>
      <c r="AC1" s="58"/>
      <c r="AD1" s="58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</row>
    <row r="2" ht="26.25" customHeight="1">
      <c r="A2" s="3"/>
      <c r="C2" s="3"/>
      <c r="D2" s="3"/>
      <c r="E2" s="3"/>
      <c r="F2" s="3"/>
      <c r="G2" s="59">
        <v>45017.0</v>
      </c>
      <c r="H2" s="39"/>
      <c r="I2" s="39"/>
      <c r="J2" s="39"/>
      <c r="K2" s="3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</row>
    <row r="3" ht="18.0" customHeight="1">
      <c r="A3" s="60" t="s">
        <v>67</v>
      </c>
      <c r="C3" s="3"/>
      <c r="D3" s="3"/>
      <c r="E3" s="3"/>
      <c r="F3" s="3"/>
      <c r="G3" s="61" t="s">
        <v>68</v>
      </c>
      <c r="H3" s="62"/>
      <c r="I3" s="62"/>
      <c r="J3" s="62"/>
      <c r="K3" s="63"/>
      <c r="L3" s="3"/>
      <c r="M3" s="3"/>
      <c r="N3" s="3"/>
      <c r="O3" s="64" t="s">
        <v>69</v>
      </c>
      <c r="P3" s="12"/>
      <c r="Q3" s="285" t="s">
        <v>189</v>
      </c>
      <c r="R3" s="286" t="s">
        <v>190</v>
      </c>
      <c r="S3" s="67" t="s">
        <v>72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</row>
    <row r="4" ht="18.0" customHeight="1">
      <c r="C4" s="3"/>
      <c r="D4" s="3"/>
      <c r="E4" s="3"/>
      <c r="F4" s="3"/>
      <c r="G4" s="68" t="s">
        <v>73</v>
      </c>
      <c r="H4" s="12"/>
      <c r="I4" s="69">
        <f>SUM(H44+D44)</f>
        <v>219</v>
      </c>
      <c r="J4" s="70" t="s">
        <v>74</v>
      </c>
      <c r="K4" s="71">
        <f>SUM(BY44)</f>
        <v>57</v>
      </c>
      <c r="L4" s="3"/>
      <c r="M4" s="72" t="s">
        <v>75</v>
      </c>
      <c r="N4" s="3"/>
      <c r="O4" s="68" t="s">
        <v>76</v>
      </c>
      <c r="P4" s="12"/>
      <c r="Q4" s="73">
        <f>AQ44</f>
        <v>17</v>
      </c>
      <c r="R4" s="73">
        <f>BU44</f>
        <v>40</v>
      </c>
      <c r="S4" s="74" t="str">
        <f t="shared" ref="S4:S7" si="1">if(Q4&gt;R4,$Q$3,if(Q4&lt;R4,$R$3,""))</f>
        <v>Salesperson 2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</row>
    <row r="5" ht="17.25" customHeight="1">
      <c r="A5" s="75"/>
      <c r="C5" s="3"/>
      <c r="D5" s="3"/>
      <c r="E5" s="3"/>
      <c r="F5" s="3"/>
      <c r="G5" s="68" t="s">
        <v>77</v>
      </c>
      <c r="H5" s="12"/>
      <c r="I5" s="76">
        <f>I44+L44</f>
        <v>126</v>
      </c>
      <c r="J5" s="70" t="s">
        <v>78</v>
      </c>
      <c r="K5" s="80">
        <f>SUM(BZ44)</f>
        <v>127691</v>
      </c>
      <c r="L5" s="3"/>
      <c r="M5" s="78">
        <f>iferror(K5/K4,0)</f>
        <v>2240.192982</v>
      </c>
      <c r="N5" s="3"/>
      <c r="O5" s="68" t="s">
        <v>79</v>
      </c>
      <c r="P5" s="12"/>
      <c r="Q5" s="79">
        <f>IFERROR(AQ44/(R44+Z44+AI44),0)</f>
        <v>0.3777777778</v>
      </c>
      <c r="R5" s="79">
        <f>IFERROR(BU44/(AV44+BD44+BM44),0)</f>
        <v>0.2836879433</v>
      </c>
      <c r="S5" s="74" t="str">
        <f t="shared" si="1"/>
        <v>Salesperson 1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</row>
    <row r="6" ht="16.5" customHeight="1">
      <c r="A6" s="3"/>
      <c r="B6" s="3"/>
      <c r="C6" s="3"/>
      <c r="D6" s="3"/>
      <c r="E6" s="3"/>
      <c r="F6" s="3"/>
      <c r="G6" s="68" t="s">
        <v>80</v>
      </c>
      <c r="H6" s="12"/>
      <c r="I6" s="76">
        <f>SUM(K44+N44)</f>
        <v>77</v>
      </c>
      <c r="J6" s="70" t="s">
        <v>81</v>
      </c>
      <c r="K6" s="80">
        <f>SUM(CA44)</f>
        <v>153191</v>
      </c>
      <c r="L6" s="3"/>
      <c r="M6" s="78">
        <f>iferror(K6/K4,0)</f>
        <v>2687.561404</v>
      </c>
      <c r="N6" s="3"/>
      <c r="O6" s="68" t="s">
        <v>82</v>
      </c>
      <c r="P6" s="12"/>
      <c r="Q6" s="80">
        <f>AR45</f>
        <v>1817.470588</v>
      </c>
      <c r="R6" s="80">
        <f>BV45</f>
        <v>2419.85</v>
      </c>
      <c r="S6" s="74" t="str">
        <f t="shared" si="1"/>
        <v>Salesperson 2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</row>
    <row r="7" ht="16.5" customHeight="1">
      <c r="A7" s="3"/>
      <c r="B7" s="3"/>
      <c r="C7" s="3"/>
      <c r="D7" s="3"/>
      <c r="E7" s="3"/>
      <c r="F7" s="3"/>
      <c r="G7" s="68" t="s">
        <v>209</v>
      </c>
      <c r="H7" s="12"/>
      <c r="I7" s="76">
        <f>Y44+BC44</f>
        <v>8</v>
      </c>
      <c r="J7" s="70" t="s">
        <v>84</v>
      </c>
      <c r="K7" s="77">
        <f>(BZ44-G44)/(G44)</f>
        <v>47.14204601</v>
      </c>
      <c r="L7" s="3"/>
      <c r="M7" s="3"/>
      <c r="N7" s="3"/>
      <c r="O7" s="68" t="s">
        <v>85</v>
      </c>
      <c r="P7" s="12"/>
      <c r="Q7" s="80">
        <f>AS45</f>
        <v>2229.235294</v>
      </c>
      <c r="R7" s="80">
        <f>BW45</f>
        <v>2882.35</v>
      </c>
      <c r="S7" s="74" t="str">
        <f t="shared" si="1"/>
        <v>Salesperson 2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82" t="s">
        <v>86</v>
      </c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82" t="s">
        <v>86</v>
      </c>
      <c r="BY7" s="3"/>
      <c r="BZ7" s="3"/>
      <c r="CA7" s="3"/>
      <c r="CB7" s="3"/>
      <c r="CC7" s="3"/>
    </row>
    <row r="8" ht="17.25" customHeight="1">
      <c r="A8" s="3"/>
      <c r="B8" s="3"/>
      <c r="C8" s="3"/>
      <c r="D8" s="3"/>
      <c r="E8" s="3"/>
      <c r="F8" s="3"/>
      <c r="G8" s="68" t="s">
        <v>83</v>
      </c>
      <c r="H8" s="12"/>
      <c r="I8" s="76">
        <f>BL44+AH44+Q44+AU44</f>
        <v>209</v>
      </c>
      <c r="J8" s="70" t="s">
        <v>88</v>
      </c>
      <c r="K8" s="77">
        <f>(CA44-G44)/(G44)</f>
        <v>56.75605305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Y8" s="3"/>
      <c r="BZ8" s="3"/>
      <c r="CA8" s="3"/>
      <c r="CB8" s="3"/>
      <c r="CC8" s="3"/>
    </row>
    <row r="9" ht="18.0" customHeight="1">
      <c r="A9" s="3"/>
      <c r="B9" s="3"/>
      <c r="C9" s="3"/>
      <c r="D9" s="3"/>
      <c r="E9" s="3"/>
      <c r="F9" s="3"/>
      <c r="G9" s="68" t="s">
        <v>87</v>
      </c>
      <c r="H9" s="12"/>
      <c r="I9" s="76">
        <f>R44+Z44+AI44+AV44+BD44+BM44</f>
        <v>186</v>
      </c>
      <c r="J9" s="70" t="s">
        <v>89</v>
      </c>
      <c r="K9" s="289">
        <f>SUM(Q49)</f>
        <v>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82"/>
      <c r="AO9" s="82"/>
      <c r="AP9" s="82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82"/>
      <c r="BS9" s="82"/>
      <c r="BT9" s="82"/>
      <c r="BU9" s="3"/>
      <c r="BV9" s="82"/>
      <c r="BW9" s="82"/>
      <c r="BX9" s="82"/>
      <c r="BY9" s="3"/>
      <c r="BZ9" s="3"/>
      <c r="CA9" s="3"/>
      <c r="CB9" s="3"/>
      <c r="CC9" s="3"/>
    </row>
    <row r="10" ht="18.0" customHeight="1">
      <c r="A10" s="3"/>
      <c r="B10" s="3"/>
      <c r="C10" s="3"/>
      <c r="D10" s="3"/>
      <c r="E10" s="3"/>
      <c r="F10" s="3"/>
      <c r="G10" s="3"/>
      <c r="H10" s="3"/>
      <c r="I10" s="3">
        <v>44.0</v>
      </c>
      <c r="J10" s="3"/>
      <c r="K10" s="3"/>
      <c r="L10" s="3"/>
      <c r="M10" s="3"/>
      <c r="N10" s="3"/>
      <c r="O10" s="3"/>
      <c r="P10" s="3"/>
      <c r="Q10" s="83" t="s">
        <v>194</v>
      </c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5"/>
      <c r="AT10" s="3"/>
      <c r="AU10" s="86" t="s">
        <v>195</v>
      </c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4"/>
      <c r="BV10" s="84"/>
      <c r="BW10" s="85"/>
      <c r="BX10" s="3"/>
      <c r="BY10" s="87" t="s">
        <v>92</v>
      </c>
      <c r="CB10" s="3"/>
      <c r="CC10" s="3"/>
    </row>
    <row r="11" ht="27.75" customHeight="1">
      <c r="A11" s="3"/>
      <c r="B11" s="3"/>
      <c r="C11" s="3"/>
      <c r="D11" s="3"/>
      <c r="E11" s="3"/>
      <c r="F11" s="3"/>
      <c r="G11" s="58"/>
      <c r="H11" s="58"/>
      <c r="I11" s="88" t="s">
        <v>93</v>
      </c>
      <c r="J11" s="89"/>
      <c r="K11" s="89"/>
      <c r="L11" s="89"/>
      <c r="M11" s="89"/>
      <c r="N11" s="90"/>
      <c r="O11" s="91"/>
      <c r="P11" s="91"/>
      <c r="Q11" s="92" t="s">
        <v>94</v>
      </c>
      <c r="R11" s="84"/>
      <c r="S11" s="84"/>
      <c r="T11" s="84"/>
      <c r="U11" s="84"/>
      <c r="V11" s="84"/>
      <c r="W11" s="85"/>
      <c r="X11" s="91"/>
      <c r="Y11" s="292" t="s">
        <v>199</v>
      </c>
      <c r="Z11" s="84"/>
      <c r="AA11" s="84"/>
      <c r="AB11" s="84"/>
      <c r="AC11" s="84"/>
      <c r="AD11" s="84"/>
      <c r="AE11" s="84"/>
      <c r="AF11" s="85"/>
      <c r="AG11" s="91"/>
      <c r="AH11" s="93" t="s">
        <v>95</v>
      </c>
      <c r="AI11" s="84"/>
      <c r="AJ11" s="84"/>
      <c r="AK11" s="84"/>
      <c r="AL11" s="84"/>
      <c r="AM11" s="84"/>
      <c r="AN11" s="84"/>
      <c r="AO11" s="85"/>
      <c r="AP11" s="3"/>
      <c r="AQ11" s="94" t="s">
        <v>96</v>
      </c>
      <c r="AT11" s="95"/>
      <c r="AU11" s="92" t="s">
        <v>94</v>
      </c>
      <c r="AV11" s="84"/>
      <c r="AW11" s="84"/>
      <c r="AX11" s="84"/>
      <c r="AY11" s="84"/>
      <c r="AZ11" s="84"/>
      <c r="BA11" s="85"/>
      <c r="BB11" s="91"/>
      <c r="BC11" s="292" t="s">
        <v>199</v>
      </c>
      <c r="BD11" s="84"/>
      <c r="BE11" s="84"/>
      <c r="BF11" s="84"/>
      <c r="BG11" s="84"/>
      <c r="BH11" s="84"/>
      <c r="BI11" s="84"/>
      <c r="BJ11" s="85"/>
      <c r="BK11" s="91"/>
      <c r="BL11" s="93" t="s">
        <v>95</v>
      </c>
      <c r="BM11" s="84"/>
      <c r="BN11" s="84"/>
      <c r="BO11" s="84"/>
      <c r="BP11" s="84"/>
      <c r="BQ11" s="84"/>
      <c r="BR11" s="84"/>
      <c r="BS11" s="85"/>
      <c r="BT11" s="3"/>
      <c r="BU11" s="94" t="s">
        <v>96</v>
      </c>
      <c r="BX11" s="95"/>
      <c r="CB11" s="95"/>
      <c r="CC11" s="95"/>
    </row>
    <row r="12" ht="15.75" customHeight="1">
      <c r="A12" s="96"/>
      <c r="B12" s="45" t="s">
        <v>97</v>
      </c>
      <c r="C12" s="97"/>
      <c r="D12" s="45" t="s">
        <v>98</v>
      </c>
      <c r="E12" s="98" t="s">
        <v>99</v>
      </c>
      <c r="F12" s="98" t="s">
        <v>100</v>
      </c>
      <c r="G12" s="99" t="s">
        <v>101</v>
      </c>
      <c r="H12" s="98" t="s">
        <v>102</v>
      </c>
      <c r="I12" s="100" t="s">
        <v>103</v>
      </c>
      <c r="J12" s="100" t="s">
        <v>104</v>
      </c>
      <c r="K12" s="100" t="s">
        <v>105</v>
      </c>
      <c r="L12" s="100" t="s">
        <v>106</v>
      </c>
      <c r="M12" s="100" t="s">
        <v>107</v>
      </c>
      <c r="N12" s="100" t="s">
        <v>108</v>
      </c>
      <c r="O12" s="101"/>
      <c r="P12" s="101"/>
      <c r="Q12" s="100" t="s">
        <v>109</v>
      </c>
      <c r="R12" s="100" t="s">
        <v>87</v>
      </c>
      <c r="S12" s="100" t="s">
        <v>110</v>
      </c>
      <c r="T12" s="100" t="s">
        <v>111</v>
      </c>
      <c r="U12" s="100" t="s">
        <v>210</v>
      </c>
      <c r="V12" s="100" t="s">
        <v>113</v>
      </c>
      <c r="W12" s="100" t="s">
        <v>114</v>
      </c>
      <c r="X12" s="101"/>
      <c r="Y12" s="100" t="s">
        <v>109</v>
      </c>
      <c r="Z12" s="100" t="s">
        <v>202</v>
      </c>
      <c r="AA12" s="100" t="s">
        <v>115</v>
      </c>
      <c r="AB12" s="100" t="s">
        <v>116</v>
      </c>
      <c r="AC12" s="100" t="s">
        <v>111</v>
      </c>
      <c r="AD12" s="100" t="s">
        <v>112</v>
      </c>
      <c r="AE12" s="100" t="s">
        <v>113</v>
      </c>
      <c r="AF12" s="100" t="s">
        <v>114</v>
      </c>
      <c r="AG12" s="101"/>
      <c r="AH12" s="100" t="s">
        <v>109</v>
      </c>
      <c r="AI12" s="100" t="s">
        <v>87</v>
      </c>
      <c r="AJ12" s="100" t="s">
        <v>115</v>
      </c>
      <c r="AK12" s="100" t="s">
        <v>116</v>
      </c>
      <c r="AL12" s="100" t="s">
        <v>111</v>
      </c>
      <c r="AM12" s="100" t="s">
        <v>112</v>
      </c>
      <c r="AN12" s="100" t="s">
        <v>113</v>
      </c>
      <c r="AO12" s="100" t="s">
        <v>114</v>
      </c>
      <c r="AP12" s="3"/>
      <c r="AQ12" s="98" t="s">
        <v>76</v>
      </c>
      <c r="AR12" s="98" t="s">
        <v>117</v>
      </c>
      <c r="AS12" s="98" t="s">
        <v>118</v>
      </c>
      <c r="AT12" s="102"/>
      <c r="AU12" s="100" t="s">
        <v>109</v>
      </c>
      <c r="AV12" s="100" t="s">
        <v>87</v>
      </c>
      <c r="AW12" s="100" t="s">
        <v>110</v>
      </c>
      <c r="AX12" s="100" t="s">
        <v>111</v>
      </c>
      <c r="AY12" s="100" t="s">
        <v>112</v>
      </c>
      <c r="AZ12" s="100" t="s">
        <v>113</v>
      </c>
      <c r="BA12" s="100" t="s">
        <v>114</v>
      </c>
      <c r="BB12" s="101"/>
      <c r="BC12" s="100" t="s">
        <v>109</v>
      </c>
      <c r="BD12" s="100" t="s">
        <v>202</v>
      </c>
      <c r="BE12" s="100" t="s">
        <v>115</v>
      </c>
      <c r="BF12" s="100" t="s">
        <v>116</v>
      </c>
      <c r="BG12" s="100" t="s">
        <v>111</v>
      </c>
      <c r="BH12" s="100" t="s">
        <v>112</v>
      </c>
      <c r="BI12" s="100" t="s">
        <v>113</v>
      </c>
      <c r="BJ12" s="100" t="s">
        <v>114</v>
      </c>
      <c r="BK12" s="101"/>
      <c r="BL12" s="100" t="s">
        <v>109</v>
      </c>
      <c r="BM12" s="100" t="s">
        <v>87</v>
      </c>
      <c r="BN12" s="100" t="s">
        <v>115</v>
      </c>
      <c r="BO12" s="100" t="s">
        <v>116</v>
      </c>
      <c r="BP12" s="100" t="s">
        <v>111</v>
      </c>
      <c r="BQ12" s="100" t="s">
        <v>112</v>
      </c>
      <c r="BR12" s="100" t="s">
        <v>113</v>
      </c>
      <c r="BS12" s="100" t="s">
        <v>114</v>
      </c>
      <c r="BT12" s="3"/>
      <c r="BU12" s="98" t="s">
        <v>76</v>
      </c>
      <c r="BV12" s="98" t="s">
        <v>117</v>
      </c>
      <c r="BW12" s="98" t="s">
        <v>118</v>
      </c>
      <c r="BX12" s="102"/>
      <c r="BY12" s="98" t="s">
        <v>76</v>
      </c>
      <c r="BZ12" s="98" t="s">
        <v>117</v>
      </c>
      <c r="CA12" s="98" t="s">
        <v>118</v>
      </c>
      <c r="CB12" s="102"/>
      <c r="CC12" s="102"/>
    </row>
    <row r="13" ht="14.25" customHeight="1">
      <c r="A13" s="103"/>
      <c r="B13" s="104">
        <v>45017.0</v>
      </c>
      <c r="C13" s="97"/>
      <c r="D13" s="105" t="s">
        <v>119</v>
      </c>
      <c r="E13" s="105"/>
      <c r="F13" s="105"/>
      <c r="G13" s="106">
        <v>0.0</v>
      </c>
      <c r="H13" s="105">
        <v>6.0</v>
      </c>
      <c r="I13" s="105">
        <v>13.0</v>
      </c>
      <c r="J13" s="105">
        <v>10.0</v>
      </c>
      <c r="K13" s="105">
        <v>1.0</v>
      </c>
      <c r="L13" s="105">
        <v>0.0</v>
      </c>
      <c r="M13" s="105">
        <v>0.0</v>
      </c>
      <c r="N13" s="105">
        <v>0.0</v>
      </c>
      <c r="O13" s="107"/>
      <c r="P13" s="107"/>
      <c r="Q13" s="105">
        <v>0.0</v>
      </c>
      <c r="R13" s="105">
        <v>0.0</v>
      </c>
      <c r="S13" s="105">
        <v>0.0</v>
      </c>
      <c r="T13" s="105">
        <v>0.0</v>
      </c>
      <c r="U13" s="105">
        <v>0.0</v>
      </c>
      <c r="V13" s="106">
        <v>0.0</v>
      </c>
      <c r="W13" s="106">
        <v>0.0</v>
      </c>
      <c r="X13" s="107"/>
      <c r="Y13" s="105">
        <v>0.0</v>
      </c>
      <c r="Z13" s="105">
        <v>0.0</v>
      </c>
      <c r="AA13" s="105">
        <v>0.0</v>
      </c>
      <c r="AB13" s="105">
        <v>0.0</v>
      </c>
      <c r="AC13" s="105">
        <v>0.0</v>
      </c>
      <c r="AD13" s="105">
        <v>0.0</v>
      </c>
      <c r="AE13" s="106">
        <v>0.0</v>
      </c>
      <c r="AF13" s="106">
        <v>0.0</v>
      </c>
      <c r="AG13" s="107"/>
      <c r="AH13" s="105">
        <v>0.0</v>
      </c>
      <c r="AI13" s="105">
        <v>0.0</v>
      </c>
      <c r="AJ13" s="105">
        <v>0.0</v>
      </c>
      <c r="AK13" s="105">
        <v>0.0</v>
      </c>
      <c r="AL13" s="105">
        <v>0.0</v>
      </c>
      <c r="AM13" s="105">
        <v>0.0</v>
      </c>
      <c r="AN13" s="106">
        <v>0.0</v>
      </c>
      <c r="AO13" s="106">
        <v>0.0</v>
      </c>
      <c r="AP13" s="3"/>
      <c r="AQ13" s="108">
        <f t="shared" ref="AQ13:AS13" si="2">sum(U13+AD13+AM13)</f>
        <v>0</v>
      </c>
      <c r="AR13" s="109">
        <f t="shared" si="2"/>
        <v>0</v>
      </c>
      <c r="AS13" s="109">
        <f t="shared" si="2"/>
        <v>0</v>
      </c>
      <c r="AT13" s="107"/>
      <c r="AU13" s="105">
        <v>1.0</v>
      </c>
      <c r="AV13" s="105">
        <v>1.0</v>
      </c>
      <c r="AW13" s="105">
        <v>0.0</v>
      </c>
      <c r="AX13" s="105">
        <v>1.0</v>
      </c>
      <c r="AY13" s="105">
        <v>2.0</v>
      </c>
      <c r="AZ13" s="106">
        <v>4000.0</v>
      </c>
      <c r="BA13" s="106">
        <v>4000.0</v>
      </c>
      <c r="BB13" s="107"/>
      <c r="BC13" s="105">
        <v>1.0</v>
      </c>
      <c r="BD13" s="105">
        <v>1.0</v>
      </c>
      <c r="BE13" s="105">
        <v>0.0</v>
      </c>
      <c r="BF13" s="105">
        <v>1.0</v>
      </c>
      <c r="BG13" s="105">
        <v>0.0</v>
      </c>
      <c r="BH13" s="105">
        <v>1.0</v>
      </c>
      <c r="BI13" s="106">
        <v>500.0</v>
      </c>
      <c r="BJ13" s="106">
        <v>3500.0</v>
      </c>
      <c r="BK13" s="107"/>
      <c r="BL13" s="311">
        <v>0.0</v>
      </c>
      <c r="BM13" s="311">
        <v>0.0</v>
      </c>
      <c r="BN13" s="105">
        <v>0.0</v>
      </c>
      <c r="BO13" s="105">
        <v>0.0</v>
      </c>
      <c r="BP13" s="105">
        <v>0.0</v>
      </c>
      <c r="BQ13" s="105">
        <v>0.0</v>
      </c>
      <c r="BR13" s="106">
        <v>0.0</v>
      </c>
      <c r="BS13" s="106">
        <v>0.0</v>
      </c>
      <c r="BT13" s="3"/>
      <c r="BU13" s="108">
        <f t="shared" ref="BU13:BW13" si="3">sum(AY13+BH13+BQ13)</f>
        <v>3</v>
      </c>
      <c r="BV13" s="109">
        <f t="shared" si="3"/>
        <v>4500</v>
      </c>
      <c r="BW13" s="109">
        <f t="shared" si="3"/>
        <v>7500</v>
      </c>
      <c r="BX13" s="107"/>
      <c r="BY13" s="108">
        <f t="shared" ref="BY13:CA13" si="4">AQ13+BU13</f>
        <v>3</v>
      </c>
      <c r="BZ13" s="109">
        <f t="shared" si="4"/>
        <v>4500</v>
      </c>
      <c r="CA13" s="109">
        <f t="shared" si="4"/>
        <v>7500</v>
      </c>
      <c r="CB13" s="107"/>
      <c r="CC13" s="107"/>
    </row>
    <row r="14" ht="14.25" customHeight="1">
      <c r="A14" s="103"/>
      <c r="B14" s="104">
        <f t="shared" ref="B14:B42" si="8">B13+1</f>
        <v>45018</v>
      </c>
      <c r="C14" s="97"/>
      <c r="D14" s="105" t="s">
        <v>119</v>
      </c>
      <c r="E14" s="105"/>
      <c r="F14" s="105"/>
      <c r="G14" s="106">
        <v>0.0</v>
      </c>
      <c r="H14" s="105">
        <v>13.0</v>
      </c>
      <c r="I14" s="105">
        <v>19.0</v>
      </c>
      <c r="J14" s="105">
        <v>7.0</v>
      </c>
      <c r="K14" s="105">
        <v>2.0</v>
      </c>
      <c r="L14" s="105">
        <v>1.0</v>
      </c>
      <c r="M14" s="105">
        <v>1.0</v>
      </c>
      <c r="N14" s="105">
        <v>0.0</v>
      </c>
      <c r="O14" s="107"/>
      <c r="P14" s="107"/>
      <c r="Q14" s="105">
        <v>0.0</v>
      </c>
      <c r="R14" s="105">
        <v>0.0</v>
      </c>
      <c r="S14" s="105">
        <v>0.0</v>
      </c>
      <c r="T14" s="105">
        <v>0.0</v>
      </c>
      <c r="U14" s="105">
        <v>0.0</v>
      </c>
      <c r="V14" s="106">
        <v>0.0</v>
      </c>
      <c r="W14" s="106">
        <v>0.0</v>
      </c>
      <c r="X14" s="107"/>
      <c r="Y14" s="105">
        <v>0.0</v>
      </c>
      <c r="Z14" s="105">
        <v>0.0</v>
      </c>
      <c r="AA14" s="105">
        <v>0.0</v>
      </c>
      <c r="AB14" s="105">
        <v>0.0</v>
      </c>
      <c r="AC14" s="105">
        <v>0.0</v>
      </c>
      <c r="AD14" s="105">
        <v>0.0</v>
      </c>
      <c r="AE14" s="106">
        <v>0.0</v>
      </c>
      <c r="AF14" s="106">
        <v>0.0</v>
      </c>
      <c r="AG14" s="107"/>
      <c r="AH14" s="105">
        <v>0.0</v>
      </c>
      <c r="AI14" s="105">
        <v>0.0</v>
      </c>
      <c r="AJ14" s="105">
        <v>0.0</v>
      </c>
      <c r="AK14" s="105">
        <v>0.0</v>
      </c>
      <c r="AL14" s="105">
        <v>0.0</v>
      </c>
      <c r="AM14" s="105">
        <v>0.0</v>
      </c>
      <c r="AN14" s="106">
        <v>0.0</v>
      </c>
      <c r="AO14" s="106">
        <v>0.0</v>
      </c>
      <c r="AP14" s="3"/>
      <c r="AQ14" s="108">
        <f t="shared" ref="AQ14:AS14" si="5">sum(U14+AD14+AM14)</f>
        <v>0</v>
      </c>
      <c r="AR14" s="109">
        <f t="shared" si="5"/>
        <v>0</v>
      </c>
      <c r="AS14" s="109">
        <f t="shared" si="5"/>
        <v>0</v>
      </c>
      <c r="AT14" s="107"/>
      <c r="AU14" s="105">
        <v>0.0</v>
      </c>
      <c r="AV14" s="105">
        <v>0.0</v>
      </c>
      <c r="AW14" s="105">
        <v>0.0</v>
      </c>
      <c r="AX14" s="105">
        <v>0.0</v>
      </c>
      <c r="AY14" s="105">
        <v>0.0</v>
      </c>
      <c r="AZ14" s="106">
        <v>0.0</v>
      </c>
      <c r="BA14" s="106">
        <v>0.0</v>
      </c>
      <c r="BB14" s="107"/>
      <c r="BC14" s="105">
        <v>0.0</v>
      </c>
      <c r="BD14" s="105">
        <v>0.0</v>
      </c>
      <c r="BE14" s="105">
        <v>0.0</v>
      </c>
      <c r="BF14" s="105">
        <v>0.0</v>
      </c>
      <c r="BG14" s="105">
        <v>0.0</v>
      </c>
      <c r="BH14" s="105">
        <v>0.0</v>
      </c>
      <c r="BI14" s="106">
        <v>0.0</v>
      </c>
      <c r="BJ14" s="106">
        <v>0.0</v>
      </c>
      <c r="BK14" s="107"/>
      <c r="BL14" s="105">
        <v>0.0</v>
      </c>
      <c r="BM14" s="105">
        <v>0.0</v>
      </c>
      <c r="BN14" s="105">
        <v>0.0</v>
      </c>
      <c r="BO14" s="105">
        <v>0.0</v>
      </c>
      <c r="BP14" s="105">
        <v>0.0</v>
      </c>
      <c r="BQ14" s="105">
        <v>0.0</v>
      </c>
      <c r="BR14" s="106">
        <v>0.0</v>
      </c>
      <c r="BS14" s="106">
        <v>0.0</v>
      </c>
      <c r="BT14" s="3"/>
      <c r="BU14" s="108">
        <f t="shared" ref="BU14:BW14" si="6">sum(AY14+BH14+BQ14)</f>
        <v>0</v>
      </c>
      <c r="BV14" s="109">
        <f t="shared" si="6"/>
        <v>0</v>
      </c>
      <c r="BW14" s="109">
        <f t="shared" si="6"/>
        <v>0</v>
      </c>
      <c r="BX14" s="107"/>
      <c r="BY14" s="108">
        <f t="shared" ref="BY14:CA14" si="7">AQ14+BU14</f>
        <v>0</v>
      </c>
      <c r="BZ14" s="109">
        <f t="shared" si="7"/>
        <v>0</v>
      </c>
      <c r="CA14" s="109">
        <f t="shared" si="7"/>
        <v>0</v>
      </c>
      <c r="CB14" s="107"/>
      <c r="CC14" s="107"/>
    </row>
    <row r="15" ht="14.25" customHeight="1">
      <c r="A15" s="103"/>
      <c r="B15" s="104">
        <f t="shared" si="8"/>
        <v>45019</v>
      </c>
      <c r="C15" s="97"/>
      <c r="D15" s="105" t="s">
        <v>119</v>
      </c>
      <c r="E15" s="105"/>
      <c r="F15" s="105"/>
      <c r="G15" s="106">
        <v>0.0</v>
      </c>
      <c r="H15" s="105">
        <v>9.0</v>
      </c>
      <c r="I15" s="105">
        <v>34.0</v>
      </c>
      <c r="J15" s="105">
        <v>9.0</v>
      </c>
      <c r="K15" s="105">
        <v>5.0</v>
      </c>
      <c r="L15" s="105">
        <v>1.0</v>
      </c>
      <c r="M15" s="105">
        <v>0.0</v>
      </c>
      <c r="N15" s="105">
        <v>0.0</v>
      </c>
      <c r="O15" s="107"/>
      <c r="P15" s="107"/>
      <c r="Q15" s="105">
        <v>1.0</v>
      </c>
      <c r="R15" s="105">
        <v>1.0</v>
      </c>
      <c r="S15" s="105">
        <v>0.0</v>
      </c>
      <c r="T15" s="105">
        <v>1.0</v>
      </c>
      <c r="U15" s="105">
        <v>1.0</v>
      </c>
      <c r="V15" s="106">
        <v>500.0</v>
      </c>
      <c r="W15" s="106">
        <v>3500.0</v>
      </c>
      <c r="X15" s="107"/>
      <c r="Y15" s="105">
        <v>0.0</v>
      </c>
      <c r="Z15" s="105">
        <v>0.0</v>
      </c>
      <c r="AA15" s="105">
        <v>0.0</v>
      </c>
      <c r="AB15" s="105">
        <v>0.0</v>
      </c>
      <c r="AC15" s="105">
        <v>0.0</v>
      </c>
      <c r="AD15" s="105">
        <v>0.0</v>
      </c>
      <c r="AE15" s="106">
        <v>0.0</v>
      </c>
      <c r="AF15" s="106">
        <v>0.0</v>
      </c>
      <c r="AG15" s="107"/>
      <c r="AH15" s="105">
        <v>0.0</v>
      </c>
      <c r="AI15" s="105">
        <v>0.0</v>
      </c>
      <c r="AJ15" s="105">
        <v>0.0</v>
      </c>
      <c r="AK15" s="105">
        <v>0.0</v>
      </c>
      <c r="AL15" s="105">
        <v>0.0</v>
      </c>
      <c r="AM15" s="105">
        <v>0.0</v>
      </c>
      <c r="AN15" s="106">
        <v>0.0</v>
      </c>
      <c r="AO15" s="106">
        <v>0.0</v>
      </c>
      <c r="AP15" s="3"/>
      <c r="AQ15" s="108">
        <f t="shared" ref="AQ15:AS15" si="9">sum(U15+AD15+AM15)</f>
        <v>1</v>
      </c>
      <c r="AR15" s="109">
        <f t="shared" si="9"/>
        <v>500</v>
      </c>
      <c r="AS15" s="109">
        <f t="shared" si="9"/>
        <v>3500</v>
      </c>
      <c r="AT15" s="107"/>
      <c r="AU15" s="105">
        <v>4.0</v>
      </c>
      <c r="AV15" s="105">
        <v>4.0</v>
      </c>
      <c r="AW15" s="105">
        <v>0.0</v>
      </c>
      <c r="AX15" s="105">
        <v>0.0</v>
      </c>
      <c r="AY15" s="105">
        <v>1.0</v>
      </c>
      <c r="AZ15" s="106">
        <v>5000.0</v>
      </c>
      <c r="BA15" s="106">
        <v>5000.0</v>
      </c>
      <c r="BB15" s="107"/>
      <c r="BC15" s="105">
        <v>2.0</v>
      </c>
      <c r="BD15" s="105">
        <v>2.0</v>
      </c>
      <c r="BE15" s="105">
        <v>0.0</v>
      </c>
      <c r="BF15" s="105">
        <v>2.0</v>
      </c>
      <c r="BG15" s="105">
        <v>0.0</v>
      </c>
      <c r="BH15" s="105">
        <v>2.0</v>
      </c>
      <c r="BI15" s="106">
        <v>6500.0</v>
      </c>
      <c r="BJ15" s="106">
        <v>6500.0</v>
      </c>
      <c r="BK15" s="107"/>
      <c r="BL15" s="105">
        <v>5.0</v>
      </c>
      <c r="BM15" s="105">
        <v>4.0</v>
      </c>
      <c r="BN15" s="105">
        <v>1.0</v>
      </c>
      <c r="BO15" s="105">
        <v>2.0</v>
      </c>
      <c r="BP15" s="105">
        <v>0.0</v>
      </c>
      <c r="BQ15" s="105">
        <v>2.0</v>
      </c>
      <c r="BR15" s="106">
        <v>5000.0</v>
      </c>
      <c r="BS15" s="106">
        <v>5000.0</v>
      </c>
      <c r="BT15" s="3"/>
      <c r="BU15" s="108">
        <f t="shared" ref="BU15:BW15" si="10">sum(AY15+BH15+BQ15)</f>
        <v>5</v>
      </c>
      <c r="BV15" s="109">
        <f t="shared" si="10"/>
        <v>16500</v>
      </c>
      <c r="BW15" s="109">
        <f t="shared" si="10"/>
        <v>16500</v>
      </c>
      <c r="BX15" s="107"/>
      <c r="BY15" s="108">
        <f t="shared" ref="BY15:CA15" si="11">AQ15+BU15</f>
        <v>6</v>
      </c>
      <c r="BZ15" s="109">
        <f t="shared" si="11"/>
        <v>17000</v>
      </c>
      <c r="CA15" s="109">
        <f t="shared" si="11"/>
        <v>20000</v>
      </c>
      <c r="CB15" s="107"/>
      <c r="CC15" s="107"/>
    </row>
    <row r="16" ht="14.25" customHeight="1">
      <c r="A16" s="103"/>
      <c r="B16" s="104">
        <f t="shared" si="8"/>
        <v>45020</v>
      </c>
      <c r="C16" s="97"/>
      <c r="D16" s="105" t="s">
        <v>119</v>
      </c>
      <c r="E16" s="105"/>
      <c r="F16" s="105"/>
      <c r="G16" s="106">
        <v>0.0</v>
      </c>
      <c r="H16" s="105">
        <v>10.0</v>
      </c>
      <c r="I16" s="105">
        <v>23.0</v>
      </c>
      <c r="J16" s="105">
        <v>14.0</v>
      </c>
      <c r="K16" s="105">
        <v>4.0</v>
      </c>
      <c r="L16" s="105">
        <v>2.0</v>
      </c>
      <c r="M16" s="105">
        <v>2.0</v>
      </c>
      <c r="N16" s="105">
        <v>1.0</v>
      </c>
      <c r="O16" s="107"/>
      <c r="P16" s="107"/>
      <c r="Q16" s="105">
        <v>2.0</v>
      </c>
      <c r="R16" s="105">
        <v>2.0</v>
      </c>
      <c r="S16" s="105">
        <v>0.0</v>
      </c>
      <c r="T16" s="105">
        <v>0.0</v>
      </c>
      <c r="U16" s="105">
        <v>0.0</v>
      </c>
      <c r="V16" s="106">
        <v>0.0</v>
      </c>
      <c r="W16" s="106">
        <v>0.0</v>
      </c>
      <c r="X16" s="107"/>
      <c r="Y16" s="105">
        <v>0.0</v>
      </c>
      <c r="Z16" s="105">
        <v>0.0</v>
      </c>
      <c r="AA16" s="105">
        <v>0.0</v>
      </c>
      <c r="AB16" s="105">
        <v>0.0</v>
      </c>
      <c r="AC16" s="105">
        <v>0.0</v>
      </c>
      <c r="AD16" s="105">
        <v>0.0</v>
      </c>
      <c r="AE16" s="106">
        <v>0.0</v>
      </c>
      <c r="AF16" s="106">
        <v>0.0</v>
      </c>
      <c r="AG16" s="107"/>
      <c r="AH16" s="105">
        <v>0.0</v>
      </c>
      <c r="AI16" s="105">
        <v>1.0</v>
      </c>
      <c r="AJ16" s="105">
        <v>0.0</v>
      </c>
      <c r="AK16" s="105">
        <v>0.0</v>
      </c>
      <c r="AL16" s="105">
        <v>1.0</v>
      </c>
      <c r="AM16" s="105">
        <v>1.0</v>
      </c>
      <c r="AN16" s="106">
        <v>2000.0</v>
      </c>
      <c r="AO16" s="106">
        <v>2000.0</v>
      </c>
      <c r="AP16" s="3"/>
      <c r="AQ16" s="108">
        <f t="shared" ref="AQ16:AS16" si="12">sum(U16+AD16+AM16)</f>
        <v>1</v>
      </c>
      <c r="AR16" s="109">
        <f t="shared" si="12"/>
        <v>2000</v>
      </c>
      <c r="AS16" s="109">
        <f t="shared" si="12"/>
        <v>2000</v>
      </c>
      <c r="AT16" s="107"/>
      <c r="AU16" s="105">
        <v>4.0</v>
      </c>
      <c r="AV16" s="105">
        <v>4.0</v>
      </c>
      <c r="AW16" s="105">
        <v>0.0</v>
      </c>
      <c r="AX16" s="105">
        <v>0.0</v>
      </c>
      <c r="AY16" s="105">
        <v>3.0</v>
      </c>
      <c r="AZ16" s="106">
        <v>5397.0</v>
      </c>
      <c r="BA16" s="106">
        <v>7397.0</v>
      </c>
      <c r="BB16" s="107"/>
      <c r="BC16" s="105">
        <v>0.0</v>
      </c>
      <c r="BD16" s="105">
        <v>0.0</v>
      </c>
      <c r="BE16" s="105">
        <v>0.0</v>
      </c>
      <c r="BF16" s="105">
        <v>0.0</v>
      </c>
      <c r="BG16" s="105">
        <v>0.0</v>
      </c>
      <c r="BH16" s="105">
        <v>0.0</v>
      </c>
      <c r="BI16" s="106">
        <v>0.0</v>
      </c>
      <c r="BJ16" s="106">
        <v>0.0</v>
      </c>
      <c r="BK16" s="107"/>
      <c r="BL16" s="105">
        <v>4.0</v>
      </c>
      <c r="BM16" s="105">
        <v>4.0</v>
      </c>
      <c r="BN16" s="105">
        <v>0.0</v>
      </c>
      <c r="BO16" s="105">
        <v>1.0</v>
      </c>
      <c r="BP16" s="105">
        <v>0.0</v>
      </c>
      <c r="BQ16" s="105">
        <v>1.0</v>
      </c>
      <c r="BR16" s="106">
        <v>1500.0</v>
      </c>
      <c r="BS16" s="106">
        <v>1500.0</v>
      </c>
      <c r="BT16" s="3"/>
      <c r="BU16" s="108">
        <f t="shared" ref="BU16:BW16" si="13">sum(AY16+BH16+BQ16)</f>
        <v>4</v>
      </c>
      <c r="BV16" s="109">
        <f t="shared" si="13"/>
        <v>6897</v>
      </c>
      <c r="BW16" s="109">
        <f t="shared" si="13"/>
        <v>8897</v>
      </c>
      <c r="BX16" s="107"/>
      <c r="BY16" s="108">
        <f t="shared" ref="BY16:CA16" si="14">AQ16+BU16</f>
        <v>5</v>
      </c>
      <c r="BZ16" s="109">
        <f t="shared" si="14"/>
        <v>8897</v>
      </c>
      <c r="CA16" s="109">
        <f t="shared" si="14"/>
        <v>10897</v>
      </c>
      <c r="CB16" s="107"/>
      <c r="CC16" s="107"/>
    </row>
    <row r="17" ht="14.25" customHeight="1">
      <c r="A17" s="103"/>
      <c r="B17" s="104">
        <f t="shared" si="8"/>
        <v>45021</v>
      </c>
      <c r="C17" s="97"/>
      <c r="D17" s="105" t="s">
        <v>119</v>
      </c>
      <c r="E17" s="105"/>
      <c r="F17" s="105"/>
      <c r="G17" s="106">
        <v>0.0</v>
      </c>
      <c r="H17" s="105">
        <v>10.0</v>
      </c>
      <c r="I17" s="105">
        <v>17.0</v>
      </c>
      <c r="J17" s="105">
        <v>7.0</v>
      </c>
      <c r="K17" s="105">
        <v>2.0</v>
      </c>
      <c r="L17" s="105">
        <v>1.0</v>
      </c>
      <c r="M17" s="105">
        <v>1.0</v>
      </c>
      <c r="N17" s="105">
        <v>1.0</v>
      </c>
      <c r="O17" s="107"/>
      <c r="P17" s="107"/>
      <c r="Q17" s="105">
        <v>2.0</v>
      </c>
      <c r="R17" s="105">
        <v>2.0</v>
      </c>
      <c r="S17" s="105">
        <v>0.0</v>
      </c>
      <c r="T17" s="105">
        <v>1.0</v>
      </c>
      <c r="U17" s="105">
        <v>2.0</v>
      </c>
      <c r="V17" s="106">
        <v>7000.0</v>
      </c>
      <c r="W17" s="106">
        <v>7000.0</v>
      </c>
      <c r="X17" s="107"/>
      <c r="Y17" s="105">
        <v>0.0</v>
      </c>
      <c r="Z17" s="105">
        <v>0.0</v>
      </c>
      <c r="AA17" s="105">
        <v>0.0</v>
      </c>
      <c r="AB17" s="105">
        <v>0.0</v>
      </c>
      <c r="AC17" s="105">
        <v>0.0</v>
      </c>
      <c r="AD17" s="105">
        <v>0.0</v>
      </c>
      <c r="AE17" s="106">
        <v>0.0</v>
      </c>
      <c r="AF17" s="106">
        <v>0.0</v>
      </c>
      <c r="AG17" s="107"/>
      <c r="AH17" s="105">
        <v>0.0</v>
      </c>
      <c r="AI17" s="105">
        <v>0.0</v>
      </c>
      <c r="AJ17" s="105">
        <v>0.0</v>
      </c>
      <c r="AK17" s="105">
        <v>0.0</v>
      </c>
      <c r="AL17" s="105">
        <v>0.0</v>
      </c>
      <c r="AM17" s="105">
        <v>0.0</v>
      </c>
      <c r="AN17" s="106">
        <v>0.0</v>
      </c>
      <c r="AO17" s="106">
        <v>0.0</v>
      </c>
      <c r="AP17" s="3"/>
      <c r="AQ17" s="108">
        <f t="shared" ref="AQ17:AS17" si="15">sum(U17+AD17+AM17)</f>
        <v>2</v>
      </c>
      <c r="AR17" s="109">
        <f t="shared" si="15"/>
        <v>7000</v>
      </c>
      <c r="AS17" s="109">
        <f t="shared" si="15"/>
        <v>7000</v>
      </c>
      <c r="AT17" s="107"/>
      <c r="AU17" s="105">
        <v>2.0</v>
      </c>
      <c r="AV17" s="105">
        <v>1.0</v>
      </c>
      <c r="AW17" s="105">
        <v>1.0</v>
      </c>
      <c r="AX17" s="105">
        <v>0.0</v>
      </c>
      <c r="AY17" s="105">
        <v>1.0</v>
      </c>
      <c r="AZ17" s="106">
        <v>1000.0</v>
      </c>
      <c r="BA17" s="106">
        <v>2000.0</v>
      </c>
      <c r="BB17" s="107"/>
      <c r="BC17" s="105">
        <v>0.0</v>
      </c>
      <c r="BD17" s="105">
        <v>0.0</v>
      </c>
      <c r="BE17" s="105">
        <v>0.0</v>
      </c>
      <c r="BF17" s="105">
        <v>0.0</v>
      </c>
      <c r="BG17" s="105">
        <v>0.0</v>
      </c>
      <c r="BH17" s="105">
        <v>0.0</v>
      </c>
      <c r="BI17" s="106">
        <v>0.0</v>
      </c>
      <c r="BJ17" s="106">
        <v>0.0</v>
      </c>
      <c r="BK17" s="107"/>
      <c r="BL17" s="105">
        <v>8.0</v>
      </c>
      <c r="BM17" s="105">
        <v>6.0</v>
      </c>
      <c r="BN17" s="105">
        <v>2.0</v>
      </c>
      <c r="BO17" s="105">
        <v>4.0</v>
      </c>
      <c r="BP17" s="105">
        <v>0.0</v>
      </c>
      <c r="BQ17" s="105">
        <v>4.0</v>
      </c>
      <c r="BR17" s="106">
        <v>9397.0</v>
      </c>
      <c r="BS17" s="106">
        <v>9397.0</v>
      </c>
      <c r="BT17" s="3"/>
      <c r="BU17" s="108">
        <f t="shared" ref="BU17:BW17" si="16">sum(AY17+BH17+BQ17)</f>
        <v>5</v>
      </c>
      <c r="BV17" s="109">
        <f t="shared" si="16"/>
        <v>10397</v>
      </c>
      <c r="BW17" s="109">
        <f t="shared" si="16"/>
        <v>11397</v>
      </c>
      <c r="BX17" s="107"/>
      <c r="BY17" s="108">
        <f t="shared" ref="BY17:CA17" si="17">AQ17+BU17</f>
        <v>7</v>
      </c>
      <c r="BZ17" s="109">
        <f t="shared" si="17"/>
        <v>17397</v>
      </c>
      <c r="CA17" s="109">
        <f t="shared" si="17"/>
        <v>18397</v>
      </c>
      <c r="CB17" s="107"/>
      <c r="CC17" s="107"/>
    </row>
    <row r="18" ht="14.25" customHeight="1">
      <c r="A18" s="103"/>
      <c r="B18" s="104">
        <f t="shared" si="8"/>
        <v>45022</v>
      </c>
      <c r="C18" s="97"/>
      <c r="D18" s="105" t="s">
        <v>119</v>
      </c>
      <c r="E18" s="105"/>
      <c r="F18" s="105"/>
      <c r="G18" s="106">
        <v>0.0</v>
      </c>
      <c r="H18" s="105">
        <v>6.0</v>
      </c>
      <c r="I18" s="105">
        <v>0.0</v>
      </c>
      <c r="J18" s="105">
        <v>0.0</v>
      </c>
      <c r="K18" s="105">
        <v>2.0</v>
      </c>
      <c r="L18" s="105">
        <v>0.0</v>
      </c>
      <c r="M18" s="105">
        <v>0.0</v>
      </c>
      <c r="N18" s="105">
        <v>0.0</v>
      </c>
      <c r="O18" s="107"/>
      <c r="P18" s="107"/>
      <c r="Q18" s="105">
        <v>4.0</v>
      </c>
      <c r="R18" s="105">
        <v>4.0</v>
      </c>
      <c r="S18" s="105">
        <v>0.0</v>
      </c>
      <c r="T18" s="105">
        <v>0.0</v>
      </c>
      <c r="U18" s="105">
        <v>0.0</v>
      </c>
      <c r="V18" s="106">
        <v>0.0</v>
      </c>
      <c r="W18" s="106">
        <v>0.0</v>
      </c>
      <c r="X18" s="107"/>
      <c r="Y18" s="105">
        <v>0.0</v>
      </c>
      <c r="Z18" s="105">
        <v>0.0</v>
      </c>
      <c r="AA18" s="105">
        <v>0.0</v>
      </c>
      <c r="AB18" s="105">
        <v>0.0</v>
      </c>
      <c r="AC18" s="105">
        <v>0.0</v>
      </c>
      <c r="AD18" s="105">
        <v>0.0</v>
      </c>
      <c r="AE18" s="106">
        <v>0.0</v>
      </c>
      <c r="AF18" s="106">
        <v>0.0</v>
      </c>
      <c r="AG18" s="107"/>
      <c r="AH18" s="105">
        <v>1.0</v>
      </c>
      <c r="AI18" s="105">
        <v>3.0</v>
      </c>
      <c r="AJ18" s="105">
        <v>0.0</v>
      </c>
      <c r="AK18" s="105">
        <v>0.0</v>
      </c>
      <c r="AL18" s="105">
        <v>2.0</v>
      </c>
      <c r="AM18" s="105">
        <v>2.0</v>
      </c>
      <c r="AN18" s="106">
        <v>2500.0</v>
      </c>
      <c r="AO18" s="106">
        <v>3500.0</v>
      </c>
      <c r="AP18" s="3"/>
      <c r="AQ18" s="108">
        <f t="shared" ref="AQ18:AS18" si="18">sum(U18+AD18+AM18)</f>
        <v>2</v>
      </c>
      <c r="AR18" s="109">
        <f t="shared" si="18"/>
        <v>2500</v>
      </c>
      <c r="AS18" s="109">
        <f t="shared" si="18"/>
        <v>3500</v>
      </c>
      <c r="AT18" s="107"/>
      <c r="AU18" s="105">
        <v>0.0</v>
      </c>
      <c r="AV18" s="105">
        <v>0.0</v>
      </c>
      <c r="AW18" s="105">
        <v>0.0</v>
      </c>
      <c r="AX18" s="105">
        <v>1.0</v>
      </c>
      <c r="AY18" s="105">
        <v>1.0</v>
      </c>
      <c r="AZ18" s="106">
        <v>2500.0</v>
      </c>
      <c r="BA18" s="106">
        <v>2500.0</v>
      </c>
      <c r="BB18" s="107"/>
      <c r="BC18" s="105">
        <v>0.0</v>
      </c>
      <c r="BD18" s="105">
        <v>0.0</v>
      </c>
      <c r="BE18" s="105">
        <v>0.0</v>
      </c>
      <c r="BF18" s="105">
        <v>0.0</v>
      </c>
      <c r="BG18" s="105">
        <v>0.0</v>
      </c>
      <c r="BH18" s="105">
        <v>0.0</v>
      </c>
      <c r="BI18" s="106">
        <v>0.0</v>
      </c>
      <c r="BJ18" s="106">
        <v>0.0</v>
      </c>
      <c r="BK18" s="107"/>
      <c r="BL18" s="105">
        <v>6.0</v>
      </c>
      <c r="BM18" s="105">
        <v>4.0</v>
      </c>
      <c r="BN18" s="105">
        <v>2.0</v>
      </c>
      <c r="BO18" s="105">
        <v>0.0</v>
      </c>
      <c r="BP18" s="105">
        <v>0.0</v>
      </c>
      <c r="BQ18" s="105">
        <v>0.0</v>
      </c>
      <c r="BR18" s="106">
        <v>0.0</v>
      </c>
      <c r="BS18" s="106">
        <v>0.0</v>
      </c>
      <c r="BT18" s="3"/>
      <c r="BU18" s="108">
        <f t="shared" ref="BU18:BW18" si="19">sum(AY18+BH18+BQ18)</f>
        <v>1</v>
      </c>
      <c r="BV18" s="109">
        <f t="shared" si="19"/>
        <v>2500</v>
      </c>
      <c r="BW18" s="109">
        <f t="shared" si="19"/>
        <v>2500</v>
      </c>
      <c r="BX18" s="107"/>
      <c r="BY18" s="108">
        <f t="shared" ref="BY18:CA18" si="20">AQ18+BU18</f>
        <v>3</v>
      </c>
      <c r="BZ18" s="109">
        <f t="shared" si="20"/>
        <v>5000</v>
      </c>
      <c r="CA18" s="109">
        <f t="shared" si="20"/>
        <v>6000</v>
      </c>
      <c r="CB18" s="107"/>
      <c r="CC18" s="107"/>
    </row>
    <row r="19" ht="14.25" customHeight="1">
      <c r="A19" s="103"/>
      <c r="B19" s="104">
        <f t="shared" si="8"/>
        <v>45023</v>
      </c>
      <c r="C19" s="97"/>
      <c r="D19" s="105" t="s">
        <v>119</v>
      </c>
      <c r="E19" s="105"/>
      <c r="F19" s="105"/>
      <c r="G19" s="106">
        <v>429.43</v>
      </c>
      <c r="H19" s="105">
        <v>1.0</v>
      </c>
      <c r="I19" s="105">
        <v>0.0</v>
      </c>
      <c r="J19" s="105">
        <v>0.0</v>
      </c>
      <c r="K19" s="105">
        <v>1.0</v>
      </c>
      <c r="L19" s="105">
        <v>0.0</v>
      </c>
      <c r="M19" s="105">
        <v>0.0</v>
      </c>
      <c r="N19" s="105">
        <v>0.0</v>
      </c>
      <c r="O19" s="107"/>
      <c r="P19" s="107"/>
      <c r="Q19" s="105">
        <v>0.0</v>
      </c>
      <c r="R19" s="105">
        <v>2.0</v>
      </c>
      <c r="S19" s="105">
        <v>0.0</v>
      </c>
      <c r="T19" s="105">
        <v>2.0</v>
      </c>
      <c r="U19" s="105">
        <v>2.0</v>
      </c>
      <c r="V19" s="106">
        <v>4000.0</v>
      </c>
      <c r="W19" s="106">
        <v>4000.0</v>
      </c>
      <c r="X19" s="107"/>
      <c r="Y19" s="105">
        <v>0.0</v>
      </c>
      <c r="Z19" s="105">
        <v>0.0</v>
      </c>
      <c r="AA19" s="105">
        <v>0.0</v>
      </c>
      <c r="AB19" s="105">
        <v>0.0</v>
      </c>
      <c r="AC19" s="105">
        <v>0.0</v>
      </c>
      <c r="AD19" s="105">
        <v>0.0</v>
      </c>
      <c r="AE19" s="106">
        <v>0.0</v>
      </c>
      <c r="AF19" s="106">
        <v>0.0</v>
      </c>
      <c r="AG19" s="107"/>
      <c r="AH19" s="105">
        <v>0.0</v>
      </c>
      <c r="AI19" s="105">
        <v>0.0</v>
      </c>
      <c r="AJ19" s="105">
        <v>0.0</v>
      </c>
      <c r="AK19" s="105">
        <v>0.0</v>
      </c>
      <c r="AL19" s="105">
        <v>0.0</v>
      </c>
      <c r="AM19" s="105">
        <v>0.0</v>
      </c>
      <c r="AN19" s="106">
        <v>0.0</v>
      </c>
      <c r="AO19" s="106">
        <v>0.0</v>
      </c>
      <c r="AP19" s="110"/>
      <c r="AQ19" s="108">
        <f t="shared" ref="AQ19:AS19" si="21">sum(U19+AD19+AM19)</f>
        <v>2</v>
      </c>
      <c r="AR19" s="109">
        <f t="shared" si="21"/>
        <v>4000</v>
      </c>
      <c r="AS19" s="109">
        <f t="shared" si="21"/>
        <v>4000</v>
      </c>
      <c r="AT19" s="107"/>
      <c r="AU19" s="105">
        <v>0.0</v>
      </c>
      <c r="AV19" s="105">
        <v>0.0</v>
      </c>
      <c r="AW19" s="105">
        <v>0.0</v>
      </c>
      <c r="AX19" s="105">
        <v>0.0</v>
      </c>
      <c r="AY19" s="105">
        <v>0.0</v>
      </c>
      <c r="AZ19" s="106">
        <v>0.0</v>
      </c>
      <c r="BA19" s="106">
        <v>0.0</v>
      </c>
      <c r="BB19" s="107"/>
      <c r="BC19" s="105">
        <v>0.0</v>
      </c>
      <c r="BD19" s="105">
        <v>0.0</v>
      </c>
      <c r="BE19" s="105">
        <v>0.0</v>
      </c>
      <c r="BF19" s="105">
        <v>0.0</v>
      </c>
      <c r="BG19" s="105">
        <v>0.0</v>
      </c>
      <c r="BH19" s="105">
        <v>0.0</v>
      </c>
      <c r="BI19" s="106">
        <v>0.0</v>
      </c>
      <c r="BJ19" s="106">
        <v>0.0</v>
      </c>
      <c r="BK19" s="107"/>
      <c r="BL19" s="105">
        <v>1.0</v>
      </c>
      <c r="BM19" s="105">
        <v>0.0</v>
      </c>
      <c r="BN19" s="105">
        <v>1.0</v>
      </c>
      <c r="BO19" s="105">
        <v>0.0</v>
      </c>
      <c r="BP19" s="105">
        <v>0.0</v>
      </c>
      <c r="BQ19" s="105">
        <v>0.0</v>
      </c>
      <c r="BR19" s="106">
        <v>0.0</v>
      </c>
      <c r="BS19" s="106">
        <v>0.0</v>
      </c>
      <c r="BT19" s="110"/>
      <c r="BU19" s="108">
        <f t="shared" ref="BU19:BW19" si="22">sum(AY19+BH19+BQ19)</f>
        <v>0</v>
      </c>
      <c r="BV19" s="109">
        <f t="shared" si="22"/>
        <v>0</v>
      </c>
      <c r="BW19" s="109">
        <f t="shared" si="22"/>
        <v>0</v>
      </c>
      <c r="BX19" s="107"/>
      <c r="BY19" s="108">
        <f t="shared" ref="BY19:CA19" si="23">AQ19+BU19</f>
        <v>2</v>
      </c>
      <c r="BZ19" s="109">
        <f t="shared" si="23"/>
        <v>4000</v>
      </c>
      <c r="CA19" s="109">
        <f t="shared" si="23"/>
        <v>4000</v>
      </c>
      <c r="CB19" s="107"/>
      <c r="CC19" s="107"/>
    </row>
    <row r="20" ht="14.25" customHeight="1">
      <c r="A20" s="103"/>
      <c r="B20" s="104">
        <f t="shared" si="8"/>
        <v>45024</v>
      </c>
      <c r="C20" s="97"/>
      <c r="D20" s="105" t="s">
        <v>119</v>
      </c>
      <c r="E20" s="105"/>
      <c r="F20" s="105"/>
      <c r="G20" s="106">
        <v>0.0</v>
      </c>
      <c r="H20" s="105">
        <v>7.0</v>
      </c>
      <c r="I20" s="105">
        <v>11.0</v>
      </c>
      <c r="J20" s="105">
        <v>7.0</v>
      </c>
      <c r="K20" s="105">
        <v>4.0</v>
      </c>
      <c r="L20" s="105">
        <v>3.0</v>
      </c>
      <c r="M20" s="105">
        <v>2.0</v>
      </c>
      <c r="N20" s="105">
        <v>0.0</v>
      </c>
      <c r="O20" s="107"/>
      <c r="P20" s="107"/>
      <c r="Q20" s="105">
        <v>0.0</v>
      </c>
      <c r="R20" s="105">
        <v>0.0</v>
      </c>
      <c r="S20" s="105">
        <v>0.0</v>
      </c>
      <c r="T20" s="105">
        <v>0.0</v>
      </c>
      <c r="U20" s="105">
        <v>0.0</v>
      </c>
      <c r="V20" s="106">
        <v>0.0</v>
      </c>
      <c r="W20" s="106">
        <v>0.0</v>
      </c>
      <c r="X20" s="107"/>
      <c r="Y20" s="105">
        <v>0.0</v>
      </c>
      <c r="Z20" s="105">
        <v>0.0</v>
      </c>
      <c r="AA20" s="105">
        <v>0.0</v>
      </c>
      <c r="AB20" s="105">
        <v>0.0</v>
      </c>
      <c r="AC20" s="105">
        <v>0.0</v>
      </c>
      <c r="AD20" s="105">
        <v>0.0</v>
      </c>
      <c r="AE20" s="106">
        <v>0.0</v>
      </c>
      <c r="AF20" s="106">
        <v>0.0</v>
      </c>
      <c r="AG20" s="107"/>
      <c r="AH20" s="105">
        <v>0.0</v>
      </c>
      <c r="AI20" s="105">
        <v>0.0</v>
      </c>
      <c r="AJ20" s="105">
        <v>0.0</v>
      </c>
      <c r="AK20" s="105">
        <v>0.0</v>
      </c>
      <c r="AL20" s="105">
        <v>0.0</v>
      </c>
      <c r="AM20" s="105">
        <v>0.0</v>
      </c>
      <c r="AN20" s="106">
        <v>0.0</v>
      </c>
      <c r="AO20" s="106">
        <v>0.0</v>
      </c>
      <c r="AP20" s="3"/>
      <c r="AQ20" s="108">
        <f t="shared" ref="AQ20:AS20" si="24">sum(U20+AD20+AM20)</f>
        <v>0</v>
      </c>
      <c r="AR20" s="109">
        <f t="shared" si="24"/>
        <v>0</v>
      </c>
      <c r="AS20" s="109">
        <f t="shared" si="24"/>
        <v>0</v>
      </c>
      <c r="AT20" s="107"/>
      <c r="AU20" s="105">
        <v>3.0</v>
      </c>
      <c r="AV20" s="105">
        <v>3.0</v>
      </c>
      <c r="AW20" s="105">
        <v>0.0</v>
      </c>
      <c r="AX20" s="105">
        <v>0.0</v>
      </c>
      <c r="AY20" s="105">
        <v>0.0</v>
      </c>
      <c r="AZ20" s="106">
        <v>0.0</v>
      </c>
      <c r="BA20" s="106">
        <v>0.0</v>
      </c>
      <c r="BB20" s="107"/>
      <c r="BC20" s="105">
        <v>0.0</v>
      </c>
      <c r="BD20" s="105">
        <v>0.0</v>
      </c>
      <c r="BE20" s="105">
        <v>0.0</v>
      </c>
      <c r="BF20" s="105">
        <v>0.0</v>
      </c>
      <c r="BG20" s="105">
        <v>0.0</v>
      </c>
      <c r="BH20" s="105">
        <v>0.0</v>
      </c>
      <c r="BI20" s="106">
        <v>0.0</v>
      </c>
      <c r="BJ20" s="106">
        <v>0.0</v>
      </c>
      <c r="BK20" s="107"/>
      <c r="BL20" s="105">
        <v>0.0</v>
      </c>
      <c r="BM20" s="105">
        <v>0.0</v>
      </c>
      <c r="BN20" s="105">
        <v>0.0</v>
      </c>
      <c r="BO20" s="105">
        <v>0.0</v>
      </c>
      <c r="BP20" s="105">
        <v>0.0</v>
      </c>
      <c r="BQ20" s="105">
        <v>0.0</v>
      </c>
      <c r="BR20" s="106">
        <v>0.0</v>
      </c>
      <c r="BS20" s="106">
        <v>0.0</v>
      </c>
      <c r="BT20" s="3"/>
      <c r="BU20" s="108">
        <f t="shared" ref="BU20:BW20" si="25">sum(AY20+BH20+BQ20)</f>
        <v>0</v>
      </c>
      <c r="BV20" s="109">
        <f t="shared" si="25"/>
        <v>0</v>
      </c>
      <c r="BW20" s="109">
        <f t="shared" si="25"/>
        <v>0</v>
      </c>
      <c r="BX20" s="107"/>
      <c r="BY20" s="108">
        <f t="shared" ref="BY20:CA20" si="26">AQ20+BU20</f>
        <v>0</v>
      </c>
      <c r="BZ20" s="109">
        <f t="shared" si="26"/>
        <v>0</v>
      </c>
      <c r="CA20" s="109">
        <f t="shared" si="26"/>
        <v>0</v>
      </c>
      <c r="CB20" s="107"/>
      <c r="CC20" s="107"/>
    </row>
    <row r="21" ht="14.25" customHeight="1">
      <c r="A21" s="103"/>
      <c r="B21" s="104">
        <f t="shared" si="8"/>
        <v>45025</v>
      </c>
      <c r="C21" s="97"/>
      <c r="D21" s="105" t="s">
        <v>119</v>
      </c>
      <c r="E21" s="105"/>
      <c r="F21" s="105"/>
      <c r="G21" s="106">
        <v>0.0</v>
      </c>
      <c r="H21" s="105">
        <v>2.0</v>
      </c>
      <c r="I21" s="105">
        <v>0.0</v>
      </c>
      <c r="J21" s="105">
        <v>0.0</v>
      </c>
      <c r="K21" s="105">
        <v>0.0</v>
      </c>
      <c r="L21" s="105">
        <v>0.0</v>
      </c>
      <c r="M21" s="105">
        <v>0.0</v>
      </c>
      <c r="N21" s="105">
        <v>0.0</v>
      </c>
      <c r="O21" s="107"/>
      <c r="P21" s="107"/>
      <c r="Q21" s="105">
        <v>0.0</v>
      </c>
      <c r="R21" s="105">
        <v>0.0</v>
      </c>
      <c r="S21" s="105">
        <v>0.0</v>
      </c>
      <c r="T21" s="105">
        <v>0.0</v>
      </c>
      <c r="U21" s="105">
        <v>0.0</v>
      </c>
      <c r="V21" s="106">
        <v>0.0</v>
      </c>
      <c r="W21" s="106">
        <v>0.0</v>
      </c>
      <c r="X21" s="107"/>
      <c r="Y21" s="105">
        <v>0.0</v>
      </c>
      <c r="Z21" s="105">
        <v>0.0</v>
      </c>
      <c r="AA21" s="105">
        <v>0.0</v>
      </c>
      <c r="AB21" s="105">
        <v>0.0</v>
      </c>
      <c r="AC21" s="105">
        <v>0.0</v>
      </c>
      <c r="AD21" s="105">
        <v>0.0</v>
      </c>
      <c r="AE21" s="106">
        <v>0.0</v>
      </c>
      <c r="AF21" s="106">
        <v>0.0</v>
      </c>
      <c r="AG21" s="107"/>
      <c r="AH21" s="105">
        <v>0.0</v>
      </c>
      <c r="AI21" s="105">
        <v>0.0</v>
      </c>
      <c r="AJ21" s="105">
        <v>0.0</v>
      </c>
      <c r="AK21" s="105">
        <v>0.0</v>
      </c>
      <c r="AL21" s="105">
        <v>0.0</v>
      </c>
      <c r="AM21" s="105">
        <v>0.0</v>
      </c>
      <c r="AN21" s="106">
        <v>0.0</v>
      </c>
      <c r="AO21" s="106">
        <v>0.0</v>
      </c>
      <c r="AP21" s="3"/>
      <c r="AQ21" s="108">
        <f t="shared" ref="AQ21:AS21" si="27">sum(U21+AD21+AM21)</f>
        <v>0</v>
      </c>
      <c r="AR21" s="109">
        <f t="shared" si="27"/>
        <v>0</v>
      </c>
      <c r="AS21" s="109">
        <f t="shared" si="27"/>
        <v>0</v>
      </c>
      <c r="AT21" s="107"/>
      <c r="AU21" s="105">
        <v>0.0</v>
      </c>
      <c r="AV21" s="105">
        <v>0.0</v>
      </c>
      <c r="AW21" s="105">
        <v>0.0</v>
      </c>
      <c r="AX21" s="105">
        <v>0.0</v>
      </c>
      <c r="AY21" s="105">
        <v>0.0</v>
      </c>
      <c r="AZ21" s="106">
        <v>0.0</v>
      </c>
      <c r="BA21" s="106">
        <v>0.0</v>
      </c>
      <c r="BB21" s="107"/>
      <c r="BC21" s="105">
        <v>0.0</v>
      </c>
      <c r="BD21" s="105">
        <v>0.0</v>
      </c>
      <c r="BE21" s="105">
        <v>0.0</v>
      </c>
      <c r="BF21" s="105">
        <v>0.0</v>
      </c>
      <c r="BG21" s="105">
        <v>0.0</v>
      </c>
      <c r="BH21" s="105">
        <v>0.0</v>
      </c>
      <c r="BI21" s="106">
        <v>0.0</v>
      </c>
      <c r="BJ21" s="106">
        <v>0.0</v>
      </c>
      <c r="BK21" s="107"/>
      <c r="BL21" s="105">
        <v>0.0</v>
      </c>
      <c r="BM21" s="105">
        <v>0.0</v>
      </c>
      <c r="BN21" s="105">
        <v>0.0</v>
      </c>
      <c r="BO21" s="105">
        <v>0.0</v>
      </c>
      <c r="BP21" s="105">
        <v>0.0</v>
      </c>
      <c r="BQ21" s="105">
        <v>0.0</v>
      </c>
      <c r="BR21" s="106">
        <v>0.0</v>
      </c>
      <c r="BS21" s="106">
        <v>0.0</v>
      </c>
      <c r="BT21" s="3"/>
      <c r="BU21" s="108">
        <f t="shared" ref="BU21:BW21" si="28">sum(AY21+BH21+BQ21)</f>
        <v>0</v>
      </c>
      <c r="BV21" s="109">
        <f t="shared" si="28"/>
        <v>0</v>
      </c>
      <c r="BW21" s="109">
        <f t="shared" si="28"/>
        <v>0</v>
      </c>
      <c r="BX21" s="107"/>
      <c r="BY21" s="108">
        <f t="shared" ref="BY21:CA21" si="29">AQ21+BU21</f>
        <v>0</v>
      </c>
      <c r="BZ21" s="109">
        <f t="shared" si="29"/>
        <v>0</v>
      </c>
      <c r="CA21" s="109">
        <f t="shared" si="29"/>
        <v>0</v>
      </c>
      <c r="CB21" s="107"/>
      <c r="CC21" s="107"/>
    </row>
    <row r="22" ht="14.25" customHeight="1">
      <c r="A22" s="111" t="s">
        <v>203</v>
      </c>
      <c r="B22" s="104">
        <f t="shared" si="8"/>
        <v>45026</v>
      </c>
      <c r="C22" s="97"/>
      <c r="D22" s="105" t="s">
        <v>119</v>
      </c>
      <c r="E22" s="105"/>
      <c r="F22" s="105"/>
      <c r="G22" s="106">
        <v>0.0</v>
      </c>
      <c r="H22" s="105">
        <v>6.0</v>
      </c>
      <c r="I22" s="105">
        <v>0.0</v>
      </c>
      <c r="J22" s="105">
        <v>0.0</v>
      </c>
      <c r="K22" s="105">
        <v>0.0</v>
      </c>
      <c r="L22" s="105">
        <v>1.0</v>
      </c>
      <c r="M22" s="105">
        <v>0.0</v>
      </c>
      <c r="N22" s="105">
        <v>2.0</v>
      </c>
      <c r="O22" s="107"/>
      <c r="P22" s="107"/>
      <c r="Q22" s="105">
        <v>0.0</v>
      </c>
      <c r="R22" s="105">
        <v>0.0</v>
      </c>
      <c r="S22" s="105">
        <v>0.0</v>
      </c>
      <c r="T22" s="105">
        <v>0.0</v>
      </c>
      <c r="U22" s="105">
        <v>0.0</v>
      </c>
      <c r="V22" s="106">
        <v>0.0</v>
      </c>
      <c r="W22" s="106">
        <v>0.0</v>
      </c>
      <c r="X22" s="107"/>
      <c r="Y22" s="105">
        <v>0.0</v>
      </c>
      <c r="Z22" s="105">
        <v>0.0</v>
      </c>
      <c r="AA22" s="105">
        <v>0.0</v>
      </c>
      <c r="AB22" s="105">
        <v>0.0</v>
      </c>
      <c r="AC22" s="105">
        <v>0.0</v>
      </c>
      <c r="AD22" s="105">
        <v>0.0</v>
      </c>
      <c r="AE22" s="106">
        <v>0.0</v>
      </c>
      <c r="AF22" s="106">
        <v>0.0</v>
      </c>
      <c r="AG22" s="107"/>
      <c r="AH22" s="105">
        <v>0.0</v>
      </c>
      <c r="AI22" s="105">
        <v>0.0</v>
      </c>
      <c r="AJ22" s="105">
        <v>0.0</v>
      </c>
      <c r="AK22" s="105">
        <v>0.0</v>
      </c>
      <c r="AL22" s="105">
        <v>0.0</v>
      </c>
      <c r="AM22" s="105">
        <v>0.0</v>
      </c>
      <c r="AN22" s="106">
        <v>0.0</v>
      </c>
      <c r="AO22" s="106">
        <v>0.0</v>
      </c>
      <c r="AP22" s="3"/>
      <c r="AQ22" s="108">
        <f t="shared" ref="AQ22:AS22" si="30">sum(U22+AD22+AM22)</f>
        <v>0</v>
      </c>
      <c r="AR22" s="109">
        <f t="shared" si="30"/>
        <v>0</v>
      </c>
      <c r="AS22" s="109">
        <f t="shared" si="30"/>
        <v>0</v>
      </c>
      <c r="AT22" s="107"/>
      <c r="AU22" s="105">
        <v>4.0</v>
      </c>
      <c r="AV22" s="105">
        <v>2.0</v>
      </c>
      <c r="AW22" s="105">
        <v>2.0</v>
      </c>
      <c r="AX22" s="105">
        <v>0.0</v>
      </c>
      <c r="AY22" s="105">
        <v>0.0</v>
      </c>
      <c r="AZ22" s="106">
        <v>0.0</v>
      </c>
      <c r="BA22" s="106">
        <v>0.0</v>
      </c>
      <c r="BB22" s="107"/>
      <c r="BC22" s="105">
        <v>0.0</v>
      </c>
      <c r="BD22" s="105">
        <v>0.0</v>
      </c>
      <c r="BE22" s="105">
        <v>0.0</v>
      </c>
      <c r="BF22" s="105">
        <v>0.0</v>
      </c>
      <c r="BG22" s="105">
        <v>0.0</v>
      </c>
      <c r="BH22" s="105">
        <v>0.0</v>
      </c>
      <c r="BI22" s="106">
        <v>0.0</v>
      </c>
      <c r="BJ22" s="106">
        <v>0.0</v>
      </c>
      <c r="BK22" s="107"/>
      <c r="BL22" s="105">
        <v>7.0</v>
      </c>
      <c r="BM22" s="105">
        <v>6.0</v>
      </c>
      <c r="BN22" s="105">
        <v>1.0</v>
      </c>
      <c r="BO22" s="105">
        <v>0.0</v>
      </c>
      <c r="BP22" s="105">
        <v>0.0</v>
      </c>
      <c r="BQ22" s="105">
        <v>0.0</v>
      </c>
      <c r="BR22" s="106">
        <v>0.0</v>
      </c>
      <c r="BS22" s="106">
        <v>0.0</v>
      </c>
      <c r="BT22" s="3"/>
      <c r="BU22" s="108">
        <f t="shared" ref="BU22:BW22" si="31">sum(AY22+BH22+BQ22)</f>
        <v>0</v>
      </c>
      <c r="BV22" s="109">
        <f t="shared" si="31"/>
        <v>0</v>
      </c>
      <c r="BW22" s="109">
        <f t="shared" si="31"/>
        <v>0</v>
      </c>
      <c r="BX22" s="107"/>
      <c r="BY22" s="108">
        <f t="shared" ref="BY22:CA22" si="32">AQ22+BU22</f>
        <v>0</v>
      </c>
      <c r="BZ22" s="109">
        <f t="shared" si="32"/>
        <v>0</v>
      </c>
      <c r="CA22" s="109">
        <f t="shared" si="32"/>
        <v>0</v>
      </c>
      <c r="CB22" s="107"/>
      <c r="CC22" s="107"/>
    </row>
    <row r="23" ht="14.25" customHeight="1">
      <c r="A23" s="103"/>
      <c r="B23" s="104">
        <f t="shared" si="8"/>
        <v>45027</v>
      </c>
      <c r="C23" s="97"/>
      <c r="D23" s="105" t="s">
        <v>119</v>
      </c>
      <c r="E23" s="105"/>
      <c r="F23" s="105"/>
      <c r="G23" s="106">
        <v>0.0</v>
      </c>
      <c r="H23" s="105">
        <v>11.0</v>
      </c>
      <c r="I23" s="105">
        <v>0.0</v>
      </c>
      <c r="J23" s="105">
        <v>0.0</v>
      </c>
      <c r="K23" s="105">
        <v>3.0</v>
      </c>
      <c r="L23" s="105">
        <v>0.0</v>
      </c>
      <c r="M23" s="105">
        <v>0.0</v>
      </c>
      <c r="N23" s="105">
        <v>0.0</v>
      </c>
      <c r="O23" s="107"/>
      <c r="P23" s="107"/>
      <c r="Q23" s="105">
        <v>3.0</v>
      </c>
      <c r="R23" s="105">
        <v>3.0</v>
      </c>
      <c r="S23" s="105">
        <v>0.0</v>
      </c>
      <c r="T23" s="105">
        <v>1.0</v>
      </c>
      <c r="U23" s="105">
        <v>2.0</v>
      </c>
      <c r="V23" s="106">
        <v>4000.0</v>
      </c>
      <c r="W23" s="106">
        <v>5000.0</v>
      </c>
      <c r="X23" s="107"/>
      <c r="Y23" s="105">
        <v>0.0</v>
      </c>
      <c r="Z23" s="105">
        <v>0.0</v>
      </c>
      <c r="AA23" s="105">
        <v>0.0</v>
      </c>
      <c r="AB23" s="105">
        <v>0.0</v>
      </c>
      <c r="AC23" s="105">
        <v>0.0</v>
      </c>
      <c r="AD23" s="105">
        <v>0.0</v>
      </c>
      <c r="AE23" s="106">
        <v>0.0</v>
      </c>
      <c r="AF23" s="106">
        <v>0.0</v>
      </c>
      <c r="AG23" s="107"/>
      <c r="AH23" s="105">
        <v>0.0</v>
      </c>
      <c r="AI23" s="105">
        <v>0.0</v>
      </c>
      <c r="AJ23" s="105">
        <v>0.0</v>
      </c>
      <c r="AK23" s="105">
        <v>0.0</v>
      </c>
      <c r="AL23" s="105">
        <v>1.0</v>
      </c>
      <c r="AM23" s="105">
        <v>1.0</v>
      </c>
      <c r="AN23" s="106">
        <v>1500.0</v>
      </c>
      <c r="AO23" s="106">
        <v>1500.0</v>
      </c>
      <c r="AP23" s="3"/>
      <c r="AQ23" s="108">
        <f t="shared" ref="AQ23:AS23" si="33">sum(U23+AD23+AM23)</f>
        <v>3</v>
      </c>
      <c r="AR23" s="109">
        <f t="shared" si="33"/>
        <v>5500</v>
      </c>
      <c r="AS23" s="109">
        <f t="shared" si="33"/>
        <v>6500</v>
      </c>
      <c r="AT23" s="107"/>
      <c r="AU23" s="105">
        <v>3.0</v>
      </c>
      <c r="AV23" s="105">
        <v>3.0</v>
      </c>
      <c r="AW23" s="105">
        <v>0.0</v>
      </c>
      <c r="AX23" s="105">
        <v>0.0</v>
      </c>
      <c r="AY23" s="105">
        <v>0.0</v>
      </c>
      <c r="AZ23" s="106">
        <v>0.0</v>
      </c>
      <c r="BA23" s="106">
        <v>0.0</v>
      </c>
      <c r="BB23" s="107"/>
      <c r="BC23" s="105">
        <v>2.0</v>
      </c>
      <c r="BD23" s="105">
        <v>2.0</v>
      </c>
      <c r="BE23" s="105">
        <v>0.0</v>
      </c>
      <c r="BF23" s="105">
        <v>2.0</v>
      </c>
      <c r="BG23" s="105">
        <v>0.0</v>
      </c>
      <c r="BH23" s="105">
        <v>2.0</v>
      </c>
      <c r="BI23" s="106">
        <v>4000.0</v>
      </c>
      <c r="BJ23" s="106">
        <v>6500.0</v>
      </c>
      <c r="BK23" s="107"/>
      <c r="BL23" s="105">
        <v>7.0</v>
      </c>
      <c r="BM23" s="105">
        <v>6.0</v>
      </c>
      <c r="BN23" s="105">
        <v>1.0</v>
      </c>
      <c r="BO23" s="105">
        <v>1.0</v>
      </c>
      <c r="BP23" s="105">
        <v>0.0</v>
      </c>
      <c r="BQ23" s="105">
        <v>1.0</v>
      </c>
      <c r="BR23" s="106">
        <v>2500.0</v>
      </c>
      <c r="BS23" s="106">
        <v>2500.0</v>
      </c>
      <c r="BT23" s="3"/>
      <c r="BU23" s="108">
        <f t="shared" ref="BU23:BW23" si="34">sum(AY23+BH23+BQ23)</f>
        <v>3</v>
      </c>
      <c r="BV23" s="109">
        <f t="shared" si="34"/>
        <v>6500</v>
      </c>
      <c r="BW23" s="109">
        <f t="shared" si="34"/>
        <v>9000</v>
      </c>
      <c r="BX23" s="107"/>
      <c r="BY23" s="108">
        <f t="shared" ref="BY23:CA23" si="35">AQ23+BU23</f>
        <v>6</v>
      </c>
      <c r="BZ23" s="109">
        <f t="shared" si="35"/>
        <v>12000</v>
      </c>
      <c r="CA23" s="109">
        <f t="shared" si="35"/>
        <v>15500</v>
      </c>
      <c r="CB23" s="107"/>
      <c r="CC23" s="107"/>
    </row>
    <row r="24" ht="14.25" customHeight="1">
      <c r="A24" s="103"/>
      <c r="B24" s="104">
        <f t="shared" si="8"/>
        <v>45028</v>
      </c>
      <c r="C24" s="97"/>
      <c r="D24" s="105" t="s">
        <v>119</v>
      </c>
      <c r="E24" s="105"/>
      <c r="F24" s="105"/>
      <c r="G24" s="106">
        <v>0.0</v>
      </c>
      <c r="H24" s="105">
        <v>16.0</v>
      </c>
      <c r="I24" s="105">
        <v>0.0</v>
      </c>
      <c r="J24" s="105">
        <v>0.0</v>
      </c>
      <c r="K24" s="105">
        <v>1.0</v>
      </c>
      <c r="L24" s="105">
        <v>0.0</v>
      </c>
      <c r="M24" s="105">
        <v>0.0</v>
      </c>
      <c r="N24" s="105">
        <v>0.0</v>
      </c>
      <c r="O24" s="107"/>
      <c r="P24" s="107"/>
      <c r="Q24" s="105">
        <v>1.0</v>
      </c>
      <c r="R24" s="105">
        <v>1.0</v>
      </c>
      <c r="S24" s="105">
        <v>0.0</v>
      </c>
      <c r="T24" s="105">
        <v>0.0</v>
      </c>
      <c r="U24" s="105">
        <v>0.0</v>
      </c>
      <c r="V24" s="106">
        <v>0.0</v>
      </c>
      <c r="W24" s="106">
        <v>0.0</v>
      </c>
      <c r="X24" s="107"/>
      <c r="Y24" s="105">
        <v>0.0</v>
      </c>
      <c r="Z24" s="105">
        <v>0.0</v>
      </c>
      <c r="AA24" s="105">
        <v>0.0</v>
      </c>
      <c r="AB24" s="105">
        <v>0.0</v>
      </c>
      <c r="AC24" s="105">
        <v>0.0</v>
      </c>
      <c r="AD24" s="105">
        <v>0.0</v>
      </c>
      <c r="AE24" s="106">
        <v>0.0</v>
      </c>
      <c r="AF24" s="106">
        <v>0.0</v>
      </c>
      <c r="AG24" s="107"/>
      <c r="AH24" s="105">
        <v>1.0</v>
      </c>
      <c r="AI24" s="105">
        <v>1.0</v>
      </c>
      <c r="AJ24" s="105">
        <v>0.0</v>
      </c>
      <c r="AK24" s="105">
        <v>0.0</v>
      </c>
      <c r="AL24" s="105">
        <v>1.0</v>
      </c>
      <c r="AM24" s="105">
        <v>2.0</v>
      </c>
      <c r="AN24" s="106">
        <v>2897.0</v>
      </c>
      <c r="AO24" s="106">
        <v>2897.0</v>
      </c>
      <c r="AP24" s="3"/>
      <c r="AQ24" s="108">
        <f t="shared" ref="AQ24:AS24" si="36">sum(U24+AD24+AM24)</f>
        <v>2</v>
      </c>
      <c r="AR24" s="109">
        <f t="shared" si="36"/>
        <v>2897</v>
      </c>
      <c r="AS24" s="109">
        <f t="shared" si="36"/>
        <v>2897</v>
      </c>
      <c r="AT24" s="107"/>
      <c r="AU24" s="105">
        <v>3.0</v>
      </c>
      <c r="AV24" s="105">
        <v>2.0</v>
      </c>
      <c r="AW24" s="105">
        <v>1.0</v>
      </c>
      <c r="AX24" s="105">
        <v>0.0</v>
      </c>
      <c r="AY24" s="105">
        <v>0.0</v>
      </c>
      <c r="AZ24" s="106">
        <v>0.0</v>
      </c>
      <c r="BA24" s="106">
        <v>0.0</v>
      </c>
      <c r="BB24" s="107"/>
      <c r="BC24" s="105">
        <v>0.0</v>
      </c>
      <c r="BD24" s="105">
        <v>0.0</v>
      </c>
      <c r="BE24" s="105">
        <v>0.0</v>
      </c>
      <c r="BF24" s="105">
        <v>0.0</v>
      </c>
      <c r="BG24" s="105">
        <v>0.0</v>
      </c>
      <c r="BH24" s="105">
        <v>0.0</v>
      </c>
      <c r="BI24" s="106">
        <v>0.0</v>
      </c>
      <c r="BJ24" s="106">
        <v>0.0</v>
      </c>
      <c r="BK24" s="107"/>
      <c r="BL24" s="105">
        <v>1.0</v>
      </c>
      <c r="BM24" s="105">
        <v>1.0</v>
      </c>
      <c r="BN24" s="105">
        <v>0.0</v>
      </c>
      <c r="BO24" s="105">
        <v>1.0</v>
      </c>
      <c r="BP24" s="105">
        <v>0.0</v>
      </c>
      <c r="BQ24" s="105">
        <v>1.0</v>
      </c>
      <c r="BR24" s="106">
        <v>3500.0</v>
      </c>
      <c r="BS24" s="106">
        <v>3500.0</v>
      </c>
      <c r="BT24" s="3"/>
      <c r="BU24" s="108">
        <f t="shared" ref="BU24:BW24" si="37">sum(AY24+BH24+BQ24)</f>
        <v>1</v>
      </c>
      <c r="BV24" s="109">
        <f t="shared" si="37"/>
        <v>3500</v>
      </c>
      <c r="BW24" s="109">
        <f t="shared" si="37"/>
        <v>3500</v>
      </c>
      <c r="BX24" s="107"/>
      <c r="BY24" s="108">
        <f t="shared" ref="BY24:CA24" si="38">AQ24+BU24</f>
        <v>3</v>
      </c>
      <c r="BZ24" s="109">
        <f t="shared" si="38"/>
        <v>6397</v>
      </c>
      <c r="CA24" s="109">
        <f t="shared" si="38"/>
        <v>6397</v>
      </c>
      <c r="CB24" s="107"/>
      <c r="CC24" s="107"/>
    </row>
    <row r="25" ht="14.25" customHeight="1">
      <c r="A25" s="103"/>
      <c r="B25" s="104">
        <f t="shared" si="8"/>
        <v>45029</v>
      </c>
      <c r="C25" s="97"/>
      <c r="D25" s="105" t="s">
        <v>119</v>
      </c>
      <c r="E25" s="105"/>
      <c r="F25" s="105"/>
      <c r="G25" s="106">
        <v>0.0</v>
      </c>
      <c r="H25" s="105">
        <v>8.0</v>
      </c>
      <c r="I25" s="105">
        <v>0.0</v>
      </c>
      <c r="J25" s="105">
        <v>0.0</v>
      </c>
      <c r="K25" s="105">
        <v>4.0</v>
      </c>
      <c r="L25" s="105">
        <v>0.0</v>
      </c>
      <c r="M25" s="105">
        <v>0.0</v>
      </c>
      <c r="N25" s="105">
        <v>0.0</v>
      </c>
      <c r="O25" s="107"/>
      <c r="P25" s="107"/>
      <c r="Q25" s="105">
        <v>1.0</v>
      </c>
      <c r="R25" s="105">
        <v>0.0</v>
      </c>
      <c r="S25" s="105">
        <v>1.0</v>
      </c>
      <c r="T25" s="105">
        <v>0.0</v>
      </c>
      <c r="U25" s="105">
        <v>0.0</v>
      </c>
      <c r="V25" s="106">
        <v>0.0</v>
      </c>
      <c r="W25" s="106">
        <v>0.0</v>
      </c>
      <c r="X25" s="107"/>
      <c r="Y25" s="105">
        <v>0.0</v>
      </c>
      <c r="Z25" s="105">
        <v>0.0</v>
      </c>
      <c r="AA25" s="105">
        <v>0.0</v>
      </c>
      <c r="AB25" s="105">
        <v>0.0</v>
      </c>
      <c r="AC25" s="105">
        <v>0.0</v>
      </c>
      <c r="AD25" s="105">
        <v>0.0</v>
      </c>
      <c r="AE25" s="106">
        <v>0.0</v>
      </c>
      <c r="AF25" s="106">
        <v>0.0</v>
      </c>
      <c r="AG25" s="107"/>
      <c r="AH25" s="105">
        <v>2.0</v>
      </c>
      <c r="AI25" s="105">
        <v>1.0</v>
      </c>
      <c r="AJ25" s="105">
        <v>1.0</v>
      </c>
      <c r="AK25" s="105">
        <v>0.0</v>
      </c>
      <c r="AL25" s="105">
        <v>0.0</v>
      </c>
      <c r="AM25" s="105">
        <v>0.0</v>
      </c>
      <c r="AN25" s="106">
        <v>0.0</v>
      </c>
      <c r="AO25" s="106">
        <v>0.0</v>
      </c>
      <c r="AP25" s="3"/>
      <c r="AQ25" s="108">
        <f t="shared" ref="AQ25:AS25" si="39">sum(U25+AD25+AM25)</f>
        <v>0</v>
      </c>
      <c r="AR25" s="109">
        <f t="shared" si="39"/>
        <v>0</v>
      </c>
      <c r="AS25" s="109">
        <f t="shared" si="39"/>
        <v>0</v>
      </c>
      <c r="AT25" s="107"/>
      <c r="AU25" s="105">
        <v>0.0</v>
      </c>
      <c r="AV25" s="105">
        <v>0.0</v>
      </c>
      <c r="AW25" s="105">
        <v>0.0</v>
      </c>
      <c r="AX25" s="105">
        <v>0.0</v>
      </c>
      <c r="AY25" s="105">
        <v>0.0</v>
      </c>
      <c r="AZ25" s="106">
        <v>0.0</v>
      </c>
      <c r="BA25" s="106">
        <v>0.0</v>
      </c>
      <c r="BB25" s="107"/>
      <c r="BC25" s="105">
        <v>0.0</v>
      </c>
      <c r="BD25" s="105">
        <v>0.0</v>
      </c>
      <c r="BE25" s="105">
        <v>0.0</v>
      </c>
      <c r="BF25" s="105">
        <v>0.0</v>
      </c>
      <c r="BG25" s="105">
        <v>0.0</v>
      </c>
      <c r="BH25" s="105">
        <v>0.0</v>
      </c>
      <c r="BI25" s="106">
        <v>0.0</v>
      </c>
      <c r="BJ25" s="106">
        <v>0.0</v>
      </c>
      <c r="BK25" s="107"/>
      <c r="BL25" s="105">
        <v>4.0</v>
      </c>
      <c r="BM25" s="105">
        <v>4.0</v>
      </c>
      <c r="BN25" s="105">
        <v>0.0</v>
      </c>
      <c r="BO25" s="105">
        <v>0.0</v>
      </c>
      <c r="BP25" s="105">
        <v>0.0</v>
      </c>
      <c r="BQ25" s="105">
        <v>1.0</v>
      </c>
      <c r="BR25" s="106">
        <v>500.0</v>
      </c>
      <c r="BS25" s="106">
        <v>2500.0</v>
      </c>
      <c r="BT25" s="3"/>
      <c r="BU25" s="108">
        <f t="shared" ref="BU25:BW25" si="40">sum(AY25+BH25+BQ25)</f>
        <v>1</v>
      </c>
      <c r="BV25" s="109">
        <f t="shared" si="40"/>
        <v>500</v>
      </c>
      <c r="BW25" s="109">
        <f t="shared" si="40"/>
        <v>2500</v>
      </c>
      <c r="BX25" s="107"/>
      <c r="BY25" s="108">
        <f t="shared" ref="BY25:CA25" si="41">AQ25+BU25</f>
        <v>1</v>
      </c>
      <c r="BZ25" s="109">
        <f t="shared" si="41"/>
        <v>500</v>
      </c>
      <c r="CA25" s="109">
        <f t="shared" si="41"/>
        <v>2500</v>
      </c>
      <c r="CB25" s="107"/>
      <c r="CC25" s="107"/>
    </row>
    <row r="26" ht="14.25" customHeight="1">
      <c r="A26" s="103"/>
      <c r="B26" s="104">
        <f t="shared" si="8"/>
        <v>45030</v>
      </c>
      <c r="C26" s="97"/>
      <c r="D26" s="105" t="s">
        <v>119</v>
      </c>
      <c r="E26" s="105"/>
      <c r="F26" s="105"/>
      <c r="G26" s="106">
        <v>801.39</v>
      </c>
      <c r="H26" s="105">
        <v>8.0</v>
      </c>
      <c r="I26" s="105">
        <v>0.0</v>
      </c>
      <c r="J26" s="105">
        <v>0.0</v>
      </c>
      <c r="K26" s="105">
        <v>7.0</v>
      </c>
      <c r="L26" s="105">
        <v>0.0</v>
      </c>
      <c r="M26" s="105">
        <v>0.0</v>
      </c>
      <c r="N26" s="105">
        <v>0.0</v>
      </c>
      <c r="O26" s="107"/>
      <c r="P26" s="107"/>
      <c r="Q26" s="105">
        <v>1.0</v>
      </c>
      <c r="R26" s="105">
        <v>1.0</v>
      </c>
      <c r="S26" s="105">
        <v>0.0</v>
      </c>
      <c r="T26" s="105">
        <v>0.0</v>
      </c>
      <c r="U26" s="105">
        <v>0.0</v>
      </c>
      <c r="V26" s="106">
        <v>0.0</v>
      </c>
      <c r="W26" s="106">
        <v>0.0</v>
      </c>
      <c r="X26" s="107"/>
      <c r="Y26" s="105">
        <v>0.0</v>
      </c>
      <c r="Z26" s="105">
        <v>0.0</v>
      </c>
      <c r="AA26" s="105">
        <v>0.0</v>
      </c>
      <c r="AB26" s="105">
        <v>0.0</v>
      </c>
      <c r="AC26" s="105">
        <v>0.0</v>
      </c>
      <c r="AD26" s="105">
        <v>0.0</v>
      </c>
      <c r="AE26" s="106">
        <v>0.0</v>
      </c>
      <c r="AF26" s="106">
        <v>0.0</v>
      </c>
      <c r="AG26" s="107"/>
      <c r="AH26" s="105">
        <v>4.0</v>
      </c>
      <c r="AI26" s="105">
        <v>2.0</v>
      </c>
      <c r="AJ26" s="105">
        <v>2.0</v>
      </c>
      <c r="AK26" s="105">
        <v>0.0</v>
      </c>
      <c r="AL26" s="105">
        <v>0.0</v>
      </c>
      <c r="AM26" s="105">
        <v>0.0</v>
      </c>
      <c r="AN26" s="106">
        <v>0.0</v>
      </c>
      <c r="AO26" s="106">
        <v>0.0</v>
      </c>
      <c r="AP26" s="3"/>
      <c r="AQ26" s="108">
        <f t="shared" ref="AQ26:AS26" si="42">sum(U26+AD26+AM26)</f>
        <v>0</v>
      </c>
      <c r="AR26" s="109">
        <f t="shared" si="42"/>
        <v>0</v>
      </c>
      <c r="AS26" s="109">
        <f t="shared" si="42"/>
        <v>0</v>
      </c>
      <c r="AT26" s="107"/>
      <c r="AU26" s="105">
        <v>0.0</v>
      </c>
      <c r="AV26" s="105">
        <v>0.0</v>
      </c>
      <c r="AW26" s="105">
        <v>0.0</v>
      </c>
      <c r="AX26" s="105">
        <v>0.0</v>
      </c>
      <c r="AY26" s="105">
        <v>0.0</v>
      </c>
      <c r="AZ26" s="106">
        <v>0.0</v>
      </c>
      <c r="BA26" s="106">
        <v>0.0</v>
      </c>
      <c r="BB26" s="107"/>
      <c r="BC26" s="105">
        <v>0.0</v>
      </c>
      <c r="BD26" s="105">
        <v>0.0</v>
      </c>
      <c r="BE26" s="105">
        <v>0.0</v>
      </c>
      <c r="BF26" s="105">
        <v>0.0</v>
      </c>
      <c r="BG26" s="105">
        <v>0.0</v>
      </c>
      <c r="BH26" s="105">
        <v>0.0</v>
      </c>
      <c r="BI26" s="106">
        <v>0.0</v>
      </c>
      <c r="BJ26" s="106">
        <v>0.0</v>
      </c>
      <c r="BK26" s="107"/>
      <c r="BL26" s="105">
        <v>0.0</v>
      </c>
      <c r="BM26" s="105">
        <v>0.0</v>
      </c>
      <c r="BN26" s="105">
        <v>0.0</v>
      </c>
      <c r="BO26" s="105">
        <v>0.0</v>
      </c>
      <c r="BP26" s="105">
        <v>1.0</v>
      </c>
      <c r="BQ26" s="105">
        <v>1.0</v>
      </c>
      <c r="BR26" s="106">
        <v>3500.0</v>
      </c>
      <c r="BS26" s="106">
        <v>3500.0</v>
      </c>
      <c r="BT26" s="3"/>
      <c r="BU26" s="108">
        <f t="shared" ref="BU26:BW26" si="43">sum(AY26+BH26+BQ26)</f>
        <v>1</v>
      </c>
      <c r="BV26" s="109">
        <f t="shared" si="43"/>
        <v>3500</v>
      </c>
      <c r="BW26" s="109">
        <f t="shared" si="43"/>
        <v>3500</v>
      </c>
      <c r="BX26" s="107"/>
      <c r="BY26" s="108">
        <f t="shared" ref="BY26:CA26" si="44">AQ26+BU26</f>
        <v>1</v>
      </c>
      <c r="BZ26" s="109">
        <f t="shared" si="44"/>
        <v>3500</v>
      </c>
      <c r="CA26" s="109">
        <f t="shared" si="44"/>
        <v>3500</v>
      </c>
      <c r="CB26" s="107"/>
      <c r="CC26" s="107"/>
    </row>
    <row r="27" ht="14.25" customHeight="1">
      <c r="A27" s="103"/>
      <c r="B27" s="104">
        <f t="shared" si="8"/>
        <v>45031</v>
      </c>
      <c r="C27" s="97"/>
      <c r="D27" s="105" t="s">
        <v>119</v>
      </c>
      <c r="E27" s="105"/>
      <c r="F27" s="105"/>
      <c r="G27" s="106">
        <v>0.0</v>
      </c>
      <c r="H27" s="105">
        <v>3.0</v>
      </c>
      <c r="I27" s="105">
        <v>0.0</v>
      </c>
      <c r="J27" s="105">
        <v>0.0</v>
      </c>
      <c r="K27" s="105">
        <v>7.0</v>
      </c>
      <c r="L27" s="105">
        <v>0.0</v>
      </c>
      <c r="M27" s="105">
        <v>0.0</v>
      </c>
      <c r="N27" s="105">
        <v>1.0</v>
      </c>
      <c r="O27" s="107"/>
      <c r="P27" s="107"/>
      <c r="Q27" s="105">
        <v>0.0</v>
      </c>
      <c r="R27" s="105">
        <v>0.0</v>
      </c>
      <c r="S27" s="105">
        <v>0.0</v>
      </c>
      <c r="T27" s="105">
        <v>0.0</v>
      </c>
      <c r="U27" s="105">
        <v>0.0</v>
      </c>
      <c r="V27" s="106">
        <v>0.0</v>
      </c>
      <c r="W27" s="106">
        <v>0.0</v>
      </c>
      <c r="X27" s="107"/>
      <c r="Y27" s="105">
        <v>0.0</v>
      </c>
      <c r="Z27" s="105">
        <v>0.0</v>
      </c>
      <c r="AA27" s="105">
        <v>0.0</v>
      </c>
      <c r="AB27" s="105">
        <v>0.0</v>
      </c>
      <c r="AC27" s="105">
        <v>0.0</v>
      </c>
      <c r="AD27" s="105">
        <v>0.0</v>
      </c>
      <c r="AE27" s="106">
        <v>0.0</v>
      </c>
      <c r="AF27" s="106">
        <v>0.0</v>
      </c>
      <c r="AG27" s="107"/>
      <c r="AH27" s="105">
        <v>0.0</v>
      </c>
      <c r="AI27" s="105">
        <v>0.0</v>
      </c>
      <c r="AJ27" s="105">
        <v>0.0</v>
      </c>
      <c r="AK27" s="105">
        <v>0.0</v>
      </c>
      <c r="AL27" s="105">
        <v>0.0</v>
      </c>
      <c r="AM27" s="105">
        <v>0.0</v>
      </c>
      <c r="AN27" s="106">
        <v>0.0</v>
      </c>
      <c r="AO27" s="106">
        <v>0.0</v>
      </c>
      <c r="AP27" s="3"/>
      <c r="AQ27" s="108">
        <f t="shared" ref="AQ27:AS27" si="45">sum(U27+AD27+AM27)</f>
        <v>0</v>
      </c>
      <c r="AR27" s="109">
        <f t="shared" si="45"/>
        <v>0</v>
      </c>
      <c r="AS27" s="109">
        <f t="shared" si="45"/>
        <v>0</v>
      </c>
      <c r="AT27" s="107"/>
      <c r="AU27" s="105">
        <v>0.0</v>
      </c>
      <c r="AV27" s="105">
        <v>0.0</v>
      </c>
      <c r="AW27" s="105">
        <v>0.0</v>
      </c>
      <c r="AX27" s="105">
        <v>0.0</v>
      </c>
      <c r="AY27" s="105">
        <v>0.0</v>
      </c>
      <c r="AZ27" s="106">
        <v>0.0</v>
      </c>
      <c r="BA27" s="106">
        <v>0.0</v>
      </c>
      <c r="BB27" s="107"/>
      <c r="BC27" s="105">
        <v>0.0</v>
      </c>
      <c r="BD27" s="105">
        <v>0.0</v>
      </c>
      <c r="BE27" s="105">
        <v>0.0</v>
      </c>
      <c r="BF27" s="105">
        <v>0.0</v>
      </c>
      <c r="BG27" s="105">
        <v>0.0</v>
      </c>
      <c r="BH27" s="105">
        <v>0.0</v>
      </c>
      <c r="BI27" s="106">
        <v>0.0</v>
      </c>
      <c r="BJ27" s="106">
        <v>0.0</v>
      </c>
      <c r="BK27" s="107"/>
      <c r="BL27" s="105">
        <v>0.0</v>
      </c>
      <c r="BM27" s="105">
        <v>0.0</v>
      </c>
      <c r="BN27" s="105">
        <v>0.0</v>
      </c>
      <c r="BO27" s="105">
        <v>0.0</v>
      </c>
      <c r="BP27" s="105">
        <v>0.0</v>
      </c>
      <c r="BQ27" s="105">
        <v>0.0</v>
      </c>
      <c r="BR27" s="106">
        <v>0.0</v>
      </c>
      <c r="BS27" s="106">
        <v>0.0</v>
      </c>
      <c r="BT27" s="3"/>
      <c r="BU27" s="108">
        <f t="shared" ref="BU27:BW27" si="46">sum(AY27+BH27+BQ27)</f>
        <v>0</v>
      </c>
      <c r="BV27" s="109">
        <f t="shared" si="46"/>
        <v>0</v>
      </c>
      <c r="BW27" s="109">
        <f t="shared" si="46"/>
        <v>0</v>
      </c>
      <c r="BX27" s="107"/>
      <c r="BY27" s="108">
        <f t="shared" ref="BY27:CA27" si="47">AQ27+BU27</f>
        <v>0</v>
      </c>
      <c r="BZ27" s="109">
        <f t="shared" si="47"/>
        <v>0</v>
      </c>
      <c r="CA27" s="109">
        <f t="shared" si="47"/>
        <v>0</v>
      </c>
      <c r="CB27" s="107"/>
      <c r="CC27" s="107"/>
    </row>
    <row r="28" ht="14.25" customHeight="1">
      <c r="A28" s="103"/>
      <c r="B28" s="104">
        <f t="shared" si="8"/>
        <v>45032</v>
      </c>
      <c r="C28" s="97"/>
      <c r="D28" s="105" t="s">
        <v>119</v>
      </c>
      <c r="E28" s="105"/>
      <c r="F28" s="105"/>
      <c r="G28" s="106">
        <v>0.0</v>
      </c>
      <c r="H28" s="105">
        <v>1.0</v>
      </c>
      <c r="I28" s="105">
        <v>0.0</v>
      </c>
      <c r="J28" s="105">
        <v>0.0</v>
      </c>
      <c r="K28" s="105">
        <v>0.0</v>
      </c>
      <c r="L28" s="105">
        <v>0.0</v>
      </c>
      <c r="M28" s="105">
        <v>0.0</v>
      </c>
      <c r="N28" s="105">
        <v>0.0</v>
      </c>
      <c r="O28" s="107"/>
      <c r="P28" s="107"/>
      <c r="Q28" s="105">
        <v>0.0</v>
      </c>
      <c r="R28" s="105">
        <v>0.0</v>
      </c>
      <c r="S28" s="105">
        <v>0.0</v>
      </c>
      <c r="T28" s="105">
        <v>0.0</v>
      </c>
      <c r="U28" s="105">
        <v>0.0</v>
      </c>
      <c r="V28" s="106">
        <v>0.0</v>
      </c>
      <c r="W28" s="106">
        <v>0.0</v>
      </c>
      <c r="X28" s="107"/>
      <c r="Y28" s="105">
        <v>0.0</v>
      </c>
      <c r="Z28" s="105">
        <v>0.0</v>
      </c>
      <c r="AA28" s="105">
        <v>0.0</v>
      </c>
      <c r="AB28" s="105">
        <v>0.0</v>
      </c>
      <c r="AC28" s="105">
        <v>0.0</v>
      </c>
      <c r="AD28" s="105">
        <v>0.0</v>
      </c>
      <c r="AE28" s="106">
        <v>0.0</v>
      </c>
      <c r="AF28" s="106">
        <v>0.0</v>
      </c>
      <c r="AG28" s="107"/>
      <c r="AH28" s="105">
        <v>0.0</v>
      </c>
      <c r="AI28" s="105">
        <v>0.0</v>
      </c>
      <c r="AJ28" s="105">
        <v>0.0</v>
      </c>
      <c r="AK28" s="105">
        <v>0.0</v>
      </c>
      <c r="AL28" s="105">
        <v>0.0</v>
      </c>
      <c r="AM28" s="105">
        <v>0.0</v>
      </c>
      <c r="AN28" s="106">
        <v>0.0</v>
      </c>
      <c r="AO28" s="106">
        <v>0.0</v>
      </c>
      <c r="AP28" s="3"/>
      <c r="AQ28" s="108">
        <f t="shared" ref="AQ28:AS28" si="48">sum(U28+AD28+AM28)</f>
        <v>0</v>
      </c>
      <c r="AR28" s="109">
        <f t="shared" si="48"/>
        <v>0</v>
      </c>
      <c r="AS28" s="109">
        <f t="shared" si="48"/>
        <v>0</v>
      </c>
      <c r="AT28" s="107"/>
      <c r="AU28" s="105">
        <v>0.0</v>
      </c>
      <c r="AV28" s="105">
        <v>0.0</v>
      </c>
      <c r="AW28" s="105">
        <v>0.0</v>
      </c>
      <c r="AX28" s="105">
        <v>0.0</v>
      </c>
      <c r="AY28" s="105">
        <v>0.0</v>
      </c>
      <c r="AZ28" s="106">
        <v>0.0</v>
      </c>
      <c r="BA28" s="106">
        <v>0.0</v>
      </c>
      <c r="BB28" s="107"/>
      <c r="BC28" s="105">
        <v>0.0</v>
      </c>
      <c r="BD28" s="105">
        <v>0.0</v>
      </c>
      <c r="BE28" s="105">
        <v>0.0</v>
      </c>
      <c r="BF28" s="105">
        <v>0.0</v>
      </c>
      <c r="BG28" s="105">
        <v>0.0</v>
      </c>
      <c r="BH28" s="105">
        <v>0.0</v>
      </c>
      <c r="BI28" s="106">
        <v>0.0</v>
      </c>
      <c r="BJ28" s="106">
        <v>0.0</v>
      </c>
      <c r="BK28" s="107"/>
      <c r="BL28" s="105">
        <v>0.0</v>
      </c>
      <c r="BM28" s="105">
        <v>0.0</v>
      </c>
      <c r="BN28" s="105">
        <v>0.0</v>
      </c>
      <c r="BO28" s="105">
        <v>0.0</v>
      </c>
      <c r="BP28" s="105">
        <v>0.0</v>
      </c>
      <c r="BQ28" s="105">
        <v>0.0</v>
      </c>
      <c r="BR28" s="106">
        <v>0.0</v>
      </c>
      <c r="BS28" s="106">
        <v>0.0</v>
      </c>
      <c r="BT28" s="3"/>
      <c r="BU28" s="108">
        <f t="shared" ref="BU28:BW28" si="49">sum(AY28+BH28+BQ28)</f>
        <v>0</v>
      </c>
      <c r="BV28" s="109">
        <f t="shared" si="49"/>
        <v>0</v>
      </c>
      <c r="BW28" s="109">
        <f t="shared" si="49"/>
        <v>0</v>
      </c>
      <c r="BX28" s="107"/>
      <c r="BY28" s="108">
        <f t="shared" ref="BY28:CA28" si="50">AQ28+BU28</f>
        <v>0</v>
      </c>
      <c r="BZ28" s="109">
        <f t="shared" si="50"/>
        <v>0</v>
      </c>
      <c r="CA28" s="109">
        <f t="shared" si="50"/>
        <v>0</v>
      </c>
      <c r="CB28" s="107"/>
      <c r="CC28" s="107"/>
    </row>
    <row r="29" ht="14.25" customHeight="1">
      <c r="A29" s="103"/>
      <c r="B29" s="104">
        <f t="shared" si="8"/>
        <v>45033</v>
      </c>
      <c r="C29" s="97"/>
      <c r="D29" s="105" t="s">
        <v>119</v>
      </c>
      <c r="E29" s="105"/>
      <c r="F29" s="105"/>
      <c r="G29" s="106">
        <v>0.0</v>
      </c>
      <c r="H29" s="105">
        <v>22.0</v>
      </c>
      <c r="I29" s="105">
        <v>0.0</v>
      </c>
      <c r="J29" s="105">
        <v>0.0</v>
      </c>
      <c r="K29" s="105">
        <v>5.0</v>
      </c>
      <c r="L29" s="105">
        <v>0.0</v>
      </c>
      <c r="M29" s="105">
        <v>0.0</v>
      </c>
      <c r="N29" s="105">
        <v>1.0</v>
      </c>
      <c r="O29" s="107"/>
      <c r="P29" s="107"/>
      <c r="Q29" s="105">
        <v>0.0</v>
      </c>
      <c r="R29" s="105">
        <v>0.0</v>
      </c>
      <c r="S29" s="105">
        <v>0.0</v>
      </c>
      <c r="T29" s="105">
        <v>0.0</v>
      </c>
      <c r="U29" s="105">
        <v>0.0</v>
      </c>
      <c r="V29" s="106">
        <v>0.0</v>
      </c>
      <c r="W29" s="106">
        <v>0.0</v>
      </c>
      <c r="X29" s="107"/>
      <c r="Y29" s="105">
        <v>0.0</v>
      </c>
      <c r="Z29" s="105">
        <v>0.0</v>
      </c>
      <c r="AA29" s="105">
        <v>0.0</v>
      </c>
      <c r="AB29" s="105">
        <v>0.0</v>
      </c>
      <c r="AC29" s="105">
        <v>0.0</v>
      </c>
      <c r="AD29" s="105">
        <v>0.0</v>
      </c>
      <c r="AE29" s="106">
        <v>0.0</v>
      </c>
      <c r="AF29" s="106">
        <v>0.0</v>
      </c>
      <c r="AG29" s="107"/>
      <c r="AH29" s="105">
        <v>0.0</v>
      </c>
      <c r="AI29" s="105">
        <v>0.0</v>
      </c>
      <c r="AJ29" s="105">
        <v>0.0</v>
      </c>
      <c r="AK29" s="105">
        <v>0.0</v>
      </c>
      <c r="AL29" s="105">
        <v>0.0</v>
      </c>
      <c r="AM29" s="105">
        <v>0.0</v>
      </c>
      <c r="AN29" s="106">
        <v>0.0</v>
      </c>
      <c r="AO29" s="106">
        <v>0.0</v>
      </c>
      <c r="AP29" s="3"/>
      <c r="AQ29" s="108">
        <f t="shared" ref="AQ29:AS29" si="51">sum(U29+AD29+AM29)</f>
        <v>0</v>
      </c>
      <c r="AR29" s="109">
        <f t="shared" si="51"/>
        <v>0</v>
      </c>
      <c r="AS29" s="109">
        <f t="shared" si="51"/>
        <v>0</v>
      </c>
      <c r="AT29" s="107"/>
      <c r="AU29" s="105">
        <v>5.0</v>
      </c>
      <c r="AV29" s="105">
        <v>5.0</v>
      </c>
      <c r="AW29" s="105">
        <v>0.0</v>
      </c>
      <c r="AX29" s="105">
        <v>0.0</v>
      </c>
      <c r="AY29" s="105">
        <v>3.0</v>
      </c>
      <c r="AZ29" s="106">
        <v>6250.0</v>
      </c>
      <c r="BA29" s="106">
        <v>8000.0</v>
      </c>
      <c r="BB29" s="107"/>
      <c r="BC29" s="105">
        <v>1.0</v>
      </c>
      <c r="BD29" s="105">
        <v>1.0</v>
      </c>
      <c r="BE29" s="105">
        <v>0.0</v>
      </c>
      <c r="BF29" s="105">
        <v>1.0</v>
      </c>
      <c r="BG29" s="105">
        <v>0.0</v>
      </c>
      <c r="BH29" s="105">
        <v>1.0</v>
      </c>
      <c r="BI29" s="106">
        <v>3500.0</v>
      </c>
      <c r="BJ29" s="106">
        <v>3500.0</v>
      </c>
      <c r="BK29" s="107"/>
      <c r="BL29" s="105">
        <v>12.0</v>
      </c>
      <c r="BM29" s="105">
        <v>10.0</v>
      </c>
      <c r="BN29" s="105">
        <v>2.0</v>
      </c>
      <c r="BO29" s="105">
        <v>2.0</v>
      </c>
      <c r="BP29" s="105">
        <v>0.0</v>
      </c>
      <c r="BQ29" s="105">
        <v>1.0</v>
      </c>
      <c r="BR29" s="106">
        <v>3000.0</v>
      </c>
      <c r="BS29" s="106">
        <v>4500.0</v>
      </c>
      <c r="BT29" s="3"/>
      <c r="BU29" s="108">
        <f t="shared" ref="BU29:BW29" si="52">sum(AY29+BH29+BQ29)</f>
        <v>5</v>
      </c>
      <c r="BV29" s="109">
        <f t="shared" si="52"/>
        <v>12750</v>
      </c>
      <c r="BW29" s="109">
        <f t="shared" si="52"/>
        <v>16000</v>
      </c>
      <c r="BX29" s="107"/>
      <c r="BY29" s="108">
        <f t="shared" ref="BY29:CA29" si="53">AQ29+BU29</f>
        <v>5</v>
      </c>
      <c r="BZ29" s="109">
        <f t="shared" si="53"/>
        <v>12750</v>
      </c>
      <c r="CA29" s="109">
        <f t="shared" si="53"/>
        <v>16000</v>
      </c>
      <c r="CB29" s="107"/>
      <c r="CC29" s="107"/>
    </row>
    <row r="30" ht="14.25" customHeight="1">
      <c r="A30" s="103"/>
      <c r="B30" s="104">
        <f t="shared" si="8"/>
        <v>45034</v>
      </c>
      <c r="C30" s="97"/>
      <c r="D30" s="105" t="s">
        <v>119</v>
      </c>
      <c r="E30" s="105"/>
      <c r="F30" s="105"/>
      <c r="G30" s="106">
        <v>0.0</v>
      </c>
      <c r="H30" s="105">
        <v>9.0</v>
      </c>
      <c r="I30" s="105">
        <v>0.0</v>
      </c>
      <c r="J30" s="105">
        <v>0.0</v>
      </c>
      <c r="K30" s="105">
        <v>0.0</v>
      </c>
      <c r="L30" s="105">
        <v>0.0</v>
      </c>
      <c r="M30" s="105">
        <v>0.0</v>
      </c>
      <c r="N30" s="105">
        <v>0.0</v>
      </c>
      <c r="O30" s="107"/>
      <c r="P30" s="107"/>
      <c r="Q30" s="105">
        <v>5.0</v>
      </c>
      <c r="R30" s="105">
        <v>5.0</v>
      </c>
      <c r="S30" s="105">
        <v>0.0</v>
      </c>
      <c r="T30" s="105">
        <v>0.0</v>
      </c>
      <c r="U30" s="105">
        <v>0.0</v>
      </c>
      <c r="V30" s="106">
        <v>0.0</v>
      </c>
      <c r="W30" s="106">
        <v>0.0</v>
      </c>
      <c r="X30" s="107"/>
      <c r="Y30" s="105">
        <v>0.0</v>
      </c>
      <c r="Z30" s="105">
        <v>0.0</v>
      </c>
      <c r="AA30" s="105">
        <v>0.0</v>
      </c>
      <c r="AB30" s="105">
        <v>0.0</v>
      </c>
      <c r="AC30" s="105">
        <v>0.0</v>
      </c>
      <c r="AD30" s="105">
        <v>0.0</v>
      </c>
      <c r="AE30" s="106">
        <v>0.0</v>
      </c>
      <c r="AF30" s="106">
        <v>0.0</v>
      </c>
      <c r="AG30" s="107"/>
      <c r="AH30" s="105">
        <v>2.0</v>
      </c>
      <c r="AI30" s="105">
        <v>1.0</v>
      </c>
      <c r="AJ30" s="105">
        <v>0.0</v>
      </c>
      <c r="AK30" s="105">
        <v>0.0</v>
      </c>
      <c r="AL30" s="105">
        <v>0.0</v>
      </c>
      <c r="AM30" s="105">
        <v>0.0</v>
      </c>
      <c r="AN30" s="106">
        <v>0.0</v>
      </c>
      <c r="AO30" s="106">
        <v>0.0</v>
      </c>
      <c r="AP30" s="3"/>
      <c r="AQ30" s="108">
        <f t="shared" ref="AQ30:AS30" si="54">sum(U30+AD30+AM30)</f>
        <v>0</v>
      </c>
      <c r="AR30" s="109">
        <f t="shared" si="54"/>
        <v>0</v>
      </c>
      <c r="AS30" s="109">
        <f t="shared" si="54"/>
        <v>0</v>
      </c>
      <c r="AT30" s="107"/>
      <c r="AU30" s="105">
        <v>2.0</v>
      </c>
      <c r="AV30" s="105">
        <v>1.0</v>
      </c>
      <c r="AW30" s="105">
        <v>1.0</v>
      </c>
      <c r="AX30" s="105">
        <v>0.0</v>
      </c>
      <c r="AY30" s="105">
        <v>0.0</v>
      </c>
      <c r="AZ30" s="106">
        <v>0.0</v>
      </c>
      <c r="BA30" s="106">
        <v>0.0</v>
      </c>
      <c r="BB30" s="107"/>
      <c r="BC30" s="105">
        <v>2.0</v>
      </c>
      <c r="BD30" s="105">
        <v>2.0</v>
      </c>
      <c r="BE30" s="105">
        <v>0.0</v>
      </c>
      <c r="BF30" s="105">
        <v>2.0</v>
      </c>
      <c r="BG30" s="105">
        <v>0.0</v>
      </c>
      <c r="BH30" s="105">
        <v>2.0</v>
      </c>
      <c r="BI30" s="106">
        <v>4000.0</v>
      </c>
      <c r="BJ30" s="106">
        <v>6000.0</v>
      </c>
      <c r="BK30" s="107"/>
      <c r="BL30" s="105">
        <v>9.0</v>
      </c>
      <c r="BM30" s="105">
        <v>9.0</v>
      </c>
      <c r="BN30" s="105">
        <v>0.0</v>
      </c>
      <c r="BO30" s="105">
        <v>1.0</v>
      </c>
      <c r="BP30" s="105">
        <v>0.0</v>
      </c>
      <c r="BQ30" s="105">
        <v>1.0</v>
      </c>
      <c r="BR30" s="106">
        <v>2500.0</v>
      </c>
      <c r="BS30" s="106">
        <v>2500.0</v>
      </c>
      <c r="BT30" s="3"/>
      <c r="BU30" s="108">
        <f t="shared" ref="BU30:BW30" si="55">sum(AY30+BH30+BQ30)</f>
        <v>3</v>
      </c>
      <c r="BV30" s="109">
        <f t="shared" si="55"/>
        <v>6500</v>
      </c>
      <c r="BW30" s="109">
        <f t="shared" si="55"/>
        <v>8500</v>
      </c>
      <c r="BX30" s="107"/>
      <c r="BY30" s="108">
        <f t="shared" ref="BY30:CA30" si="56">AQ30+BU30</f>
        <v>3</v>
      </c>
      <c r="BZ30" s="109">
        <f t="shared" si="56"/>
        <v>6500</v>
      </c>
      <c r="CA30" s="109">
        <f t="shared" si="56"/>
        <v>8500</v>
      </c>
      <c r="CB30" s="107"/>
      <c r="CC30" s="107"/>
    </row>
    <row r="31" ht="14.25" customHeight="1">
      <c r="A31" s="103"/>
      <c r="B31" s="104">
        <f t="shared" si="8"/>
        <v>45035</v>
      </c>
      <c r="C31" s="97"/>
      <c r="D31" s="105" t="s">
        <v>119</v>
      </c>
      <c r="E31" s="105"/>
      <c r="F31" s="105"/>
      <c r="G31" s="106">
        <v>0.0</v>
      </c>
      <c r="H31" s="105">
        <v>10.0</v>
      </c>
      <c r="I31" s="105">
        <v>0.0</v>
      </c>
      <c r="J31" s="105">
        <v>0.0</v>
      </c>
      <c r="K31" s="105">
        <v>1.0</v>
      </c>
      <c r="L31" s="105">
        <v>0.0</v>
      </c>
      <c r="M31" s="105">
        <v>0.0</v>
      </c>
      <c r="N31" s="105">
        <v>0.0</v>
      </c>
      <c r="O31" s="107"/>
      <c r="P31" s="107"/>
      <c r="Q31" s="105">
        <v>6.0</v>
      </c>
      <c r="R31" s="105">
        <v>5.0</v>
      </c>
      <c r="S31" s="105">
        <v>1.0</v>
      </c>
      <c r="T31" s="105">
        <v>0.0</v>
      </c>
      <c r="U31" s="105">
        <v>0.0</v>
      </c>
      <c r="V31" s="106">
        <v>0.0</v>
      </c>
      <c r="W31" s="106">
        <v>0.0</v>
      </c>
      <c r="X31" s="107"/>
      <c r="Y31" s="105">
        <v>0.0</v>
      </c>
      <c r="Z31" s="105">
        <v>0.0</v>
      </c>
      <c r="AA31" s="105">
        <v>0.0</v>
      </c>
      <c r="AB31" s="105">
        <v>0.0</v>
      </c>
      <c r="AC31" s="105">
        <v>0.0</v>
      </c>
      <c r="AD31" s="105">
        <v>0.0</v>
      </c>
      <c r="AE31" s="106">
        <v>0.0</v>
      </c>
      <c r="AF31" s="106">
        <v>0.0</v>
      </c>
      <c r="AG31" s="107"/>
      <c r="AH31" s="105">
        <v>4.0</v>
      </c>
      <c r="AI31" s="105">
        <v>3.0</v>
      </c>
      <c r="AJ31" s="105">
        <v>1.0</v>
      </c>
      <c r="AK31" s="105">
        <v>0.0</v>
      </c>
      <c r="AL31" s="105">
        <v>1.0</v>
      </c>
      <c r="AM31" s="105">
        <v>1.0</v>
      </c>
      <c r="AN31" s="106">
        <v>2000.0</v>
      </c>
      <c r="AO31" s="106">
        <v>2000.0</v>
      </c>
      <c r="AP31" s="3"/>
      <c r="AQ31" s="108">
        <f t="shared" ref="AQ31:AS31" si="57">sum(U31+AD31+AM31)</f>
        <v>1</v>
      </c>
      <c r="AR31" s="109">
        <f t="shared" si="57"/>
        <v>2000</v>
      </c>
      <c r="AS31" s="109">
        <f t="shared" si="57"/>
        <v>2000</v>
      </c>
      <c r="AT31" s="107"/>
      <c r="AU31" s="105">
        <v>1.0</v>
      </c>
      <c r="AV31" s="105">
        <v>1.0</v>
      </c>
      <c r="AW31" s="105">
        <v>0.0</v>
      </c>
      <c r="AX31" s="105">
        <v>0.0</v>
      </c>
      <c r="AY31" s="105">
        <v>1.0</v>
      </c>
      <c r="AZ31" s="106">
        <v>5000.0</v>
      </c>
      <c r="BA31" s="106">
        <v>5000.0</v>
      </c>
      <c r="BB31" s="107"/>
      <c r="BC31" s="105">
        <v>0.0</v>
      </c>
      <c r="BD31" s="105">
        <v>0.0</v>
      </c>
      <c r="BE31" s="105">
        <v>0.0</v>
      </c>
      <c r="BF31" s="105">
        <v>0.0</v>
      </c>
      <c r="BG31" s="105">
        <v>0.0</v>
      </c>
      <c r="BH31" s="105">
        <v>0.0</v>
      </c>
      <c r="BI31" s="106">
        <v>0.0</v>
      </c>
      <c r="BJ31" s="106">
        <v>0.0</v>
      </c>
      <c r="BK31" s="107"/>
      <c r="BL31" s="105">
        <v>1.0</v>
      </c>
      <c r="BM31" s="105">
        <v>1.0</v>
      </c>
      <c r="BN31" s="105">
        <v>0.0</v>
      </c>
      <c r="BO31" s="105">
        <v>0.0</v>
      </c>
      <c r="BP31" s="105">
        <v>0.0</v>
      </c>
      <c r="BQ31" s="105">
        <v>0.0</v>
      </c>
      <c r="BR31" s="106">
        <v>0.0</v>
      </c>
      <c r="BS31" s="106">
        <v>0.0</v>
      </c>
      <c r="BT31" s="3"/>
      <c r="BU31" s="108">
        <f t="shared" ref="BU31:BW31" si="58">sum(AY31+BH31+BQ31)</f>
        <v>1</v>
      </c>
      <c r="BV31" s="109">
        <f t="shared" si="58"/>
        <v>5000</v>
      </c>
      <c r="BW31" s="109">
        <f t="shared" si="58"/>
        <v>5000</v>
      </c>
      <c r="BX31" s="107"/>
      <c r="BY31" s="108">
        <f t="shared" ref="BY31:CA31" si="59">AQ31+BU31</f>
        <v>2</v>
      </c>
      <c r="BZ31" s="109">
        <f t="shared" si="59"/>
        <v>7000</v>
      </c>
      <c r="CA31" s="109">
        <f t="shared" si="59"/>
        <v>7000</v>
      </c>
      <c r="CB31" s="107"/>
      <c r="CC31" s="107"/>
    </row>
    <row r="32" ht="14.25" customHeight="1">
      <c r="A32" s="103"/>
      <c r="B32" s="104">
        <f t="shared" si="8"/>
        <v>45036</v>
      </c>
      <c r="C32" s="97"/>
      <c r="D32" s="105" t="s">
        <v>119</v>
      </c>
      <c r="E32" s="105"/>
      <c r="F32" s="105"/>
      <c r="G32" s="106">
        <v>0.0</v>
      </c>
      <c r="H32" s="105">
        <v>8.0</v>
      </c>
      <c r="I32" s="105">
        <v>0.0</v>
      </c>
      <c r="J32" s="105">
        <v>0.0</v>
      </c>
      <c r="K32" s="105">
        <v>3.0</v>
      </c>
      <c r="L32" s="105">
        <v>0.0</v>
      </c>
      <c r="M32" s="105">
        <v>0.0</v>
      </c>
      <c r="N32" s="105">
        <v>0.0</v>
      </c>
      <c r="O32" s="107"/>
      <c r="P32" s="107"/>
      <c r="Q32" s="105">
        <v>0.0</v>
      </c>
      <c r="R32" s="105">
        <v>0.0</v>
      </c>
      <c r="S32" s="105">
        <v>0.0</v>
      </c>
      <c r="T32" s="105">
        <v>0.0</v>
      </c>
      <c r="U32" s="105">
        <v>0.0</v>
      </c>
      <c r="V32" s="106">
        <v>0.0</v>
      </c>
      <c r="W32" s="106">
        <v>0.0</v>
      </c>
      <c r="X32" s="107"/>
      <c r="Y32" s="105">
        <v>0.0</v>
      </c>
      <c r="Z32" s="105">
        <v>0.0</v>
      </c>
      <c r="AA32" s="105">
        <v>0.0</v>
      </c>
      <c r="AB32" s="105">
        <v>0.0</v>
      </c>
      <c r="AC32" s="105">
        <v>0.0</v>
      </c>
      <c r="AD32" s="105">
        <v>0.0</v>
      </c>
      <c r="AE32" s="106">
        <v>0.0</v>
      </c>
      <c r="AF32" s="106">
        <v>0.0</v>
      </c>
      <c r="AG32" s="107"/>
      <c r="AH32" s="105">
        <v>4.0</v>
      </c>
      <c r="AI32" s="105">
        <v>1.0</v>
      </c>
      <c r="AJ32" s="105">
        <v>3.0</v>
      </c>
      <c r="AK32" s="105">
        <v>0.0</v>
      </c>
      <c r="AL32" s="105">
        <v>0.0</v>
      </c>
      <c r="AM32" s="105">
        <v>0.0</v>
      </c>
      <c r="AN32" s="106">
        <v>0.0</v>
      </c>
      <c r="AO32" s="106">
        <v>0.0</v>
      </c>
      <c r="AP32" s="3"/>
      <c r="AQ32" s="108">
        <f t="shared" ref="AQ32:AS32" si="60">sum(U32+AD32+AM32)</f>
        <v>0</v>
      </c>
      <c r="AR32" s="109">
        <f t="shared" si="60"/>
        <v>0</v>
      </c>
      <c r="AS32" s="109">
        <f t="shared" si="60"/>
        <v>0</v>
      </c>
      <c r="AT32" s="107"/>
      <c r="AU32" s="105">
        <v>2.0</v>
      </c>
      <c r="AV32" s="105">
        <v>2.0</v>
      </c>
      <c r="AW32" s="105">
        <v>0.0</v>
      </c>
      <c r="AX32" s="105">
        <v>0.0</v>
      </c>
      <c r="AY32" s="105">
        <v>1.0</v>
      </c>
      <c r="AZ32" s="106">
        <v>1750.0</v>
      </c>
      <c r="BA32" s="106">
        <v>3500.0</v>
      </c>
      <c r="BB32" s="107"/>
      <c r="BC32" s="105">
        <v>0.0</v>
      </c>
      <c r="BD32" s="105">
        <v>0.0</v>
      </c>
      <c r="BE32" s="105">
        <v>0.0</v>
      </c>
      <c r="BF32" s="105">
        <v>0.0</v>
      </c>
      <c r="BG32" s="105">
        <v>0.0</v>
      </c>
      <c r="BH32" s="105">
        <v>0.0</v>
      </c>
      <c r="BI32" s="106">
        <v>0.0</v>
      </c>
      <c r="BJ32" s="106">
        <v>0.0</v>
      </c>
      <c r="BK32" s="107"/>
      <c r="BL32" s="105">
        <v>9.0</v>
      </c>
      <c r="BM32" s="105">
        <v>8.0</v>
      </c>
      <c r="BN32" s="105">
        <v>1.0</v>
      </c>
      <c r="BO32" s="105">
        <v>1.0</v>
      </c>
      <c r="BP32" s="105">
        <v>0.0</v>
      </c>
      <c r="BQ32" s="105">
        <v>1.0</v>
      </c>
      <c r="BR32" s="106">
        <v>3500.0</v>
      </c>
      <c r="BS32" s="106">
        <v>3500.0</v>
      </c>
      <c r="BT32" s="3"/>
      <c r="BU32" s="108">
        <f t="shared" ref="BU32:BW32" si="61">sum(AY32+BH32+BQ32)</f>
        <v>2</v>
      </c>
      <c r="BV32" s="109">
        <f t="shared" si="61"/>
        <v>5250</v>
      </c>
      <c r="BW32" s="109">
        <f t="shared" si="61"/>
        <v>7000</v>
      </c>
      <c r="BX32" s="107"/>
      <c r="BY32" s="108">
        <f t="shared" ref="BY32:CA32" si="62">AQ32+BU32</f>
        <v>2</v>
      </c>
      <c r="BZ32" s="109">
        <f t="shared" si="62"/>
        <v>5250</v>
      </c>
      <c r="CA32" s="109">
        <f t="shared" si="62"/>
        <v>7000</v>
      </c>
      <c r="CB32" s="107"/>
      <c r="CC32" s="107"/>
    </row>
    <row r="33" ht="14.25" customHeight="1">
      <c r="A33" s="111">
        <v>2.0</v>
      </c>
      <c r="B33" s="104">
        <f t="shared" si="8"/>
        <v>45037</v>
      </c>
      <c r="C33" s="97"/>
      <c r="D33" s="105" t="s">
        <v>119</v>
      </c>
      <c r="E33" s="105"/>
      <c r="F33" s="105"/>
      <c r="G33" s="106">
        <v>0.0</v>
      </c>
      <c r="H33" s="105">
        <v>4.0</v>
      </c>
      <c r="I33" s="105">
        <v>0.0</v>
      </c>
      <c r="J33" s="105">
        <v>0.0</v>
      </c>
      <c r="K33" s="105">
        <v>4.0</v>
      </c>
      <c r="L33" s="105">
        <v>0.0</v>
      </c>
      <c r="M33" s="105">
        <v>0.0</v>
      </c>
      <c r="N33" s="105">
        <v>0.0</v>
      </c>
      <c r="O33" s="107"/>
      <c r="P33" s="107"/>
      <c r="Q33" s="105">
        <v>3.0</v>
      </c>
      <c r="R33" s="105">
        <v>3.0</v>
      </c>
      <c r="S33" s="105">
        <v>0.0</v>
      </c>
      <c r="T33" s="105">
        <v>0.0</v>
      </c>
      <c r="U33" s="105">
        <v>1.0</v>
      </c>
      <c r="V33" s="106">
        <v>1000.0</v>
      </c>
      <c r="W33" s="106">
        <v>2000.0</v>
      </c>
      <c r="X33" s="107"/>
      <c r="Y33" s="105">
        <v>0.0</v>
      </c>
      <c r="Z33" s="105">
        <v>0.0</v>
      </c>
      <c r="AA33" s="105">
        <v>0.0</v>
      </c>
      <c r="AB33" s="105">
        <v>0.0</v>
      </c>
      <c r="AC33" s="105">
        <v>0.0</v>
      </c>
      <c r="AD33" s="105">
        <v>0.0</v>
      </c>
      <c r="AE33" s="106">
        <v>0.0</v>
      </c>
      <c r="AF33" s="106">
        <v>0.0</v>
      </c>
      <c r="AG33" s="107"/>
      <c r="AH33" s="105">
        <v>6.0</v>
      </c>
      <c r="AI33" s="105">
        <v>3.0</v>
      </c>
      <c r="AJ33" s="105">
        <v>3.0</v>
      </c>
      <c r="AK33" s="105">
        <v>0.0</v>
      </c>
      <c r="AL33" s="105">
        <v>1.0</v>
      </c>
      <c r="AM33" s="105">
        <v>2.0</v>
      </c>
      <c r="AN33" s="106">
        <v>3500.0</v>
      </c>
      <c r="AO33" s="106">
        <v>4500.0</v>
      </c>
      <c r="AP33" s="3"/>
      <c r="AQ33" s="108">
        <f t="shared" ref="AQ33:AS33" si="63">sum(U33+AD33+AM33)</f>
        <v>3</v>
      </c>
      <c r="AR33" s="109">
        <f t="shared" si="63"/>
        <v>4500</v>
      </c>
      <c r="AS33" s="109">
        <f t="shared" si="63"/>
        <v>6500</v>
      </c>
      <c r="AT33" s="107"/>
      <c r="AU33" s="105">
        <v>0.0</v>
      </c>
      <c r="AV33" s="105">
        <v>0.0</v>
      </c>
      <c r="AW33" s="105">
        <v>0.0</v>
      </c>
      <c r="AX33" s="105">
        <v>0.0</v>
      </c>
      <c r="AY33" s="105">
        <v>0.0</v>
      </c>
      <c r="AZ33" s="106">
        <v>0.0</v>
      </c>
      <c r="BA33" s="106">
        <v>0.0</v>
      </c>
      <c r="BB33" s="107"/>
      <c r="BC33" s="105">
        <v>0.0</v>
      </c>
      <c r="BD33" s="105">
        <v>0.0</v>
      </c>
      <c r="BE33" s="105">
        <v>0.0</v>
      </c>
      <c r="BF33" s="105">
        <v>0.0</v>
      </c>
      <c r="BG33" s="105">
        <v>0.0</v>
      </c>
      <c r="BH33" s="105">
        <v>0.0</v>
      </c>
      <c r="BI33" s="106">
        <v>0.0</v>
      </c>
      <c r="BJ33" s="106">
        <v>0.0</v>
      </c>
      <c r="BK33" s="107"/>
      <c r="BL33" s="105">
        <v>0.0</v>
      </c>
      <c r="BM33" s="105">
        <v>0.0</v>
      </c>
      <c r="BN33" s="105">
        <v>0.0</v>
      </c>
      <c r="BO33" s="105">
        <v>0.0</v>
      </c>
      <c r="BP33" s="105">
        <v>0.0</v>
      </c>
      <c r="BQ33" s="105">
        <v>0.0</v>
      </c>
      <c r="BR33" s="106">
        <v>0.0</v>
      </c>
      <c r="BS33" s="106">
        <v>0.0</v>
      </c>
      <c r="BT33" s="3"/>
      <c r="BU33" s="108">
        <f t="shared" ref="BU33:BW33" si="64">sum(AY33+BH33+BQ33)</f>
        <v>0</v>
      </c>
      <c r="BV33" s="109">
        <f t="shared" si="64"/>
        <v>0</v>
      </c>
      <c r="BW33" s="109">
        <f t="shared" si="64"/>
        <v>0</v>
      </c>
      <c r="BX33" s="107"/>
      <c r="BY33" s="108">
        <f t="shared" ref="BY33:CA33" si="65">AQ33+BU33</f>
        <v>3</v>
      </c>
      <c r="BZ33" s="109">
        <f t="shared" si="65"/>
        <v>4500</v>
      </c>
      <c r="CA33" s="109">
        <f t="shared" si="65"/>
        <v>6500</v>
      </c>
      <c r="CB33" s="107"/>
      <c r="CC33" s="107"/>
    </row>
    <row r="34" ht="14.25" customHeight="1">
      <c r="A34" s="103"/>
      <c r="B34" s="104">
        <f t="shared" si="8"/>
        <v>45038</v>
      </c>
      <c r="C34" s="97"/>
      <c r="D34" s="105" t="s">
        <v>119</v>
      </c>
      <c r="E34" s="105"/>
      <c r="F34" s="105"/>
      <c r="G34" s="106">
        <v>760.31</v>
      </c>
      <c r="H34" s="105">
        <v>0.0</v>
      </c>
      <c r="I34" s="105">
        <v>0.0</v>
      </c>
      <c r="J34" s="105">
        <v>0.0</v>
      </c>
      <c r="K34" s="105">
        <v>0.0</v>
      </c>
      <c r="L34" s="105">
        <v>0.0</v>
      </c>
      <c r="M34" s="105">
        <v>0.0</v>
      </c>
      <c r="N34" s="105">
        <v>0.0</v>
      </c>
      <c r="O34" s="107"/>
      <c r="P34" s="107"/>
      <c r="Q34" s="105">
        <v>0.0</v>
      </c>
      <c r="R34" s="105">
        <v>0.0</v>
      </c>
      <c r="S34" s="105">
        <v>0.0</v>
      </c>
      <c r="T34" s="105">
        <v>0.0</v>
      </c>
      <c r="U34" s="105">
        <v>0.0</v>
      </c>
      <c r="V34" s="106">
        <v>0.0</v>
      </c>
      <c r="W34" s="106">
        <v>0.0</v>
      </c>
      <c r="X34" s="107"/>
      <c r="Y34" s="105">
        <v>0.0</v>
      </c>
      <c r="Z34" s="105">
        <v>0.0</v>
      </c>
      <c r="AA34" s="105">
        <v>0.0</v>
      </c>
      <c r="AB34" s="105">
        <v>0.0</v>
      </c>
      <c r="AC34" s="105">
        <v>0.0</v>
      </c>
      <c r="AD34" s="105">
        <v>0.0</v>
      </c>
      <c r="AE34" s="106">
        <v>0.0</v>
      </c>
      <c r="AF34" s="106">
        <v>0.0</v>
      </c>
      <c r="AG34" s="107"/>
      <c r="AH34" s="105">
        <v>0.0</v>
      </c>
      <c r="AI34" s="105">
        <v>0.0</v>
      </c>
      <c r="AJ34" s="105">
        <v>0.0</v>
      </c>
      <c r="AK34" s="105">
        <v>0.0</v>
      </c>
      <c r="AL34" s="105">
        <v>0.0</v>
      </c>
      <c r="AM34" s="105">
        <v>0.0</v>
      </c>
      <c r="AN34" s="106">
        <v>0.0</v>
      </c>
      <c r="AO34" s="106">
        <v>0.0</v>
      </c>
      <c r="AP34" s="3"/>
      <c r="AQ34" s="108">
        <f t="shared" ref="AQ34:AS34" si="66">sum(U34+AD34+AM34)</f>
        <v>0</v>
      </c>
      <c r="AR34" s="109">
        <f t="shared" si="66"/>
        <v>0</v>
      </c>
      <c r="AS34" s="109">
        <f t="shared" si="66"/>
        <v>0</v>
      </c>
      <c r="AT34" s="107"/>
      <c r="AU34" s="105">
        <v>0.0</v>
      </c>
      <c r="AV34" s="105">
        <v>0.0</v>
      </c>
      <c r="AW34" s="105">
        <v>0.0</v>
      </c>
      <c r="AX34" s="105">
        <v>0.0</v>
      </c>
      <c r="AY34" s="105">
        <v>0.0</v>
      </c>
      <c r="AZ34" s="106">
        <v>0.0</v>
      </c>
      <c r="BA34" s="106">
        <v>0.0</v>
      </c>
      <c r="BB34" s="107"/>
      <c r="BC34" s="105">
        <v>0.0</v>
      </c>
      <c r="BD34" s="105">
        <v>0.0</v>
      </c>
      <c r="BE34" s="105">
        <v>0.0</v>
      </c>
      <c r="BF34" s="105">
        <v>0.0</v>
      </c>
      <c r="BG34" s="105">
        <v>0.0</v>
      </c>
      <c r="BH34" s="105">
        <v>0.0</v>
      </c>
      <c r="BI34" s="106">
        <v>0.0</v>
      </c>
      <c r="BJ34" s="106">
        <v>0.0</v>
      </c>
      <c r="BK34" s="107"/>
      <c r="BL34" s="105">
        <v>0.0</v>
      </c>
      <c r="BM34" s="105">
        <v>0.0</v>
      </c>
      <c r="BN34" s="105">
        <v>0.0</v>
      </c>
      <c r="BO34" s="105">
        <v>0.0</v>
      </c>
      <c r="BP34" s="105">
        <v>0.0</v>
      </c>
      <c r="BQ34" s="105">
        <v>0.0</v>
      </c>
      <c r="BR34" s="106">
        <v>0.0</v>
      </c>
      <c r="BS34" s="106">
        <v>0.0</v>
      </c>
      <c r="BT34" s="3"/>
      <c r="BU34" s="108">
        <f t="shared" ref="BU34:BW34" si="67">sum(AY34+BH34+BQ34)</f>
        <v>0</v>
      </c>
      <c r="BV34" s="109">
        <f t="shared" si="67"/>
        <v>0</v>
      </c>
      <c r="BW34" s="109">
        <f t="shared" si="67"/>
        <v>0</v>
      </c>
      <c r="BX34" s="107"/>
      <c r="BY34" s="108">
        <f t="shared" ref="BY34:CA34" si="68">AQ34+BU34</f>
        <v>0</v>
      </c>
      <c r="BZ34" s="109">
        <f t="shared" si="68"/>
        <v>0</v>
      </c>
      <c r="CA34" s="109">
        <f t="shared" si="68"/>
        <v>0</v>
      </c>
      <c r="CB34" s="107"/>
      <c r="CC34" s="107"/>
    </row>
    <row r="35" ht="14.25" customHeight="1">
      <c r="A35" s="103"/>
      <c r="B35" s="104">
        <f t="shared" si="8"/>
        <v>45039</v>
      </c>
      <c r="C35" s="97"/>
      <c r="D35" s="105" t="s">
        <v>119</v>
      </c>
      <c r="E35" s="105"/>
      <c r="F35" s="105"/>
      <c r="G35" s="106">
        <v>0.0</v>
      </c>
      <c r="H35" s="105">
        <v>12.0</v>
      </c>
      <c r="I35" s="105">
        <v>0.0</v>
      </c>
      <c r="J35" s="105">
        <v>0.0</v>
      </c>
      <c r="K35" s="105">
        <v>0.0</v>
      </c>
      <c r="L35" s="105">
        <v>0.0</v>
      </c>
      <c r="M35" s="105">
        <v>0.0</v>
      </c>
      <c r="N35" s="105">
        <v>0.0</v>
      </c>
      <c r="O35" s="107"/>
      <c r="P35" s="107"/>
      <c r="Q35" s="105">
        <v>0.0</v>
      </c>
      <c r="R35" s="105">
        <v>0.0</v>
      </c>
      <c r="S35" s="105">
        <v>0.0</v>
      </c>
      <c r="T35" s="105">
        <v>0.0</v>
      </c>
      <c r="U35" s="105">
        <v>0.0</v>
      </c>
      <c r="V35" s="106">
        <v>0.0</v>
      </c>
      <c r="W35" s="106">
        <v>0.0</v>
      </c>
      <c r="X35" s="107"/>
      <c r="Y35" s="105">
        <v>0.0</v>
      </c>
      <c r="Z35" s="105">
        <v>0.0</v>
      </c>
      <c r="AA35" s="105">
        <v>0.0</v>
      </c>
      <c r="AB35" s="105">
        <v>0.0</v>
      </c>
      <c r="AC35" s="105">
        <v>0.0</v>
      </c>
      <c r="AD35" s="105">
        <v>0.0</v>
      </c>
      <c r="AE35" s="106">
        <v>0.0</v>
      </c>
      <c r="AF35" s="106">
        <v>0.0</v>
      </c>
      <c r="AG35" s="107"/>
      <c r="AH35" s="105">
        <v>0.0</v>
      </c>
      <c r="AI35" s="105">
        <v>0.0</v>
      </c>
      <c r="AJ35" s="105">
        <v>0.0</v>
      </c>
      <c r="AK35" s="105">
        <v>0.0</v>
      </c>
      <c r="AL35" s="105">
        <v>0.0</v>
      </c>
      <c r="AM35" s="105">
        <v>0.0</v>
      </c>
      <c r="AN35" s="106">
        <v>0.0</v>
      </c>
      <c r="AO35" s="106">
        <v>0.0</v>
      </c>
      <c r="AP35" s="3"/>
      <c r="AQ35" s="108">
        <f t="shared" ref="AQ35:AS35" si="69">sum(U35+AD35+AM35)</f>
        <v>0</v>
      </c>
      <c r="AR35" s="109">
        <f t="shared" si="69"/>
        <v>0</v>
      </c>
      <c r="AS35" s="109">
        <f t="shared" si="69"/>
        <v>0</v>
      </c>
      <c r="AT35" s="107"/>
      <c r="AU35" s="105">
        <v>0.0</v>
      </c>
      <c r="AV35" s="105">
        <v>0.0</v>
      </c>
      <c r="AW35" s="105">
        <v>0.0</v>
      </c>
      <c r="AX35" s="105">
        <v>0.0</v>
      </c>
      <c r="AY35" s="105">
        <v>0.0</v>
      </c>
      <c r="AZ35" s="106">
        <v>0.0</v>
      </c>
      <c r="BA35" s="106">
        <v>0.0</v>
      </c>
      <c r="BB35" s="107"/>
      <c r="BC35" s="105">
        <v>0.0</v>
      </c>
      <c r="BD35" s="105">
        <v>0.0</v>
      </c>
      <c r="BE35" s="105">
        <v>0.0</v>
      </c>
      <c r="BF35" s="105">
        <v>0.0</v>
      </c>
      <c r="BG35" s="105">
        <v>0.0</v>
      </c>
      <c r="BH35" s="105">
        <v>0.0</v>
      </c>
      <c r="BI35" s="106">
        <v>0.0</v>
      </c>
      <c r="BJ35" s="106">
        <v>0.0</v>
      </c>
      <c r="BK35" s="107"/>
      <c r="BL35" s="105">
        <v>0.0</v>
      </c>
      <c r="BM35" s="105">
        <v>0.0</v>
      </c>
      <c r="BN35" s="105">
        <v>0.0</v>
      </c>
      <c r="BO35" s="105">
        <v>0.0</v>
      </c>
      <c r="BP35" s="105">
        <v>0.0</v>
      </c>
      <c r="BQ35" s="105">
        <v>0.0</v>
      </c>
      <c r="BR35" s="106">
        <v>0.0</v>
      </c>
      <c r="BS35" s="106">
        <v>0.0</v>
      </c>
      <c r="BT35" s="3"/>
      <c r="BU35" s="108">
        <f t="shared" ref="BU35:BW35" si="70">sum(AY35+BH35+BQ35)</f>
        <v>0</v>
      </c>
      <c r="BV35" s="109">
        <f t="shared" si="70"/>
        <v>0</v>
      </c>
      <c r="BW35" s="109">
        <f t="shared" si="70"/>
        <v>0</v>
      </c>
      <c r="BX35" s="107"/>
      <c r="BY35" s="108">
        <f t="shared" ref="BY35:CA35" si="71">AQ35+BU35</f>
        <v>0</v>
      </c>
      <c r="BZ35" s="109">
        <f t="shared" si="71"/>
        <v>0</v>
      </c>
      <c r="CA35" s="109">
        <f t="shared" si="71"/>
        <v>0</v>
      </c>
      <c r="CB35" s="107"/>
      <c r="CC35" s="107"/>
    </row>
    <row r="36" ht="14.25" customHeight="1">
      <c r="A36" s="103"/>
      <c r="B36" s="104">
        <f t="shared" si="8"/>
        <v>45040</v>
      </c>
      <c r="C36" s="97"/>
      <c r="D36" s="105" t="s">
        <v>119</v>
      </c>
      <c r="E36" s="105"/>
      <c r="F36" s="105"/>
      <c r="G36" s="106">
        <v>0.0</v>
      </c>
      <c r="H36" s="105">
        <v>3.0</v>
      </c>
      <c r="I36" s="105">
        <v>0.0</v>
      </c>
      <c r="J36" s="105">
        <v>0.0</v>
      </c>
      <c r="K36" s="105">
        <v>6.0</v>
      </c>
      <c r="L36" s="105">
        <v>0.0</v>
      </c>
      <c r="M36" s="105">
        <v>0.0</v>
      </c>
      <c r="N36" s="105">
        <v>0.0</v>
      </c>
      <c r="O36" s="107"/>
      <c r="P36" s="107"/>
      <c r="Q36" s="105">
        <v>0.0</v>
      </c>
      <c r="R36" s="105">
        <v>0.0</v>
      </c>
      <c r="S36" s="105">
        <v>0.0</v>
      </c>
      <c r="T36" s="105">
        <v>0.0</v>
      </c>
      <c r="U36" s="105">
        <v>0.0</v>
      </c>
      <c r="V36" s="106">
        <v>0.0</v>
      </c>
      <c r="W36" s="106">
        <v>0.0</v>
      </c>
      <c r="X36" s="107"/>
      <c r="Y36" s="105">
        <v>0.0</v>
      </c>
      <c r="Z36" s="105">
        <v>0.0</v>
      </c>
      <c r="AA36" s="105">
        <v>0.0</v>
      </c>
      <c r="AB36" s="105">
        <v>0.0</v>
      </c>
      <c r="AC36" s="105">
        <v>0.0</v>
      </c>
      <c r="AD36" s="105">
        <v>0.0</v>
      </c>
      <c r="AE36" s="106">
        <v>0.0</v>
      </c>
      <c r="AF36" s="106">
        <v>0.0</v>
      </c>
      <c r="AG36" s="107"/>
      <c r="AH36" s="105">
        <v>0.0</v>
      </c>
      <c r="AI36" s="105">
        <v>0.0</v>
      </c>
      <c r="AJ36" s="105">
        <v>0.0</v>
      </c>
      <c r="AK36" s="105">
        <v>0.0</v>
      </c>
      <c r="AL36" s="105">
        <v>0.0</v>
      </c>
      <c r="AM36" s="105">
        <v>0.0</v>
      </c>
      <c r="AN36" s="106">
        <v>0.0</v>
      </c>
      <c r="AO36" s="106">
        <v>0.0</v>
      </c>
      <c r="AP36" s="3"/>
      <c r="AQ36" s="108">
        <f t="shared" ref="AQ36:AS36" si="72">sum(U36+AD36+AM36)</f>
        <v>0</v>
      </c>
      <c r="AR36" s="109">
        <f t="shared" si="72"/>
        <v>0</v>
      </c>
      <c r="AS36" s="109">
        <f t="shared" si="72"/>
        <v>0</v>
      </c>
      <c r="AT36" s="107"/>
      <c r="AU36" s="105">
        <v>3.0</v>
      </c>
      <c r="AV36" s="105">
        <v>3.0</v>
      </c>
      <c r="AW36" s="105">
        <v>0.0</v>
      </c>
      <c r="AX36" s="105">
        <v>0.0</v>
      </c>
      <c r="AY36" s="105">
        <v>1.0</v>
      </c>
      <c r="AZ36" s="106">
        <v>3500.0</v>
      </c>
      <c r="BA36" s="106">
        <v>3500.0</v>
      </c>
      <c r="BB36" s="107"/>
      <c r="BC36" s="105">
        <v>0.0</v>
      </c>
      <c r="BD36" s="105">
        <v>0.0</v>
      </c>
      <c r="BE36" s="105">
        <v>0.0</v>
      </c>
      <c r="BF36" s="105">
        <v>0.0</v>
      </c>
      <c r="BG36" s="105">
        <v>0.0</v>
      </c>
      <c r="BH36" s="105">
        <v>0.0</v>
      </c>
      <c r="BI36" s="106">
        <v>0.0</v>
      </c>
      <c r="BJ36" s="106">
        <v>0.0</v>
      </c>
      <c r="BK36" s="107"/>
      <c r="BL36" s="105">
        <v>11.0</v>
      </c>
      <c r="BM36" s="105">
        <v>10.0</v>
      </c>
      <c r="BN36" s="105">
        <v>1.0</v>
      </c>
      <c r="BO36" s="105">
        <v>1.0</v>
      </c>
      <c r="BP36" s="105">
        <v>0.0</v>
      </c>
      <c r="BQ36" s="105">
        <v>1.0</v>
      </c>
      <c r="BR36" s="106">
        <v>2500.0</v>
      </c>
      <c r="BS36" s="106">
        <v>2500.0</v>
      </c>
      <c r="BT36" s="3"/>
      <c r="BU36" s="108">
        <f t="shared" ref="BU36:BW36" si="73">sum(AY36+BH36+BQ36)</f>
        <v>2</v>
      </c>
      <c r="BV36" s="109">
        <f t="shared" si="73"/>
        <v>6000</v>
      </c>
      <c r="BW36" s="109">
        <f t="shared" si="73"/>
        <v>6000</v>
      </c>
      <c r="BX36" s="107"/>
      <c r="BY36" s="108">
        <f t="shared" ref="BY36:CA36" si="74">AQ36+BU36</f>
        <v>2</v>
      </c>
      <c r="BZ36" s="109">
        <f t="shared" si="74"/>
        <v>6000</v>
      </c>
      <c r="CA36" s="109">
        <f t="shared" si="74"/>
        <v>6000</v>
      </c>
      <c r="CB36" s="107"/>
      <c r="CC36" s="107"/>
    </row>
    <row r="37" ht="14.25" customHeight="1">
      <c r="A37" s="103"/>
      <c r="B37" s="104">
        <f t="shared" si="8"/>
        <v>45041</v>
      </c>
      <c r="C37" s="97"/>
      <c r="D37" s="105" t="s">
        <v>119</v>
      </c>
      <c r="E37" s="105"/>
      <c r="F37" s="105"/>
      <c r="G37" s="106">
        <v>0.0</v>
      </c>
      <c r="H37" s="105">
        <v>7.0</v>
      </c>
      <c r="I37" s="105">
        <v>0.0</v>
      </c>
      <c r="J37" s="105">
        <v>0.0</v>
      </c>
      <c r="K37" s="105">
        <v>0.0</v>
      </c>
      <c r="L37" s="105">
        <v>0.0</v>
      </c>
      <c r="M37" s="105">
        <v>0.0</v>
      </c>
      <c r="N37" s="105">
        <v>0.0</v>
      </c>
      <c r="O37" s="107"/>
      <c r="P37" s="107"/>
      <c r="Q37" s="105">
        <v>0.0</v>
      </c>
      <c r="R37" s="105">
        <v>0.0</v>
      </c>
      <c r="S37" s="105">
        <v>0.0</v>
      </c>
      <c r="T37" s="105">
        <v>0.0</v>
      </c>
      <c r="U37" s="105">
        <v>0.0</v>
      </c>
      <c r="V37" s="106">
        <v>0.0</v>
      </c>
      <c r="W37" s="106">
        <v>0.0</v>
      </c>
      <c r="X37" s="107"/>
      <c r="Y37" s="105">
        <v>0.0</v>
      </c>
      <c r="Z37" s="105">
        <v>0.0</v>
      </c>
      <c r="AA37" s="105">
        <v>0.0</v>
      </c>
      <c r="AB37" s="105">
        <v>0.0</v>
      </c>
      <c r="AC37" s="105">
        <v>0.0</v>
      </c>
      <c r="AD37" s="105">
        <v>0.0</v>
      </c>
      <c r="AE37" s="106">
        <v>0.0</v>
      </c>
      <c r="AF37" s="106">
        <v>0.0</v>
      </c>
      <c r="AG37" s="107"/>
      <c r="AH37" s="105">
        <v>0.0</v>
      </c>
      <c r="AI37" s="105">
        <v>0.0</v>
      </c>
      <c r="AJ37" s="105">
        <v>0.0</v>
      </c>
      <c r="AK37" s="105">
        <v>0.0</v>
      </c>
      <c r="AL37" s="105">
        <v>0.0</v>
      </c>
      <c r="AM37" s="105">
        <v>0.0</v>
      </c>
      <c r="AN37" s="106">
        <v>0.0</v>
      </c>
      <c r="AO37" s="106">
        <v>0.0</v>
      </c>
      <c r="AP37" s="3"/>
      <c r="AQ37" s="108">
        <f t="shared" ref="AQ37:AS37" si="75">sum(U37+AD37+AM37)</f>
        <v>0</v>
      </c>
      <c r="AR37" s="109">
        <f t="shared" si="75"/>
        <v>0</v>
      </c>
      <c r="AS37" s="109">
        <f t="shared" si="75"/>
        <v>0</v>
      </c>
      <c r="AT37" s="107"/>
      <c r="AU37" s="105">
        <v>4.0</v>
      </c>
      <c r="AV37" s="105">
        <v>4.0</v>
      </c>
      <c r="AW37" s="105">
        <v>0.0</v>
      </c>
      <c r="AX37" s="105">
        <v>0.0</v>
      </c>
      <c r="AY37" s="105">
        <v>1.0</v>
      </c>
      <c r="AZ37" s="106">
        <v>3500.0</v>
      </c>
      <c r="BA37" s="106">
        <v>3500.0</v>
      </c>
      <c r="BB37" s="107"/>
      <c r="BC37" s="105">
        <v>0.0</v>
      </c>
      <c r="BD37" s="105">
        <v>0.0</v>
      </c>
      <c r="BE37" s="105">
        <v>0.0</v>
      </c>
      <c r="BF37" s="105">
        <v>0.0</v>
      </c>
      <c r="BG37" s="105">
        <v>0.0</v>
      </c>
      <c r="BH37" s="105">
        <v>0.0</v>
      </c>
      <c r="BI37" s="106">
        <v>0.0</v>
      </c>
      <c r="BJ37" s="106">
        <v>0.0</v>
      </c>
      <c r="BK37" s="107"/>
      <c r="BL37" s="105">
        <v>2.0</v>
      </c>
      <c r="BM37" s="105">
        <v>2.0</v>
      </c>
      <c r="BN37" s="105">
        <v>0.0</v>
      </c>
      <c r="BO37" s="105">
        <v>0.0</v>
      </c>
      <c r="BP37" s="105">
        <v>0.0</v>
      </c>
      <c r="BQ37" s="105">
        <v>0.0</v>
      </c>
      <c r="BR37" s="106">
        <v>0.0</v>
      </c>
      <c r="BS37" s="106">
        <v>0.0</v>
      </c>
      <c r="BT37" s="3"/>
      <c r="BU37" s="108">
        <f t="shared" ref="BU37:BW37" si="76">sum(AY37+BH37+BQ37)</f>
        <v>1</v>
      </c>
      <c r="BV37" s="109">
        <f t="shared" si="76"/>
        <v>3500</v>
      </c>
      <c r="BW37" s="109">
        <f t="shared" si="76"/>
        <v>3500</v>
      </c>
      <c r="BX37" s="107"/>
      <c r="BY37" s="108">
        <f t="shared" ref="BY37:CA37" si="77">AQ37+BU37</f>
        <v>1</v>
      </c>
      <c r="BZ37" s="109">
        <f t="shared" si="77"/>
        <v>3500</v>
      </c>
      <c r="CA37" s="109">
        <f t="shared" si="77"/>
        <v>3500</v>
      </c>
      <c r="CB37" s="107"/>
      <c r="CC37" s="107"/>
    </row>
    <row r="38" ht="14.25" customHeight="1">
      <c r="A38" s="103"/>
      <c r="B38" s="104">
        <f t="shared" si="8"/>
        <v>45042</v>
      </c>
      <c r="C38" s="97"/>
      <c r="D38" s="105" t="s">
        <v>119</v>
      </c>
      <c r="E38" s="105"/>
      <c r="F38" s="105"/>
      <c r="G38" s="106">
        <v>0.0</v>
      </c>
      <c r="H38" s="105">
        <v>11.0</v>
      </c>
      <c r="I38" s="105">
        <v>0.0</v>
      </c>
      <c r="J38" s="105">
        <v>0.0</v>
      </c>
      <c r="K38" s="105">
        <v>2.0</v>
      </c>
      <c r="L38" s="105">
        <v>0.0</v>
      </c>
      <c r="M38" s="105">
        <v>0.0</v>
      </c>
      <c r="N38" s="105">
        <v>0.0</v>
      </c>
      <c r="O38" s="107"/>
      <c r="P38" s="107"/>
      <c r="Q38" s="105">
        <v>0.0</v>
      </c>
      <c r="R38" s="105">
        <v>0.0</v>
      </c>
      <c r="S38" s="105">
        <v>0.0</v>
      </c>
      <c r="T38" s="105">
        <v>0.0</v>
      </c>
      <c r="U38" s="105">
        <v>0.0</v>
      </c>
      <c r="V38" s="106">
        <v>0.0</v>
      </c>
      <c r="W38" s="106">
        <v>0.0</v>
      </c>
      <c r="X38" s="107"/>
      <c r="Y38" s="105">
        <v>0.0</v>
      </c>
      <c r="Z38" s="105">
        <v>0.0</v>
      </c>
      <c r="AA38" s="105">
        <v>0.0</v>
      </c>
      <c r="AB38" s="105">
        <v>0.0</v>
      </c>
      <c r="AC38" s="105">
        <v>0.0</v>
      </c>
      <c r="AD38" s="105">
        <v>0.0</v>
      </c>
      <c r="AE38" s="106">
        <v>0.0</v>
      </c>
      <c r="AF38" s="106">
        <v>0.0</v>
      </c>
      <c r="AG38" s="107"/>
      <c r="AH38" s="105">
        <v>0.0</v>
      </c>
      <c r="AI38" s="105">
        <v>0.0</v>
      </c>
      <c r="AJ38" s="105">
        <v>0.0</v>
      </c>
      <c r="AK38" s="105">
        <v>0.0</v>
      </c>
      <c r="AL38" s="105">
        <v>0.0</v>
      </c>
      <c r="AM38" s="105">
        <v>0.0</v>
      </c>
      <c r="AN38" s="106">
        <v>0.0</v>
      </c>
      <c r="AO38" s="106">
        <v>0.0</v>
      </c>
      <c r="AP38" s="3"/>
      <c r="AQ38" s="108">
        <f t="shared" ref="AQ38:AS38" si="78">sum(U38+AD38+AM38)</f>
        <v>0</v>
      </c>
      <c r="AR38" s="109">
        <f t="shared" si="78"/>
        <v>0</v>
      </c>
      <c r="AS38" s="109">
        <f t="shared" si="78"/>
        <v>0</v>
      </c>
      <c r="AT38" s="107"/>
      <c r="AU38" s="105">
        <v>5.0</v>
      </c>
      <c r="AV38" s="105">
        <v>5.0</v>
      </c>
      <c r="AW38" s="105">
        <v>0.0</v>
      </c>
      <c r="AX38" s="105">
        <v>0.0</v>
      </c>
      <c r="AY38" s="105">
        <v>0.0</v>
      </c>
      <c r="AZ38" s="106">
        <v>0.0</v>
      </c>
      <c r="BA38" s="106">
        <v>0.0</v>
      </c>
      <c r="BB38" s="107"/>
      <c r="BC38" s="105">
        <v>0.0</v>
      </c>
      <c r="BD38" s="105">
        <v>0.0</v>
      </c>
      <c r="BE38" s="105">
        <v>0.0</v>
      </c>
      <c r="BF38" s="105">
        <v>0.0</v>
      </c>
      <c r="BG38" s="105">
        <v>0.0</v>
      </c>
      <c r="BH38" s="105">
        <v>0.0</v>
      </c>
      <c r="BI38" s="106">
        <v>0.0</v>
      </c>
      <c r="BJ38" s="106">
        <v>0.0</v>
      </c>
      <c r="BK38" s="107"/>
      <c r="BL38" s="105">
        <v>6.0</v>
      </c>
      <c r="BM38" s="105">
        <v>6.0</v>
      </c>
      <c r="BN38" s="105">
        <v>0.0</v>
      </c>
      <c r="BO38" s="105">
        <v>0.0</v>
      </c>
      <c r="BP38" s="105">
        <v>0.0</v>
      </c>
      <c r="BQ38" s="105">
        <v>0.0</v>
      </c>
      <c r="BR38" s="106">
        <v>0.0</v>
      </c>
      <c r="BS38" s="106">
        <v>0.0</v>
      </c>
      <c r="BT38" s="3"/>
      <c r="BU38" s="108">
        <f t="shared" ref="BU38:BW38" si="79">sum(AY38+BH38+BQ38)</f>
        <v>0</v>
      </c>
      <c r="BV38" s="109">
        <f t="shared" si="79"/>
        <v>0</v>
      </c>
      <c r="BW38" s="109">
        <f t="shared" si="79"/>
        <v>0</v>
      </c>
      <c r="BX38" s="107"/>
      <c r="BY38" s="108">
        <f t="shared" ref="BY38:CA38" si="80">AQ38+BU38</f>
        <v>0</v>
      </c>
      <c r="BZ38" s="109">
        <f t="shared" si="80"/>
        <v>0</v>
      </c>
      <c r="CA38" s="109">
        <f t="shared" si="80"/>
        <v>0</v>
      </c>
      <c r="CB38" s="107"/>
      <c r="CC38" s="107"/>
    </row>
    <row r="39" ht="14.25" customHeight="1">
      <c r="A39" s="103"/>
      <c r="B39" s="104">
        <f t="shared" si="8"/>
        <v>45043</v>
      </c>
      <c r="C39" s="97"/>
      <c r="D39" s="105" t="s">
        <v>119</v>
      </c>
      <c r="E39" s="105"/>
      <c r="F39" s="105"/>
      <c r="G39" s="106">
        <v>0.0</v>
      </c>
      <c r="H39" s="105">
        <v>7.0</v>
      </c>
      <c r="I39" s="105">
        <v>0.0</v>
      </c>
      <c r="J39" s="105">
        <v>0.0</v>
      </c>
      <c r="K39" s="105">
        <v>3.0</v>
      </c>
      <c r="L39" s="105">
        <v>0.0</v>
      </c>
      <c r="M39" s="105">
        <v>0.0</v>
      </c>
      <c r="N39" s="105">
        <v>1.0</v>
      </c>
      <c r="O39" s="107"/>
      <c r="P39" s="107"/>
      <c r="Q39" s="105">
        <v>0.0</v>
      </c>
      <c r="R39" s="105">
        <v>0.0</v>
      </c>
      <c r="S39" s="105">
        <v>0.0</v>
      </c>
      <c r="T39" s="105">
        <v>0.0</v>
      </c>
      <c r="U39" s="105">
        <v>0.0</v>
      </c>
      <c r="V39" s="106">
        <v>0.0</v>
      </c>
      <c r="W39" s="106">
        <v>0.0</v>
      </c>
      <c r="X39" s="107"/>
      <c r="Y39" s="105">
        <v>0.0</v>
      </c>
      <c r="Z39" s="105">
        <v>0.0</v>
      </c>
      <c r="AA39" s="105">
        <v>0.0</v>
      </c>
      <c r="AB39" s="105">
        <v>0.0</v>
      </c>
      <c r="AC39" s="105">
        <v>0.0</v>
      </c>
      <c r="AD39" s="105">
        <v>0.0</v>
      </c>
      <c r="AE39" s="106">
        <v>0.0</v>
      </c>
      <c r="AF39" s="106">
        <v>0.0</v>
      </c>
      <c r="AG39" s="107"/>
      <c r="AH39" s="105">
        <v>0.0</v>
      </c>
      <c r="AI39" s="105">
        <v>0.0</v>
      </c>
      <c r="AJ39" s="105">
        <v>0.0</v>
      </c>
      <c r="AK39" s="105">
        <v>0.0</v>
      </c>
      <c r="AL39" s="105">
        <v>0.0</v>
      </c>
      <c r="AM39" s="105">
        <v>0.0</v>
      </c>
      <c r="AN39" s="106">
        <v>0.0</v>
      </c>
      <c r="AO39" s="106">
        <v>0.0</v>
      </c>
      <c r="AP39" s="110"/>
      <c r="AQ39" s="108">
        <f t="shared" ref="AQ39:AS39" si="81">sum(U39+AD39+AM39)</f>
        <v>0</v>
      </c>
      <c r="AR39" s="109">
        <f t="shared" si="81"/>
        <v>0</v>
      </c>
      <c r="AS39" s="109">
        <f t="shared" si="81"/>
        <v>0</v>
      </c>
      <c r="AT39" s="107"/>
      <c r="AU39" s="105">
        <v>3.0</v>
      </c>
      <c r="AV39" s="105">
        <v>2.0</v>
      </c>
      <c r="AW39" s="105">
        <v>1.0</v>
      </c>
      <c r="AX39" s="105">
        <v>0.0</v>
      </c>
      <c r="AY39" s="105">
        <v>0.0</v>
      </c>
      <c r="AZ39" s="106">
        <v>0.0</v>
      </c>
      <c r="BA39" s="106">
        <v>0.0</v>
      </c>
      <c r="BB39" s="107"/>
      <c r="BC39" s="105">
        <v>0.0</v>
      </c>
      <c r="BD39" s="105">
        <v>0.0</v>
      </c>
      <c r="BE39" s="105">
        <v>0.0</v>
      </c>
      <c r="BF39" s="105">
        <v>0.0</v>
      </c>
      <c r="BG39" s="105">
        <v>0.0</v>
      </c>
      <c r="BH39" s="105">
        <v>0.0</v>
      </c>
      <c r="BI39" s="106">
        <v>0.0</v>
      </c>
      <c r="BJ39" s="106">
        <v>0.0</v>
      </c>
      <c r="BK39" s="107"/>
      <c r="BL39" s="105">
        <v>7.0</v>
      </c>
      <c r="BM39" s="105">
        <v>6.0</v>
      </c>
      <c r="BN39" s="105">
        <v>1.0</v>
      </c>
      <c r="BO39" s="105">
        <v>0.0</v>
      </c>
      <c r="BP39" s="105">
        <v>0.0</v>
      </c>
      <c r="BQ39" s="105">
        <v>0.0</v>
      </c>
      <c r="BR39" s="106">
        <v>0.0</v>
      </c>
      <c r="BS39" s="106">
        <v>0.0</v>
      </c>
      <c r="BT39" s="110"/>
      <c r="BU39" s="108">
        <f t="shared" ref="BU39:BW39" si="82">sum(AY39+BH39+BQ39)</f>
        <v>0</v>
      </c>
      <c r="BV39" s="109">
        <f t="shared" si="82"/>
        <v>0</v>
      </c>
      <c r="BW39" s="109">
        <f t="shared" si="82"/>
        <v>0</v>
      </c>
      <c r="BX39" s="107"/>
      <c r="BY39" s="108">
        <f t="shared" ref="BY39:CA39" si="83">AQ39+BU39</f>
        <v>0</v>
      </c>
      <c r="BZ39" s="109">
        <f t="shared" si="83"/>
        <v>0</v>
      </c>
      <c r="CA39" s="109">
        <f t="shared" si="83"/>
        <v>0</v>
      </c>
      <c r="CB39" s="107"/>
      <c r="CC39" s="107"/>
    </row>
    <row r="40" ht="14.25" customHeight="1">
      <c r="A40" s="111">
        <v>4.0</v>
      </c>
      <c r="B40" s="104">
        <f t="shared" si="8"/>
        <v>45044</v>
      </c>
      <c r="C40" s="97"/>
      <c r="D40" s="105" t="s">
        <v>119</v>
      </c>
      <c r="E40" s="105"/>
      <c r="F40" s="105"/>
      <c r="G40" s="106">
        <v>0.0</v>
      </c>
      <c r="H40" s="105">
        <v>0.0</v>
      </c>
      <c r="I40" s="105">
        <v>0.0</v>
      </c>
      <c r="J40" s="105">
        <v>0.0</v>
      </c>
      <c r="K40" s="105">
        <v>2.0</v>
      </c>
      <c r="L40" s="105">
        <v>0.0</v>
      </c>
      <c r="M40" s="105">
        <v>0.0</v>
      </c>
      <c r="N40" s="105">
        <v>0.0</v>
      </c>
      <c r="O40" s="107"/>
      <c r="P40" s="107"/>
      <c r="Q40" s="105">
        <v>0.0</v>
      </c>
      <c r="R40" s="105">
        <v>0.0</v>
      </c>
      <c r="S40" s="105">
        <v>0.0</v>
      </c>
      <c r="T40" s="105">
        <v>0.0</v>
      </c>
      <c r="U40" s="105">
        <v>0.0</v>
      </c>
      <c r="V40" s="106">
        <v>0.0</v>
      </c>
      <c r="W40" s="106">
        <v>0.0</v>
      </c>
      <c r="X40" s="107"/>
      <c r="Y40" s="105">
        <v>0.0</v>
      </c>
      <c r="Z40" s="105">
        <v>0.0</v>
      </c>
      <c r="AA40" s="105">
        <v>0.0</v>
      </c>
      <c r="AB40" s="105">
        <v>0.0</v>
      </c>
      <c r="AC40" s="105">
        <v>0.0</v>
      </c>
      <c r="AD40" s="105">
        <v>0.0</v>
      </c>
      <c r="AE40" s="106">
        <v>0.0</v>
      </c>
      <c r="AF40" s="106">
        <v>0.0</v>
      </c>
      <c r="AG40" s="107"/>
      <c r="AH40" s="105">
        <v>0.0</v>
      </c>
      <c r="AI40" s="105">
        <v>0.0</v>
      </c>
      <c r="AJ40" s="105">
        <v>0.0</v>
      </c>
      <c r="AK40" s="105">
        <v>0.0</v>
      </c>
      <c r="AL40" s="105">
        <v>0.0</v>
      </c>
      <c r="AM40" s="105">
        <v>0.0</v>
      </c>
      <c r="AN40" s="106">
        <v>0.0</v>
      </c>
      <c r="AO40" s="106">
        <v>0.0</v>
      </c>
      <c r="AP40" s="110"/>
      <c r="AQ40" s="108">
        <f t="shared" ref="AQ40:AS40" si="84">sum(U40+AD40+AM40)</f>
        <v>0</v>
      </c>
      <c r="AR40" s="109">
        <f t="shared" si="84"/>
        <v>0</v>
      </c>
      <c r="AS40" s="109">
        <f t="shared" si="84"/>
        <v>0</v>
      </c>
      <c r="AT40" s="107"/>
      <c r="AU40" s="105">
        <v>0.0</v>
      </c>
      <c r="AV40" s="105">
        <v>0.0</v>
      </c>
      <c r="AW40" s="105">
        <v>0.0</v>
      </c>
      <c r="AX40" s="105">
        <v>0.0</v>
      </c>
      <c r="AY40" s="105">
        <v>0.0</v>
      </c>
      <c r="AZ40" s="106">
        <v>0.0</v>
      </c>
      <c r="BA40" s="106">
        <v>0.0</v>
      </c>
      <c r="BB40" s="107"/>
      <c r="BC40" s="105">
        <v>0.0</v>
      </c>
      <c r="BD40" s="105">
        <v>0.0</v>
      </c>
      <c r="BE40" s="105">
        <v>0.0</v>
      </c>
      <c r="BF40" s="105">
        <v>0.0</v>
      </c>
      <c r="BG40" s="105">
        <v>0.0</v>
      </c>
      <c r="BH40" s="105">
        <v>0.0</v>
      </c>
      <c r="BI40" s="106">
        <v>0.0</v>
      </c>
      <c r="BJ40" s="106">
        <v>0.0</v>
      </c>
      <c r="BK40" s="107"/>
      <c r="BL40" s="105">
        <v>4.0</v>
      </c>
      <c r="BM40" s="105">
        <v>0.0</v>
      </c>
      <c r="BN40" s="105">
        <v>4.0</v>
      </c>
      <c r="BO40" s="105">
        <v>2.0</v>
      </c>
      <c r="BP40" s="105">
        <v>2.0</v>
      </c>
      <c r="BQ40" s="105">
        <v>2.0</v>
      </c>
      <c r="BR40" s="106">
        <v>3000.0</v>
      </c>
      <c r="BS40" s="106">
        <v>4000.0</v>
      </c>
      <c r="BT40" s="110"/>
      <c r="BU40" s="108">
        <f t="shared" ref="BU40:BW40" si="85">sum(AY40+BH40+BQ40)</f>
        <v>2</v>
      </c>
      <c r="BV40" s="109">
        <f t="shared" si="85"/>
        <v>3000</v>
      </c>
      <c r="BW40" s="109">
        <f t="shared" si="85"/>
        <v>4000</v>
      </c>
      <c r="BX40" s="107"/>
      <c r="BY40" s="108">
        <f t="shared" ref="BY40:CA40" si="86">AQ40+BU40</f>
        <v>2</v>
      </c>
      <c r="BZ40" s="109">
        <f t="shared" si="86"/>
        <v>3000</v>
      </c>
      <c r="CA40" s="109">
        <f t="shared" si="86"/>
        <v>4000</v>
      </c>
      <c r="CB40" s="107"/>
      <c r="CC40" s="107"/>
    </row>
    <row r="41" ht="14.25" customHeight="1">
      <c r="A41" s="103"/>
      <c r="B41" s="104">
        <f t="shared" si="8"/>
        <v>45045</v>
      </c>
      <c r="C41" s="97"/>
      <c r="D41" s="105" t="s">
        <v>119</v>
      </c>
      <c r="E41" s="105"/>
      <c r="F41" s="105"/>
      <c r="G41" s="106">
        <v>0.0</v>
      </c>
      <c r="H41" s="105">
        <v>0.0</v>
      </c>
      <c r="I41" s="105">
        <v>0.0</v>
      </c>
      <c r="J41" s="105">
        <v>0.0</v>
      </c>
      <c r="K41" s="105">
        <v>0.0</v>
      </c>
      <c r="L41" s="105">
        <v>0.0</v>
      </c>
      <c r="M41" s="105">
        <v>0.0</v>
      </c>
      <c r="N41" s="105">
        <v>0.0</v>
      </c>
      <c r="O41" s="107"/>
      <c r="P41" s="107"/>
      <c r="Q41" s="105">
        <v>0.0</v>
      </c>
      <c r="R41" s="105">
        <v>0.0</v>
      </c>
      <c r="S41" s="105">
        <v>0.0</v>
      </c>
      <c r="T41" s="105">
        <v>0.0</v>
      </c>
      <c r="U41" s="105">
        <v>0.0</v>
      </c>
      <c r="V41" s="106">
        <v>0.0</v>
      </c>
      <c r="W41" s="106">
        <v>0.0</v>
      </c>
      <c r="X41" s="107"/>
      <c r="Y41" s="105">
        <v>0.0</v>
      </c>
      <c r="Z41" s="105">
        <v>0.0</v>
      </c>
      <c r="AA41" s="105">
        <v>0.0</v>
      </c>
      <c r="AB41" s="105">
        <v>0.0</v>
      </c>
      <c r="AC41" s="105">
        <v>0.0</v>
      </c>
      <c r="AD41" s="105">
        <v>0.0</v>
      </c>
      <c r="AE41" s="106">
        <v>0.0</v>
      </c>
      <c r="AF41" s="106">
        <v>0.0</v>
      </c>
      <c r="AG41" s="107"/>
      <c r="AH41" s="105">
        <v>0.0</v>
      </c>
      <c r="AI41" s="105">
        <v>0.0</v>
      </c>
      <c r="AJ41" s="105">
        <v>0.0</v>
      </c>
      <c r="AK41" s="105">
        <v>0.0</v>
      </c>
      <c r="AL41" s="105">
        <v>0.0</v>
      </c>
      <c r="AM41" s="105">
        <v>0.0</v>
      </c>
      <c r="AN41" s="106">
        <v>0.0</v>
      </c>
      <c r="AO41" s="106">
        <v>0.0</v>
      </c>
      <c r="AP41" s="110"/>
      <c r="AQ41" s="108">
        <f t="shared" ref="AQ41:AS41" si="87">sum(U41+AD41+AM41)</f>
        <v>0</v>
      </c>
      <c r="AR41" s="109">
        <f t="shared" si="87"/>
        <v>0</v>
      </c>
      <c r="AS41" s="109">
        <f t="shared" si="87"/>
        <v>0</v>
      </c>
      <c r="AT41" s="107"/>
      <c r="AU41" s="105">
        <v>0.0</v>
      </c>
      <c r="AV41" s="105">
        <v>0.0</v>
      </c>
      <c r="AW41" s="105">
        <v>0.0</v>
      </c>
      <c r="AX41" s="105">
        <v>0.0</v>
      </c>
      <c r="AY41" s="105">
        <v>0.0</v>
      </c>
      <c r="AZ41" s="106">
        <v>0.0</v>
      </c>
      <c r="BA41" s="106">
        <v>0.0</v>
      </c>
      <c r="BB41" s="107"/>
      <c r="BC41" s="105">
        <v>0.0</v>
      </c>
      <c r="BD41" s="105">
        <v>0.0</v>
      </c>
      <c r="BE41" s="105">
        <v>0.0</v>
      </c>
      <c r="BF41" s="105">
        <v>0.0</v>
      </c>
      <c r="BG41" s="105">
        <v>0.0</v>
      </c>
      <c r="BH41" s="105">
        <v>0.0</v>
      </c>
      <c r="BI41" s="106">
        <v>0.0</v>
      </c>
      <c r="BJ41" s="106">
        <v>0.0</v>
      </c>
      <c r="BK41" s="107"/>
      <c r="BL41" s="105">
        <v>3.0</v>
      </c>
      <c r="BM41" s="105">
        <v>3.0</v>
      </c>
      <c r="BN41" s="105">
        <v>0.0</v>
      </c>
      <c r="BO41" s="105">
        <v>0.0</v>
      </c>
      <c r="BP41" s="105">
        <v>0.0</v>
      </c>
      <c r="BQ41" s="105">
        <v>0.0</v>
      </c>
      <c r="BR41" s="106">
        <v>0.0</v>
      </c>
      <c r="BS41" s="106">
        <v>0.0</v>
      </c>
      <c r="BT41" s="110"/>
      <c r="BU41" s="108">
        <f t="shared" ref="BU41:BW41" si="88">sum(AY41+BH41+BQ41)</f>
        <v>0</v>
      </c>
      <c r="BV41" s="109">
        <f t="shared" si="88"/>
        <v>0</v>
      </c>
      <c r="BW41" s="109">
        <f t="shared" si="88"/>
        <v>0</v>
      </c>
      <c r="BX41" s="107"/>
      <c r="BY41" s="108">
        <f t="shared" ref="BY41:CA41" si="89">AQ41+BU41</f>
        <v>0</v>
      </c>
      <c r="BZ41" s="109">
        <f t="shared" si="89"/>
        <v>0</v>
      </c>
      <c r="CA41" s="109">
        <f t="shared" si="89"/>
        <v>0</v>
      </c>
      <c r="CB41" s="107"/>
      <c r="CC41" s="107"/>
    </row>
    <row r="42" ht="14.25" customHeight="1">
      <c r="A42" s="103"/>
      <c r="B42" s="104">
        <f t="shared" si="8"/>
        <v>45046</v>
      </c>
      <c r="C42" s="97"/>
      <c r="D42" s="105" t="s">
        <v>119</v>
      </c>
      <c r="E42" s="105"/>
      <c r="F42" s="105"/>
      <c r="G42" s="106">
        <v>661.25</v>
      </c>
      <c r="H42" s="105">
        <v>9.0</v>
      </c>
      <c r="I42" s="105">
        <v>0.0</v>
      </c>
      <c r="J42" s="105">
        <v>0.0</v>
      </c>
      <c r="K42" s="105">
        <v>1.0</v>
      </c>
      <c r="L42" s="105">
        <v>0.0</v>
      </c>
      <c r="M42" s="105">
        <v>0.0</v>
      </c>
      <c r="N42" s="105">
        <v>0.0</v>
      </c>
      <c r="O42" s="107"/>
      <c r="P42" s="107"/>
      <c r="Q42" s="105">
        <v>0.0</v>
      </c>
      <c r="R42" s="105">
        <v>0.0</v>
      </c>
      <c r="S42" s="105">
        <v>0.0</v>
      </c>
      <c r="T42" s="105">
        <v>0.0</v>
      </c>
      <c r="U42" s="105">
        <v>0.0</v>
      </c>
      <c r="V42" s="106">
        <v>0.0</v>
      </c>
      <c r="W42" s="106">
        <v>0.0</v>
      </c>
      <c r="X42" s="107"/>
      <c r="Y42" s="105">
        <v>0.0</v>
      </c>
      <c r="Z42" s="105">
        <v>0.0</v>
      </c>
      <c r="AA42" s="105">
        <v>0.0</v>
      </c>
      <c r="AB42" s="105">
        <v>0.0</v>
      </c>
      <c r="AC42" s="105">
        <v>0.0</v>
      </c>
      <c r="AD42" s="105">
        <v>0.0</v>
      </c>
      <c r="AE42" s="106">
        <v>0.0</v>
      </c>
      <c r="AF42" s="106">
        <v>0.0</v>
      </c>
      <c r="AG42" s="107"/>
      <c r="AH42" s="105">
        <v>0.0</v>
      </c>
      <c r="AI42" s="105">
        <v>0.0</v>
      </c>
      <c r="AJ42" s="105">
        <v>0.0</v>
      </c>
      <c r="AK42" s="105">
        <v>0.0</v>
      </c>
      <c r="AL42" s="105">
        <v>0.0</v>
      </c>
      <c r="AM42" s="105">
        <v>0.0</v>
      </c>
      <c r="AN42" s="106">
        <v>0.0</v>
      </c>
      <c r="AO42" s="106">
        <v>0.0</v>
      </c>
      <c r="AP42" s="110"/>
      <c r="AQ42" s="108">
        <f t="shared" ref="AQ42:AS42" si="90">sum(U42+AD42+AM42)</f>
        <v>0</v>
      </c>
      <c r="AR42" s="109">
        <f t="shared" si="90"/>
        <v>0</v>
      </c>
      <c r="AS42" s="109">
        <f t="shared" si="90"/>
        <v>0</v>
      </c>
      <c r="AT42" s="107"/>
      <c r="AU42" s="105">
        <v>0.0</v>
      </c>
      <c r="AV42" s="105">
        <v>0.0</v>
      </c>
      <c r="AW42" s="105">
        <v>0.0</v>
      </c>
      <c r="AX42" s="105">
        <v>0.0</v>
      </c>
      <c r="AY42" s="105">
        <v>0.0</v>
      </c>
      <c r="AZ42" s="106">
        <v>0.0</v>
      </c>
      <c r="BA42" s="106">
        <v>0.0</v>
      </c>
      <c r="BB42" s="107"/>
      <c r="BC42" s="105">
        <v>0.0</v>
      </c>
      <c r="BD42" s="105">
        <v>0.0</v>
      </c>
      <c r="BE42" s="105">
        <v>0.0</v>
      </c>
      <c r="BF42" s="105">
        <v>0.0</v>
      </c>
      <c r="BG42" s="105">
        <v>0.0</v>
      </c>
      <c r="BH42" s="105">
        <v>0.0</v>
      </c>
      <c r="BI42" s="106">
        <v>0.0</v>
      </c>
      <c r="BJ42" s="106">
        <v>0.0</v>
      </c>
      <c r="BK42" s="107"/>
      <c r="BL42" s="105">
        <v>0.0</v>
      </c>
      <c r="BM42" s="105">
        <v>0.0</v>
      </c>
      <c r="BN42" s="105">
        <v>0.0</v>
      </c>
      <c r="BO42" s="105">
        <v>0.0</v>
      </c>
      <c r="BP42" s="105">
        <v>0.0</v>
      </c>
      <c r="BQ42" s="105">
        <v>0.0</v>
      </c>
      <c r="BR42" s="106">
        <v>0.0</v>
      </c>
      <c r="BS42" s="106">
        <v>0.0</v>
      </c>
      <c r="BT42" s="110"/>
      <c r="BU42" s="108">
        <f t="shared" ref="BU42:BW42" si="91">sum(AY42+BH42+BQ42)</f>
        <v>0</v>
      </c>
      <c r="BV42" s="109">
        <f t="shared" si="91"/>
        <v>0</v>
      </c>
      <c r="BW42" s="109">
        <f t="shared" si="91"/>
        <v>0</v>
      </c>
      <c r="BX42" s="107"/>
      <c r="BY42" s="108">
        <f t="shared" ref="BY42:CA42" si="92">AQ42+BU42</f>
        <v>0</v>
      </c>
      <c r="BZ42" s="109">
        <f t="shared" si="92"/>
        <v>0</v>
      </c>
      <c r="CA42" s="109">
        <f t="shared" si="92"/>
        <v>0</v>
      </c>
      <c r="CB42" s="107"/>
      <c r="CC42" s="107"/>
    </row>
    <row r="43" ht="14.25" customHeight="1">
      <c r="A43" s="103"/>
      <c r="B43" s="104"/>
      <c r="C43" s="97"/>
      <c r="D43" s="105" t="s">
        <v>119</v>
      </c>
      <c r="E43" s="105"/>
      <c r="F43" s="105"/>
      <c r="G43" s="106">
        <v>0.0</v>
      </c>
      <c r="H43" s="105">
        <v>0.0</v>
      </c>
      <c r="I43" s="105">
        <v>0.0</v>
      </c>
      <c r="J43" s="105">
        <v>0.0</v>
      </c>
      <c r="K43" s="105">
        <v>0.0</v>
      </c>
      <c r="L43" s="105">
        <v>0.0</v>
      </c>
      <c r="M43" s="105">
        <v>0.0</v>
      </c>
      <c r="N43" s="105">
        <v>0.0</v>
      </c>
      <c r="O43" s="107"/>
      <c r="P43" s="107"/>
      <c r="Q43" s="105">
        <v>0.0</v>
      </c>
      <c r="R43" s="105">
        <v>0.0</v>
      </c>
      <c r="S43" s="105">
        <v>0.0</v>
      </c>
      <c r="T43" s="105">
        <v>0.0</v>
      </c>
      <c r="U43" s="105">
        <v>0.0</v>
      </c>
      <c r="V43" s="106">
        <v>0.0</v>
      </c>
      <c r="W43" s="106">
        <v>0.0</v>
      </c>
      <c r="X43" s="107"/>
      <c r="Y43" s="105">
        <v>0.0</v>
      </c>
      <c r="Z43" s="105">
        <v>0.0</v>
      </c>
      <c r="AA43" s="105">
        <v>0.0</v>
      </c>
      <c r="AB43" s="105">
        <v>0.0</v>
      </c>
      <c r="AC43" s="105">
        <v>0.0</v>
      </c>
      <c r="AD43" s="105">
        <v>0.0</v>
      </c>
      <c r="AE43" s="106">
        <v>0.0</v>
      </c>
      <c r="AF43" s="106">
        <v>0.0</v>
      </c>
      <c r="AG43" s="107"/>
      <c r="AH43" s="105">
        <v>0.0</v>
      </c>
      <c r="AI43" s="105">
        <v>0.0</v>
      </c>
      <c r="AJ43" s="105">
        <v>0.0</v>
      </c>
      <c r="AK43" s="105">
        <v>0.0</v>
      </c>
      <c r="AL43" s="105">
        <v>0.0</v>
      </c>
      <c r="AM43" s="105">
        <v>0.0</v>
      </c>
      <c r="AN43" s="106">
        <v>0.0</v>
      </c>
      <c r="AO43" s="106">
        <v>0.0</v>
      </c>
      <c r="AP43" s="110"/>
      <c r="AQ43" s="108">
        <f t="shared" ref="AQ43:AS43" si="93">sum(U43+AD43+AM43)</f>
        <v>0</v>
      </c>
      <c r="AR43" s="109">
        <f t="shared" si="93"/>
        <v>0</v>
      </c>
      <c r="AS43" s="109">
        <f t="shared" si="93"/>
        <v>0</v>
      </c>
      <c r="AT43" s="107"/>
      <c r="AU43" s="105">
        <v>0.0</v>
      </c>
      <c r="AV43" s="105">
        <v>0.0</v>
      </c>
      <c r="AW43" s="105">
        <v>0.0</v>
      </c>
      <c r="AX43" s="105">
        <v>0.0</v>
      </c>
      <c r="AY43" s="105">
        <v>0.0</v>
      </c>
      <c r="AZ43" s="106">
        <v>0.0</v>
      </c>
      <c r="BA43" s="106">
        <v>0.0</v>
      </c>
      <c r="BB43" s="107"/>
      <c r="BC43" s="105">
        <v>0.0</v>
      </c>
      <c r="BD43" s="105">
        <v>0.0</v>
      </c>
      <c r="BE43" s="105">
        <v>0.0</v>
      </c>
      <c r="BF43" s="105">
        <v>0.0</v>
      </c>
      <c r="BG43" s="105">
        <v>0.0</v>
      </c>
      <c r="BH43" s="105">
        <v>0.0</v>
      </c>
      <c r="BI43" s="106">
        <v>0.0</v>
      </c>
      <c r="BJ43" s="106">
        <v>0.0</v>
      </c>
      <c r="BK43" s="107"/>
      <c r="BL43" s="105">
        <v>0.0</v>
      </c>
      <c r="BM43" s="105">
        <v>0.0</v>
      </c>
      <c r="BN43" s="105">
        <v>0.0</v>
      </c>
      <c r="BO43" s="105">
        <v>0.0</v>
      </c>
      <c r="BP43" s="105">
        <v>0.0</v>
      </c>
      <c r="BQ43" s="105">
        <v>0.0</v>
      </c>
      <c r="BR43" s="106">
        <v>0.0</v>
      </c>
      <c r="BS43" s="106">
        <v>0.0</v>
      </c>
      <c r="BT43" s="110"/>
      <c r="BU43" s="108">
        <f t="shared" ref="BU43:BW43" si="94">sum(AY43+BH43+BQ43)</f>
        <v>0</v>
      </c>
      <c r="BV43" s="109">
        <f t="shared" si="94"/>
        <v>0</v>
      </c>
      <c r="BW43" s="109">
        <f t="shared" si="94"/>
        <v>0</v>
      </c>
      <c r="BX43" s="107"/>
      <c r="BY43" s="108">
        <f t="shared" ref="BY43:CA43" si="95">AQ43+BU43</f>
        <v>0</v>
      </c>
      <c r="BZ43" s="109">
        <f t="shared" si="95"/>
        <v>0</v>
      </c>
      <c r="CA43" s="109">
        <f t="shared" si="95"/>
        <v>0</v>
      </c>
      <c r="CB43" s="107"/>
      <c r="CC43" s="107"/>
    </row>
    <row r="44" ht="15.75" customHeight="1">
      <c r="A44" s="97"/>
      <c r="B44" s="97"/>
      <c r="C44" s="112" t="s">
        <v>120</v>
      </c>
      <c r="D44" s="113">
        <f>sum(D46-D45)</f>
        <v>0</v>
      </c>
      <c r="E44" s="3"/>
      <c r="F44" s="114" t="s">
        <v>121</v>
      </c>
      <c r="G44" s="115">
        <f>sum(G13:G43)</f>
        <v>2652.38</v>
      </c>
      <c r="H44" s="116">
        <f t="shared" ref="H44:N44" si="96">SUM(H13:H43)</f>
        <v>219</v>
      </c>
      <c r="I44" s="117">
        <f t="shared" si="96"/>
        <v>117</v>
      </c>
      <c r="J44" s="117">
        <f t="shared" si="96"/>
        <v>54</v>
      </c>
      <c r="K44" s="117">
        <f t="shared" si="96"/>
        <v>70</v>
      </c>
      <c r="L44" s="117">
        <f t="shared" si="96"/>
        <v>9</v>
      </c>
      <c r="M44" s="117">
        <f t="shared" si="96"/>
        <v>6</v>
      </c>
      <c r="N44" s="117">
        <f t="shared" si="96"/>
        <v>7</v>
      </c>
      <c r="O44" s="118"/>
      <c r="P44" s="118"/>
      <c r="Q44" s="117">
        <f t="shared" ref="Q44:W44" si="97">SUM(Q13:Q43)</f>
        <v>29</v>
      </c>
      <c r="R44" s="117">
        <f t="shared" si="97"/>
        <v>29</v>
      </c>
      <c r="S44" s="117">
        <f t="shared" si="97"/>
        <v>2</v>
      </c>
      <c r="T44" s="117">
        <f t="shared" si="97"/>
        <v>5</v>
      </c>
      <c r="U44" s="117">
        <f t="shared" si="97"/>
        <v>8</v>
      </c>
      <c r="V44" s="119">
        <f t="shared" si="97"/>
        <v>16500</v>
      </c>
      <c r="W44" s="119">
        <f t="shared" si="97"/>
        <v>21500</v>
      </c>
      <c r="X44" s="118"/>
      <c r="Y44" s="117">
        <f t="shared" ref="Y44:AF44" si="98">SUM(Y13:Y43)</f>
        <v>0</v>
      </c>
      <c r="Z44" s="117">
        <f t="shared" si="98"/>
        <v>0</v>
      </c>
      <c r="AA44" s="117">
        <f t="shared" si="98"/>
        <v>0</v>
      </c>
      <c r="AB44" s="117">
        <f t="shared" si="98"/>
        <v>0</v>
      </c>
      <c r="AC44" s="117">
        <f t="shared" si="98"/>
        <v>0</v>
      </c>
      <c r="AD44" s="117">
        <f t="shared" si="98"/>
        <v>0</v>
      </c>
      <c r="AE44" s="119">
        <f t="shared" si="98"/>
        <v>0</v>
      </c>
      <c r="AF44" s="119">
        <f t="shared" si="98"/>
        <v>0</v>
      </c>
      <c r="AG44" s="296"/>
      <c r="AH44" s="120">
        <f t="shared" ref="AH44:AO44" si="99">SUM(AH13:AH43)</f>
        <v>24</v>
      </c>
      <c r="AI44" s="120">
        <f t="shared" si="99"/>
        <v>16</v>
      </c>
      <c r="AJ44" s="117">
        <f t="shared" si="99"/>
        <v>10</v>
      </c>
      <c r="AK44" s="120">
        <f t="shared" si="99"/>
        <v>0</v>
      </c>
      <c r="AL44" s="120">
        <f t="shared" si="99"/>
        <v>7</v>
      </c>
      <c r="AM44" s="120">
        <f t="shared" si="99"/>
        <v>9</v>
      </c>
      <c r="AN44" s="121">
        <f t="shared" si="99"/>
        <v>14397</v>
      </c>
      <c r="AO44" s="121">
        <f t="shared" si="99"/>
        <v>16397</v>
      </c>
      <c r="AP44" s="110"/>
      <c r="AQ44" s="120">
        <f t="shared" ref="AQ44:AS44" si="100">SUM(AQ13:AQ43)</f>
        <v>17</v>
      </c>
      <c r="AR44" s="121">
        <f t="shared" si="100"/>
        <v>30897</v>
      </c>
      <c r="AS44" s="121">
        <f t="shared" si="100"/>
        <v>37897</v>
      </c>
      <c r="AT44" s="122"/>
      <c r="AU44" s="117">
        <f t="shared" ref="AU44:BA44" si="101">SUM(AU13:AU43)</f>
        <v>49</v>
      </c>
      <c r="AV44" s="117">
        <f t="shared" si="101"/>
        <v>43</v>
      </c>
      <c r="AW44" s="117">
        <f t="shared" si="101"/>
        <v>6</v>
      </c>
      <c r="AX44" s="117">
        <f t="shared" si="101"/>
        <v>2</v>
      </c>
      <c r="AY44" s="117">
        <f t="shared" si="101"/>
        <v>15</v>
      </c>
      <c r="AZ44" s="119">
        <f t="shared" si="101"/>
        <v>37897</v>
      </c>
      <c r="BA44" s="119">
        <f t="shared" si="101"/>
        <v>44397</v>
      </c>
      <c r="BB44" s="118"/>
      <c r="BC44" s="117">
        <f t="shared" ref="BC44:BJ44" si="102">SUM(BC13:BC43)</f>
        <v>8</v>
      </c>
      <c r="BD44" s="117">
        <f t="shared" si="102"/>
        <v>8</v>
      </c>
      <c r="BE44" s="117">
        <f t="shared" si="102"/>
        <v>0</v>
      </c>
      <c r="BF44" s="117">
        <f t="shared" si="102"/>
        <v>8</v>
      </c>
      <c r="BG44" s="117">
        <f t="shared" si="102"/>
        <v>0</v>
      </c>
      <c r="BH44" s="117">
        <f t="shared" si="102"/>
        <v>8</v>
      </c>
      <c r="BI44" s="119">
        <f t="shared" si="102"/>
        <v>18500</v>
      </c>
      <c r="BJ44" s="119">
        <f t="shared" si="102"/>
        <v>26000</v>
      </c>
      <c r="BK44" s="296"/>
      <c r="BL44" s="120">
        <f t="shared" ref="BL44:BS44" si="103">SUM(BL13:BL43)</f>
        <v>107</v>
      </c>
      <c r="BM44" s="120">
        <f t="shared" si="103"/>
        <v>90</v>
      </c>
      <c r="BN44" s="117">
        <f t="shared" si="103"/>
        <v>17</v>
      </c>
      <c r="BO44" s="120">
        <f t="shared" si="103"/>
        <v>16</v>
      </c>
      <c r="BP44" s="120">
        <f t="shared" si="103"/>
        <v>3</v>
      </c>
      <c r="BQ44" s="120">
        <f t="shared" si="103"/>
        <v>17</v>
      </c>
      <c r="BR44" s="121">
        <f t="shared" si="103"/>
        <v>40397</v>
      </c>
      <c r="BS44" s="121">
        <f t="shared" si="103"/>
        <v>44897</v>
      </c>
      <c r="BT44" s="110"/>
      <c r="BU44" s="120">
        <f t="shared" ref="BU44:BW44" si="104">SUM(BU13:BU43)</f>
        <v>40</v>
      </c>
      <c r="BV44" s="121">
        <f t="shared" si="104"/>
        <v>96794</v>
      </c>
      <c r="BW44" s="121">
        <f t="shared" si="104"/>
        <v>115294</v>
      </c>
      <c r="BX44" s="122"/>
      <c r="BY44" s="120">
        <f t="shared" ref="BY44:CA44" si="105">SUM(BY13:BY43)</f>
        <v>57</v>
      </c>
      <c r="BZ44" s="121">
        <f t="shared" si="105"/>
        <v>127691</v>
      </c>
      <c r="CA44" s="121">
        <f t="shared" si="105"/>
        <v>153191</v>
      </c>
      <c r="CB44" s="122"/>
      <c r="CC44" s="122"/>
    </row>
    <row r="45" ht="15.75" customHeight="1">
      <c r="A45" s="3"/>
      <c r="B45" s="97"/>
      <c r="C45" s="123" t="s">
        <v>122</v>
      </c>
      <c r="D45" s="124">
        <f>MIN(D13:D43)</f>
        <v>0</v>
      </c>
      <c r="E45" s="3"/>
      <c r="F45" s="3"/>
      <c r="G45" s="97"/>
      <c r="H45" s="97"/>
      <c r="I45" s="125"/>
      <c r="J45" s="95"/>
      <c r="K45" s="95"/>
      <c r="L45" s="107"/>
      <c r="M45" s="126"/>
      <c r="N45" s="126"/>
      <c r="O45" s="126"/>
      <c r="P45" s="127"/>
      <c r="Q45" s="3"/>
      <c r="R45" s="3"/>
      <c r="S45" s="3"/>
      <c r="T45" s="3"/>
      <c r="U45" s="128" t="s">
        <v>123</v>
      </c>
      <c r="V45" s="129">
        <f>IFERROR(V44/U44,0)</f>
        <v>2062.5</v>
      </c>
      <c r="W45" s="129">
        <f>IFERROR((W44/U44),0)</f>
        <v>2687.5</v>
      </c>
      <c r="X45" s="127"/>
      <c r="Y45" s="3"/>
      <c r="Z45" s="3"/>
      <c r="AA45" s="3"/>
      <c r="AB45" s="3"/>
      <c r="AC45" s="3"/>
      <c r="AD45" s="128" t="s">
        <v>123</v>
      </c>
      <c r="AE45" s="129">
        <f>IFERROR(AE44/AD44,0)</f>
        <v>0</v>
      </c>
      <c r="AF45" s="129">
        <f>IFERROR((AF44/AD44),0)</f>
        <v>0</v>
      </c>
      <c r="AG45" s="3"/>
      <c r="AH45" s="3"/>
      <c r="AI45" s="3"/>
      <c r="AJ45" s="3"/>
      <c r="AK45" s="3"/>
      <c r="AL45" s="3"/>
      <c r="AM45" s="128" t="s">
        <v>123</v>
      </c>
      <c r="AN45" s="129">
        <f>IFERROR(AN44/AM44,0)</f>
        <v>1599.666667</v>
      </c>
      <c r="AO45" s="129">
        <f>IFERROR((AO44/AM44),0)</f>
        <v>1821.888889</v>
      </c>
      <c r="AP45" s="110"/>
      <c r="AQ45" s="128" t="s">
        <v>123</v>
      </c>
      <c r="AR45" s="129">
        <f>IFERROR(AR44/AQ44,0)</f>
        <v>1817.470588</v>
      </c>
      <c r="AS45" s="129">
        <f>IFERROR((AS44/AQ44),0)</f>
        <v>2229.235294</v>
      </c>
      <c r="AT45" s="3"/>
      <c r="AU45" s="3"/>
      <c r="AV45" s="3"/>
      <c r="AW45" s="3"/>
      <c r="AX45" s="3"/>
      <c r="AY45" s="128" t="s">
        <v>123</v>
      </c>
      <c r="AZ45" s="129">
        <f>IFERROR(AZ44/AY44,0)</f>
        <v>2526.466667</v>
      </c>
      <c r="BA45" s="129">
        <f>IFERROR((BA44/AY44),0)</f>
        <v>2959.8</v>
      </c>
      <c r="BB45" s="127"/>
      <c r="BC45" s="3"/>
      <c r="BD45" s="3"/>
      <c r="BE45" s="3"/>
      <c r="BF45" s="3"/>
      <c r="BG45" s="3"/>
      <c r="BH45" s="128" t="s">
        <v>123</v>
      </c>
      <c r="BI45" s="129">
        <f>IFERROR(BI44/BH44,0)</f>
        <v>2312.5</v>
      </c>
      <c r="BJ45" s="129">
        <f>IFERROR((BJ44/BH44),0)</f>
        <v>3250</v>
      </c>
      <c r="BK45" s="3"/>
      <c r="BL45" s="3"/>
      <c r="BM45" s="3"/>
      <c r="BN45" s="3"/>
      <c r="BO45" s="3"/>
      <c r="BP45" s="3"/>
      <c r="BQ45" s="128" t="s">
        <v>123</v>
      </c>
      <c r="BR45" s="129">
        <f>IFERROR(BR44/BQ44,0)</f>
        <v>2376.294118</v>
      </c>
      <c r="BS45" s="129">
        <f>IFERROR((BS44/BQ44),0)</f>
        <v>2641</v>
      </c>
      <c r="BT45" s="110"/>
      <c r="BU45" s="128" t="s">
        <v>123</v>
      </c>
      <c r="BV45" s="129">
        <f>IFERROR(BV44/BU44,0)</f>
        <v>2419.85</v>
      </c>
      <c r="BW45" s="129">
        <f>IFERROR((BW44/BU44),0)</f>
        <v>2882.35</v>
      </c>
      <c r="BX45" s="3"/>
      <c r="BY45" s="128" t="s">
        <v>123</v>
      </c>
      <c r="BZ45" s="129">
        <f>IFERROR(BZ44/BY44,0)</f>
        <v>2240.192982</v>
      </c>
      <c r="CA45" s="129">
        <f>IFERROR((CA44/BY44),0)</f>
        <v>2687.561404</v>
      </c>
      <c r="CB45" s="3"/>
      <c r="CC45" s="3"/>
    </row>
    <row r="46" ht="15.75" customHeight="1">
      <c r="A46" s="3"/>
      <c r="B46" s="97"/>
      <c r="C46" s="123" t="s">
        <v>124</v>
      </c>
      <c r="D46" s="130">
        <f>MAX(D12:D42)</f>
        <v>0</v>
      </c>
      <c r="E46" s="3"/>
      <c r="F46" s="3"/>
      <c r="G46" s="97"/>
      <c r="H46" s="97"/>
      <c r="I46" s="125"/>
      <c r="J46" s="95"/>
      <c r="K46" s="95"/>
      <c r="L46" s="107"/>
      <c r="M46" s="126"/>
      <c r="N46" s="126"/>
      <c r="O46" s="126"/>
      <c r="P46" s="127"/>
      <c r="Q46" s="3"/>
      <c r="R46" s="3"/>
      <c r="S46" s="3"/>
      <c r="T46" s="3"/>
      <c r="U46" s="3"/>
      <c r="V46" s="3"/>
      <c r="W46" s="3"/>
      <c r="X46" s="127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110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127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110"/>
      <c r="BU46" s="3"/>
      <c r="BV46" s="3"/>
      <c r="BW46" s="3"/>
      <c r="BX46" s="3"/>
      <c r="BY46" s="3"/>
      <c r="BZ46" s="3"/>
      <c r="CA46" s="3"/>
      <c r="CB46" s="3"/>
      <c r="CC46" s="3"/>
    </row>
    <row r="47" ht="15.75" customHeight="1">
      <c r="A47" s="3"/>
      <c r="B47" s="97"/>
      <c r="C47" s="131"/>
      <c r="D47" s="132"/>
      <c r="E47" s="3"/>
      <c r="F47" s="3"/>
      <c r="G47" s="97"/>
      <c r="H47" s="97"/>
      <c r="I47" s="133" t="s">
        <v>204</v>
      </c>
      <c r="J47" s="16"/>
      <c r="K47" s="12"/>
      <c r="L47" s="107"/>
      <c r="M47" s="97"/>
      <c r="N47" s="97"/>
      <c r="O47" s="97"/>
      <c r="P47" s="97"/>
      <c r="Q47" s="134"/>
      <c r="R47" s="84"/>
      <c r="S47" s="84"/>
      <c r="T47" s="84"/>
      <c r="U47" s="84"/>
      <c r="V47" s="135"/>
      <c r="W47" s="3"/>
      <c r="X47" s="97"/>
      <c r="Y47" s="3"/>
      <c r="Z47" s="3"/>
      <c r="AA47" s="3"/>
      <c r="AB47" s="3"/>
      <c r="AC47" s="3"/>
      <c r="AD47" s="3"/>
      <c r="AE47" s="135"/>
      <c r="AF47" s="136" t="s">
        <v>205</v>
      </c>
      <c r="AG47" s="84"/>
      <c r="AH47" s="137"/>
      <c r="AI47" s="136" t="s">
        <v>127</v>
      </c>
      <c r="AJ47" s="84"/>
      <c r="AK47" s="135"/>
      <c r="AL47" s="139" t="s">
        <v>199</v>
      </c>
      <c r="AM47" s="84"/>
      <c r="AN47" s="3"/>
      <c r="AO47" s="139" t="s">
        <v>95</v>
      </c>
      <c r="AP47" s="84"/>
      <c r="AQ47" s="148"/>
      <c r="AR47" s="140"/>
      <c r="AS47" s="85"/>
      <c r="AT47" s="3"/>
      <c r="AU47" s="138"/>
      <c r="AV47" s="84"/>
      <c r="AW47" s="84"/>
      <c r="AX47" s="84"/>
      <c r="AY47" s="84"/>
      <c r="AZ47" s="135"/>
      <c r="BA47" s="3"/>
      <c r="BB47" s="97"/>
      <c r="BC47" s="3"/>
      <c r="BD47" s="3"/>
      <c r="BE47" s="3"/>
      <c r="BF47" s="3"/>
      <c r="BG47" s="3"/>
      <c r="BH47" s="3"/>
      <c r="BI47" s="135"/>
      <c r="BJ47" s="136" t="s">
        <v>206</v>
      </c>
      <c r="BK47" s="84"/>
      <c r="BL47" s="137"/>
      <c r="BM47" s="136" t="s">
        <v>127</v>
      </c>
      <c r="BN47" s="84"/>
      <c r="BO47" s="135"/>
      <c r="BP47" s="139" t="s">
        <v>199</v>
      </c>
      <c r="BQ47" s="84"/>
      <c r="BR47" s="3"/>
      <c r="BS47" s="139" t="s">
        <v>95</v>
      </c>
      <c r="BT47" s="84"/>
      <c r="BU47" s="148"/>
      <c r="BV47" s="298" t="s">
        <v>207</v>
      </c>
      <c r="BW47" s="85"/>
      <c r="BX47" s="3"/>
      <c r="BY47" s="142" t="s">
        <v>128</v>
      </c>
      <c r="BZ47" s="84"/>
      <c r="CA47" s="3"/>
      <c r="CB47" s="3"/>
      <c r="CC47" s="3"/>
    </row>
    <row r="48" ht="41.25" customHeight="1">
      <c r="A48" s="3"/>
      <c r="B48" s="97"/>
      <c r="C48" s="97"/>
      <c r="D48" s="97"/>
      <c r="E48" s="97"/>
      <c r="F48" s="143" t="s">
        <v>129</v>
      </c>
      <c r="G48" s="84"/>
      <c r="H48" s="97"/>
      <c r="I48" s="144" t="s">
        <v>130</v>
      </c>
      <c r="J48" s="145"/>
      <c r="K48" s="146"/>
      <c r="L48" s="107"/>
      <c r="M48" s="97"/>
      <c r="N48" s="97"/>
      <c r="O48" s="97"/>
      <c r="P48" s="97"/>
      <c r="Q48" s="147"/>
      <c r="R48" s="85"/>
      <c r="S48" s="148"/>
      <c r="T48" s="147"/>
      <c r="U48" s="85"/>
      <c r="V48" s="149"/>
      <c r="W48" s="3"/>
      <c r="X48" s="97"/>
      <c r="Y48" s="3"/>
      <c r="Z48" s="3"/>
      <c r="AA48" s="3"/>
      <c r="AB48" s="3"/>
      <c r="AC48" s="3"/>
      <c r="AD48" s="3"/>
      <c r="AE48" s="149"/>
      <c r="AF48" s="150" t="s">
        <v>131</v>
      </c>
      <c r="AG48" s="84"/>
      <c r="AH48" s="151"/>
      <c r="AI48" s="150" t="s">
        <v>131</v>
      </c>
      <c r="AJ48" s="84"/>
      <c r="AK48" s="263"/>
      <c r="AL48" s="150" t="s">
        <v>131</v>
      </c>
      <c r="AM48" s="85"/>
      <c r="AN48" s="3"/>
      <c r="AO48" s="150" t="s">
        <v>131</v>
      </c>
      <c r="AP48" s="85"/>
      <c r="AQ48" s="148"/>
      <c r="AR48" s="148"/>
      <c r="AS48" s="148"/>
      <c r="AT48" s="3"/>
      <c r="AU48" s="152"/>
      <c r="AV48" s="85"/>
      <c r="AW48" s="153"/>
      <c r="AX48" s="152"/>
      <c r="AY48" s="85"/>
      <c r="AZ48" s="149"/>
      <c r="BA48" s="3"/>
      <c r="BB48" s="97"/>
      <c r="BC48" s="3"/>
      <c r="BD48" s="3"/>
      <c r="BE48" s="3"/>
      <c r="BF48" s="3"/>
      <c r="BG48" s="3"/>
      <c r="BH48" s="3"/>
      <c r="BI48" s="149"/>
      <c r="BJ48" s="150" t="s">
        <v>131</v>
      </c>
      <c r="BK48" s="84"/>
      <c r="BL48" s="151"/>
      <c r="BM48" s="150" t="s">
        <v>131</v>
      </c>
      <c r="BN48" s="84"/>
      <c r="BO48" s="263"/>
      <c r="BP48" s="150" t="s">
        <v>131</v>
      </c>
      <c r="BQ48" s="85"/>
      <c r="BR48" s="3"/>
      <c r="BS48" s="150" t="s">
        <v>131</v>
      </c>
      <c r="BT48" s="85"/>
      <c r="BU48" s="148"/>
      <c r="BV48" s="299" t="s">
        <v>177</v>
      </c>
      <c r="BW48" s="299" t="s">
        <v>178</v>
      </c>
      <c r="BX48" s="3"/>
      <c r="BY48" s="150" t="s">
        <v>131</v>
      </c>
      <c r="BZ48" s="84"/>
      <c r="CA48" s="3"/>
      <c r="CB48" s="3"/>
      <c r="CC48" s="3"/>
    </row>
    <row r="49" ht="15.75" customHeight="1">
      <c r="A49" s="3"/>
      <c r="B49" s="97"/>
      <c r="C49" s="97"/>
      <c r="D49" s="97"/>
      <c r="E49" s="97"/>
      <c r="F49" s="155">
        <f>IFERROR(G44/H44,"-")</f>
        <v>12.1113242</v>
      </c>
      <c r="G49" s="63"/>
      <c r="H49" s="97"/>
      <c r="I49" s="156">
        <f>IFERROR(J44/I44,"-")</f>
        <v>0.4615384615</v>
      </c>
      <c r="J49" s="62"/>
      <c r="K49" s="63"/>
      <c r="L49" s="107"/>
      <c r="M49" s="97"/>
      <c r="N49" s="97"/>
      <c r="O49" s="97"/>
      <c r="P49" s="97"/>
      <c r="Q49" s="157"/>
      <c r="R49" s="63"/>
      <c r="S49" s="158"/>
      <c r="T49" s="159"/>
      <c r="U49" s="160"/>
      <c r="V49" s="161"/>
      <c r="W49" s="3"/>
      <c r="X49" s="97"/>
      <c r="Y49" s="3"/>
      <c r="Z49" s="3"/>
      <c r="AA49" s="3"/>
      <c r="AB49" s="3"/>
      <c r="AC49" s="3"/>
      <c r="AD49" s="3"/>
      <c r="AE49" s="161"/>
      <c r="AF49" s="156">
        <f>IFERROR(AQ44/(R44+Z44+AI44),"-")</f>
        <v>0.3777777778</v>
      </c>
      <c r="AG49" s="63"/>
      <c r="AH49" s="162"/>
      <c r="AI49" s="156">
        <f>IFERROR(U44/R44,"-")</f>
        <v>0.275862069</v>
      </c>
      <c r="AJ49" s="63"/>
      <c r="AK49" s="266"/>
      <c r="AL49" s="156" t="str">
        <f>iferror(AD44/Z44,"-")</f>
        <v>-</v>
      </c>
      <c r="AM49" s="63"/>
      <c r="AN49" s="3"/>
      <c r="AO49" s="156">
        <f>IFERROR(AM44/AI44,"-")</f>
        <v>0.5625</v>
      </c>
      <c r="AP49" s="63"/>
      <c r="AQ49" s="164"/>
      <c r="AR49" s="164"/>
      <c r="AS49" s="165"/>
      <c r="AT49" s="3"/>
      <c r="AU49" s="163"/>
      <c r="AV49" s="63"/>
      <c r="AW49" s="166"/>
      <c r="AX49" s="167"/>
      <c r="AY49" s="160"/>
      <c r="AZ49" s="161"/>
      <c r="BA49" s="3"/>
      <c r="BB49" s="97"/>
      <c r="BC49" s="3"/>
      <c r="BD49" s="3"/>
      <c r="BE49" s="3"/>
      <c r="BF49" s="3"/>
      <c r="BG49" s="3"/>
      <c r="BH49" s="3"/>
      <c r="BI49" s="161"/>
      <c r="BJ49" s="156">
        <f>IFERROR(BU44/(AV44+BD44+BM44),"-")</f>
        <v>0.2836879433</v>
      </c>
      <c r="BK49" s="63"/>
      <c r="BL49" s="162"/>
      <c r="BM49" s="156">
        <f>IFERROR(AY44/AV44,"-")</f>
        <v>0.3488372093</v>
      </c>
      <c r="BN49" s="63"/>
      <c r="BO49" s="266"/>
      <c r="BP49" s="156">
        <f>iferror(BH44/BD44,"-")</f>
        <v>1</v>
      </c>
      <c r="BQ49" s="63"/>
      <c r="BR49" s="3"/>
      <c r="BS49" s="156">
        <f>IFERROR(BQ44/BM44,"-")</f>
        <v>0.1888888889</v>
      </c>
      <c r="BT49" s="63"/>
      <c r="BU49" s="164"/>
      <c r="BV49" s="300" t="str">
        <f>IFERROR(G4/(AV44+BD44+BM44+R44+Z44+AI44),"-")</f>
        <v>-</v>
      </c>
      <c r="BW49" s="301">
        <f>IFERROR(BZ44/G44,"-")</f>
        <v>48.14204601</v>
      </c>
      <c r="BX49" s="3"/>
      <c r="BY49" s="156">
        <f>IFERROR((AQ44+BU44)/(AV44+BD44+BM44+R44+Z44+AI44),"-")</f>
        <v>0.3064516129</v>
      </c>
      <c r="BZ49" s="63"/>
      <c r="CA49" s="3"/>
      <c r="CB49" s="3"/>
      <c r="CC49" s="3"/>
    </row>
    <row r="50" ht="15.75" customHeight="1">
      <c r="A50" s="3"/>
      <c r="B50" s="97"/>
      <c r="C50" s="97"/>
      <c r="D50" s="97"/>
      <c r="E50" s="97"/>
      <c r="G50" s="160"/>
      <c r="H50" s="97"/>
      <c r="I50" s="171"/>
      <c r="K50" s="160"/>
      <c r="L50" s="107"/>
      <c r="M50" s="97"/>
      <c r="N50" s="97"/>
      <c r="O50" s="97"/>
      <c r="P50" s="97"/>
      <c r="Q50" s="171"/>
      <c r="R50" s="160"/>
      <c r="S50" s="158"/>
      <c r="U50" s="160"/>
      <c r="V50" s="161"/>
      <c r="W50" s="3"/>
      <c r="X50" s="97"/>
      <c r="Y50" s="3"/>
      <c r="Z50" s="3"/>
      <c r="AA50" s="3"/>
      <c r="AB50" s="3"/>
      <c r="AC50" s="3"/>
      <c r="AD50" s="3"/>
      <c r="AE50" s="161"/>
      <c r="AF50" s="171"/>
      <c r="AG50" s="160"/>
      <c r="AH50" s="162"/>
      <c r="AI50" s="171"/>
      <c r="AJ50" s="160"/>
      <c r="AK50" s="266"/>
      <c r="AL50" s="171"/>
      <c r="AM50" s="160"/>
      <c r="AN50" s="3"/>
      <c r="AO50" s="171"/>
      <c r="AP50" s="160"/>
      <c r="AQ50" s="173"/>
      <c r="AR50" s="173"/>
      <c r="AS50" s="173"/>
      <c r="AT50" s="3"/>
      <c r="AU50" s="171"/>
      <c r="AV50" s="160"/>
      <c r="AW50" s="166"/>
      <c r="AY50" s="160"/>
      <c r="AZ50" s="161"/>
      <c r="BA50" s="3"/>
      <c r="BB50" s="97"/>
      <c r="BC50" s="3"/>
      <c r="BD50" s="3"/>
      <c r="BE50" s="3"/>
      <c r="BF50" s="3"/>
      <c r="BG50" s="3"/>
      <c r="BH50" s="3"/>
      <c r="BI50" s="161"/>
      <c r="BJ50" s="171"/>
      <c r="BK50" s="160"/>
      <c r="BL50" s="162"/>
      <c r="BM50" s="171"/>
      <c r="BN50" s="160"/>
      <c r="BO50" s="266"/>
      <c r="BP50" s="171"/>
      <c r="BQ50" s="160"/>
      <c r="BR50" s="3"/>
      <c r="BS50" s="171"/>
      <c r="BT50" s="160"/>
      <c r="BU50" s="173"/>
      <c r="BV50" s="173"/>
      <c r="BW50" s="173"/>
      <c r="BX50" s="3"/>
      <c r="BY50" s="171"/>
      <c r="BZ50" s="160"/>
      <c r="CA50" s="3"/>
      <c r="CB50" s="3"/>
      <c r="CC50" s="3"/>
    </row>
    <row r="51" ht="15.0" customHeight="1">
      <c r="A51" s="3"/>
      <c r="B51" s="97"/>
      <c r="C51" s="97"/>
      <c r="D51" s="97"/>
      <c r="E51" s="97"/>
      <c r="F51" s="145"/>
      <c r="G51" s="146"/>
      <c r="H51" s="97"/>
      <c r="I51" s="175"/>
      <c r="J51" s="145"/>
      <c r="K51" s="146"/>
      <c r="L51" s="107"/>
      <c r="M51" s="97"/>
      <c r="N51" s="97"/>
      <c r="O51" s="97"/>
      <c r="P51" s="97"/>
      <c r="Q51" s="175"/>
      <c r="R51" s="146"/>
      <c r="S51" s="158"/>
      <c r="T51" s="145"/>
      <c r="U51" s="146"/>
      <c r="V51" s="166"/>
      <c r="W51" s="3"/>
      <c r="X51" s="97"/>
      <c r="Y51" s="3"/>
      <c r="Z51" s="3"/>
      <c r="AA51" s="3"/>
      <c r="AB51" s="3"/>
      <c r="AC51" s="3"/>
      <c r="AD51" s="3"/>
      <c r="AE51" s="166"/>
      <c r="AF51" s="175"/>
      <c r="AG51" s="146"/>
      <c r="AH51" s="162"/>
      <c r="AI51" s="175"/>
      <c r="AJ51" s="146"/>
      <c r="AK51" s="266"/>
      <c r="AL51" s="175"/>
      <c r="AM51" s="146"/>
      <c r="AN51" s="3"/>
      <c r="AO51" s="175"/>
      <c r="AP51" s="146"/>
      <c r="AQ51" s="177"/>
      <c r="AR51" s="177"/>
      <c r="AS51" s="177"/>
      <c r="AT51" s="3"/>
      <c r="AU51" s="175"/>
      <c r="AV51" s="146"/>
      <c r="AW51" s="166"/>
      <c r="AX51" s="145"/>
      <c r="AY51" s="146"/>
      <c r="AZ51" s="166"/>
      <c r="BA51" s="3"/>
      <c r="BB51" s="97"/>
      <c r="BC51" s="3"/>
      <c r="BD51" s="3"/>
      <c r="BE51" s="3"/>
      <c r="BF51" s="3"/>
      <c r="BG51" s="3"/>
      <c r="BH51" s="3"/>
      <c r="BI51" s="166"/>
      <c r="BJ51" s="175"/>
      <c r="BK51" s="146"/>
      <c r="BL51" s="162"/>
      <c r="BM51" s="175"/>
      <c r="BN51" s="146"/>
      <c r="BO51" s="266"/>
      <c r="BP51" s="175"/>
      <c r="BQ51" s="146"/>
      <c r="BR51" s="3"/>
      <c r="BS51" s="175"/>
      <c r="BT51" s="146"/>
      <c r="BU51" s="177"/>
      <c r="BV51" s="177"/>
      <c r="BW51" s="177"/>
      <c r="BX51" s="3"/>
      <c r="BY51" s="175"/>
      <c r="BZ51" s="146"/>
      <c r="CA51" s="3"/>
      <c r="CB51" s="3"/>
      <c r="CC51" s="3"/>
    </row>
    <row r="52" ht="15.75" customHeight="1">
      <c r="A52" s="3"/>
      <c r="B52" s="3"/>
      <c r="C52" s="3"/>
      <c r="D52" s="3"/>
      <c r="E52" s="3"/>
      <c r="F52" s="143" t="s">
        <v>132</v>
      </c>
      <c r="G52" s="84"/>
      <c r="H52" s="3"/>
      <c r="I52" s="143" t="s">
        <v>133</v>
      </c>
      <c r="J52" s="84"/>
      <c r="K52" s="85"/>
      <c r="L52" s="107"/>
      <c r="M52" s="3"/>
      <c r="N52" s="3"/>
      <c r="O52" s="3"/>
      <c r="P52" s="3"/>
      <c r="Q52" s="147"/>
      <c r="R52" s="84"/>
      <c r="S52" s="148"/>
      <c r="T52" s="147"/>
      <c r="U52" s="85"/>
      <c r="V52" s="152"/>
      <c r="W52" s="3"/>
      <c r="X52" s="3"/>
      <c r="Y52" s="3"/>
      <c r="Z52" s="3"/>
      <c r="AA52" s="3"/>
      <c r="AB52" s="3"/>
      <c r="AC52" s="3"/>
      <c r="AD52" s="3"/>
      <c r="AE52" s="152"/>
      <c r="AF52" s="150" t="s">
        <v>134</v>
      </c>
      <c r="AG52" s="84"/>
      <c r="AH52" s="151"/>
      <c r="AI52" s="150" t="s">
        <v>134</v>
      </c>
      <c r="AJ52" s="84"/>
      <c r="AK52" s="266"/>
      <c r="AL52" s="150" t="s">
        <v>134</v>
      </c>
      <c r="AM52" s="85"/>
      <c r="AN52" s="3"/>
      <c r="AO52" s="150" t="s">
        <v>134</v>
      </c>
      <c r="AP52" s="85"/>
      <c r="AQ52" s="148"/>
      <c r="AR52" s="148"/>
      <c r="AS52" s="148"/>
      <c r="AT52" s="3"/>
      <c r="AU52" s="152"/>
      <c r="AV52" s="84"/>
      <c r="AW52" s="153"/>
      <c r="AX52" s="152"/>
      <c r="AY52" s="85"/>
      <c r="AZ52" s="152"/>
      <c r="BA52" s="3"/>
      <c r="BB52" s="3"/>
      <c r="BC52" s="3"/>
      <c r="BD52" s="3"/>
      <c r="BE52" s="3"/>
      <c r="BF52" s="3"/>
      <c r="BG52" s="3"/>
      <c r="BH52" s="3"/>
      <c r="BI52" s="152"/>
      <c r="BJ52" s="150" t="s">
        <v>134</v>
      </c>
      <c r="BK52" s="84"/>
      <c r="BL52" s="151"/>
      <c r="BM52" s="150" t="s">
        <v>134</v>
      </c>
      <c r="BN52" s="84"/>
      <c r="BO52" s="266"/>
      <c r="BP52" s="150" t="s">
        <v>134</v>
      </c>
      <c r="BQ52" s="85"/>
      <c r="BR52" s="3"/>
      <c r="BS52" s="150" t="s">
        <v>134</v>
      </c>
      <c r="BT52" s="85"/>
      <c r="BU52" s="148"/>
      <c r="BV52" s="299" t="s">
        <v>182</v>
      </c>
      <c r="BW52" s="299" t="s">
        <v>183</v>
      </c>
      <c r="BX52" s="3"/>
      <c r="BY52" s="150" t="s">
        <v>134</v>
      </c>
      <c r="BZ52" s="84"/>
      <c r="CA52" s="3"/>
      <c r="CB52" s="3"/>
      <c r="CC52" s="3"/>
    </row>
    <row r="53" ht="15.75" customHeight="1">
      <c r="A53" s="3"/>
      <c r="B53" s="3"/>
      <c r="C53" s="3"/>
      <c r="D53" s="3"/>
      <c r="E53" s="3"/>
      <c r="F53" s="179">
        <f>IFERROR(I5/(I4),"-")</f>
        <v>0.5753424658</v>
      </c>
      <c r="G53" s="63"/>
      <c r="H53" s="3"/>
      <c r="I53" s="180">
        <f>IFERROR(K44/J44,"-")</f>
        <v>1.296296296</v>
      </c>
      <c r="J53" s="62"/>
      <c r="K53" s="63"/>
      <c r="L53" s="181"/>
      <c r="M53" s="3"/>
      <c r="N53" s="3"/>
      <c r="O53" s="3"/>
      <c r="P53" s="3"/>
      <c r="Q53" s="157"/>
      <c r="R53" s="63"/>
      <c r="S53" s="182"/>
      <c r="T53" s="157"/>
      <c r="U53" s="63"/>
      <c r="V53" s="163"/>
      <c r="W53" s="3"/>
      <c r="X53" s="3"/>
      <c r="Y53" s="3"/>
      <c r="Z53" s="3"/>
      <c r="AA53" s="3"/>
      <c r="AB53" s="3"/>
      <c r="AC53" s="3"/>
      <c r="AD53" s="3"/>
      <c r="AE53" s="163"/>
      <c r="AF53" s="156">
        <f>IFERROR((S44+AB44+AK44)/(Q44+Z44+AI44),"-")</f>
        <v>0.04444444444</v>
      </c>
      <c r="AG53" s="63"/>
      <c r="AH53" s="162"/>
      <c r="AI53" s="156">
        <f>iferror(S44/Q44,"-")</f>
        <v>0.06896551724</v>
      </c>
      <c r="AJ53" s="63"/>
      <c r="AK53" s="266"/>
      <c r="AL53" s="156" t="str">
        <f>iferror(AD44/AB44,"-")</f>
        <v>-</v>
      </c>
      <c r="AM53" s="63"/>
      <c r="AN53" s="3"/>
      <c r="AO53" s="156">
        <f>IFERROR(AM44/AI44,"-")</f>
        <v>0.5625</v>
      </c>
      <c r="AP53" s="63"/>
      <c r="AQ53" s="184"/>
      <c r="AR53" s="184"/>
      <c r="AS53" s="185"/>
      <c r="AT53" s="3"/>
      <c r="AU53" s="163"/>
      <c r="AV53" s="63"/>
      <c r="AW53" s="186"/>
      <c r="AX53" s="163"/>
      <c r="AY53" s="63"/>
      <c r="AZ53" s="163"/>
      <c r="BA53" s="3"/>
      <c r="BB53" s="3"/>
      <c r="BC53" s="3"/>
      <c r="BD53" s="3"/>
      <c r="BE53" s="3"/>
      <c r="BF53" s="3"/>
      <c r="BG53" s="3"/>
      <c r="BH53" s="3"/>
      <c r="BI53" s="163"/>
      <c r="BJ53" s="156">
        <f>IFERROR((AW44+BF44+BO44)/(AU44+BD44+BM44),"-")</f>
        <v>0.2040816327</v>
      </c>
      <c r="BK53" s="63"/>
      <c r="BL53" s="162"/>
      <c r="BM53" s="156">
        <f>iferror(AW44/AU44,"-")</f>
        <v>0.1224489796</v>
      </c>
      <c r="BN53" s="63"/>
      <c r="BO53" s="266"/>
      <c r="BP53" s="156">
        <f>iferror(BH44/BF44,"-")</f>
        <v>1</v>
      </c>
      <c r="BQ53" s="63"/>
      <c r="BR53" s="3"/>
      <c r="BS53" s="156">
        <f>IFERROR(BQ44/BM44,"-")</f>
        <v>0.1888888889</v>
      </c>
      <c r="BT53" s="63"/>
      <c r="BU53" s="184"/>
      <c r="BV53" s="302">
        <f>IFERROR(G44/BY44,"-")</f>
        <v>46.53298246</v>
      </c>
      <c r="BW53" s="303">
        <f>IFERROR(CA44/G44,"-")</f>
        <v>57.75605305</v>
      </c>
      <c r="BX53" s="3"/>
      <c r="BY53" s="156">
        <f>IFERROR((AW44+BF44+BO44+S44+AB44+AK44)/(AU44+BD44+BM44+Q44+Z44+AI44),"-")</f>
        <v>0.1666666667</v>
      </c>
      <c r="BZ53" s="63"/>
      <c r="CA53" s="3"/>
      <c r="CB53" s="3"/>
      <c r="CC53" s="3"/>
    </row>
    <row r="54" ht="15.75" customHeight="1">
      <c r="A54" s="3"/>
      <c r="B54" s="3"/>
      <c r="C54" s="3"/>
      <c r="D54" s="3"/>
      <c r="E54" s="3"/>
      <c r="G54" s="160"/>
      <c r="H54" s="3"/>
      <c r="I54" s="171"/>
      <c r="K54" s="160"/>
      <c r="L54" s="107"/>
      <c r="M54" s="3"/>
      <c r="N54" s="3"/>
      <c r="O54" s="3"/>
      <c r="P54" s="3"/>
      <c r="Q54" s="171"/>
      <c r="R54" s="160"/>
      <c r="S54" s="182"/>
      <c r="T54" s="171"/>
      <c r="U54" s="160"/>
      <c r="V54" s="171"/>
      <c r="W54" s="3"/>
      <c r="X54" s="3"/>
      <c r="Y54" s="3"/>
      <c r="Z54" s="3"/>
      <c r="AA54" s="3"/>
      <c r="AB54" s="3"/>
      <c r="AC54" s="3"/>
      <c r="AD54" s="3"/>
      <c r="AE54" s="171"/>
      <c r="AF54" s="171"/>
      <c r="AG54" s="160"/>
      <c r="AH54" s="162"/>
      <c r="AI54" s="171"/>
      <c r="AJ54" s="160"/>
      <c r="AK54" s="266"/>
      <c r="AL54" s="171"/>
      <c r="AM54" s="160"/>
      <c r="AN54" s="3"/>
      <c r="AO54" s="171"/>
      <c r="AP54" s="160"/>
      <c r="AQ54" s="173"/>
      <c r="AR54" s="173"/>
      <c r="AS54" s="173"/>
      <c r="AT54" s="3"/>
      <c r="AU54" s="171"/>
      <c r="AV54" s="160"/>
      <c r="AW54" s="186"/>
      <c r="AX54" s="171"/>
      <c r="AY54" s="160"/>
      <c r="AZ54" s="171"/>
      <c r="BA54" s="3"/>
      <c r="BB54" s="3"/>
      <c r="BC54" s="3"/>
      <c r="BD54" s="3"/>
      <c r="BE54" s="3"/>
      <c r="BF54" s="3"/>
      <c r="BG54" s="3"/>
      <c r="BH54" s="3"/>
      <c r="BI54" s="171"/>
      <c r="BJ54" s="171"/>
      <c r="BK54" s="160"/>
      <c r="BL54" s="162"/>
      <c r="BM54" s="171"/>
      <c r="BN54" s="160"/>
      <c r="BO54" s="266"/>
      <c r="BP54" s="171"/>
      <c r="BQ54" s="160"/>
      <c r="BR54" s="3"/>
      <c r="BS54" s="171"/>
      <c r="BT54" s="160"/>
      <c r="BU54" s="173"/>
      <c r="BV54" s="173"/>
      <c r="BW54" s="173"/>
      <c r="BX54" s="3"/>
      <c r="BY54" s="171"/>
      <c r="BZ54" s="160"/>
      <c r="CA54" s="3"/>
      <c r="CB54" s="3"/>
      <c r="CC54" s="3"/>
    </row>
    <row r="55" ht="15.75" customHeight="1">
      <c r="A55" s="3"/>
      <c r="B55" s="3"/>
      <c r="C55" s="3"/>
      <c r="D55" s="3"/>
      <c r="E55" s="3"/>
      <c r="F55" s="145"/>
      <c r="G55" s="146"/>
      <c r="H55" s="3"/>
      <c r="I55" s="175"/>
      <c r="J55" s="145"/>
      <c r="K55" s="146"/>
      <c r="L55" s="107"/>
      <c r="M55" s="3"/>
      <c r="N55" s="3"/>
      <c r="O55" s="3"/>
      <c r="P55" s="3"/>
      <c r="Q55" s="175"/>
      <c r="R55" s="146"/>
      <c r="S55" s="182"/>
      <c r="T55" s="175"/>
      <c r="U55" s="146"/>
      <c r="V55" s="175"/>
      <c r="W55" s="3"/>
      <c r="X55" s="3"/>
      <c r="Y55" s="3"/>
      <c r="Z55" s="3"/>
      <c r="AA55" s="3"/>
      <c r="AB55" s="3"/>
      <c r="AC55" s="3"/>
      <c r="AD55" s="3"/>
      <c r="AE55" s="175"/>
      <c r="AF55" s="175"/>
      <c r="AG55" s="146"/>
      <c r="AH55" s="162"/>
      <c r="AI55" s="175"/>
      <c r="AJ55" s="146"/>
      <c r="AK55" s="272"/>
      <c r="AL55" s="175"/>
      <c r="AM55" s="146"/>
      <c r="AN55" s="3"/>
      <c r="AO55" s="175"/>
      <c r="AP55" s="146"/>
      <c r="AQ55" s="177"/>
      <c r="AR55" s="177"/>
      <c r="AS55" s="177"/>
      <c r="AT55" s="3"/>
      <c r="AU55" s="175"/>
      <c r="AV55" s="146"/>
      <c r="AW55" s="186"/>
      <c r="AX55" s="175"/>
      <c r="AY55" s="146"/>
      <c r="AZ55" s="175"/>
      <c r="BA55" s="3"/>
      <c r="BB55" s="3"/>
      <c r="BC55" s="3"/>
      <c r="BD55" s="3"/>
      <c r="BE55" s="3"/>
      <c r="BF55" s="3"/>
      <c r="BG55" s="3"/>
      <c r="BH55" s="3"/>
      <c r="BI55" s="175"/>
      <c r="BJ55" s="175"/>
      <c r="BK55" s="146"/>
      <c r="BL55" s="162"/>
      <c r="BM55" s="175"/>
      <c r="BN55" s="146"/>
      <c r="BO55" s="272"/>
      <c r="BP55" s="175"/>
      <c r="BQ55" s="146"/>
      <c r="BR55" s="3"/>
      <c r="BS55" s="175"/>
      <c r="BT55" s="146"/>
      <c r="BU55" s="177"/>
      <c r="BV55" s="177"/>
      <c r="BW55" s="177"/>
      <c r="BX55" s="3"/>
      <c r="BY55" s="175"/>
      <c r="BZ55" s="146"/>
      <c r="CA55" s="3"/>
      <c r="CB55" s="3"/>
      <c r="CC55" s="3"/>
    </row>
    <row r="56" ht="15.75" customHeight="1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89"/>
      <c r="R56" s="189"/>
      <c r="S56" s="189"/>
      <c r="T56" s="189"/>
      <c r="U56" s="189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50" t="s">
        <v>135</v>
      </c>
      <c r="AG56" s="84"/>
      <c r="AH56" s="190"/>
      <c r="AI56" s="150" t="s">
        <v>135</v>
      </c>
      <c r="AJ56" s="84"/>
      <c r="AK56" s="110"/>
      <c r="AL56" s="150" t="s">
        <v>135</v>
      </c>
      <c r="AM56" s="84"/>
      <c r="AN56" s="110"/>
      <c r="AO56" s="150" t="s">
        <v>135</v>
      </c>
      <c r="AP56" s="84"/>
      <c r="AQ56" s="110"/>
      <c r="AR56" s="110"/>
      <c r="AS56" s="110"/>
      <c r="AT56" s="110"/>
      <c r="AU56" s="110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  <c r="BI56" s="110"/>
      <c r="BJ56" s="150" t="s">
        <v>135</v>
      </c>
      <c r="BK56" s="84"/>
      <c r="BL56" s="190"/>
      <c r="BM56" s="150" t="s">
        <v>135</v>
      </c>
      <c r="BN56" s="84"/>
      <c r="BO56" s="110"/>
      <c r="BP56" s="150" t="s">
        <v>135</v>
      </c>
      <c r="BQ56" s="84"/>
      <c r="BR56" s="110"/>
      <c r="BS56" s="150" t="s">
        <v>135</v>
      </c>
      <c r="BT56" s="84"/>
      <c r="BU56" s="110"/>
      <c r="BV56" s="110"/>
      <c r="BW56" s="110"/>
      <c r="BX56" s="110"/>
      <c r="BY56" s="150" t="s">
        <v>135</v>
      </c>
      <c r="BZ56" s="84"/>
      <c r="CA56" s="3"/>
      <c r="CB56" s="3"/>
      <c r="CC56" s="110"/>
    </row>
    <row r="57" ht="15.75" customHeight="1">
      <c r="A57" s="110"/>
      <c r="B57" s="110"/>
      <c r="C57" s="110"/>
      <c r="D57" s="110"/>
      <c r="E57" s="110"/>
      <c r="F57" s="110"/>
      <c r="G57" s="110"/>
      <c r="H57" s="110"/>
      <c r="I57" s="110"/>
      <c r="J57" s="191" t="s">
        <v>136</v>
      </c>
      <c r="K57" s="110"/>
      <c r="L57" s="110"/>
      <c r="M57" s="110"/>
      <c r="N57" s="110"/>
      <c r="O57" s="110"/>
      <c r="P57" s="110"/>
      <c r="Q57" s="189"/>
      <c r="R57" s="192"/>
      <c r="S57" s="84"/>
      <c r="T57" s="85"/>
      <c r="U57" s="190"/>
      <c r="V57" s="190"/>
      <c r="W57" s="190"/>
      <c r="X57" s="110"/>
      <c r="Y57" s="110"/>
      <c r="Z57" s="102"/>
      <c r="AA57" s="193"/>
      <c r="AB57" s="84"/>
      <c r="AC57" s="85"/>
      <c r="AD57" s="190"/>
      <c r="AE57" s="190"/>
      <c r="AF57" s="156">
        <f>IFERROR((R44+Z44+AI44)/(Q44+Y44+AH44),"-")</f>
        <v>0.8490566038</v>
      </c>
      <c r="AG57" s="63"/>
      <c r="AH57" s="110"/>
      <c r="AI57" s="156">
        <f>iferror(R44/Q44,"-")</f>
        <v>1</v>
      </c>
      <c r="AJ57" s="63"/>
      <c r="AK57" s="110"/>
      <c r="AL57" s="156" t="str">
        <f>iferror(Z44/Y44,"-")</f>
        <v>-</v>
      </c>
      <c r="AM57" s="63"/>
      <c r="AN57" s="110"/>
      <c r="AO57" s="156">
        <f>iferror(AI44/AH44,"-")</f>
        <v>0.6666666667</v>
      </c>
      <c r="AP57" s="63"/>
      <c r="AQ57" s="110"/>
      <c r="AR57" s="110"/>
      <c r="AS57" s="110"/>
      <c r="AT57" s="110"/>
      <c r="AU57" s="110"/>
      <c r="AV57" s="193"/>
      <c r="AW57" s="84"/>
      <c r="AX57" s="85"/>
      <c r="AY57" s="190"/>
      <c r="AZ57" s="190"/>
      <c r="BA57" s="190"/>
      <c r="BB57" s="110"/>
      <c r="BC57" s="110"/>
      <c r="BD57" s="102"/>
      <c r="BE57" s="193"/>
      <c r="BF57" s="84"/>
      <c r="BG57" s="85"/>
      <c r="BH57" s="190"/>
      <c r="BI57" s="190"/>
      <c r="BJ57" s="156">
        <f>IFERROR((AV44+BD44+BM44)/(AU44+BC44+BL44),"-")</f>
        <v>0.8597560976</v>
      </c>
      <c r="BK57" s="63"/>
      <c r="BL57" s="110"/>
      <c r="BM57" s="156">
        <f>iferror(AV44/AU44,"-")</f>
        <v>0.8775510204</v>
      </c>
      <c r="BN57" s="63"/>
      <c r="BO57" s="110"/>
      <c r="BP57" s="156">
        <f>iferror(BD44/BC44,"-")</f>
        <v>1</v>
      </c>
      <c r="BQ57" s="63"/>
      <c r="BR57" s="110"/>
      <c r="BS57" s="156">
        <f>iferror(BM44/BL44,"-")</f>
        <v>0.8411214953</v>
      </c>
      <c r="BT57" s="63"/>
      <c r="BU57" s="110"/>
      <c r="BV57" s="110"/>
      <c r="BW57" s="110"/>
      <c r="BX57" s="110"/>
      <c r="BY57" s="156">
        <f>IFERROR((AV44+BD44+BM44+R44+Z44+AI44)/(AU44+BC44+BL44+Q44+Y44+AH44),"-")</f>
        <v>0.8571428571</v>
      </c>
      <c r="BZ57" s="63"/>
      <c r="CA57" s="110"/>
      <c r="CB57" s="110"/>
      <c r="CC57" s="110"/>
    </row>
    <row r="58" ht="15.75" customHeight="1">
      <c r="A58" s="110"/>
      <c r="B58" s="110"/>
      <c r="C58" s="110"/>
      <c r="D58" s="110"/>
      <c r="E58" s="110"/>
      <c r="F58" s="110"/>
      <c r="G58" s="110"/>
      <c r="H58" s="110"/>
      <c r="I58" s="110"/>
      <c r="J58" s="194" t="s">
        <v>137</v>
      </c>
      <c r="K58" s="110"/>
      <c r="L58" s="110"/>
      <c r="M58" s="110"/>
      <c r="N58" s="110"/>
      <c r="O58" s="110"/>
      <c r="P58" s="110"/>
      <c r="Q58" s="110"/>
      <c r="R58" s="163"/>
      <c r="S58" s="62"/>
      <c r="T58" s="63"/>
      <c r="U58" s="190"/>
      <c r="V58" s="190"/>
      <c r="W58" s="190"/>
      <c r="X58" s="110"/>
      <c r="Y58" s="110"/>
      <c r="Z58" s="196"/>
      <c r="AA58" s="163"/>
      <c r="AB58" s="62"/>
      <c r="AC58" s="63"/>
      <c r="AD58" s="190"/>
      <c r="AE58" s="190"/>
      <c r="AF58" s="171"/>
      <c r="AG58" s="160"/>
      <c r="AH58" s="110"/>
      <c r="AI58" s="171"/>
      <c r="AJ58" s="160"/>
      <c r="AK58" s="110"/>
      <c r="AL58" s="171"/>
      <c r="AM58" s="160"/>
      <c r="AN58" s="110"/>
      <c r="AO58" s="171"/>
      <c r="AP58" s="160"/>
      <c r="AQ58" s="138"/>
      <c r="AR58" s="84"/>
      <c r="AS58" s="84"/>
      <c r="AT58" s="85"/>
      <c r="AU58" s="110"/>
      <c r="AV58" s="163"/>
      <c r="AW58" s="62"/>
      <c r="AX58" s="63"/>
      <c r="AY58" s="190"/>
      <c r="AZ58" s="190"/>
      <c r="BA58" s="190"/>
      <c r="BB58" s="110"/>
      <c r="BC58" s="110"/>
      <c r="BD58" s="196"/>
      <c r="BE58" s="163"/>
      <c r="BF58" s="62"/>
      <c r="BG58" s="63"/>
      <c r="BH58" s="190"/>
      <c r="BI58" s="190"/>
      <c r="BJ58" s="171"/>
      <c r="BK58" s="160"/>
      <c r="BL58" s="110"/>
      <c r="BM58" s="171"/>
      <c r="BN58" s="160"/>
      <c r="BO58" s="110"/>
      <c r="BP58" s="171"/>
      <c r="BQ58" s="160"/>
      <c r="BR58" s="110"/>
      <c r="BS58" s="171"/>
      <c r="BT58" s="160"/>
      <c r="BU58" s="305"/>
      <c r="BV58" s="197"/>
      <c r="BW58" s="197"/>
      <c r="BX58" s="197"/>
      <c r="BY58" s="171"/>
      <c r="BZ58" s="160"/>
      <c r="CA58" s="197"/>
      <c r="CB58" s="197"/>
      <c r="CC58" s="306"/>
    </row>
    <row r="59" ht="15.75" customHeight="1">
      <c r="A59" s="110"/>
      <c r="B59" s="110"/>
      <c r="C59" s="110"/>
      <c r="D59" s="110"/>
      <c r="E59" s="110"/>
      <c r="F59" s="110"/>
      <c r="G59" s="110"/>
      <c r="H59" s="110"/>
      <c r="I59" s="110"/>
      <c r="J59" s="198" t="s">
        <v>138</v>
      </c>
      <c r="K59" s="110"/>
      <c r="L59" s="110"/>
      <c r="M59" s="110"/>
      <c r="N59" s="110"/>
      <c r="O59" s="110"/>
      <c r="P59" s="110"/>
      <c r="Q59" s="110"/>
      <c r="R59" s="171"/>
      <c r="T59" s="160"/>
      <c r="U59" s="190"/>
      <c r="V59" s="190"/>
      <c r="W59" s="190"/>
      <c r="X59" s="110"/>
      <c r="Y59" s="110"/>
      <c r="Z59" s="196"/>
      <c r="AA59" s="171"/>
      <c r="AC59" s="160"/>
      <c r="AD59" s="190"/>
      <c r="AE59" s="190"/>
      <c r="AF59" s="175"/>
      <c r="AG59" s="146"/>
      <c r="AH59" s="110"/>
      <c r="AI59" s="175"/>
      <c r="AJ59" s="146"/>
      <c r="AK59" s="110"/>
      <c r="AL59" s="175"/>
      <c r="AM59" s="146"/>
      <c r="AN59" s="110"/>
      <c r="AO59" s="175"/>
      <c r="AP59" s="146"/>
      <c r="AQ59" s="152"/>
      <c r="AR59" s="85"/>
      <c r="AS59" s="152"/>
      <c r="AT59" s="85"/>
      <c r="AU59" s="110"/>
      <c r="AV59" s="171"/>
      <c r="AX59" s="160"/>
      <c r="AY59" s="190"/>
      <c r="AZ59" s="190"/>
      <c r="BA59" s="190"/>
      <c r="BB59" s="110"/>
      <c r="BC59" s="110"/>
      <c r="BD59" s="196"/>
      <c r="BE59" s="171"/>
      <c r="BG59" s="160"/>
      <c r="BH59" s="190"/>
      <c r="BI59" s="190"/>
      <c r="BJ59" s="175"/>
      <c r="BK59" s="146"/>
      <c r="BL59" s="110"/>
      <c r="BM59" s="175"/>
      <c r="BN59" s="146"/>
      <c r="BO59" s="110"/>
      <c r="BP59" s="175"/>
      <c r="BQ59" s="146"/>
      <c r="BR59" s="110"/>
      <c r="BS59" s="175"/>
      <c r="BT59" s="146"/>
      <c r="BU59" s="201"/>
      <c r="BV59" s="199"/>
      <c r="BW59" s="199"/>
      <c r="BX59" s="199"/>
      <c r="BY59" s="175"/>
      <c r="BZ59" s="146"/>
      <c r="CA59" s="199"/>
      <c r="CB59" s="199"/>
      <c r="CC59" s="202"/>
    </row>
    <row r="60" ht="15.75" customHeight="1">
      <c r="A60" s="110"/>
      <c r="B60" s="110"/>
      <c r="C60" s="110"/>
      <c r="D60" s="110"/>
      <c r="E60" s="110"/>
      <c r="F60" s="110"/>
      <c r="G60" s="110"/>
      <c r="H60" s="110"/>
      <c r="I60" s="110"/>
      <c r="J60" s="200"/>
      <c r="K60" s="110"/>
      <c r="L60" s="110"/>
      <c r="M60" s="110"/>
      <c r="N60" s="110"/>
      <c r="O60" s="110"/>
      <c r="P60" s="110"/>
      <c r="Q60" s="110"/>
      <c r="R60" s="175"/>
      <c r="S60" s="145"/>
      <c r="T60" s="146"/>
      <c r="U60" s="190"/>
      <c r="V60" s="190"/>
      <c r="W60" s="190"/>
      <c r="X60" s="110"/>
      <c r="Y60" s="110"/>
      <c r="Z60" s="196"/>
      <c r="AA60" s="175"/>
      <c r="AB60" s="145"/>
      <c r="AC60" s="146"/>
      <c r="AD60" s="190"/>
      <c r="AE60" s="190"/>
      <c r="AF60" s="190"/>
      <c r="AG60" s="190"/>
      <c r="AH60" s="110"/>
      <c r="AI60" s="110"/>
      <c r="AJ60" s="110"/>
      <c r="AK60" s="110"/>
      <c r="AL60" s="110"/>
      <c r="AM60" s="110"/>
      <c r="AN60" s="110"/>
      <c r="AO60" s="110"/>
      <c r="AP60" s="110"/>
      <c r="AQ60" s="163"/>
      <c r="AR60" s="63"/>
      <c r="AS60" s="163"/>
      <c r="AT60" s="63"/>
      <c r="AU60" s="110"/>
      <c r="AV60" s="175"/>
      <c r="AW60" s="145"/>
      <c r="AX60" s="146"/>
      <c r="AY60" s="190"/>
      <c r="AZ60" s="190"/>
      <c r="BA60" s="190"/>
      <c r="BB60" s="110"/>
      <c r="BC60" s="110"/>
      <c r="BD60" s="196"/>
      <c r="BE60" s="175"/>
      <c r="BF60" s="145"/>
      <c r="BG60" s="146"/>
      <c r="BH60" s="190"/>
      <c r="BI60" s="190"/>
      <c r="BJ60" s="190"/>
      <c r="BK60" s="190"/>
      <c r="BL60" s="110"/>
      <c r="BM60" s="110"/>
      <c r="BN60" s="110"/>
      <c r="BO60" s="110"/>
      <c r="BP60" s="110"/>
      <c r="BQ60" s="110"/>
      <c r="BR60" s="110"/>
      <c r="BS60" s="110"/>
      <c r="BT60" s="110"/>
      <c r="BU60" s="201"/>
      <c r="BV60" s="199"/>
      <c r="BW60" s="199"/>
      <c r="BX60" s="199"/>
      <c r="BY60" s="199"/>
      <c r="BZ60" s="199"/>
      <c r="CA60" s="199"/>
      <c r="CB60" s="199"/>
      <c r="CC60" s="202"/>
    </row>
    <row r="61" ht="15.75" customHeight="1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90"/>
      <c r="V61" s="190"/>
      <c r="W61" s="190"/>
      <c r="X61" s="110"/>
      <c r="Y61" s="110"/>
      <c r="Z61" s="110"/>
      <c r="AA61" s="110"/>
      <c r="AB61" s="110"/>
      <c r="AC61" s="110"/>
      <c r="AD61" s="190"/>
      <c r="AE61" s="190"/>
      <c r="AF61" s="190"/>
      <c r="AG61" s="190"/>
      <c r="AH61" s="110"/>
      <c r="AI61" s="110"/>
      <c r="AJ61" s="110"/>
      <c r="AK61" s="110"/>
      <c r="AL61" s="110"/>
      <c r="AM61" s="110"/>
      <c r="AN61" s="110"/>
      <c r="AO61" s="110"/>
      <c r="AP61" s="110"/>
      <c r="AQ61" s="171"/>
      <c r="AR61" s="160"/>
      <c r="AS61" s="171"/>
      <c r="AT61" s="160"/>
      <c r="AU61" s="110"/>
      <c r="AV61" s="110"/>
      <c r="AW61" s="110"/>
      <c r="AX61" s="110"/>
      <c r="AY61" s="190"/>
      <c r="AZ61" s="190"/>
      <c r="BA61" s="190"/>
      <c r="BB61" s="110"/>
      <c r="BC61" s="110"/>
      <c r="BD61" s="110"/>
      <c r="BE61" s="110"/>
      <c r="BF61" s="110"/>
      <c r="BG61" s="110"/>
      <c r="BH61" s="190"/>
      <c r="BI61" s="190"/>
      <c r="BJ61" s="190"/>
      <c r="BK61" s="190"/>
      <c r="BL61" s="110"/>
      <c r="BM61" s="110"/>
      <c r="BN61" s="110"/>
      <c r="BO61" s="110"/>
      <c r="BP61" s="110"/>
      <c r="BQ61" s="110"/>
      <c r="BR61" s="110"/>
      <c r="BS61" s="110"/>
      <c r="BT61" s="110"/>
      <c r="BU61" s="201"/>
      <c r="BV61" s="199"/>
      <c r="BW61" s="199"/>
      <c r="BX61" s="199"/>
      <c r="BY61" s="199"/>
      <c r="BZ61" s="199"/>
      <c r="CA61" s="199"/>
      <c r="CB61" s="199"/>
      <c r="CC61" s="202"/>
    </row>
    <row r="62" ht="15.75" customHeight="1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90"/>
      <c r="V62" s="190"/>
      <c r="W62" s="190"/>
      <c r="X62" s="110"/>
      <c r="Y62" s="110"/>
      <c r="Z62" s="110"/>
      <c r="AA62" s="110"/>
      <c r="AB62" s="110"/>
      <c r="AC62" s="110"/>
      <c r="AD62" s="190"/>
      <c r="AE62" s="190"/>
      <c r="AF62" s="190"/>
      <c r="AG62" s="190"/>
      <c r="AH62" s="110"/>
      <c r="AI62" s="110"/>
      <c r="AJ62" s="110"/>
      <c r="AK62" s="110"/>
      <c r="AL62" s="110"/>
      <c r="AM62" s="110"/>
      <c r="AN62" s="110"/>
      <c r="AO62" s="110"/>
      <c r="AP62" s="110"/>
      <c r="AQ62" s="175"/>
      <c r="AR62" s="146"/>
      <c r="AS62" s="175"/>
      <c r="AT62" s="146"/>
      <c r="AU62" s="110"/>
      <c r="AV62" s="110"/>
      <c r="AW62" s="110"/>
      <c r="AX62" s="110"/>
      <c r="AY62" s="190"/>
      <c r="AZ62" s="190"/>
      <c r="BA62" s="190"/>
      <c r="BB62" s="110"/>
      <c r="BC62" s="110"/>
      <c r="BD62" s="110"/>
      <c r="BE62" s="110"/>
      <c r="BF62" s="110"/>
      <c r="BG62" s="110"/>
      <c r="BH62" s="190"/>
      <c r="BI62" s="190"/>
      <c r="BJ62" s="190"/>
      <c r="BK62" s="190"/>
      <c r="BL62" s="110"/>
      <c r="BM62" s="110"/>
      <c r="BN62" s="110"/>
      <c r="BO62" s="110"/>
      <c r="BP62" s="110"/>
      <c r="BQ62" s="110"/>
      <c r="BR62" s="110"/>
      <c r="BS62" s="110"/>
      <c r="BT62" s="110"/>
      <c r="BU62" s="203"/>
      <c r="BV62" s="204"/>
      <c r="BW62" s="204"/>
      <c r="BX62" s="204"/>
      <c r="BY62" s="204"/>
      <c r="BZ62" s="204"/>
      <c r="CA62" s="204"/>
      <c r="CB62" s="204"/>
      <c r="CC62" s="205"/>
    </row>
    <row r="63" ht="15.75" customHeight="1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90"/>
      <c r="V63" s="190"/>
      <c r="W63" s="190"/>
      <c r="X63" s="110"/>
      <c r="Y63" s="110"/>
      <c r="Z63" s="110"/>
      <c r="AA63" s="110"/>
      <c r="AB63" s="110"/>
      <c r="AC63" s="110"/>
      <c r="AD63" s="190"/>
      <c r="AE63" s="190"/>
      <c r="AF63" s="190"/>
      <c r="AG63" s="190"/>
      <c r="AH63" s="110"/>
      <c r="AI63" s="110"/>
      <c r="AJ63" s="110"/>
      <c r="AK63" s="110"/>
      <c r="AL63" s="110"/>
      <c r="AM63" s="110"/>
      <c r="AN63" s="110"/>
      <c r="AO63" s="110"/>
      <c r="AP63" s="110"/>
      <c r="AQ63" s="152"/>
      <c r="AR63" s="85"/>
      <c r="AS63" s="152"/>
      <c r="AT63" s="85"/>
      <c r="AU63" s="110"/>
      <c r="AV63" s="110"/>
      <c r="AW63" s="110"/>
      <c r="AX63" s="110"/>
      <c r="AY63" s="110"/>
      <c r="AZ63" s="110"/>
      <c r="BA63" s="110"/>
      <c r="BB63" s="110"/>
      <c r="BC63" s="110"/>
      <c r="BD63" s="110"/>
      <c r="BE63" s="110"/>
      <c r="BF63" s="110"/>
      <c r="BG63" s="110"/>
      <c r="BH63" s="110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10"/>
      <c r="BU63" s="110"/>
      <c r="BV63" s="110"/>
      <c r="BW63" s="110"/>
      <c r="BX63" s="110"/>
      <c r="BY63" s="110"/>
      <c r="BZ63" s="110"/>
      <c r="CA63" s="110"/>
      <c r="CB63" s="110"/>
      <c r="CC63" s="110"/>
    </row>
    <row r="64" ht="15.75" customHeight="1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90"/>
      <c r="V64" s="190"/>
      <c r="W64" s="190"/>
      <c r="X64" s="110"/>
      <c r="Y64" s="110"/>
      <c r="Z64" s="110"/>
      <c r="AA64" s="110"/>
      <c r="AB64" s="110"/>
      <c r="AC64" s="110"/>
      <c r="AD64" s="190"/>
      <c r="AE64" s="190"/>
      <c r="AF64" s="190"/>
      <c r="AG64" s="190"/>
      <c r="AH64" s="110"/>
      <c r="AI64" s="110"/>
      <c r="AJ64" s="110"/>
      <c r="AK64" s="110"/>
      <c r="AL64" s="110"/>
      <c r="AM64" s="110"/>
      <c r="AN64" s="110"/>
      <c r="AO64" s="110"/>
      <c r="AP64" s="110"/>
      <c r="AQ64" s="163"/>
      <c r="AR64" s="63"/>
      <c r="AS64" s="167"/>
      <c r="AT64" s="160"/>
      <c r="AU64" s="110"/>
      <c r="AV64" s="110"/>
      <c r="AW64" s="110"/>
      <c r="AX64" s="110"/>
      <c r="AY64" s="11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0"/>
      <c r="BN64" s="110"/>
      <c r="BO64" s="110"/>
      <c r="BP64" s="110"/>
      <c r="BQ64" s="110"/>
      <c r="BR64" s="110"/>
      <c r="BS64" s="110"/>
      <c r="BT64" s="110"/>
      <c r="BU64" s="110"/>
      <c r="BV64" s="110"/>
      <c r="BW64" s="110"/>
      <c r="BX64" s="110"/>
      <c r="BY64" s="110"/>
      <c r="BZ64" s="110"/>
      <c r="CA64" s="110"/>
      <c r="CB64" s="110"/>
      <c r="CC64" s="110"/>
    </row>
    <row r="65" ht="15.75" customHeight="1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90"/>
      <c r="V65" s="190"/>
      <c r="W65" s="190"/>
      <c r="X65" s="110"/>
      <c r="Y65" s="110"/>
      <c r="Z65" s="110"/>
      <c r="AA65" s="110"/>
      <c r="AB65" s="110"/>
      <c r="AC65" s="110"/>
      <c r="AD65" s="190"/>
      <c r="AE65" s="190"/>
      <c r="AF65" s="190"/>
      <c r="AG65" s="190"/>
      <c r="AH65" s="110"/>
      <c r="AI65" s="110"/>
      <c r="AJ65" s="110"/>
      <c r="AK65" s="110"/>
      <c r="AL65" s="110"/>
      <c r="AM65" s="110"/>
      <c r="AN65" s="110"/>
      <c r="AO65" s="110"/>
      <c r="AP65" s="110"/>
      <c r="AQ65" s="171"/>
      <c r="AR65" s="160"/>
      <c r="AT65" s="160"/>
      <c r="AU65" s="110"/>
      <c r="AV65" s="110"/>
      <c r="AW65" s="110"/>
      <c r="AX65" s="110"/>
      <c r="AY65" s="110"/>
      <c r="AZ65" s="110"/>
      <c r="BA65" s="110"/>
      <c r="BB65" s="110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0"/>
      <c r="BO65" s="110"/>
      <c r="BP65" s="110"/>
      <c r="BQ65" s="110"/>
      <c r="BR65" s="110"/>
      <c r="BS65" s="110"/>
      <c r="BT65" s="110"/>
      <c r="BU65" s="110"/>
      <c r="BV65" s="110"/>
      <c r="BW65" s="110"/>
      <c r="BX65" s="110"/>
      <c r="BY65" s="110"/>
      <c r="BZ65" s="110"/>
      <c r="CA65" s="110"/>
      <c r="CB65" s="110"/>
      <c r="CC65" s="110"/>
    </row>
    <row r="66" ht="15.75" customHeight="1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75"/>
      <c r="AR66" s="146"/>
      <c r="AS66" s="145"/>
      <c r="AT66" s="146"/>
      <c r="AU66" s="110"/>
      <c r="AV66" s="110"/>
      <c r="AW66" s="110"/>
      <c r="AX66" s="110"/>
      <c r="AY66" s="110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0"/>
      <c r="BO66" s="110"/>
      <c r="BP66" s="110"/>
      <c r="BQ66" s="110"/>
      <c r="BR66" s="110"/>
      <c r="BS66" s="110"/>
      <c r="BT66" s="110"/>
      <c r="BU66" s="110"/>
      <c r="BV66" s="110"/>
      <c r="BW66" s="110"/>
      <c r="BX66" s="110"/>
      <c r="BY66" s="110"/>
      <c r="BZ66" s="110"/>
      <c r="CA66" s="110"/>
      <c r="CB66" s="110"/>
      <c r="CC66" s="110"/>
    </row>
    <row r="67" ht="15.75" customHeight="1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0"/>
      <c r="BO67" s="110"/>
      <c r="BP67" s="110"/>
      <c r="BQ67" s="110"/>
      <c r="BR67" s="110"/>
      <c r="BS67" s="110"/>
      <c r="BT67" s="110"/>
      <c r="BU67" s="110"/>
      <c r="BV67" s="110"/>
      <c r="BW67" s="110"/>
      <c r="BX67" s="110"/>
      <c r="BY67" s="110"/>
      <c r="BZ67" s="110"/>
      <c r="CA67" s="110"/>
      <c r="CB67" s="110"/>
      <c r="CC67" s="110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5">
    <mergeCell ref="F48:G48"/>
    <mergeCell ref="I48:K48"/>
    <mergeCell ref="Q48:R48"/>
    <mergeCell ref="T48:U48"/>
    <mergeCell ref="AF48:AG48"/>
    <mergeCell ref="AI48:AJ48"/>
    <mergeCell ref="AL48:AM48"/>
    <mergeCell ref="AO48:AP48"/>
    <mergeCell ref="AU48:AV48"/>
    <mergeCell ref="AX48:AY48"/>
    <mergeCell ref="BM48:BN48"/>
    <mergeCell ref="BP48:BQ48"/>
    <mergeCell ref="BS48:BT48"/>
    <mergeCell ref="BY48:BZ48"/>
    <mergeCell ref="BW49:BW51"/>
    <mergeCell ref="BY49:BZ51"/>
    <mergeCell ref="BY52:BZ52"/>
    <mergeCell ref="BM49:BN51"/>
    <mergeCell ref="BM52:BN52"/>
    <mergeCell ref="BS49:BT51"/>
    <mergeCell ref="BS52:BT52"/>
    <mergeCell ref="BJ48:BK48"/>
    <mergeCell ref="BJ49:BK51"/>
    <mergeCell ref="BP49:BQ51"/>
    <mergeCell ref="BU49:BU51"/>
    <mergeCell ref="BV49:BV51"/>
    <mergeCell ref="BJ52:BK52"/>
    <mergeCell ref="BP52:BQ52"/>
    <mergeCell ref="B1:B2"/>
    <mergeCell ref="G2:K2"/>
    <mergeCell ref="A3:B4"/>
    <mergeCell ref="G3:K3"/>
    <mergeCell ref="O3:P3"/>
    <mergeCell ref="O4:P4"/>
    <mergeCell ref="A5:B5"/>
    <mergeCell ref="O7:P7"/>
    <mergeCell ref="I11:N11"/>
    <mergeCell ref="Q11:W11"/>
    <mergeCell ref="Y11:AF11"/>
    <mergeCell ref="AU11:BA11"/>
    <mergeCell ref="BC11:BJ11"/>
    <mergeCell ref="BL11:BS11"/>
    <mergeCell ref="BU11:BW11"/>
    <mergeCell ref="O5:P5"/>
    <mergeCell ref="O6:P6"/>
    <mergeCell ref="AN7:AP8"/>
    <mergeCell ref="BR7:BX8"/>
    <mergeCell ref="Q10:AS10"/>
    <mergeCell ref="AU10:BW10"/>
    <mergeCell ref="BY10:CA11"/>
    <mergeCell ref="AU47:AY47"/>
    <mergeCell ref="BJ47:BK47"/>
    <mergeCell ref="BM47:BN47"/>
    <mergeCell ref="BP47:BQ47"/>
    <mergeCell ref="BS47:BT47"/>
    <mergeCell ref="BV47:BW47"/>
    <mergeCell ref="BY47:BZ47"/>
    <mergeCell ref="AO47:AP47"/>
    <mergeCell ref="AO49:AP51"/>
    <mergeCell ref="AH11:AO11"/>
    <mergeCell ref="AQ11:AS11"/>
    <mergeCell ref="AF47:AG47"/>
    <mergeCell ref="AL47:AM47"/>
    <mergeCell ref="AR47:AS47"/>
    <mergeCell ref="AL49:AM51"/>
    <mergeCell ref="AS49:AS51"/>
    <mergeCell ref="AI47:AJ47"/>
    <mergeCell ref="AI49:AJ51"/>
    <mergeCell ref="AI52:AJ52"/>
    <mergeCell ref="AI53:AJ55"/>
    <mergeCell ref="AL53:AM55"/>
    <mergeCell ref="AO53:AP55"/>
    <mergeCell ref="AQ53:AQ55"/>
    <mergeCell ref="BU53:BU55"/>
    <mergeCell ref="BV53:BV55"/>
    <mergeCell ref="BW53:BW55"/>
    <mergeCell ref="BY53:BZ55"/>
    <mergeCell ref="BY56:BZ56"/>
    <mergeCell ref="BY57:BZ59"/>
    <mergeCell ref="BM53:BN55"/>
    <mergeCell ref="BM56:BN56"/>
    <mergeCell ref="BJ57:BK59"/>
    <mergeCell ref="BM57:BN59"/>
    <mergeCell ref="BP57:BQ59"/>
    <mergeCell ref="BE58:BG60"/>
    <mergeCell ref="BS53:BT55"/>
    <mergeCell ref="BS56:BT56"/>
    <mergeCell ref="BS57:BT59"/>
    <mergeCell ref="AR53:AR55"/>
    <mergeCell ref="BI53:BI55"/>
    <mergeCell ref="BJ53:BK55"/>
    <mergeCell ref="BP53:BQ55"/>
    <mergeCell ref="BJ56:BK56"/>
    <mergeCell ref="BP56:BQ56"/>
    <mergeCell ref="BE57:BG57"/>
    <mergeCell ref="AQ63:AR63"/>
    <mergeCell ref="AQ64:AR66"/>
    <mergeCell ref="AS64:AT66"/>
    <mergeCell ref="AS53:AS55"/>
    <mergeCell ref="AQ58:AT58"/>
    <mergeCell ref="AQ59:AR59"/>
    <mergeCell ref="AS59:AT59"/>
    <mergeCell ref="AQ60:AR62"/>
    <mergeCell ref="AS60:AT62"/>
    <mergeCell ref="AS63:AT63"/>
    <mergeCell ref="AF49:AG51"/>
    <mergeCell ref="AF52:AG52"/>
    <mergeCell ref="AE53:AE55"/>
    <mergeCell ref="AF53:AG55"/>
    <mergeCell ref="AI56:AJ56"/>
    <mergeCell ref="AL56:AM56"/>
    <mergeCell ref="AO56:AP56"/>
    <mergeCell ref="AQ49:AQ51"/>
    <mergeCell ref="AR49:AR51"/>
    <mergeCell ref="AU49:AV51"/>
    <mergeCell ref="AX49:AY51"/>
    <mergeCell ref="AU53:AV55"/>
    <mergeCell ref="AX53:AY55"/>
    <mergeCell ref="AZ53:AZ55"/>
    <mergeCell ref="G4:H4"/>
    <mergeCell ref="G5:H5"/>
    <mergeCell ref="G6:H6"/>
    <mergeCell ref="G7:H7"/>
    <mergeCell ref="G8:H8"/>
    <mergeCell ref="G9:H9"/>
    <mergeCell ref="Q47:U47"/>
    <mergeCell ref="T49:U51"/>
    <mergeCell ref="T52:U52"/>
    <mergeCell ref="T53:U55"/>
    <mergeCell ref="V53:V55"/>
    <mergeCell ref="R57:T57"/>
    <mergeCell ref="R58:T60"/>
    <mergeCell ref="AL52:AM52"/>
    <mergeCell ref="AO52:AP52"/>
    <mergeCell ref="AU52:AV52"/>
    <mergeCell ref="AX52:AY52"/>
    <mergeCell ref="I52:K52"/>
    <mergeCell ref="I53:K55"/>
    <mergeCell ref="I47:K47"/>
    <mergeCell ref="F49:G51"/>
    <mergeCell ref="I49:K51"/>
    <mergeCell ref="Q49:R51"/>
    <mergeCell ref="F52:G52"/>
    <mergeCell ref="Q52:R52"/>
    <mergeCell ref="F53:G55"/>
    <mergeCell ref="Q53:R55"/>
    <mergeCell ref="AF56:AG56"/>
    <mergeCell ref="AA57:AC57"/>
    <mergeCell ref="AF57:AG59"/>
    <mergeCell ref="AI57:AJ59"/>
    <mergeCell ref="AL57:AM59"/>
    <mergeCell ref="AO57:AP59"/>
    <mergeCell ref="AA58:AC60"/>
    <mergeCell ref="AV57:AX57"/>
    <mergeCell ref="AV58:AX60"/>
  </mergeCells>
  <conditionalFormatting sqref="E13:F43">
    <cfRule type="containsBlanks" dxfId="1" priority="1">
      <formula>LEN(TRIM(E13))=0</formula>
    </cfRule>
  </conditionalFormatting>
  <conditionalFormatting sqref="E13:F43">
    <cfRule type="containsText" dxfId="0" priority="2" operator="containsText" text="Yes">
      <formula>NOT(ISERROR(SEARCH(("Yes"),(E13))))</formula>
    </cfRule>
  </conditionalFormatting>
  <conditionalFormatting sqref="E13:F43">
    <cfRule type="containsText" dxfId="2" priority="3" operator="containsText" text="No">
      <formula>NOT(ISERROR(SEARCH(("No"),(E13))))</formula>
    </cfRule>
  </conditionalFormatting>
  <conditionalFormatting sqref="I49:J51">
    <cfRule type="cellIs" dxfId="0" priority="4" operator="greaterThan">
      <formula>"40%"</formula>
    </cfRule>
  </conditionalFormatting>
  <conditionalFormatting sqref="I49:J51">
    <cfRule type="beginsWith" dxfId="3" priority="5" operator="beginsWith" text="3">
      <formula>LEFT((I49),LEN("3"))=("3")</formula>
    </cfRule>
  </conditionalFormatting>
  <conditionalFormatting sqref="I49:J51">
    <cfRule type="cellIs" dxfId="4" priority="6" operator="lessThan">
      <formula>30</formula>
    </cfRule>
  </conditionalFormatting>
  <conditionalFormatting sqref="I53:J55">
    <cfRule type="cellIs" dxfId="0" priority="7" operator="greaterThan">
      <formula>"15%"</formula>
    </cfRule>
  </conditionalFormatting>
  <conditionalFormatting sqref="I53:J55">
    <cfRule type="cellIs" dxfId="3" priority="8" operator="between">
      <formula>"10%"</formula>
      <formula>"15%"</formula>
    </cfRule>
  </conditionalFormatting>
  <conditionalFormatting sqref="I53:J55">
    <cfRule type="cellIs" dxfId="2" priority="9" operator="lessThan">
      <formula>"10%"</formula>
    </cfRule>
  </conditionalFormatting>
  <conditionalFormatting sqref="F49:G51">
    <cfRule type="cellIs" dxfId="0" priority="10" operator="lessThan">
      <formula>25</formula>
    </cfRule>
  </conditionalFormatting>
  <conditionalFormatting sqref="F49:G51">
    <cfRule type="cellIs" dxfId="1" priority="11" operator="between">
      <formula>25.1</formula>
      <formula>35</formula>
    </cfRule>
  </conditionalFormatting>
  <conditionalFormatting sqref="F53:G55">
    <cfRule type="cellIs" dxfId="0" priority="12" operator="greaterThan">
      <formula>"125%"</formula>
    </cfRule>
  </conditionalFormatting>
  <conditionalFormatting sqref="F53:G55">
    <cfRule type="cellIs" dxfId="1" priority="13" operator="between">
      <formula>"100%"</formula>
      <formula>"124.90%"</formula>
    </cfRule>
  </conditionalFormatting>
  <conditionalFormatting sqref="F53:G55">
    <cfRule type="cellIs" dxfId="2" priority="14" operator="lessThan">
      <formula>"99.90%"</formula>
    </cfRule>
  </conditionalFormatting>
  <conditionalFormatting sqref="M49:R51 AR49:AV51">
    <cfRule type="cellIs" dxfId="0" priority="15" operator="greaterThan">
      <formula>"85%"</formula>
    </cfRule>
  </conditionalFormatting>
  <conditionalFormatting sqref="M49:R51 AR49:AV51">
    <cfRule type="cellIs" dxfId="1" priority="16" operator="between">
      <formula>"70%"</formula>
      <formula>"84.90%"</formula>
    </cfRule>
  </conditionalFormatting>
  <conditionalFormatting sqref="M49:R51 AR49:AV51">
    <cfRule type="cellIs" dxfId="2" priority="17" operator="lessThan">
      <formula>"69.90%"</formula>
    </cfRule>
  </conditionalFormatting>
  <conditionalFormatting sqref="S53:U55 AC49:AO49 AW53:AY55 BG49:BS49 BV49:BY49">
    <cfRule type="cellIs" dxfId="0" priority="18" operator="greaterThan">
      <formula>"30%"</formula>
    </cfRule>
  </conditionalFormatting>
  <conditionalFormatting sqref="S53:U55 AC49:AO49 AW53:AY55 BG49:BS49 BV49:BY49">
    <cfRule type="cellIs" dxfId="1" priority="19" operator="between">
      <formula>"20%"</formula>
      <formula>"29.90%"</formula>
    </cfRule>
  </conditionalFormatting>
  <conditionalFormatting sqref="S53:U55 AC49:AO49 AW53:AY55 BG49:BS49 BV49:BY49">
    <cfRule type="cellIs" dxfId="2" priority="20" operator="lessThan">
      <formula>"19.99%"</formula>
    </cfRule>
  </conditionalFormatting>
  <conditionalFormatting sqref="M53:R55 AC53:AO53 AD57:AO57 AR53:AV55 BG53:BS53 BH57:BS57 BV53:BY53 BV57:BY57">
    <cfRule type="cellIs" dxfId="0" priority="21" operator="greaterThan">
      <formula>"80%"</formula>
    </cfRule>
  </conditionalFormatting>
  <conditionalFormatting sqref="M53:R55 AC53:AO53 AD57:AO57 AR53:AV55 BG53:BS53 BH57:BS57 BV53:BY53 BV57:BY57">
    <cfRule type="cellIs" dxfId="1" priority="22" operator="between">
      <formula>"70%"</formula>
      <formula>"79.99%"</formula>
    </cfRule>
  </conditionalFormatting>
  <conditionalFormatting sqref="M53:R55 AC53:AO53 AD57:AO57 AR53:AV55 BG53:BS53 BH57:BS57 BV53:BY53 BV57:BY57">
    <cfRule type="cellIs" dxfId="2" priority="23" operator="lessThan">
      <formula>"69.99%"</formula>
    </cfRule>
  </conditionalFormatting>
  <conditionalFormatting sqref="AQ49:AQ51 BU49:BU51">
    <cfRule type="cellIs" dxfId="0" priority="24" operator="lessThan">
      <formula>150</formula>
    </cfRule>
  </conditionalFormatting>
  <conditionalFormatting sqref="AQ49:AQ51 BU49:BU51">
    <cfRule type="cellIs" dxfId="1" priority="25" operator="between">
      <formula>150.01</formula>
      <formula>250</formula>
    </cfRule>
  </conditionalFormatting>
  <conditionalFormatting sqref="AQ49:AQ51 BU49:BU51">
    <cfRule type="cellIs" dxfId="2" priority="26" operator="greaterThan">
      <formula>250.01</formula>
    </cfRule>
  </conditionalFormatting>
  <conditionalFormatting sqref="AR49:AR51 BV49:BV51">
    <cfRule type="cellIs" dxfId="0" priority="27" operator="lessThan">
      <formula>300</formula>
    </cfRule>
  </conditionalFormatting>
  <conditionalFormatting sqref="AR49:AR51 BV49:BV51">
    <cfRule type="cellIs" dxfId="1" priority="28" operator="between">
      <formula>300.01</formula>
      <formula>400</formula>
    </cfRule>
  </conditionalFormatting>
  <conditionalFormatting sqref="AR49:AR51 BV49:BV51">
    <cfRule type="cellIs" dxfId="2" priority="29" operator="greaterThan">
      <formula>400.01</formula>
    </cfRule>
  </conditionalFormatting>
  <conditionalFormatting sqref="AS49:AS51 BW49:BW51">
    <cfRule type="cellIs" dxfId="0" priority="30" operator="greaterThan">
      <formula>"120%"</formula>
    </cfRule>
  </conditionalFormatting>
  <conditionalFormatting sqref="AS49:AS51 BW49:BW51">
    <cfRule type="cellIs" dxfId="1" priority="31" operator="between">
      <formula>"100%"</formula>
      <formula>"119.99%"</formula>
    </cfRule>
  </conditionalFormatting>
  <conditionalFormatting sqref="AS49:AS51 BW49:BW51">
    <cfRule type="cellIs" dxfId="2" priority="32" operator="lessThan">
      <formula>"99.99%"</formula>
    </cfRule>
  </conditionalFormatting>
  <conditionalFormatting sqref="AS53:AS55 BW53:BW55">
    <cfRule type="cellIs" dxfId="0" priority="33" operator="greaterThan">
      <formula>"500%"</formula>
    </cfRule>
  </conditionalFormatting>
  <conditionalFormatting sqref="AS53:AS55 BW53:BW55">
    <cfRule type="cellIs" dxfId="1" priority="34" operator="between">
      <formula>"250%"</formula>
      <formula>"499.99%"</formula>
    </cfRule>
  </conditionalFormatting>
  <conditionalFormatting sqref="AS53:AS55 BW53:BW55">
    <cfRule type="cellIs" dxfId="2" priority="35" operator="lessThan">
      <formula>"249.99%"</formula>
    </cfRule>
  </conditionalFormatting>
  <conditionalFormatting sqref="F49:G51">
    <cfRule type="cellIs" dxfId="2" priority="36" operator="greaterThan">
      <formula>35.01</formula>
    </cfRule>
  </conditionalFormatting>
  <dataValidations>
    <dataValidation type="list" allowBlank="1" sqref="E13:F43">
      <formula1>"Yes,No"</formula1>
    </dataValidation>
  </dataValidations>
  <hyperlinks>
    <hyperlink r:id="rId2" ref="A3"/>
  </hyperlinks>
  <drawing r:id="rId3"/>
  <legacy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 outlineLevelCol="1"/>
  <cols>
    <col customWidth="1" min="1" max="1" width="6.75"/>
    <col customWidth="1" min="2" max="2" width="8.13"/>
    <col customWidth="1" min="3" max="3" width="7.25" outlineLevel="1"/>
    <col customWidth="1" min="4" max="4" width="8.75" outlineLevel="1"/>
    <col customWidth="1" min="5" max="5" width="8.0" outlineLevel="1"/>
    <col customWidth="1" min="6" max="6" width="8.13" outlineLevel="1"/>
    <col customWidth="1" min="7" max="7" width="13.13"/>
    <col customWidth="1" min="8" max="8" width="9.75"/>
    <col customWidth="1" min="9" max="9" width="9.5"/>
    <col customWidth="1" min="10" max="10" width="14.13"/>
    <col customWidth="1" min="11" max="11" width="9.5"/>
    <col customWidth="1" min="12" max="12" width="9.63" outlineLevel="1"/>
    <col customWidth="1" min="13" max="13" width="9.75"/>
    <col customWidth="1" min="14" max="15" width="10.25"/>
    <col customWidth="1" min="16" max="17" width="10.5"/>
    <col customWidth="1" min="18" max="18" width="10.0"/>
    <col customWidth="1" min="19" max="19" width="12.88"/>
    <col customWidth="1" min="20" max="20" width="13.88"/>
    <col customWidth="1" min="21" max="21" width="6.88"/>
    <col customWidth="1" min="22" max="23" width="10.25"/>
    <col customWidth="1" min="24" max="24" width="8.13"/>
    <col customWidth="1" min="25" max="25" width="10.75"/>
    <col customWidth="1" min="26" max="26" width="10.5"/>
    <col customWidth="1" min="27" max="27" width="11.0"/>
    <col customWidth="1" min="28" max="29" width="14.0"/>
    <col customWidth="1" min="30" max="30" width="6.75"/>
    <col customWidth="1" min="31" max="63" width="14.0"/>
  </cols>
  <sheetData>
    <row r="1" ht="18.75" customHeight="1">
      <c r="A1" s="56"/>
      <c r="B1" s="57" t="s">
        <v>64</v>
      </c>
      <c r="C1" s="3"/>
      <c r="D1" s="3"/>
      <c r="E1" s="3"/>
      <c r="F1" s="3"/>
      <c r="G1" s="3"/>
      <c r="H1" s="3"/>
      <c r="I1" s="3"/>
      <c r="J1" s="3"/>
      <c r="K1" s="58" t="s">
        <v>65</v>
      </c>
      <c r="L1" s="3"/>
      <c r="M1" s="3"/>
      <c r="N1" s="3"/>
      <c r="O1" s="3"/>
      <c r="P1" s="3"/>
      <c r="Q1" s="3"/>
      <c r="R1" s="3"/>
      <c r="S1" s="3"/>
      <c r="T1" s="58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</row>
    <row r="2" ht="26.25" customHeight="1">
      <c r="A2" s="3"/>
      <c r="C2" s="3"/>
      <c r="D2" s="3"/>
      <c r="E2" s="3"/>
      <c r="F2" s="3"/>
      <c r="G2" s="59">
        <v>45047.0</v>
      </c>
      <c r="H2" s="39"/>
      <c r="I2" s="39"/>
      <c r="J2" s="39"/>
      <c r="K2" s="3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3" ht="18.0" customHeight="1">
      <c r="A3" s="60" t="s">
        <v>67</v>
      </c>
      <c r="C3" s="3"/>
      <c r="D3" s="3"/>
      <c r="E3" s="3"/>
      <c r="F3" s="3"/>
      <c r="G3" s="61" t="s">
        <v>68</v>
      </c>
      <c r="H3" s="62"/>
      <c r="I3" s="62"/>
      <c r="J3" s="62"/>
      <c r="K3" s="63"/>
      <c r="L3" s="3"/>
      <c r="M3" s="3"/>
      <c r="N3" s="3"/>
      <c r="O3" s="64" t="s">
        <v>69</v>
      </c>
      <c r="P3" s="12"/>
      <c r="Q3" s="285" t="s">
        <v>189</v>
      </c>
      <c r="R3" s="286" t="s">
        <v>190</v>
      </c>
      <c r="S3" s="67" t="s">
        <v>72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</row>
    <row r="4" ht="18.0" customHeight="1">
      <c r="C4" s="3"/>
      <c r="D4" s="3"/>
      <c r="E4" s="3"/>
      <c r="F4" s="3"/>
      <c r="G4" s="68" t="s">
        <v>73</v>
      </c>
      <c r="H4" s="12"/>
      <c r="I4" s="69">
        <f>SUM(H44+D44)</f>
        <v>283</v>
      </c>
      <c r="J4" s="70" t="s">
        <v>74</v>
      </c>
      <c r="K4" s="71">
        <f>SUM(BG44)</f>
        <v>65</v>
      </c>
      <c r="L4" s="3"/>
      <c r="M4" s="72" t="s">
        <v>75</v>
      </c>
      <c r="N4" s="3"/>
      <c r="O4" s="68" t="s">
        <v>76</v>
      </c>
      <c r="P4" s="12"/>
      <c r="Q4" s="73">
        <f>AH44</f>
        <v>4</v>
      </c>
      <c r="R4" s="73">
        <f>BC44</f>
        <v>61</v>
      </c>
      <c r="S4" s="74" t="str">
        <f t="shared" ref="S4:S7" si="1">if(Q4&gt;R4,$Q$3,if(Q4&lt;R4,$R$3,""))</f>
        <v>Salesperson 2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</row>
    <row r="5" ht="17.25" customHeight="1">
      <c r="A5" s="75"/>
      <c r="C5" s="3"/>
      <c r="D5" s="3"/>
      <c r="E5" s="3"/>
      <c r="F5" s="3"/>
      <c r="G5" s="68" t="s">
        <v>77</v>
      </c>
      <c r="H5" s="12"/>
      <c r="I5" s="76">
        <f>I44+L44</f>
        <v>304</v>
      </c>
      <c r="J5" s="70" t="s">
        <v>78</v>
      </c>
      <c r="K5" s="77">
        <f>SUM(BH44)</f>
        <v>123597</v>
      </c>
      <c r="L5" s="3"/>
      <c r="M5" s="78">
        <f>iferror(K5/K4,0)</f>
        <v>1901.492308</v>
      </c>
      <c r="N5" s="3"/>
      <c r="O5" s="68" t="s">
        <v>79</v>
      </c>
      <c r="P5" s="12"/>
      <c r="Q5" s="79">
        <f>IFERROR(AH44/(R44+#REF!+Z44),0)</f>
        <v>0</v>
      </c>
      <c r="R5" s="79">
        <f>IFERROR(BC44/(AM44+#REF!+AU44),0)</f>
        <v>0</v>
      </c>
      <c r="S5" s="74" t="str">
        <f t="shared" si="1"/>
        <v/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</row>
    <row r="6" ht="16.5" customHeight="1">
      <c r="A6" s="3"/>
      <c r="B6" s="3"/>
      <c r="C6" s="3"/>
      <c r="D6" s="3"/>
      <c r="E6" s="3"/>
      <c r="F6" s="3"/>
      <c r="G6" s="68" t="s">
        <v>80</v>
      </c>
      <c r="H6" s="12"/>
      <c r="I6" s="76">
        <f>SUM(K44+N44)</f>
        <v>72</v>
      </c>
      <c r="J6" s="70" t="s">
        <v>81</v>
      </c>
      <c r="K6" s="77">
        <f>SUM(BI44)</f>
        <v>142647</v>
      </c>
      <c r="L6" s="3"/>
      <c r="M6" s="78">
        <f>iferror(K6/K4,0)</f>
        <v>2194.569231</v>
      </c>
      <c r="N6" s="3"/>
      <c r="O6" s="68" t="s">
        <v>82</v>
      </c>
      <c r="P6" s="12"/>
      <c r="Q6" s="80">
        <f>AI45</f>
        <v>1375</v>
      </c>
      <c r="R6" s="80">
        <f>BD45</f>
        <v>1936.016393</v>
      </c>
      <c r="S6" s="74" t="str">
        <f t="shared" si="1"/>
        <v>Salesperson 2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</row>
    <row r="7" ht="16.5" customHeight="1">
      <c r="A7" s="3"/>
      <c r="B7" s="3"/>
      <c r="C7" s="3"/>
      <c r="D7" s="3"/>
      <c r="E7" s="3"/>
      <c r="F7" s="3"/>
      <c r="G7" s="68" t="s">
        <v>83</v>
      </c>
      <c r="H7" s="12"/>
      <c r="I7" s="76">
        <f>AT43+Y43+Q43+AL43</f>
        <v>9</v>
      </c>
      <c r="J7" s="70" t="s">
        <v>84</v>
      </c>
      <c r="K7" s="81">
        <f>IFERROR((BH44-G44)/(G44),0)</f>
        <v>44.51302824</v>
      </c>
      <c r="L7" s="3"/>
      <c r="M7" s="3"/>
      <c r="N7" s="3"/>
      <c r="O7" s="68" t="s">
        <v>85</v>
      </c>
      <c r="P7" s="12"/>
      <c r="Q7" s="80">
        <f>AJ45</f>
        <v>1750</v>
      </c>
      <c r="R7" s="80">
        <f>BE45</f>
        <v>2223.721311</v>
      </c>
      <c r="S7" s="74" t="str">
        <f t="shared" si="1"/>
        <v>Salesperson 2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82" t="s">
        <v>86</v>
      </c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82" t="s">
        <v>86</v>
      </c>
      <c r="BG7" s="3"/>
      <c r="BH7" s="3"/>
      <c r="BI7" s="3"/>
      <c r="BJ7" s="3"/>
      <c r="BK7" s="3"/>
    </row>
    <row r="8" ht="17.25" customHeight="1">
      <c r="A8" s="3"/>
      <c r="B8" s="3"/>
      <c r="C8" s="3"/>
      <c r="D8" s="3"/>
      <c r="E8" s="3"/>
      <c r="F8" s="3"/>
      <c r="G8" s="68" t="s">
        <v>87</v>
      </c>
      <c r="H8" s="12"/>
      <c r="I8" s="76">
        <f>R43+Z43+AM43+AU4</f>
        <v>4</v>
      </c>
      <c r="J8" s="70" t="s">
        <v>88</v>
      </c>
      <c r="K8" s="81">
        <f>IFERROR((BI44-G44)/(G44),0)</f>
        <v>51.52794921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BG8" s="3"/>
      <c r="BH8" s="3"/>
      <c r="BI8" s="3"/>
      <c r="BJ8" s="3"/>
      <c r="BK8" s="3"/>
    </row>
    <row r="9" ht="18.0" customHeight="1">
      <c r="A9" s="3"/>
      <c r="B9" s="3"/>
      <c r="C9" s="3"/>
      <c r="D9" s="3"/>
      <c r="E9" s="3"/>
      <c r="F9" s="3"/>
      <c r="G9" s="68"/>
      <c r="H9" s="12"/>
      <c r="I9" s="76"/>
      <c r="J9" s="70" t="s">
        <v>89</v>
      </c>
      <c r="K9" s="81">
        <f>SUM(Q49)</f>
        <v>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82"/>
      <c r="AF9" s="82"/>
      <c r="AG9" s="82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82"/>
      <c r="BA9" s="82"/>
      <c r="BB9" s="82"/>
      <c r="BC9" s="3"/>
      <c r="BD9" s="82"/>
      <c r="BE9" s="82"/>
      <c r="BF9" s="82"/>
      <c r="BG9" s="3"/>
      <c r="BH9" s="3"/>
      <c r="BI9" s="3"/>
      <c r="BJ9" s="3"/>
      <c r="BK9" s="3"/>
    </row>
    <row r="10" ht="18.0" customHeight="1">
      <c r="A10" s="3"/>
      <c r="B10" s="3"/>
      <c r="C10" s="3"/>
      <c r="D10" s="3"/>
      <c r="E10" s="3"/>
      <c r="F10" s="3"/>
      <c r="G10" s="3"/>
      <c r="H10" s="3"/>
      <c r="I10" s="3">
        <v>44.0</v>
      </c>
      <c r="J10" s="3"/>
      <c r="K10" s="3"/>
      <c r="L10" s="3"/>
      <c r="M10" s="3"/>
      <c r="N10" s="3"/>
      <c r="O10" s="3"/>
      <c r="P10" s="3"/>
      <c r="Q10" s="83" t="s">
        <v>126</v>
      </c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5"/>
      <c r="AK10" s="3"/>
      <c r="AL10" s="86" t="s">
        <v>91</v>
      </c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5"/>
      <c r="BF10" s="3"/>
      <c r="BG10" s="87" t="s">
        <v>92</v>
      </c>
      <c r="BJ10" s="3"/>
      <c r="BK10" s="3"/>
    </row>
    <row r="11" ht="27.75" customHeight="1">
      <c r="A11" s="3"/>
      <c r="B11" s="3"/>
      <c r="C11" s="3"/>
      <c r="D11" s="3"/>
      <c r="E11" s="3"/>
      <c r="F11" s="3"/>
      <c r="G11" s="58"/>
      <c r="H11" s="58"/>
      <c r="I11" s="88" t="s">
        <v>93</v>
      </c>
      <c r="J11" s="89"/>
      <c r="K11" s="89"/>
      <c r="L11" s="89"/>
      <c r="M11" s="89"/>
      <c r="N11" s="90"/>
      <c r="O11" s="91"/>
      <c r="P11" s="91"/>
      <c r="Q11" s="92" t="s">
        <v>94</v>
      </c>
      <c r="R11" s="84"/>
      <c r="S11" s="84"/>
      <c r="T11" s="84"/>
      <c r="U11" s="84"/>
      <c r="V11" s="84"/>
      <c r="W11" s="85"/>
      <c r="X11" s="91"/>
      <c r="Y11" s="93" t="s">
        <v>95</v>
      </c>
      <c r="Z11" s="84"/>
      <c r="AA11" s="84"/>
      <c r="AB11" s="84"/>
      <c r="AC11" s="84"/>
      <c r="AD11" s="84"/>
      <c r="AE11" s="84"/>
      <c r="AF11" s="85"/>
      <c r="AG11" s="3"/>
      <c r="AH11" s="94" t="s">
        <v>96</v>
      </c>
      <c r="AK11" s="95"/>
      <c r="AL11" s="92" t="s">
        <v>94</v>
      </c>
      <c r="AM11" s="84"/>
      <c r="AN11" s="84"/>
      <c r="AO11" s="84"/>
      <c r="AP11" s="84"/>
      <c r="AQ11" s="84"/>
      <c r="AR11" s="85"/>
      <c r="AS11" s="91"/>
      <c r="AT11" s="93" t="s">
        <v>95</v>
      </c>
      <c r="AU11" s="84"/>
      <c r="AV11" s="84"/>
      <c r="AW11" s="84"/>
      <c r="AX11" s="84"/>
      <c r="AY11" s="84"/>
      <c r="AZ11" s="84"/>
      <c r="BA11" s="85"/>
      <c r="BB11" s="3"/>
      <c r="BC11" s="94" t="s">
        <v>96</v>
      </c>
      <c r="BF11" s="95"/>
      <c r="BJ11" s="95"/>
      <c r="BK11" s="95"/>
    </row>
    <row r="12" ht="15.75" customHeight="1">
      <c r="A12" s="96"/>
      <c r="B12" s="45" t="s">
        <v>97</v>
      </c>
      <c r="C12" s="97"/>
      <c r="D12" s="45" t="s">
        <v>98</v>
      </c>
      <c r="E12" s="98" t="s">
        <v>99</v>
      </c>
      <c r="F12" s="98" t="s">
        <v>100</v>
      </c>
      <c r="G12" s="99" t="s">
        <v>101</v>
      </c>
      <c r="H12" s="98" t="s">
        <v>102</v>
      </c>
      <c r="I12" s="100" t="s">
        <v>103</v>
      </c>
      <c r="J12" s="100" t="s">
        <v>104</v>
      </c>
      <c r="K12" s="100" t="s">
        <v>105</v>
      </c>
      <c r="L12" s="100" t="s">
        <v>106</v>
      </c>
      <c r="M12" s="100" t="s">
        <v>107</v>
      </c>
      <c r="N12" s="100" t="s">
        <v>108</v>
      </c>
      <c r="O12" s="101"/>
      <c r="P12" s="101"/>
      <c r="Q12" s="100" t="s">
        <v>109</v>
      </c>
      <c r="R12" s="100" t="s">
        <v>87</v>
      </c>
      <c r="S12" s="100" t="s">
        <v>110</v>
      </c>
      <c r="T12" s="100" t="s">
        <v>111</v>
      </c>
      <c r="U12" s="100" t="s">
        <v>112</v>
      </c>
      <c r="V12" s="100" t="s">
        <v>113</v>
      </c>
      <c r="W12" s="100" t="s">
        <v>114</v>
      </c>
      <c r="X12" s="101"/>
      <c r="Y12" s="100" t="s">
        <v>109</v>
      </c>
      <c r="Z12" s="100" t="s">
        <v>87</v>
      </c>
      <c r="AA12" s="100" t="s">
        <v>115</v>
      </c>
      <c r="AB12" s="100" t="s">
        <v>116</v>
      </c>
      <c r="AC12" s="100" t="s">
        <v>111</v>
      </c>
      <c r="AD12" s="100" t="s">
        <v>112</v>
      </c>
      <c r="AE12" s="100" t="s">
        <v>113</v>
      </c>
      <c r="AF12" s="100" t="s">
        <v>114</v>
      </c>
      <c r="AG12" s="3"/>
      <c r="AH12" s="98" t="s">
        <v>76</v>
      </c>
      <c r="AI12" s="98" t="s">
        <v>117</v>
      </c>
      <c r="AJ12" s="98" t="s">
        <v>118</v>
      </c>
      <c r="AK12" s="102"/>
      <c r="AL12" s="100" t="s">
        <v>109</v>
      </c>
      <c r="AM12" s="100" t="s">
        <v>87</v>
      </c>
      <c r="AN12" s="100" t="s">
        <v>110</v>
      </c>
      <c r="AO12" s="100" t="s">
        <v>111</v>
      </c>
      <c r="AP12" s="100" t="s">
        <v>112</v>
      </c>
      <c r="AQ12" s="100" t="s">
        <v>113</v>
      </c>
      <c r="AR12" s="100" t="s">
        <v>114</v>
      </c>
      <c r="AS12" s="101"/>
      <c r="AT12" s="100" t="s">
        <v>109</v>
      </c>
      <c r="AU12" s="100" t="s">
        <v>87</v>
      </c>
      <c r="AV12" s="100" t="s">
        <v>115</v>
      </c>
      <c r="AW12" s="100" t="s">
        <v>116</v>
      </c>
      <c r="AX12" s="100" t="s">
        <v>111</v>
      </c>
      <c r="AY12" s="100" t="s">
        <v>112</v>
      </c>
      <c r="AZ12" s="100" t="s">
        <v>113</v>
      </c>
      <c r="BA12" s="100" t="s">
        <v>114</v>
      </c>
      <c r="BB12" s="3"/>
      <c r="BC12" s="98" t="s">
        <v>76</v>
      </c>
      <c r="BD12" s="98" t="s">
        <v>117</v>
      </c>
      <c r="BE12" s="98" t="s">
        <v>118</v>
      </c>
      <c r="BF12" s="102"/>
      <c r="BG12" s="98" t="s">
        <v>76</v>
      </c>
      <c r="BH12" s="98" t="s">
        <v>117</v>
      </c>
      <c r="BI12" s="98" t="s">
        <v>118</v>
      </c>
      <c r="BJ12" s="102"/>
      <c r="BK12" s="102"/>
    </row>
    <row r="13" ht="14.25" customHeight="1">
      <c r="A13" s="103"/>
      <c r="B13" s="104">
        <v>45047.0</v>
      </c>
      <c r="C13" s="97"/>
      <c r="D13" s="105" t="s">
        <v>119</v>
      </c>
      <c r="E13" s="105"/>
      <c r="F13" s="105"/>
      <c r="G13" s="106">
        <v>0.0</v>
      </c>
      <c r="H13" s="105">
        <v>8.0</v>
      </c>
      <c r="I13" s="105">
        <v>13.0</v>
      </c>
      <c r="J13" s="105">
        <v>7.0</v>
      </c>
      <c r="K13" s="105">
        <v>1.0</v>
      </c>
      <c r="L13" s="105">
        <v>0.0</v>
      </c>
      <c r="M13" s="105">
        <v>0.0</v>
      </c>
      <c r="N13" s="105">
        <v>0.0</v>
      </c>
      <c r="O13" s="107"/>
      <c r="P13" s="107"/>
      <c r="Q13" s="105">
        <v>0.0</v>
      </c>
      <c r="R13" s="105">
        <v>0.0</v>
      </c>
      <c r="S13" s="105">
        <v>0.0</v>
      </c>
      <c r="T13" s="105">
        <v>0.0</v>
      </c>
      <c r="U13" s="105">
        <v>0.0</v>
      </c>
      <c r="V13" s="106">
        <v>0.0</v>
      </c>
      <c r="W13" s="106">
        <v>0.0</v>
      </c>
      <c r="X13" s="107"/>
      <c r="Y13" s="105">
        <v>0.0</v>
      </c>
      <c r="Z13" s="105">
        <v>0.0</v>
      </c>
      <c r="AA13" s="105">
        <v>0.0</v>
      </c>
      <c r="AB13" s="105">
        <v>0.0</v>
      </c>
      <c r="AC13" s="105">
        <v>0.0</v>
      </c>
      <c r="AD13" s="105">
        <v>0.0</v>
      </c>
      <c r="AE13" s="106">
        <v>0.0</v>
      </c>
      <c r="AF13" s="106">
        <v>0.0</v>
      </c>
      <c r="AG13" s="3"/>
      <c r="AH13" s="108">
        <f t="shared" ref="AH13:AJ13" si="2">sum(U13+AD13)</f>
        <v>0</v>
      </c>
      <c r="AI13" s="109">
        <f t="shared" si="2"/>
        <v>0</v>
      </c>
      <c r="AJ13" s="109">
        <f t="shared" si="2"/>
        <v>0</v>
      </c>
      <c r="AK13" s="107"/>
      <c r="AL13" s="105">
        <v>2.0</v>
      </c>
      <c r="AM13" s="105">
        <v>2.0</v>
      </c>
      <c r="AN13" s="105">
        <v>0.0</v>
      </c>
      <c r="AO13" s="105">
        <v>0.0</v>
      </c>
      <c r="AP13" s="105">
        <v>0.0</v>
      </c>
      <c r="AQ13" s="106">
        <v>0.0</v>
      </c>
      <c r="AR13" s="106">
        <v>0.0</v>
      </c>
      <c r="AS13" s="107"/>
      <c r="AT13" s="105">
        <v>5.0</v>
      </c>
      <c r="AU13" s="105">
        <v>5.0</v>
      </c>
      <c r="AV13" s="105">
        <v>0.0</v>
      </c>
      <c r="AW13" s="105">
        <v>0.0</v>
      </c>
      <c r="AX13" s="105">
        <v>0.0</v>
      </c>
      <c r="AY13" s="105">
        <v>0.0</v>
      </c>
      <c r="AZ13" s="106">
        <v>0.0</v>
      </c>
      <c r="BA13" s="106">
        <v>0.0</v>
      </c>
      <c r="BB13" s="3"/>
      <c r="BC13" s="108">
        <f t="shared" ref="BC13:BE13" si="3">sum(AP13+AY13)</f>
        <v>0</v>
      </c>
      <c r="BD13" s="109">
        <f t="shared" si="3"/>
        <v>0</v>
      </c>
      <c r="BE13" s="109">
        <f t="shared" si="3"/>
        <v>0</v>
      </c>
      <c r="BF13" s="107"/>
      <c r="BG13" s="108">
        <f t="shared" ref="BG13:BI13" si="4">AH13+BC13</f>
        <v>0</v>
      </c>
      <c r="BH13" s="109">
        <f t="shared" si="4"/>
        <v>0</v>
      </c>
      <c r="BI13" s="109">
        <f t="shared" si="4"/>
        <v>0</v>
      </c>
      <c r="BJ13" s="107"/>
      <c r="BK13" s="107"/>
    </row>
    <row r="14" ht="14.25" customHeight="1">
      <c r="A14" s="103"/>
      <c r="B14" s="104">
        <f t="shared" ref="B14:B43" si="8">B13+1</f>
        <v>45048</v>
      </c>
      <c r="C14" s="97"/>
      <c r="D14" s="105" t="s">
        <v>119</v>
      </c>
      <c r="E14" s="105"/>
      <c r="F14" s="105"/>
      <c r="G14" s="106">
        <v>0.0</v>
      </c>
      <c r="H14" s="105">
        <v>12.0</v>
      </c>
      <c r="I14" s="105">
        <v>18.0</v>
      </c>
      <c r="J14" s="105">
        <v>9.0</v>
      </c>
      <c r="K14" s="105">
        <v>5.0</v>
      </c>
      <c r="L14" s="105">
        <v>0.0</v>
      </c>
      <c r="M14" s="105">
        <v>0.0</v>
      </c>
      <c r="N14" s="105">
        <v>0.0</v>
      </c>
      <c r="O14" s="107"/>
      <c r="P14" s="107"/>
      <c r="Q14" s="105">
        <v>0.0</v>
      </c>
      <c r="R14" s="105">
        <v>1.0</v>
      </c>
      <c r="S14" s="105">
        <v>0.0</v>
      </c>
      <c r="T14" s="105">
        <v>1.0</v>
      </c>
      <c r="U14" s="105">
        <v>1.0</v>
      </c>
      <c r="V14" s="106">
        <v>1500.0</v>
      </c>
      <c r="W14" s="106">
        <v>1500.0</v>
      </c>
      <c r="X14" s="107"/>
      <c r="Y14" s="105">
        <v>0.0</v>
      </c>
      <c r="Z14" s="105">
        <v>0.0</v>
      </c>
      <c r="AA14" s="105">
        <v>0.0</v>
      </c>
      <c r="AB14" s="105">
        <v>0.0</v>
      </c>
      <c r="AC14" s="105">
        <v>0.0</v>
      </c>
      <c r="AD14" s="105">
        <v>0.0</v>
      </c>
      <c r="AE14" s="106">
        <v>0.0</v>
      </c>
      <c r="AF14" s="106">
        <v>0.0</v>
      </c>
      <c r="AG14" s="3"/>
      <c r="AH14" s="108">
        <f t="shared" ref="AH14:AJ14" si="5">sum(U14+AD14)</f>
        <v>1</v>
      </c>
      <c r="AI14" s="109">
        <f t="shared" si="5"/>
        <v>1500</v>
      </c>
      <c r="AJ14" s="109">
        <f t="shared" si="5"/>
        <v>1500</v>
      </c>
      <c r="AK14" s="107"/>
      <c r="AL14" s="105">
        <v>2.0</v>
      </c>
      <c r="AM14" s="105">
        <v>2.0</v>
      </c>
      <c r="AN14" s="105">
        <v>0.0</v>
      </c>
      <c r="AO14" s="105">
        <v>0.0</v>
      </c>
      <c r="AP14" s="105">
        <v>1.0</v>
      </c>
      <c r="AQ14" s="106">
        <v>3500.0</v>
      </c>
      <c r="AR14" s="106">
        <v>3500.0</v>
      </c>
      <c r="AS14" s="107"/>
      <c r="AT14" s="105">
        <v>8.0</v>
      </c>
      <c r="AU14" s="105">
        <v>8.0</v>
      </c>
      <c r="AV14" s="105">
        <v>0.0</v>
      </c>
      <c r="AW14" s="105">
        <v>2.0</v>
      </c>
      <c r="AX14" s="105">
        <v>0.0</v>
      </c>
      <c r="AY14" s="105">
        <v>2.0</v>
      </c>
      <c r="AZ14" s="106">
        <v>8500.0</v>
      </c>
      <c r="BA14" s="106">
        <v>8500.0</v>
      </c>
      <c r="BB14" s="3"/>
      <c r="BC14" s="108">
        <f t="shared" ref="BC14:BE14" si="6">sum(AP14+AY14)</f>
        <v>3</v>
      </c>
      <c r="BD14" s="109">
        <f t="shared" si="6"/>
        <v>12000</v>
      </c>
      <c r="BE14" s="109">
        <f t="shared" si="6"/>
        <v>12000</v>
      </c>
      <c r="BF14" s="107"/>
      <c r="BG14" s="108">
        <f t="shared" ref="BG14:BI14" si="7">AH14+BC14</f>
        <v>4</v>
      </c>
      <c r="BH14" s="109">
        <f t="shared" si="7"/>
        <v>13500</v>
      </c>
      <c r="BI14" s="109">
        <f t="shared" si="7"/>
        <v>13500</v>
      </c>
      <c r="BJ14" s="107"/>
      <c r="BK14" s="107"/>
    </row>
    <row r="15" ht="14.25" customHeight="1">
      <c r="A15" s="103"/>
      <c r="B15" s="104">
        <f t="shared" si="8"/>
        <v>45049</v>
      </c>
      <c r="C15" s="97"/>
      <c r="D15" s="105" t="s">
        <v>119</v>
      </c>
      <c r="E15" s="105"/>
      <c r="F15" s="105"/>
      <c r="G15" s="106">
        <v>0.0</v>
      </c>
      <c r="H15" s="105">
        <v>11.0</v>
      </c>
      <c r="I15" s="105">
        <v>35.0</v>
      </c>
      <c r="J15" s="105">
        <v>17.0</v>
      </c>
      <c r="K15" s="105">
        <v>5.0</v>
      </c>
      <c r="L15" s="105">
        <v>5.0</v>
      </c>
      <c r="M15" s="105">
        <v>4.0</v>
      </c>
      <c r="N15" s="105">
        <v>1.0</v>
      </c>
      <c r="O15" s="107"/>
      <c r="P15" s="107"/>
      <c r="Q15" s="105">
        <v>0.0</v>
      </c>
      <c r="R15" s="105">
        <v>1.0</v>
      </c>
      <c r="S15" s="105">
        <v>0.0</v>
      </c>
      <c r="T15" s="105">
        <v>1.0</v>
      </c>
      <c r="U15" s="105">
        <v>1.0</v>
      </c>
      <c r="V15" s="106">
        <v>1500.0</v>
      </c>
      <c r="W15" s="106">
        <v>3000.0</v>
      </c>
      <c r="X15" s="107"/>
      <c r="Y15" s="105">
        <v>0.0</v>
      </c>
      <c r="Z15" s="105">
        <v>0.0</v>
      </c>
      <c r="AA15" s="105">
        <v>0.0</v>
      </c>
      <c r="AB15" s="105">
        <v>0.0</v>
      </c>
      <c r="AC15" s="105">
        <v>0.0</v>
      </c>
      <c r="AD15" s="105">
        <v>0.0</v>
      </c>
      <c r="AE15" s="106">
        <v>0.0</v>
      </c>
      <c r="AF15" s="106">
        <v>0.0</v>
      </c>
      <c r="AG15" s="3"/>
      <c r="AH15" s="108">
        <f t="shared" ref="AH15:AJ15" si="9">sum(U15+AD15)</f>
        <v>1</v>
      </c>
      <c r="AI15" s="109">
        <f t="shared" si="9"/>
        <v>1500</v>
      </c>
      <c r="AJ15" s="109">
        <f t="shared" si="9"/>
        <v>3000</v>
      </c>
      <c r="AK15" s="107"/>
      <c r="AL15" s="105">
        <v>3.0</v>
      </c>
      <c r="AM15" s="105">
        <v>2.0</v>
      </c>
      <c r="AN15" s="105">
        <v>1.0</v>
      </c>
      <c r="AO15" s="105">
        <v>0.0</v>
      </c>
      <c r="AP15" s="105">
        <v>0.0</v>
      </c>
      <c r="AQ15" s="106">
        <v>0.0</v>
      </c>
      <c r="AR15" s="106">
        <v>0.0</v>
      </c>
      <c r="AS15" s="107"/>
      <c r="AT15" s="105">
        <v>5.0</v>
      </c>
      <c r="AU15" s="105">
        <v>5.0</v>
      </c>
      <c r="AV15" s="105">
        <v>0.0</v>
      </c>
      <c r="AW15" s="105">
        <v>0.0</v>
      </c>
      <c r="AX15" s="105">
        <v>0.0</v>
      </c>
      <c r="AY15" s="105">
        <v>0.0</v>
      </c>
      <c r="AZ15" s="106">
        <v>0.0</v>
      </c>
      <c r="BA15" s="106">
        <v>0.0</v>
      </c>
      <c r="BB15" s="3"/>
      <c r="BC15" s="108">
        <f t="shared" ref="BC15:BE15" si="10">sum(AP15+AY15)</f>
        <v>0</v>
      </c>
      <c r="BD15" s="109">
        <f t="shared" si="10"/>
        <v>0</v>
      </c>
      <c r="BE15" s="109">
        <f t="shared" si="10"/>
        <v>0</v>
      </c>
      <c r="BF15" s="107"/>
      <c r="BG15" s="108">
        <f t="shared" ref="BG15:BI15" si="11">AH15+BC15</f>
        <v>1</v>
      </c>
      <c r="BH15" s="109">
        <f t="shared" si="11"/>
        <v>1500</v>
      </c>
      <c r="BI15" s="109">
        <f t="shared" si="11"/>
        <v>3000</v>
      </c>
      <c r="BJ15" s="107"/>
      <c r="BK15" s="107"/>
    </row>
    <row r="16" ht="14.25" customHeight="1">
      <c r="A16" s="103"/>
      <c r="B16" s="104">
        <f t="shared" si="8"/>
        <v>45050</v>
      </c>
      <c r="C16" s="97"/>
      <c r="D16" s="105" t="s">
        <v>119</v>
      </c>
      <c r="E16" s="105"/>
      <c r="F16" s="105"/>
      <c r="G16" s="106">
        <v>0.0</v>
      </c>
      <c r="H16" s="105">
        <v>8.0</v>
      </c>
      <c r="I16" s="105">
        <v>17.0</v>
      </c>
      <c r="J16" s="105">
        <v>10.0</v>
      </c>
      <c r="K16" s="105">
        <v>2.0</v>
      </c>
      <c r="L16" s="105">
        <v>2.0</v>
      </c>
      <c r="M16" s="105">
        <v>1.0</v>
      </c>
      <c r="N16" s="105">
        <v>1.0</v>
      </c>
      <c r="O16" s="107"/>
      <c r="P16" s="107"/>
      <c r="Q16" s="105">
        <v>0.0</v>
      </c>
      <c r="R16" s="105">
        <v>0.0</v>
      </c>
      <c r="S16" s="105">
        <v>0.0</v>
      </c>
      <c r="T16" s="105">
        <v>0.0</v>
      </c>
      <c r="U16" s="105">
        <v>0.0</v>
      </c>
      <c r="V16" s="106">
        <v>0.0</v>
      </c>
      <c r="W16" s="106">
        <v>0.0</v>
      </c>
      <c r="X16" s="107"/>
      <c r="Y16" s="105">
        <v>0.0</v>
      </c>
      <c r="Z16" s="105">
        <v>0.0</v>
      </c>
      <c r="AA16" s="105">
        <v>0.0</v>
      </c>
      <c r="AB16" s="105">
        <v>0.0</v>
      </c>
      <c r="AC16" s="105">
        <v>0.0</v>
      </c>
      <c r="AD16" s="105">
        <v>0.0</v>
      </c>
      <c r="AE16" s="106">
        <v>0.0</v>
      </c>
      <c r="AF16" s="106">
        <v>0.0</v>
      </c>
      <c r="AG16" s="3"/>
      <c r="AH16" s="108">
        <f t="shared" ref="AH16:AJ16" si="12">sum(U16+AD16)</f>
        <v>0</v>
      </c>
      <c r="AI16" s="109">
        <f t="shared" si="12"/>
        <v>0</v>
      </c>
      <c r="AJ16" s="109">
        <f t="shared" si="12"/>
        <v>0</v>
      </c>
      <c r="AK16" s="107"/>
      <c r="AL16" s="105">
        <v>4.0</v>
      </c>
      <c r="AM16" s="105">
        <v>4.0</v>
      </c>
      <c r="AN16" s="105">
        <v>0.0</v>
      </c>
      <c r="AO16" s="105">
        <v>0.0</v>
      </c>
      <c r="AP16" s="105">
        <v>3.0</v>
      </c>
      <c r="AQ16" s="106">
        <v>5500.0</v>
      </c>
      <c r="AR16" s="106">
        <v>5500.0</v>
      </c>
      <c r="AS16" s="107"/>
      <c r="AT16" s="105">
        <v>9.0</v>
      </c>
      <c r="AU16" s="105">
        <v>9.0</v>
      </c>
      <c r="AV16" s="105">
        <v>0.0</v>
      </c>
      <c r="AW16" s="105">
        <v>0.0</v>
      </c>
      <c r="AX16" s="105">
        <v>0.0</v>
      </c>
      <c r="AY16" s="105">
        <v>0.0</v>
      </c>
      <c r="AZ16" s="106">
        <v>0.0</v>
      </c>
      <c r="BA16" s="106">
        <v>0.0</v>
      </c>
      <c r="BB16" s="3"/>
      <c r="BC16" s="108">
        <f t="shared" ref="BC16:BE16" si="13">sum(AP16+AY16)</f>
        <v>3</v>
      </c>
      <c r="BD16" s="109">
        <f t="shared" si="13"/>
        <v>5500</v>
      </c>
      <c r="BE16" s="109">
        <f t="shared" si="13"/>
        <v>5500</v>
      </c>
      <c r="BF16" s="107"/>
      <c r="BG16" s="108">
        <f t="shared" ref="BG16:BI16" si="14">AH16+BC16</f>
        <v>3</v>
      </c>
      <c r="BH16" s="109">
        <f t="shared" si="14"/>
        <v>5500</v>
      </c>
      <c r="BI16" s="109">
        <f t="shared" si="14"/>
        <v>5500</v>
      </c>
      <c r="BJ16" s="107"/>
      <c r="BK16" s="107"/>
    </row>
    <row r="17" ht="14.25" customHeight="1">
      <c r="A17" s="103"/>
      <c r="B17" s="104">
        <f t="shared" si="8"/>
        <v>45051</v>
      </c>
      <c r="C17" s="97"/>
      <c r="D17" s="105" t="s">
        <v>119</v>
      </c>
      <c r="E17" s="105"/>
      <c r="F17" s="105"/>
      <c r="G17" s="106">
        <v>0.0</v>
      </c>
      <c r="H17" s="105">
        <v>10.0</v>
      </c>
      <c r="I17" s="105">
        <v>27.0</v>
      </c>
      <c r="J17" s="105">
        <v>18.0</v>
      </c>
      <c r="K17" s="105">
        <v>1.0</v>
      </c>
      <c r="L17" s="105">
        <v>1.0</v>
      </c>
      <c r="M17" s="105">
        <v>1.0</v>
      </c>
      <c r="N17" s="105">
        <v>0.0</v>
      </c>
      <c r="O17" s="107"/>
      <c r="P17" s="107"/>
      <c r="Q17" s="105">
        <v>0.0</v>
      </c>
      <c r="R17" s="105">
        <v>0.0</v>
      </c>
      <c r="S17" s="105">
        <v>0.0</v>
      </c>
      <c r="T17" s="105">
        <v>0.0</v>
      </c>
      <c r="U17" s="105">
        <v>0.0</v>
      </c>
      <c r="V17" s="106">
        <v>0.0</v>
      </c>
      <c r="W17" s="106">
        <v>0.0</v>
      </c>
      <c r="X17" s="107"/>
      <c r="Y17" s="105">
        <v>0.0</v>
      </c>
      <c r="Z17" s="105">
        <v>0.0</v>
      </c>
      <c r="AA17" s="105">
        <v>0.0</v>
      </c>
      <c r="AB17" s="105">
        <v>0.0</v>
      </c>
      <c r="AC17" s="105">
        <v>0.0</v>
      </c>
      <c r="AD17" s="105">
        <v>0.0</v>
      </c>
      <c r="AE17" s="106">
        <v>0.0</v>
      </c>
      <c r="AF17" s="106">
        <v>0.0</v>
      </c>
      <c r="AG17" s="3"/>
      <c r="AH17" s="108">
        <f t="shared" ref="AH17:AJ17" si="15">sum(U17+AD17)</f>
        <v>0</v>
      </c>
      <c r="AI17" s="109">
        <f t="shared" si="15"/>
        <v>0</v>
      </c>
      <c r="AJ17" s="109">
        <f t="shared" si="15"/>
        <v>0</v>
      </c>
      <c r="AK17" s="107"/>
      <c r="AL17" s="105">
        <v>3.0</v>
      </c>
      <c r="AM17" s="105">
        <v>3.0</v>
      </c>
      <c r="AN17" s="105">
        <v>0.0</v>
      </c>
      <c r="AO17" s="105">
        <v>0.0</v>
      </c>
      <c r="AP17" s="105">
        <v>1.0</v>
      </c>
      <c r="AQ17" s="106">
        <v>2500.0</v>
      </c>
      <c r="AR17" s="106">
        <v>2500.0</v>
      </c>
      <c r="AS17" s="107"/>
      <c r="AT17" s="105">
        <v>9.0</v>
      </c>
      <c r="AU17" s="105">
        <v>9.0</v>
      </c>
      <c r="AV17" s="105">
        <v>0.0</v>
      </c>
      <c r="AW17" s="105">
        <v>4.0</v>
      </c>
      <c r="AX17" s="105">
        <v>0.0</v>
      </c>
      <c r="AY17" s="105">
        <v>4.0</v>
      </c>
      <c r="AZ17" s="106">
        <v>9000.0</v>
      </c>
      <c r="BA17" s="106">
        <v>11500.0</v>
      </c>
      <c r="BB17" s="3"/>
      <c r="BC17" s="108">
        <f t="shared" ref="BC17:BE17" si="16">sum(AP17+AY17)</f>
        <v>5</v>
      </c>
      <c r="BD17" s="109">
        <f t="shared" si="16"/>
        <v>11500</v>
      </c>
      <c r="BE17" s="109">
        <f t="shared" si="16"/>
        <v>14000</v>
      </c>
      <c r="BF17" s="107"/>
      <c r="BG17" s="108">
        <f t="shared" ref="BG17:BI17" si="17">AH17+BC17</f>
        <v>5</v>
      </c>
      <c r="BH17" s="109">
        <f t="shared" si="17"/>
        <v>11500</v>
      </c>
      <c r="BI17" s="109">
        <f t="shared" si="17"/>
        <v>14000</v>
      </c>
      <c r="BJ17" s="107"/>
      <c r="BK17" s="107"/>
    </row>
    <row r="18" ht="14.25" customHeight="1">
      <c r="A18" s="111">
        <v>2.0</v>
      </c>
      <c r="B18" s="104">
        <f t="shared" si="8"/>
        <v>45052</v>
      </c>
      <c r="C18" s="97"/>
      <c r="D18" s="105" t="s">
        <v>119</v>
      </c>
      <c r="E18" s="105"/>
      <c r="F18" s="105"/>
      <c r="G18" s="106">
        <v>0.0</v>
      </c>
      <c r="H18" s="105">
        <v>6.0</v>
      </c>
      <c r="I18" s="105">
        <v>21.0</v>
      </c>
      <c r="J18" s="105">
        <v>9.0</v>
      </c>
      <c r="K18" s="105">
        <v>0.0</v>
      </c>
      <c r="L18" s="105">
        <v>1.0</v>
      </c>
      <c r="M18" s="105">
        <v>1.0</v>
      </c>
      <c r="N18" s="105">
        <v>0.0</v>
      </c>
      <c r="O18" s="107"/>
      <c r="P18" s="107"/>
      <c r="Q18" s="105">
        <v>0.0</v>
      </c>
      <c r="R18" s="105">
        <v>0.0</v>
      </c>
      <c r="S18" s="105">
        <v>0.0</v>
      </c>
      <c r="T18" s="105">
        <v>0.0</v>
      </c>
      <c r="U18" s="105">
        <v>0.0</v>
      </c>
      <c r="V18" s="106">
        <v>0.0</v>
      </c>
      <c r="W18" s="106">
        <v>0.0</v>
      </c>
      <c r="X18" s="107"/>
      <c r="Y18" s="105">
        <v>0.0</v>
      </c>
      <c r="Z18" s="105">
        <v>0.0</v>
      </c>
      <c r="AA18" s="105">
        <v>0.0</v>
      </c>
      <c r="AB18" s="105">
        <v>0.0</v>
      </c>
      <c r="AC18" s="105">
        <v>0.0</v>
      </c>
      <c r="AD18" s="105">
        <v>0.0</v>
      </c>
      <c r="AE18" s="106">
        <v>0.0</v>
      </c>
      <c r="AF18" s="106">
        <v>0.0</v>
      </c>
      <c r="AG18" s="3"/>
      <c r="AH18" s="108">
        <f t="shared" ref="AH18:AJ18" si="18">sum(U18+AD18)</f>
        <v>0</v>
      </c>
      <c r="AI18" s="109">
        <f t="shared" si="18"/>
        <v>0</v>
      </c>
      <c r="AJ18" s="109">
        <f t="shared" si="18"/>
        <v>0</v>
      </c>
      <c r="AK18" s="107"/>
      <c r="AL18" s="105">
        <v>2.0</v>
      </c>
      <c r="AM18" s="105">
        <v>2.0</v>
      </c>
      <c r="AN18" s="105">
        <v>0.0</v>
      </c>
      <c r="AO18" s="105">
        <v>0.0</v>
      </c>
      <c r="AP18" s="105">
        <v>1.0</v>
      </c>
      <c r="AQ18" s="106">
        <v>500.0</v>
      </c>
      <c r="AR18" s="106">
        <v>2500.0</v>
      </c>
      <c r="AS18" s="107"/>
      <c r="AT18" s="105">
        <v>2.0</v>
      </c>
      <c r="AU18" s="105">
        <v>2.0</v>
      </c>
      <c r="AV18" s="105">
        <v>0.0</v>
      </c>
      <c r="AW18" s="105">
        <v>0.0</v>
      </c>
      <c r="AX18" s="105">
        <v>0.0</v>
      </c>
      <c r="AY18" s="105">
        <v>0.0</v>
      </c>
      <c r="AZ18" s="106">
        <v>0.0</v>
      </c>
      <c r="BA18" s="106">
        <v>0.0</v>
      </c>
      <c r="BB18" s="3"/>
      <c r="BC18" s="108">
        <f t="shared" ref="BC18:BE18" si="19">sum(AP18+AY18)</f>
        <v>1</v>
      </c>
      <c r="BD18" s="109">
        <f t="shared" si="19"/>
        <v>500</v>
      </c>
      <c r="BE18" s="109">
        <f t="shared" si="19"/>
        <v>2500</v>
      </c>
      <c r="BF18" s="107"/>
      <c r="BG18" s="108">
        <f t="shared" ref="BG18:BI18" si="20">AH18+BC18</f>
        <v>1</v>
      </c>
      <c r="BH18" s="109">
        <f t="shared" si="20"/>
        <v>500</v>
      </c>
      <c r="BI18" s="109">
        <f t="shared" si="20"/>
        <v>2500</v>
      </c>
      <c r="BJ18" s="107"/>
      <c r="BK18" s="107"/>
    </row>
    <row r="19" ht="14.25" customHeight="1">
      <c r="A19" s="103"/>
      <c r="B19" s="104">
        <f t="shared" si="8"/>
        <v>45053</v>
      </c>
      <c r="C19" s="97"/>
      <c r="D19" s="105" t="s">
        <v>119</v>
      </c>
      <c r="E19" s="105"/>
      <c r="F19" s="105"/>
      <c r="G19" s="106">
        <v>739.57</v>
      </c>
      <c r="H19" s="105">
        <v>7.0</v>
      </c>
      <c r="I19" s="105">
        <v>21.0</v>
      </c>
      <c r="J19" s="105">
        <v>13.0</v>
      </c>
      <c r="K19" s="105">
        <v>2.0</v>
      </c>
      <c r="L19" s="105">
        <v>0.0</v>
      </c>
      <c r="M19" s="105">
        <v>0.0</v>
      </c>
      <c r="N19" s="105">
        <v>0.0</v>
      </c>
      <c r="O19" s="107"/>
      <c r="P19" s="107"/>
      <c r="Q19" s="105">
        <v>0.0</v>
      </c>
      <c r="R19" s="105">
        <v>0.0</v>
      </c>
      <c r="S19" s="105">
        <v>0.0</v>
      </c>
      <c r="T19" s="105">
        <v>0.0</v>
      </c>
      <c r="U19" s="105">
        <v>0.0</v>
      </c>
      <c r="V19" s="106">
        <v>0.0</v>
      </c>
      <c r="W19" s="106">
        <v>0.0</v>
      </c>
      <c r="X19" s="107"/>
      <c r="Y19" s="105">
        <v>0.0</v>
      </c>
      <c r="Z19" s="105">
        <v>0.0</v>
      </c>
      <c r="AA19" s="105">
        <v>0.0</v>
      </c>
      <c r="AB19" s="105">
        <v>0.0</v>
      </c>
      <c r="AC19" s="105">
        <v>0.0</v>
      </c>
      <c r="AD19" s="105">
        <v>0.0</v>
      </c>
      <c r="AE19" s="106">
        <v>0.0</v>
      </c>
      <c r="AF19" s="106">
        <v>0.0</v>
      </c>
      <c r="AG19" s="110"/>
      <c r="AH19" s="108">
        <f t="shared" ref="AH19:AJ19" si="21">sum(U19+AD19)</f>
        <v>0</v>
      </c>
      <c r="AI19" s="109">
        <f t="shared" si="21"/>
        <v>0</v>
      </c>
      <c r="AJ19" s="109">
        <f t="shared" si="21"/>
        <v>0</v>
      </c>
      <c r="AK19" s="107"/>
      <c r="AL19" s="105">
        <v>0.0</v>
      </c>
      <c r="AM19" s="105">
        <v>0.0</v>
      </c>
      <c r="AN19" s="105">
        <v>0.0</v>
      </c>
      <c r="AO19" s="105">
        <v>0.0</v>
      </c>
      <c r="AP19" s="105">
        <v>0.0</v>
      </c>
      <c r="AQ19" s="106">
        <v>0.0</v>
      </c>
      <c r="AR19" s="106">
        <v>0.0</v>
      </c>
      <c r="AS19" s="107"/>
      <c r="AT19" s="105">
        <v>0.0</v>
      </c>
      <c r="AU19" s="105">
        <v>0.0</v>
      </c>
      <c r="AV19" s="105">
        <v>0.0</v>
      </c>
      <c r="AW19" s="105">
        <v>0.0</v>
      </c>
      <c r="AX19" s="105">
        <v>0.0</v>
      </c>
      <c r="AY19" s="105">
        <v>0.0</v>
      </c>
      <c r="AZ19" s="106">
        <v>0.0</v>
      </c>
      <c r="BA19" s="106">
        <v>0.0</v>
      </c>
      <c r="BB19" s="110"/>
      <c r="BC19" s="108">
        <f t="shared" ref="BC19:BE19" si="22">sum(AP19+AY19)</f>
        <v>0</v>
      </c>
      <c r="BD19" s="109">
        <f t="shared" si="22"/>
        <v>0</v>
      </c>
      <c r="BE19" s="109">
        <f t="shared" si="22"/>
        <v>0</v>
      </c>
      <c r="BF19" s="107"/>
      <c r="BG19" s="108">
        <f t="shared" ref="BG19:BI19" si="23">AH19+BC19</f>
        <v>0</v>
      </c>
      <c r="BH19" s="109">
        <f t="shared" si="23"/>
        <v>0</v>
      </c>
      <c r="BI19" s="109">
        <f t="shared" si="23"/>
        <v>0</v>
      </c>
      <c r="BJ19" s="107"/>
      <c r="BK19" s="107"/>
    </row>
    <row r="20" ht="14.25" customHeight="1">
      <c r="A20" s="103"/>
      <c r="B20" s="104">
        <f t="shared" si="8"/>
        <v>45054</v>
      </c>
      <c r="C20" s="97"/>
      <c r="D20" s="105" t="s">
        <v>119</v>
      </c>
      <c r="E20" s="105"/>
      <c r="F20" s="105"/>
      <c r="G20" s="106">
        <v>0.0</v>
      </c>
      <c r="H20" s="105">
        <v>13.0</v>
      </c>
      <c r="I20" s="105">
        <v>44.0</v>
      </c>
      <c r="J20" s="105">
        <v>17.0</v>
      </c>
      <c r="K20" s="105">
        <v>2.0</v>
      </c>
      <c r="L20" s="105">
        <v>1.0</v>
      </c>
      <c r="M20" s="105">
        <v>1.0</v>
      </c>
      <c r="N20" s="105">
        <v>0.0</v>
      </c>
      <c r="O20" s="107"/>
      <c r="P20" s="107"/>
      <c r="Q20" s="105">
        <v>0.0</v>
      </c>
      <c r="R20" s="105">
        <v>0.0</v>
      </c>
      <c r="S20" s="105">
        <v>0.0</v>
      </c>
      <c r="T20" s="105">
        <v>0.0</v>
      </c>
      <c r="U20" s="105">
        <v>0.0</v>
      </c>
      <c r="V20" s="106">
        <v>0.0</v>
      </c>
      <c r="W20" s="106">
        <v>0.0</v>
      </c>
      <c r="X20" s="107"/>
      <c r="Y20" s="105">
        <v>0.0</v>
      </c>
      <c r="Z20" s="105">
        <v>0.0</v>
      </c>
      <c r="AA20" s="105">
        <v>0.0</v>
      </c>
      <c r="AB20" s="105">
        <v>0.0</v>
      </c>
      <c r="AC20" s="105">
        <v>0.0</v>
      </c>
      <c r="AD20" s="105">
        <v>0.0</v>
      </c>
      <c r="AE20" s="106">
        <v>0.0</v>
      </c>
      <c r="AF20" s="106">
        <v>0.0</v>
      </c>
      <c r="AG20" s="3"/>
      <c r="AH20" s="108">
        <f t="shared" ref="AH20:AJ20" si="24">sum(U20+AD20)</f>
        <v>0</v>
      </c>
      <c r="AI20" s="109">
        <f t="shared" si="24"/>
        <v>0</v>
      </c>
      <c r="AJ20" s="109">
        <f t="shared" si="24"/>
        <v>0</v>
      </c>
      <c r="AK20" s="107"/>
      <c r="AL20" s="105">
        <v>1.0</v>
      </c>
      <c r="AM20" s="105">
        <v>1.0</v>
      </c>
      <c r="AN20" s="105">
        <v>0.0</v>
      </c>
      <c r="AO20" s="105">
        <v>0.0</v>
      </c>
      <c r="AP20" s="105">
        <v>0.0</v>
      </c>
      <c r="AQ20" s="106">
        <v>0.0</v>
      </c>
      <c r="AR20" s="106">
        <v>0.0</v>
      </c>
      <c r="AS20" s="107"/>
      <c r="AT20" s="105">
        <v>12.0</v>
      </c>
      <c r="AU20" s="105">
        <v>11.0</v>
      </c>
      <c r="AV20" s="105">
        <v>1.0</v>
      </c>
      <c r="AW20" s="105">
        <v>1.0</v>
      </c>
      <c r="AX20" s="105">
        <v>0.0</v>
      </c>
      <c r="AY20" s="105">
        <v>1.0</v>
      </c>
      <c r="AZ20" s="106">
        <v>1500.0</v>
      </c>
      <c r="BA20" s="106">
        <v>1500.0</v>
      </c>
      <c r="BB20" s="3"/>
      <c r="BC20" s="108">
        <f t="shared" ref="BC20:BE20" si="25">sum(AP20+AY20)</f>
        <v>1</v>
      </c>
      <c r="BD20" s="109">
        <f t="shared" si="25"/>
        <v>1500</v>
      </c>
      <c r="BE20" s="109">
        <f t="shared" si="25"/>
        <v>1500</v>
      </c>
      <c r="BF20" s="107"/>
      <c r="BG20" s="108">
        <f t="shared" ref="BG20:BI20" si="26">AH20+BC20</f>
        <v>1</v>
      </c>
      <c r="BH20" s="109">
        <f t="shared" si="26"/>
        <v>1500</v>
      </c>
      <c r="BI20" s="109">
        <f t="shared" si="26"/>
        <v>1500</v>
      </c>
      <c r="BJ20" s="107"/>
      <c r="BK20" s="107"/>
    </row>
    <row r="21" ht="14.25" customHeight="1">
      <c r="A21" s="103"/>
      <c r="B21" s="104">
        <f t="shared" si="8"/>
        <v>45055</v>
      </c>
      <c r="C21" s="97"/>
      <c r="D21" s="105" t="s">
        <v>119</v>
      </c>
      <c r="E21" s="105"/>
      <c r="F21" s="105"/>
      <c r="G21" s="106">
        <v>0.0</v>
      </c>
      <c r="H21" s="105">
        <v>9.0</v>
      </c>
      <c r="I21" s="105">
        <v>0.0</v>
      </c>
      <c r="J21" s="105">
        <v>0.0</v>
      </c>
      <c r="K21" s="105">
        <v>6.0</v>
      </c>
      <c r="L21" s="105">
        <v>0.0</v>
      </c>
      <c r="M21" s="105">
        <v>0.0</v>
      </c>
      <c r="N21" s="105">
        <v>0.0</v>
      </c>
      <c r="O21" s="107"/>
      <c r="P21" s="107"/>
      <c r="Q21" s="105">
        <v>2.0</v>
      </c>
      <c r="R21" s="105">
        <v>2.0</v>
      </c>
      <c r="S21" s="105">
        <v>0.0</v>
      </c>
      <c r="T21" s="105">
        <v>0.0</v>
      </c>
      <c r="U21" s="105">
        <v>0.0</v>
      </c>
      <c r="V21" s="106">
        <v>0.0</v>
      </c>
      <c r="W21" s="106">
        <v>0.0</v>
      </c>
      <c r="X21" s="107"/>
      <c r="Y21" s="105">
        <v>1.0</v>
      </c>
      <c r="Z21" s="105">
        <v>1.0</v>
      </c>
      <c r="AA21" s="105">
        <v>0.0</v>
      </c>
      <c r="AB21" s="105">
        <v>0.0</v>
      </c>
      <c r="AC21" s="105">
        <v>0.0</v>
      </c>
      <c r="AD21" s="105">
        <v>0.0</v>
      </c>
      <c r="AE21" s="106">
        <v>0.0</v>
      </c>
      <c r="AF21" s="106">
        <v>0.0</v>
      </c>
      <c r="AG21" s="3"/>
      <c r="AH21" s="108">
        <f t="shared" ref="AH21:AJ21" si="27">sum(U21+AD21)</f>
        <v>0</v>
      </c>
      <c r="AI21" s="109">
        <f t="shared" si="27"/>
        <v>0</v>
      </c>
      <c r="AJ21" s="109">
        <f t="shared" si="27"/>
        <v>0</v>
      </c>
      <c r="AK21" s="107"/>
      <c r="AL21" s="105">
        <v>1.0</v>
      </c>
      <c r="AM21" s="105">
        <v>0.0</v>
      </c>
      <c r="AN21" s="105">
        <v>1.0</v>
      </c>
      <c r="AO21" s="105">
        <v>3.0</v>
      </c>
      <c r="AP21" s="105">
        <v>3.0</v>
      </c>
      <c r="AQ21" s="106">
        <v>6000.0</v>
      </c>
      <c r="AR21" s="106">
        <v>6000.0</v>
      </c>
      <c r="AS21" s="107"/>
      <c r="AT21" s="105">
        <v>8.0</v>
      </c>
      <c r="AU21" s="105">
        <v>8.0</v>
      </c>
      <c r="AV21" s="105">
        <v>0.0</v>
      </c>
      <c r="AW21" s="105">
        <v>2.0</v>
      </c>
      <c r="AX21" s="105">
        <v>0.0</v>
      </c>
      <c r="AY21" s="105">
        <v>2.0</v>
      </c>
      <c r="AZ21" s="106">
        <v>7000.0</v>
      </c>
      <c r="BA21" s="106">
        <v>7000.0</v>
      </c>
      <c r="BB21" s="3"/>
      <c r="BC21" s="108">
        <f t="shared" ref="BC21:BE21" si="28">sum(AP21+AY21)</f>
        <v>5</v>
      </c>
      <c r="BD21" s="109">
        <f t="shared" si="28"/>
        <v>13000</v>
      </c>
      <c r="BE21" s="109">
        <f t="shared" si="28"/>
        <v>13000</v>
      </c>
      <c r="BF21" s="107"/>
      <c r="BG21" s="108">
        <f t="shared" ref="BG21:BI21" si="29">AH21+BC21</f>
        <v>5</v>
      </c>
      <c r="BH21" s="109">
        <f t="shared" si="29"/>
        <v>13000</v>
      </c>
      <c r="BI21" s="109">
        <f t="shared" si="29"/>
        <v>13000</v>
      </c>
      <c r="BJ21" s="107"/>
      <c r="BK21" s="107"/>
    </row>
    <row r="22" ht="14.25" customHeight="1">
      <c r="A22" s="103"/>
      <c r="B22" s="104">
        <f t="shared" si="8"/>
        <v>45056</v>
      </c>
      <c r="C22" s="97"/>
      <c r="D22" s="105" t="s">
        <v>119</v>
      </c>
      <c r="E22" s="105"/>
      <c r="F22" s="105"/>
      <c r="G22" s="106">
        <v>0.0</v>
      </c>
      <c r="H22" s="105">
        <v>20.0</v>
      </c>
      <c r="I22" s="105">
        <v>39.0</v>
      </c>
      <c r="J22" s="105">
        <v>18.0</v>
      </c>
      <c r="K22" s="105">
        <v>1.0</v>
      </c>
      <c r="L22" s="105">
        <v>1.0</v>
      </c>
      <c r="M22" s="105">
        <v>0.0</v>
      </c>
      <c r="N22" s="105">
        <v>0.0</v>
      </c>
      <c r="O22" s="107"/>
      <c r="P22" s="107"/>
      <c r="Q22" s="105">
        <v>2.0</v>
      </c>
      <c r="R22" s="105">
        <v>2.0</v>
      </c>
      <c r="S22" s="105">
        <v>0.0</v>
      </c>
      <c r="T22" s="105">
        <v>0.0</v>
      </c>
      <c r="U22" s="105">
        <v>0.0</v>
      </c>
      <c r="V22" s="106">
        <v>0.0</v>
      </c>
      <c r="W22" s="106">
        <v>0.0</v>
      </c>
      <c r="X22" s="107"/>
      <c r="Y22" s="105">
        <v>1.0</v>
      </c>
      <c r="Z22" s="105">
        <v>1.0</v>
      </c>
      <c r="AA22" s="105">
        <v>0.0</v>
      </c>
      <c r="AB22" s="105">
        <v>0.0</v>
      </c>
      <c r="AC22" s="105">
        <v>0.0</v>
      </c>
      <c r="AD22" s="105">
        <v>0.0</v>
      </c>
      <c r="AE22" s="106">
        <v>0.0</v>
      </c>
      <c r="AF22" s="106">
        <v>0.0</v>
      </c>
      <c r="AG22" s="3"/>
      <c r="AH22" s="108">
        <f t="shared" ref="AH22:AJ22" si="30">sum(U22+AD22)</f>
        <v>0</v>
      </c>
      <c r="AI22" s="109">
        <f t="shared" si="30"/>
        <v>0</v>
      </c>
      <c r="AJ22" s="109">
        <f t="shared" si="30"/>
        <v>0</v>
      </c>
      <c r="AK22" s="107"/>
      <c r="AL22" s="105">
        <v>2.0</v>
      </c>
      <c r="AM22" s="105">
        <v>1.0</v>
      </c>
      <c r="AN22" s="105">
        <v>1.0</v>
      </c>
      <c r="AO22" s="105">
        <v>1.0</v>
      </c>
      <c r="AP22" s="105">
        <v>1.0</v>
      </c>
      <c r="AQ22" s="106">
        <v>500.0</v>
      </c>
      <c r="AR22" s="106">
        <v>1500.0</v>
      </c>
      <c r="AS22" s="107"/>
      <c r="AT22" s="105">
        <v>2.0</v>
      </c>
      <c r="AU22" s="105">
        <v>0.0</v>
      </c>
      <c r="AV22" s="105">
        <v>2.0</v>
      </c>
      <c r="AW22" s="105">
        <v>1.0</v>
      </c>
      <c r="AX22" s="105">
        <v>1.0</v>
      </c>
      <c r="AY22" s="105">
        <v>1.0</v>
      </c>
      <c r="AZ22" s="106">
        <v>3500.0</v>
      </c>
      <c r="BA22" s="106">
        <v>3500.0</v>
      </c>
      <c r="BB22" s="3"/>
      <c r="BC22" s="108">
        <f t="shared" ref="BC22:BE22" si="31">sum(AP22+AY22)</f>
        <v>2</v>
      </c>
      <c r="BD22" s="109">
        <f t="shared" si="31"/>
        <v>4000</v>
      </c>
      <c r="BE22" s="109">
        <f t="shared" si="31"/>
        <v>5000</v>
      </c>
      <c r="BF22" s="107"/>
      <c r="BG22" s="108">
        <f t="shared" ref="BG22:BI22" si="32">AH22+BC22</f>
        <v>2</v>
      </c>
      <c r="BH22" s="109">
        <f t="shared" si="32"/>
        <v>4000</v>
      </c>
      <c r="BI22" s="109">
        <f t="shared" si="32"/>
        <v>5000</v>
      </c>
      <c r="BJ22" s="107"/>
      <c r="BK22" s="107"/>
    </row>
    <row r="23" ht="14.25" customHeight="1">
      <c r="A23" s="103"/>
      <c r="B23" s="104">
        <f t="shared" si="8"/>
        <v>45057</v>
      </c>
      <c r="C23" s="97"/>
      <c r="D23" s="105" t="s">
        <v>119</v>
      </c>
      <c r="E23" s="105"/>
      <c r="F23" s="105"/>
      <c r="G23" s="106">
        <v>0.0</v>
      </c>
      <c r="H23" s="105">
        <v>6.0</v>
      </c>
      <c r="I23" s="105">
        <v>29.0</v>
      </c>
      <c r="J23" s="105">
        <v>18.0</v>
      </c>
      <c r="K23" s="105">
        <v>3.0</v>
      </c>
      <c r="L23" s="105">
        <v>0.0</v>
      </c>
      <c r="M23" s="105">
        <v>0.0</v>
      </c>
      <c r="N23" s="105">
        <v>0.0</v>
      </c>
      <c r="O23" s="107"/>
      <c r="P23" s="107"/>
      <c r="Q23" s="105">
        <v>0.0</v>
      </c>
      <c r="R23" s="105">
        <v>0.0</v>
      </c>
      <c r="S23" s="105">
        <v>0.0</v>
      </c>
      <c r="T23" s="105">
        <v>0.0</v>
      </c>
      <c r="U23" s="105">
        <v>0.0</v>
      </c>
      <c r="V23" s="106">
        <v>0.0</v>
      </c>
      <c r="W23" s="106">
        <v>0.0</v>
      </c>
      <c r="X23" s="107"/>
      <c r="Y23" s="105">
        <v>1.0</v>
      </c>
      <c r="Z23" s="105">
        <v>0.0</v>
      </c>
      <c r="AA23" s="105">
        <v>1.0</v>
      </c>
      <c r="AB23" s="105">
        <v>0.0</v>
      </c>
      <c r="AC23" s="105">
        <v>0.0</v>
      </c>
      <c r="AD23" s="105">
        <v>0.0</v>
      </c>
      <c r="AE23" s="106">
        <v>0.0</v>
      </c>
      <c r="AF23" s="106">
        <v>0.0</v>
      </c>
      <c r="AG23" s="3"/>
      <c r="AH23" s="108">
        <f t="shared" ref="AH23:AJ23" si="33">sum(U23+AD23)</f>
        <v>0</v>
      </c>
      <c r="AI23" s="109">
        <f t="shared" si="33"/>
        <v>0</v>
      </c>
      <c r="AJ23" s="109">
        <f t="shared" si="33"/>
        <v>0</v>
      </c>
      <c r="AK23" s="107"/>
      <c r="AL23" s="105">
        <v>1.0</v>
      </c>
      <c r="AM23" s="105">
        <v>1.0</v>
      </c>
      <c r="AN23" s="105">
        <v>0.0</v>
      </c>
      <c r="AO23" s="105">
        <v>0.0</v>
      </c>
      <c r="AP23" s="105">
        <v>0.0</v>
      </c>
      <c r="AQ23" s="106">
        <v>0.0</v>
      </c>
      <c r="AR23" s="106">
        <v>0.0</v>
      </c>
      <c r="AS23" s="107"/>
      <c r="AT23" s="105">
        <v>3.0</v>
      </c>
      <c r="AU23" s="105">
        <v>3.0</v>
      </c>
      <c r="AV23" s="105">
        <v>0.0</v>
      </c>
      <c r="AW23" s="105">
        <v>0.0</v>
      </c>
      <c r="AX23" s="105">
        <v>0.0</v>
      </c>
      <c r="AY23" s="105">
        <v>0.0</v>
      </c>
      <c r="AZ23" s="106">
        <v>0.0</v>
      </c>
      <c r="BA23" s="106">
        <v>0.0</v>
      </c>
      <c r="BB23" s="3"/>
      <c r="BC23" s="108">
        <f t="shared" ref="BC23:BE23" si="34">sum(AP23+AY23)</f>
        <v>0</v>
      </c>
      <c r="BD23" s="109">
        <f t="shared" si="34"/>
        <v>0</v>
      </c>
      <c r="BE23" s="109">
        <f t="shared" si="34"/>
        <v>0</v>
      </c>
      <c r="BF23" s="107"/>
      <c r="BG23" s="108">
        <f t="shared" ref="BG23:BI23" si="35">AH23+BC23</f>
        <v>0</v>
      </c>
      <c r="BH23" s="109">
        <f t="shared" si="35"/>
        <v>0</v>
      </c>
      <c r="BI23" s="109">
        <f t="shared" si="35"/>
        <v>0</v>
      </c>
      <c r="BJ23" s="107"/>
      <c r="BK23" s="107"/>
    </row>
    <row r="24" ht="14.25" customHeight="1">
      <c r="A24" s="103"/>
      <c r="B24" s="104">
        <f t="shared" si="8"/>
        <v>45058</v>
      </c>
      <c r="C24" s="97"/>
      <c r="D24" s="105" t="s">
        <v>119</v>
      </c>
      <c r="E24" s="105"/>
      <c r="F24" s="105"/>
      <c r="G24" s="106">
        <v>0.0</v>
      </c>
      <c r="H24" s="105">
        <v>9.0</v>
      </c>
      <c r="I24" s="105">
        <v>14.0</v>
      </c>
      <c r="J24" s="105">
        <v>11.0</v>
      </c>
      <c r="K24" s="105">
        <v>1.0</v>
      </c>
      <c r="L24" s="105">
        <v>0.0</v>
      </c>
      <c r="M24" s="105">
        <v>0.0</v>
      </c>
      <c r="N24" s="105">
        <v>0.0</v>
      </c>
      <c r="O24" s="107"/>
      <c r="P24" s="107"/>
      <c r="Q24" s="105">
        <v>0.0</v>
      </c>
      <c r="R24" s="105">
        <v>0.0</v>
      </c>
      <c r="S24" s="105">
        <v>0.0</v>
      </c>
      <c r="T24" s="105">
        <v>0.0</v>
      </c>
      <c r="U24" s="105">
        <v>0.0</v>
      </c>
      <c r="V24" s="106">
        <v>0.0</v>
      </c>
      <c r="W24" s="106">
        <v>0.0</v>
      </c>
      <c r="X24" s="107"/>
      <c r="Y24" s="105">
        <v>1.0</v>
      </c>
      <c r="Z24" s="105">
        <v>0.0</v>
      </c>
      <c r="AA24" s="105">
        <v>1.0</v>
      </c>
      <c r="AB24" s="105">
        <v>0.0</v>
      </c>
      <c r="AC24" s="105">
        <v>0.0</v>
      </c>
      <c r="AD24" s="105">
        <v>0.0</v>
      </c>
      <c r="AE24" s="106">
        <v>0.0</v>
      </c>
      <c r="AF24" s="106">
        <v>0.0</v>
      </c>
      <c r="AG24" s="3"/>
      <c r="AH24" s="108">
        <f t="shared" ref="AH24:AJ24" si="36">sum(U24+AD24)</f>
        <v>0</v>
      </c>
      <c r="AI24" s="109">
        <f t="shared" si="36"/>
        <v>0</v>
      </c>
      <c r="AJ24" s="109">
        <f t="shared" si="36"/>
        <v>0</v>
      </c>
      <c r="AK24" s="107"/>
      <c r="AL24" s="105">
        <v>3.0</v>
      </c>
      <c r="AM24" s="105">
        <v>3.0</v>
      </c>
      <c r="AN24" s="105">
        <v>0.0</v>
      </c>
      <c r="AO24" s="105">
        <v>0.0</v>
      </c>
      <c r="AP24" s="105">
        <v>0.0</v>
      </c>
      <c r="AQ24" s="106">
        <v>0.0</v>
      </c>
      <c r="AR24" s="106">
        <v>0.0</v>
      </c>
      <c r="AS24" s="107"/>
      <c r="AT24" s="105">
        <v>8.0</v>
      </c>
      <c r="AU24" s="105">
        <v>8.0</v>
      </c>
      <c r="AV24" s="105">
        <v>0.0</v>
      </c>
      <c r="AW24" s="105">
        <v>0.0</v>
      </c>
      <c r="AX24" s="105">
        <v>0.0</v>
      </c>
      <c r="AY24" s="105">
        <v>0.0</v>
      </c>
      <c r="AZ24" s="106">
        <v>0.0</v>
      </c>
      <c r="BA24" s="106">
        <v>0.0</v>
      </c>
      <c r="BB24" s="3"/>
      <c r="BC24" s="108">
        <f t="shared" ref="BC24:BE24" si="37">sum(AP24+AY24)</f>
        <v>0</v>
      </c>
      <c r="BD24" s="109">
        <f t="shared" si="37"/>
        <v>0</v>
      </c>
      <c r="BE24" s="109">
        <f t="shared" si="37"/>
        <v>0</v>
      </c>
      <c r="BF24" s="107"/>
      <c r="BG24" s="108">
        <f t="shared" ref="BG24:BI24" si="38">AH24+BC24</f>
        <v>0</v>
      </c>
      <c r="BH24" s="109">
        <f t="shared" si="38"/>
        <v>0</v>
      </c>
      <c r="BI24" s="109">
        <f t="shared" si="38"/>
        <v>0</v>
      </c>
      <c r="BJ24" s="107"/>
      <c r="BK24" s="107"/>
    </row>
    <row r="25" ht="14.25" customHeight="1">
      <c r="A25" s="103"/>
      <c r="B25" s="104">
        <f t="shared" si="8"/>
        <v>45059</v>
      </c>
      <c r="C25" s="97"/>
      <c r="D25" s="105" t="s">
        <v>119</v>
      </c>
      <c r="E25" s="105"/>
      <c r="F25" s="105"/>
      <c r="G25" s="106">
        <v>0.0</v>
      </c>
      <c r="H25" s="105">
        <v>0.0</v>
      </c>
      <c r="I25" s="105">
        <v>0.0</v>
      </c>
      <c r="J25" s="105">
        <v>0.0</v>
      </c>
      <c r="K25" s="105">
        <v>1.0</v>
      </c>
      <c r="L25" s="105">
        <v>0.0</v>
      </c>
      <c r="M25" s="105">
        <v>0.0</v>
      </c>
      <c r="N25" s="105">
        <v>0.0</v>
      </c>
      <c r="O25" s="107"/>
      <c r="P25" s="107"/>
      <c r="Q25" s="105">
        <v>0.0</v>
      </c>
      <c r="R25" s="105">
        <v>0.0</v>
      </c>
      <c r="S25" s="105">
        <v>0.0</v>
      </c>
      <c r="T25" s="105">
        <v>0.0</v>
      </c>
      <c r="U25" s="105">
        <v>0.0</v>
      </c>
      <c r="V25" s="106">
        <v>0.0</v>
      </c>
      <c r="W25" s="106">
        <v>0.0</v>
      </c>
      <c r="X25" s="107"/>
      <c r="Y25" s="105">
        <v>0.0</v>
      </c>
      <c r="Z25" s="105">
        <v>0.0</v>
      </c>
      <c r="AA25" s="105">
        <v>0.0</v>
      </c>
      <c r="AB25" s="105">
        <v>0.0</v>
      </c>
      <c r="AC25" s="105">
        <v>0.0</v>
      </c>
      <c r="AD25" s="105">
        <v>0.0</v>
      </c>
      <c r="AE25" s="106">
        <v>0.0</v>
      </c>
      <c r="AF25" s="106">
        <v>0.0</v>
      </c>
      <c r="AG25" s="3"/>
      <c r="AH25" s="108">
        <f t="shared" ref="AH25:AJ25" si="39">sum(U25+AD25)</f>
        <v>0</v>
      </c>
      <c r="AI25" s="109">
        <f t="shared" si="39"/>
        <v>0</v>
      </c>
      <c r="AJ25" s="109">
        <f t="shared" si="39"/>
        <v>0</v>
      </c>
      <c r="AK25" s="107"/>
      <c r="AL25" s="105">
        <v>1.0</v>
      </c>
      <c r="AM25" s="105">
        <v>1.0</v>
      </c>
      <c r="AN25" s="105">
        <v>0.0</v>
      </c>
      <c r="AO25" s="105">
        <v>0.0</v>
      </c>
      <c r="AP25" s="105">
        <v>0.0</v>
      </c>
      <c r="AQ25" s="106">
        <v>0.0</v>
      </c>
      <c r="AR25" s="106">
        <v>0.0</v>
      </c>
      <c r="AS25" s="107"/>
      <c r="AT25" s="105">
        <v>6.0</v>
      </c>
      <c r="AU25" s="105">
        <v>5.0</v>
      </c>
      <c r="AV25" s="105">
        <v>1.0</v>
      </c>
      <c r="AW25" s="105">
        <v>0.0</v>
      </c>
      <c r="AX25" s="105">
        <v>0.0</v>
      </c>
      <c r="AY25" s="105">
        <v>0.0</v>
      </c>
      <c r="AZ25" s="106">
        <v>0.0</v>
      </c>
      <c r="BA25" s="106">
        <v>0.0</v>
      </c>
      <c r="BB25" s="3"/>
      <c r="BC25" s="108">
        <f t="shared" ref="BC25:BE25" si="40">sum(AP25+AY25)</f>
        <v>0</v>
      </c>
      <c r="BD25" s="109">
        <f t="shared" si="40"/>
        <v>0</v>
      </c>
      <c r="BE25" s="109">
        <f t="shared" si="40"/>
        <v>0</v>
      </c>
      <c r="BF25" s="107"/>
      <c r="BG25" s="108">
        <f t="shared" ref="BG25:BI25" si="41">AH25+BC25</f>
        <v>0</v>
      </c>
      <c r="BH25" s="109">
        <f t="shared" si="41"/>
        <v>0</v>
      </c>
      <c r="BI25" s="109">
        <f t="shared" si="41"/>
        <v>0</v>
      </c>
      <c r="BJ25" s="107"/>
      <c r="BK25" s="107"/>
    </row>
    <row r="26" ht="14.25" customHeight="1">
      <c r="A26" s="103"/>
      <c r="B26" s="104">
        <f t="shared" si="8"/>
        <v>45060</v>
      </c>
      <c r="C26" s="97"/>
      <c r="D26" s="105" t="s">
        <v>119</v>
      </c>
      <c r="E26" s="105"/>
      <c r="F26" s="105"/>
      <c r="G26" s="106">
        <v>769.71</v>
      </c>
      <c r="H26" s="105">
        <v>13.0</v>
      </c>
      <c r="I26" s="105">
        <v>0.0</v>
      </c>
      <c r="J26" s="105">
        <v>0.0</v>
      </c>
      <c r="K26" s="105">
        <v>0.0</v>
      </c>
      <c r="L26" s="105">
        <v>0.0</v>
      </c>
      <c r="M26" s="105">
        <v>0.0</v>
      </c>
      <c r="N26" s="105">
        <v>0.0</v>
      </c>
      <c r="O26" s="107"/>
      <c r="P26" s="107"/>
      <c r="Q26" s="105">
        <v>0.0</v>
      </c>
      <c r="R26" s="105">
        <v>0.0</v>
      </c>
      <c r="S26" s="105">
        <v>0.0</v>
      </c>
      <c r="T26" s="105">
        <v>0.0</v>
      </c>
      <c r="U26" s="105">
        <v>0.0</v>
      </c>
      <c r="V26" s="106">
        <v>0.0</v>
      </c>
      <c r="W26" s="106">
        <v>0.0</v>
      </c>
      <c r="X26" s="107"/>
      <c r="Y26" s="105">
        <v>0.0</v>
      </c>
      <c r="Z26" s="105">
        <v>0.0</v>
      </c>
      <c r="AA26" s="105">
        <v>0.0</v>
      </c>
      <c r="AB26" s="105">
        <v>0.0</v>
      </c>
      <c r="AC26" s="105">
        <v>0.0</v>
      </c>
      <c r="AD26" s="105">
        <v>0.0</v>
      </c>
      <c r="AE26" s="106">
        <v>0.0</v>
      </c>
      <c r="AF26" s="106">
        <v>0.0</v>
      </c>
      <c r="AG26" s="3"/>
      <c r="AH26" s="108">
        <f t="shared" ref="AH26:AJ26" si="42">sum(U26+AD26)</f>
        <v>0</v>
      </c>
      <c r="AI26" s="109">
        <f t="shared" si="42"/>
        <v>0</v>
      </c>
      <c r="AJ26" s="109">
        <f t="shared" si="42"/>
        <v>0</v>
      </c>
      <c r="AK26" s="107"/>
      <c r="AL26" s="105">
        <v>0.0</v>
      </c>
      <c r="AM26" s="105">
        <v>0.0</v>
      </c>
      <c r="AN26" s="105">
        <v>0.0</v>
      </c>
      <c r="AO26" s="105">
        <v>0.0</v>
      </c>
      <c r="AP26" s="105">
        <v>0.0</v>
      </c>
      <c r="AQ26" s="106">
        <v>0.0</v>
      </c>
      <c r="AR26" s="106">
        <v>0.0</v>
      </c>
      <c r="AS26" s="107"/>
      <c r="AT26" s="105">
        <v>2.0</v>
      </c>
      <c r="AU26" s="105">
        <v>2.0</v>
      </c>
      <c r="AV26" s="105">
        <v>0.0</v>
      </c>
      <c r="AW26" s="105">
        <v>0.0</v>
      </c>
      <c r="AX26" s="105">
        <v>0.0</v>
      </c>
      <c r="AY26" s="105">
        <v>0.0</v>
      </c>
      <c r="AZ26" s="106">
        <v>0.0</v>
      </c>
      <c r="BA26" s="106">
        <v>0.0</v>
      </c>
      <c r="BB26" s="3"/>
      <c r="BC26" s="108">
        <f t="shared" ref="BC26:BE26" si="43">sum(AP26+AY26)</f>
        <v>0</v>
      </c>
      <c r="BD26" s="109">
        <f t="shared" si="43"/>
        <v>0</v>
      </c>
      <c r="BE26" s="109">
        <f t="shared" si="43"/>
        <v>0</v>
      </c>
      <c r="BF26" s="107"/>
      <c r="BG26" s="108">
        <f t="shared" ref="BG26:BI26" si="44">AH26+BC26</f>
        <v>0</v>
      </c>
      <c r="BH26" s="109">
        <f t="shared" si="44"/>
        <v>0</v>
      </c>
      <c r="BI26" s="109">
        <f t="shared" si="44"/>
        <v>0</v>
      </c>
      <c r="BJ26" s="107"/>
      <c r="BK26" s="107"/>
    </row>
    <row r="27" ht="14.25" customHeight="1">
      <c r="A27" s="103"/>
      <c r="B27" s="104">
        <f t="shared" si="8"/>
        <v>45061</v>
      </c>
      <c r="C27" s="97"/>
      <c r="D27" s="105" t="s">
        <v>119</v>
      </c>
      <c r="E27" s="105"/>
      <c r="F27" s="105"/>
      <c r="G27" s="106">
        <v>0.0</v>
      </c>
      <c r="H27" s="105">
        <v>9.0</v>
      </c>
      <c r="I27" s="105">
        <v>0.0</v>
      </c>
      <c r="J27" s="105">
        <v>0.0</v>
      </c>
      <c r="K27" s="105">
        <v>2.0</v>
      </c>
      <c r="L27" s="105">
        <v>0.0</v>
      </c>
      <c r="M27" s="105">
        <v>0.0</v>
      </c>
      <c r="N27" s="105">
        <v>0.0</v>
      </c>
      <c r="O27" s="107"/>
      <c r="P27" s="107"/>
      <c r="Q27" s="105">
        <v>0.0</v>
      </c>
      <c r="R27" s="105">
        <v>0.0</v>
      </c>
      <c r="S27" s="105">
        <v>0.0</v>
      </c>
      <c r="T27" s="105">
        <v>0.0</v>
      </c>
      <c r="U27" s="105">
        <v>0.0</v>
      </c>
      <c r="V27" s="106">
        <v>0.0</v>
      </c>
      <c r="W27" s="106">
        <v>0.0</v>
      </c>
      <c r="X27" s="107"/>
      <c r="Y27" s="105">
        <v>0.0</v>
      </c>
      <c r="Z27" s="105">
        <v>0.0</v>
      </c>
      <c r="AA27" s="105">
        <v>0.0</v>
      </c>
      <c r="AB27" s="105">
        <v>0.0</v>
      </c>
      <c r="AC27" s="105">
        <v>0.0</v>
      </c>
      <c r="AD27" s="105">
        <v>0.0</v>
      </c>
      <c r="AE27" s="106">
        <v>0.0</v>
      </c>
      <c r="AF27" s="106">
        <v>0.0</v>
      </c>
      <c r="AG27" s="3"/>
      <c r="AH27" s="108">
        <f t="shared" ref="AH27:AJ27" si="45">sum(U27+AD27)</f>
        <v>0</v>
      </c>
      <c r="AI27" s="109">
        <f t="shared" si="45"/>
        <v>0</v>
      </c>
      <c r="AJ27" s="109">
        <f t="shared" si="45"/>
        <v>0</v>
      </c>
      <c r="AK27" s="107"/>
      <c r="AL27" s="105">
        <v>0.0</v>
      </c>
      <c r="AM27" s="105">
        <v>0.0</v>
      </c>
      <c r="AN27" s="105">
        <v>0.0</v>
      </c>
      <c r="AO27" s="105">
        <v>0.0</v>
      </c>
      <c r="AP27" s="105">
        <v>0.0</v>
      </c>
      <c r="AQ27" s="106">
        <v>0.0</v>
      </c>
      <c r="AR27" s="106">
        <v>0.0</v>
      </c>
      <c r="AS27" s="107"/>
      <c r="AT27" s="105">
        <v>9.0</v>
      </c>
      <c r="AU27" s="105">
        <v>8.0</v>
      </c>
      <c r="AV27" s="105">
        <v>1.0</v>
      </c>
      <c r="AW27" s="105">
        <v>0.0</v>
      </c>
      <c r="AX27" s="105">
        <v>0.0</v>
      </c>
      <c r="AY27" s="105">
        <v>0.0</v>
      </c>
      <c r="AZ27" s="106">
        <v>0.0</v>
      </c>
      <c r="BA27" s="106">
        <v>0.0</v>
      </c>
      <c r="BB27" s="3"/>
      <c r="BC27" s="108">
        <f t="shared" ref="BC27:BE27" si="46">sum(AP27+AY27)</f>
        <v>0</v>
      </c>
      <c r="BD27" s="109">
        <f t="shared" si="46"/>
        <v>0</v>
      </c>
      <c r="BE27" s="109">
        <f t="shared" si="46"/>
        <v>0</v>
      </c>
      <c r="BF27" s="107"/>
      <c r="BG27" s="108">
        <f t="shared" ref="BG27:BI27" si="47">AH27+BC27</f>
        <v>0</v>
      </c>
      <c r="BH27" s="109">
        <f t="shared" si="47"/>
        <v>0</v>
      </c>
      <c r="BI27" s="109">
        <f t="shared" si="47"/>
        <v>0</v>
      </c>
      <c r="BJ27" s="107"/>
      <c r="BK27" s="107"/>
    </row>
    <row r="28" ht="14.25" customHeight="1">
      <c r="A28" s="103"/>
      <c r="B28" s="104">
        <f t="shared" si="8"/>
        <v>45062</v>
      </c>
      <c r="C28" s="97"/>
      <c r="D28" s="105" t="s">
        <v>119</v>
      </c>
      <c r="E28" s="105"/>
      <c r="F28" s="105"/>
      <c r="G28" s="106">
        <v>0.0</v>
      </c>
      <c r="H28" s="105">
        <v>15.0</v>
      </c>
      <c r="I28" s="105">
        <v>0.0</v>
      </c>
      <c r="J28" s="105">
        <v>0.0</v>
      </c>
      <c r="K28" s="105">
        <v>1.0</v>
      </c>
      <c r="L28" s="105">
        <v>0.0</v>
      </c>
      <c r="M28" s="105">
        <v>0.0</v>
      </c>
      <c r="N28" s="105">
        <v>0.0</v>
      </c>
      <c r="O28" s="107"/>
      <c r="P28" s="107"/>
      <c r="Q28" s="105">
        <v>0.0</v>
      </c>
      <c r="R28" s="105">
        <v>0.0</v>
      </c>
      <c r="S28" s="105">
        <v>0.0</v>
      </c>
      <c r="T28" s="105">
        <v>0.0</v>
      </c>
      <c r="U28" s="105">
        <v>0.0</v>
      </c>
      <c r="V28" s="106">
        <v>0.0</v>
      </c>
      <c r="W28" s="106">
        <v>0.0</v>
      </c>
      <c r="X28" s="107"/>
      <c r="Y28" s="105">
        <v>1.0</v>
      </c>
      <c r="Z28" s="105">
        <v>0.0</v>
      </c>
      <c r="AA28" s="105">
        <v>1.0</v>
      </c>
      <c r="AB28" s="105">
        <v>0.0</v>
      </c>
      <c r="AC28" s="105">
        <v>0.0</v>
      </c>
      <c r="AD28" s="105">
        <v>0.0</v>
      </c>
      <c r="AE28" s="106">
        <v>0.0</v>
      </c>
      <c r="AF28" s="106">
        <v>0.0</v>
      </c>
      <c r="AG28" s="3"/>
      <c r="AH28" s="108">
        <f t="shared" ref="AH28:AJ28" si="48">sum(U28+AD28)</f>
        <v>0</v>
      </c>
      <c r="AI28" s="109">
        <f t="shared" si="48"/>
        <v>0</v>
      </c>
      <c r="AJ28" s="109">
        <f t="shared" si="48"/>
        <v>0</v>
      </c>
      <c r="AK28" s="107"/>
      <c r="AL28" s="105">
        <v>1.0</v>
      </c>
      <c r="AM28" s="105">
        <v>1.0</v>
      </c>
      <c r="AN28" s="105">
        <v>0.0</v>
      </c>
      <c r="AO28" s="105">
        <v>0.0</v>
      </c>
      <c r="AP28" s="105">
        <v>1.0</v>
      </c>
      <c r="AQ28" s="106">
        <v>1250.0</v>
      </c>
      <c r="AR28" s="106">
        <v>1250.0</v>
      </c>
      <c r="AS28" s="107"/>
      <c r="AT28" s="105">
        <v>3.0</v>
      </c>
      <c r="AU28" s="105">
        <v>1.0</v>
      </c>
      <c r="AV28" s="105">
        <v>2.0</v>
      </c>
      <c r="AW28" s="105">
        <v>5.0</v>
      </c>
      <c r="AX28" s="105">
        <v>4.0</v>
      </c>
      <c r="AY28" s="105">
        <v>5.0</v>
      </c>
      <c r="AZ28" s="106">
        <v>6750.0</v>
      </c>
      <c r="BA28" s="106">
        <v>10250.0</v>
      </c>
      <c r="BB28" s="3"/>
      <c r="BC28" s="108">
        <f t="shared" ref="BC28:BE28" si="49">sum(AP28+AY28)</f>
        <v>6</v>
      </c>
      <c r="BD28" s="109">
        <f t="shared" si="49"/>
        <v>8000</v>
      </c>
      <c r="BE28" s="109">
        <f t="shared" si="49"/>
        <v>11500</v>
      </c>
      <c r="BF28" s="107"/>
      <c r="BG28" s="108">
        <f t="shared" ref="BG28:BI28" si="50">AH28+BC28</f>
        <v>6</v>
      </c>
      <c r="BH28" s="109">
        <f t="shared" si="50"/>
        <v>8000</v>
      </c>
      <c r="BI28" s="109">
        <f t="shared" si="50"/>
        <v>11500</v>
      </c>
      <c r="BJ28" s="107"/>
      <c r="BK28" s="107"/>
    </row>
    <row r="29" ht="14.25" customHeight="1">
      <c r="A29" s="103"/>
      <c r="B29" s="104">
        <f t="shared" si="8"/>
        <v>45063</v>
      </c>
      <c r="C29" s="97"/>
      <c r="D29" s="105" t="s">
        <v>119</v>
      </c>
      <c r="E29" s="105"/>
      <c r="F29" s="105"/>
      <c r="G29" s="106">
        <v>0.0</v>
      </c>
      <c r="H29" s="105">
        <v>10.0</v>
      </c>
      <c r="I29" s="105">
        <v>15.0</v>
      </c>
      <c r="J29" s="105">
        <v>9.0</v>
      </c>
      <c r="K29" s="105">
        <v>3.0</v>
      </c>
      <c r="L29" s="105">
        <v>0.0</v>
      </c>
      <c r="M29" s="105">
        <v>0.0</v>
      </c>
      <c r="N29" s="105">
        <v>0.0</v>
      </c>
      <c r="O29" s="107"/>
      <c r="P29" s="107"/>
      <c r="Q29" s="105">
        <v>0.0</v>
      </c>
      <c r="R29" s="105">
        <v>0.0</v>
      </c>
      <c r="S29" s="105">
        <v>0.0</v>
      </c>
      <c r="T29" s="105">
        <v>0.0</v>
      </c>
      <c r="U29" s="105">
        <v>0.0</v>
      </c>
      <c r="V29" s="106">
        <v>0.0</v>
      </c>
      <c r="W29" s="106">
        <v>0.0</v>
      </c>
      <c r="X29" s="107"/>
      <c r="Y29" s="105">
        <v>1.0</v>
      </c>
      <c r="Z29" s="105">
        <v>1.0</v>
      </c>
      <c r="AA29" s="105">
        <v>0.0</v>
      </c>
      <c r="AB29" s="105">
        <v>0.0</v>
      </c>
      <c r="AC29" s="105">
        <v>0.0</v>
      </c>
      <c r="AD29" s="105">
        <v>0.0</v>
      </c>
      <c r="AE29" s="106">
        <v>0.0</v>
      </c>
      <c r="AF29" s="106">
        <v>0.0</v>
      </c>
      <c r="AG29" s="3"/>
      <c r="AH29" s="108">
        <f t="shared" ref="AH29:AJ29" si="51">sum(U29+AD29)</f>
        <v>0</v>
      </c>
      <c r="AI29" s="109">
        <f t="shared" si="51"/>
        <v>0</v>
      </c>
      <c r="AJ29" s="109">
        <f t="shared" si="51"/>
        <v>0</v>
      </c>
      <c r="AK29" s="107"/>
      <c r="AL29" s="105">
        <v>0.0</v>
      </c>
      <c r="AM29" s="105">
        <v>0.0</v>
      </c>
      <c r="AN29" s="105">
        <v>0.0</v>
      </c>
      <c r="AO29" s="105">
        <v>0.0</v>
      </c>
      <c r="AP29" s="105">
        <v>0.0</v>
      </c>
      <c r="AQ29" s="106">
        <v>0.0</v>
      </c>
      <c r="AR29" s="106">
        <v>0.0</v>
      </c>
      <c r="AS29" s="107"/>
      <c r="AT29" s="105">
        <v>3.0</v>
      </c>
      <c r="AU29" s="105">
        <v>1.0</v>
      </c>
      <c r="AV29" s="105">
        <v>2.0</v>
      </c>
      <c r="AW29" s="105">
        <v>1.0</v>
      </c>
      <c r="AX29" s="105">
        <v>0.0</v>
      </c>
      <c r="AY29" s="105">
        <v>1.0</v>
      </c>
      <c r="AZ29" s="106">
        <v>1500.0</v>
      </c>
      <c r="BA29" s="106">
        <v>1500.0</v>
      </c>
      <c r="BB29" s="3"/>
      <c r="BC29" s="108">
        <f t="shared" ref="BC29:BE29" si="52">sum(AP29+AY29)</f>
        <v>1</v>
      </c>
      <c r="BD29" s="109">
        <f t="shared" si="52"/>
        <v>1500</v>
      </c>
      <c r="BE29" s="109">
        <f t="shared" si="52"/>
        <v>1500</v>
      </c>
      <c r="BF29" s="107"/>
      <c r="BG29" s="108">
        <f t="shared" ref="BG29:BI29" si="53">AH29+BC29</f>
        <v>1</v>
      </c>
      <c r="BH29" s="109">
        <f t="shared" si="53"/>
        <v>1500</v>
      </c>
      <c r="BI29" s="109">
        <f t="shared" si="53"/>
        <v>1500</v>
      </c>
      <c r="BJ29" s="107"/>
      <c r="BK29" s="107"/>
    </row>
    <row r="30" ht="14.25" customHeight="1">
      <c r="A30" s="103"/>
      <c r="B30" s="104">
        <f t="shared" si="8"/>
        <v>45064</v>
      </c>
      <c r="C30" s="97"/>
      <c r="D30" s="105" t="s">
        <v>119</v>
      </c>
      <c r="E30" s="105"/>
      <c r="F30" s="105"/>
      <c r="G30" s="106">
        <v>0.0</v>
      </c>
      <c r="H30" s="105">
        <v>13.0</v>
      </c>
      <c r="I30" s="105">
        <v>0.0</v>
      </c>
      <c r="J30" s="105">
        <v>0.0</v>
      </c>
      <c r="K30" s="105">
        <v>2.0</v>
      </c>
      <c r="L30" s="105">
        <v>0.0</v>
      </c>
      <c r="M30" s="105">
        <v>0.0</v>
      </c>
      <c r="N30" s="105">
        <v>1.0</v>
      </c>
      <c r="O30" s="107"/>
      <c r="P30" s="107"/>
      <c r="Q30" s="105">
        <v>1.0</v>
      </c>
      <c r="R30" s="105">
        <v>0.0</v>
      </c>
      <c r="S30" s="105">
        <v>1.0</v>
      </c>
      <c r="T30" s="105">
        <v>0.0</v>
      </c>
      <c r="U30" s="105">
        <v>0.0</v>
      </c>
      <c r="V30" s="106">
        <v>0.0</v>
      </c>
      <c r="W30" s="106">
        <v>0.0</v>
      </c>
      <c r="X30" s="107"/>
      <c r="Y30" s="105">
        <v>0.0</v>
      </c>
      <c r="Z30" s="105">
        <v>0.0</v>
      </c>
      <c r="AA30" s="105">
        <v>0.0</v>
      </c>
      <c r="AB30" s="105">
        <v>0.0</v>
      </c>
      <c r="AC30" s="105">
        <v>0.0</v>
      </c>
      <c r="AD30" s="105">
        <v>0.0</v>
      </c>
      <c r="AE30" s="106">
        <v>0.0</v>
      </c>
      <c r="AF30" s="106">
        <v>0.0</v>
      </c>
      <c r="AG30" s="3"/>
      <c r="AH30" s="108">
        <f t="shared" ref="AH30:AJ30" si="54">sum(U30+AD30)</f>
        <v>0</v>
      </c>
      <c r="AI30" s="109">
        <f t="shared" si="54"/>
        <v>0</v>
      </c>
      <c r="AJ30" s="109">
        <f t="shared" si="54"/>
        <v>0</v>
      </c>
      <c r="AK30" s="107"/>
      <c r="AL30" s="105">
        <v>2.0</v>
      </c>
      <c r="AM30" s="105">
        <v>2.0</v>
      </c>
      <c r="AN30" s="105">
        <v>0.0</v>
      </c>
      <c r="AO30" s="105">
        <v>1.0</v>
      </c>
      <c r="AP30" s="105">
        <v>3.0</v>
      </c>
      <c r="AQ30" s="106">
        <v>4000.0</v>
      </c>
      <c r="AR30" s="106">
        <v>5000.0</v>
      </c>
      <c r="AS30" s="107"/>
      <c r="AT30" s="105">
        <v>9.0</v>
      </c>
      <c r="AU30" s="105">
        <v>9.0</v>
      </c>
      <c r="AV30" s="105">
        <v>1.0</v>
      </c>
      <c r="AW30" s="105">
        <v>1.0</v>
      </c>
      <c r="AX30" s="105">
        <v>0.0</v>
      </c>
      <c r="AY30" s="105">
        <v>1.0</v>
      </c>
      <c r="AZ30" s="106">
        <v>500.0</v>
      </c>
      <c r="BA30" s="106">
        <v>500.0</v>
      </c>
      <c r="BB30" s="3"/>
      <c r="BC30" s="108">
        <f t="shared" ref="BC30:BE30" si="55">sum(AP30+AY30)</f>
        <v>4</v>
      </c>
      <c r="BD30" s="109">
        <f t="shared" si="55"/>
        <v>4500</v>
      </c>
      <c r="BE30" s="109">
        <f t="shared" si="55"/>
        <v>5500</v>
      </c>
      <c r="BF30" s="107"/>
      <c r="BG30" s="108">
        <f t="shared" ref="BG30:BI30" si="56">AH30+BC30</f>
        <v>4</v>
      </c>
      <c r="BH30" s="109">
        <f t="shared" si="56"/>
        <v>4500</v>
      </c>
      <c r="BI30" s="109">
        <f t="shared" si="56"/>
        <v>5500</v>
      </c>
      <c r="BJ30" s="107"/>
      <c r="BK30" s="107"/>
    </row>
    <row r="31" ht="14.25" customHeight="1">
      <c r="A31" s="111">
        <v>2.0</v>
      </c>
      <c r="B31" s="104">
        <f t="shared" si="8"/>
        <v>45065</v>
      </c>
      <c r="C31" s="97"/>
      <c r="D31" s="105" t="s">
        <v>119</v>
      </c>
      <c r="E31" s="105"/>
      <c r="F31" s="105"/>
      <c r="G31" s="106">
        <v>0.0</v>
      </c>
      <c r="H31" s="105">
        <v>5.0</v>
      </c>
      <c r="I31" s="105">
        <v>0.0</v>
      </c>
      <c r="J31" s="105">
        <v>0.0</v>
      </c>
      <c r="K31" s="105">
        <v>2.0</v>
      </c>
      <c r="L31" s="105">
        <v>0.0</v>
      </c>
      <c r="M31" s="105">
        <v>0.0</v>
      </c>
      <c r="N31" s="105">
        <v>0.0</v>
      </c>
      <c r="O31" s="107"/>
      <c r="P31" s="107"/>
      <c r="Q31" s="105">
        <v>0.0</v>
      </c>
      <c r="R31" s="105">
        <v>0.0</v>
      </c>
      <c r="S31" s="105">
        <v>0.0</v>
      </c>
      <c r="T31" s="105">
        <v>0.0</v>
      </c>
      <c r="U31" s="105">
        <v>0.0</v>
      </c>
      <c r="V31" s="106">
        <v>0.0</v>
      </c>
      <c r="W31" s="106">
        <v>0.0</v>
      </c>
      <c r="X31" s="107"/>
      <c r="Y31" s="105">
        <v>0.0</v>
      </c>
      <c r="Z31" s="105">
        <v>0.0</v>
      </c>
      <c r="AA31" s="105">
        <v>0.0</v>
      </c>
      <c r="AB31" s="105">
        <v>0.0</v>
      </c>
      <c r="AC31" s="105">
        <v>0.0</v>
      </c>
      <c r="AD31" s="105">
        <v>0.0</v>
      </c>
      <c r="AE31" s="106">
        <v>0.0</v>
      </c>
      <c r="AF31" s="106">
        <v>0.0</v>
      </c>
      <c r="AG31" s="3"/>
      <c r="AH31" s="108">
        <f t="shared" ref="AH31:AJ31" si="57">sum(U31+AD31)</f>
        <v>0</v>
      </c>
      <c r="AI31" s="109">
        <f t="shared" si="57"/>
        <v>0</v>
      </c>
      <c r="AJ31" s="109">
        <f t="shared" si="57"/>
        <v>0</v>
      </c>
      <c r="AK31" s="107"/>
      <c r="AL31" s="105">
        <v>2.0</v>
      </c>
      <c r="AM31" s="105">
        <v>2.0</v>
      </c>
      <c r="AN31" s="105">
        <v>0.0</v>
      </c>
      <c r="AO31" s="105">
        <v>0.0</v>
      </c>
      <c r="AP31" s="105">
        <v>1.0</v>
      </c>
      <c r="AQ31" s="106">
        <v>1500.0</v>
      </c>
      <c r="AR31" s="106">
        <v>1500.0</v>
      </c>
      <c r="AS31" s="107"/>
      <c r="AT31" s="105">
        <v>8.0</v>
      </c>
      <c r="AU31" s="105">
        <v>8.0</v>
      </c>
      <c r="AV31" s="105">
        <v>0.0</v>
      </c>
      <c r="AW31" s="105">
        <v>1.0</v>
      </c>
      <c r="AX31" s="105">
        <v>1.0</v>
      </c>
      <c r="AY31" s="105">
        <v>1.0</v>
      </c>
      <c r="AZ31" s="106">
        <v>2500.0</v>
      </c>
      <c r="BA31" s="106">
        <v>2500.0</v>
      </c>
      <c r="BB31" s="3"/>
      <c r="BC31" s="108">
        <f t="shared" ref="BC31:BE31" si="58">sum(AP31+AY31)</f>
        <v>2</v>
      </c>
      <c r="BD31" s="109">
        <f t="shared" si="58"/>
        <v>4000</v>
      </c>
      <c r="BE31" s="109">
        <f t="shared" si="58"/>
        <v>4000</v>
      </c>
      <c r="BF31" s="107"/>
      <c r="BG31" s="108">
        <f t="shared" ref="BG31:BI31" si="59">AH31+BC31</f>
        <v>2</v>
      </c>
      <c r="BH31" s="109">
        <f t="shared" si="59"/>
        <v>4000</v>
      </c>
      <c r="BI31" s="109">
        <f t="shared" si="59"/>
        <v>4000</v>
      </c>
      <c r="BJ31" s="107"/>
      <c r="BK31" s="107"/>
    </row>
    <row r="32" ht="14.25" customHeight="1">
      <c r="A32" s="103"/>
      <c r="B32" s="104">
        <f t="shared" si="8"/>
        <v>45066</v>
      </c>
      <c r="C32" s="97"/>
      <c r="D32" s="105" t="s">
        <v>119</v>
      </c>
      <c r="E32" s="105"/>
      <c r="F32" s="105"/>
      <c r="G32" s="106">
        <v>0.0</v>
      </c>
      <c r="H32" s="105">
        <v>0.0</v>
      </c>
      <c r="I32" s="105">
        <v>0.0</v>
      </c>
      <c r="J32" s="105">
        <v>0.0</v>
      </c>
      <c r="K32" s="105">
        <v>1.0</v>
      </c>
      <c r="L32" s="105">
        <v>0.0</v>
      </c>
      <c r="M32" s="105">
        <v>0.0</v>
      </c>
      <c r="N32" s="105">
        <v>0.0</v>
      </c>
      <c r="O32" s="107"/>
      <c r="P32" s="107"/>
      <c r="Q32" s="105">
        <v>0.0</v>
      </c>
      <c r="R32" s="105">
        <v>0.0</v>
      </c>
      <c r="S32" s="105">
        <v>0.0</v>
      </c>
      <c r="T32" s="105">
        <v>0.0</v>
      </c>
      <c r="U32" s="105">
        <v>0.0</v>
      </c>
      <c r="V32" s="106">
        <v>0.0</v>
      </c>
      <c r="W32" s="106">
        <v>0.0</v>
      </c>
      <c r="X32" s="107"/>
      <c r="Y32" s="105">
        <v>0.0</v>
      </c>
      <c r="Z32" s="105">
        <v>0.0</v>
      </c>
      <c r="AA32" s="105">
        <v>0.0</v>
      </c>
      <c r="AB32" s="105">
        <v>0.0</v>
      </c>
      <c r="AC32" s="105">
        <v>0.0</v>
      </c>
      <c r="AD32" s="105">
        <v>0.0</v>
      </c>
      <c r="AE32" s="106">
        <v>0.0</v>
      </c>
      <c r="AF32" s="106">
        <v>0.0</v>
      </c>
      <c r="AG32" s="3"/>
      <c r="AH32" s="108">
        <f t="shared" ref="AH32:AJ32" si="60">sum(U32+AD32)</f>
        <v>0</v>
      </c>
      <c r="AI32" s="109">
        <f t="shared" si="60"/>
        <v>0</v>
      </c>
      <c r="AJ32" s="109">
        <f t="shared" si="60"/>
        <v>0</v>
      </c>
      <c r="AK32" s="107"/>
      <c r="AL32" s="105">
        <v>0.0</v>
      </c>
      <c r="AM32" s="105">
        <v>0.0</v>
      </c>
      <c r="AN32" s="105">
        <v>0.0</v>
      </c>
      <c r="AO32" s="105">
        <v>0.0</v>
      </c>
      <c r="AP32" s="105">
        <v>0.0</v>
      </c>
      <c r="AQ32" s="106">
        <v>0.0</v>
      </c>
      <c r="AR32" s="106">
        <v>0.0</v>
      </c>
      <c r="AS32" s="107"/>
      <c r="AT32" s="105">
        <v>0.0</v>
      </c>
      <c r="AU32" s="105">
        <v>0.0</v>
      </c>
      <c r="AV32" s="105">
        <v>0.0</v>
      </c>
      <c r="AW32" s="105">
        <v>0.0</v>
      </c>
      <c r="AX32" s="105">
        <v>0.0</v>
      </c>
      <c r="AY32" s="105">
        <v>0.0</v>
      </c>
      <c r="AZ32" s="106">
        <v>0.0</v>
      </c>
      <c r="BA32" s="106">
        <v>0.0</v>
      </c>
      <c r="BB32" s="3"/>
      <c r="BC32" s="108">
        <f t="shared" ref="BC32:BE32" si="61">sum(AP32+AY32)</f>
        <v>0</v>
      </c>
      <c r="BD32" s="109">
        <f t="shared" si="61"/>
        <v>0</v>
      </c>
      <c r="BE32" s="109">
        <f t="shared" si="61"/>
        <v>0</v>
      </c>
      <c r="BF32" s="107"/>
      <c r="BG32" s="108">
        <f t="shared" ref="BG32:BI32" si="62">AH32+BC32</f>
        <v>0</v>
      </c>
      <c r="BH32" s="109">
        <f t="shared" si="62"/>
        <v>0</v>
      </c>
      <c r="BI32" s="109">
        <f t="shared" si="62"/>
        <v>0</v>
      </c>
      <c r="BJ32" s="107"/>
      <c r="BK32" s="107"/>
    </row>
    <row r="33" ht="14.25" customHeight="1">
      <c r="A33" s="111">
        <v>2.0</v>
      </c>
      <c r="B33" s="104">
        <f t="shared" si="8"/>
        <v>45067</v>
      </c>
      <c r="C33" s="97"/>
      <c r="D33" s="105" t="s">
        <v>119</v>
      </c>
      <c r="E33" s="105"/>
      <c r="F33" s="105"/>
      <c r="G33" s="106">
        <v>0.0</v>
      </c>
      <c r="H33" s="105">
        <v>13.0</v>
      </c>
      <c r="I33" s="105">
        <v>0.0</v>
      </c>
      <c r="J33" s="105">
        <v>0.0</v>
      </c>
      <c r="K33" s="105">
        <v>1.0</v>
      </c>
      <c r="L33" s="105">
        <v>0.0</v>
      </c>
      <c r="M33" s="105">
        <v>0.0</v>
      </c>
      <c r="N33" s="105">
        <v>0.0</v>
      </c>
      <c r="O33" s="107"/>
      <c r="P33" s="107"/>
      <c r="Q33" s="105">
        <v>0.0</v>
      </c>
      <c r="R33" s="105">
        <v>0.0</v>
      </c>
      <c r="S33" s="105">
        <v>0.0</v>
      </c>
      <c r="T33" s="105">
        <v>0.0</v>
      </c>
      <c r="U33" s="105">
        <v>0.0</v>
      </c>
      <c r="V33" s="106">
        <v>0.0</v>
      </c>
      <c r="W33" s="106">
        <v>0.0</v>
      </c>
      <c r="X33" s="107"/>
      <c r="Y33" s="105">
        <v>0.0</v>
      </c>
      <c r="Z33" s="105">
        <v>0.0</v>
      </c>
      <c r="AA33" s="105">
        <v>0.0</v>
      </c>
      <c r="AB33" s="105">
        <v>0.0</v>
      </c>
      <c r="AC33" s="105">
        <v>0.0</v>
      </c>
      <c r="AD33" s="105">
        <v>0.0</v>
      </c>
      <c r="AE33" s="106">
        <v>0.0</v>
      </c>
      <c r="AF33" s="106">
        <v>0.0</v>
      </c>
      <c r="AG33" s="3"/>
      <c r="AH33" s="108">
        <f t="shared" ref="AH33:AJ33" si="63">sum(U33+AD33)</f>
        <v>0</v>
      </c>
      <c r="AI33" s="109">
        <f t="shared" si="63"/>
        <v>0</v>
      </c>
      <c r="AJ33" s="109">
        <f t="shared" si="63"/>
        <v>0</v>
      </c>
      <c r="AK33" s="107"/>
      <c r="AL33" s="105">
        <v>0.0</v>
      </c>
      <c r="AM33" s="105">
        <v>0.0</v>
      </c>
      <c r="AN33" s="105">
        <v>0.0</v>
      </c>
      <c r="AO33" s="105">
        <v>0.0</v>
      </c>
      <c r="AP33" s="105">
        <v>0.0</v>
      </c>
      <c r="AQ33" s="106">
        <v>0.0</v>
      </c>
      <c r="AR33" s="106">
        <v>0.0</v>
      </c>
      <c r="AS33" s="107"/>
      <c r="AT33" s="105">
        <v>0.0</v>
      </c>
      <c r="AU33" s="105">
        <v>0.0</v>
      </c>
      <c r="AV33" s="105">
        <v>0.0</v>
      </c>
      <c r="AW33" s="105">
        <v>0.0</v>
      </c>
      <c r="AX33" s="105">
        <v>0.0</v>
      </c>
      <c r="AY33" s="105">
        <v>0.0</v>
      </c>
      <c r="AZ33" s="106">
        <v>0.0</v>
      </c>
      <c r="BA33" s="106">
        <v>0.0</v>
      </c>
      <c r="BB33" s="3"/>
      <c r="BC33" s="108">
        <f t="shared" ref="BC33:BE33" si="64">sum(AP33+AY33)</f>
        <v>0</v>
      </c>
      <c r="BD33" s="109">
        <f t="shared" si="64"/>
        <v>0</v>
      </c>
      <c r="BE33" s="109">
        <f t="shared" si="64"/>
        <v>0</v>
      </c>
      <c r="BF33" s="107"/>
      <c r="BG33" s="108">
        <f t="shared" ref="BG33:BI33" si="65">AH33+BC33</f>
        <v>0</v>
      </c>
      <c r="BH33" s="109">
        <f t="shared" si="65"/>
        <v>0</v>
      </c>
      <c r="BI33" s="109">
        <f t="shared" si="65"/>
        <v>0</v>
      </c>
      <c r="BJ33" s="107"/>
      <c r="BK33" s="107"/>
    </row>
    <row r="34" ht="14.25" customHeight="1">
      <c r="A34" s="103"/>
      <c r="B34" s="104">
        <f t="shared" si="8"/>
        <v>45068</v>
      </c>
      <c r="C34" s="97"/>
      <c r="D34" s="105" t="s">
        <v>119</v>
      </c>
      <c r="E34" s="105"/>
      <c r="F34" s="105"/>
      <c r="G34" s="106">
        <v>0.0</v>
      </c>
      <c r="H34" s="105">
        <v>12.0</v>
      </c>
      <c r="I34" s="105">
        <v>0.0</v>
      </c>
      <c r="J34" s="105">
        <v>0.0</v>
      </c>
      <c r="K34" s="105">
        <v>3.0</v>
      </c>
      <c r="L34" s="105">
        <v>0.0</v>
      </c>
      <c r="M34" s="105">
        <v>0.0</v>
      </c>
      <c r="N34" s="105">
        <v>0.0</v>
      </c>
      <c r="O34" s="107"/>
      <c r="P34" s="107"/>
      <c r="Q34" s="105">
        <v>0.0</v>
      </c>
      <c r="R34" s="105">
        <v>0.0</v>
      </c>
      <c r="S34" s="105">
        <v>0.0</v>
      </c>
      <c r="T34" s="105">
        <v>0.0</v>
      </c>
      <c r="U34" s="105">
        <v>0.0</v>
      </c>
      <c r="V34" s="106">
        <v>0.0</v>
      </c>
      <c r="W34" s="106">
        <v>0.0</v>
      </c>
      <c r="X34" s="107"/>
      <c r="Y34" s="105">
        <v>0.0</v>
      </c>
      <c r="Z34" s="105">
        <v>1.0</v>
      </c>
      <c r="AA34" s="105">
        <v>0.0</v>
      </c>
      <c r="AB34" s="105">
        <v>0.0</v>
      </c>
      <c r="AC34" s="105">
        <v>1.0</v>
      </c>
      <c r="AD34" s="105">
        <v>1.0</v>
      </c>
      <c r="AE34" s="106">
        <v>2000.0</v>
      </c>
      <c r="AF34" s="106">
        <v>2000.0</v>
      </c>
      <c r="AG34" s="3"/>
      <c r="AH34" s="108">
        <f t="shared" ref="AH34:AJ34" si="66">sum(U34+AD34)</f>
        <v>1</v>
      </c>
      <c r="AI34" s="109">
        <f t="shared" si="66"/>
        <v>2000</v>
      </c>
      <c r="AJ34" s="109">
        <f t="shared" si="66"/>
        <v>2000</v>
      </c>
      <c r="AK34" s="107"/>
      <c r="AL34" s="105">
        <v>3.0</v>
      </c>
      <c r="AM34" s="105">
        <v>2.0</v>
      </c>
      <c r="AN34" s="105">
        <v>1.0</v>
      </c>
      <c r="AO34" s="105">
        <v>0.0</v>
      </c>
      <c r="AP34" s="105">
        <v>0.0</v>
      </c>
      <c r="AQ34" s="106">
        <v>0.0</v>
      </c>
      <c r="AR34" s="106">
        <v>0.0</v>
      </c>
      <c r="AS34" s="107"/>
      <c r="AT34" s="105">
        <v>5.0</v>
      </c>
      <c r="AU34" s="105">
        <v>5.0</v>
      </c>
      <c r="AV34" s="105">
        <v>0.0</v>
      </c>
      <c r="AW34" s="105">
        <v>3.0</v>
      </c>
      <c r="AX34" s="105">
        <v>0.0</v>
      </c>
      <c r="AY34" s="105">
        <v>3.0</v>
      </c>
      <c r="AZ34" s="106">
        <v>6000.0</v>
      </c>
      <c r="BA34" s="106">
        <v>6000.0</v>
      </c>
      <c r="BB34" s="3"/>
      <c r="BC34" s="108">
        <f t="shared" ref="BC34:BE34" si="67">sum(AP34+AY34)</f>
        <v>3</v>
      </c>
      <c r="BD34" s="109">
        <f t="shared" si="67"/>
        <v>6000</v>
      </c>
      <c r="BE34" s="109">
        <f t="shared" si="67"/>
        <v>6000</v>
      </c>
      <c r="BF34" s="107"/>
      <c r="BG34" s="108">
        <f t="shared" ref="BG34:BI34" si="68">AH34+BC34</f>
        <v>4</v>
      </c>
      <c r="BH34" s="109">
        <f t="shared" si="68"/>
        <v>8000</v>
      </c>
      <c r="BI34" s="109">
        <f t="shared" si="68"/>
        <v>8000</v>
      </c>
      <c r="BJ34" s="107"/>
      <c r="BK34" s="107"/>
    </row>
    <row r="35" ht="14.25" customHeight="1">
      <c r="A35" s="103"/>
      <c r="B35" s="104">
        <f t="shared" si="8"/>
        <v>45069</v>
      </c>
      <c r="C35" s="97"/>
      <c r="D35" s="105" t="s">
        <v>119</v>
      </c>
      <c r="E35" s="105"/>
      <c r="F35" s="105"/>
      <c r="G35" s="106">
        <v>0.0</v>
      </c>
      <c r="H35" s="105">
        <v>6.0</v>
      </c>
      <c r="I35" s="105">
        <v>0.0</v>
      </c>
      <c r="J35" s="105">
        <v>0.0</v>
      </c>
      <c r="K35" s="105">
        <v>2.0</v>
      </c>
      <c r="L35" s="105">
        <v>0.0</v>
      </c>
      <c r="M35" s="105">
        <v>0.0</v>
      </c>
      <c r="N35" s="105">
        <v>0.0</v>
      </c>
      <c r="O35" s="107"/>
      <c r="P35" s="107"/>
      <c r="Q35" s="105">
        <v>0.0</v>
      </c>
      <c r="R35" s="105">
        <v>0.0</v>
      </c>
      <c r="S35" s="105">
        <v>0.0</v>
      </c>
      <c r="T35" s="105">
        <v>0.0</v>
      </c>
      <c r="U35" s="105">
        <v>0.0</v>
      </c>
      <c r="V35" s="106">
        <v>0.0</v>
      </c>
      <c r="W35" s="106">
        <v>0.0</v>
      </c>
      <c r="X35" s="107"/>
      <c r="Y35" s="105">
        <v>0.0</v>
      </c>
      <c r="Z35" s="105">
        <v>0.0</v>
      </c>
      <c r="AA35" s="105">
        <v>0.0</v>
      </c>
      <c r="AB35" s="105">
        <v>0.0</v>
      </c>
      <c r="AC35" s="105">
        <v>0.0</v>
      </c>
      <c r="AD35" s="105">
        <v>0.0</v>
      </c>
      <c r="AE35" s="106">
        <v>0.0</v>
      </c>
      <c r="AF35" s="106">
        <v>0.0</v>
      </c>
      <c r="AG35" s="3"/>
      <c r="AH35" s="108">
        <f t="shared" ref="AH35:AJ35" si="69">sum(U35+AD35)</f>
        <v>0</v>
      </c>
      <c r="AI35" s="109">
        <f t="shared" si="69"/>
        <v>0</v>
      </c>
      <c r="AJ35" s="109">
        <f t="shared" si="69"/>
        <v>0</v>
      </c>
      <c r="AK35" s="107"/>
      <c r="AL35" s="105">
        <v>1.0</v>
      </c>
      <c r="AM35" s="105">
        <v>1.0</v>
      </c>
      <c r="AN35" s="105">
        <v>0.0</v>
      </c>
      <c r="AO35" s="105">
        <v>0.0</v>
      </c>
      <c r="AP35" s="105">
        <v>1.0</v>
      </c>
      <c r="AQ35" s="106">
        <v>2000.0</v>
      </c>
      <c r="AR35" s="106">
        <v>2000.0</v>
      </c>
      <c r="AS35" s="107"/>
      <c r="AT35" s="105">
        <v>9.0</v>
      </c>
      <c r="AU35" s="105">
        <v>9.0</v>
      </c>
      <c r="AV35" s="105">
        <v>0.0</v>
      </c>
      <c r="AW35" s="105">
        <v>3.0</v>
      </c>
      <c r="AX35" s="105">
        <v>0.0</v>
      </c>
      <c r="AY35" s="105">
        <v>3.0</v>
      </c>
      <c r="AZ35" s="106">
        <v>8000.0</v>
      </c>
      <c r="BA35" s="106">
        <v>9500.0</v>
      </c>
      <c r="BB35" s="3"/>
      <c r="BC35" s="108">
        <f t="shared" ref="BC35:BE35" si="70">sum(AP35+AY35)</f>
        <v>4</v>
      </c>
      <c r="BD35" s="109">
        <f t="shared" si="70"/>
        <v>10000</v>
      </c>
      <c r="BE35" s="109">
        <f t="shared" si="70"/>
        <v>11500</v>
      </c>
      <c r="BF35" s="107"/>
      <c r="BG35" s="108">
        <f t="shared" ref="BG35:BI35" si="71">AH35+BC35</f>
        <v>4</v>
      </c>
      <c r="BH35" s="109">
        <f t="shared" si="71"/>
        <v>10000</v>
      </c>
      <c r="BI35" s="109">
        <f t="shared" si="71"/>
        <v>11500</v>
      </c>
      <c r="BJ35" s="107"/>
      <c r="BK35" s="107"/>
    </row>
    <row r="36" ht="14.25" customHeight="1">
      <c r="A36" s="111" t="s">
        <v>211</v>
      </c>
      <c r="B36" s="104">
        <f t="shared" si="8"/>
        <v>45070</v>
      </c>
      <c r="C36" s="97"/>
      <c r="D36" s="105" t="s">
        <v>119</v>
      </c>
      <c r="E36" s="105"/>
      <c r="F36" s="105"/>
      <c r="G36" s="106">
        <v>0.0</v>
      </c>
      <c r="H36" s="105">
        <v>10.0</v>
      </c>
      <c r="I36" s="105">
        <v>0.0</v>
      </c>
      <c r="J36" s="105">
        <v>0.0</v>
      </c>
      <c r="K36" s="105">
        <v>8.0</v>
      </c>
      <c r="L36" s="105">
        <v>0.0</v>
      </c>
      <c r="M36" s="105">
        <v>0.0</v>
      </c>
      <c r="N36" s="105">
        <v>0.0</v>
      </c>
      <c r="O36" s="107"/>
      <c r="P36" s="107"/>
      <c r="Q36" s="105">
        <v>3.0</v>
      </c>
      <c r="R36" s="105">
        <v>3.0</v>
      </c>
      <c r="S36" s="105">
        <v>0.0</v>
      </c>
      <c r="T36" s="105">
        <v>0.0</v>
      </c>
      <c r="U36" s="105">
        <v>0.0</v>
      </c>
      <c r="V36" s="106">
        <v>0.0</v>
      </c>
      <c r="W36" s="106">
        <v>0.0</v>
      </c>
      <c r="X36" s="107"/>
      <c r="Y36" s="105">
        <v>0.0</v>
      </c>
      <c r="Z36" s="105">
        <v>0.0</v>
      </c>
      <c r="AA36" s="105">
        <v>0.0</v>
      </c>
      <c r="AB36" s="105">
        <v>0.0</v>
      </c>
      <c r="AC36" s="105">
        <v>0.0</v>
      </c>
      <c r="AD36" s="105">
        <v>0.0</v>
      </c>
      <c r="AE36" s="106">
        <v>0.0</v>
      </c>
      <c r="AF36" s="106">
        <v>0.0</v>
      </c>
      <c r="AG36" s="3"/>
      <c r="AH36" s="108">
        <f t="shared" ref="AH36:AJ36" si="72">sum(U36+AD36)</f>
        <v>0</v>
      </c>
      <c r="AI36" s="109">
        <f t="shared" si="72"/>
        <v>0</v>
      </c>
      <c r="AJ36" s="109">
        <f t="shared" si="72"/>
        <v>0</v>
      </c>
      <c r="AK36" s="107"/>
      <c r="AL36" s="105">
        <v>0.0</v>
      </c>
      <c r="AM36" s="105">
        <v>0.0</v>
      </c>
      <c r="AN36" s="105">
        <v>0.0</v>
      </c>
      <c r="AO36" s="105">
        <v>1.0</v>
      </c>
      <c r="AP36" s="105">
        <v>1.0</v>
      </c>
      <c r="AQ36" s="106">
        <v>500.0</v>
      </c>
      <c r="AR36" s="106">
        <v>3500.0</v>
      </c>
      <c r="AS36" s="107"/>
      <c r="AT36" s="105">
        <v>3.0</v>
      </c>
      <c r="AU36" s="105">
        <v>2.0</v>
      </c>
      <c r="AV36" s="105">
        <v>1.0</v>
      </c>
      <c r="AW36" s="105">
        <v>2.0</v>
      </c>
      <c r="AX36" s="105">
        <v>0.0</v>
      </c>
      <c r="AY36" s="105">
        <v>2.0</v>
      </c>
      <c r="AZ36" s="106">
        <v>5500.0</v>
      </c>
      <c r="BA36" s="106">
        <v>5500.0</v>
      </c>
      <c r="BB36" s="3"/>
      <c r="BC36" s="108">
        <f t="shared" ref="BC36:BE36" si="73">sum(AP36+AY36)</f>
        <v>3</v>
      </c>
      <c r="BD36" s="109">
        <f t="shared" si="73"/>
        <v>6000</v>
      </c>
      <c r="BE36" s="109">
        <f t="shared" si="73"/>
        <v>9000</v>
      </c>
      <c r="BF36" s="107"/>
      <c r="BG36" s="108">
        <f t="shared" ref="BG36:BI36" si="74">AH36+BC36</f>
        <v>3</v>
      </c>
      <c r="BH36" s="109">
        <f t="shared" si="74"/>
        <v>6000</v>
      </c>
      <c r="BI36" s="109">
        <f t="shared" si="74"/>
        <v>9000</v>
      </c>
      <c r="BJ36" s="107"/>
      <c r="BK36" s="107"/>
    </row>
    <row r="37" ht="14.25" customHeight="1">
      <c r="A37" s="103"/>
      <c r="B37" s="104">
        <f t="shared" si="8"/>
        <v>45071</v>
      </c>
      <c r="C37" s="97"/>
      <c r="D37" s="105" t="s">
        <v>119</v>
      </c>
      <c r="E37" s="105"/>
      <c r="F37" s="105"/>
      <c r="G37" s="106">
        <v>0.0</v>
      </c>
      <c r="H37" s="105">
        <v>11.0</v>
      </c>
      <c r="I37" s="105">
        <v>0.0</v>
      </c>
      <c r="J37" s="105">
        <v>0.0</v>
      </c>
      <c r="K37" s="105">
        <v>2.0</v>
      </c>
      <c r="L37" s="105">
        <v>0.0</v>
      </c>
      <c r="M37" s="105">
        <v>0.0</v>
      </c>
      <c r="N37" s="105">
        <v>0.0</v>
      </c>
      <c r="O37" s="107"/>
      <c r="P37" s="107"/>
      <c r="Q37" s="105">
        <v>3.0</v>
      </c>
      <c r="R37" s="105">
        <v>3.0</v>
      </c>
      <c r="S37" s="105">
        <v>0.0</v>
      </c>
      <c r="T37" s="105">
        <v>0.0</v>
      </c>
      <c r="U37" s="105">
        <v>0.0</v>
      </c>
      <c r="V37" s="106">
        <v>0.0</v>
      </c>
      <c r="W37" s="106">
        <v>0.0</v>
      </c>
      <c r="X37" s="107"/>
      <c r="Y37" s="105">
        <v>0.0</v>
      </c>
      <c r="Z37" s="105">
        <v>0.0</v>
      </c>
      <c r="AA37" s="105">
        <v>0.0</v>
      </c>
      <c r="AB37" s="105">
        <v>0.0</v>
      </c>
      <c r="AC37" s="105">
        <v>0.0</v>
      </c>
      <c r="AD37" s="105">
        <v>0.0</v>
      </c>
      <c r="AE37" s="106">
        <v>0.0</v>
      </c>
      <c r="AF37" s="106">
        <v>0.0</v>
      </c>
      <c r="AG37" s="3"/>
      <c r="AH37" s="108">
        <f t="shared" ref="AH37:AJ37" si="75">sum(U37+AD37)</f>
        <v>0</v>
      </c>
      <c r="AI37" s="109">
        <f t="shared" si="75"/>
        <v>0</v>
      </c>
      <c r="AJ37" s="109">
        <f t="shared" si="75"/>
        <v>0</v>
      </c>
      <c r="AK37" s="107"/>
      <c r="AL37" s="105">
        <v>3.0</v>
      </c>
      <c r="AM37" s="105">
        <v>3.0</v>
      </c>
      <c r="AN37" s="105">
        <v>0.0</v>
      </c>
      <c r="AO37" s="105">
        <v>0.0</v>
      </c>
      <c r="AP37" s="105">
        <v>1.0</v>
      </c>
      <c r="AQ37" s="106">
        <v>500.0</v>
      </c>
      <c r="AR37" s="106">
        <v>500.0</v>
      </c>
      <c r="AS37" s="107"/>
      <c r="AT37" s="105">
        <v>4.0</v>
      </c>
      <c r="AU37" s="105">
        <v>3.0</v>
      </c>
      <c r="AV37" s="105">
        <v>1.0</v>
      </c>
      <c r="AW37" s="105">
        <v>1.0</v>
      </c>
      <c r="AX37" s="105">
        <v>0.0</v>
      </c>
      <c r="AY37" s="105">
        <v>1.0</v>
      </c>
      <c r="AZ37" s="106">
        <v>2500.0</v>
      </c>
      <c r="BA37" s="106">
        <v>2500.0</v>
      </c>
      <c r="BB37" s="3"/>
      <c r="BC37" s="108">
        <f t="shared" ref="BC37:BE37" si="76">sum(AP37+AY37)</f>
        <v>2</v>
      </c>
      <c r="BD37" s="109">
        <f t="shared" si="76"/>
        <v>3000</v>
      </c>
      <c r="BE37" s="109">
        <f t="shared" si="76"/>
        <v>3000</v>
      </c>
      <c r="BF37" s="107"/>
      <c r="BG37" s="108">
        <f t="shared" ref="BG37:BI37" si="77">AH37+BC37</f>
        <v>2</v>
      </c>
      <c r="BH37" s="109">
        <f t="shared" si="77"/>
        <v>3000</v>
      </c>
      <c r="BI37" s="109">
        <f t="shared" si="77"/>
        <v>3000</v>
      </c>
      <c r="BJ37" s="107"/>
      <c r="BK37" s="107"/>
    </row>
    <row r="38" ht="14.25" customHeight="1">
      <c r="A38" s="103"/>
      <c r="B38" s="104">
        <f t="shared" si="8"/>
        <v>45072</v>
      </c>
      <c r="C38" s="97"/>
      <c r="D38" s="105" t="s">
        <v>119</v>
      </c>
      <c r="E38" s="105"/>
      <c r="F38" s="105"/>
      <c r="G38" s="106">
        <v>0.0</v>
      </c>
      <c r="H38" s="105">
        <v>6.0</v>
      </c>
      <c r="I38" s="105">
        <v>0.0</v>
      </c>
      <c r="J38" s="105">
        <v>0.0</v>
      </c>
      <c r="K38" s="105">
        <v>5.0</v>
      </c>
      <c r="L38" s="105">
        <v>0.0</v>
      </c>
      <c r="M38" s="105">
        <v>0.0</v>
      </c>
      <c r="N38" s="105">
        <v>0.0</v>
      </c>
      <c r="O38" s="107"/>
      <c r="P38" s="107"/>
      <c r="Q38" s="105">
        <v>4.0</v>
      </c>
      <c r="R38" s="105">
        <v>3.0</v>
      </c>
      <c r="S38" s="105">
        <v>1.0</v>
      </c>
      <c r="T38" s="105">
        <v>0.0</v>
      </c>
      <c r="U38" s="105">
        <v>0.0</v>
      </c>
      <c r="V38" s="106">
        <v>0.0</v>
      </c>
      <c r="W38" s="106">
        <v>0.0</v>
      </c>
      <c r="X38" s="107"/>
      <c r="Y38" s="105">
        <v>0.0</v>
      </c>
      <c r="Z38" s="105">
        <v>0.0</v>
      </c>
      <c r="AA38" s="105">
        <v>0.0</v>
      </c>
      <c r="AB38" s="105">
        <v>0.0</v>
      </c>
      <c r="AC38" s="105">
        <v>0.0</v>
      </c>
      <c r="AD38" s="105">
        <v>0.0</v>
      </c>
      <c r="AE38" s="106">
        <v>0.0</v>
      </c>
      <c r="AF38" s="106">
        <v>0.0</v>
      </c>
      <c r="AG38" s="3"/>
      <c r="AH38" s="108">
        <f t="shared" ref="AH38:AJ38" si="78">sum(U38+AD38)</f>
        <v>0</v>
      </c>
      <c r="AI38" s="109">
        <f t="shared" si="78"/>
        <v>0</v>
      </c>
      <c r="AJ38" s="109">
        <f t="shared" si="78"/>
        <v>0</v>
      </c>
      <c r="AK38" s="107"/>
      <c r="AL38" s="105">
        <v>3.0</v>
      </c>
      <c r="AM38" s="105">
        <v>3.0</v>
      </c>
      <c r="AN38" s="105">
        <v>0.0</v>
      </c>
      <c r="AO38" s="105">
        <v>0.0</v>
      </c>
      <c r="AP38" s="105">
        <v>0.0</v>
      </c>
      <c r="AQ38" s="106">
        <v>0.0</v>
      </c>
      <c r="AR38" s="106">
        <v>0.0</v>
      </c>
      <c r="AS38" s="107"/>
      <c r="AT38" s="105">
        <v>6.0</v>
      </c>
      <c r="AU38" s="105">
        <v>5.0</v>
      </c>
      <c r="AV38" s="105">
        <v>1.0</v>
      </c>
      <c r="AW38" s="105">
        <v>3.0</v>
      </c>
      <c r="AX38" s="105">
        <v>0.0</v>
      </c>
      <c r="AY38" s="105">
        <v>3.0</v>
      </c>
      <c r="AZ38" s="106">
        <v>4250.0</v>
      </c>
      <c r="BA38" s="106">
        <v>6750.0</v>
      </c>
      <c r="BB38" s="3"/>
      <c r="BC38" s="108">
        <f t="shared" ref="BC38:BE38" si="79">sum(AP38+AY38)</f>
        <v>3</v>
      </c>
      <c r="BD38" s="109">
        <f t="shared" si="79"/>
        <v>4250</v>
      </c>
      <c r="BE38" s="109">
        <f t="shared" si="79"/>
        <v>6750</v>
      </c>
      <c r="BF38" s="107"/>
      <c r="BG38" s="108">
        <f t="shared" ref="BG38:BI38" si="80">AH38+BC38</f>
        <v>3</v>
      </c>
      <c r="BH38" s="109">
        <f t="shared" si="80"/>
        <v>4250</v>
      </c>
      <c r="BI38" s="109">
        <f t="shared" si="80"/>
        <v>6750</v>
      </c>
      <c r="BJ38" s="107"/>
      <c r="BK38" s="107"/>
    </row>
    <row r="39" ht="14.25" customHeight="1">
      <c r="A39" s="103"/>
      <c r="B39" s="104">
        <f t="shared" si="8"/>
        <v>45073</v>
      </c>
      <c r="C39" s="97"/>
      <c r="D39" s="105" t="s">
        <v>119</v>
      </c>
      <c r="E39" s="105"/>
      <c r="F39" s="105"/>
      <c r="G39" s="106">
        <v>0.0</v>
      </c>
      <c r="H39" s="105">
        <v>4.0</v>
      </c>
      <c r="I39" s="105">
        <v>0.0</v>
      </c>
      <c r="J39" s="105">
        <v>0.0</v>
      </c>
      <c r="K39" s="105">
        <v>2.0</v>
      </c>
      <c r="L39" s="105">
        <v>0.0</v>
      </c>
      <c r="M39" s="105">
        <v>0.0</v>
      </c>
      <c r="N39" s="105">
        <v>0.0</v>
      </c>
      <c r="O39" s="107"/>
      <c r="P39" s="107"/>
      <c r="Q39" s="105">
        <v>0.0</v>
      </c>
      <c r="R39" s="105">
        <v>0.0</v>
      </c>
      <c r="S39" s="105">
        <v>0.0</v>
      </c>
      <c r="T39" s="105">
        <v>0.0</v>
      </c>
      <c r="U39" s="105">
        <v>0.0</v>
      </c>
      <c r="V39" s="106">
        <v>0.0</v>
      </c>
      <c r="W39" s="106">
        <v>0.0</v>
      </c>
      <c r="X39" s="107"/>
      <c r="Y39" s="105">
        <v>0.0</v>
      </c>
      <c r="Z39" s="105">
        <v>0.0</v>
      </c>
      <c r="AA39" s="105">
        <v>0.0</v>
      </c>
      <c r="AB39" s="105">
        <v>0.0</v>
      </c>
      <c r="AC39" s="105">
        <v>0.0</v>
      </c>
      <c r="AD39" s="105">
        <v>0.0</v>
      </c>
      <c r="AE39" s="106">
        <v>0.0</v>
      </c>
      <c r="AF39" s="106">
        <v>0.0</v>
      </c>
      <c r="AG39" s="110"/>
      <c r="AH39" s="108">
        <f t="shared" ref="AH39:AJ39" si="81">sum(U39+AD39)</f>
        <v>0</v>
      </c>
      <c r="AI39" s="109">
        <f t="shared" si="81"/>
        <v>0</v>
      </c>
      <c r="AJ39" s="109">
        <f t="shared" si="81"/>
        <v>0</v>
      </c>
      <c r="AK39" s="107"/>
      <c r="AL39" s="105">
        <v>0.0</v>
      </c>
      <c r="AM39" s="105">
        <v>0.0</v>
      </c>
      <c r="AN39" s="105">
        <v>0.0</v>
      </c>
      <c r="AO39" s="105">
        <v>0.0</v>
      </c>
      <c r="AP39" s="105">
        <v>0.0</v>
      </c>
      <c r="AQ39" s="106">
        <v>0.0</v>
      </c>
      <c r="AR39" s="106">
        <v>0.0</v>
      </c>
      <c r="AS39" s="107"/>
      <c r="AT39" s="105">
        <v>2.0</v>
      </c>
      <c r="AU39" s="105">
        <v>2.0</v>
      </c>
      <c r="AV39" s="105">
        <v>0.0</v>
      </c>
      <c r="AW39" s="105">
        <v>0.0</v>
      </c>
      <c r="AX39" s="105">
        <v>0.0</v>
      </c>
      <c r="AY39" s="105">
        <v>0.0</v>
      </c>
      <c r="AZ39" s="106">
        <v>0.0</v>
      </c>
      <c r="BA39" s="106">
        <v>0.0</v>
      </c>
      <c r="BB39" s="110"/>
      <c r="BC39" s="108">
        <f t="shared" ref="BC39:BE39" si="82">sum(AP39+AY39)</f>
        <v>0</v>
      </c>
      <c r="BD39" s="109">
        <f t="shared" si="82"/>
        <v>0</v>
      </c>
      <c r="BE39" s="109">
        <f t="shared" si="82"/>
        <v>0</v>
      </c>
      <c r="BF39" s="107"/>
      <c r="BG39" s="108">
        <f t="shared" ref="BG39:BI39" si="83">AH39+BC39</f>
        <v>0</v>
      </c>
      <c r="BH39" s="109">
        <f t="shared" si="83"/>
        <v>0</v>
      </c>
      <c r="BI39" s="109">
        <f t="shared" si="83"/>
        <v>0</v>
      </c>
      <c r="BJ39" s="107"/>
      <c r="BK39" s="107"/>
    </row>
    <row r="40" ht="14.25" customHeight="1">
      <c r="A40" s="111"/>
      <c r="B40" s="104">
        <f t="shared" si="8"/>
        <v>45074</v>
      </c>
      <c r="C40" s="97"/>
      <c r="D40" s="105" t="s">
        <v>119</v>
      </c>
      <c r="E40" s="105"/>
      <c r="F40" s="105"/>
      <c r="G40" s="106">
        <v>838.63</v>
      </c>
      <c r="H40" s="105">
        <v>14.0</v>
      </c>
      <c r="I40" s="105">
        <v>0.0</v>
      </c>
      <c r="J40" s="105">
        <v>0.0</v>
      </c>
      <c r="K40" s="105">
        <v>0.0</v>
      </c>
      <c r="L40" s="105">
        <v>0.0</v>
      </c>
      <c r="M40" s="105">
        <v>0.0</v>
      </c>
      <c r="N40" s="105">
        <v>0.0</v>
      </c>
      <c r="O40" s="107"/>
      <c r="P40" s="107"/>
      <c r="Q40" s="105">
        <v>0.0</v>
      </c>
      <c r="R40" s="105">
        <v>0.0</v>
      </c>
      <c r="S40" s="105">
        <v>0.0</v>
      </c>
      <c r="T40" s="105">
        <v>0.0</v>
      </c>
      <c r="U40" s="105">
        <v>0.0</v>
      </c>
      <c r="V40" s="106">
        <v>0.0</v>
      </c>
      <c r="W40" s="106">
        <v>0.0</v>
      </c>
      <c r="X40" s="107"/>
      <c r="Y40" s="105">
        <v>0.0</v>
      </c>
      <c r="Z40" s="105">
        <v>0.0</v>
      </c>
      <c r="AA40" s="105">
        <v>0.0</v>
      </c>
      <c r="AB40" s="105">
        <v>0.0</v>
      </c>
      <c r="AC40" s="105">
        <v>0.0</v>
      </c>
      <c r="AD40" s="105">
        <v>0.0</v>
      </c>
      <c r="AE40" s="106">
        <v>0.0</v>
      </c>
      <c r="AF40" s="106">
        <v>0.0</v>
      </c>
      <c r="AG40" s="110"/>
      <c r="AH40" s="108">
        <f t="shared" ref="AH40:AJ40" si="84">sum(U40+AD40)</f>
        <v>0</v>
      </c>
      <c r="AI40" s="109">
        <f t="shared" si="84"/>
        <v>0</v>
      </c>
      <c r="AJ40" s="109">
        <f t="shared" si="84"/>
        <v>0</v>
      </c>
      <c r="AK40" s="107"/>
      <c r="AL40" s="105">
        <v>0.0</v>
      </c>
      <c r="AM40" s="105">
        <v>0.0</v>
      </c>
      <c r="AN40" s="105">
        <v>0.0</v>
      </c>
      <c r="AO40" s="105">
        <v>0.0</v>
      </c>
      <c r="AP40" s="105">
        <v>0.0</v>
      </c>
      <c r="AQ40" s="106">
        <v>0.0</v>
      </c>
      <c r="AR40" s="106">
        <v>0.0</v>
      </c>
      <c r="AS40" s="107"/>
      <c r="AT40" s="105">
        <v>4.0</v>
      </c>
      <c r="AU40" s="105">
        <v>4.0</v>
      </c>
      <c r="AV40" s="105">
        <v>0.0</v>
      </c>
      <c r="AW40" s="105">
        <v>0.0</v>
      </c>
      <c r="AX40" s="105">
        <v>0.0</v>
      </c>
      <c r="AY40" s="105">
        <v>0.0</v>
      </c>
      <c r="AZ40" s="106">
        <v>0.0</v>
      </c>
      <c r="BA40" s="106">
        <v>0.0</v>
      </c>
      <c r="BB40" s="110"/>
      <c r="BC40" s="108">
        <f t="shared" ref="BC40:BE40" si="85">sum(AP40+AY40)</f>
        <v>0</v>
      </c>
      <c r="BD40" s="109">
        <f t="shared" si="85"/>
        <v>0</v>
      </c>
      <c r="BE40" s="109">
        <f t="shared" si="85"/>
        <v>0</v>
      </c>
      <c r="BF40" s="107"/>
      <c r="BG40" s="108">
        <f t="shared" ref="BG40:BI40" si="86">AH40+BC40</f>
        <v>0</v>
      </c>
      <c r="BH40" s="109">
        <f t="shared" si="86"/>
        <v>0</v>
      </c>
      <c r="BI40" s="109">
        <f t="shared" si="86"/>
        <v>0</v>
      </c>
      <c r="BJ40" s="107"/>
      <c r="BK40" s="107"/>
    </row>
    <row r="41" ht="14.25" customHeight="1">
      <c r="A41" s="103"/>
      <c r="B41" s="104">
        <f t="shared" si="8"/>
        <v>45075</v>
      </c>
      <c r="C41" s="97"/>
      <c r="D41" s="105" t="s">
        <v>119</v>
      </c>
      <c r="E41" s="105"/>
      <c r="F41" s="105"/>
      <c r="G41" s="106">
        <v>0.0</v>
      </c>
      <c r="H41" s="105">
        <v>11.0</v>
      </c>
      <c r="I41" s="105">
        <v>0.0</v>
      </c>
      <c r="J41" s="105">
        <v>0.0</v>
      </c>
      <c r="K41" s="105">
        <v>2.0</v>
      </c>
      <c r="L41" s="105">
        <v>0.0</v>
      </c>
      <c r="M41" s="105">
        <v>0.0</v>
      </c>
      <c r="N41" s="105">
        <v>0.0</v>
      </c>
      <c r="O41" s="107"/>
      <c r="P41" s="107"/>
      <c r="Q41" s="105">
        <v>0.0</v>
      </c>
      <c r="R41" s="105">
        <v>0.0</v>
      </c>
      <c r="S41" s="105">
        <v>0.0</v>
      </c>
      <c r="T41" s="105">
        <v>0.0</v>
      </c>
      <c r="U41" s="105">
        <v>0.0</v>
      </c>
      <c r="V41" s="106">
        <v>0.0</v>
      </c>
      <c r="W41" s="106">
        <v>0.0</v>
      </c>
      <c r="X41" s="107"/>
      <c r="Y41" s="105">
        <v>0.0</v>
      </c>
      <c r="Z41" s="105">
        <v>0.0</v>
      </c>
      <c r="AA41" s="105">
        <v>0.0</v>
      </c>
      <c r="AB41" s="105">
        <v>0.0</v>
      </c>
      <c r="AC41" s="105">
        <v>0.0</v>
      </c>
      <c r="AD41" s="105">
        <v>0.0</v>
      </c>
      <c r="AE41" s="106">
        <v>0.0</v>
      </c>
      <c r="AF41" s="106">
        <v>0.0</v>
      </c>
      <c r="AG41" s="110"/>
      <c r="AH41" s="108">
        <f t="shared" ref="AH41:AJ41" si="87">sum(U41+AD41)</f>
        <v>0</v>
      </c>
      <c r="AI41" s="109">
        <f t="shared" si="87"/>
        <v>0</v>
      </c>
      <c r="AJ41" s="109">
        <f t="shared" si="87"/>
        <v>0</v>
      </c>
      <c r="AK41" s="107"/>
      <c r="AL41" s="105">
        <v>4.0</v>
      </c>
      <c r="AM41" s="105">
        <v>4.0</v>
      </c>
      <c r="AN41" s="105">
        <v>0.0</v>
      </c>
      <c r="AO41" s="105">
        <v>0.0</v>
      </c>
      <c r="AP41" s="105">
        <v>1.0</v>
      </c>
      <c r="AQ41" s="106">
        <v>1000.0</v>
      </c>
      <c r="AR41" s="106">
        <v>1000.0</v>
      </c>
      <c r="AS41" s="107"/>
      <c r="AT41" s="105">
        <v>5.0</v>
      </c>
      <c r="AU41" s="105">
        <v>4.0</v>
      </c>
      <c r="AV41" s="105">
        <v>1.0</v>
      </c>
      <c r="AW41" s="105">
        <v>2.0</v>
      </c>
      <c r="AX41" s="105">
        <v>0.0</v>
      </c>
      <c r="AY41" s="105">
        <v>2.0</v>
      </c>
      <c r="AZ41" s="106">
        <v>950.0</v>
      </c>
      <c r="BA41" s="106">
        <v>1500.0</v>
      </c>
      <c r="BB41" s="110"/>
      <c r="BC41" s="108">
        <f t="shared" ref="BC41:BE41" si="88">sum(AP41+AY41)</f>
        <v>3</v>
      </c>
      <c r="BD41" s="109">
        <f t="shared" si="88"/>
        <v>1950</v>
      </c>
      <c r="BE41" s="109">
        <f t="shared" si="88"/>
        <v>2500</v>
      </c>
      <c r="BF41" s="107"/>
      <c r="BG41" s="108">
        <f t="shared" ref="BG41:BI41" si="89">AH41+BC41</f>
        <v>3</v>
      </c>
      <c r="BH41" s="109">
        <f t="shared" si="89"/>
        <v>1950</v>
      </c>
      <c r="BI41" s="109">
        <f t="shared" si="89"/>
        <v>2500</v>
      </c>
      <c r="BJ41" s="107"/>
      <c r="BK41" s="107"/>
    </row>
    <row r="42" ht="14.25" customHeight="1">
      <c r="A42" s="103"/>
      <c r="B42" s="104">
        <f t="shared" si="8"/>
        <v>45076</v>
      </c>
      <c r="C42" s="97"/>
      <c r="D42" s="105" t="s">
        <v>119</v>
      </c>
      <c r="E42" s="105"/>
      <c r="F42" s="105"/>
      <c r="G42" s="106">
        <v>0.0</v>
      </c>
      <c r="H42" s="105">
        <v>8.0</v>
      </c>
      <c r="I42" s="105">
        <v>0.0</v>
      </c>
      <c r="J42" s="105">
        <v>0.0</v>
      </c>
      <c r="K42" s="105">
        <v>3.0</v>
      </c>
      <c r="L42" s="105">
        <v>0.0</v>
      </c>
      <c r="M42" s="105">
        <v>0.0</v>
      </c>
      <c r="N42" s="105">
        <v>0.0</v>
      </c>
      <c r="O42" s="107"/>
      <c r="P42" s="107"/>
      <c r="Q42" s="105">
        <v>0.0</v>
      </c>
      <c r="R42" s="105">
        <v>0.0</v>
      </c>
      <c r="S42" s="105">
        <v>0.0</v>
      </c>
      <c r="T42" s="105">
        <v>0.0</v>
      </c>
      <c r="U42" s="105">
        <v>0.0</v>
      </c>
      <c r="V42" s="106">
        <v>0.0</v>
      </c>
      <c r="W42" s="106">
        <v>0.0</v>
      </c>
      <c r="X42" s="107"/>
      <c r="Y42" s="105">
        <v>0.0</v>
      </c>
      <c r="Z42" s="105">
        <v>0.0</v>
      </c>
      <c r="AA42" s="105">
        <v>0.0</v>
      </c>
      <c r="AB42" s="105">
        <v>0.0</v>
      </c>
      <c r="AC42" s="105">
        <v>0.0</v>
      </c>
      <c r="AD42" s="105">
        <v>0.0</v>
      </c>
      <c r="AE42" s="106">
        <v>0.0</v>
      </c>
      <c r="AF42" s="106">
        <v>0.0</v>
      </c>
      <c r="AG42" s="110"/>
      <c r="AH42" s="108">
        <f t="shared" ref="AH42:AJ42" si="90">sum(U42+AD42)</f>
        <v>0</v>
      </c>
      <c r="AI42" s="109">
        <f t="shared" si="90"/>
        <v>0</v>
      </c>
      <c r="AJ42" s="109">
        <f t="shared" si="90"/>
        <v>0</v>
      </c>
      <c r="AK42" s="107"/>
      <c r="AL42" s="105">
        <v>1.0</v>
      </c>
      <c r="AM42" s="105">
        <v>1.0</v>
      </c>
      <c r="AN42" s="105">
        <v>0.0</v>
      </c>
      <c r="AO42" s="105">
        <v>0.0</v>
      </c>
      <c r="AP42" s="105">
        <v>0.0</v>
      </c>
      <c r="AQ42" s="106">
        <v>0.0</v>
      </c>
      <c r="AR42" s="106">
        <v>0.0</v>
      </c>
      <c r="AS42" s="107"/>
      <c r="AT42" s="105">
        <v>5.0</v>
      </c>
      <c r="AU42" s="105">
        <v>5.0</v>
      </c>
      <c r="AV42" s="105">
        <v>0.0</v>
      </c>
      <c r="AW42" s="105">
        <v>4.0</v>
      </c>
      <c r="AX42" s="105">
        <v>0.0</v>
      </c>
      <c r="AY42" s="105">
        <v>4.0</v>
      </c>
      <c r="AZ42" s="106">
        <v>6500.0</v>
      </c>
      <c r="BA42" s="106">
        <v>6500.0</v>
      </c>
      <c r="BB42" s="110"/>
      <c r="BC42" s="108">
        <f t="shared" ref="BC42:BE42" si="91">sum(AP42+AY42)</f>
        <v>4</v>
      </c>
      <c r="BD42" s="109">
        <f t="shared" si="91"/>
        <v>6500</v>
      </c>
      <c r="BE42" s="109">
        <f t="shared" si="91"/>
        <v>6500</v>
      </c>
      <c r="BF42" s="107"/>
      <c r="BG42" s="108">
        <f t="shared" ref="BG42:BI42" si="92">AH42+BC42</f>
        <v>4</v>
      </c>
      <c r="BH42" s="109">
        <f t="shared" si="92"/>
        <v>6500</v>
      </c>
      <c r="BI42" s="109">
        <f t="shared" si="92"/>
        <v>6500</v>
      </c>
      <c r="BJ42" s="107"/>
      <c r="BK42" s="107"/>
    </row>
    <row r="43" ht="14.25" customHeight="1">
      <c r="A43" s="103"/>
      <c r="B43" s="104">
        <f t="shared" si="8"/>
        <v>45077</v>
      </c>
      <c r="C43" s="97"/>
      <c r="D43" s="105" t="s">
        <v>119</v>
      </c>
      <c r="E43" s="105"/>
      <c r="F43" s="105"/>
      <c r="G43" s="106">
        <v>367.73</v>
      </c>
      <c r="H43" s="105">
        <v>4.0</v>
      </c>
      <c r="I43" s="105">
        <v>0.0</v>
      </c>
      <c r="J43" s="105">
        <v>0.0</v>
      </c>
      <c r="K43" s="105">
        <v>0.0</v>
      </c>
      <c r="L43" s="105">
        <v>0.0</v>
      </c>
      <c r="M43" s="105">
        <v>0.0</v>
      </c>
      <c r="N43" s="105">
        <v>0.0</v>
      </c>
      <c r="O43" s="107"/>
      <c r="P43" s="107"/>
      <c r="Q43" s="105">
        <v>1.0</v>
      </c>
      <c r="R43" s="105">
        <v>1.0</v>
      </c>
      <c r="S43" s="105">
        <v>0.0</v>
      </c>
      <c r="T43" s="105">
        <v>0.0</v>
      </c>
      <c r="U43" s="105">
        <v>1.0</v>
      </c>
      <c r="V43" s="106">
        <v>500.0</v>
      </c>
      <c r="W43" s="106">
        <v>500.0</v>
      </c>
      <c r="X43" s="107"/>
      <c r="Y43" s="105">
        <v>0.0</v>
      </c>
      <c r="Z43" s="105">
        <v>0.0</v>
      </c>
      <c r="AA43" s="105">
        <v>0.0</v>
      </c>
      <c r="AB43" s="105">
        <v>0.0</v>
      </c>
      <c r="AC43" s="105">
        <v>0.0</v>
      </c>
      <c r="AD43" s="105">
        <v>0.0</v>
      </c>
      <c r="AE43" s="106">
        <v>0.0</v>
      </c>
      <c r="AF43" s="106">
        <v>0.0</v>
      </c>
      <c r="AG43" s="110"/>
      <c r="AH43" s="108">
        <f t="shared" ref="AH43:AJ43" si="93">sum(U43+AD43)</f>
        <v>1</v>
      </c>
      <c r="AI43" s="109">
        <f t="shared" si="93"/>
        <v>500</v>
      </c>
      <c r="AJ43" s="109">
        <f t="shared" si="93"/>
        <v>500</v>
      </c>
      <c r="AK43" s="107"/>
      <c r="AL43" s="105">
        <v>3.0</v>
      </c>
      <c r="AM43" s="105">
        <v>3.0</v>
      </c>
      <c r="AN43" s="105">
        <v>0.0</v>
      </c>
      <c r="AO43" s="105">
        <v>0.0</v>
      </c>
      <c r="AP43" s="105">
        <v>1.0</v>
      </c>
      <c r="AQ43" s="106">
        <v>3500.0</v>
      </c>
      <c r="AR43" s="106">
        <v>3500.0</v>
      </c>
      <c r="AS43" s="107"/>
      <c r="AT43" s="105">
        <v>5.0</v>
      </c>
      <c r="AU43" s="105">
        <v>5.0</v>
      </c>
      <c r="AV43" s="105">
        <v>0.0</v>
      </c>
      <c r="AW43" s="105">
        <v>5.0</v>
      </c>
      <c r="AX43" s="105">
        <v>0.0</v>
      </c>
      <c r="AY43" s="105">
        <v>5.0</v>
      </c>
      <c r="AZ43" s="106">
        <v>10897.0</v>
      </c>
      <c r="BA43" s="106">
        <v>10897.0</v>
      </c>
      <c r="BB43" s="110"/>
      <c r="BC43" s="108">
        <f t="shared" ref="BC43:BE43" si="94">sum(AP43+AY43)</f>
        <v>6</v>
      </c>
      <c r="BD43" s="109">
        <f t="shared" si="94"/>
        <v>14397</v>
      </c>
      <c r="BE43" s="109">
        <f t="shared" si="94"/>
        <v>14397</v>
      </c>
      <c r="BF43" s="107"/>
      <c r="BG43" s="108">
        <f t="shared" ref="BG43:BI43" si="95">AH43+BC43</f>
        <v>7</v>
      </c>
      <c r="BH43" s="109">
        <f t="shared" si="95"/>
        <v>14897</v>
      </c>
      <c r="BI43" s="109">
        <f t="shared" si="95"/>
        <v>14897</v>
      </c>
      <c r="BJ43" s="107"/>
      <c r="BK43" s="107"/>
    </row>
    <row r="44" ht="15.75" customHeight="1">
      <c r="A44" s="97"/>
      <c r="B44" s="97"/>
      <c r="C44" s="112" t="s">
        <v>120</v>
      </c>
      <c r="D44" s="113">
        <f>sum(D46-D45)</f>
        <v>0</v>
      </c>
      <c r="E44" s="3"/>
      <c r="F44" s="114" t="s">
        <v>121</v>
      </c>
      <c r="G44" s="115">
        <f t="shared" ref="G44:N44" si="96">SUM(G13:G43)</f>
        <v>2715.64</v>
      </c>
      <c r="H44" s="116">
        <f t="shared" si="96"/>
        <v>283</v>
      </c>
      <c r="I44" s="117">
        <f t="shared" si="96"/>
        <v>293</v>
      </c>
      <c r="J44" s="117">
        <f t="shared" si="96"/>
        <v>156</v>
      </c>
      <c r="K44" s="117">
        <f t="shared" si="96"/>
        <v>69</v>
      </c>
      <c r="L44" s="117">
        <f t="shared" si="96"/>
        <v>11</v>
      </c>
      <c r="M44" s="117">
        <f t="shared" si="96"/>
        <v>8</v>
      </c>
      <c r="N44" s="117">
        <f t="shared" si="96"/>
        <v>3</v>
      </c>
      <c r="O44" s="118"/>
      <c r="P44" s="118"/>
      <c r="Q44" s="117">
        <f t="shared" ref="Q44:W44" si="97">SUM(Q13:Q43)</f>
        <v>16</v>
      </c>
      <c r="R44" s="117">
        <f t="shared" si="97"/>
        <v>16</v>
      </c>
      <c r="S44" s="117">
        <f t="shared" si="97"/>
        <v>2</v>
      </c>
      <c r="T44" s="117">
        <f t="shared" si="97"/>
        <v>2</v>
      </c>
      <c r="U44" s="117">
        <f t="shared" si="97"/>
        <v>3</v>
      </c>
      <c r="V44" s="119">
        <f t="shared" si="97"/>
        <v>3500</v>
      </c>
      <c r="W44" s="119">
        <f t="shared" si="97"/>
        <v>5000</v>
      </c>
      <c r="X44" s="118"/>
      <c r="Y44" s="120">
        <f t="shared" ref="Y44:AF44" si="98">SUM(Y13:Y43)</f>
        <v>6</v>
      </c>
      <c r="Z44" s="120">
        <f t="shared" si="98"/>
        <v>4</v>
      </c>
      <c r="AA44" s="117">
        <f t="shared" si="98"/>
        <v>3</v>
      </c>
      <c r="AB44" s="120">
        <f t="shared" si="98"/>
        <v>0</v>
      </c>
      <c r="AC44" s="120">
        <f t="shared" si="98"/>
        <v>1</v>
      </c>
      <c r="AD44" s="120">
        <f t="shared" si="98"/>
        <v>1</v>
      </c>
      <c r="AE44" s="121">
        <f t="shared" si="98"/>
        <v>2000</v>
      </c>
      <c r="AF44" s="121">
        <f t="shared" si="98"/>
        <v>2000</v>
      </c>
      <c r="AG44" s="110"/>
      <c r="AH44" s="120">
        <f t="shared" ref="AH44:AJ44" si="99">SUM(AH13:AH43)</f>
        <v>4</v>
      </c>
      <c r="AI44" s="121">
        <f t="shared" si="99"/>
        <v>5500</v>
      </c>
      <c r="AJ44" s="121">
        <f t="shared" si="99"/>
        <v>7000</v>
      </c>
      <c r="AK44" s="122"/>
      <c r="AL44" s="117">
        <f t="shared" ref="AL44:AR44" si="100">SUM(AL13:AL43)</f>
        <v>48</v>
      </c>
      <c r="AM44" s="117">
        <f t="shared" si="100"/>
        <v>44</v>
      </c>
      <c r="AN44" s="117">
        <f t="shared" si="100"/>
        <v>4</v>
      </c>
      <c r="AO44" s="117">
        <f t="shared" si="100"/>
        <v>6</v>
      </c>
      <c r="AP44" s="117">
        <f t="shared" si="100"/>
        <v>20</v>
      </c>
      <c r="AQ44" s="119">
        <f t="shared" si="100"/>
        <v>32750</v>
      </c>
      <c r="AR44" s="119">
        <f t="shared" si="100"/>
        <v>39750</v>
      </c>
      <c r="AS44" s="118"/>
      <c r="AT44" s="120">
        <f t="shared" ref="AT44:BA44" si="101">SUM(AT13:AT43)</f>
        <v>159</v>
      </c>
      <c r="AU44" s="120">
        <f t="shared" si="101"/>
        <v>146</v>
      </c>
      <c r="AV44" s="117">
        <f t="shared" si="101"/>
        <v>14</v>
      </c>
      <c r="AW44" s="120">
        <f t="shared" si="101"/>
        <v>41</v>
      </c>
      <c r="AX44" s="120">
        <f t="shared" si="101"/>
        <v>6</v>
      </c>
      <c r="AY44" s="120">
        <f t="shared" si="101"/>
        <v>41</v>
      </c>
      <c r="AZ44" s="121">
        <f t="shared" si="101"/>
        <v>85347</v>
      </c>
      <c r="BA44" s="121">
        <f t="shared" si="101"/>
        <v>95897</v>
      </c>
      <c r="BB44" s="110"/>
      <c r="BC44" s="120">
        <f t="shared" ref="BC44:BE44" si="102">SUM(BC13:BC43)</f>
        <v>61</v>
      </c>
      <c r="BD44" s="121">
        <f t="shared" si="102"/>
        <v>118097</v>
      </c>
      <c r="BE44" s="121">
        <f t="shared" si="102"/>
        <v>135647</v>
      </c>
      <c r="BF44" s="122"/>
      <c r="BG44" s="120">
        <f t="shared" ref="BG44:BI44" si="103">SUM(BG13:BG43)</f>
        <v>65</v>
      </c>
      <c r="BH44" s="121">
        <f t="shared" si="103"/>
        <v>123597</v>
      </c>
      <c r="BI44" s="121">
        <f t="shared" si="103"/>
        <v>142647</v>
      </c>
      <c r="BJ44" s="122"/>
      <c r="BK44" s="122"/>
    </row>
    <row r="45" ht="15.75" customHeight="1">
      <c r="A45" s="3"/>
      <c r="B45" s="97"/>
      <c r="C45" s="123" t="s">
        <v>122</v>
      </c>
      <c r="D45" s="124">
        <f>MIN(D13:D43)</f>
        <v>0</v>
      </c>
      <c r="E45" s="3"/>
      <c r="F45" s="3"/>
      <c r="G45" s="97"/>
      <c r="H45" s="97"/>
      <c r="I45" s="125"/>
      <c r="J45" s="95"/>
      <c r="K45" s="95"/>
      <c r="L45" s="107"/>
      <c r="M45" s="126"/>
      <c r="N45" s="126"/>
      <c r="O45" s="126"/>
      <c r="P45" s="127"/>
      <c r="Q45" s="3"/>
      <c r="R45" s="3"/>
      <c r="S45" s="3"/>
      <c r="T45" s="3"/>
      <c r="U45" s="128" t="s">
        <v>123</v>
      </c>
      <c r="V45" s="129">
        <f>IFERROR(V44/U44,0)</f>
        <v>1166.666667</v>
      </c>
      <c r="W45" s="129">
        <f>IFERROR((W44/U44),0)</f>
        <v>1666.666667</v>
      </c>
      <c r="X45" s="127"/>
      <c r="Y45" s="3"/>
      <c r="Z45" s="3"/>
      <c r="AA45" s="3"/>
      <c r="AB45" s="3"/>
      <c r="AC45" s="3"/>
      <c r="AD45" s="128" t="s">
        <v>123</v>
      </c>
      <c r="AE45" s="129">
        <f>IFERROR(AE44/AD44,0)</f>
        <v>2000</v>
      </c>
      <c r="AF45" s="129">
        <f>IFERROR((AF44/AD44),0)</f>
        <v>2000</v>
      </c>
      <c r="AG45" s="110"/>
      <c r="AH45" s="128" t="s">
        <v>123</v>
      </c>
      <c r="AI45" s="129">
        <f>IFERROR(AI44/AH44,0)</f>
        <v>1375</v>
      </c>
      <c r="AJ45" s="129">
        <f>IFERROR((AJ44/AH44),0)</f>
        <v>1750</v>
      </c>
      <c r="AK45" s="3"/>
      <c r="AL45" s="3"/>
      <c r="AM45" s="3"/>
      <c r="AN45" s="3"/>
      <c r="AO45" s="3"/>
      <c r="AP45" s="128" t="s">
        <v>123</v>
      </c>
      <c r="AQ45" s="129">
        <f>IFERROR(AQ44/AP44,0)</f>
        <v>1637.5</v>
      </c>
      <c r="AR45" s="129">
        <f>IFERROR((AR44/AP44),0)</f>
        <v>1987.5</v>
      </c>
      <c r="AS45" s="127"/>
      <c r="AT45" s="3"/>
      <c r="AU45" s="3"/>
      <c r="AV45" s="3"/>
      <c r="AW45" s="3"/>
      <c r="AX45" s="3"/>
      <c r="AY45" s="128" t="s">
        <v>123</v>
      </c>
      <c r="AZ45" s="129">
        <f>IFERROR(AZ44/AY44,0)</f>
        <v>2081.634146</v>
      </c>
      <c r="BA45" s="129">
        <f>IFERROR((BA44/AY44),0)</f>
        <v>2338.95122</v>
      </c>
      <c r="BB45" s="110"/>
      <c r="BC45" s="128" t="s">
        <v>123</v>
      </c>
      <c r="BD45" s="129">
        <f>IFERROR(BD44/BC44,0)</f>
        <v>1936.016393</v>
      </c>
      <c r="BE45" s="129">
        <f>IFERROR((BE44/BC44),0)</f>
        <v>2223.721311</v>
      </c>
      <c r="BF45" s="3"/>
      <c r="BG45" s="128" t="s">
        <v>123</v>
      </c>
      <c r="BH45" s="129">
        <f>IFERROR(BH44/BG44,0)</f>
        <v>1901.492308</v>
      </c>
      <c r="BI45" s="129">
        <f>IFERROR((BI44/BG44),0)</f>
        <v>2194.569231</v>
      </c>
      <c r="BJ45" s="3"/>
      <c r="BK45" s="3"/>
    </row>
    <row r="46" ht="15.75" customHeight="1">
      <c r="A46" s="3"/>
      <c r="B46" s="97"/>
      <c r="C46" s="123" t="s">
        <v>124</v>
      </c>
      <c r="D46" s="130">
        <f>MAX(D12:D42)</f>
        <v>0</v>
      </c>
      <c r="E46" s="3"/>
      <c r="F46" s="3"/>
      <c r="G46" s="97"/>
      <c r="H46" s="97"/>
      <c r="I46" s="125"/>
      <c r="J46" s="95"/>
      <c r="K46" s="95"/>
      <c r="L46" s="107"/>
      <c r="M46" s="126"/>
      <c r="N46" s="126"/>
      <c r="O46" s="126"/>
      <c r="P46" s="127"/>
      <c r="Q46" s="3"/>
      <c r="R46" s="3"/>
      <c r="S46" s="3"/>
      <c r="T46" s="3"/>
      <c r="U46" s="3"/>
      <c r="V46" s="3"/>
      <c r="W46" s="3"/>
      <c r="X46" s="127"/>
      <c r="Y46" s="3"/>
      <c r="Z46" s="3"/>
      <c r="AA46" s="3"/>
      <c r="AB46" s="3"/>
      <c r="AC46" s="3"/>
      <c r="AD46" s="3"/>
      <c r="AE46" s="3"/>
      <c r="AF46" s="3"/>
      <c r="AG46" s="110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127"/>
      <c r="AT46" s="3"/>
      <c r="AU46" s="3"/>
      <c r="AV46" s="3"/>
      <c r="AW46" s="3"/>
      <c r="AX46" s="3"/>
      <c r="AY46" s="3"/>
      <c r="AZ46" s="3"/>
      <c r="BA46" s="3"/>
      <c r="BB46" s="110"/>
      <c r="BC46" s="3"/>
      <c r="BD46" s="3"/>
      <c r="BE46" s="3"/>
      <c r="BF46" s="3"/>
      <c r="BG46" s="3"/>
      <c r="BH46" s="3"/>
      <c r="BI46" s="3"/>
      <c r="BJ46" s="3"/>
      <c r="BK46" s="3"/>
    </row>
    <row r="47" ht="15.75" customHeight="1">
      <c r="A47" s="3"/>
      <c r="B47" s="97"/>
      <c r="C47" s="131"/>
      <c r="D47" s="132"/>
      <c r="E47" s="3"/>
      <c r="F47" s="3"/>
      <c r="G47" s="97"/>
      <c r="H47" s="97"/>
      <c r="I47" s="133" t="s">
        <v>204</v>
      </c>
      <c r="J47" s="16"/>
      <c r="K47" s="12"/>
      <c r="L47" s="107"/>
      <c r="M47" s="97"/>
      <c r="N47" s="97"/>
      <c r="O47" s="97"/>
      <c r="P47" s="97"/>
      <c r="Q47" s="134"/>
      <c r="R47" s="84"/>
      <c r="S47" s="84"/>
      <c r="T47" s="84"/>
      <c r="U47" s="84"/>
      <c r="V47" s="135"/>
      <c r="W47" s="3"/>
      <c r="X47" s="97"/>
      <c r="Y47" s="136" t="s">
        <v>205</v>
      </c>
      <c r="Z47" s="84"/>
      <c r="AA47" s="137"/>
      <c r="AB47" s="136" t="s">
        <v>127</v>
      </c>
      <c r="AC47" s="84"/>
      <c r="AD47" s="138"/>
      <c r="AE47" s="139" t="s">
        <v>95</v>
      </c>
      <c r="AF47" s="84"/>
      <c r="AG47" s="140"/>
      <c r="AH47" s="85"/>
      <c r="AI47" s="3"/>
      <c r="AJ47" s="138"/>
      <c r="AK47" s="84"/>
      <c r="AL47" s="84"/>
      <c r="AM47" s="84"/>
      <c r="AN47" s="84"/>
      <c r="AO47" s="135"/>
      <c r="AP47" s="3"/>
      <c r="AQ47" s="97"/>
      <c r="AR47" s="3"/>
      <c r="AS47" s="3"/>
      <c r="AT47" s="136" t="s">
        <v>206</v>
      </c>
      <c r="AU47" s="84"/>
      <c r="AV47" s="138"/>
      <c r="AW47" s="136" t="s">
        <v>127</v>
      </c>
      <c r="AX47" s="84"/>
      <c r="AY47" s="138"/>
      <c r="AZ47" s="139" t="s">
        <v>95</v>
      </c>
      <c r="BA47" s="84"/>
      <c r="BB47" s="135"/>
      <c r="BC47" s="85"/>
      <c r="BD47" s="135"/>
      <c r="BE47" s="85"/>
      <c r="BF47" s="141"/>
      <c r="BG47" s="3"/>
      <c r="BH47" s="142" t="s">
        <v>128</v>
      </c>
      <c r="BI47" s="84"/>
      <c r="BJ47" s="3"/>
      <c r="BK47" s="3"/>
    </row>
    <row r="48" ht="41.25" customHeight="1">
      <c r="A48" s="3"/>
      <c r="B48" s="97"/>
      <c r="C48" s="97"/>
      <c r="D48" s="97"/>
      <c r="E48" s="97"/>
      <c r="F48" s="143" t="s">
        <v>129</v>
      </c>
      <c r="G48" s="84"/>
      <c r="H48" s="97"/>
      <c r="I48" s="144" t="s">
        <v>130</v>
      </c>
      <c r="J48" s="145"/>
      <c r="K48" s="146"/>
      <c r="L48" s="107"/>
      <c r="M48" s="97"/>
      <c r="N48" s="97"/>
      <c r="O48" s="97"/>
      <c r="P48" s="97"/>
      <c r="Q48" s="147"/>
      <c r="R48" s="85"/>
      <c r="S48" s="148"/>
      <c r="T48" s="147"/>
      <c r="U48" s="85"/>
      <c r="V48" s="149"/>
      <c r="W48" s="3"/>
      <c r="X48" s="97"/>
      <c r="Y48" s="150" t="s">
        <v>131</v>
      </c>
      <c r="Z48" s="84"/>
      <c r="AA48" s="151"/>
      <c r="AB48" s="150" t="s">
        <v>131</v>
      </c>
      <c r="AC48" s="84"/>
      <c r="AD48" s="152"/>
      <c r="AE48" s="150" t="s">
        <v>131</v>
      </c>
      <c r="AF48" s="85"/>
      <c r="AG48" s="148"/>
      <c r="AH48" s="148"/>
      <c r="AI48" s="3"/>
      <c r="AJ48" s="152"/>
      <c r="AK48" s="85"/>
      <c r="AL48" s="153"/>
      <c r="AM48" s="152"/>
      <c r="AN48" s="85"/>
      <c r="AO48" s="149"/>
      <c r="AP48" s="3"/>
      <c r="AQ48" s="97"/>
      <c r="AR48" s="3"/>
      <c r="AS48" s="3"/>
      <c r="AT48" s="150" t="s">
        <v>131</v>
      </c>
      <c r="AU48" s="84"/>
      <c r="AV48" s="152"/>
      <c r="AW48" s="150" t="s">
        <v>131</v>
      </c>
      <c r="AX48" s="84"/>
      <c r="AY48" s="152"/>
      <c r="AZ48" s="150" t="s">
        <v>131</v>
      </c>
      <c r="BA48" s="85"/>
      <c r="BB48" s="153"/>
      <c r="BC48" s="153"/>
      <c r="BD48" s="153"/>
      <c r="BE48" s="153"/>
      <c r="BF48" s="154"/>
      <c r="BG48" s="3"/>
      <c r="BH48" s="150" t="s">
        <v>131</v>
      </c>
      <c r="BI48" s="84"/>
      <c r="BJ48" s="3"/>
      <c r="BK48" s="3"/>
    </row>
    <row r="49" ht="15.75" customHeight="1">
      <c r="A49" s="3"/>
      <c r="B49" s="97"/>
      <c r="C49" s="97"/>
      <c r="D49" s="97"/>
      <c r="E49" s="97"/>
      <c r="F49" s="155">
        <f>IFERROR(G44/H44,"-")</f>
        <v>9.59590106</v>
      </c>
      <c r="G49" s="63"/>
      <c r="H49" s="97"/>
      <c r="I49" s="156">
        <f>IFERROR(J44/I44,"-")</f>
        <v>0.5324232082</v>
      </c>
      <c r="J49" s="62"/>
      <c r="K49" s="63"/>
      <c r="L49" s="107"/>
      <c r="M49" s="97"/>
      <c r="N49" s="97"/>
      <c r="O49" s="97"/>
      <c r="P49" s="97"/>
      <c r="Q49" s="157"/>
      <c r="R49" s="63"/>
      <c r="S49" s="158"/>
      <c r="T49" s="159"/>
      <c r="U49" s="160"/>
      <c r="V49" s="161"/>
      <c r="W49" s="3"/>
      <c r="X49" s="97"/>
      <c r="Y49" s="156">
        <f>IFERROR(AH44/SUM(Z44,R44),"-")</f>
        <v>0.2</v>
      </c>
      <c r="Z49" s="63"/>
      <c r="AA49" s="162"/>
      <c r="AB49" s="156">
        <f>IFERROR(U44/R44,"-")</f>
        <v>0.1875</v>
      </c>
      <c r="AC49" s="63"/>
      <c r="AD49" s="163"/>
      <c r="AE49" s="156">
        <f>IFERROR(AD44/Z44,"-")</f>
        <v>0.25</v>
      </c>
      <c r="AF49" s="63"/>
      <c r="AG49" s="164"/>
      <c r="AH49" s="165"/>
      <c r="AI49" s="3"/>
      <c r="AJ49" s="163"/>
      <c r="AK49" s="63"/>
      <c r="AL49" s="166"/>
      <c r="AM49" s="167"/>
      <c r="AN49" s="160"/>
      <c r="AO49" s="161"/>
      <c r="AP49" s="3"/>
      <c r="AQ49" s="97"/>
      <c r="AR49" s="3"/>
      <c r="AS49" s="3"/>
      <c r="AT49" s="156">
        <f>IFERROR(BC44/SUM(AM44,AU44),"-")</f>
        <v>0.3210526316</v>
      </c>
      <c r="AU49" s="63"/>
      <c r="AV49" s="163"/>
      <c r="AW49" s="156">
        <f>IFERROR(AP44/AM44,"-")</f>
        <v>0.4545454545</v>
      </c>
      <c r="AX49" s="63"/>
      <c r="AY49" s="163"/>
      <c r="AZ49" s="156">
        <f>IFERROR(AY44/AU44,"-")</f>
        <v>0.2808219178</v>
      </c>
      <c r="BA49" s="63"/>
      <c r="BB49" s="168"/>
      <c r="BC49" s="169"/>
      <c r="BD49" s="168"/>
      <c r="BE49" s="169"/>
      <c r="BF49" s="170"/>
      <c r="BG49" s="3"/>
      <c r="BH49" s="156">
        <f>IFERROR(SUM(BG44)/SUM(R44,Z44,AM44,AU44),"-")</f>
        <v>0.3095238095</v>
      </c>
      <c r="BI49" s="63"/>
      <c r="BJ49" s="3"/>
      <c r="BK49" s="3"/>
    </row>
    <row r="50" ht="15.75" customHeight="1">
      <c r="A50" s="3"/>
      <c r="B50" s="97"/>
      <c r="C50" s="97"/>
      <c r="D50" s="97"/>
      <c r="E50" s="97"/>
      <c r="G50" s="160"/>
      <c r="H50" s="97"/>
      <c r="I50" s="171"/>
      <c r="K50" s="160"/>
      <c r="L50" s="107"/>
      <c r="M50" s="97"/>
      <c r="N50" s="97"/>
      <c r="O50" s="97"/>
      <c r="P50" s="97"/>
      <c r="Q50" s="171"/>
      <c r="R50" s="160"/>
      <c r="S50" s="158"/>
      <c r="U50" s="160"/>
      <c r="V50" s="161"/>
      <c r="W50" s="3"/>
      <c r="X50" s="97"/>
      <c r="Y50" s="171"/>
      <c r="Z50" s="160"/>
      <c r="AA50" s="162"/>
      <c r="AB50" s="171"/>
      <c r="AC50" s="160"/>
      <c r="AD50" s="172"/>
      <c r="AE50" s="171"/>
      <c r="AF50" s="160"/>
      <c r="AG50" s="173"/>
      <c r="AH50" s="173"/>
      <c r="AI50" s="3"/>
      <c r="AJ50" s="171"/>
      <c r="AK50" s="160"/>
      <c r="AL50" s="166"/>
      <c r="AN50" s="160"/>
      <c r="AO50" s="161"/>
      <c r="AP50" s="3"/>
      <c r="AQ50" s="97"/>
      <c r="AR50" s="3"/>
      <c r="AS50" s="3"/>
      <c r="AT50" s="171"/>
      <c r="AU50" s="160"/>
      <c r="AV50" s="172"/>
      <c r="AW50" s="171"/>
      <c r="AX50" s="160"/>
      <c r="AY50" s="172"/>
      <c r="AZ50" s="171"/>
      <c r="BA50" s="160"/>
      <c r="BB50" s="173"/>
      <c r="BC50" s="173"/>
      <c r="BD50" s="173"/>
      <c r="BE50" s="173"/>
      <c r="BF50" s="174"/>
      <c r="BG50" s="3"/>
      <c r="BH50" s="171"/>
      <c r="BI50" s="160"/>
      <c r="BJ50" s="3"/>
      <c r="BK50" s="3"/>
    </row>
    <row r="51" ht="15.0" customHeight="1">
      <c r="A51" s="3"/>
      <c r="B51" s="97"/>
      <c r="C51" s="97"/>
      <c r="D51" s="97"/>
      <c r="E51" s="97"/>
      <c r="F51" s="145"/>
      <c r="G51" s="146"/>
      <c r="H51" s="97"/>
      <c r="I51" s="175"/>
      <c r="J51" s="145"/>
      <c r="K51" s="146"/>
      <c r="L51" s="107"/>
      <c r="M51" s="97"/>
      <c r="N51" s="97"/>
      <c r="O51" s="97"/>
      <c r="P51" s="97"/>
      <c r="Q51" s="175"/>
      <c r="R51" s="146"/>
      <c r="S51" s="158"/>
      <c r="T51" s="145"/>
      <c r="U51" s="146"/>
      <c r="V51" s="166"/>
      <c r="W51" s="3"/>
      <c r="X51" s="97"/>
      <c r="Y51" s="175"/>
      <c r="Z51" s="146"/>
      <c r="AA51" s="162"/>
      <c r="AB51" s="175"/>
      <c r="AC51" s="146"/>
      <c r="AD51" s="176"/>
      <c r="AE51" s="175"/>
      <c r="AF51" s="146"/>
      <c r="AG51" s="177"/>
      <c r="AH51" s="177"/>
      <c r="AI51" s="3"/>
      <c r="AJ51" s="175"/>
      <c r="AK51" s="146"/>
      <c r="AL51" s="166"/>
      <c r="AM51" s="145"/>
      <c r="AN51" s="146"/>
      <c r="AO51" s="166"/>
      <c r="AP51" s="3"/>
      <c r="AQ51" s="97"/>
      <c r="AR51" s="3"/>
      <c r="AS51" s="3"/>
      <c r="AT51" s="175"/>
      <c r="AU51" s="146"/>
      <c r="AV51" s="176"/>
      <c r="AW51" s="175"/>
      <c r="AX51" s="146"/>
      <c r="AY51" s="176"/>
      <c r="AZ51" s="175"/>
      <c r="BA51" s="146"/>
      <c r="BB51" s="177"/>
      <c r="BC51" s="177"/>
      <c r="BD51" s="177"/>
      <c r="BE51" s="177"/>
      <c r="BF51" s="178"/>
      <c r="BG51" s="3"/>
      <c r="BH51" s="175"/>
      <c r="BI51" s="146"/>
      <c r="BJ51" s="3"/>
      <c r="BK51" s="3"/>
    </row>
    <row r="52" ht="15.75" customHeight="1">
      <c r="A52" s="3"/>
      <c r="B52" s="3"/>
      <c r="C52" s="3"/>
      <c r="D52" s="3"/>
      <c r="E52" s="3"/>
      <c r="F52" s="143" t="s">
        <v>132</v>
      </c>
      <c r="G52" s="84"/>
      <c r="H52" s="3"/>
      <c r="I52" s="143" t="s">
        <v>133</v>
      </c>
      <c r="J52" s="84"/>
      <c r="K52" s="85"/>
      <c r="L52" s="107"/>
      <c r="M52" s="3"/>
      <c r="N52" s="3"/>
      <c r="O52" s="3"/>
      <c r="P52" s="3"/>
      <c r="Q52" s="147"/>
      <c r="R52" s="84"/>
      <c r="S52" s="148"/>
      <c r="T52" s="147"/>
      <c r="U52" s="85"/>
      <c r="V52" s="152"/>
      <c r="W52" s="3"/>
      <c r="X52" s="3"/>
      <c r="Y52" s="150" t="s">
        <v>134</v>
      </c>
      <c r="Z52" s="84"/>
      <c r="AA52" s="151"/>
      <c r="AB52" s="150" t="s">
        <v>134</v>
      </c>
      <c r="AC52" s="84"/>
      <c r="AD52" s="152"/>
      <c r="AE52" s="150" t="s">
        <v>134</v>
      </c>
      <c r="AF52" s="85"/>
      <c r="AG52" s="148"/>
      <c r="AH52" s="148"/>
      <c r="AI52" s="3"/>
      <c r="AJ52" s="152"/>
      <c r="AK52" s="84"/>
      <c r="AL52" s="153"/>
      <c r="AM52" s="152"/>
      <c r="AN52" s="85"/>
      <c r="AO52" s="152"/>
      <c r="AP52" s="3"/>
      <c r="AQ52" s="3"/>
      <c r="AR52" s="3"/>
      <c r="AS52" s="3"/>
      <c r="AT52" s="150" t="s">
        <v>134</v>
      </c>
      <c r="AU52" s="84"/>
      <c r="AV52" s="152"/>
      <c r="AW52" s="150" t="s">
        <v>134</v>
      </c>
      <c r="AX52" s="84"/>
      <c r="AY52" s="152"/>
      <c r="AZ52" s="150" t="s">
        <v>134</v>
      </c>
      <c r="BA52" s="85"/>
      <c r="BB52" s="153"/>
      <c r="BC52" s="153"/>
      <c r="BD52" s="153"/>
      <c r="BE52" s="153"/>
      <c r="BF52" s="154"/>
      <c r="BG52" s="3"/>
      <c r="BH52" s="150" t="s">
        <v>134</v>
      </c>
      <c r="BI52" s="84"/>
      <c r="BJ52" s="3"/>
      <c r="BK52" s="3"/>
    </row>
    <row r="53" ht="15.75" customHeight="1">
      <c r="A53" s="3"/>
      <c r="B53" s="3"/>
      <c r="C53" s="3"/>
      <c r="D53" s="3"/>
      <c r="E53" s="3"/>
      <c r="F53" s="179">
        <f>IFERROR(I5/(I4),"-")</f>
        <v>1.074204947</v>
      </c>
      <c r="G53" s="63"/>
      <c r="H53" s="3"/>
      <c r="I53" s="180">
        <f>IFERROR(K44/J44,"-")</f>
        <v>0.4423076923</v>
      </c>
      <c r="J53" s="62"/>
      <c r="K53" s="63"/>
      <c r="L53" s="181"/>
      <c r="M53" s="3"/>
      <c r="N53" s="3"/>
      <c r="O53" s="3"/>
      <c r="P53" s="3"/>
      <c r="Q53" s="157"/>
      <c r="R53" s="63"/>
      <c r="S53" s="182"/>
      <c r="T53" s="157"/>
      <c r="U53" s="63"/>
      <c r="V53" s="163"/>
      <c r="W53" s="3"/>
      <c r="X53" s="3"/>
      <c r="Y53" s="156">
        <f>+AE53</f>
        <v>0</v>
      </c>
      <c r="Z53" s="63"/>
      <c r="AA53" s="162"/>
      <c r="AB53" s="312" t="s">
        <v>119</v>
      </c>
      <c r="AC53" s="63"/>
      <c r="AD53" s="163"/>
      <c r="AE53" s="156">
        <f>IFERROR(AB44/Z44,"-")</f>
        <v>0</v>
      </c>
      <c r="AF53" s="63"/>
      <c r="AG53" s="184"/>
      <c r="AH53" s="185"/>
      <c r="AI53" s="3"/>
      <c r="AJ53" s="163"/>
      <c r="AK53" s="63"/>
      <c r="AL53" s="186"/>
      <c r="AM53" s="163"/>
      <c r="AN53" s="63"/>
      <c r="AO53" s="163"/>
      <c r="AP53" s="3"/>
      <c r="AQ53" s="3"/>
      <c r="AR53" s="3"/>
      <c r="AS53" s="3"/>
      <c r="AT53" s="156">
        <f>+AZ53</f>
        <v>0.2808219178</v>
      </c>
      <c r="AU53" s="63"/>
      <c r="AV53" s="163"/>
      <c r="AW53" s="156" t="str">
        <f>iferror("-")</f>
        <v>-</v>
      </c>
      <c r="AX53" s="63"/>
      <c r="AY53" s="163"/>
      <c r="AZ53" s="156">
        <f>IFERROR(AW44/AU44,"-")</f>
        <v>0.2808219178</v>
      </c>
      <c r="BA53" s="63"/>
      <c r="BB53" s="187"/>
      <c r="BC53" s="188"/>
      <c r="BD53" s="187"/>
      <c r="BE53" s="188"/>
      <c r="BF53" s="170"/>
      <c r="BG53" s="3"/>
      <c r="BH53" s="156">
        <f>IFERROR(SUM(AW44,AB44)/SUM(AU44,Z44),"-")</f>
        <v>0.2733333333</v>
      </c>
      <c r="BI53" s="63"/>
      <c r="BJ53" s="3"/>
      <c r="BK53" s="3"/>
    </row>
    <row r="54" ht="15.75" customHeight="1">
      <c r="A54" s="3"/>
      <c r="B54" s="3"/>
      <c r="C54" s="3"/>
      <c r="D54" s="3"/>
      <c r="E54" s="3"/>
      <c r="G54" s="160"/>
      <c r="H54" s="3"/>
      <c r="I54" s="171"/>
      <c r="K54" s="160"/>
      <c r="L54" s="107"/>
      <c r="M54" s="3"/>
      <c r="N54" s="3"/>
      <c r="O54" s="3"/>
      <c r="P54" s="3"/>
      <c r="Q54" s="171"/>
      <c r="R54" s="160"/>
      <c r="S54" s="182"/>
      <c r="T54" s="171"/>
      <c r="U54" s="160"/>
      <c r="V54" s="171"/>
      <c r="W54" s="3"/>
      <c r="X54" s="3"/>
      <c r="Y54" s="171"/>
      <c r="Z54" s="160"/>
      <c r="AA54" s="162"/>
      <c r="AB54" s="171"/>
      <c r="AC54" s="160"/>
      <c r="AD54" s="172"/>
      <c r="AE54" s="171"/>
      <c r="AF54" s="160"/>
      <c r="AG54" s="173"/>
      <c r="AH54" s="173"/>
      <c r="AI54" s="3"/>
      <c r="AJ54" s="171"/>
      <c r="AK54" s="160"/>
      <c r="AL54" s="186"/>
      <c r="AM54" s="171"/>
      <c r="AN54" s="160"/>
      <c r="AO54" s="171"/>
      <c r="AP54" s="3"/>
      <c r="AQ54" s="3"/>
      <c r="AR54" s="3"/>
      <c r="AS54" s="3"/>
      <c r="AT54" s="171"/>
      <c r="AU54" s="160"/>
      <c r="AV54" s="172"/>
      <c r="AW54" s="171"/>
      <c r="AX54" s="160"/>
      <c r="AY54" s="172"/>
      <c r="AZ54" s="171"/>
      <c r="BA54" s="160"/>
      <c r="BB54" s="173"/>
      <c r="BC54" s="173"/>
      <c r="BD54" s="173"/>
      <c r="BE54" s="173"/>
      <c r="BF54" s="174"/>
      <c r="BG54" s="3"/>
      <c r="BH54" s="171"/>
      <c r="BI54" s="160"/>
      <c r="BJ54" s="3"/>
      <c r="BK54" s="3"/>
    </row>
    <row r="55" ht="15.75" customHeight="1">
      <c r="A55" s="3"/>
      <c r="B55" s="3"/>
      <c r="C55" s="3"/>
      <c r="D55" s="3"/>
      <c r="E55" s="3"/>
      <c r="F55" s="145"/>
      <c r="G55" s="146"/>
      <c r="H55" s="3"/>
      <c r="I55" s="175"/>
      <c r="J55" s="145"/>
      <c r="K55" s="146"/>
      <c r="L55" s="107"/>
      <c r="M55" s="3"/>
      <c r="N55" s="3"/>
      <c r="O55" s="3"/>
      <c r="P55" s="3"/>
      <c r="Q55" s="175"/>
      <c r="R55" s="146"/>
      <c r="S55" s="182"/>
      <c r="T55" s="175"/>
      <c r="U55" s="146"/>
      <c r="V55" s="175"/>
      <c r="W55" s="3"/>
      <c r="X55" s="3"/>
      <c r="Y55" s="175"/>
      <c r="Z55" s="146"/>
      <c r="AA55" s="162"/>
      <c r="AB55" s="175"/>
      <c r="AC55" s="146"/>
      <c r="AD55" s="176"/>
      <c r="AE55" s="175"/>
      <c r="AF55" s="146"/>
      <c r="AG55" s="177"/>
      <c r="AH55" s="177"/>
      <c r="AI55" s="3"/>
      <c r="AJ55" s="175"/>
      <c r="AK55" s="146"/>
      <c r="AL55" s="186"/>
      <c r="AM55" s="175"/>
      <c r="AN55" s="146"/>
      <c r="AO55" s="175"/>
      <c r="AP55" s="3"/>
      <c r="AQ55" s="3"/>
      <c r="AR55" s="3"/>
      <c r="AS55" s="3"/>
      <c r="AT55" s="175"/>
      <c r="AU55" s="146"/>
      <c r="AV55" s="176"/>
      <c r="AW55" s="175"/>
      <c r="AX55" s="146"/>
      <c r="AY55" s="176"/>
      <c r="AZ55" s="175"/>
      <c r="BA55" s="146"/>
      <c r="BB55" s="177"/>
      <c r="BC55" s="177"/>
      <c r="BD55" s="177"/>
      <c r="BE55" s="177"/>
      <c r="BF55" s="178"/>
      <c r="BG55" s="3"/>
      <c r="BH55" s="175"/>
      <c r="BI55" s="146"/>
      <c r="BJ55" s="3"/>
      <c r="BK55" s="3"/>
    </row>
    <row r="56" ht="15.75" customHeight="1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89"/>
      <c r="R56" s="189"/>
      <c r="S56" s="189"/>
      <c r="T56" s="189"/>
      <c r="U56" s="189"/>
      <c r="V56" s="110"/>
      <c r="W56" s="110"/>
      <c r="X56" s="110"/>
      <c r="Y56" s="150" t="s">
        <v>135</v>
      </c>
      <c r="Z56" s="84"/>
      <c r="AA56" s="190"/>
      <c r="AB56" s="150" t="s">
        <v>135</v>
      </c>
      <c r="AC56" s="84"/>
      <c r="AD56" s="152"/>
      <c r="AE56" s="150" t="s">
        <v>135</v>
      </c>
      <c r="AF56" s="84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50" t="s">
        <v>135</v>
      </c>
      <c r="AU56" s="84"/>
      <c r="AV56" s="152"/>
      <c r="AW56" s="150" t="s">
        <v>135</v>
      </c>
      <c r="AX56" s="84"/>
      <c r="AY56" s="152"/>
      <c r="AZ56" s="150" t="s">
        <v>135</v>
      </c>
      <c r="BA56" s="84"/>
      <c r="BB56" s="110"/>
      <c r="BC56" s="110"/>
      <c r="BD56" s="110"/>
      <c r="BE56" s="152"/>
      <c r="BF56" s="84"/>
      <c r="BG56" s="3"/>
      <c r="BH56" s="150" t="s">
        <v>135</v>
      </c>
      <c r="BI56" s="84"/>
      <c r="BJ56" s="3"/>
      <c r="BK56" s="3"/>
    </row>
    <row r="57" ht="15.75" customHeight="1">
      <c r="A57" s="110"/>
      <c r="B57" s="110"/>
      <c r="C57" s="110"/>
      <c r="D57" s="110"/>
      <c r="E57" s="110"/>
      <c r="F57" s="110"/>
      <c r="G57" s="110"/>
      <c r="H57" s="110"/>
      <c r="I57" s="110"/>
      <c r="J57" s="191" t="s">
        <v>136</v>
      </c>
      <c r="K57" s="110"/>
      <c r="L57" s="110"/>
      <c r="M57" s="110"/>
      <c r="N57" s="110"/>
      <c r="O57" s="110"/>
      <c r="P57" s="110"/>
      <c r="Q57" s="189"/>
      <c r="R57" s="192"/>
      <c r="S57" s="84"/>
      <c r="T57" s="85"/>
      <c r="U57" s="190"/>
      <c r="V57" s="190"/>
      <c r="W57" s="190"/>
      <c r="X57" s="110"/>
      <c r="Y57" s="156">
        <f>IFERROR(SUM(Z44,R44)/SUM(Y44,Q44),"-")</f>
        <v>0.9090909091</v>
      </c>
      <c r="Z57" s="63"/>
      <c r="AA57" s="110"/>
      <c r="AB57" s="156">
        <f>iferror(R44/Q44,"-")</f>
        <v>1</v>
      </c>
      <c r="AC57" s="63"/>
      <c r="AD57" s="163"/>
      <c r="AE57" s="156">
        <f>iferror(Z44/Y44,"-")</f>
        <v>0.6666666667</v>
      </c>
      <c r="AF57" s="63"/>
      <c r="AG57" s="110"/>
      <c r="AH57" s="110"/>
      <c r="AI57" s="110"/>
      <c r="AJ57" s="110"/>
      <c r="AK57" s="193"/>
      <c r="AL57" s="84"/>
      <c r="AM57" s="85"/>
      <c r="AN57" s="190"/>
      <c r="AO57" s="190"/>
      <c r="AP57" s="190"/>
      <c r="AQ57" s="110"/>
      <c r="AR57" s="110"/>
      <c r="AS57" s="102"/>
      <c r="AT57" s="156">
        <f>IFERROR(SUM(AU44,AM44)/SUM(AT44,AL44),"-")</f>
        <v>0.9178743961</v>
      </c>
      <c r="AU57" s="63"/>
      <c r="AV57" s="163"/>
      <c r="AW57" s="156">
        <f>iferror(AM44/AL44,"-")</f>
        <v>0.9166666667</v>
      </c>
      <c r="AX57" s="63"/>
      <c r="AY57" s="163"/>
      <c r="AZ57" s="156">
        <f>iferror(AU44/AT44,"-")</f>
        <v>0.9182389937</v>
      </c>
      <c r="BA57" s="63"/>
      <c r="BB57" s="110"/>
      <c r="BC57" s="110"/>
      <c r="BD57" s="110"/>
      <c r="BE57" s="163"/>
      <c r="BF57" s="63"/>
      <c r="BG57" s="110"/>
      <c r="BH57" s="156">
        <f>IFERROR(SUM(AU44,AM44,Z44,R44)/SUM(AT44,AL44,Y44,Q44),"-")</f>
        <v>0.9170305677</v>
      </c>
      <c r="BI57" s="63"/>
      <c r="BJ57" s="3"/>
      <c r="BK57" s="3"/>
    </row>
    <row r="58" ht="15.75" customHeight="1">
      <c r="A58" s="110"/>
      <c r="B58" s="110"/>
      <c r="C58" s="110"/>
      <c r="D58" s="110"/>
      <c r="E58" s="110"/>
      <c r="F58" s="110"/>
      <c r="G58" s="110"/>
      <c r="H58" s="110"/>
      <c r="I58" s="110"/>
      <c r="J58" s="194" t="s">
        <v>137</v>
      </c>
      <c r="K58" s="110"/>
      <c r="L58" s="110"/>
      <c r="M58" s="110"/>
      <c r="N58" s="110"/>
      <c r="O58" s="110"/>
      <c r="P58" s="110"/>
      <c r="Q58" s="110"/>
      <c r="R58" s="163"/>
      <c r="S58" s="62"/>
      <c r="T58" s="63"/>
      <c r="U58" s="190"/>
      <c r="V58" s="190"/>
      <c r="W58" s="190"/>
      <c r="X58" s="110"/>
      <c r="Y58" s="171"/>
      <c r="Z58" s="160"/>
      <c r="AA58" s="110"/>
      <c r="AB58" s="171"/>
      <c r="AC58" s="160"/>
      <c r="AD58" s="172"/>
      <c r="AE58" s="171"/>
      <c r="AF58" s="160"/>
      <c r="AG58" s="135"/>
      <c r="AH58" s="135"/>
      <c r="AI58" s="195"/>
      <c r="AJ58" s="110"/>
      <c r="AK58" s="163"/>
      <c r="AL58" s="62"/>
      <c r="AM58" s="63"/>
      <c r="AN58" s="190"/>
      <c r="AO58" s="190"/>
      <c r="AP58" s="190"/>
      <c r="AQ58" s="110"/>
      <c r="AR58" s="110"/>
      <c r="AS58" s="196"/>
      <c r="AT58" s="171"/>
      <c r="AU58" s="160"/>
      <c r="AV58" s="172"/>
      <c r="AW58" s="171"/>
      <c r="AX58" s="160"/>
      <c r="AY58" s="172"/>
      <c r="AZ58" s="171"/>
      <c r="BA58" s="160"/>
      <c r="BB58" s="197"/>
      <c r="BC58" s="197"/>
      <c r="BD58" s="197"/>
      <c r="BE58" s="171"/>
      <c r="BF58" s="160"/>
      <c r="BG58" s="197"/>
      <c r="BH58" s="171"/>
      <c r="BI58" s="160"/>
      <c r="BJ58" s="3"/>
      <c r="BK58" s="3"/>
    </row>
    <row r="59" ht="15.75" customHeight="1">
      <c r="A59" s="110"/>
      <c r="B59" s="110"/>
      <c r="C59" s="110"/>
      <c r="D59" s="110"/>
      <c r="E59" s="110"/>
      <c r="F59" s="110"/>
      <c r="G59" s="110"/>
      <c r="H59" s="110"/>
      <c r="I59" s="110"/>
      <c r="J59" s="198" t="s">
        <v>138</v>
      </c>
      <c r="K59" s="110"/>
      <c r="L59" s="110"/>
      <c r="M59" s="110"/>
      <c r="N59" s="110"/>
      <c r="O59" s="110"/>
      <c r="P59" s="110"/>
      <c r="Q59" s="110"/>
      <c r="R59" s="171"/>
      <c r="T59" s="160"/>
      <c r="U59" s="190"/>
      <c r="V59" s="190"/>
      <c r="W59" s="190"/>
      <c r="X59" s="110"/>
      <c r="Y59" s="175"/>
      <c r="Z59" s="146"/>
      <c r="AA59" s="110"/>
      <c r="AB59" s="175"/>
      <c r="AC59" s="146"/>
      <c r="AD59" s="176"/>
      <c r="AE59" s="175"/>
      <c r="AF59" s="146"/>
      <c r="AG59" s="149"/>
      <c r="AH59" s="152"/>
      <c r="AI59" s="85"/>
      <c r="AJ59" s="110"/>
      <c r="AK59" s="171"/>
      <c r="AM59" s="160"/>
      <c r="AN59" s="190"/>
      <c r="AO59" s="190"/>
      <c r="AP59" s="190"/>
      <c r="AQ59" s="110"/>
      <c r="AR59" s="110"/>
      <c r="AS59" s="196"/>
      <c r="AT59" s="175"/>
      <c r="AU59" s="146"/>
      <c r="AV59" s="176"/>
      <c r="AW59" s="175"/>
      <c r="AX59" s="146"/>
      <c r="AY59" s="176"/>
      <c r="AZ59" s="175"/>
      <c r="BA59" s="146"/>
      <c r="BB59" s="199"/>
      <c r="BC59" s="199"/>
      <c r="BD59" s="199"/>
      <c r="BE59" s="175"/>
      <c r="BF59" s="146"/>
      <c r="BG59" s="199"/>
      <c r="BH59" s="175"/>
      <c r="BI59" s="146"/>
      <c r="BJ59" s="3"/>
      <c r="BK59" s="3"/>
    </row>
    <row r="60" ht="15.75" customHeight="1">
      <c r="A60" s="110"/>
      <c r="B60" s="110"/>
      <c r="C60" s="110"/>
      <c r="D60" s="110"/>
      <c r="E60" s="110"/>
      <c r="F60" s="110"/>
      <c r="G60" s="110"/>
      <c r="H60" s="110"/>
      <c r="I60" s="110"/>
      <c r="J60" s="200"/>
      <c r="K60" s="110"/>
      <c r="L60" s="110"/>
      <c r="M60" s="110"/>
      <c r="N60" s="110"/>
      <c r="O60" s="110"/>
      <c r="P60" s="110"/>
      <c r="Q60" s="110"/>
      <c r="R60" s="175"/>
      <c r="S60" s="145"/>
      <c r="T60" s="146"/>
      <c r="U60" s="190"/>
      <c r="V60" s="190"/>
      <c r="W60" s="190"/>
      <c r="X60" s="110"/>
      <c r="Y60" s="110"/>
      <c r="Z60" s="110"/>
      <c r="AA60" s="110"/>
      <c r="AB60" s="110"/>
      <c r="AC60" s="110"/>
      <c r="AD60" s="110"/>
      <c r="AE60" s="110"/>
      <c r="AF60" s="163"/>
      <c r="AG60" s="63"/>
      <c r="AH60" s="163"/>
      <c r="AI60" s="63"/>
      <c r="AJ60" s="110"/>
      <c r="AK60" s="175"/>
      <c r="AL60" s="145"/>
      <c r="AM60" s="146"/>
      <c r="AN60" s="190"/>
      <c r="AO60" s="190"/>
      <c r="AP60" s="190"/>
      <c r="AQ60" s="110"/>
      <c r="AR60" s="110"/>
      <c r="AS60" s="196"/>
      <c r="AT60" s="110"/>
      <c r="AU60" s="110"/>
      <c r="AV60" s="110"/>
      <c r="AW60" s="110"/>
      <c r="AX60" s="110"/>
      <c r="AY60" s="110"/>
      <c r="AZ60" s="110"/>
      <c r="BA60" s="201"/>
      <c r="BB60" s="199"/>
      <c r="BC60" s="199"/>
      <c r="BD60" s="199"/>
      <c r="BE60" s="199"/>
      <c r="BF60" s="199"/>
      <c r="BG60" s="199"/>
      <c r="BH60" s="199"/>
      <c r="BI60" s="202"/>
      <c r="BJ60" s="3"/>
      <c r="BK60" s="3"/>
    </row>
    <row r="61" ht="15.75" customHeight="1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90"/>
      <c r="V61" s="190"/>
      <c r="W61" s="190"/>
      <c r="X61" s="110"/>
      <c r="Y61" s="110"/>
      <c r="Z61" s="110"/>
      <c r="AA61" s="110"/>
      <c r="AB61" s="110"/>
      <c r="AC61" s="110"/>
      <c r="AD61" s="110"/>
      <c r="AE61" s="110"/>
      <c r="AF61" s="171"/>
      <c r="AG61" s="160"/>
      <c r="AH61" s="171"/>
      <c r="AI61" s="160"/>
      <c r="AJ61" s="110"/>
      <c r="AK61" s="110"/>
      <c r="AL61" s="110"/>
      <c r="AM61" s="110"/>
      <c r="AN61" s="190"/>
      <c r="AO61" s="190"/>
      <c r="AP61" s="190"/>
      <c r="AQ61" s="110"/>
      <c r="AR61" s="110"/>
      <c r="AS61" s="110"/>
      <c r="AT61" s="110"/>
      <c r="AU61" s="110"/>
      <c r="AV61" s="110"/>
      <c r="AW61" s="110"/>
      <c r="AX61" s="110"/>
      <c r="AY61" s="110"/>
      <c r="AZ61" s="110"/>
      <c r="BA61" s="201"/>
      <c r="BB61" s="199"/>
      <c r="BC61" s="199"/>
      <c r="BD61" s="199"/>
      <c r="BE61" s="199"/>
      <c r="BF61" s="199"/>
      <c r="BG61" s="199"/>
      <c r="BH61" s="199"/>
      <c r="BI61" s="202"/>
      <c r="BJ61" s="3"/>
      <c r="BK61" s="3"/>
    </row>
    <row r="62" ht="15.75" customHeight="1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90"/>
      <c r="V62" s="190"/>
      <c r="W62" s="190"/>
      <c r="X62" s="110"/>
      <c r="Y62" s="110"/>
      <c r="Z62" s="110"/>
      <c r="AA62" s="110"/>
      <c r="AB62" s="110"/>
      <c r="AC62" s="110"/>
      <c r="AD62" s="110"/>
      <c r="AE62" s="110"/>
      <c r="AF62" s="175"/>
      <c r="AG62" s="146"/>
      <c r="AH62" s="175"/>
      <c r="AI62" s="146"/>
      <c r="AJ62" s="110"/>
      <c r="AK62" s="110"/>
      <c r="AL62" s="110"/>
      <c r="AM62" s="110"/>
      <c r="AN62" s="190"/>
      <c r="AO62" s="190"/>
      <c r="AP62" s="190"/>
      <c r="AQ62" s="110"/>
      <c r="AR62" s="110"/>
      <c r="AS62" s="110"/>
      <c r="AT62" s="110"/>
      <c r="AU62" s="110"/>
      <c r="AV62" s="110"/>
      <c r="AW62" s="110"/>
      <c r="AX62" s="110"/>
      <c r="AY62" s="110"/>
      <c r="AZ62" s="110"/>
      <c r="BA62" s="203"/>
      <c r="BB62" s="204"/>
      <c r="BC62" s="204"/>
      <c r="BD62" s="204"/>
      <c r="BE62" s="204"/>
      <c r="BF62" s="204"/>
      <c r="BG62" s="204"/>
      <c r="BH62" s="204"/>
      <c r="BI62" s="205"/>
    </row>
    <row r="63" ht="15.75" customHeight="1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90"/>
      <c r="V63" s="190"/>
      <c r="W63" s="190"/>
      <c r="X63" s="110"/>
      <c r="Y63" s="110"/>
      <c r="Z63" s="110"/>
      <c r="AA63" s="110"/>
      <c r="AB63" s="110"/>
      <c r="AC63" s="110"/>
      <c r="AD63" s="110"/>
      <c r="AE63" s="110"/>
      <c r="AF63" s="110"/>
      <c r="AG63" s="110"/>
      <c r="AH63" s="152"/>
      <c r="AI63" s="85"/>
      <c r="AJ63" s="152"/>
      <c r="AK63" s="85"/>
      <c r="AL63" s="110"/>
      <c r="AM63" s="110"/>
      <c r="AN63" s="110"/>
      <c r="AO63" s="110"/>
      <c r="AP63" s="110"/>
      <c r="AQ63" s="110"/>
      <c r="AR63" s="110"/>
      <c r="AS63" s="110"/>
      <c r="AT63" s="110"/>
      <c r="AU63" s="110"/>
      <c r="AV63" s="110"/>
      <c r="AW63" s="110"/>
      <c r="AX63" s="110"/>
      <c r="AY63" s="110"/>
      <c r="AZ63" s="110"/>
      <c r="BA63" s="110"/>
      <c r="BB63" s="110"/>
      <c r="BC63" s="110"/>
      <c r="BD63" s="110"/>
      <c r="BE63" s="110"/>
      <c r="BF63" s="110"/>
      <c r="BG63" s="110"/>
      <c r="BH63" s="110"/>
      <c r="BI63" s="110"/>
      <c r="BJ63" s="110"/>
      <c r="BK63" s="110"/>
    </row>
    <row r="64" ht="15.75" customHeight="1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90"/>
      <c r="V64" s="190"/>
      <c r="W64" s="19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  <c r="AH64" s="163"/>
      <c r="AI64" s="63"/>
      <c r="AJ64" s="167"/>
      <c r="AK64" s="160"/>
      <c r="AL64" s="110"/>
      <c r="AM64" s="110"/>
      <c r="AN64" s="110"/>
      <c r="AO64" s="110"/>
      <c r="AP64" s="110"/>
      <c r="AQ64" s="110"/>
      <c r="AR64" s="110"/>
      <c r="AS64" s="110"/>
      <c r="AT64" s="110"/>
      <c r="AU64" s="110"/>
      <c r="AV64" s="110"/>
      <c r="AW64" s="110"/>
      <c r="AX64" s="110"/>
      <c r="AY64" s="11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  <c r="BJ64" s="110"/>
      <c r="BK64" s="110"/>
    </row>
    <row r="65" ht="15.75" customHeight="1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90"/>
      <c r="V65" s="190"/>
      <c r="W65" s="190"/>
      <c r="X65" s="110"/>
      <c r="Y65" s="110"/>
      <c r="Z65" s="110"/>
      <c r="AA65" s="110"/>
      <c r="AB65" s="110"/>
      <c r="AC65" s="110"/>
      <c r="AD65" s="110"/>
      <c r="AE65" s="110"/>
      <c r="AF65" s="110"/>
      <c r="AG65" s="110"/>
      <c r="AH65" s="171"/>
      <c r="AI65" s="160"/>
      <c r="AK65" s="160"/>
      <c r="AL65" s="110"/>
      <c r="AM65" s="110"/>
      <c r="AN65" s="110"/>
      <c r="AO65" s="110"/>
      <c r="AP65" s="110"/>
      <c r="AQ65" s="110"/>
      <c r="AR65" s="110"/>
      <c r="AS65" s="110"/>
      <c r="AT65" s="110"/>
      <c r="AU65" s="110"/>
      <c r="AV65" s="110"/>
      <c r="AW65" s="110"/>
      <c r="AX65" s="110"/>
      <c r="AY65" s="110"/>
      <c r="AZ65" s="110"/>
      <c r="BA65" s="110"/>
      <c r="BB65" s="110"/>
      <c r="BC65" s="110"/>
      <c r="BD65" s="110"/>
      <c r="BE65" s="110"/>
      <c r="BF65" s="110"/>
      <c r="BG65" s="110"/>
      <c r="BH65" s="110"/>
      <c r="BI65" s="110"/>
      <c r="BJ65" s="110"/>
      <c r="BK65" s="110"/>
    </row>
    <row r="66" ht="15.75" customHeight="1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75"/>
      <c r="AI66" s="146"/>
      <c r="AJ66" s="145"/>
      <c r="AK66" s="146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  <c r="BJ66" s="110"/>
      <c r="BK66" s="110"/>
    </row>
    <row r="67" ht="15.75" customHeight="1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  <c r="BJ67" s="110"/>
      <c r="BK67" s="110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4">
    <mergeCell ref="B1:B2"/>
    <mergeCell ref="G2:K2"/>
    <mergeCell ref="A3:B4"/>
    <mergeCell ref="G3:K3"/>
    <mergeCell ref="O3:P3"/>
    <mergeCell ref="O4:P4"/>
    <mergeCell ref="A5:B5"/>
    <mergeCell ref="Q10:AJ10"/>
    <mergeCell ref="I11:N11"/>
    <mergeCell ref="Q11:W11"/>
    <mergeCell ref="Y11:AF11"/>
    <mergeCell ref="AH11:AJ11"/>
    <mergeCell ref="AL11:AR11"/>
    <mergeCell ref="AT11:BA11"/>
    <mergeCell ref="O5:P5"/>
    <mergeCell ref="O6:P6"/>
    <mergeCell ref="O7:P7"/>
    <mergeCell ref="AE7:AG8"/>
    <mergeCell ref="AZ7:BF8"/>
    <mergeCell ref="AL10:BE10"/>
    <mergeCell ref="BG10:BI11"/>
    <mergeCell ref="BC11:BE11"/>
    <mergeCell ref="AW47:AX47"/>
    <mergeCell ref="AZ47:BA47"/>
    <mergeCell ref="BB47:BC47"/>
    <mergeCell ref="BD47:BE47"/>
    <mergeCell ref="BH47:BI47"/>
    <mergeCell ref="G4:H4"/>
    <mergeCell ref="G5:H5"/>
    <mergeCell ref="G6:H6"/>
    <mergeCell ref="G7:H7"/>
    <mergeCell ref="G8:H8"/>
    <mergeCell ref="G9:H9"/>
    <mergeCell ref="F48:G48"/>
    <mergeCell ref="AJ48:AK48"/>
    <mergeCell ref="AM48:AN48"/>
    <mergeCell ref="AW48:AX48"/>
    <mergeCell ref="AZ48:BA48"/>
    <mergeCell ref="BH48:BI48"/>
    <mergeCell ref="AB49:AC51"/>
    <mergeCell ref="AB52:AC52"/>
    <mergeCell ref="AE52:AF52"/>
    <mergeCell ref="AJ52:AK52"/>
    <mergeCell ref="AM52:AN52"/>
    <mergeCell ref="AE49:AF51"/>
    <mergeCell ref="AG49:AG51"/>
    <mergeCell ref="AH49:AH51"/>
    <mergeCell ref="AJ49:AK51"/>
    <mergeCell ref="AM49:AN51"/>
    <mergeCell ref="AT49:AU51"/>
    <mergeCell ref="AT52:AU52"/>
    <mergeCell ref="AZ53:BA55"/>
    <mergeCell ref="BB53:BB55"/>
    <mergeCell ref="AE53:AF55"/>
    <mergeCell ref="AG53:AG55"/>
    <mergeCell ref="AH53:AH55"/>
    <mergeCell ref="AJ53:AK55"/>
    <mergeCell ref="AM53:AN55"/>
    <mergeCell ref="AO53:AO55"/>
    <mergeCell ref="AT53:AU55"/>
    <mergeCell ref="AB56:AC56"/>
    <mergeCell ref="AE56:AF56"/>
    <mergeCell ref="AT56:AU56"/>
    <mergeCell ref="AW56:AX56"/>
    <mergeCell ref="AZ56:BA56"/>
    <mergeCell ref="BE56:BF56"/>
    <mergeCell ref="BH56:BI56"/>
    <mergeCell ref="AW57:AX59"/>
    <mergeCell ref="AZ57:BA59"/>
    <mergeCell ref="BE57:BF59"/>
    <mergeCell ref="BH57:BI59"/>
    <mergeCell ref="AK57:AM57"/>
    <mergeCell ref="AK58:AM60"/>
    <mergeCell ref="AF60:AG62"/>
    <mergeCell ref="AH60:AI62"/>
    <mergeCell ref="AH63:AI63"/>
    <mergeCell ref="AJ63:AK63"/>
    <mergeCell ref="AH64:AI66"/>
    <mergeCell ref="AJ64:AK66"/>
    <mergeCell ref="Y56:Z56"/>
    <mergeCell ref="R57:T57"/>
    <mergeCell ref="Y57:Z59"/>
    <mergeCell ref="AB57:AC59"/>
    <mergeCell ref="AE57:AF59"/>
    <mergeCell ref="AT57:AU59"/>
    <mergeCell ref="R58:T60"/>
    <mergeCell ref="AH59:AI59"/>
    <mergeCell ref="Q47:U47"/>
    <mergeCell ref="Y47:Z47"/>
    <mergeCell ref="AB47:AC47"/>
    <mergeCell ref="AE47:AF47"/>
    <mergeCell ref="AG47:AH47"/>
    <mergeCell ref="AJ47:AN47"/>
    <mergeCell ref="AT47:AU47"/>
    <mergeCell ref="I47:K47"/>
    <mergeCell ref="Q48:R48"/>
    <mergeCell ref="T48:U48"/>
    <mergeCell ref="Y48:Z48"/>
    <mergeCell ref="AB48:AC48"/>
    <mergeCell ref="AE48:AF48"/>
    <mergeCell ref="AT48:AU48"/>
    <mergeCell ref="I49:K51"/>
    <mergeCell ref="I52:K52"/>
    <mergeCell ref="F53:G55"/>
    <mergeCell ref="I53:K55"/>
    <mergeCell ref="I48:K48"/>
    <mergeCell ref="F49:G51"/>
    <mergeCell ref="Q49:R51"/>
    <mergeCell ref="Y49:Z51"/>
    <mergeCell ref="F52:G52"/>
    <mergeCell ref="Q52:R52"/>
    <mergeCell ref="Y52:Z52"/>
    <mergeCell ref="AW49:AX51"/>
    <mergeCell ref="AW52:AX52"/>
    <mergeCell ref="AW53:AX55"/>
    <mergeCell ref="T49:U51"/>
    <mergeCell ref="T52:U52"/>
    <mergeCell ref="Q53:R55"/>
    <mergeCell ref="T53:U55"/>
    <mergeCell ref="V53:V55"/>
    <mergeCell ref="Y53:Z55"/>
    <mergeCell ref="AB53:AC55"/>
    <mergeCell ref="BC49:BC51"/>
    <mergeCell ref="BC53:BC55"/>
    <mergeCell ref="BD53:BD55"/>
    <mergeCell ref="BE53:BE55"/>
    <mergeCell ref="BH53:BI55"/>
    <mergeCell ref="AZ49:BA51"/>
    <mergeCell ref="BB49:BB51"/>
    <mergeCell ref="BD49:BD51"/>
    <mergeCell ref="BE49:BE51"/>
    <mergeCell ref="BH49:BI51"/>
    <mergeCell ref="AZ52:BA52"/>
    <mergeCell ref="BH52:BI52"/>
  </mergeCells>
  <conditionalFormatting sqref="E13:F43">
    <cfRule type="containsBlanks" dxfId="1" priority="1">
      <formula>LEN(TRIM(E13))=0</formula>
    </cfRule>
  </conditionalFormatting>
  <conditionalFormatting sqref="E13:F43">
    <cfRule type="containsText" dxfId="0" priority="2" operator="containsText" text="Yes">
      <formula>NOT(ISERROR(SEARCH(("Yes"),(E13))))</formula>
    </cfRule>
  </conditionalFormatting>
  <conditionalFormatting sqref="E13:F43">
    <cfRule type="containsText" dxfId="2" priority="3" operator="containsText" text="No">
      <formula>NOT(ISERROR(SEARCH(("No"),(E13))))</formula>
    </cfRule>
  </conditionalFormatting>
  <conditionalFormatting sqref="I49:J51">
    <cfRule type="cellIs" dxfId="0" priority="4" operator="greaterThan">
      <formula>"40%"</formula>
    </cfRule>
  </conditionalFormatting>
  <conditionalFormatting sqref="I49:J51">
    <cfRule type="beginsWith" dxfId="3" priority="5" operator="beginsWith" text="3">
      <formula>LEFT((I49),LEN("3"))=("3")</formula>
    </cfRule>
  </conditionalFormatting>
  <conditionalFormatting sqref="I49:J51">
    <cfRule type="cellIs" dxfId="4" priority="6" operator="lessThan">
      <formula>30</formula>
    </cfRule>
  </conditionalFormatting>
  <conditionalFormatting sqref="I53:J55">
    <cfRule type="cellIs" dxfId="0" priority="7" operator="greaterThan">
      <formula>"15%"</formula>
    </cfRule>
  </conditionalFormatting>
  <conditionalFormatting sqref="I53:J55">
    <cfRule type="cellIs" dxfId="3" priority="8" operator="between">
      <formula>"10%"</formula>
      <formula>"15%"</formula>
    </cfRule>
  </conditionalFormatting>
  <conditionalFormatting sqref="I53:J55">
    <cfRule type="cellIs" dxfId="2" priority="9" operator="lessThan">
      <formula>"10%"</formula>
    </cfRule>
  </conditionalFormatting>
  <conditionalFormatting sqref="F49:G51">
    <cfRule type="cellIs" dxfId="0" priority="10" operator="lessThan">
      <formula>25</formula>
    </cfRule>
  </conditionalFormatting>
  <conditionalFormatting sqref="F49:G51">
    <cfRule type="cellIs" dxfId="1" priority="11" operator="between">
      <formula>25.1</formula>
      <formula>35</formula>
    </cfRule>
  </conditionalFormatting>
  <conditionalFormatting sqref="F53:G55">
    <cfRule type="cellIs" dxfId="0" priority="12" operator="greaterThan">
      <formula>"125%"</formula>
    </cfRule>
  </conditionalFormatting>
  <conditionalFormatting sqref="F53:G55">
    <cfRule type="cellIs" dxfId="1" priority="13" operator="between">
      <formula>"100%"</formula>
      <formula>"124.90%"</formula>
    </cfRule>
  </conditionalFormatting>
  <conditionalFormatting sqref="F53:G55">
    <cfRule type="cellIs" dxfId="2" priority="14" operator="lessThan">
      <formula>"99.90%"</formula>
    </cfRule>
  </conditionalFormatting>
  <conditionalFormatting sqref="M49:R51 AG49:AM51">
    <cfRule type="cellIs" dxfId="0" priority="15" operator="greaterThan">
      <formula>"85%"</formula>
    </cfRule>
  </conditionalFormatting>
  <conditionalFormatting sqref="M49:R51 AG49:AM51">
    <cfRule type="cellIs" dxfId="1" priority="16" operator="between">
      <formula>"70%"</formula>
      <formula>"84.90%"</formula>
    </cfRule>
  </conditionalFormatting>
  <conditionalFormatting sqref="M49:R51 AG49:AM51">
    <cfRule type="cellIs" dxfId="2" priority="17" operator="lessThan">
      <formula>"69.90%"</formula>
    </cfRule>
  </conditionalFormatting>
  <conditionalFormatting sqref="S53:U55 Y49:AF49 AL53:AP55 AT49:BI49">
    <cfRule type="cellIs" dxfId="0" priority="18" operator="greaterThan">
      <formula>"30%"</formula>
    </cfRule>
  </conditionalFormatting>
  <conditionalFormatting sqref="S53:U55 Y49:AF49 AL53:AP55 AT49:BI49">
    <cfRule type="cellIs" dxfId="1" priority="19" operator="between">
      <formula>"20%"</formula>
      <formula>"29.90%"</formula>
    </cfRule>
  </conditionalFormatting>
  <conditionalFormatting sqref="S53:U55 Y49:AF49 AL53:AP55 AT49:BI49">
    <cfRule type="cellIs" dxfId="2" priority="20" operator="lessThan">
      <formula>"19.99%"</formula>
    </cfRule>
  </conditionalFormatting>
  <conditionalFormatting sqref="M53:R55 Y53:AF53 Y57:AF57 AG53:AM55 AT53:BI53 AT57:BI57">
    <cfRule type="cellIs" dxfId="0" priority="21" operator="greaterThan">
      <formula>"80%"</formula>
    </cfRule>
  </conditionalFormatting>
  <conditionalFormatting sqref="M53:R55 Y53:AF53 Y57:AF57 AG53:AM55 AT53:BI53 AT57:BI57">
    <cfRule type="cellIs" dxfId="1" priority="22" operator="between">
      <formula>"70%"</formula>
      <formula>"79.99%"</formula>
    </cfRule>
  </conditionalFormatting>
  <conditionalFormatting sqref="M53:R55 Y53:AF53 Y57:AF57 AG53:AM55 AT53:BI53 AT57:BI57">
    <cfRule type="cellIs" dxfId="2" priority="23" operator="lessThan">
      <formula>"69.99%"</formula>
    </cfRule>
  </conditionalFormatting>
  <conditionalFormatting sqref="AG49:AG51 BB49:BB51 BD49:BD51">
    <cfRule type="cellIs" dxfId="0" priority="24" operator="lessThan">
      <formula>300</formula>
    </cfRule>
  </conditionalFormatting>
  <conditionalFormatting sqref="AG49:AG51 BB49:BB51 BD49:BD51">
    <cfRule type="cellIs" dxfId="1" priority="25" operator="between">
      <formula>300.01</formula>
      <formula>400</formula>
    </cfRule>
  </conditionalFormatting>
  <conditionalFormatting sqref="AG49:AG51 BB49:BB51 BD49:BD51">
    <cfRule type="cellIs" dxfId="2" priority="26" operator="greaterThan">
      <formula>400.01</formula>
    </cfRule>
  </conditionalFormatting>
  <conditionalFormatting sqref="AH49:AH51 BC49:BC51 BE49:BE51">
    <cfRule type="cellIs" dxfId="0" priority="27" operator="greaterThan">
      <formula>"120%"</formula>
    </cfRule>
  </conditionalFormatting>
  <conditionalFormatting sqref="AH49:AH51 BC49:BC51 BE49:BE51">
    <cfRule type="cellIs" dxfId="1" priority="28" operator="between">
      <formula>"100%"</formula>
      <formula>"119.99%"</formula>
    </cfRule>
  </conditionalFormatting>
  <conditionalFormatting sqref="AH49:AH51 BC49:BC51 BE49:BE51">
    <cfRule type="cellIs" dxfId="2" priority="29" operator="lessThan">
      <formula>"99.99%"</formula>
    </cfRule>
  </conditionalFormatting>
  <conditionalFormatting sqref="AH53:AH55 BC53:BC55 BE53:BE55">
    <cfRule type="cellIs" dxfId="0" priority="30" operator="greaterThan">
      <formula>"500%"</formula>
    </cfRule>
  </conditionalFormatting>
  <conditionalFormatting sqref="AH53:AH55 BC53:BC55 BE53:BE55">
    <cfRule type="cellIs" dxfId="1" priority="31" operator="between">
      <formula>"250%"</formula>
      <formula>"499.99%"</formula>
    </cfRule>
  </conditionalFormatting>
  <conditionalFormatting sqref="AH53:AH55 BC53:BC55 BE53:BE55">
    <cfRule type="cellIs" dxfId="2" priority="32" operator="lessThan">
      <formula>"249.99%"</formula>
    </cfRule>
  </conditionalFormatting>
  <conditionalFormatting sqref="F49:G51">
    <cfRule type="cellIs" dxfId="2" priority="33" operator="greaterThan">
      <formula>35.01</formula>
    </cfRule>
  </conditionalFormatting>
  <conditionalFormatting sqref="B12:B43">
    <cfRule type="notContainsBlanks" dxfId="0" priority="34">
      <formula>LEN(TRIM(B12))&gt;0</formula>
    </cfRule>
  </conditionalFormatting>
  <dataValidations>
    <dataValidation type="list" allowBlank="1" sqref="E13:F43">
      <formula1>"Yes,No"</formula1>
    </dataValidation>
  </dataValidations>
  <hyperlinks>
    <hyperlink r:id="rId2" ref="A3"/>
  </hyperlinks>
  <drawing r:id="rId3"/>
  <legacy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 outlineLevelCol="1"/>
  <cols>
    <col customWidth="1" min="1" max="1" width="6.75"/>
    <col customWidth="1" min="2" max="2" width="8.13"/>
    <col customWidth="1" min="3" max="3" width="7.25" outlineLevel="1"/>
    <col customWidth="1" min="4" max="4" width="8.75" outlineLevel="1"/>
    <col customWidth="1" min="5" max="5" width="8.0" outlineLevel="1"/>
    <col customWidth="1" min="6" max="6" width="8.13" outlineLevel="1"/>
    <col customWidth="1" min="7" max="7" width="13.13"/>
    <col customWidth="1" min="8" max="8" width="9.75"/>
    <col customWidth="1" min="9" max="9" width="9.5"/>
    <col customWidth="1" min="10" max="10" width="14.13"/>
    <col customWidth="1" min="11" max="11" width="9.5"/>
    <col customWidth="1" min="12" max="12" width="9.63" outlineLevel="1"/>
    <col customWidth="1" min="13" max="13" width="9.75"/>
    <col customWidth="1" min="14" max="15" width="10.25"/>
    <col customWidth="1" min="16" max="17" width="10.5"/>
    <col customWidth="1" min="18" max="18" width="10.0"/>
    <col customWidth="1" min="19" max="19" width="12.88"/>
    <col customWidth="1" min="20" max="20" width="13.88"/>
    <col customWidth="1" min="21" max="21" width="6.88"/>
    <col customWidth="1" min="22" max="24" width="10.25"/>
    <col customWidth="1" min="25" max="25" width="9.5"/>
    <col customWidth="1" min="26" max="26" width="10.5"/>
    <col customWidth="1" min="27" max="27" width="11.0"/>
    <col customWidth="1" min="28" max="29" width="14.0"/>
    <col customWidth="1" min="30" max="30" width="6.75"/>
    <col customWidth="1" min="31" max="63" width="14.0"/>
  </cols>
  <sheetData>
    <row r="1" ht="18.75" customHeight="1">
      <c r="A1" s="56"/>
      <c r="B1" s="57" t="s">
        <v>64</v>
      </c>
      <c r="C1" s="3"/>
      <c r="D1" s="3"/>
      <c r="E1" s="3"/>
      <c r="F1" s="3"/>
      <c r="G1" s="3"/>
      <c r="H1" s="3"/>
      <c r="I1" s="3"/>
      <c r="J1" s="3"/>
      <c r="K1" s="58" t="s">
        <v>65</v>
      </c>
      <c r="L1" s="3"/>
      <c r="M1" s="3"/>
      <c r="N1" s="3"/>
      <c r="O1" s="3"/>
      <c r="P1" s="3"/>
      <c r="Q1" s="3"/>
      <c r="R1" s="3"/>
      <c r="S1" s="3"/>
      <c r="T1" s="58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</row>
    <row r="2" ht="26.25" customHeight="1">
      <c r="A2" s="3"/>
      <c r="C2" s="3"/>
      <c r="D2" s="3"/>
      <c r="E2" s="3"/>
      <c r="F2" s="3"/>
      <c r="G2" s="59" t="s">
        <v>66</v>
      </c>
      <c r="H2" s="39"/>
      <c r="I2" s="39"/>
      <c r="J2" s="39"/>
      <c r="K2" s="3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3" ht="18.0" customHeight="1">
      <c r="A3" s="60" t="s">
        <v>67</v>
      </c>
      <c r="C3" s="3"/>
      <c r="D3" s="3"/>
      <c r="E3" s="3"/>
      <c r="F3" s="3"/>
      <c r="G3" s="61" t="s">
        <v>68</v>
      </c>
      <c r="H3" s="62"/>
      <c r="I3" s="62"/>
      <c r="J3" s="62"/>
      <c r="K3" s="63"/>
      <c r="L3" s="3"/>
      <c r="M3" s="3"/>
      <c r="N3" s="3"/>
      <c r="O3" s="64" t="s">
        <v>69</v>
      </c>
      <c r="P3" s="12"/>
      <c r="Q3" s="65" t="s">
        <v>70</v>
      </c>
      <c r="R3" s="66" t="s">
        <v>71</v>
      </c>
      <c r="S3" s="67" t="s">
        <v>72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</row>
    <row r="4" ht="18.0" customHeight="1">
      <c r="C4" s="3"/>
      <c r="D4" s="3"/>
      <c r="E4" s="3"/>
      <c r="F4" s="3"/>
      <c r="G4" s="68" t="s">
        <v>73</v>
      </c>
      <c r="H4" s="12"/>
      <c r="I4" s="69">
        <f>SUM(H44+D44)</f>
        <v>44</v>
      </c>
      <c r="J4" s="70" t="s">
        <v>74</v>
      </c>
      <c r="K4" s="71">
        <f>SUM(BG44)</f>
        <v>32</v>
      </c>
      <c r="L4" s="3"/>
      <c r="M4" s="72" t="s">
        <v>75</v>
      </c>
      <c r="N4" s="3"/>
      <c r="O4" s="68" t="s">
        <v>76</v>
      </c>
      <c r="P4" s="12"/>
      <c r="Q4" s="73">
        <f>AH44</f>
        <v>2</v>
      </c>
      <c r="R4" s="73">
        <f>BC44</f>
        <v>30</v>
      </c>
      <c r="S4" s="74" t="str">
        <f t="shared" ref="S4:S7" si="1">if(Q4&gt;R4,$Q$3,if(Q4&lt;R4,$R$3,""))</f>
        <v>Sarah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</row>
    <row r="5" ht="17.25" customHeight="1">
      <c r="A5" s="75"/>
      <c r="C5" s="3"/>
      <c r="D5" s="3"/>
      <c r="E5" s="3"/>
      <c r="F5" s="3"/>
      <c r="G5" s="68" t="s">
        <v>77</v>
      </c>
      <c r="H5" s="12"/>
      <c r="I5" s="76">
        <f>I44+L44</f>
        <v>41</v>
      </c>
      <c r="J5" s="70" t="s">
        <v>78</v>
      </c>
      <c r="K5" s="77">
        <f>SUM(BH44)</f>
        <v>60500</v>
      </c>
      <c r="L5" s="3"/>
      <c r="M5" s="78">
        <f>iferror(K5/K4,0)</f>
        <v>1890.625</v>
      </c>
      <c r="N5" s="3"/>
      <c r="O5" s="68" t="s">
        <v>79</v>
      </c>
      <c r="P5" s="12"/>
      <c r="Q5" s="79">
        <f>IFERROR(AH44/(R44+#REF!+Z44),0)</f>
        <v>0</v>
      </c>
      <c r="R5" s="79">
        <f>IFERROR(BC44/(AM44+#REF!+AU44),0)</f>
        <v>0</v>
      </c>
      <c r="S5" s="74" t="str">
        <f t="shared" si="1"/>
        <v/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</row>
    <row r="6" ht="16.5" customHeight="1">
      <c r="A6" s="3"/>
      <c r="B6" s="3"/>
      <c r="C6" s="3"/>
      <c r="D6" s="3"/>
      <c r="E6" s="3"/>
      <c r="F6" s="3"/>
      <c r="G6" s="68" t="s">
        <v>80</v>
      </c>
      <c r="H6" s="12"/>
      <c r="I6" s="76">
        <f>SUM(K44+N44)</f>
        <v>36</v>
      </c>
      <c r="J6" s="70" t="s">
        <v>81</v>
      </c>
      <c r="K6" s="77">
        <f>SUM(BI44)</f>
        <v>78250</v>
      </c>
      <c r="L6" s="3"/>
      <c r="M6" s="78">
        <f>iferror(K6/K4,0)</f>
        <v>2445.3125</v>
      </c>
      <c r="N6" s="3"/>
      <c r="O6" s="68" t="s">
        <v>82</v>
      </c>
      <c r="P6" s="12"/>
      <c r="Q6" s="80">
        <f>AI45</f>
        <v>1000</v>
      </c>
      <c r="R6" s="80">
        <f>BD45</f>
        <v>1950</v>
      </c>
      <c r="S6" s="74" t="str">
        <f t="shared" si="1"/>
        <v>Sarah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</row>
    <row r="7" ht="16.5" customHeight="1">
      <c r="A7" s="3"/>
      <c r="B7" s="3"/>
      <c r="C7" s="3"/>
      <c r="D7" s="3"/>
      <c r="E7" s="3"/>
      <c r="F7" s="3"/>
      <c r="G7" s="68" t="s">
        <v>83</v>
      </c>
      <c r="H7" s="12"/>
      <c r="I7" s="76">
        <f>AT43+Y43+Q43+AL43</f>
        <v>0</v>
      </c>
      <c r="J7" s="70" t="s">
        <v>84</v>
      </c>
      <c r="K7" s="81">
        <f>IFERROR((BH44-G44)/(G44),0)</f>
        <v>26.830295</v>
      </c>
      <c r="L7" s="3"/>
      <c r="M7" s="3"/>
      <c r="N7" s="3"/>
      <c r="O7" s="68" t="s">
        <v>85</v>
      </c>
      <c r="P7" s="12"/>
      <c r="Q7" s="80">
        <f>AJ45</f>
        <v>1000</v>
      </c>
      <c r="R7" s="80">
        <f>BE45</f>
        <v>2541.666667</v>
      </c>
      <c r="S7" s="74" t="str">
        <f t="shared" si="1"/>
        <v>Sarah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82" t="s">
        <v>86</v>
      </c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82" t="s">
        <v>86</v>
      </c>
      <c r="BG7" s="3"/>
      <c r="BH7" s="3"/>
      <c r="BI7" s="3"/>
      <c r="BJ7" s="3"/>
      <c r="BK7" s="3"/>
    </row>
    <row r="8" ht="17.25" customHeight="1">
      <c r="A8" s="3"/>
      <c r="B8" s="3"/>
      <c r="C8" s="3"/>
      <c r="D8" s="3"/>
      <c r="E8" s="3"/>
      <c r="F8" s="3"/>
      <c r="G8" s="68" t="s">
        <v>87</v>
      </c>
      <c r="H8" s="12"/>
      <c r="I8" s="76">
        <f>R43+Z43+AM43+AU4</f>
        <v>0</v>
      </c>
      <c r="J8" s="70" t="s">
        <v>88</v>
      </c>
      <c r="K8" s="81">
        <f>IFERROR((BI44-G44)/(G44),0)</f>
        <v>34.99538155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BG8" s="3"/>
      <c r="BH8" s="3"/>
      <c r="BI8" s="3"/>
      <c r="BJ8" s="3"/>
      <c r="BK8" s="3"/>
    </row>
    <row r="9" ht="18.0" customHeight="1">
      <c r="A9" s="3"/>
      <c r="B9" s="3"/>
      <c r="C9" s="3"/>
      <c r="D9" s="3"/>
      <c r="E9" s="3"/>
      <c r="F9" s="3"/>
      <c r="G9" s="68"/>
      <c r="H9" s="12"/>
      <c r="I9" s="76"/>
      <c r="J9" s="70" t="s">
        <v>89</v>
      </c>
      <c r="K9" s="81">
        <f>SUM(Q49)</f>
        <v>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82"/>
      <c r="AF9" s="82"/>
      <c r="AG9" s="82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82"/>
      <c r="BA9" s="82"/>
      <c r="BB9" s="82"/>
      <c r="BC9" s="3"/>
      <c r="BD9" s="82"/>
      <c r="BE9" s="82"/>
      <c r="BF9" s="82"/>
      <c r="BG9" s="3"/>
      <c r="BH9" s="3"/>
      <c r="BI9" s="3"/>
      <c r="BJ9" s="3"/>
      <c r="BK9" s="3"/>
    </row>
    <row r="10" ht="18.0" customHeight="1">
      <c r="A10" s="3"/>
      <c r="B10" s="3"/>
      <c r="C10" s="3"/>
      <c r="D10" s="3"/>
      <c r="E10" s="3"/>
      <c r="F10" s="3"/>
      <c r="G10" s="3"/>
      <c r="H10" s="3"/>
      <c r="I10" s="3">
        <v>44.0</v>
      </c>
      <c r="J10" s="3"/>
      <c r="K10" s="3"/>
      <c r="L10" s="3"/>
      <c r="M10" s="3"/>
      <c r="N10" s="3"/>
      <c r="O10" s="3"/>
      <c r="P10" s="3"/>
      <c r="Q10" s="83" t="s">
        <v>126</v>
      </c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5"/>
      <c r="AK10" s="3"/>
      <c r="AL10" s="86" t="s">
        <v>91</v>
      </c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5"/>
      <c r="BF10" s="3"/>
      <c r="BG10" s="87" t="s">
        <v>92</v>
      </c>
      <c r="BJ10" s="3"/>
      <c r="BK10" s="3"/>
    </row>
    <row r="11" ht="27.75" customHeight="1">
      <c r="A11" s="3"/>
      <c r="B11" s="3"/>
      <c r="C11" s="3"/>
      <c r="D11" s="3"/>
      <c r="E11" s="3"/>
      <c r="F11" s="3"/>
      <c r="G11" s="58"/>
      <c r="H11" s="58"/>
      <c r="I11" s="88" t="s">
        <v>93</v>
      </c>
      <c r="J11" s="89"/>
      <c r="K11" s="89"/>
      <c r="L11" s="89"/>
      <c r="M11" s="89"/>
      <c r="N11" s="90"/>
      <c r="O11" s="91"/>
      <c r="P11" s="91"/>
      <c r="Q11" s="92" t="s">
        <v>94</v>
      </c>
      <c r="R11" s="84"/>
      <c r="S11" s="84"/>
      <c r="T11" s="84"/>
      <c r="U11" s="84"/>
      <c r="V11" s="84"/>
      <c r="W11" s="85"/>
      <c r="X11" s="91"/>
      <c r="Y11" s="93" t="s">
        <v>95</v>
      </c>
      <c r="Z11" s="84"/>
      <c r="AA11" s="84"/>
      <c r="AB11" s="84"/>
      <c r="AC11" s="84"/>
      <c r="AD11" s="84"/>
      <c r="AE11" s="84"/>
      <c r="AF11" s="85"/>
      <c r="AG11" s="3"/>
      <c r="AH11" s="94" t="s">
        <v>96</v>
      </c>
      <c r="AK11" s="95"/>
      <c r="AL11" s="92" t="s">
        <v>94</v>
      </c>
      <c r="AM11" s="84"/>
      <c r="AN11" s="84"/>
      <c r="AO11" s="84"/>
      <c r="AP11" s="84"/>
      <c r="AQ11" s="84"/>
      <c r="AR11" s="85"/>
      <c r="AS11" s="91"/>
      <c r="AT11" s="93" t="s">
        <v>95</v>
      </c>
      <c r="AU11" s="84"/>
      <c r="AV11" s="84"/>
      <c r="AW11" s="84"/>
      <c r="AX11" s="84"/>
      <c r="AY11" s="84"/>
      <c r="AZ11" s="84"/>
      <c r="BA11" s="85"/>
      <c r="BB11" s="3"/>
      <c r="BC11" s="94" t="s">
        <v>96</v>
      </c>
      <c r="BF11" s="95"/>
      <c r="BJ11" s="95"/>
      <c r="BK11" s="95"/>
    </row>
    <row r="12" ht="15.75" customHeight="1">
      <c r="A12" s="96"/>
      <c r="B12" s="45" t="s">
        <v>97</v>
      </c>
      <c r="C12" s="97"/>
      <c r="D12" s="45" t="s">
        <v>98</v>
      </c>
      <c r="E12" s="98" t="s">
        <v>99</v>
      </c>
      <c r="F12" s="98" t="s">
        <v>100</v>
      </c>
      <c r="G12" s="99" t="s">
        <v>101</v>
      </c>
      <c r="H12" s="98" t="s">
        <v>102</v>
      </c>
      <c r="I12" s="100" t="s">
        <v>103</v>
      </c>
      <c r="J12" s="100" t="s">
        <v>104</v>
      </c>
      <c r="K12" s="100" t="s">
        <v>105</v>
      </c>
      <c r="L12" s="100" t="s">
        <v>106</v>
      </c>
      <c r="M12" s="100" t="s">
        <v>107</v>
      </c>
      <c r="N12" s="100" t="s">
        <v>108</v>
      </c>
      <c r="O12" s="101"/>
      <c r="P12" s="101"/>
      <c r="Q12" s="100" t="s">
        <v>109</v>
      </c>
      <c r="R12" s="100" t="s">
        <v>87</v>
      </c>
      <c r="S12" s="100" t="s">
        <v>110</v>
      </c>
      <c r="T12" s="100" t="s">
        <v>111</v>
      </c>
      <c r="U12" s="100" t="s">
        <v>112</v>
      </c>
      <c r="V12" s="100" t="s">
        <v>113</v>
      </c>
      <c r="W12" s="100" t="s">
        <v>114</v>
      </c>
      <c r="X12" s="101"/>
      <c r="Y12" s="100" t="s">
        <v>109</v>
      </c>
      <c r="Z12" s="100" t="s">
        <v>87</v>
      </c>
      <c r="AA12" s="100" t="s">
        <v>115</v>
      </c>
      <c r="AB12" s="100" t="s">
        <v>116</v>
      </c>
      <c r="AC12" s="100" t="s">
        <v>111</v>
      </c>
      <c r="AD12" s="100" t="s">
        <v>112</v>
      </c>
      <c r="AE12" s="100" t="s">
        <v>113</v>
      </c>
      <c r="AF12" s="100" t="s">
        <v>114</v>
      </c>
      <c r="AG12" s="3"/>
      <c r="AH12" s="98" t="s">
        <v>76</v>
      </c>
      <c r="AI12" s="98" t="s">
        <v>117</v>
      </c>
      <c r="AJ12" s="98" t="s">
        <v>118</v>
      </c>
      <c r="AK12" s="102"/>
      <c r="AL12" s="100" t="s">
        <v>109</v>
      </c>
      <c r="AM12" s="100" t="s">
        <v>87</v>
      </c>
      <c r="AN12" s="100" t="s">
        <v>110</v>
      </c>
      <c r="AO12" s="100" t="s">
        <v>111</v>
      </c>
      <c r="AP12" s="100" t="s">
        <v>112</v>
      </c>
      <c r="AQ12" s="100" t="s">
        <v>113</v>
      </c>
      <c r="AR12" s="100" t="s">
        <v>114</v>
      </c>
      <c r="AS12" s="101"/>
      <c r="AT12" s="100" t="s">
        <v>109</v>
      </c>
      <c r="AU12" s="100" t="s">
        <v>87</v>
      </c>
      <c r="AV12" s="100" t="s">
        <v>115</v>
      </c>
      <c r="AW12" s="100" t="s">
        <v>116</v>
      </c>
      <c r="AX12" s="100" t="s">
        <v>111</v>
      </c>
      <c r="AY12" s="100" t="s">
        <v>112</v>
      </c>
      <c r="AZ12" s="100" t="s">
        <v>113</v>
      </c>
      <c r="BA12" s="100" t="s">
        <v>114</v>
      </c>
      <c r="BB12" s="3"/>
      <c r="BC12" s="98" t="s">
        <v>76</v>
      </c>
      <c r="BD12" s="98" t="s">
        <v>117</v>
      </c>
      <c r="BE12" s="98" t="s">
        <v>118</v>
      </c>
      <c r="BF12" s="102"/>
      <c r="BG12" s="98" t="s">
        <v>76</v>
      </c>
      <c r="BH12" s="98" t="s">
        <v>117</v>
      </c>
      <c r="BI12" s="98" t="s">
        <v>118</v>
      </c>
      <c r="BJ12" s="102"/>
      <c r="BK12" s="102"/>
    </row>
    <row r="13" ht="14.25" customHeight="1">
      <c r="A13" s="103"/>
      <c r="B13" s="104">
        <v>45078.0</v>
      </c>
      <c r="C13" s="97"/>
      <c r="D13" s="105" t="s">
        <v>119</v>
      </c>
      <c r="E13" s="105"/>
      <c r="F13" s="105"/>
      <c r="G13" s="106">
        <v>0.0</v>
      </c>
      <c r="H13" s="105">
        <v>8.0</v>
      </c>
      <c r="I13" s="105">
        <v>19.0</v>
      </c>
      <c r="J13" s="105">
        <v>12.0</v>
      </c>
      <c r="K13" s="105">
        <v>2.0</v>
      </c>
      <c r="L13" s="105">
        <v>0.0</v>
      </c>
      <c r="M13" s="105">
        <v>0.0</v>
      </c>
      <c r="N13" s="105">
        <v>0.0</v>
      </c>
      <c r="O13" s="107"/>
      <c r="P13" s="107"/>
      <c r="Q13" s="105">
        <v>1.0</v>
      </c>
      <c r="R13" s="105">
        <v>1.0</v>
      </c>
      <c r="S13" s="105">
        <v>0.0</v>
      </c>
      <c r="T13" s="105">
        <v>0.0</v>
      </c>
      <c r="U13" s="105">
        <v>0.0</v>
      </c>
      <c r="V13" s="106">
        <v>0.0</v>
      </c>
      <c r="W13" s="106">
        <v>0.0</v>
      </c>
      <c r="X13" s="107"/>
      <c r="Y13" s="105">
        <v>0.0</v>
      </c>
      <c r="Z13" s="105">
        <v>0.0</v>
      </c>
      <c r="AA13" s="105">
        <v>0.0</v>
      </c>
      <c r="AB13" s="105">
        <v>0.0</v>
      </c>
      <c r="AC13" s="105">
        <v>0.0</v>
      </c>
      <c r="AD13" s="105">
        <v>0.0</v>
      </c>
      <c r="AE13" s="106">
        <v>0.0</v>
      </c>
      <c r="AF13" s="106">
        <v>0.0</v>
      </c>
      <c r="AG13" s="3"/>
      <c r="AH13" s="108">
        <f t="shared" ref="AH13:AJ13" si="2">sum(U13+AD13)</f>
        <v>0</v>
      </c>
      <c r="AI13" s="109">
        <f t="shared" si="2"/>
        <v>0</v>
      </c>
      <c r="AJ13" s="109">
        <f t="shared" si="2"/>
        <v>0</v>
      </c>
      <c r="AK13" s="107"/>
      <c r="AL13" s="105">
        <v>0.0</v>
      </c>
      <c r="AM13" s="105">
        <v>0.0</v>
      </c>
      <c r="AN13" s="105">
        <v>0.0</v>
      </c>
      <c r="AO13" s="105">
        <v>0.0</v>
      </c>
      <c r="AP13" s="105">
        <v>0.0</v>
      </c>
      <c r="AQ13" s="106">
        <v>0.0</v>
      </c>
      <c r="AR13" s="106">
        <v>0.0</v>
      </c>
      <c r="AS13" s="107"/>
      <c r="AT13" s="105">
        <v>3.0</v>
      </c>
      <c r="AU13" s="105">
        <v>3.0</v>
      </c>
      <c r="AV13" s="105">
        <v>0.0</v>
      </c>
      <c r="AW13" s="105">
        <v>1.0</v>
      </c>
      <c r="AX13" s="105">
        <v>0.0</v>
      </c>
      <c r="AY13" s="105">
        <v>1.0</v>
      </c>
      <c r="AZ13" s="106">
        <v>500.0</v>
      </c>
      <c r="BA13" s="106">
        <v>3500.0</v>
      </c>
      <c r="BB13" s="3"/>
      <c r="BC13" s="108">
        <f t="shared" ref="BC13:BE13" si="3">sum(AP13+AY13)</f>
        <v>1</v>
      </c>
      <c r="BD13" s="109">
        <f t="shared" si="3"/>
        <v>500</v>
      </c>
      <c r="BE13" s="109">
        <f t="shared" si="3"/>
        <v>3500</v>
      </c>
      <c r="BF13" s="107"/>
      <c r="BG13" s="108">
        <f t="shared" ref="BG13:BI13" si="4">AH13+BC13</f>
        <v>1</v>
      </c>
      <c r="BH13" s="109">
        <f t="shared" si="4"/>
        <v>500</v>
      </c>
      <c r="BI13" s="109">
        <f t="shared" si="4"/>
        <v>3500</v>
      </c>
      <c r="BJ13" s="107"/>
      <c r="BK13" s="107"/>
    </row>
    <row r="14" ht="14.25" customHeight="1">
      <c r="A14" s="103"/>
      <c r="B14" s="104">
        <f t="shared" ref="B14:B42" si="8">B13+1</f>
        <v>45079</v>
      </c>
      <c r="C14" s="97"/>
      <c r="D14" s="105" t="s">
        <v>119</v>
      </c>
      <c r="E14" s="105"/>
      <c r="F14" s="105"/>
      <c r="G14" s="106">
        <v>0.0</v>
      </c>
      <c r="H14" s="105">
        <v>3.0</v>
      </c>
      <c r="I14" s="105">
        <v>17.0</v>
      </c>
      <c r="J14" s="105">
        <v>9.0</v>
      </c>
      <c r="K14" s="105">
        <v>0.0</v>
      </c>
      <c r="L14" s="105">
        <v>5.0</v>
      </c>
      <c r="M14" s="105">
        <v>3.0</v>
      </c>
      <c r="N14" s="105">
        <v>0.0</v>
      </c>
      <c r="O14" s="107"/>
      <c r="P14" s="107"/>
      <c r="Q14" s="105">
        <v>0.0</v>
      </c>
      <c r="R14" s="105">
        <v>0.0</v>
      </c>
      <c r="S14" s="105">
        <v>0.0</v>
      </c>
      <c r="T14" s="105">
        <v>0.0</v>
      </c>
      <c r="U14" s="105">
        <v>0.0</v>
      </c>
      <c r="V14" s="106">
        <v>0.0</v>
      </c>
      <c r="W14" s="106">
        <v>0.0</v>
      </c>
      <c r="X14" s="107"/>
      <c r="Y14" s="105">
        <v>0.0</v>
      </c>
      <c r="Z14" s="105">
        <v>0.0</v>
      </c>
      <c r="AA14" s="105">
        <v>0.0</v>
      </c>
      <c r="AB14" s="105">
        <v>0.0</v>
      </c>
      <c r="AC14" s="105">
        <v>0.0</v>
      </c>
      <c r="AD14" s="105">
        <v>0.0</v>
      </c>
      <c r="AE14" s="106">
        <v>0.0</v>
      </c>
      <c r="AF14" s="106">
        <v>0.0</v>
      </c>
      <c r="AG14" s="3"/>
      <c r="AH14" s="108">
        <f t="shared" ref="AH14:AJ14" si="5">sum(U14+AD14)</f>
        <v>0</v>
      </c>
      <c r="AI14" s="109">
        <f t="shared" si="5"/>
        <v>0</v>
      </c>
      <c r="AJ14" s="109">
        <f t="shared" si="5"/>
        <v>0</v>
      </c>
      <c r="AK14" s="107"/>
      <c r="AL14" s="105">
        <v>0.0</v>
      </c>
      <c r="AM14" s="105">
        <v>0.0</v>
      </c>
      <c r="AN14" s="105">
        <v>0.0</v>
      </c>
      <c r="AO14" s="105">
        <v>0.0</v>
      </c>
      <c r="AP14" s="105">
        <v>0.0</v>
      </c>
      <c r="AQ14" s="106">
        <v>0.0</v>
      </c>
      <c r="AR14" s="106">
        <v>0.0</v>
      </c>
      <c r="AS14" s="107"/>
      <c r="AT14" s="105">
        <v>0.0</v>
      </c>
      <c r="AU14" s="105">
        <v>0.0</v>
      </c>
      <c r="AV14" s="105">
        <v>0.0</v>
      </c>
      <c r="AW14" s="105">
        <v>0.0</v>
      </c>
      <c r="AX14" s="105">
        <v>0.0</v>
      </c>
      <c r="AY14" s="105">
        <v>0.0</v>
      </c>
      <c r="AZ14" s="106">
        <v>0.0</v>
      </c>
      <c r="BA14" s="106">
        <v>0.0</v>
      </c>
      <c r="BB14" s="3"/>
      <c r="BC14" s="108">
        <f t="shared" ref="BC14:BE14" si="6">sum(AP14+AY14)</f>
        <v>0</v>
      </c>
      <c r="BD14" s="109">
        <f t="shared" si="6"/>
        <v>0</v>
      </c>
      <c r="BE14" s="109">
        <f t="shared" si="6"/>
        <v>0</v>
      </c>
      <c r="BF14" s="107"/>
      <c r="BG14" s="108">
        <f t="shared" ref="BG14:BI14" si="7">AH14+BC14</f>
        <v>0</v>
      </c>
      <c r="BH14" s="109">
        <f t="shared" si="7"/>
        <v>0</v>
      </c>
      <c r="BI14" s="109">
        <f t="shared" si="7"/>
        <v>0</v>
      </c>
      <c r="BJ14" s="107"/>
      <c r="BK14" s="107"/>
    </row>
    <row r="15" ht="14.25" customHeight="1">
      <c r="A15" s="103"/>
      <c r="B15" s="104">
        <f t="shared" si="8"/>
        <v>45080</v>
      </c>
      <c r="C15" s="97"/>
      <c r="D15" s="105" t="s">
        <v>119</v>
      </c>
      <c r="E15" s="105"/>
      <c r="F15" s="105"/>
      <c r="G15" s="106">
        <v>0.0</v>
      </c>
      <c r="H15" s="105">
        <v>4.0</v>
      </c>
      <c r="I15" s="105">
        <v>0.0</v>
      </c>
      <c r="J15" s="105">
        <v>0.0</v>
      </c>
      <c r="K15" s="105">
        <v>0.0</v>
      </c>
      <c r="L15" s="105">
        <v>0.0</v>
      </c>
      <c r="M15" s="105">
        <v>0.0</v>
      </c>
      <c r="N15" s="105">
        <v>0.0</v>
      </c>
      <c r="O15" s="107"/>
      <c r="P15" s="107"/>
      <c r="Q15" s="105">
        <v>0.0</v>
      </c>
      <c r="R15" s="105">
        <v>0.0</v>
      </c>
      <c r="S15" s="105">
        <v>0.0</v>
      </c>
      <c r="T15" s="105">
        <v>0.0</v>
      </c>
      <c r="U15" s="105">
        <v>0.0</v>
      </c>
      <c r="V15" s="106">
        <v>0.0</v>
      </c>
      <c r="W15" s="106">
        <v>0.0</v>
      </c>
      <c r="X15" s="107"/>
      <c r="Y15" s="105">
        <v>0.0</v>
      </c>
      <c r="Z15" s="105">
        <v>0.0</v>
      </c>
      <c r="AA15" s="105">
        <v>0.0</v>
      </c>
      <c r="AB15" s="105">
        <v>0.0</v>
      </c>
      <c r="AC15" s="105">
        <v>0.0</v>
      </c>
      <c r="AD15" s="105">
        <v>0.0</v>
      </c>
      <c r="AE15" s="106">
        <v>0.0</v>
      </c>
      <c r="AF15" s="106">
        <v>0.0</v>
      </c>
      <c r="AG15" s="3"/>
      <c r="AH15" s="108">
        <f t="shared" ref="AH15:AJ15" si="9">sum(U15+AD15)</f>
        <v>0</v>
      </c>
      <c r="AI15" s="109">
        <f t="shared" si="9"/>
        <v>0</v>
      </c>
      <c r="AJ15" s="109">
        <f t="shared" si="9"/>
        <v>0</v>
      </c>
      <c r="AK15" s="107"/>
      <c r="AL15" s="105">
        <v>0.0</v>
      </c>
      <c r="AM15" s="105">
        <v>0.0</v>
      </c>
      <c r="AN15" s="105">
        <v>0.0</v>
      </c>
      <c r="AO15" s="105">
        <v>0.0</v>
      </c>
      <c r="AP15" s="105">
        <v>0.0</v>
      </c>
      <c r="AQ15" s="106">
        <v>0.0</v>
      </c>
      <c r="AR15" s="106">
        <v>0.0</v>
      </c>
      <c r="AS15" s="107"/>
      <c r="AT15" s="105">
        <v>2.0</v>
      </c>
      <c r="AU15" s="105">
        <v>2.0</v>
      </c>
      <c r="AV15" s="105">
        <v>0.0</v>
      </c>
      <c r="AW15" s="105">
        <v>3.0</v>
      </c>
      <c r="AX15" s="105">
        <v>1.0</v>
      </c>
      <c r="AY15" s="105">
        <v>3.0</v>
      </c>
      <c r="AZ15" s="106">
        <v>5000.0</v>
      </c>
      <c r="BA15" s="106">
        <v>6000.0</v>
      </c>
      <c r="BB15" s="3"/>
      <c r="BC15" s="108">
        <f t="shared" ref="BC15:BE15" si="10">sum(AP15+AY15)</f>
        <v>3</v>
      </c>
      <c r="BD15" s="109">
        <f t="shared" si="10"/>
        <v>5000</v>
      </c>
      <c r="BE15" s="109">
        <f t="shared" si="10"/>
        <v>6000</v>
      </c>
      <c r="BF15" s="107"/>
      <c r="BG15" s="108">
        <f t="shared" ref="BG15:BI15" si="11">AH15+BC15</f>
        <v>3</v>
      </c>
      <c r="BH15" s="109">
        <f t="shared" si="11"/>
        <v>5000</v>
      </c>
      <c r="BI15" s="109">
        <f t="shared" si="11"/>
        <v>6000</v>
      </c>
      <c r="BJ15" s="107"/>
      <c r="BK15" s="107"/>
    </row>
    <row r="16" ht="14.25" customHeight="1">
      <c r="A16" s="103"/>
      <c r="B16" s="104">
        <f t="shared" si="8"/>
        <v>45081</v>
      </c>
      <c r="C16" s="97"/>
      <c r="D16" s="105" t="s">
        <v>119</v>
      </c>
      <c r="E16" s="105"/>
      <c r="F16" s="105"/>
      <c r="G16" s="106">
        <v>477.81</v>
      </c>
      <c r="H16" s="105">
        <v>2.0</v>
      </c>
      <c r="I16" s="105">
        <v>0.0</v>
      </c>
      <c r="J16" s="105">
        <v>0.0</v>
      </c>
      <c r="K16" s="105">
        <v>1.0</v>
      </c>
      <c r="L16" s="105">
        <v>0.0</v>
      </c>
      <c r="M16" s="105">
        <v>0.0</v>
      </c>
      <c r="N16" s="105">
        <v>0.0</v>
      </c>
      <c r="O16" s="107"/>
      <c r="P16" s="107"/>
      <c r="Q16" s="105">
        <v>0.0</v>
      </c>
      <c r="R16" s="105">
        <v>0.0</v>
      </c>
      <c r="S16" s="105">
        <v>0.0</v>
      </c>
      <c r="T16" s="105">
        <v>0.0</v>
      </c>
      <c r="U16" s="105">
        <v>0.0</v>
      </c>
      <c r="V16" s="106">
        <v>0.0</v>
      </c>
      <c r="W16" s="106">
        <v>0.0</v>
      </c>
      <c r="X16" s="107"/>
      <c r="Y16" s="105">
        <v>0.0</v>
      </c>
      <c r="Z16" s="105">
        <v>0.0</v>
      </c>
      <c r="AA16" s="105">
        <v>0.0</v>
      </c>
      <c r="AB16" s="105">
        <v>0.0</v>
      </c>
      <c r="AC16" s="105">
        <v>0.0</v>
      </c>
      <c r="AD16" s="105">
        <v>0.0</v>
      </c>
      <c r="AE16" s="106">
        <v>0.0</v>
      </c>
      <c r="AF16" s="106">
        <v>0.0</v>
      </c>
      <c r="AG16" s="3"/>
      <c r="AH16" s="108">
        <f t="shared" ref="AH16:AJ16" si="12">sum(U16+AD16)</f>
        <v>0</v>
      </c>
      <c r="AI16" s="109">
        <f t="shared" si="12"/>
        <v>0</v>
      </c>
      <c r="AJ16" s="109">
        <f t="shared" si="12"/>
        <v>0</v>
      </c>
      <c r="AK16" s="107"/>
      <c r="AL16" s="105">
        <v>0.0</v>
      </c>
      <c r="AM16" s="105">
        <v>0.0</v>
      </c>
      <c r="AN16" s="105">
        <v>0.0</v>
      </c>
      <c r="AO16" s="105">
        <v>0.0</v>
      </c>
      <c r="AP16" s="105">
        <v>0.0</v>
      </c>
      <c r="AQ16" s="106">
        <v>0.0</v>
      </c>
      <c r="AR16" s="106">
        <v>0.0</v>
      </c>
      <c r="AS16" s="107"/>
      <c r="AT16" s="105">
        <v>0.0</v>
      </c>
      <c r="AU16" s="105">
        <v>0.0</v>
      </c>
      <c r="AV16" s="105">
        <v>0.0</v>
      </c>
      <c r="AW16" s="105">
        <v>0.0</v>
      </c>
      <c r="AX16" s="105">
        <v>0.0</v>
      </c>
      <c r="AY16" s="105">
        <v>0.0</v>
      </c>
      <c r="AZ16" s="106">
        <v>0.0</v>
      </c>
      <c r="BA16" s="106">
        <v>0.0</v>
      </c>
      <c r="BB16" s="3"/>
      <c r="BC16" s="108">
        <f t="shared" ref="BC16:BE16" si="13">sum(AP16+AY16)</f>
        <v>0</v>
      </c>
      <c r="BD16" s="109">
        <f t="shared" si="13"/>
        <v>0</v>
      </c>
      <c r="BE16" s="109">
        <f t="shared" si="13"/>
        <v>0</v>
      </c>
      <c r="BF16" s="107"/>
      <c r="BG16" s="108">
        <f t="shared" ref="BG16:BI16" si="14">AH16+BC16</f>
        <v>0</v>
      </c>
      <c r="BH16" s="109">
        <f t="shared" si="14"/>
        <v>0</v>
      </c>
      <c r="BI16" s="109">
        <f t="shared" si="14"/>
        <v>0</v>
      </c>
      <c r="BJ16" s="107"/>
      <c r="BK16" s="107"/>
    </row>
    <row r="17" ht="14.25" customHeight="1">
      <c r="A17" s="103"/>
      <c r="B17" s="104">
        <f t="shared" si="8"/>
        <v>45082</v>
      </c>
      <c r="C17" s="97"/>
      <c r="D17" s="105" t="s">
        <v>119</v>
      </c>
      <c r="E17" s="105"/>
      <c r="F17" s="105"/>
      <c r="G17" s="106">
        <v>0.0</v>
      </c>
      <c r="H17" s="105">
        <v>4.0</v>
      </c>
      <c r="I17" s="105">
        <v>0.0</v>
      </c>
      <c r="J17" s="105">
        <v>0.0</v>
      </c>
      <c r="K17" s="105">
        <v>1.0</v>
      </c>
      <c r="L17" s="105">
        <v>0.0</v>
      </c>
      <c r="M17" s="105">
        <v>0.0</v>
      </c>
      <c r="N17" s="105">
        <v>1.0</v>
      </c>
      <c r="O17" s="107"/>
      <c r="P17" s="107"/>
      <c r="Q17" s="105">
        <v>0.0</v>
      </c>
      <c r="R17" s="105">
        <v>0.0</v>
      </c>
      <c r="S17" s="105">
        <v>0.0</v>
      </c>
      <c r="T17" s="105">
        <v>0.0</v>
      </c>
      <c r="U17" s="105">
        <v>0.0</v>
      </c>
      <c r="V17" s="106">
        <v>0.0</v>
      </c>
      <c r="W17" s="106">
        <v>0.0</v>
      </c>
      <c r="X17" s="107"/>
      <c r="Y17" s="105">
        <v>0.0</v>
      </c>
      <c r="Z17" s="105">
        <v>0.0</v>
      </c>
      <c r="AA17" s="105">
        <v>0.0</v>
      </c>
      <c r="AB17" s="105">
        <v>0.0</v>
      </c>
      <c r="AC17" s="105">
        <v>0.0</v>
      </c>
      <c r="AD17" s="105">
        <v>0.0</v>
      </c>
      <c r="AE17" s="106">
        <v>0.0</v>
      </c>
      <c r="AF17" s="106">
        <v>0.0</v>
      </c>
      <c r="AG17" s="3"/>
      <c r="AH17" s="108">
        <f t="shared" ref="AH17:AJ17" si="15">sum(U17+AD17)</f>
        <v>0</v>
      </c>
      <c r="AI17" s="109">
        <f t="shared" si="15"/>
        <v>0</v>
      </c>
      <c r="AJ17" s="109">
        <f t="shared" si="15"/>
        <v>0</v>
      </c>
      <c r="AK17" s="107"/>
      <c r="AL17" s="105">
        <v>1.0</v>
      </c>
      <c r="AM17" s="105">
        <v>1.0</v>
      </c>
      <c r="AN17" s="105">
        <v>0.0</v>
      </c>
      <c r="AO17" s="105">
        <v>0.0</v>
      </c>
      <c r="AP17" s="105">
        <v>0.0</v>
      </c>
      <c r="AQ17" s="106">
        <v>0.0</v>
      </c>
      <c r="AR17" s="106">
        <v>0.0</v>
      </c>
      <c r="AS17" s="107"/>
      <c r="AT17" s="105">
        <v>2.0</v>
      </c>
      <c r="AU17" s="105">
        <v>2.0</v>
      </c>
      <c r="AV17" s="105">
        <v>0.0</v>
      </c>
      <c r="AW17" s="105">
        <v>0.0</v>
      </c>
      <c r="AX17" s="105">
        <v>0.0</v>
      </c>
      <c r="AY17" s="105">
        <v>0.0</v>
      </c>
      <c r="AZ17" s="106">
        <v>0.0</v>
      </c>
      <c r="BA17" s="106">
        <v>0.0</v>
      </c>
      <c r="BB17" s="3"/>
      <c r="BC17" s="108">
        <f t="shared" ref="BC17:BE17" si="16">sum(AP17+AY17)</f>
        <v>0</v>
      </c>
      <c r="BD17" s="109">
        <f t="shared" si="16"/>
        <v>0</v>
      </c>
      <c r="BE17" s="109">
        <f t="shared" si="16"/>
        <v>0</v>
      </c>
      <c r="BF17" s="107"/>
      <c r="BG17" s="108">
        <f t="shared" ref="BG17:BI17" si="17">AH17+BC17</f>
        <v>0</v>
      </c>
      <c r="BH17" s="109">
        <f t="shared" si="17"/>
        <v>0</v>
      </c>
      <c r="BI17" s="109">
        <f t="shared" si="17"/>
        <v>0</v>
      </c>
      <c r="BJ17" s="107"/>
      <c r="BK17" s="107"/>
    </row>
    <row r="18" ht="14.25" customHeight="1">
      <c r="A18" s="103"/>
      <c r="B18" s="104">
        <f t="shared" si="8"/>
        <v>45083</v>
      </c>
      <c r="C18" s="97"/>
      <c r="D18" s="105" t="s">
        <v>119</v>
      </c>
      <c r="E18" s="105"/>
      <c r="F18" s="105"/>
      <c r="G18" s="106">
        <v>0.0</v>
      </c>
      <c r="H18" s="105">
        <v>1.0</v>
      </c>
      <c r="I18" s="105">
        <v>0.0</v>
      </c>
      <c r="J18" s="105">
        <v>0.0</v>
      </c>
      <c r="K18" s="105">
        <v>1.0</v>
      </c>
      <c r="L18" s="105">
        <v>0.0</v>
      </c>
      <c r="M18" s="105">
        <v>0.0</v>
      </c>
      <c r="N18" s="105">
        <v>1.0</v>
      </c>
      <c r="O18" s="107"/>
      <c r="P18" s="107"/>
      <c r="Q18" s="105">
        <v>3.0</v>
      </c>
      <c r="R18" s="105">
        <v>3.0</v>
      </c>
      <c r="S18" s="105">
        <v>0.0</v>
      </c>
      <c r="T18" s="105">
        <v>0.0</v>
      </c>
      <c r="U18" s="105">
        <v>0.0</v>
      </c>
      <c r="V18" s="106">
        <v>0.0</v>
      </c>
      <c r="W18" s="106">
        <v>0.0</v>
      </c>
      <c r="X18" s="107"/>
      <c r="Y18" s="105">
        <v>0.0</v>
      </c>
      <c r="Z18" s="105">
        <v>0.0</v>
      </c>
      <c r="AA18" s="105">
        <v>0.0</v>
      </c>
      <c r="AB18" s="105">
        <v>0.0</v>
      </c>
      <c r="AC18" s="105">
        <v>0.0</v>
      </c>
      <c r="AD18" s="105">
        <v>0.0</v>
      </c>
      <c r="AE18" s="106">
        <v>0.0</v>
      </c>
      <c r="AF18" s="106">
        <v>0.0</v>
      </c>
      <c r="AG18" s="3"/>
      <c r="AH18" s="108">
        <f t="shared" ref="AH18:AJ18" si="18">sum(U18+AD18)</f>
        <v>0</v>
      </c>
      <c r="AI18" s="109">
        <f t="shared" si="18"/>
        <v>0</v>
      </c>
      <c r="AJ18" s="109">
        <f t="shared" si="18"/>
        <v>0</v>
      </c>
      <c r="AK18" s="107"/>
      <c r="AL18" s="105">
        <v>2.0</v>
      </c>
      <c r="AM18" s="105">
        <v>2.0</v>
      </c>
      <c r="AN18" s="105">
        <v>0.0</v>
      </c>
      <c r="AO18" s="105">
        <v>0.0</v>
      </c>
      <c r="AP18" s="105">
        <v>0.0</v>
      </c>
      <c r="AQ18" s="106">
        <v>0.0</v>
      </c>
      <c r="AR18" s="106">
        <v>0.0</v>
      </c>
      <c r="AS18" s="107"/>
      <c r="AT18" s="105">
        <v>2.0</v>
      </c>
      <c r="AU18" s="105">
        <v>2.0</v>
      </c>
      <c r="AV18" s="105">
        <v>0.0</v>
      </c>
      <c r="AW18" s="105">
        <v>1.0</v>
      </c>
      <c r="AX18" s="105">
        <v>0.0</v>
      </c>
      <c r="AY18" s="105">
        <v>1.0</v>
      </c>
      <c r="AZ18" s="106">
        <v>3500.0</v>
      </c>
      <c r="BA18" s="106">
        <v>3500.0</v>
      </c>
      <c r="BB18" s="3"/>
      <c r="BC18" s="108">
        <f t="shared" ref="BC18:BE18" si="19">sum(AP18+AY18)</f>
        <v>1</v>
      </c>
      <c r="BD18" s="109">
        <f t="shared" si="19"/>
        <v>3500</v>
      </c>
      <c r="BE18" s="109">
        <f t="shared" si="19"/>
        <v>3500</v>
      </c>
      <c r="BF18" s="107"/>
      <c r="BG18" s="108">
        <f t="shared" ref="BG18:BI18" si="20">AH18+BC18</f>
        <v>1</v>
      </c>
      <c r="BH18" s="109">
        <f t="shared" si="20"/>
        <v>3500</v>
      </c>
      <c r="BI18" s="109">
        <f t="shared" si="20"/>
        <v>3500</v>
      </c>
      <c r="BJ18" s="107"/>
      <c r="BK18" s="107"/>
    </row>
    <row r="19" ht="14.25" customHeight="1">
      <c r="A19" s="103"/>
      <c r="B19" s="104">
        <f t="shared" si="8"/>
        <v>45084</v>
      </c>
      <c r="C19" s="97"/>
      <c r="D19" s="105" t="s">
        <v>119</v>
      </c>
      <c r="E19" s="105"/>
      <c r="F19" s="105"/>
      <c r="G19" s="106">
        <v>0.0</v>
      </c>
      <c r="H19" s="105">
        <v>15.0</v>
      </c>
      <c r="I19" s="105">
        <v>0.0</v>
      </c>
      <c r="J19" s="105">
        <v>0.0</v>
      </c>
      <c r="K19" s="105">
        <v>0.0</v>
      </c>
      <c r="L19" s="105">
        <v>0.0</v>
      </c>
      <c r="M19" s="105">
        <v>0.0</v>
      </c>
      <c r="N19" s="105">
        <v>1.0</v>
      </c>
      <c r="O19" s="107"/>
      <c r="P19" s="107"/>
      <c r="Q19" s="105">
        <v>0.0</v>
      </c>
      <c r="R19" s="105">
        <v>0.0</v>
      </c>
      <c r="S19" s="105">
        <v>0.0</v>
      </c>
      <c r="T19" s="105">
        <v>0.0</v>
      </c>
      <c r="U19" s="105">
        <v>0.0</v>
      </c>
      <c r="V19" s="106">
        <v>0.0</v>
      </c>
      <c r="W19" s="106">
        <v>0.0</v>
      </c>
      <c r="X19" s="107"/>
      <c r="Y19" s="105">
        <v>1.0</v>
      </c>
      <c r="Z19" s="105">
        <v>1.0</v>
      </c>
      <c r="AA19" s="105">
        <v>0.0</v>
      </c>
      <c r="AB19" s="105">
        <v>0.0</v>
      </c>
      <c r="AC19" s="105">
        <v>0.0</v>
      </c>
      <c r="AD19" s="105">
        <v>0.0</v>
      </c>
      <c r="AE19" s="106">
        <v>0.0</v>
      </c>
      <c r="AF19" s="106">
        <v>0.0</v>
      </c>
      <c r="AG19" s="110"/>
      <c r="AH19" s="108">
        <f t="shared" ref="AH19:AJ19" si="21">sum(U19+AD19)</f>
        <v>0</v>
      </c>
      <c r="AI19" s="109">
        <f t="shared" si="21"/>
        <v>0</v>
      </c>
      <c r="AJ19" s="109">
        <f t="shared" si="21"/>
        <v>0</v>
      </c>
      <c r="AK19" s="107"/>
      <c r="AL19" s="105">
        <v>0.0</v>
      </c>
      <c r="AM19" s="105">
        <v>0.0</v>
      </c>
      <c r="AN19" s="105">
        <v>0.0</v>
      </c>
      <c r="AO19" s="105">
        <v>2.0</v>
      </c>
      <c r="AP19" s="105">
        <v>2.0</v>
      </c>
      <c r="AQ19" s="106">
        <v>3500.0</v>
      </c>
      <c r="AR19" s="106">
        <v>4500.0</v>
      </c>
      <c r="AS19" s="107"/>
      <c r="AT19" s="105">
        <v>4.0</v>
      </c>
      <c r="AU19" s="105">
        <v>4.0</v>
      </c>
      <c r="AV19" s="105">
        <v>0.0</v>
      </c>
      <c r="AW19" s="105">
        <v>2.0</v>
      </c>
      <c r="AX19" s="105">
        <v>0.0</v>
      </c>
      <c r="AY19" s="105">
        <v>2.0</v>
      </c>
      <c r="AZ19" s="106">
        <v>3000.0</v>
      </c>
      <c r="BA19" s="106">
        <v>3000.0</v>
      </c>
      <c r="BB19" s="110"/>
      <c r="BC19" s="108">
        <f t="shared" ref="BC19:BE19" si="22">sum(AP19+AY19)</f>
        <v>4</v>
      </c>
      <c r="BD19" s="109">
        <f t="shared" si="22"/>
        <v>6500</v>
      </c>
      <c r="BE19" s="109">
        <f t="shared" si="22"/>
        <v>7500</v>
      </c>
      <c r="BF19" s="107"/>
      <c r="BG19" s="108">
        <f t="shared" ref="BG19:BI19" si="23">AH19+BC19</f>
        <v>4</v>
      </c>
      <c r="BH19" s="109">
        <f t="shared" si="23"/>
        <v>6500</v>
      </c>
      <c r="BI19" s="109">
        <f t="shared" si="23"/>
        <v>7500</v>
      </c>
      <c r="BJ19" s="107"/>
      <c r="BK19" s="107"/>
    </row>
    <row r="20" ht="14.25" customHeight="1">
      <c r="A20" s="103"/>
      <c r="B20" s="104">
        <f t="shared" si="8"/>
        <v>45085</v>
      </c>
      <c r="C20" s="97"/>
      <c r="D20" s="105" t="s">
        <v>119</v>
      </c>
      <c r="E20" s="105"/>
      <c r="F20" s="105"/>
      <c r="G20" s="106">
        <v>0.0</v>
      </c>
      <c r="H20" s="105">
        <v>7.0</v>
      </c>
      <c r="I20" s="105">
        <v>0.0</v>
      </c>
      <c r="J20" s="105">
        <v>0.0</v>
      </c>
      <c r="K20" s="105">
        <v>1.0</v>
      </c>
      <c r="L20" s="105">
        <v>0.0</v>
      </c>
      <c r="M20" s="105">
        <v>0.0</v>
      </c>
      <c r="N20" s="105">
        <v>0.0</v>
      </c>
      <c r="O20" s="107"/>
      <c r="P20" s="107"/>
      <c r="Q20" s="105">
        <v>2.0</v>
      </c>
      <c r="R20" s="105">
        <v>2.0</v>
      </c>
      <c r="S20" s="105">
        <v>0.0</v>
      </c>
      <c r="T20" s="105">
        <v>0.0</v>
      </c>
      <c r="U20" s="105">
        <v>0.0</v>
      </c>
      <c r="V20" s="106">
        <v>0.0</v>
      </c>
      <c r="W20" s="106">
        <v>0.0</v>
      </c>
      <c r="X20" s="107"/>
      <c r="Y20" s="105">
        <v>1.0</v>
      </c>
      <c r="Z20" s="105">
        <v>1.0</v>
      </c>
      <c r="AA20" s="105">
        <v>0.0</v>
      </c>
      <c r="AB20" s="105">
        <v>0.0</v>
      </c>
      <c r="AC20" s="105">
        <v>0.0</v>
      </c>
      <c r="AD20" s="105">
        <v>0.0</v>
      </c>
      <c r="AE20" s="106">
        <v>0.0</v>
      </c>
      <c r="AF20" s="106">
        <v>0.0</v>
      </c>
      <c r="AG20" s="3"/>
      <c r="AH20" s="108">
        <f t="shared" ref="AH20:AJ20" si="24">sum(U20+AD20)</f>
        <v>0</v>
      </c>
      <c r="AI20" s="109">
        <f t="shared" si="24"/>
        <v>0</v>
      </c>
      <c r="AJ20" s="109">
        <f t="shared" si="24"/>
        <v>0</v>
      </c>
      <c r="AK20" s="107"/>
      <c r="AL20" s="105">
        <v>0.0</v>
      </c>
      <c r="AM20" s="105">
        <v>0.0</v>
      </c>
      <c r="AN20" s="105">
        <v>0.0</v>
      </c>
      <c r="AO20" s="105">
        <v>0.0</v>
      </c>
      <c r="AP20" s="105">
        <v>0.0</v>
      </c>
      <c r="AQ20" s="106">
        <v>0.0</v>
      </c>
      <c r="AR20" s="106">
        <v>0.0</v>
      </c>
      <c r="AS20" s="107"/>
      <c r="AT20" s="105">
        <v>7.0</v>
      </c>
      <c r="AU20" s="105">
        <v>7.0</v>
      </c>
      <c r="AV20" s="105">
        <v>0.0</v>
      </c>
      <c r="AW20" s="105">
        <v>2.0</v>
      </c>
      <c r="AX20" s="105">
        <v>0.0</v>
      </c>
      <c r="AY20" s="105">
        <v>2.0</v>
      </c>
      <c r="AZ20" s="106">
        <v>6000.0</v>
      </c>
      <c r="BA20" s="106">
        <v>6000.0</v>
      </c>
      <c r="BB20" s="3"/>
      <c r="BC20" s="108">
        <f t="shared" ref="BC20:BE20" si="25">sum(AP20+AY20)</f>
        <v>2</v>
      </c>
      <c r="BD20" s="109">
        <f t="shared" si="25"/>
        <v>6000</v>
      </c>
      <c r="BE20" s="109">
        <f t="shared" si="25"/>
        <v>6000</v>
      </c>
      <c r="BF20" s="107"/>
      <c r="BG20" s="108">
        <f t="shared" ref="BG20:BI20" si="26">AH20+BC20</f>
        <v>2</v>
      </c>
      <c r="BH20" s="109">
        <f t="shared" si="26"/>
        <v>6000</v>
      </c>
      <c r="BI20" s="109">
        <f t="shared" si="26"/>
        <v>6000</v>
      </c>
      <c r="BJ20" s="107"/>
      <c r="BK20" s="107"/>
    </row>
    <row r="21" ht="14.25" customHeight="1">
      <c r="A21" s="103"/>
      <c r="B21" s="104">
        <f t="shared" si="8"/>
        <v>45086</v>
      </c>
      <c r="C21" s="97"/>
      <c r="D21" s="105" t="s">
        <v>119</v>
      </c>
      <c r="E21" s="105"/>
      <c r="F21" s="105"/>
      <c r="G21" s="106">
        <v>0.0</v>
      </c>
      <c r="H21" s="105">
        <v>0.0</v>
      </c>
      <c r="I21" s="105">
        <v>0.0</v>
      </c>
      <c r="J21" s="105">
        <v>0.0</v>
      </c>
      <c r="K21" s="105">
        <v>0.0</v>
      </c>
      <c r="L21" s="105">
        <v>0.0</v>
      </c>
      <c r="M21" s="105">
        <v>0.0</v>
      </c>
      <c r="N21" s="105">
        <v>0.0</v>
      </c>
      <c r="O21" s="107"/>
      <c r="P21" s="107"/>
      <c r="Q21" s="105">
        <v>0.0</v>
      </c>
      <c r="R21" s="105">
        <v>0.0</v>
      </c>
      <c r="S21" s="105">
        <v>0.0</v>
      </c>
      <c r="T21" s="105">
        <v>0.0</v>
      </c>
      <c r="U21" s="105">
        <v>0.0</v>
      </c>
      <c r="V21" s="106">
        <v>0.0</v>
      </c>
      <c r="W21" s="106">
        <v>0.0</v>
      </c>
      <c r="X21" s="107"/>
      <c r="Y21" s="105">
        <v>0.0</v>
      </c>
      <c r="Z21" s="105">
        <v>0.0</v>
      </c>
      <c r="AA21" s="105">
        <v>0.0</v>
      </c>
      <c r="AB21" s="105">
        <v>0.0</v>
      </c>
      <c r="AC21" s="105">
        <v>0.0</v>
      </c>
      <c r="AD21" s="105">
        <v>0.0</v>
      </c>
      <c r="AE21" s="106">
        <v>0.0</v>
      </c>
      <c r="AF21" s="106">
        <v>0.0</v>
      </c>
      <c r="AG21" s="3"/>
      <c r="AH21" s="108">
        <f t="shared" ref="AH21:AJ21" si="27">sum(U21+AD21)</f>
        <v>0</v>
      </c>
      <c r="AI21" s="109">
        <f t="shared" si="27"/>
        <v>0</v>
      </c>
      <c r="AJ21" s="109">
        <f t="shared" si="27"/>
        <v>0</v>
      </c>
      <c r="AK21" s="107"/>
      <c r="AL21" s="105">
        <v>0.0</v>
      </c>
      <c r="AM21" s="105">
        <v>0.0</v>
      </c>
      <c r="AN21" s="105">
        <v>0.0</v>
      </c>
      <c r="AO21" s="105">
        <v>0.0</v>
      </c>
      <c r="AP21" s="105">
        <v>0.0</v>
      </c>
      <c r="AQ21" s="106">
        <v>0.0</v>
      </c>
      <c r="AR21" s="106">
        <v>0.0</v>
      </c>
      <c r="AS21" s="107"/>
      <c r="AT21" s="105">
        <v>4.0</v>
      </c>
      <c r="AU21" s="105">
        <v>3.0</v>
      </c>
      <c r="AV21" s="105">
        <v>1.0</v>
      </c>
      <c r="AW21" s="105">
        <v>0.0</v>
      </c>
      <c r="AX21" s="105">
        <v>0.0</v>
      </c>
      <c r="AY21" s="105">
        <v>0.0</v>
      </c>
      <c r="AZ21" s="106">
        <v>0.0</v>
      </c>
      <c r="BA21" s="106">
        <v>0.0</v>
      </c>
      <c r="BB21" s="3"/>
      <c r="BC21" s="108">
        <f t="shared" ref="BC21:BE21" si="28">sum(AP21+AY21)</f>
        <v>0</v>
      </c>
      <c r="BD21" s="109">
        <f t="shared" si="28"/>
        <v>0</v>
      </c>
      <c r="BE21" s="109">
        <f t="shared" si="28"/>
        <v>0</v>
      </c>
      <c r="BF21" s="107"/>
      <c r="BG21" s="108">
        <f t="shared" ref="BG21:BI21" si="29">AH21+BC21</f>
        <v>0</v>
      </c>
      <c r="BH21" s="109">
        <f t="shared" si="29"/>
        <v>0</v>
      </c>
      <c r="BI21" s="109">
        <f t="shared" si="29"/>
        <v>0</v>
      </c>
      <c r="BJ21" s="107"/>
      <c r="BK21" s="107"/>
    </row>
    <row r="22" ht="14.25" customHeight="1">
      <c r="A22" s="103"/>
      <c r="B22" s="104">
        <f t="shared" si="8"/>
        <v>45087</v>
      </c>
      <c r="C22" s="97"/>
      <c r="D22" s="105" t="s">
        <v>119</v>
      </c>
      <c r="E22" s="105"/>
      <c r="F22" s="105"/>
      <c r="G22" s="106">
        <v>0.0</v>
      </c>
      <c r="H22" s="105">
        <v>0.0</v>
      </c>
      <c r="I22" s="105">
        <v>0.0</v>
      </c>
      <c r="J22" s="105">
        <v>0.0</v>
      </c>
      <c r="K22" s="313">
        <v>1.0</v>
      </c>
      <c r="L22" s="105">
        <v>0.0</v>
      </c>
      <c r="M22" s="105">
        <v>0.0</v>
      </c>
      <c r="N22" s="105">
        <v>0.0</v>
      </c>
      <c r="O22" s="107"/>
      <c r="P22" s="107"/>
      <c r="Q22" s="105">
        <v>0.0</v>
      </c>
      <c r="R22" s="105">
        <v>0.0</v>
      </c>
      <c r="S22" s="105">
        <v>0.0</v>
      </c>
      <c r="T22" s="105">
        <v>0.0</v>
      </c>
      <c r="U22" s="105">
        <v>0.0</v>
      </c>
      <c r="V22" s="106">
        <v>0.0</v>
      </c>
      <c r="W22" s="106">
        <v>0.0</v>
      </c>
      <c r="X22" s="107"/>
      <c r="Y22" s="105">
        <v>0.0</v>
      </c>
      <c r="Z22" s="105">
        <v>0.0</v>
      </c>
      <c r="AA22" s="105">
        <v>0.0</v>
      </c>
      <c r="AB22" s="105">
        <v>0.0</v>
      </c>
      <c r="AC22" s="105">
        <v>0.0</v>
      </c>
      <c r="AD22" s="105">
        <v>0.0</v>
      </c>
      <c r="AE22" s="106">
        <v>0.0</v>
      </c>
      <c r="AF22" s="106">
        <v>0.0</v>
      </c>
      <c r="AG22" s="3"/>
      <c r="AH22" s="108">
        <f t="shared" ref="AH22:AJ22" si="30">sum(U22+AD22)</f>
        <v>0</v>
      </c>
      <c r="AI22" s="109">
        <f t="shared" si="30"/>
        <v>0</v>
      </c>
      <c r="AJ22" s="109">
        <f t="shared" si="30"/>
        <v>0</v>
      </c>
      <c r="AK22" s="107"/>
      <c r="AL22" s="105">
        <v>0.0</v>
      </c>
      <c r="AM22" s="105">
        <v>0.0</v>
      </c>
      <c r="AN22" s="105">
        <v>0.0</v>
      </c>
      <c r="AO22" s="105">
        <v>0.0</v>
      </c>
      <c r="AP22" s="105">
        <v>0.0</v>
      </c>
      <c r="AQ22" s="106">
        <v>0.0</v>
      </c>
      <c r="AR22" s="106">
        <v>0.0</v>
      </c>
      <c r="AS22" s="107"/>
      <c r="AT22" s="105">
        <v>2.0</v>
      </c>
      <c r="AU22" s="105">
        <v>1.0</v>
      </c>
      <c r="AV22" s="105">
        <v>0.0</v>
      </c>
      <c r="AW22" s="105">
        <v>1.0</v>
      </c>
      <c r="AX22" s="105">
        <v>0.0</v>
      </c>
      <c r="AY22" s="105">
        <v>1.0</v>
      </c>
      <c r="AZ22" s="106">
        <v>250.0</v>
      </c>
      <c r="BA22" s="106">
        <v>250.0</v>
      </c>
      <c r="BB22" s="3"/>
      <c r="BC22" s="108">
        <f t="shared" ref="BC22:BE22" si="31">sum(AP22+AY22)</f>
        <v>1</v>
      </c>
      <c r="BD22" s="109">
        <f t="shared" si="31"/>
        <v>250</v>
      </c>
      <c r="BE22" s="109">
        <f t="shared" si="31"/>
        <v>250</v>
      </c>
      <c r="BF22" s="107"/>
      <c r="BG22" s="108">
        <f t="shared" ref="BG22:BI22" si="32">AH22+BC22</f>
        <v>1</v>
      </c>
      <c r="BH22" s="109">
        <f t="shared" si="32"/>
        <v>250</v>
      </c>
      <c r="BI22" s="109">
        <f t="shared" si="32"/>
        <v>250</v>
      </c>
      <c r="BJ22" s="107"/>
      <c r="BK22" s="107"/>
    </row>
    <row r="23" ht="14.25" customHeight="1">
      <c r="A23" s="103"/>
      <c r="B23" s="104">
        <f t="shared" si="8"/>
        <v>45088</v>
      </c>
      <c r="C23" s="97"/>
      <c r="D23" s="105" t="s">
        <v>119</v>
      </c>
      <c r="E23" s="105"/>
      <c r="F23" s="105"/>
      <c r="G23" s="106">
        <v>0.0</v>
      </c>
      <c r="H23" s="105">
        <v>0.0</v>
      </c>
      <c r="I23" s="105">
        <v>0.0</v>
      </c>
      <c r="J23" s="105">
        <v>0.0</v>
      </c>
      <c r="K23" s="105">
        <v>0.0</v>
      </c>
      <c r="L23" s="105">
        <v>0.0</v>
      </c>
      <c r="M23" s="105">
        <v>0.0</v>
      </c>
      <c r="N23" s="105">
        <v>0.0</v>
      </c>
      <c r="O23" s="107"/>
      <c r="P23" s="107"/>
      <c r="Q23" s="105">
        <v>0.0</v>
      </c>
      <c r="R23" s="105">
        <v>0.0</v>
      </c>
      <c r="S23" s="105">
        <v>0.0</v>
      </c>
      <c r="T23" s="105">
        <v>0.0</v>
      </c>
      <c r="U23" s="105">
        <v>0.0</v>
      </c>
      <c r="V23" s="106">
        <v>0.0</v>
      </c>
      <c r="W23" s="106">
        <v>0.0</v>
      </c>
      <c r="X23" s="107"/>
      <c r="Y23" s="105">
        <v>0.0</v>
      </c>
      <c r="Z23" s="105">
        <v>0.0</v>
      </c>
      <c r="AA23" s="105">
        <v>0.0</v>
      </c>
      <c r="AB23" s="105">
        <v>0.0</v>
      </c>
      <c r="AC23" s="105">
        <v>0.0</v>
      </c>
      <c r="AD23" s="105">
        <v>0.0</v>
      </c>
      <c r="AE23" s="106">
        <v>0.0</v>
      </c>
      <c r="AF23" s="106">
        <v>0.0</v>
      </c>
      <c r="AG23" s="3"/>
      <c r="AH23" s="108">
        <f t="shared" ref="AH23:AJ23" si="33">sum(U23+AD23)</f>
        <v>0</v>
      </c>
      <c r="AI23" s="109">
        <f t="shared" si="33"/>
        <v>0</v>
      </c>
      <c r="AJ23" s="109">
        <f t="shared" si="33"/>
        <v>0</v>
      </c>
      <c r="AK23" s="107"/>
      <c r="AL23" s="105">
        <v>0.0</v>
      </c>
      <c r="AM23" s="105">
        <v>0.0</v>
      </c>
      <c r="AN23" s="105">
        <v>0.0</v>
      </c>
      <c r="AO23" s="105">
        <v>0.0</v>
      </c>
      <c r="AP23" s="105">
        <v>0.0</v>
      </c>
      <c r="AQ23" s="106">
        <v>0.0</v>
      </c>
      <c r="AR23" s="106">
        <v>0.0</v>
      </c>
      <c r="AS23" s="107"/>
      <c r="AT23" s="105">
        <v>0.0</v>
      </c>
      <c r="AU23" s="105">
        <v>0.0</v>
      </c>
      <c r="AV23" s="105">
        <v>0.0</v>
      </c>
      <c r="AW23" s="105">
        <v>0.0</v>
      </c>
      <c r="AX23" s="105">
        <v>0.0</v>
      </c>
      <c r="AY23" s="105">
        <v>0.0</v>
      </c>
      <c r="AZ23" s="106">
        <v>0.0</v>
      </c>
      <c r="BA23" s="106">
        <v>0.0</v>
      </c>
      <c r="BB23" s="3"/>
      <c r="BC23" s="108">
        <f t="shared" ref="BC23:BE23" si="34">sum(AP23+AY23)</f>
        <v>0</v>
      </c>
      <c r="BD23" s="109">
        <f t="shared" si="34"/>
        <v>0</v>
      </c>
      <c r="BE23" s="109">
        <f t="shared" si="34"/>
        <v>0</v>
      </c>
      <c r="BF23" s="107"/>
      <c r="BG23" s="108">
        <f t="shared" ref="BG23:BI23" si="35">AH23+BC23</f>
        <v>0</v>
      </c>
      <c r="BH23" s="109">
        <f t="shared" si="35"/>
        <v>0</v>
      </c>
      <c r="BI23" s="109">
        <f t="shared" si="35"/>
        <v>0</v>
      </c>
      <c r="BJ23" s="107"/>
      <c r="BK23" s="107"/>
    </row>
    <row r="24" ht="14.25" customHeight="1">
      <c r="A24" s="103"/>
      <c r="B24" s="104">
        <f t="shared" si="8"/>
        <v>45089</v>
      </c>
      <c r="C24" s="97"/>
      <c r="D24" s="105" t="s">
        <v>119</v>
      </c>
      <c r="E24" s="105"/>
      <c r="F24" s="105"/>
      <c r="G24" s="106">
        <v>0.0</v>
      </c>
      <c r="H24" s="105">
        <v>0.0</v>
      </c>
      <c r="I24" s="105">
        <v>0.0</v>
      </c>
      <c r="J24" s="105">
        <v>0.0</v>
      </c>
      <c r="K24" s="105">
        <v>1.0</v>
      </c>
      <c r="L24" s="105">
        <v>0.0</v>
      </c>
      <c r="M24" s="105">
        <v>0.0</v>
      </c>
      <c r="N24" s="105">
        <v>0.0</v>
      </c>
      <c r="O24" s="107"/>
      <c r="P24" s="107"/>
      <c r="Q24" s="105">
        <v>0.0</v>
      </c>
      <c r="R24" s="105">
        <v>0.0</v>
      </c>
      <c r="S24" s="105">
        <v>0.0</v>
      </c>
      <c r="T24" s="105">
        <v>0.0</v>
      </c>
      <c r="U24" s="105">
        <v>0.0</v>
      </c>
      <c r="V24" s="106">
        <v>0.0</v>
      </c>
      <c r="W24" s="106">
        <v>0.0</v>
      </c>
      <c r="X24" s="107"/>
      <c r="Y24" s="105">
        <v>0.0</v>
      </c>
      <c r="Z24" s="105">
        <v>0.0</v>
      </c>
      <c r="AA24" s="105">
        <v>0.0</v>
      </c>
      <c r="AB24" s="105">
        <v>0.0</v>
      </c>
      <c r="AC24" s="105">
        <v>0.0</v>
      </c>
      <c r="AD24" s="105">
        <v>0.0</v>
      </c>
      <c r="AE24" s="106">
        <v>0.0</v>
      </c>
      <c r="AF24" s="106">
        <v>0.0</v>
      </c>
      <c r="AG24" s="3"/>
      <c r="AH24" s="108">
        <f t="shared" ref="AH24:AJ24" si="36">sum(U24+AD24)</f>
        <v>0</v>
      </c>
      <c r="AI24" s="109">
        <f t="shared" si="36"/>
        <v>0</v>
      </c>
      <c r="AJ24" s="109">
        <f t="shared" si="36"/>
        <v>0</v>
      </c>
      <c r="AK24" s="107"/>
      <c r="AL24" s="105">
        <v>1.0</v>
      </c>
      <c r="AM24" s="105">
        <v>1.0</v>
      </c>
      <c r="AN24" s="105">
        <v>0.0</v>
      </c>
      <c r="AO24" s="105">
        <v>0.0</v>
      </c>
      <c r="AP24" s="105">
        <v>0.0</v>
      </c>
      <c r="AQ24" s="106">
        <v>0.0</v>
      </c>
      <c r="AR24" s="106">
        <v>0.0</v>
      </c>
      <c r="AS24" s="107"/>
      <c r="AT24" s="105">
        <v>2.0</v>
      </c>
      <c r="AU24" s="105">
        <v>2.0</v>
      </c>
      <c r="AV24" s="105">
        <v>0.0</v>
      </c>
      <c r="AW24" s="105">
        <v>0.0</v>
      </c>
      <c r="AX24" s="105">
        <v>0.0</v>
      </c>
      <c r="AY24" s="105">
        <v>0.0</v>
      </c>
      <c r="AZ24" s="106">
        <v>0.0</v>
      </c>
      <c r="BA24" s="106">
        <v>0.0</v>
      </c>
      <c r="BB24" s="3"/>
      <c r="BC24" s="108">
        <f t="shared" ref="BC24:BE24" si="37">sum(AP24+AY24)</f>
        <v>0</v>
      </c>
      <c r="BD24" s="109">
        <f t="shared" si="37"/>
        <v>0</v>
      </c>
      <c r="BE24" s="109">
        <f t="shared" si="37"/>
        <v>0</v>
      </c>
      <c r="BF24" s="107"/>
      <c r="BG24" s="108">
        <f t="shared" ref="BG24:BI24" si="38">AH24+BC24</f>
        <v>0</v>
      </c>
      <c r="BH24" s="109">
        <f t="shared" si="38"/>
        <v>0</v>
      </c>
      <c r="BI24" s="109">
        <f t="shared" si="38"/>
        <v>0</v>
      </c>
      <c r="BJ24" s="107"/>
      <c r="BK24" s="107"/>
    </row>
    <row r="25" ht="14.25" customHeight="1">
      <c r="A25" s="111">
        <v>4.0</v>
      </c>
      <c r="B25" s="104">
        <f t="shared" si="8"/>
        <v>45090</v>
      </c>
      <c r="C25" s="97"/>
      <c r="D25" s="105" t="s">
        <v>119</v>
      </c>
      <c r="E25" s="105"/>
      <c r="F25" s="105"/>
      <c r="G25" s="106">
        <v>0.0</v>
      </c>
      <c r="H25" s="105">
        <v>0.0</v>
      </c>
      <c r="I25" s="105">
        <v>0.0</v>
      </c>
      <c r="J25" s="105">
        <v>0.0</v>
      </c>
      <c r="K25" s="105">
        <v>2.0</v>
      </c>
      <c r="L25" s="105">
        <v>0.0</v>
      </c>
      <c r="M25" s="105">
        <v>0.0</v>
      </c>
      <c r="N25" s="105">
        <v>0.0</v>
      </c>
      <c r="O25" s="107"/>
      <c r="P25" s="107"/>
      <c r="Q25" s="105">
        <v>0.0</v>
      </c>
      <c r="R25" s="105">
        <v>0.0</v>
      </c>
      <c r="S25" s="105">
        <v>0.0</v>
      </c>
      <c r="T25" s="105">
        <v>0.0</v>
      </c>
      <c r="U25" s="105">
        <v>0.0</v>
      </c>
      <c r="V25" s="106">
        <v>0.0</v>
      </c>
      <c r="W25" s="106">
        <v>0.0</v>
      </c>
      <c r="X25" s="107"/>
      <c r="Y25" s="105">
        <v>0.0</v>
      </c>
      <c r="Z25" s="105">
        <v>0.0</v>
      </c>
      <c r="AA25" s="105">
        <v>0.0</v>
      </c>
      <c r="AB25" s="105">
        <v>0.0</v>
      </c>
      <c r="AC25" s="105">
        <v>0.0</v>
      </c>
      <c r="AD25" s="105">
        <v>0.0</v>
      </c>
      <c r="AE25" s="106">
        <v>0.0</v>
      </c>
      <c r="AF25" s="106">
        <v>0.0</v>
      </c>
      <c r="AG25" s="3"/>
      <c r="AH25" s="108">
        <f t="shared" ref="AH25:AJ25" si="39">sum(U25+AD25)</f>
        <v>0</v>
      </c>
      <c r="AI25" s="109">
        <f t="shared" si="39"/>
        <v>0</v>
      </c>
      <c r="AJ25" s="109">
        <f t="shared" si="39"/>
        <v>0</v>
      </c>
      <c r="AK25" s="107"/>
      <c r="AL25" s="105">
        <v>1.0</v>
      </c>
      <c r="AM25" s="105">
        <v>1.0</v>
      </c>
      <c r="AN25" s="105">
        <v>0.0</v>
      </c>
      <c r="AO25" s="105">
        <v>0.0</v>
      </c>
      <c r="AP25" s="105">
        <v>1.0</v>
      </c>
      <c r="AQ25" s="106">
        <v>1000.0</v>
      </c>
      <c r="AR25" s="106">
        <v>2500.0</v>
      </c>
      <c r="AS25" s="107"/>
      <c r="AT25" s="105">
        <v>4.0</v>
      </c>
      <c r="AU25" s="105">
        <v>4.0</v>
      </c>
      <c r="AV25" s="105">
        <v>0.0</v>
      </c>
      <c r="AW25" s="105">
        <v>0.0</v>
      </c>
      <c r="AX25" s="105">
        <v>0.0</v>
      </c>
      <c r="AY25" s="105">
        <v>0.0</v>
      </c>
      <c r="AZ25" s="106">
        <v>0.0</v>
      </c>
      <c r="BA25" s="106">
        <v>0.0</v>
      </c>
      <c r="BB25" s="3"/>
      <c r="BC25" s="108">
        <f t="shared" ref="BC25:BE25" si="40">sum(AP25+AY25)</f>
        <v>1</v>
      </c>
      <c r="BD25" s="109">
        <f t="shared" si="40"/>
        <v>1000</v>
      </c>
      <c r="BE25" s="109">
        <f t="shared" si="40"/>
        <v>2500</v>
      </c>
      <c r="BF25" s="107"/>
      <c r="BG25" s="108">
        <f t="shared" ref="BG25:BI25" si="41">AH25+BC25</f>
        <v>1</v>
      </c>
      <c r="BH25" s="109">
        <f t="shared" si="41"/>
        <v>1000</v>
      </c>
      <c r="BI25" s="109">
        <f t="shared" si="41"/>
        <v>2500</v>
      </c>
      <c r="BJ25" s="107"/>
      <c r="BK25" s="107"/>
    </row>
    <row r="26" ht="14.25" customHeight="1">
      <c r="A26" s="103"/>
      <c r="B26" s="104">
        <f t="shared" si="8"/>
        <v>45091</v>
      </c>
      <c r="C26" s="97"/>
      <c r="D26" s="105" t="s">
        <v>119</v>
      </c>
      <c r="E26" s="105"/>
      <c r="F26" s="105"/>
      <c r="G26" s="106">
        <v>0.0</v>
      </c>
      <c r="H26" s="105">
        <v>0.0</v>
      </c>
      <c r="I26" s="105">
        <v>0.0</v>
      </c>
      <c r="J26" s="105">
        <v>0.0</v>
      </c>
      <c r="K26" s="105">
        <v>5.0</v>
      </c>
      <c r="L26" s="105">
        <v>0.0</v>
      </c>
      <c r="M26" s="105">
        <v>0.0</v>
      </c>
      <c r="N26" s="105">
        <v>0.0</v>
      </c>
      <c r="O26" s="107"/>
      <c r="P26" s="107"/>
      <c r="Q26" s="105">
        <v>0.0</v>
      </c>
      <c r="R26" s="105">
        <v>0.0</v>
      </c>
      <c r="S26" s="105">
        <v>0.0</v>
      </c>
      <c r="T26" s="105">
        <v>0.0</v>
      </c>
      <c r="U26" s="105">
        <v>0.0</v>
      </c>
      <c r="V26" s="106">
        <v>0.0</v>
      </c>
      <c r="W26" s="106">
        <v>0.0</v>
      </c>
      <c r="X26" s="107"/>
      <c r="Y26" s="105">
        <v>0.0</v>
      </c>
      <c r="Z26" s="105">
        <v>0.0</v>
      </c>
      <c r="AA26" s="105">
        <v>0.0</v>
      </c>
      <c r="AB26" s="105">
        <v>0.0</v>
      </c>
      <c r="AC26" s="105">
        <v>1.0</v>
      </c>
      <c r="AD26" s="105">
        <v>1.0</v>
      </c>
      <c r="AE26" s="106">
        <v>1500.0</v>
      </c>
      <c r="AF26" s="106">
        <v>1500.0</v>
      </c>
      <c r="AG26" s="3"/>
      <c r="AH26" s="108">
        <f t="shared" ref="AH26:AJ26" si="42">sum(U26+AD26)</f>
        <v>1</v>
      </c>
      <c r="AI26" s="109">
        <f t="shared" si="42"/>
        <v>1500</v>
      </c>
      <c r="AJ26" s="109">
        <f t="shared" si="42"/>
        <v>1500</v>
      </c>
      <c r="AK26" s="107"/>
      <c r="AL26" s="105">
        <v>3.0</v>
      </c>
      <c r="AM26" s="105">
        <v>3.0</v>
      </c>
      <c r="AN26" s="105">
        <v>0.0</v>
      </c>
      <c r="AO26" s="105">
        <v>0.0</v>
      </c>
      <c r="AP26" s="105">
        <v>0.0</v>
      </c>
      <c r="AQ26" s="106">
        <v>0.0</v>
      </c>
      <c r="AR26" s="106">
        <v>0.0</v>
      </c>
      <c r="AS26" s="107"/>
      <c r="AT26" s="105">
        <v>4.0</v>
      </c>
      <c r="AU26" s="105">
        <v>4.0</v>
      </c>
      <c r="AV26" s="105">
        <v>0.0</v>
      </c>
      <c r="AW26" s="105">
        <v>0.0</v>
      </c>
      <c r="AX26" s="105">
        <v>0.0</v>
      </c>
      <c r="AY26" s="105">
        <v>0.0</v>
      </c>
      <c r="AZ26" s="106">
        <v>0.0</v>
      </c>
      <c r="BA26" s="106">
        <v>0.0</v>
      </c>
      <c r="BB26" s="3"/>
      <c r="BC26" s="108">
        <f t="shared" ref="BC26:BE26" si="43">sum(AP26+AY26)</f>
        <v>0</v>
      </c>
      <c r="BD26" s="109">
        <f t="shared" si="43"/>
        <v>0</v>
      </c>
      <c r="BE26" s="109">
        <f t="shared" si="43"/>
        <v>0</v>
      </c>
      <c r="BF26" s="107"/>
      <c r="BG26" s="108">
        <f t="shared" ref="BG26:BI26" si="44">AH26+BC26</f>
        <v>1</v>
      </c>
      <c r="BH26" s="109">
        <f t="shared" si="44"/>
        <v>1500</v>
      </c>
      <c r="BI26" s="109">
        <f t="shared" si="44"/>
        <v>1500</v>
      </c>
      <c r="BJ26" s="107"/>
      <c r="BK26" s="107"/>
    </row>
    <row r="27" ht="14.25" customHeight="1">
      <c r="A27" s="103"/>
      <c r="B27" s="104">
        <f t="shared" si="8"/>
        <v>45092</v>
      </c>
      <c r="C27" s="97"/>
      <c r="D27" s="105" t="s">
        <v>119</v>
      </c>
      <c r="E27" s="105"/>
      <c r="F27" s="105"/>
      <c r="G27" s="106">
        <v>0.0</v>
      </c>
      <c r="H27" s="105">
        <v>0.0</v>
      </c>
      <c r="I27" s="105">
        <v>0.0</v>
      </c>
      <c r="J27" s="105">
        <v>0.0</v>
      </c>
      <c r="K27" s="105">
        <v>2.0</v>
      </c>
      <c r="L27" s="105">
        <v>0.0</v>
      </c>
      <c r="M27" s="105">
        <v>0.0</v>
      </c>
      <c r="N27" s="105">
        <v>0.0</v>
      </c>
      <c r="O27" s="107"/>
      <c r="P27" s="107"/>
      <c r="Q27" s="105">
        <v>1.0</v>
      </c>
      <c r="R27" s="105">
        <v>1.0</v>
      </c>
      <c r="S27" s="105">
        <v>0.0</v>
      </c>
      <c r="T27" s="105">
        <v>0.0</v>
      </c>
      <c r="U27" s="105">
        <v>0.0</v>
      </c>
      <c r="V27" s="106">
        <v>0.0</v>
      </c>
      <c r="W27" s="106">
        <v>0.0</v>
      </c>
      <c r="X27" s="107"/>
      <c r="Y27" s="105">
        <v>0.0</v>
      </c>
      <c r="Z27" s="105">
        <v>0.0</v>
      </c>
      <c r="AA27" s="105">
        <v>0.0</v>
      </c>
      <c r="AB27" s="105">
        <v>0.0</v>
      </c>
      <c r="AC27" s="105">
        <v>0.0</v>
      </c>
      <c r="AD27" s="105">
        <v>0.0</v>
      </c>
      <c r="AE27" s="106">
        <v>0.0</v>
      </c>
      <c r="AF27" s="106">
        <v>0.0</v>
      </c>
      <c r="AG27" s="3"/>
      <c r="AH27" s="108">
        <f t="shared" ref="AH27:AJ27" si="45">sum(U27+AD27)</f>
        <v>0</v>
      </c>
      <c r="AI27" s="109">
        <f t="shared" si="45"/>
        <v>0</v>
      </c>
      <c r="AJ27" s="109">
        <f t="shared" si="45"/>
        <v>0</v>
      </c>
      <c r="AK27" s="107"/>
      <c r="AL27" s="105">
        <v>3.0</v>
      </c>
      <c r="AM27" s="105">
        <v>3.0</v>
      </c>
      <c r="AN27" s="105">
        <v>0.0</v>
      </c>
      <c r="AO27" s="105">
        <v>0.0</v>
      </c>
      <c r="AP27" s="105">
        <v>0.0</v>
      </c>
      <c r="AQ27" s="106">
        <v>0.0</v>
      </c>
      <c r="AR27" s="106">
        <v>0.0</v>
      </c>
      <c r="AS27" s="107"/>
      <c r="AT27" s="105">
        <v>2.0</v>
      </c>
      <c r="AU27" s="105">
        <v>2.0</v>
      </c>
      <c r="AV27" s="105">
        <v>0.0</v>
      </c>
      <c r="AW27" s="105">
        <v>0.0</v>
      </c>
      <c r="AX27" s="105">
        <v>0.0</v>
      </c>
      <c r="AY27" s="105">
        <v>0.0</v>
      </c>
      <c r="AZ27" s="106">
        <v>0.0</v>
      </c>
      <c r="BA27" s="106">
        <v>0.0</v>
      </c>
      <c r="BB27" s="3"/>
      <c r="BC27" s="108">
        <f t="shared" ref="BC27:BE27" si="46">sum(AP27+AY27)</f>
        <v>0</v>
      </c>
      <c r="BD27" s="109">
        <f t="shared" si="46"/>
        <v>0</v>
      </c>
      <c r="BE27" s="109">
        <f t="shared" si="46"/>
        <v>0</v>
      </c>
      <c r="BF27" s="107"/>
      <c r="BG27" s="108">
        <f t="shared" ref="BG27:BI27" si="47">AH27+BC27</f>
        <v>0</v>
      </c>
      <c r="BH27" s="109">
        <f t="shared" si="47"/>
        <v>0</v>
      </c>
      <c r="BI27" s="109">
        <f t="shared" si="47"/>
        <v>0</v>
      </c>
      <c r="BJ27" s="107"/>
      <c r="BK27" s="107"/>
    </row>
    <row r="28" ht="14.25" customHeight="1">
      <c r="A28" s="103"/>
      <c r="B28" s="104">
        <f t="shared" si="8"/>
        <v>45093</v>
      </c>
      <c r="C28" s="97"/>
      <c r="D28" s="105" t="s">
        <v>119</v>
      </c>
      <c r="E28" s="105"/>
      <c r="F28" s="105"/>
      <c r="G28" s="106">
        <v>0.0</v>
      </c>
      <c r="H28" s="105">
        <v>0.0</v>
      </c>
      <c r="I28" s="105">
        <v>0.0</v>
      </c>
      <c r="J28" s="105">
        <v>0.0</v>
      </c>
      <c r="K28" s="105">
        <v>2.0</v>
      </c>
      <c r="L28" s="105">
        <v>0.0</v>
      </c>
      <c r="M28" s="105">
        <v>0.0</v>
      </c>
      <c r="N28" s="105">
        <v>0.0</v>
      </c>
      <c r="O28" s="107"/>
      <c r="P28" s="107"/>
      <c r="Q28" s="105">
        <v>1.0</v>
      </c>
      <c r="R28" s="105">
        <v>1.0</v>
      </c>
      <c r="S28" s="105">
        <v>0.0</v>
      </c>
      <c r="T28" s="105">
        <v>1.0</v>
      </c>
      <c r="U28" s="105">
        <v>1.0</v>
      </c>
      <c r="V28" s="106">
        <v>500.0</v>
      </c>
      <c r="W28" s="106">
        <v>500.0</v>
      </c>
      <c r="X28" s="107"/>
      <c r="Y28" s="105">
        <v>0.0</v>
      </c>
      <c r="Z28" s="105">
        <v>0.0</v>
      </c>
      <c r="AA28" s="105">
        <v>0.0</v>
      </c>
      <c r="AB28" s="105">
        <v>0.0</v>
      </c>
      <c r="AC28" s="105">
        <v>0.0</v>
      </c>
      <c r="AD28" s="105">
        <v>0.0</v>
      </c>
      <c r="AE28" s="106">
        <v>0.0</v>
      </c>
      <c r="AF28" s="106">
        <v>0.0</v>
      </c>
      <c r="AG28" s="3"/>
      <c r="AH28" s="108">
        <f t="shared" ref="AH28:AJ28" si="48">sum(U28+AD28)</f>
        <v>1</v>
      </c>
      <c r="AI28" s="109">
        <f t="shared" si="48"/>
        <v>500</v>
      </c>
      <c r="AJ28" s="109">
        <f t="shared" si="48"/>
        <v>500</v>
      </c>
      <c r="AK28" s="107"/>
      <c r="AL28" s="105">
        <v>3.0</v>
      </c>
      <c r="AM28" s="105">
        <v>3.0</v>
      </c>
      <c r="AN28" s="105">
        <v>0.0</v>
      </c>
      <c r="AO28" s="105">
        <v>0.0</v>
      </c>
      <c r="AP28" s="105">
        <v>1.0</v>
      </c>
      <c r="AQ28" s="106">
        <v>2500.0</v>
      </c>
      <c r="AR28" s="106">
        <v>2500.0</v>
      </c>
      <c r="AS28" s="107"/>
      <c r="AT28" s="105">
        <v>3.0</v>
      </c>
      <c r="AU28" s="105">
        <v>3.0</v>
      </c>
      <c r="AV28" s="105">
        <v>0.0</v>
      </c>
      <c r="AW28" s="105">
        <v>0.0</v>
      </c>
      <c r="AX28" s="105">
        <v>0.0</v>
      </c>
      <c r="AY28" s="105">
        <v>0.0</v>
      </c>
      <c r="AZ28" s="106">
        <v>0.0</v>
      </c>
      <c r="BA28" s="106">
        <v>0.0</v>
      </c>
      <c r="BB28" s="3"/>
      <c r="BC28" s="108">
        <f t="shared" ref="BC28:BE28" si="49">sum(AP28+AY28)</f>
        <v>1</v>
      </c>
      <c r="BD28" s="109">
        <f t="shared" si="49"/>
        <v>2500</v>
      </c>
      <c r="BE28" s="109">
        <f t="shared" si="49"/>
        <v>2500</v>
      </c>
      <c r="BF28" s="107"/>
      <c r="BG28" s="108">
        <f t="shared" ref="BG28:BI28" si="50">AH28+BC28</f>
        <v>2</v>
      </c>
      <c r="BH28" s="109">
        <f t="shared" si="50"/>
        <v>3000</v>
      </c>
      <c r="BI28" s="109">
        <f t="shared" si="50"/>
        <v>3000</v>
      </c>
      <c r="BJ28" s="107"/>
      <c r="BK28" s="107"/>
    </row>
    <row r="29" ht="14.25" customHeight="1">
      <c r="A29" s="103"/>
      <c r="B29" s="104">
        <f t="shared" si="8"/>
        <v>45094</v>
      </c>
      <c r="C29" s="97"/>
      <c r="D29" s="105" t="s">
        <v>119</v>
      </c>
      <c r="E29" s="105"/>
      <c r="F29" s="105"/>
      <c r="G29" s="106">
        <v>0.0</v>
      </c>
      <c r="H29" s="105">
        <v>0.0</v>
      </c>
      <c r="I29" s="105">
        <v>0.0</v>
      </c>
      <c r="J29" s="105">
        <v>0.0</v>
      </c>
      <c r="K29" s="105">
        <v>0.0</v>
      </c>
      <c r="L29" s="105">
        <v>0.0</v>
      </c>
      <c r="M29" s="105">
        <v>0.0</v>
      </c>
      <c r="N29" s="105">
        <v>0.0</v>
      </c>
      <c r="O29" s="107"/>
      <c r="P29" s="107"/>
      <c r="Q29" s="105">
        <v>0.0</v>
      </c>
      <c r="R29" s="105">
        <v>0.0</v>
      </c>
      <c r="S29" s="105">
        <v>0.0</v>
      </c>
      <c r="T29" s="105">
        <v>0.0</v>
      </c>
      <c r="U29" s="105">
        <v>0.0</v>
      </c>
      <c r="V29" s="106">
        <v>0.0</v>
      </c>
      <c r="W29" s="106">
        <v>0.0</v>
      </c>
      <c r="X29" s="107"/>
      <c r="Y29" s="105">
        <v>0.0</v>
      </c>
      <c r="Z29" s="105">
        <v>0.0</v>
      </c>
      <c r="AA29" s="105">
        <v>0.0</v>
      </c>
      <c r="AB29" s="105">
        <v>0.0</v>
      </c>
      <c r="AC29" s="105">
        <v>0.0</v>
      </c>
      <c r="AD29" s="105">
        <v>0.0</v>
      </c>
      <c r="AE29" s="106">
        <v>0.0</v>
      </c>
      <c r="AF29" s="106">
        <v>0.0</v>
      </c>
      <c r="AG29" s="3"/>
      <c r="AH29" s="108">
        <f t="shared" ref="AH29:AJ29" si="51">sum(U29+AD29)</f>
        <v>0</v>
      </c>
      <c r="AI29" s="109">
        <f t="shared" si="51"/>
        <v>0</v>
      </c>
      <c r="AJ29" s="109">
        <f t="shared" si="51"/>
        <v>0</v>
      </c>
      <c r="AK29" s="107"/>
      <c r="AL29" s="105">
        <v>0.0</v>
      </c>
      <c r="AM29" s="105">
        <v>0.0</v>
      </c>
      <c r="AN29" s="105">
        <v>0.0</v>
      </c>
      <c r="AO29" s="105">
        <v>1.0</v>
      </c>
      <c r="AP29" s="105">
        <v>0.0</v>
      </c>
      <c r="AQ29" s="106">
        <v>2500.0</v>
      </c>
      <c r="AR29" s="106">
        <v>2500.0</v>
      </c>
      <c r="AS29" s="107"/>
      <c r="AT29" s="105">
        <v>2.0</v>
      </c>
      <c r="AU29" s="105">
        <v>2.0</v>
      </c>
      <c r="AV29" s="105">
        <v>0.0</v>
      </c>
      <c r="AW29" s="105">
        <v>0.0</v>
      </c>
      <c r="AX29" s="105">
        <v>0.0</v>
      </c>
      <c r="AY29" s="105">
        <v>0.0</v>
      </c>
      <c r="AZ29" s="106">
        <v>0.0</v>
      </c>
      <c r="BA29" s="106">
        <v>0.0</v>
      </c>
      <c r="BB29" s="3"/>
      <c r="BC29" s="108">
        <f t="shared" ref="BC29:BE29" si="52">sum(AP29+AY29)</f>
        <v>0</v>
      </c>
      <c r="BD29" s="109">
        <f t="shared" si="52"/>
        <v>2500</v>
      </c>
      <c r="BE29" s="109">
        <f t="shared" si="52"/>
        <v>2500</v>
      </c>
      <c r="BF29" s="107"/>
      <c r="BG29" s="108">
        <f t="shared" ref="BG29:BI29" si="53">AH29+BC29</f>
        <v>0</v>
      </c>
      <c r="BH29" s="109">
        <f t="shared" si="53"/>
        <v>2500</v>
      </c>
      <c r="BI29" s="109">
        <f t="shared" si="53"/>
        <v>2500</v>
      </c>
      <c r="BJ29" s="107"/>
      <c r="BK29" s="107"/>
    </row>
    <row r="30" ht="14.25" customHeight="1">
      <c r="A30" s="103"/>
      <c r="B30" s="104">
        <f t="shared" si="8"/>
        <v>45095</v>
      </c>
      <c r="C30" s="97"/>
      <c r="D30" s="105" t="s">
        <v>119</v>
      </c>
      <c r="E30" s="105"/>
      <c r="F30" s="105"/>
      <c r="G30" s="106">
        <v>857.84</v>
      </c>
      <c r="H30" s="105">
        <v>0.0</v>
      </c>
      <c r="I30" s="105">
        <v>0.0</v>
      </c>
      <c r="J30" s="105">
        <v>0.0</v>
      </c>
      <c r="K30" s="105">
        <v>0.0</v>
      </c>
      <c r="L30" s="105">
        <v>0.0</v>
      </c>
      <c r="M30" s="105">
        <v>0.0</v>
      </c>
      <c r="N30" s="105">
        <v>0.0</v>
      </c>
      <c r="O30" s="107"/>
      <c r="P30" s="107"/>
      <c r="Q30" s="105">
        <v>0.0</v>
      </c>
      <c r="R30" s="105">
        <v>0.0</v>
      </c>
      <c r="S30" s="105">
        <v>0.0</v>
      </c>
      <c r="T30" s="105">
        <v>0.0</v>
      </c>
      <c r="U30" s="105">
        <v>0.0</v>
      </c>
      <c r="V30" s="106">
        <v>0.0</v>
      </c>
      <c r="W30" s="106">
        <v>0.0</v>
      </c>
      <c r="X30" s="107"/>
      <c r="Y30" s="105">
        <v>0.0</v>
      </c>
      <c r="Z30" s="105">
        <v>0.0</v>
      </c>
      <c r="AA30" s="105">
        <v>0.0</v>
      </c>
      <c r="AB30" s="105">
        <v>0.0</v>
      </c>
      <c r="AC30" s="105">
        <v>0.0</v>
      </c>
      <c r="AD30" s="105">
        <v>0.0</v>
      </c>
      <c r="AE30" s="106">
        <v>0.0</v>
      </c>
      <c r="AF30" s="106">
        <v>0.0</v>
      </c>
      <c r="AG30" s="3"/>
      <c r="AH30" s="108">
        <f t="shared" ref="AH30:AJ30" si="54">sum(U30+AD30)</f>
        <v>0</v>
      </c>
      <c r="AI30" s="109">
        <f t="shared" si="54"/>
        <v>0</v>
      </c>
      <c r="AJ30" s="109">
        <f t="shared" si="54"/>
        <v>0</v>
      </c>
      <c r="AK30" s="107"/>
      <c r="AL30" s="105">
        <v>0.0</v>
      </c>
      <c r="AM30" s="105">
        <v>0.0</v>
      </c>
      <c r="AN30" s="105">
        <v>0.0</v>
      </c>
      <c r="AO30" s="105">
        <v>0.0</v>
      </c>
      <c r="AP30" s="105">
        <v>0.0</v>
      </c>
      <c r="AQ30" s="106">
        <v>0.0</v>
      </c>
      <c r="AR30" s="106">
        <v>0.0</v>
      </c>
      <c r="AS30" s="107"/>
      <c r="AT30" s="105">
        <v>1.0</v>
      </c>
      <c r="AU30" s="105">
        <v>1.0</v>
      </c>
      <c r="AV30" s="105">
        <v>0.0</v>
      </c>
      <c r="AW30" s="105">
        <v>1.0</v>
      </c>
      <c r="AX30" s="105">
        <v>0.0</v>
      </c>
      <c r="AY30" s="105">
        <v>1.0</v>
      </c>
      <c r="AZ30" s="106">
        <v>1000.0</v>
      </c>
      <c r="BA30" s="106">
        <v>3500.0</v>
      </c>
      <c r="BB30" s="3"/>
      <c r="BC30" s="108">
        <f t="shared" ref="BC30:BE30" si="55">sum(AP30+AY30)</f>
        <v>1</v>
      </c>
      <c r="BD30" s="109">
        <f t="shared" si="55"/>
        <v>1000</v>
      </c>
      <c r="BE30" s="109">
        <f t="shared" si="55"/>
        <v>3500</v>
      </c>
      <c r="BF30" s="107"/>
      <c r="BG30" s="108">
        <f t="shared" ref="BG30:BI30" si="56">AH30+BC30</f>
        <v>1</v>
      </c>
      <c r="BH30" s="109">
        <f t="shared" si="56"/>
        <v>1000</v>
      </c>
      <c r="BI30" s="109">
        <f t="shared" si="56"/>
        <v>3500</v>
      </c>
      <c r="BJ30" s="107"/>
      <c r="BK30" s="107"/>
    </row>
    <row r="31" ht="14.25" customHeight="1">
      <c r="A31" s="103"/>
      <c r="B31" s="104">
        <f t="shared" si="8"/>
        <v>45096</v>
      </c>
      <c r="C31" s="97"/>
      <c r="D31" s="105" t="s">
        <v>119</v>
      </c>
      <c r="E31" s="105"/>
      <c r="F31" s="105"/>
      <c r="G31" s="106">
        <v>0.0</v>
      </c>
      <c r="H31" s="105">
        <v>0.0</v>
      </c>
      <c r="I31" s="105">
        <v>0.0</v>
      </c>
      <c r="J31" s="105">
        <v>0.0</v>
      </c>
      <c r="K31" s="105">
        <v>3.0</v>
      </c>
      <c r="L31" s="105">
        <v>0.0</v>
      </c>
      <c r="M31" s="105">
        <v>0.0</v>
      </c>
      <c r="N31" s="105">
        <v>0.0</v>
      </c>
      <c r="O31" s="107"/>
      <c r="P31" s="107"/>
      <c r="Q31" s="105">
        <v>0.0</v>
      </c>
      <c r="R31" s="105">
        <v>0.0</v>
      </c>
      <c r="S31" s="105">
        <v>0.0</v>
      </c>
      <c r="T31" s="105">
        <v>0.0</v>
      </c>
      <c r="U31" s="105">
        <v>0.0</v>
      </c>
      <c r="V31" s="106">
        <v>0.0</v>
      </c>
      <c r="W31" s="106">
        <v>0.0</v>
      </c>
      <c r="X31" s="107"/>
      <c r="Y31" s="105">
        <v>0.0</v>
      </c>
      <c r="Z31" s="105">
        <v>0.0</v>
      </c>
      <c r="AA31" s="105">
        <v>0.0</v>
      </c>
      <c r="AB31" s="105">
        <v>0.0</v>
      </c>
      <c r="AC31" s="105">
        <v>0.0</v>
      </c>
      <c r="AD31" s="105">
        <v>0.0</v>
      </c>
      <c r="AE31" s="106">
        <v>0.0</v>
      </c>
      <c r="AF31" s="106">
        <v>0.0</v>
      </c>
      <c r="AG31" s="3"/>
      <c r="AH31" s="108">
        <f t="shared" ref="AH31:AJ31" si="57">sum(U31+AD31)</f>
        <v>0</v>
      </c>
      <c r="AI31" s="109">
        <f t="shared" si="57"/>
        <v>0</v>
      </c>
      <c r="AJ31" s="109">
        <f t="shared" si="57"/>
        <v>0</v>
      </c>
      <c r="AK31" s="107"/>
      <c r="AL31" s="105">
        <v>0.0</v>
      </c>
      <c r="AM31" s="105">
        <v>0.0</v>
      </c>
      <c r="AN31" s="105">
        <v>0.0</v>
      </c>
      <c r="AO31" s="105">
        <v>0.0</v>
      </c>
      <c r="AP31" s="105">
        <v>0.0</v>
      </c>
      <c r="AQ31" s="106">
        <v>0.0</v>
      </c>
      <c r="AR31" s="106">
        <v>0.0</v>
      </c>
      <c r="AS31" s="107"/>
      <c r="AT31" s="105">
        <v>5.0</v>
      </c>
      <c r="AU31" s="105">
        <v>5.0</v>
      </c>
      <c r="AV31" s="105">
        <v>0.0</v>
      </c>
      <c r="AW31" s="105">
        <v>2.0</v>
      </c>
      <c r="AX31" s="105">
        <v>0.0</v>
      </c>
      <c r="AY31" s="105">
        <v>2.0</v>
      </c>
      <c r="AZ31" s="106">
        <v>5500.0</v>
      </c>
      <c r="BA31" s="106">
        <v>5500.0</v>
      </c>
      <c r="BB31" s="3"/>
      <c r="BC31" s="108">
        <f t="shared" ref="BC31:BE31" si="58">sum(AP31+AY31)</f>
        <v>2</v>
      </c>
      <c r="BD31" s="109">
        <f t="shared" si="58"/>
        <v>5500</v>
      </c>
      <c r="BE31" s="109">
        <f t="shared" si="58"/>
        <v>5500</v>
      </c>
      <c r="BF31" s="107"/>
      <c r="BG31" s="108">
        <f t="shared" ref="BG31:BI31" si="59">AH31+BC31</f>
        <v>2</v>
      </c>
      <c r="BH31" s="109">
        <f t="shared" si="59"/>
        <v>5500</v>
      </c>
      <c r="BI31" s="109">
        <f t="shared" si="59"/>
        <v>5500</v>
      </c>
      <c r="BJ31" s="107"/>
      <c r="BK31" s="107"/>
    </row>
    <row r="32" ht="14.25" customHeight="1">
      <c r="A32" s="103"/>
      <c r="B32" s="104">
        <f t="shared" si="8"/>
        <v>45097</v>
      </c>
      <c r="C32" s="97"/>
      <c r="D32" s="105" t="s">
        <v>119</v>
      </c>
      <c r="E32" s="105"/>
      <c r="F32" s="105"/>
      <c r="G32" s="106">
        <v>0.0</v>
      </c>
      <c r="H32" s="105">
        <v>0.0</v>
      </c>
      <c r="I32" s="105">
        <v>0.0</v>
      </c>
      <c r="J32" s="105">
        <v>0.0</v>
      </c>
      <c r="K32" s="105">
        <v>3.0</v>
      </c>
      <c r="L32" s="105">
        <v>0.0</v>
      </c>
      <c r="M32" s="105">
        <v>0.0</v>
      </c>
      <c r="N32" s="105">
        <v>0.0</v>
      </c>
      <c r="O32" s="107"/>
      <c r="P32" s="107"/>
      <c r="Q32" s="105">
        <v>2.0</v>
      </c>
      <c r="R32" s="105">
        <v>2.0</v>
      </c>
      <c r="S32" s="105">
        <v>0.0</v>
      </c>
      <c r="T32" s="105">
        <v>0.0</v>
      </c>
      <c r="U32" s="105">
        <v>0.0</v>
      </c>
      <c r="V32" s="106">
        <v>0.0</v>
      </c>
      <c r="W32" s="106">
        <v>0.0</v>
      </c>
      <c r="X32" s="107"/>
      <c r="Y32" s="105">
        <v>1.0</v>
      </c>
      <c r="Z32" s="105">
        <v>0.0</v>
      </c>
      <c r="AA32" s="105">
        <v>1.0</v>
      </c>
      <c r="AB32" s="105">
        <v>0.0</v>
      </c>
      <c r="AC32" s="105">
        <v>0.0</v>
      </c>
      <c r="AD32" s="105">
        <v>0.0</v>
      </c>
      <c r="AE32" s="106">
        <v>0.0</v>
      </c>
      <c r="AF32" s="106">
        <v>0.0</v>
      </c>
      <c r="AG32" s="3"/>
      <c r="AH32" s="108">
        <f t="shared" ref="AH32:AJ32" si="60">sum(U32+AD32)</f>
        <v>0</v>
      </c>
      <c r="AI32" s="109">
        <f t="shared" si="60"/>
        <v>0</v>
      </c>
      <c r="AJ32" s="109">
        <f t="shared" si="60"/>
        <v>0</v>
      </c>
      <c r="AK32" s="107"/>
      <c r="AL32" s="105">
        <v>3.0</v>
      </c>
      <c r="AM32" s="105">
        <v>3.0</v>
      </c>
      <c r="AN32" s="105">
        <v>0.0</v>
      </c>
      <c r="AO32" s="105">
        <v>0.0</v>
      </c>
      <c r="AP32" s="105">
        <v>0.0</v>
      </c>
      <c r="AQ32" s="106">
        <v>0.0</v>
      </c>
      <c r="AR32" s="106">
        <v>0.0</v>
      </c>
      <c r="AS32" s="107"/>
      <c r="AT32" s="105">
        <v>2.0</v>
      </c>
      <c r="AU32" s="105">
        <v>0.0</v>
      </c>
      <c r="AV32" s="105">
        <v>2.0</v>
      </c>
      <c r="AW32" s="105">
        <v>2.0</v>
      </c>
      <c r="AX32" s="105">
        <v>2.0</v>
      </c>
      <c r="AY32" s="105">
        <v>2.0</v>
      </c>
      <c r="AZ32" s="106">
        <v>4000.0</v>
      </c>
      <c r="BA32" s="106">
        <v>4000.0</v>
      </c>
      <c r="BB32" s="3"/>
      <c r="BC32" s="108">
        <f t="shared" ref="BC32:BE32" si="61">sum(AP32+AY32)</f>
        <v>2</v>
      </c>
      <c r="BD32" s="109">
        <f t="shared" si="61"/>
        <v>4000</v>
      </c>
      <c r="BE32" s="109">
        <f t="shared" si="61"/>
        <v>4000</v>
      </c>
      <c r="BF32" s="107"/>
      <c r="BG32" s="108">
        <f t="shared" ref="BG32:BI32" si="62">AH32+BC32</f>
        <v>2</v>
      </c>
      <c r="BH32" s="109">
        <f t="shared" si="62"/>
        <v>4000</v>
      </c>
      <c r="BI32" s="109">
        <f t="shared" si="62"/>
        <v>4000</v>
      </c>
      <c r="BJ32" s="107"/>
      <c r="BK32" s="107"/>
    </row>
    <row r="33" ht="14.25" customHeight="1">
      <c r="A33" s="111">
        <v>2.0</v>
      </c>
      <c r="B33" s="104">
        <f t="shared" si="8"/>
        <v>45098</v>
      </c>
      <c r="C33" s="97"/>
      <c r="D33" s="105" t="s">
        <v>119</v>
      </c>
      <c r="E33" s="105"/>
      <c r="F33" s="105"/>
      <c r="G33" s="106">
        <v>0.0</v>
      </c>
      <c r="H33" s="105">
        <v>0.0</v>
      </c>
      <c r="I33" s="105">
        <v>0.0</v>
      </c>
      <c r="J33" s="105">
        <v>0.0</v>
      </c>
      <c r="K33" s="105">
        <v>1.0</v>
      </c>
      <c r="L33" s="105">
        <v>0.0</v>
      </c>
      <c r="M33" s="105">
        <v>0.0</v>
      </c>
      <c r="N33" s="105">
        <v>0.0</v>
      </c>
      <c r="O33" s="107"/>
      <c r="P33" s="107"/>
      <c r="Q33" s="105">
        <v>0.0</v>
      </c>
      <c r="R33" s="105">
        <v>0.0</v>
      </c>
      <c r="S33" s="105">
        <v>0.0</v>
      </c>
      <c r="T33" s="105">
        <v>0.0</v>
      </c>
      <c r="U33" s="105">
        <v>0.0</v>
      </c>
      <c r="V33" s="106">
        <v>0.0</v>
      </c>
      <c r="W33" s="106">
        <v>0.0</v>
      </c>
      <c r="X33" s="107"/>
      <c r="Y33" s="105">
        <v>1.0</v>
      </c>
      <c r="Z33" s="105">
        <v>1.0</v>
      </c>
      <c r="AA33" s="105">
        <v>0.0</v>
      </c>
      <c r="AB33" s="105">
        <v>0.0</v>
      </c>
      <c r="AC33" s="105">
        <v>0.0</v>
      </c>
      <c r="AD33" s="105">
        <v>0.0</v>
      </c>
      <c r="AE33" s="106">
        <v>0.0</v>
      </c>
      <c r="AF33" s="106">
        <v>0.0</v>
      </c>
      <c r="AG33" s="3"/>
      <c r="AH33" s="108">
        <f t="shared" ref="AH33:AJ33" si="63">sum(U33+AD33)</f>
        <v>0</v>
      </c>
      <c r="AI33" s="109">
        <f t="shared" si="63"/>
        <v>0</v>
      </c>
      <c r="AJ33" s="109">
        <f t="shared" si="63"/>
        <v>0</v>
      </c>
      <c r="AK33" s="107"/>
      <c r="AL33" s="105">
        <v>0.0</v>
      </c>
      <c r="AM33" s="105">
        <v>0.0</v>
      </c>
      <c r="AN33" s="105">
        <v>0.0</v>
      </c>
      <c r="AO33" s="105">
        <v>0.0</v>
      </c>
      <c r="AP33" s="105">
        <v>0.0</v>
      </c>
      <c r="AQ33" s="106">
        <v>0.0</v>
      </c>
      <c r="AR33" s="106">
        <v>0.0</v>
      </c>
      <c r="AS33" s="107"/>
      <c r="AT33" s="105">
        <v>1.0</v>
      </c>
      <c r="AU33" s="105">
        <v>0.0</v>
      </c>
      <c r="AV33" s="105">
        <v>1.0</v>
      </c>
      <c r="AW33" s="105">
        <v>1.0</v>
      </c>
      <c r="AX33" s="105">
        <v>1.0</v>
      </c>
      <c r="AY33" s="105">
        <v>1.0</v>
      </c>
      <c r="AZ33" s="106">
        <v>500.0</v>
      </c>
      <c r="BA33" s="106">
        <v>3500.0</v>
      </c>
      <c r="BB33" s="3"/>
      <c r="BC33" s="108">
        <f t="shared" ref="BC33:BE33" si="64">sum(AP33+AY33)</f>
        <v>1</v>
      </c>
      <c r="BD33" s="109">
        <f t="shared" si="64"/>
        <v>500</v>
      </c>
      <c r="BE33" s="109">
        <f t="shared" si="64"/>
        <v>3500</v>
      </c>
      <c r="BF33" s="107"/>
      <c r="BG33" s="108">
        <f t="shared" ref="BG33:BI33" si="65">AH33+BC33</f>
        <v>1</v>
      </c>
      <c r="BH33" s="109">
        <f t="shared" si="65"/>
        <v>500</v>
      </c>
      <c r="BI33" s="109">
        <f t="shared" si="65"/>
        <v>3500</v>
      </c>
      <c r="BJ33" s="107"/>
      <c r="BK33" s="107"/>
    </row>
    <row r="34" ht="14.25" customHeight="1">
      <c r="A34" s="103"/>
      <c r="B34" s="104">
        <f t="shared" si="8"/>
        <v>45099</v>
      </c>
      <c r="C34" s="97"/>
      <c r="D34" s="105" t="s">
        <v>119</v>
      </c>
      <c r="E34" s="105"/>
      <c r="F34" s="105"/>
      <c r="G34" s="106">
        <v>0.0</v>
      </c>
      <c r="H34" s="105">
        <v>0.0</v>
      </c>
      <c r="I34" s="105">
        <v>0.0</v>
      </c>
      <c r="J34" s="105">
        <v>0.0</v>
      </c>
      <c r="K34" s="105">
        <v>0.0</v>
      </c>
      <c r="L34" s="105">
        <v>0.0</v>
      </c>
      <c r="M34" s="105">
        <v>0.0</v>
      </c>
      <c r="N34" s="105">
        <v>0.0</v>
      </c>
      <c r="O34" s="107"/>
      <c r="P34" s="107"/>
      <c r="Q34" s="105">
        <v>1.0</v>
      </c>
      <c r="R34" s="105">
        <v>0.0</v>
      </c>
      <c r="S34" s="105">
        <v>1.0</v>
      </c>
      <c r="T34" s="105">
        <v>0.0</v>
      </c>
      <c r="U34" s="105">
        <v>0.0</v>
      </c>
      <c r="V34" s="106">
        <v>0.0</v>
      </c>
      <c r="W34" s="106">
        <v>0.0</v>
      </c>
      <c r="X34" s="107"/>
      <c r="Y34" s="105">
        <v>0.0</v>
      </c>
      <c r="Z34" s="105">
        <v>0.0</v>
      </c>
      <c r="AA34" s="105">
        <v>0.0</v>
      </c>
      <c r="AB34" s="105">
        <v>0.0</v>
      </c>
      <c r="AC34" s="105">
        <v>0.0</v>
      </c>
      <c r="AD34" s="105">
        <v>0.0</v>
      </c>
      <c r="AE34" s="106">
        <v>0.0</v>
      </c>
      <c r="AF34" s="106">
        <v>0.0</v>
      </c>
      <c r="AG34" s="3"/>
      <c r="AH34" s="108">
        <f t="shared" ref="AH34:AJ34" si="66">sum(U34+AD34)</f>
        <v>0</v>
      </c>
      <c r="AI34" s="109">
        <f t="shared" si="66"/>
        <v>0</v>
      </c>
      <c r="AJ34" s="109">
        <f t="shared" si="66"/>
        <v>0</v>
      </c>
      <c r="AK34" s="107"/>
      <c r="AL34" s="105">
        <v>3.0</v>
      </c>
      <c r="AM34" s="105">
        <v>3.0</v>
      </c>
      <c r="AN34" s="105">
        <v>0.0</v>
      </c>
      <c r="AO34" s="105">
        <v>0.0</v>
      </c>
      <c r="AP34" s="105">
        <v>0.0</v>
      </c>
      <c r="AQ34" s="106">
        <v>0.0</v>
      </c>
      <c r="AR34" s="106">
        <v>0.0</v>
      </c>
      <c r="AS34" s="107"/>
      <c r="AT34" s="105">
        <v>1.0</v>
      </c>
      <c r="AU34" s="105">
        <v>1.0</v>
      </c>
      <c r="AV34" s="105">
        <v>0.0</v>
      </c>
      <c r="AW34" s="105">
        <v>0.0</v>
      </c>
      <c r="AX34" s="105">
        <v>0.0</v>
      </c>
      <c r="AY34" s="105">
        <v>0.0</v>
      </c>
      <c r="AZ34" s="106">
        <v>0.0</v>
      </c>
      <c r="BA34" s="106">
        <v>0.0</v>
      </c>
      <c r="BB34" s="3"/>
      <c r="BC34" s="108">
        <f t="shared" ref="BC34:BE34" si="67">sum(AP34+AY34)</f>
        <v>0</v>
      </c>
      <c r="BD34" s="109">
        <f t="shared" si="67"/>
        <v>0</v>
      </c>
      <c r="BE34" s="109">
        <f t="shared" si="67"/>
        <v>0</v>
      </c>
      <c r="BF34" s="107"/>
      <c r="BG34" s="108">
        <f t="shared" ref="BG34:BI34" si="68">AH34+BC34</f>
        <v>0</v>
      </c>
      <c r="BH34" s="109">
        <f t="shared" si="68"/>
        <v>0</v>
      </c>
      <c r="BI34" s="109">
        <f t="shared" si="68"/>
        <v>0</v>
      </c>
      <c r="BJ34" s="107"/>
      <c r="BK34" s="107"/>
    </row>
    <row r="35" ht="14.25" customHeight="1">
      <c r="A35" s="103"/>
      <c r="B35" s="104">
        <f t="shared" si="8"/>
        <v>45100</v>
      </c>
      <c r="C35" s="97"/>
      <c r="D35" s="105" t="s">
        <v>119</v>
      </c>
      <c r="E35" s="105"/>
      <c r="F35" s="105"/>
      <c r="G35" s="106">
        <v>0.0</v>
      </c>
      <c r="H35" s="105">
        <v>0.0</v>
      </c>
      <c r="I35" s="105">
        <v>0.0</v>
      </c>
      <c r="J35" s="105">
        <v>0.0</v>
      </c>
      <c r="K35" s="105">
        <v>0.0</v>
      </c>
      <c r="L35" s="105">
        <v>0.0</v>
      </c>
      <c r="M35" s="105">
        <v>0.0</v>
      </c>
      <c r="N35" s="105">
        <v>0.0</v>
      </c>
      <c r="O35" s="107"/>
      <c r="P35" s="107"/>
      <c r="Q35" s="105">
        <v>0.0</v>
      </c>
      <c r="R35" s="105">
        <v>0.0</v>
      </c>
      <c r="S35" s="105">
        <v>0.0</v>
      </c>
      <c r="T35" s="105">
        <v>0.0</v>
      </c>
      <c r="U35" s="105">
        <v>0.0</v>
      </c>
      <c r="V35" s="106">
        <v>0.0</v>
      </c>
      <c r="W35" s="106">
        <v>0.0</v>
      </c>
      <c r="X35" s="107"/>
      <c r="Y35" s="105">
        <v>0.0</v>
      </c>
      <c r="Z35" s="105">
        <v>0.0</v>
      </c>
      <c r="AA35" s="105">
        <v>0.0</v>
      </c>
      <c r="AB35" s="105">
        <v>0.0</v>
      </c>
      <c r="AC35" s="105">
        <v>0.0</v>
      </c>
      <c r="AD35" s="105">
        <v>0.0</v>
      </c>
      <c r="AE35" s="106">
        <v>0.0</v>
      </c>
      <c r="AF35" s="106">
        <v>0.0</v>
      </c>
      <c r="AG35" s="3"/>
      <c r="AH35" s="108">
        <f t="shared" ref="AH35:AJ35" si="69">sum(U35+AD35)</f>
        <v>0</v>
      </c>
      <c r="AI35" s="109">
        <f t="shared" si="69"/>
        <v>0</v>
      </c>
      <c r="AJ35" s="109">
        <f t="shared" si="69"/>
        <v>0</v>
      </c>
      <c r="AK35" s="107"/>
      <c r="AL35" s="105">
        <v>0.0</v>
      </c>
      <c r="AM35" s="105">
        <v>0.0</v>
      </c>
      <c r="AN35" s="105">
        <v>0.0</v>
      </c>
      <c r="AO35" s="105">
        <v>0.0</v>
      </c>
      <c r="AP35" s="105">
        <v>0.0</v>
      </c>
      <c r="AQ35" s="106">
        <v>0.0</v>
      </c>
      <c r="AR35" s="106">
        <v>0.0</v>
      </c>
      <c r="AS35" s="107"/>
      <c r="AT35" s="105">
        <v>2.0</v>
      </c>
      <c r="AU35" s="105">
        <v>1.0</v>
      </c>
      <c r="AV35" s="105">
        <v>1.0</v>
      </c>
      <c r="AW35" s="105">
        <v>0.0</v>
      </c>
      <c r="AX35" s="105">
        <v>0.0</v>
      </c>
      <c r="AY35" s="105">
        <v>0.0</v>
      </c>
      <c r="AZ35" s="106">
        <v>0.0</v>
      </c>
      <c r="BA35" s="106">
        <v>0.0</v>
      </c>
      <c r="BB35" s="3"/>
      <c r="BC35" s="108">
        <f t="shared" ref="BC35:BE35" si="70">sum(AP35+AY35)</f>
        <v>0</v>
      </c>
      <c r="BD35" s="109">
        <f t="shared" si="70"/>
        <v>0</v>
      </c>
      <c r="BE35" s="109">
        <f t="shared" si="70"/>
        <v>0</v>
      </c>
      <c r="BF35" s="107"/>
      <c r="BG35" s="108">
        <f t="shared" ref="BG35:BI35" si="71">AH35+BC35</f>
        <v>0</v>
      </c>
      <c r="BH35" s="109">
        <f t="shared" si="71"/>
        <v>0</v>
      </c>
      <c r="BI35" s="109">
        <f t="shared" si="71"/>
        <v>0</v>
      </c>
      <c r="BJ35" s="107"/>
      <c r="BK35" s="107"/>
    </row>
    <row r="36" ht="15.75" customHeight="1">
      <c r="A36" s="103"/>
      <c r="B36" s="104">
        <f t="shared" si="8"/>
        <v>45101</v>
      </c>
      <c r="C36" s="97"/>
      <c r="D36" s="105" t="s">
        <v>119</v>
      </c>
      <c r="E36" s="105"/>
      <c r="F36" s="105"/>
      <c r="G36" s="106">
        <v>0.0</v>
      </c>
      <c r="H36" s="105">
        <v>0.0</v>
      </c>
      <c r="I36" s="105">
        <v>0.0</v>
      </c>
      <c r="J36" s="105">
        <v>0.0</v>
      </c>
      <c r="K36" s="105">
        <v>0.0</v>
      </c>
      <c r="L36" s="105">
        <v>0.0</v>
      </c>
      <c r="M36" s="105">
        <v>0.0</v>
      </c>
      <c r="N36" s="105">
        <v>0.0</v>
      </c>
      <c r="O36" s="107"/>
      <c r="P36" s="107"/>
      <c r="Q36" s="105">
        <v>0.0</v>
      </c>
      <c r="R36" s="105">
        <v>0.0</v>
      </c>
      <c r="S36" s="105">
        <v>0.0</v>
      </c>
      <c r="T36" s="105">
        <v>0.0</v>
      </c>
      <c r="U36" s="105">
        <v>0.0</v>
      </c>
      <c r="V36" s="106">
        <v>0.0</v>
      </c>
      <c r="W36" s="106">
        <v>0.0</v>
      </c>
      <c r="X36" s="107"/>
      <c r="Y36" s="105">
        <v>0.0</v>
      </c>
      <c r="Z36" s="105">
        <v>0.0</v>
      </c>
      <c r="AA36" s="105">
        <v>0.0</v>
      </c>
      <c r="AB36" s="105">
        <v>0.0</v>
      </c>
      <c r="AC36" s="105">
        <v>0.0</v>
      </c>
      <c r="AD36" s="105">
        <v>0.0</v>
      </c>
      <c r="AE36" s="106">
        <v>0.0</v>
      </c>
      <c r="AF36" s="106">
        <v>0.0</v>
      </c>
      <c r="AG36" s="3"/>
      <c r="AH36" s="108">
        <f t="shared" ref="AH36:AJ36" si="72">sum(U36+AD36)</f>
        <v>0</v>
      </c>
      <c r="AI36" s="109">
        <f t="shared" si="72"/>
        <v>0</v>
      </c>
      <c r="AJ36" s="109">
        <f t="shared" si="72"/>
        <v>0</v>
      </c>
      <c r="AK36" s="107"/>
      <c r="AL36" s="105">
        <v>0.0</v>
      </c>
      <c r="AM36" s="105">
        <v>0.0</v>
      </c>
      <c r="AN36" s="105">
        <v>0.0</v>
      </c>
      <c r="AO36" s="105">
        <v>1.0</v>
      </c>
      <c r="AP36" s="105">
        <v>1.0</v>
      </c>
      <c r="AQ36" s="106">
        <v>3500.0</v>
      </c>
      <c r="AR36" s="106">
        <v>3500.0</v>
      </c>
      <c r="AS36" s="107"/>
      <c r="AT36" s="105">
        <v>3.0</v>
      </c>
      <c r="AU36" s="105">
        <v>3.0</v>
      </c>
      <c r="AV36" s="105">
        <v>0.0</v>
      </c>
      <c r="AW36" s="105">
        <v>1.0</v>
      </c>
      <c r="AX36" s="105">
        <v>0.0</v>
      </c>
      <c r="AY36" s="105">
        <v>1.0</v>
      </c>
      <c r="AZ36" s="106">
        <v>500.0</v>
      </c>
      <c r="BA36" s="106">
        <v>3500.0</v>
      </c>
      <c r="BB36" s="3"/>
      <c r="BC36" s="108">
        <f t="shared" ref="BC36:BE36" si="73">sum(AP36+AY36)</f>
        <v>2</v>
      </c>
      <c r="BD36" s="109">
        <f t="shared" si="73"/>
        <v>4000</v>
      </c>
      <c r="BE36" s="109">
        <f t="shared" si="73"/>
        <v>7000</v>
      </c>
      <c r="BF36" s="107"/>
      <c r="BG36" s="108">
        <f t="shared" ref="BG36:BI36" si="74">AH36+BC36</f>
        <v>2</v>
      </c>
      <c r="BH36" s="109">
        <f t="shared" si="74"/>
        <v>4000</v>
      </c>
      <c r="BI36" s="109">
        <f t="shared" si="74"/>
        <v>7000</v>
      </c>
      <c r="BJ36" s="107"/>
      <c r="BK36" s="107"/>
    </row>
    <row r="37" ht="14.25" customHeight="1">
      <c r="A37" s="103"/>
      <c r="B37" s="104">
        <f t="shared" si="8"/>
        <v>45102</v>
      </c>
      <c r="C37" s="97"/>
      <c r="D37" s="105" t="s">
        <v>119</v>
      </c>
      <c r="E37" s="105"/>
      <c r="F37" s="105"/>
      <c r="G37" s="106">
        <v>838.24</v>
      </c>
      <c r="H37" s="105">
        <v>0.0</v>
      </c>
      <c r="I37" s="105">
        <v>0.0</v>
      </c>
      <c r="J37" s="105">
        <v>0.0</v>
      </c>
      <c r="K37" s="105">
        <v>2.0</v>
      </c>
      <c r="L37" s="105">
        <v>0.0</v>
      </c>
      <c r="M37" s="105">
        <v>0.0</v>
      </c>
      <c r="N37" s="105">
        <v>0.0</v>
      </c>
      <c r="O37" s="107"/>
      <c r="P37" s="107"/>
      <c r="Q37" s="105">
        <v>0.0</v>
      </c>
      <c r="R37" s="105">
        <v>0.0</v>
      </c>
      <c r="S37" s="105">
        <v>0.0</v>
      </c>
      <c r="T37" s="105">
        <v>0.0</v>
      </c>
      <c r="U37" s="105">
        <v>0.0</v>
      </c>
      <c r="V37" s="106">
        <v>0.0</v>
      </c>
      <c r="W37" s="106">
        <v>0.0</v>
      </c>
      <c r="X37" s="107"/>
      <c r="Y37" s="105">
        <v>0.0</v>
      </c>
      <c r="Z37" s="105">
        <v>0.0</v>
      </c>
      <c r="AA37" s="105">
        <v>0.0</v>
      </c>
      <c r="AB37" s="105">
        <v>0.0</v>
      </c>
      <c r="AC37" s="105">
        <v>0.0</v>
      </c>
      <c r="AD37" s="105">
        <v>0.0</v>
      </c>
      <c r="AE37" s="106">
        <v>0.0</v>
      </c>
      <c r="AF37" s="106">
        <v>0.0</v>
      </c>
      <c r="AG37" s="3"/>
      <c r="AH37" s="108">
        <f t="shared" ref="AH37:AJ37" si="75">sum(U37+AD37)</f>
        <v>0</v>
      </c>
      <c r="AI37" s="109">
        <f t="shared" si="75"/>
        <v>0</v>
      </c>
      <c r="AJ37" s="109">
        <f t="shared" si="75"/>
        <v>0</v>
      </c>
      <c r="AK37" s="107"/>
      <c r="AL37" s="105">
        <v>0.0</v>
      </c>
      <c r="AM37" s="105">
        <v>0.0</v>
      </c>
      <c r="AN37" s="105">
        <v>0.0</v>
      </c>
      <c r="AO37" s="105">
        <v>0.0</v>
      </c>
      <c r="AP37" s="105">
        <v>0.0</v>
      </c>
      <c r="AQ37" s="106">
        <v>0.0</v>
      </c>
      <c r="AR37" s="106">
        <v>0.0</v>
      </c>
      <c r="AS37" s="107"/>
      <c r="AT37" s="105">
        <v>5.0</v>
      </c>
      <c r="AU37" s="105">
        <v>5.0</v>
      </c>
      <c r="AV37" s="105">
        <v>0.0</v>
      </c>
      <c r="AW37" s="105">
        <v>1.0</v>
      </c>
      <c r="AX37" s="105">
        <v>0.0</v>
      </c>
      <c r="AY37" s="105">
        <v>1.0</v>
      </c>
      <c r="AZ37" s="106">
        <v>3500.0</v>
      </c>
      <c r="BA37" s="106">
        <v>3500.0</v>
      </c>
      <c r="BB37" s="3"/>
      <c r="BC37" s="108">
        <f t="shared" ref="BC37:BE37" si="76">sum(AP37+AY37)</f>
        <v>1</v>
      </c>
      <c r="BD37" s="109">
        <f t="shared" si="76"/>
        <v>3500</v>
      </c>
      <c r="BE37" s="109">
        <f t="shared" si="76"/>
        <v>3500</v>
      </c>
      <c r="BF37" s="107"/>
      <c r="BG37" s="108">
        <f t="shared" ref="BG37:BI37" si="77">AH37+BC37</f>
        <v>1</v>
      </c>
      <c r="BH37" s="109">
        <f t="shared" si="77"/>
        <v>3500</v>
      </c>
      <c r="BI37" s="109">
        <f t="shared" si="77"/>
        <v>3500</v>
      </c>
      <c r="BJ37" s="107"/>
      <c r="BK37" s="107"/>
    </row>
    <row r="38" ht="14.25" customHeight="1">
      <c r="A38" s="103"/>
      <c r="B38" s="104">
        <f t="shared" si="8"/>
        <v>45103</v>
      </c>
      <c r="C38" s="97"/>
      <c r="D38" s="105" t="s">
        <v>119</v>
      </c>
      <c r="E38" s="105"/>
      <c r="F38" s="105"/>
      <c r="G38" s="106">
        <v>0.0</v>
      </c>
      <c r="H38" s="105">
        <v>0.0</v>
      </c>
      <c r="I38" s="105">
        <v>0.0</v>
      </c>
      <c r="J38" s="105">
        <v>0.0</v>
      </c>
      <c r="K38" s="105">
        <v>3.0</v>
      </c>
      <c r="L38" s="105">
        <v>0.0</v>
      </c>
      <c r="M38" s="105">
        <v>0.0</v>
      </c>
      <c r="N38" s="105">
        <v>0.0</v>
      </c>
      <c r="O38" s="107"/>
      <c r="P38" s="107"/>
      <c r="Q38" s="105">
        <v>0.0</v>
      </c>
      <c r="R38" s="105">
        <v>0.0</v>
      </c>
      <c r="S38" s="105">
        <v>0.0</v>
      </c>
      <c r="T38" s="105">
        <v>0.0</v>
      </c>
      <c r="U38" s="105">
        <v>0.0</v>
      </c>
      <c r="V38" s="106">
        <v>0.0</v>
      </c>
      <c r="W38" s="106">
        <v>0.0</v>
      </c>
      <c r="X38" s="107"/>
      <c r="Y38" s="105">
        <v>0.0</v>
      </c>
      <c r="Z38" s="105">
        <v>0.0</v>
      </c>
      <c r="AA38" s="105">
        <v>0.0</v>
      </c>
      <c r="AB38" s="105">
        <v>0.0</v>
      </c>
      <c r="AC38" s="105">
        <v>0.0</v>
      </c>
      <c r="AD38" s="105">
        <v>0.0</v>
      </c>
      <c r="AE38" s="106">
        <v>0.0</v>
      </c>
      <c r="AF38" s="106">
        <v>0.0</v>
      </c>
      <c r="AG38" s="3"/>
      <c r="AH38" s="108">
        <f t="shared" ref="AH38:AJ38" si="78">sum(U38+AD38)</f>
        <v>0</v>
      </c>
      <c r="AI38" s="109">
        <f t="shared" si="78"/>
        <v>0</v>
      </c>
      <c r="AJ38" s="109">
        <f t="shared" si="78"/>
        <v>0</v>
      </c>
      <c r="AK38" s="107"/>
      <c r="AL38" s="105">
        <v>4.0</v>
      </c>
      <c r="AM38" s="105">
        <v>3.0</v>
      </c>
      <c r="AN38" s="105">
        <v>1.0</v>
      </c>
      <c r="AO38" s="105">
        <v>0.0</v>
      </c>
      <c r="AP38" s="105">
        <v>0.0</v>
      </c>
      <c r="AQ38" s="106">
        <v>0.0</v>
      </c>
      <c r="AR38" s="106">
        <v>0.0</v>
      </c>
      <c r="AS38" s="107"/>
      <c r="AT38" s="105">
        <v>4.0</v>
      </c>
      <c r="AU38" s="105">
        <v>4.0</v>
      </c>
      <c r="AV38" s="105">
        <v>0.0</v>
      </c>
      <c r="AW38" s="105">
        <v>1.0</v>
      </c>
      <c r="AX38" s="105">
        <v>0.0</v>
      </c>
      <c r="AY38" s="105">
        <v>1.0</v>
      </c>
      <c r="AZ38" s="106">
        <v>2500.0</v>
      </c>
      <c r="BA38" s="106">
        <v>2500.0</v>
      </c>
      <c r="BB38" s="3"/>
      <c r="BC38" s="108">
        <f t="shared" ref="BC38:BE38" si="79">sum(AP38+AY38)</f>
        <v>1</v>
      </c>
      <c r="BD38" s="109">
        <f t="shared" si="79"/>
        <v>2500</v>
      </c>
      <c r="BE38" s="109">
        <f t="shared" si="79"/>
        <v>2500</v>
      </c>
      <c r="BF38" s="107"/>
      <c r="BG38" s="108">
        <f t="shared" ref="BG38:BI38" si="80">AH38+BC38</f>
        <v>1</v>
      </c>
      <c r="BH38" s="109">
        <f t="shared" si="80"/>
        <v>2500</v>
      </c>
      <c r="BI38" s="109">
        <f t="shared" si="80"/>
        <v>2500</v>
      </c>
      <c r="BJ38" s="107"/>
      <c r="BK38" s="107"/>
    </row>
    <row r="39" ht="14.25" customHeight="1">
      <c r="A39" s="103"/>
      <c r="B39" s="104">
        <f t="shared" si="8"/>
        <v>45104</v>
      </c>
      <c r="C39" s="97"/>
      <c r="D39" s="105" t="s">
        <v>119</v>
      </c>
      <c r="E39" s="105"/>
      <c r="F39" s="105"/>
      <c r="G39" s="106">
        <v>0.0</v>
      </c>
      <c r="H39" s="105">
        <v>0.0</v>
      </c>
      <c r="I39" s="105">
        <v>0.0</v>
      </c>
      <c r="J39" s="105">
        <v>0.0</v>
      </c>
      <c r="K39" s="105">
        <v>0.0</v>
      </c>
      <c r="L39" s="105">
        <v>0.0</v>
      </c>
      <c r="M39" s="105">
        <v>0.0</v>
      </c>
      <c r="N39" s="105">
        <v>0.0</v>
      </c>
      <c r="O39" s="107"/>
      <c r="P39" s="107"/>
      <c r="Q39" s="105">
        <v>1.0</v>
      </c>
      <c r="R39" s="105">
        <v>0.0</v>
      </c>
      <c r="S39" s="105">
        <v>1.0</v>
      </c>
      <c r="T39" s="105">
        <v>0.0</v>
      </c>
      <c r="U39" s="105">
        <v>0.0</v>
      </c>
      <c r="V39" s="106">
        <v>0.0</v>
      </c>
      <c r="W39" s="106">
        <v>0.0</v>
      </c>
      <c r="X39" s="107"/>
      <c r="Y39" s="105">
        <v>2.0</v>
      </c>
      <c r="Z39" s="105">
        <v>1.0</v>
      </c>
      <c r="AA39" s="105">
        <v>1.0</v>
      </c>
      <c r="AB39" s="105">
        <v>0.0</v>
      </c>
      <c r="AC39" s="105">
        <v>0.0</v>
      </c>
      <c r="AD39" s="105">
        <v>0.0</v>
      </c>
      <c r="AE39" s="106">
        <v>0.0</v>
      </c>
      <c r="AF39" s="106">
        <v>0.0</v>
      </c>
      <c r="AG39" s="110"/>
      <c r="AH39" s="108">
        <f t="shared" ref="AH39:AJ39" si="81">sum(U39+AD39)</f>
        <v>0</v>
      </c>
      <c r="AI39" s="109">
        <f t="shared" si="81"/>
        <v>0</v>
      </c>
      <c r="AJ39" s="109">
        <f t="shared" si="81"/>
        <v>0</v>
      </c>
      <c r="AK39" s="107"/>
      <c r="AL39" s="105">
        <v>0.0</v>
      </c>
      <c r="AM39" s="105">
        <v>0.0</v>
      </c>
      <c r="AN39" s="105">
        <v>0.0</v>
      </c>
      <c r="AO39" s="105">
        <v>0.0</v>
      </c>
      <c r="AP39" s="105">
        <v>0.0</v>
      </c>
      <c r="AQ39" s="106">
        <v>0.0</v>
      </c>
      <c r="AR39" s="106">
        <v>0.0</v>
      </c>
      <c r="AS39" s="107"/>
      <c r="AT39" s="105">
        <v>3.0</v>
      </c>
      <c r="AU39" s="105">
        <v>3.0</v>
      </c>
      <c r="AV39" s="105">
        <v>0.0</v>
      </c>
      <c r="AW39" s="105">
        <v>0.0</v>
      </c>
      <c r="AX39" s="105">
        <v>0.0</v>
      </c>
      <c r="AY39" s="105">
        <v>0.0</v>
      </c>
      <c r="AZ39" s="106">
        <v>0.0</v>
      </c>
      <c r="BA39" s="106">
        <v>0.0</v>
      </c>
      <c r="BB39" s="110"/>
      <c r="BC39" s="108">
        <f t="shared" ref="BC39:BE39" si="82">sum(AP39+AY39)</f>
        <v>0</v>
      </c>
      <c r="BD39" s="109">
        <f t="shared" si="82"/>
        <v>0</v>
      </c>
      <c r="BE39" s="109">
        <f t="shared" si="82"/>
        <v>0</v>
      </c>
      <c r="BF39" s="107"/>
      <c r="BG39" s="108">
        <f t="shared" ref="BG39:BI39" si="83">AH39+BC39</f>
        <v>0</v>
      </c>
      <c r="BH39" s="109">
        <f t="shared" si="83"/>
        <v>0</v>
      </c>
      <c r="BI39" s="109">
        <f t="shared" si="83"/>
        <v>0</v>
      </c>
      <c r="BJ39" s="107"/>
      <c r="BK39" s="107"/>
    </row>
    <row r="40" ht="14.25" customHeight="1">
      <c r="A40" s="103"/>
      <c r="B40" s="104">
        <f t="shared" si="8"/>
        <v>45105</v>
      </c>
      <c r="C40" s="97"/>
      <c r="D40" s="105" t="s">
        <v>119</v>
      </c>
      <c r="E40" s="105"/>
      <c r="F40" s="105"/>
      <c r="G40" s="106">
        <v>0.0</v>
      </c>
      <c r="H40" s="105">
        <v>0.0</v>
      </c>
      <c r="I40" s="105">
        <v>0.0</v>
      </c>
      <c r="J40" s="105">
        <v>0.0</v>
      </c>
      <c r="K40" s="105">
        <v>1.0</v>
      </c>
      <c r="L40" s="105">
        <v>0.0</v>
      </c>
      <c r="M40" s="105">
        <v>0.0</v>
      </c>
      <c r="N40" s="105">
        <v>0.0</v>
      </c>
      <c r="O40" s="107"/>
      <c r="P40" s="107"/>
      <c r="Q40" s="105">
        <v>0.0</v>
      </c>
      <c r="R40" s="105">
        <v>0.0</v>
      </c>
      <c r="S40" s="105">
        <v>0.0</v>
      </c>
      <c r="T40" s="105">
        <v>0.0</v>
      </c>
      <c r="U40" s="105">
        <v>0.0</v>
      </c>
      <c r="V40" s="106">
        <v>0.0</v>
      </c>
      <c r="W40" s="106">
        <v>0.0</v>
      </c>
      <c r="X40" s="107"/>
      <c r="Y40" s="105">
        <v>0.0</v>
      </c>
      <c r="Z40" s="105">
        <v>0.0</v>
      </c>
      <c r="AA40" s="105">
        <v>0.0</v>
      </c>
      <c r="AB40" s="105">
        <v>0.0</v>
      </c>
      <c r="AC40" s="105">
        <v>0.0</v>
      </c>
      <c r="AD40" s="105">
        <v>0.0</v>
      </c>
      <c r="AE40" s="106">
        <v>0.0</v>
      </c>
      <c r="AF40" s="106">
        <v>0.0</v>
      </c>
      <c r="AG40" s="110"/>
      <c r="AH40" s="108">
        <f t="shared" ref="AH40:AJ40" si="84">sum(U40+AD40)</f>
        <v>0</v>
      </c>
      <c r="AI40" s="109">
        <f t="shared" si="84"/>
        <v>0</v>
      </c>
      <c r="AJ40" s="109">
        <f t="shared" si="84"/>
        <v>0</v>
      </c>
      <c r="AK40" s="107"/>
      <c r="AL40" s="105">
        <v>0.0</v>
      </c>
      <c r="AM40" s="105">
        <v>0.0</v>
      </c>
      <c r="AN40" s="105">
        <v>0.0</v>
      </c>
      <c r="AO40" s="105">
        <v>1.0</v>
      </c>
      <c r="AP40" s="105">
        <v>1.0</v>
      </c>
      <c r="AQ40" s="106">
        <v>500.0</v>
      </c>
      <c r="AR40" s="106">
        <v>500.0</v>
      </c>
      <c r="AS40" s="107"/>
      <c r="AT40" s="105">
        <v>1.0</v>
      </c>
      <c r="AU40" s="105">
        <v>1.0</v>
      </c>
      <c r="AV40" s="105">
        <v>0.0</v>
      </c>
      <c r="AW40" s="105">
        <v>2.0</v>
      </c>
      <c r="AX40" s="105">
        <v>1.0</v>
      </c>
      <c r="AY40" s="105">
        <v>2.0</v>
      </c>
      <c r="AZ40" s="106">
        <v>6000.0</v>
      </c>
      <c r="BA40" s="106">
        <v>6000.0</v>
      </c>
      <c r="BB40" s="110"/>
      <c r="BC40" s="108">
        <f t="shared" ref="BC40:BE40" si="85">sum(AP40+AY40)</f>
        <v>3</v>
      </c>
      <c r="BD40" s="109">
        <f t="shared" si="85"/>
        <v>6500</v>
      </c>
      <c r="BE40" s="109">
        <f t="shared" si="85"/>
        <v>6500</v>
      </c>
      <c r="BF40" s="107"/>
      <c r="BG40" s="108">
        <f t="shared" ref="BG40:BI40" si="86">AH40+BC40</f>
        <v>3</v>
      </c>
      <c r="BH40" s="109">
        <f t="shared" si="86"/>
        <v>6500</v>
      </c>
      <c r="BI40" s="109">
        <f t="shared" si="86"/>
        <v>6500</v>
      </c>
      <c r="BJ40" s="107"/>
      <c r="BK40" s="107"/>
    </row>
    <row r="41" ht="14.25" customHeight="1">
      <c r="A41" s="103"/>
      <c r="B41" s="104">
        <f t="shared" si="8"/>
        <v>45106</v>
      </c>
      <c r="C41" s="97"/>
      <c r="D41" s="105" t="s">
        <v>119</v>
      </c>
      <c r="E41" s="105"/>
      <c r="F41" s="105"/>
      <c r="G41" s="106">
        <v>0.0</v>
      </c>
      <c r="H41" s="105">
        <v>0.0</v>
      </c>
      <c r="I41" s="105">
        <v>0.0</v>
      </c>
      <c r="J41" s="105">
        <v>0.0</v>
      </c>
      <c r="K41" s="105">
        <v>1.0</v>
      </c>
      <c r="L41" s="105">
        <v>0.0</v>
      </c>
      <c r="M41" s="105">
        <v>0.0</v>
      </c>
      <c r="N41" s="105">
        <v>0.0</v>
      </c>
      <c r="O41" s="107"/>
      <c r="P41" s="107"/>
      <c r="Q41" s="105">
        <v>1.0</v>
      </c>
      <c r="R41" s="105">
        <v>0.0</v>
      </c>
      <c r="S41" s="105">
        <v>1.0</v>
      </c>
      <c r="T41" s="105">
        <v>0.0</v>
      </c>
      <c r="U41" s="105">
        <v>0.0</v>
      </c>
      <c r="V41" s="106">
        <v>0.0</v>
      </c>
      <c r="W41" s="106">
        <v>0.0</v>
      </c>
      <c r="X41" s="107"/>
      <c r="Y41" s="105">
        <v>0.0</v>
      </c>
      <c r="Z41" s="105">
        <v>0.0</v>
      </c>
      <c r="AA41" s="105">
        <v>0.0</v>
      </c>
      <c r="AB41" s="105">
        <v>0.0</v>
      </c>
      <c r="AC41" s="105">
        <v>0.0</v>
      </c>
      <c r="AD41" s="105">
        <v>0.0</v>
      </c>
      <c r="AE41" s="106">
        <v>0.0</v>
      </c>
      <c r="AF41" s="106">
        <v>0.0</v>
      </c>
      <c r="AG41" s="110"/>
      <c r="AH41" s="108">
        <f t="shared" ref="AH41:AJ41" si="87">sum(U41+AD41)</f>
        <v>0</v>
      </c>
      <c r="AI41" s="109">
        <f t="shared" si="87"/>
        <v>0</v>
      </c>
      <c r="AJ41" s="109">
        <f t="shared" si="87"/>
        <v>0</v>
      </c>
      <c r="AK41" s="107"/>
      <c r="AL41" s="105">
        <v>1.0</v>
      </c>
      <c r="AM41" s="105">
        <v>1.0</v>
      </c>
      <c r="AN41" s="105">
        <v>0.0</v>
      </c>
      <c r="AO41" s="105">
        <v>0.0</v>
      </c>
      <c r="AP41" s="105">
        <v>0.0</v>
      </c>
      <c r="AQ41" s="106">
        <v>0.0</v>
      </c>
      <c r="AR41" s="106">
        <v>0.0</v>
      </c>
      <c r="AS41" s="107"/>
      <c r="AT41" s="105">
        <v>7.0</v>
      </c>
      <c r="AU41" s="105">
        <v>7.0</v>
      </c>
      <c r="AV41" s="105">
        <v>0.0</v>
      </c>
      <c r="AW41" s="105">
        <v>3.0</v>
      </c>
      <c r="AX41" s="105">
        <v>0.0</v>
      </c>
      <c r="AY41" s="105">
        <v>3.0</v>
      </c>
      <c r="AZ41" s="106">
        <v>3250.0</v>
      </c>
      <c r="BA41" s="106">
        <v>6000.0</v>
      </c>
      <c r="BB41" s="110"/>
      <c r="BC41" s="108">
        <f t="shared" ref="BC41:BE41" si="88">sum(AP41+AY41)</f>
        <v>3</v>
      </c>
      <c r="BD41" s="109">
        <f t="shared" si="88"/>
        <v>3250</v>
      </c>
      <c r="BE41" s="109">
        <f t="shared" si="88"/>
        <v>6000</v>
      </c>
      <c r="BF41" s="107"/>
      <c r="BG41" s="108">
        <f t="shared" ref="BG41:BI41" si="89">AH41+BC41</f>
        <v>3</v>
      </c>
      <c r="BH41" s="109">
        <f t="shared" si="89"/>
        <v>3250</v>
      </c>
      <c r="BI41" s="109">
        <f t="shared" si="89"/>
        <v>6000</v>
      </c>
      <c r="BJ41" s="107"/>
      <c r="BK41" s="107"/>
    </row>
    <row r="42" ht="14.25" customHeight="1">
      <c r="A42" s="103"/>
      <c r="B42" s="104">
        <f t="shared" si="8"/>
        <v>45107</v>
      </c>
      <c r="C42" s="97"/>
      <c r="D42" s="105" t="s">
        <v>119</v>
      </c>
      <c r="E42" s="105"/>
      <c r="F42" s="105"/>
      <c r="G42" s="106">
        <v>0.0</v>
      </c>
      <c r="H42" s="105">
        <v>0.0</v>
      </c>
      <c r="I42" s="105">
        <v>0.0</v>
      </c>
      <c r="J42" s="105">
        <v>0.0</v>
      </c>
      <c r="K42" s="105">
        <v>0.0</v>
      </c>
      <c r="L42" s="105">
        <v>0.0</v>
      </c>
      <c r="M42" s="105">
        <v>0.0</v>
      </c>
      <c r="N42" s="105">
        <v>0.0</v>
      </c>
      <c r="O42" s="107"/>
      <c r="P42" s="107"/>
      <c r="Q42" s="105">
        <v>0.0</v>
      </c>
      <c r="R42" s="105">
        <v>0.0</v>
      </c>
      <c r="S42" s="105">
        <v>0.0</v>
      </c>
      <c r="T42" s="105">
        <v>0.0</v>
      </c>
      <c r="U42" s="105">
        <v>0.0</v>
      </c>
      <c r="V42" s="106">
        <v>0.0</v>
      </c>
      <c r="W42" s="106">
        <v>0.0</v>
      </c>
      <c r="X42" s="107"/>
      <c r="Y42" s="105">
        <v>1.0</v>
      </c>
      <c r="Z42" s="105">
        <v>0.0</v>
      </c>
      <c r="AA42" s="105">
        <v>1.0</v>
      </c>
      <c r="AB42" s="105">
        <v>0.0</v>
      </c>
      <c r="AC42" s="105">
        <v>0.0</v>
      </c>
      <c r="AD42" s="105">
        <v>0.0</v>
      </c>
      <c r="AE42" s="106">
        <v>0.0</v>
      </c>
      <c r="AF42" s="106">
        <v>0.0</v>
      </c>
      <c r="AG42" s="110"/>
      <c r="AH42" s="108">
        <f t="shared" ref="AH42:AJ42" si="90">sum(U42+AD42)</f>
        <v>0</v>
      </c>
      <c r="AI42" s="109">
        <f t="shared" si="90"/>
        <v>0</v>
      </c>
      <c r="AJ42" s="109">
        <f t="shared" si="90"/>
        <v>0</v>
      </c>
      <c r="AK42" s="107"/>
      <c r="AL42" s="105">
        <v>0.0</v>
      </c>
      <c r="AM42" s="105">
        <v>0.0</v>
      </c>
      <c r="AN42" s="105">
        <v>0.0</v>
      </c>
      <c r="AO42" s="105">
        <v>0.0</v>
      </c>
      <c r="AP42" s="105">
        <v>0.0</v>
      </c>
      <c r="AQ42" s="106">
        <v>0.0</v>
      </c>
      <c r="AR42" s="106">
        <v>0.0</v>
      </c>
      <c r="AS42" s="107"/>
      <c r="AT42" s="105">
        <v>1.0</v>
      </c>
      <c r="AU42" s="105">
        <v>1.0</v>
      </c>
      <c r="AV42" s="105">
        <v>0.0</v>
      </c>
      <c r="AW42" s="105">
        <v>0.0</v>
      </c>
      <c r="AX42" s="105">
        <v>0.0</v>
      </c>
      <c r="AY42" s="105">
        <v>0.0</v>
      </c>
      <c r="AZ42" s="106">
        <v>0.0</v>
      </c>
      <c r="BA42" s="106">
        <v>0.0</v>
      </c>
      <c r="BB42" s="110"/>
      <c r="BC42" s="108">
        <f t="shared" ref="BC42:BE42" si="91">sum(AP42+AY42)</f>
        <v>0</v>
      </c>
      <c r="BD42" s="109">
        <f t="shared" si="91"/>
        <v>0</v>
      </c>
      <c r="BE42" s="109">
        <f t="shared" si="91"/>
        <v>0</v>
      </c>
      <c r="BF42" s="107"/>
      <c r="BG42" s="108">
        <f t="shared" ref="BG42:BI42" si="92">AH42+BC42</f>
        <v>0</v>
      </c>
      <c r="BH42" s="109">
        <f t="shared" si="92"/>
        <v>0</v>
      </c>
      <c r="BI42" s="109">
        <f t="shared" si="92"/>
        <v>0</v>
      </c>
      <c r="BJ42" s="107"/>
      <c r="BK42" s="107"/>
    </row>
    <row r="43" ht="14.25" customHeight="1">
      <c r="A43" s="103"/>
      <c r="B43" s="104"/>
      <c r="C43" s="97"/>
      <c r="D43" s="105" t="s">
        <v>119</v>
      </c>
      <c r="E43" s="105"/>
      <c r="F43" s="105"/>
      <c r="G43" s="106">
        <v>0.0</v>
      </c>
      <c r="H43" s="105">
        <v>0.0</v>
      </c>
      <c r="I43" s="105">
        <v>0.0</v>
      </c>
      <c r="J43" s="105">
        <v>0.0</v>
      </c>
      <c r="K43" s="105">
        <v>0.0</v>
      </c>
      <c r="L43" s="105">
        <v>0.0</v>
      </c>
      <c r="M43" s="105">
        <v>0.0</v>
      </c>
      <c r="N43" s="105">
        <v>0.0</v>
      </c>
      <c r="O43" s="107"/>
      <c r="P43" s="107"/>
      <c r="Q43" s="105">
        <v>0.0</v>
      </c>
      <c r="R43" s="105">
        <v>0.0</v>
      </c>
      <c r="S43" s="105">
        <v>0.0</v>
      </c>
      <c r="T43" s="105">
        <v>0.0</v>
      </c>
      <c r="U43" s="105">
        <v>0.0</v>
      </c>
      <c r="V43" s="106">
        <v>0.0</v>
      </c>
      <c r="W43" s="106">
        <v>0.0</v>
      </c>
      <c r="X43" s="107"/>
      <c r="Y43" s="105">
        <v>0.0</v>
      </c>
      <c r="Z43" s="105">
        <v>0.0</v>
      </c>
      <c r="AA43" s="105">
        <v>0.0</v>
      </c>
      <c r="AB43" s="105">
        <v>0.0</v>
      </c>
      <c r="AC43" s="105">
        <v>0.0</v>
      </c>
      <c r="AD43" s="105">
        <v>0.0</v>
      </c>
      <c r="AE43" s="106">
        <v>0.0</v>
      </c>
      <c r="AF43" s="106">
        <v>0.0</v>
      </c>
      <c r="AG43" s="110"/>
      <c r="AH43" s="108">
        <f t="shared" ref="AH43:AJ43" si="93">sum(U43+AD43)</f>
        <v>0</v>
      </c>
      <c r="AI43" s="109">
        <f t="shared" si="93"/>
        <v>0</v>
      </c>
      <c r="AJ43" s="109">
        <f t="shared" si="93"/>
        <v>0</v>
      </c>
      <c r="AK43" s="107"/>
      <c r="AL43" s="105">
        <v>0.0</v>
      </c>
      <c r="AM43" s="105">
        <v>0.0</v>
      </c>
      <c r="AN43" s="105">
        <v>0.0</v>
      </c>
      <c r="AO43" s="105">
        <v>0.0</v>
      </c>
      <c r="AP43" s="105">
        <v>0.0</v>
      </c>
      <c r="AQ43" s="106">
        <v>0.0</v>
      </c>
      <c r="AR43" s="106">
        <v>0.0</v>
      </c>
      <c r="AS43" s="107"/>
      <c r="AT43" s="105">
        <v>0.0</v>
      </c>
      <c r="AU43" s="105">
        <v>0.0</v>
      </c>
      <c r="AV43" s="105">
        <v>0.0</v>
      </c>
      <c r="AW43" s="105">
        <v>0.0</v>
      </c>
      <c r="AX43" s="105">
        <v>0.0</v>
      </c>
      <c r="AY43" s="105">
        <v>0.0</v>
      </c>
      <c r="AZ43" s="106">
        <v>0.0</v>
      </c>
      <c r="BA43" s="106">
        <v>0.0</v>
      </c>
      <c r="BB43" s="110"/>
      <c r="BC43" s="108">
        <f t="shared" ref="BC43:BE43" si="94">sum(AP43+AY43)</f>
        <v>0</v>
      </c>
      <c r="BD43" s="109">
        <f t="shared" si="94"/>
        <v>0</v>
      </c>
      <c r="BE43" s="109">
        <f t="shared" si="94"/>
        <v>0</v>
      </c>
      <c r="BF43" s="107"/>
      <c r="BG43" s="108">
        <f t="shared" ref="BG43:BI43" si="95">AH43+BC43</f>
        <v>0</v>
      </c>
      <c r="BH43" s="109">
        <f t="shared" si="95"/>
        <v>0</v>
      </c>
      <c r="BI43" s="109">
        <f t="shared" si="95"/>
        <v>0</v>
      </c>
      <c r="BJ43" s="107"/>
      <c r="BK43" s="107"/>
    </row>
    <row r="44" ht="15.75" customHeight="1">
      <c r="A44" s="97"/>
      <c r="B44" s="97"/>
      <c r="C44" s="112" t="s">
        <v>120</v>
      </c>
      <c r="D44" s="113">
        <f>sum(D46-D45)</f>
        <v>0</v>
      </c>
      <c r="E44" s="3"/>
      <c r="F44" s="114" t="s">
        <v>121</v>
      </c>
      <c r="G44" s="115">
        <f t="shared" ref="G44:N44" si="96">SUM(G13:G43)</f>
        <v>2173.89</v>
      </c>
      <c r="H44" s="116">
        <f t="shared" si="96"/>
        <v>44</v>
      </c>
      <c r="I44" s="117">
        <f t="shared" si="96"/>
        <v>36</v>
      </c>
      <c r="J44" s="117">
        <f t="shared" si="96"/>
        <v>21</v>
      </c>
      <c r="K44" s="117">
        <f t="shared" si="96"/>
        <v>33</v>
      </c>
      <c r="L44" s="117">
        <f t="shared" si="96"/>
        <v>5</v>
      </c>
      <c r="M44" s="117">
        <f t="shared" si="96"/>
        <v>3</v>
      </c>
      <c r="N44" s="117">
        <f t="shared" si="96"/>
        <v>3</v>
      </c>
      <c r="O44" s="118"/>
      <c r="P44" s="118"/>
      <c r="Q44" s="117">
        <f t="shared" ref="Q44:W44" si="97">SUM(Q13:Q43)</f>
        <v>13</v>
      </c>
      <c r="R44" s="117">
        <f t="shared" si="97"/>
        <v>10</v>
      </c>
      <c r="S44" s="117">
        <f t="shared" si="97"/>
        <v>3</v>
      </c>
      <c r="T44" s="117">
        <f t="shared" si="97"/>
        <v>1</v>
      </c>
      <c r="U44" s="117">
        <f t="shared" si="97"/>
        <v>1</v>
      </c>
      <c r="V44" s="119">
        <f t="shared" si="97"/>
        <v>500</v>
      </c>
      <c r="W44" s="119">
        <f t="shared" si="97"/>
        <v>500</v>
      </c>
      <c r="X44" s="118"/>
      <c r="Y44" s="120">
        <f t="shared" ref="Y44:AF44" si="98">SUM(Y13:Y43)</f>
        <v>7</v>
      </c>
      <c r="Z44" s="120">
        <f t="shared" si="98"/>
        <v>4</v>
      </c>
      <c r="AA44" s="117">
        <f t="shared" si="98"/>
        <v>3</v>
      </c>
      <c r="AB44" s="120">
        <f t="shared" si="98"/>
        <v>0</v>
      </c>
      <c r="AC44" s="120">
        <f t="shared" si="98"/>
        <v>1</v>
      </c>
      <c r="AD44" s="120">
        <f t="shared" si="98"/>
        <v>1</v>
      </c>
      <c r="AE44" s="121">
        <f t="shared" si="98"/>
        <v>1500</v>
      </c>
      <c r="AF44" s="121">
        <f t="shared" si="98"/>
        <v>1500</v>
      </c>
      <c r="AG44" s="110"/>
      <c r="AH44" s="120">
        <f t="shared" ref="AH44:AJ44" si="99">SUM(AH13:AH43)</f>
        <v>2</v>
      </c>
      <c r="AI44" s="121">
        <f t="shared" si="99"/>
        <v>2000</v>
      </c>
      <c r="AJ44" s="121">
        <f t="shared" si="99"/>
        <v>2000</v>
      </c>
      <c r="AK44" s="122"/>
      <c r="AL44" s="117">
        <f t="shared" ref="AL44:AR44" si="100">SUM(AL13:AL43)</f>
        <v>25</v>
      </c>
      <c r="AM44" s="117">
        <f t="shared" si="100"/>
        <v>24</v>
      </c>
      <c r="AN44" s="117">
        <f t="shared" si="100"/>
        <v>1</v>
      </c>
      <c r="AO44" s="117">
        <f t="shared" si="100"/>
        <v>5</v>
      </c>
      <c r="AP44" s="117">
        <f t="shared" si="100"/>
        <v>6</v>
      </c>
      <c r="AQ44" s="119">
        <f t="shared" si="100"/>
        <v>13500</v>
      </c>
      <c r="AR44" s="119">
        <f t="shared" si="100"/>
        <v>16000</v>
      </c>
      <c r="AS44" s="118"/>
      <c r="AT44" s="120">
        <f t="shared" ref="AT44:BA44" si="101">SUM(AT13:AT43)</f>
        <v>79</v>
      </c>
      <c r="AU44" s="120">
        <f t="shared" si="101"/>
        <v>73</v>
      </c>
      <c r="AV44" s="117">
        <f t="shared" si="101"/>
        <v>5</v>
      </c>
      <c r="AW44" s="120">
        <f t="shared" si="101"/>
        <v>24</v>
      </c>
      <c r="AX44" s="120">
        <f t="shared" si="101"/>
        <v>5</v>
      </c>
      <c r="AY44" s="120">
        <f t="shared" si="101"/>
        <v>24</v>
      </c>
      <c r="AZ44" s="121">
        <f t="shared" si="101"/>
        <v>45000</v>
      </c>
      <c r="BA44" s="121">
        <f t="shared" si="101"/>
        <v>60250</v>
      </c>
      <c r="BB44" s="110"/>
      <c r="BC44" s="120">
        <f t="shared" ref="BC44:BE44" si="102">SUM(BC13:BC43)</f>
        <v>30</v>
      </c>
      <c r="BD44" s="121">
        <f t="shared" si="102"/>
        <v>58500</v>
      </c>
      <c r="BE44" s="121">
        <f t="shared" si="102"/>
        <v>76250</v>
      </c>
      <c r="BF44" s="122"/>
      <c r="BG44" s="120">
        <f t="shared" ref="BG44:BI44" si="103">SUM(BG13:BG43)</f>
        <v>32</v>
      </c>
      <c r="BH44" s="121">
        <f t="shared" si="103"/>
        <v>60500</v>
      </c>
      <c r="BI44" s="121">
        <f t="shared" si="103"/>
        <v>78250</v>
      </c>
      <c r="BJ44" s="122"/>
      <c r="BK44" s="122"/>
    </row>
    <row r="45" ht="15.75" customHeight="1">
      <c r="A45" s="3"/>
      <c r="B45" s="97"/>
      <c r="C45" s="123" t="s">
        <v>122</v>
      </c>
      <c r="D45" s="124">
        <f>MIN(D13:D43)</f>
        <v>0</v>
      </c>
      <c r="E45" s="3"/>
      <c r="F45" s="3"/>
      <c r="G45" s="97"/>
      <c r="H45" s="97"/>
      <c r="I45" s="125"/>
      <c r="J45" s="95"/>
      <c r="K45" s="95"/>
      <c r="L45" s="107"/>
      <c r="M45" s="126"/>
      <c r="N45" s="126"/>
      <c r="O45" s="126"/>
      <c r="P45" s="127"/>
      <c r="Q45" s="3"/>
      <c r="R45" s="3"/>
      <c r="S45" s="3"/>
      <c r="T45" s="3"/>
      <c r="U45" s="128" t="s">
        <v>123</v>
      </c>
      <c r="V45" s="129">
        <f>IFERROR(V44/U44,0)</f>
        <v>500</v>
      </c>
      <c r="W45" s="129">
        <f>IFERROR((W44/U44),0)</f>
        <v>500</v>
      </c>
      <c r="X45" s="127"/>
      <c r="Y45" s="3"/>
      <c r="Z45" s="3"/>
      <c r="AA45" s="3"/>
      <c r="AB45" s="3"/>
      <c r="AC45" s="3"/>
      <c r="AD45" s="128" t="s">
        <v>123</v>
      </c>
      <c r="AE45" s="129">
        <f>IFERROR(AE44/AD44,0)</f>
        <v>1500</v>
      </c>
      <c r="AF45" s="129">
        <f>IFERROR((AF44/AD44),0)</f>
        <v>1500</v>
      </c>
      <c r="AG45" s="110"/>
      <c r="AH45" s="128" t="s">
        <v>123</v>
      </c>
      <c r="AI45" s="129">
        <f>IFERROR(AI44/AH44,0)</f>
        <v>1000</v>
      </c>
      <c r="AJ45" s="129">
        <f>IFERROR((AJ44/AH44),0)</f>
        <v>1000</v>
      </c>
      <c r="AK45" s="3"/>
      <c r="AL45" s="3"/>
      <c r="AM45" s="3"/>
      <c r="AN45" s="3"/>
      <c r="AO45" s="3"/>
      <c r="AP45" s="128" t="s">
        <v>123</v>
      </c>
      <c r="AQ45" s="129">
        <f>IFERROR(AQ44/AP44,0)</f>
        <v>2250</v>
      </c>
      <c r="AR45" s="129">
        <f>IFERROR((AR44/AP44),0)</f>
        <v>2666.666667</v>
      </c>
      <c r="AS45" s="127"/>
      <c r="AT45" s="3"/>
      <c r="AU45" s="3"/>
      <c r="AV45" s="3"/>
      <c r="AW45" s="3"/>
      <c r="AX45" s="3"/>
      <c r="AY45" s="128" t="s">
        <v>123</v>
      </c>
      <c r="AZ45" s="129">
        <f>IFERROR(AZ44/AY44,0)</f>
        <v>1875</v>
      </c>
      <c r="BA45" s="129">
        <f>IFERROR((BA44/AY44),0)</f>
        <v>2510.416667</v>
      </c>
      <c r="BB45" s="110"/>
      <c r="BC45" s="128" t="s">
        <v>123</v>
      </c>
      <c r="BD45" s="129">
        <f>IFERROR(BD44/BC44,0)</f>
        <v>1950</v>
      </c>
      <c r="BE45" s="129">
        <f>IFERROR((BE44/BC44),0)</f>
        <v>2541.666667</v>
      </c>
      <c r="BF45" s="3"/>
      <c r="BG45" s="128" t="s">
        <v>123</v>
      </c>
      <c r="BH45" s="129">
        <f>IFERROR(BH44/BG44,0)</f>
        <v>1890.625</v>
      </c>
      <c r="BI45" s="129">
        <f>IFERROR((BI44/BG44),0)</f>
        <v>2445.3125</v>
      </c>
      <c r="BJ45" s="3"/>
      <c r="BK45" s="3"/>
    </row>
    <row r="46" ht="15.75" customHeight="1">
      <c r="A46" s="3"/>
      <c r="B46" s="97"/>
      <c r="C46" s="123" t="s">
        <v>124</v>
      </c>
      <c r="D46" s="130">
        <f>MAX(D12:D42)</f>
        <v>0</v>
      </c>
      <c r="E46" s="3"/>
      <c r="F46" s="3"/>
      <c r="G46" s="97"/>
      <c r="H46" s="97"/>
      <c r="I46" s="125"/>
      <c r="J46" s="95"/>
      <c r="K46" s="95"/>
      <c r="L46" s="107"/>
      <c r="M46" s="126"/>
      <c r="N46" s="126"/>
      <c r="O46" s="126"/>
      <c r="P46" s="127"/>
      <c r="Q46" s="3"/>
      <c r="R46" s="3"/>
      <c r="S46" s="3"/>
      <c r="T46" s="3"/>
      <c r="U46" s="3"/>
      <c r="V46" s="3"/>
      <c r="W46" s="3"/>
      <c r="X46" s="127"/>
      <c r="Y46" s="3"/>
      <c r="Z46" s="3"/>
      <c r="AA46" s="3"/>
      <c r="AB46" s="3"/>
      <c r="AC46" s="3"/>
      <c r="AD46" s="3"/>
      <c r="AE46" s="3"/>
      <c r="AF46" s="3"/>
      <c r="AG46" s="110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127"/>
      <c r="AT46" s="3"/>
      <c r="AU46" s="3"/>
      <c r="AV46" s="3"/>
      <c r="AW46" s="3"/>
      <c r="AX46" s="3"/>
      <c r="AY46" s="3"/>
      <c r="AZ46" s="3"/>
      <c r="BA46" s="3"/>
      <c r="BB46" s="110"/>
      <c r="BC46" s="3"/>
      <c r="BD46" s="3"/>
      <c r="BE46" s="3"/>
      <c r="BF46" s="3"/>
      <c r="BG46" s="3"/>
      <c r="BH46" s="3"/>
      <c r="BI46" s="3"/>
      <c r="BJ46" s="3"/>
      <c r="BK46" s="3"/>
    </row>
    <row r="47" ht="15.75" customHeight="1">
      <c r="A47" s="3"/>
      <c r="B47" s="97"/>
      <c r="C47" s="131"/>
      <c r="D47" s="132"/>
      <c r="E47" s="3"/>
      <c r="F47" s="3"/>
      <c r="G47" s="97"/>
      <c r="H47" s="97"/>
      <c r="I47" s="133" t="s">
        <v>125</v>
      </c>
      <c r="J47" s="16"/>
      <c r="K47" s="12"/>
      <c r="L47" s="107"/>
      <c r="M47" s="97"/>
      <c r="N47" s="97"/>
      <c r="O47" s="97"/>
      <c r="P47" s="97"/>
      <c r="Q47" s="134"/>
      <c r="R47" s="84"/>
      <c r="S47" s="84"/>
      <c r="T47" s="84"/>
      <c r="U47" s="84"/>
      <c r="V47" s="135"/>
      <c r="W47" s="3"/>
      <c r="X47" s="97"/>
      <c r="Y47" s="136" t="s">
        <v>126</v>
      </c>
      <c r="Z47" s="84"/>
      <c r="AA47" s="137"/>
      <c r="AB47" s="136" t="s">
        <v>127</v>
      </c>
      <c r="AC47" s="84"/>
      <c r="AD47" s="138"/>
      <c r="AE47" s="139" t="s">
        <v>95</v>
      </c>
      <c r="AF47" s="84"/>
      <c r="AG47" s="140"/>
      <c r="AH47" s="85"/>
      <c r="AI47" s="3"/>
      <c r="AJ47" s="138"/>
      <c r="AK47" s="84"/>
      <c r="AL47" s="84"/>
      <c r="AM47" s="84"/>
      <c r="AN47" s="84"/>
      <c r="AO47" s="135"/>
      <c r="AP47" s="3"/>
      <c r="AQ47" s="97"/>
      <c r="AR47" s="3"/>
      <c r="AS47" s="3"/>
      <c r="AT47" s="136" t="s">
        <v>91</v>
      </c>
      <c r="AU47" s="84"/>
      <c r="AV47" s="138"/>
      <c r="AW47" s="136" t="s">
        <v>127</v>
      </c>
      <c r="AX47" s="84"/>
      <c r="AY47" s="138"/>
      <c r="AZ47" s="139" t="s">
        <v>95</v>
      </c>
      <c r="BA47" s="84"/>
      <c r="BB47" s="135"/>
      <c r="BC47" s="85"/>
      <c r="BD47" s="135"/>
      <c r="BE47" s="85"/>
      <c r="BF47" s="141"/>
      <c r="BG47" s="3"/>
      <c r="BH47" s="142" t="s">
        <v>128</v>
      </c>
      <c r="BI47" s="84"/>
      <c r="BJ47" s="3"/>
      <c r="BK47" s="3"/>
    </row>
    <row r="48" ht="41.25" customHeight="1">
      <c r="A48" s="3"/>
      <c r="B48" s="97"/>
      <c r="C48" s="97"/>
      <c r="D48" s="97"/>
      <c r="E48" s="97"/>
      <c r="F48" s="143" t="s">
        <v>129</v>
      </c>
      <c r="G48" s="84"/>
      <c r="H48" s="97"/>
      <c r="I48" s="144" t="s">
        <v>130</v>
      </c>
      <c r="J48" s="145"/>
      <c r="K48" s="146"/>
      <c r="L48" s="107"/>
      <c r="M48" s="97"/>
      <c r="N48" s="97"/>
      <c r="O48" s="97"/>
      <c r="P48" s="97"/>
      <c r="Q48" s="147"/>
      <c r="R48" s="85"/>
      <c r="S48" s="148"/>
      <c r="T48" s="147"/>
      <c r="U48" s="85"/>
      <c r="V48" s="149"/>
      <c r="W48" s="3"/>
      <c r="X48" s="97"/>
      <c r="Y48" s="150" t="s">
        <v>131</v>
      </c>
      <c r="Z48" s="84"/>
      <c r="AA48" s="151"/>
      <c r="AB48" s="150" t="s">
        <v>131</v>
      </c>
      <c r="AC48" s="84"/>
      <c r="AD48" s="152"/>
      <c r="AE48" s="150" t="s">
        <v>131</v>
      </c>
      <c r="AF48" s="85"/>
      <c r="AG48" s="148"/>
      <c r="AH48" s="148"/>
      <c r="AI48" s="3"/>
      <c r="AJ48" s="152"/>
      <c r="AK48" s="85"/>
      <c r="AL48" s="153"/>
      <c r="AM48" s="152"/>
      <c r="AN48" s="85"/>
      <c r="AO48" s="149"/>
      <c r="AP48" s="3"/>
      <c r="AQ48" s="97"/>
      <c r="AR48" s="3"/>
      <c r="AS48" s="3"/>
      <c r="AT48" s="150" t="s">
        <v>131</v>
      </c>
      <c r="AU48" s="84"/>
      <c r="AV48" s="152"/>
      <c r="AW48" s="150" t="s">
        <v>131</v>
      </c>
      <c r="AX48" s="84"/>
      <c r="AY48" s="152"/>
      <c r="AZ48" s="150" t="s">
        <v>131</v>
      </c>
      <c r="BA48" s="85"/>
      <c r="BB48" s="153"/>
      <c r="BC48" s="153"/>
      <c r="BD48" s="153"/>
      <c r="BE48" s="153"/>
      <c r="BF48" s="154"/>
      <c r="BG48" s="3"/>
      <c r="BH48" s="150" t="s">
        <v>131</v>
      </c>
      <c r="BI48" s="84"/>
      <c r="BJ48" s="3"/>
      <c r="BK48" s="3"/>
    </row>
    <row r="49" ht="15.75" customHeight="1">
      <c r="A49" s="3"/>
      <c r="B49" s="97"/>
      <c r="C49" s="97"/>
      <c r="D49" s="97"/>
      <c r="E49" s="97"/>
      <c r="F49" s="155">
        <f>IFERROR(G44/H44,"-")</f>
        <v>49.40659091</v>
      </c>
      <c r="G49" s="63"/>
      <c r="H49" s="97"/>
      <c r="I49" s="156">
        <f>IFERROR(J44/I44,"-")</f>
        <v>0.5833333333</v>
      </c>
      <c r="J49" s="62"/>
      <c r="K49" s="63"/>
      <c r="L49" s="107"/>
      <c r="M49" s="97"/>
      <c r="N49" s="97"/>
      <c r="O49" s="97"/>
      <c r="P49" s="97"/>
      <c r="Q49" s="157"/>
      <c r="R49" s="63"/>
      <c r="S49" s="158"/>
      <c r="T49" s="159"/>
      <c r="U49" s="160"/>
      <c r="V49" s="161"/>
      <c r="W49" s="3"/>
      <c r="X49" s="97"/>
      <c r="Y49" s="156">
        <f>IFERROR(AH44/SUM(Z44,R44),"-")</f>
        <v>0.1428571429</v>
      </c>
      <c r="Z49" s="63"/>
      <c r="AA49" s="162"/>
      <c r="AB49" s="156">
        <f>IFERROR(U44/R44,"-")</f>
        <v>0.1</v>
      </c>
      <c r="AC49" s="63"/>
      <c r="AD49" s="163"/>
      <c r="AE49" s="156">
        <f>IFERROR(AD44/Z44,"-")</f>
        <v>0.25</v>
      </c>
      <c r="AF49" s="63"/>
      <c r="AG49" s="164"/>
      <c r="AH49" s="165"/>
      <c r="AI49" s="3"/>
      <c r="AJ49" s="163"/>
      <c r="AK49" s="63"/>
      <c r="AL49" s="166"/>
      <c r="AM49" s="167"/>
      <c r="AN49" s="160"/>
      <c r="AO49" s="161"/>
      <c r="AP49" s="3"/>
      <c r="AQ49" s="97"/>
      <c r="AR49" s="3"/>
      <c r="AS49" s="3"/>
      <c r="AT49" s="156">
        <f>IFERROR(BC44/SUM(AM44,AU44),"-")</f>
        <v>0.3092783505</v>
      </c>
      <c r="AU49" s="63"/>
      <c r="AV49" s="163"/>
      <c r="AW49" s="156">
        <f>IFERROR(AP44/AM44,"-")</f>
        <v>0.25</v>
      </c>
      <c r="AX49" s="63"/>
      <c r="AY49" s="163"/>
      <c r="AZ49" s="156">
        <f>IFERROR(AY44/AU44,"-")</f>
        <v>0.3287671233</v>
      </c>
      <c r="BA49" s="63"/>
      <c r="BB49" s="168"/>
      <c r="BC49" s="169"/>
      <c r="BD49" s="168"/>
      <c r="BE49" s="169"/>
      <c r="BF49" s="170"/>
      <c r="BG49" s="3"/>
      <c r="BH49" s="156">
        <f>IFERROR(SUM(BG44)/SUM(R44,Z44,AM44,AU44),"-")</f>
        <v>0.2882882883</v>
      </c>
      <c r="BI49" s="63"/>
      <c r="BJ49" s="3"/>
      <c r="BK49" s="3"/>
    </row>
    <row r="50" ht="15.75" customHeight="1">
      <c r="A50" s="3"/>
      <c r="B50" s="97"/>
      <c r="C50" s="97"/>
      <c r="D50" s="97"/>
      <c r="E50" s="97"/>
      <c r="G50" s="160"/>
      <c r="H50" s="97"/>
      <c r="I50" s="171"/>
      <c r="K50" s="160"/>
      <c r="L50" s="107"/>
      <c r="M50" s="97"/>
      <c r="N50" s="97"/>
      <c r="O50" s="97"/>
      <c r="P50" s="97"/>
      <c r="Q50" s="171"/>
      <c r="R50" s="160"/>
      <c r="S50" s="158"/>
      <c r="U50" s="160"/>
      <c r="V50" s="161"/>
      <c r="W50" s="3"/>
      <c r="X50" s="97"/>
      <c r="Y50" s="171"/>
      <c r="Z50" s="160"/>
      <c r="AA50" s="162"/>
      <c r="AB50" s="171"/>
      <c r="AC50" s="160"/>
      <c r="AD50" s="172"/>
      <c r="AE50" s="171"/>
      <c r="AF50" s="160"/>
      <c r="AG50" s="173"/>
      <c r="AH50" s="173"/>
      <c r="AI50" s="3"/>
      <c r="AJ50" s="171"/>
      <c r="AK50" s="160"/>
      <c r="AL50" s="166"/>
      <c r="AN50" s="160"/>
      <c r="AO50" s="161"/>
      <c r="AP50" s="3"/>
      <c r="AQ50" s="97"/>
      <c r="AR50" s="3"/>
      <c r="AS50" s="3"/>
      <c r="AT50" s="171"/>
      <c r="AU50" s="160"/>
      <c r="AV50" s="172"/>
      <c r="AW50" s="171"/>
      <c r="AX50" s="160"/>
      <c r="AY50" s="172"/>
      <c r="AZ50" s="171"/>
      <c r="BA50" s="160"/>
      <c r="BB50" s="173"/>
      <c r="BC50" s="173"/>
      <c r="BD50" s="173"/>
      <c r="BE50" s="173"/>
      <c r="BF50" s="174"/>
      <c r="BG50" s="3"/>
      <c r="BH50" s="171"/>
      <c r="BI50" s="160"/>
      <c r="BJ50" s="3"/>
      <c r="BK50" s="3"/>
    </row>
    <row r="51" ht="15.0" customHeight="1">
      <c r="A51" s="3"/>
      <c r="B51" s="97"/>
      <c r="C51" s="97"/>
      <c r="D51" s="97"/>
      <c r="E51" s="97"/>
      <c r="F51" s="145"/>
      <c r="G51" s="146"/>
      <c r="H51" s="97"/>
      <c r="I51" s="175"/>
      <c r="J51" s="145"/>
      <c r="K51" s="146"/>
      <c r="L51" s="107"/>
      <c r="M51" s="97"/>
      <c r="N51" s="97"/>
      <c r="O51" s="97"/>
      <c r="P51" s="97"/>
      <c r="Q51" s="175"/>
      <c r="R51" s="146"/>
      <c r="S51" s="158"/>
      <c r="T51" s="145"/>
      <c r="U51" s="146"/>
      <c r="V51" s="166"/>
      <c r="W51" s="3"/>
      <c r="X51" s="97"/>
      <c r="Y51" s="175"/>
      <c r="Z51" s="146"/>
      <c r="AA51" s="162"/>
      <c r="AB51" s="175"/>
      <c r="AC51" s="146"/>
      <c r="AD51" s="176"/>
      <c r="AE51" s="175"/>
      <c r="AF51" s="146"/>
      <c r="AG51" s="177"/>
      <c r="AH51" s="177"/>
      <c r="AI51" s="3"/>
      <c r="AJ51" s="175"/>
      <c r="AK51" s="146"/>
      <c r="AL51" s="166"/>
      <c r="AM51" s="145"/>
      <c r="AN51" s="146"/>
      <c r="AO51" s="166"/>
      <c r="AP51" s="3"/>
      <c r="AQ51" s="97"/>
      <c r="AR51" s="3"/>
      <c r="AS51" s="3"/>
      <c r="AT51" s="175"/>
      <c r="AU51" s="146"/>
      <c r="AV51" s="176"/>
      <c r="AW51" s="175"/>
      <c r="AX51" s="146"/>
      <c r="AY51" s="176"/>
      <c r="AZ51" s="175"/>
      <c r="BA51" s="146"/>
      <c r="BB51" s="177"/>
      <c r="BC51" s="177"/>
      <c r="BD51" s="177"/>
      <c r="BE51" s="177"/>
      <c r="BF51" s="178"/>
      <c r="BG51" s="3"/>
      <c r="BH51" s="175"/>
      <c r="BI51" s="146"/>
      <c r="BJ51" s="3"/>
      <c r="BK51" s="3"/>
    </row>
    <row r="52" ht="15.75" customHeight="1">
      <c r="A52" s="3"/>
      <c r="B52" s="3"/>
      <c r="C52" s="3"/>
      <c r="D52" s="3"/>
      <c r="E52" s="3"/>
      <c r="F52" s="143" t="s">
        <v>132</v>
      </c>
      <c r="G52" s="84"/>
      <c r="H52" s="3"/>
      <c r="I52" s="143" t="s">
        <v>133</v>
      </c>
      <c r="J52" s="84"/>
      <c r="K52" s="85"/>
      <c r="L52" s="107"/>
      <c r="M52" s="3"/>
      <c r="N52" s="3"/>
      <c r="O52" s="3"/>
      <c r="P52" s="3"/>
      <c r="Q52" s="147"/>
      <c r="R52" s="84"/>
      <c r="S52" s="148"/>
      <c r="T52" s="147"/>
      <c r="U52" s="85"/>
      <c r="V52" s="152"/>
      <c r="W52" s="3"/>
      <c r="X52" s="3"/>
      <c r="Y52" s="150" t="s">
        <v>134</v>
      </c>
      <c r="Z52" s="84"/>
      <c r="AA52" s="151"/>
      <c r="AB52" s="150" t="s">
        <v>134</v>
      </c>
      <c r="AC52" s="84"/>
      <c r="AD52" s="152"/>
      <c r="AE52" s="150" t="s">
        <v>134</v>
      </c>
      <c r="AF52" s="85"/>
      <c r="AG52" s="148"/>
      <c r="AH52" s="148"/>
      <c r="AI52" s="3"/>
      <c r="AJ52" s="152"/>
      <c r="AK52" s="84"/>
      <c r="AL52" s="153"/>
      <c r="AM52" s="152"/>
      <c r="AN52" s="85"/>
      <c r="AO52" s="152"/>
      <c r="AP52" s="3"/>
      <c r="AQ52" s="3"/>
      <c r="AR52" s="3"/>
      <c r="AS52" s="3"/>
      <c r="AT52" s="150" t="s">
        <v>134</v>
      </c>
      <c r="AU52" s="84"/>
      <c r="AV52" s="152"/>
      <c r="AW52" s="150" t="s">
        <v>134</v>
      </c>
      <c r="AX52" s="84"/>
      <c r="AY52" s="152"/>
      <c r="AZ52" s="150" t="s">
        <v>134</v>
      </c>
      <c r="BA52" s="85"/>
      <c r="BB52" s="153"/>
      <c r="BC52" s="153"/>
      <c r="BD52" s="153"/>
      <c r="BE52" s="153"/>
      <c r="BF52" s="154"/>
      <c r="BG52" s="3"/>
      <c r="BH52" s="150" t="s">
        <v>134</v>
      </c>
      <c r="BI52" s="84"/>
      <c r="BJ52" s="3"/>
      <c r="BK52" s="3"/>
    </row>
    <row r="53" ht="15.75" customHeight="1">
      <c r="A53" s="3"/>
      <c r="B53" s="3"/>
      <c r="C53" s="3"/>
      <c r="D53" s="3"/>
      <c r="E53" s="3"/>
      <c r="F53" s="179">
        <f>IFERROR(I5/(I4),"-")</f>
        <v>0.9318181818</v>
      </c>
      <c r="G53" s="63"/>
      <c r="H53" s="3"/>
      <c r="I53" s="180">
        <f>IFERROR(K44/J44,"-")</f>
        <v>1.571428571</v>
      </c>
      <c r="J53" s="62"/>
      <c r="K53" s="63"/>
      <c r="L53" s="181"/>
      <c r="M53" s="3"/>
      <c r="N53" s="3"/>
      <c r="O53" s="3"/>
      <c r="P53" s="3"/>
      <c r="Q53" s="157"/>
      <c r="R53" s="63"/>
      <c r="S53" s="182"/>
      <c r="T53" s="157"/>
      <c r="U53" s="63"/>
      <c r="V53" s="163"/>
      <c r="W53" s="3"/>
      <c r="X53" s="3"/>
      <c r="Y53" s="156">
        <f>+AE53</f>
        <v>0</v>
      </c>
      <c r="Z53" s="63"/>
      <c r="AA53" s="162"/>
      <c r="AB53" s="183" t="s">
        <v>119</v>
      </c>
      <c r="AC53" s="63"/>
      <c r="AD53" s="163"/>
      <c r="AE53" s="156">
        <f>IFERROR(AB44/Z44,"-")</f>
        <v>0</v>
      </c>
      <c r="AF53" s="63"/>
      <c r="AG53" s="184"/>
      <c r="AH53" s="185"/>
      <c r="AI53" s="3"/>
      <c r="AJ53" s="163"/>
      <c r="AK53" s="63"/>
      <c r="AL53" s="186"/>
      <c r="AM53" s="163"/>
      <c r="AN53" s="63"/>
      <c r="AO53" s="163"/>
      <c r="AP53" s="3"/>
      <c r="AQ53" s="3"/>
      <c r="AR53" s="3"/>
      <c r="AS53" s="3"/>
      <c r="AT53" s="156">
        <f>+AZ53</f>
        <v>0.3287671233</v>
      </c>
      <c r="AU53" s="63"/>
      <c r="AV53" s="163"/>
      <c r="AW53" s="156" t="str">
        <f>iferror("-")</f>
        <v>-</v>
      </c>
      <c r="AX53" s="63"/>
      <c r="AY53" s="163"/>
      <c r="AZ53" s="156">
        <f>IFERROR(AW44/AU44,"-")</f>
        <v>0.3287671233</v>
      </c>
      <c r="BA53" s="63"/>
      <c r="BB53" s="187"/>
      <c r="BC53" s="188"/>
      <c r="BD53" s="187"/>
      <c r="BE53" s="188"/>
      <c r="BF53" s="170"/>
      <c r="BG53" s="3"/>
      <c r="BH53" s="156">
        <f>IFERROR(SUM(AW44,AB44)/SUM(AU44,Z44),"-")</f>
        <v>0.3116883117</v>
      </c>
      <c r="BI53" s="63"/>
      <c r="BJ53" s="3"/>
      <c r="BK53" s="3"/>
    </row>
    <row r="54" ht="15.75" customHeight="1">
      <c r="A54" s="3"/>
      <c r="B54" s="3"/>
      <c r="C54" s="3"/>
      <c r="D54" s="3"/>
      <c r="E54" s="3"/>
      <c r="G54" s="160"/>
      <c r="H54" s="3"/>
      <c r="I54" s="171"/>
      <c r="K54" s="160"/>
      <c r="L54" s="107"/>
      <c r="M54" s="3"/>
      <c r="N54" s="3"/>
      <c r="O54" s="3"/>
      <c r="P54" s="3"/>
      <c r="Q54" s="171"/>
      <c r="R54" s="160"/>
      <c r="S54" s="182"/>
      <c r="T54" s="171"/>
      <c r="U54" s="160"/>
      <c r="V54" s="171"/>
      <c r="W54" s="3"/>
      <c r="X54" s="3"/>
      <c r="Y54" s="171"/>
      <c r="Z54" s="160"/>
      <c r="AA54" s="162"/>
      <c r="AB54" s="171"/>
      <c r="AC54" s="160"/>
      <c r="AD54" s="172"/>
      <c r="AE54" s="171"/>
      <c r="AF54" s="160"/>
      <c r="AG54" s="173"/>
      <c r="AH54" s="173"/>
      <c r="AI54" s="3"/>
      <c r="AJ54" s="171"/>
      <c r="AK54" s="160"/>
      <c r="AL54" s="186"/>
      <c r="AM54" s="171"/>
      <c r="AN54" s="160"/>
      <c r="AO54" s="171"/>
      <c r="AP54" s="3"/>
      <c r="AQ54" s="3"/>
      <c r="AR54" s="3"/>
      <c r="AS54" s="3"/>
      <c r="AT54" s="171"/>
      <c r="AU54" s="160"/>
      <c r="AV54" s="172"/>
      <c r="AW54" s="171"/>
      <c r="AX54" s="160"/>
      <c r="AY54" s="172"/>
      <c r="AZ54" s="171"/>
      <c r="BA54" s="160"/>
      <c r="BB54" s="173"/>
      <c r="BC54" s="173"/>
      <c r="BD54" s="173"/>
      <c r="BE54" s="173"/>
      <c r="BF54" s="174"/>
      <c r="BG54" s="3"/>
      <c r="BH54" s="171"/>
      <c r="BI54" s="160"/>
      <c r="BJ54" s="3"/>
      <c r="BK54" s="3"/>
    </row>
    <row r="55" ht="15.75" customHeight="1">
      <c r="A55" s="3"/>
      <c r="B55" s="3"/>
      <c r="C55" s="3"/>
      <c r="D55" s="3"/>
      <c r="E55" s="3"/>
      <c r="F55" s="145"/>
      <c r="G55" s="146"/>
      <c r="H55" s="3"/>
      <c r="I55" s="175"/>
      <c r="J55" s="145"/>
      <c r="K55" s="146"/>
      <c r="L55" s="107"/>
      <c r="M55" s="3"/>
      <c r="N55" s="3"/>
      <c r="O55" s="3"/>
      <c r="P55" s="3"/>
      <c r="Q55" s="175"/>
      <c r="R55" s="146"/>
      <c r="S55" s="182"/>
      <c r="T55" s="175"/>
      <c r="U55" s="146"/>
      <c r="V55" s="175"/>
      <c r="W55" s="3"/>
      <c r="X55" s="3"/>
      <c r="Y55" s="175"/>
      <c r="Z55" s="146"/>
      <c r="AA55" s="162"/>
      <c r="AB55" s="175"/>
      <c r="AC55" s="146"/>
      <c r="AD55" s="176"/>
      <c r="AE55" s="175"/>
      <c r="AF55" s="146"/>
      <c r="AG55" s="177"/>
      <c r="AH55" s="177"/>
      <c r="AI55" s="3"/>
      <c r="AJ55" s="175"/>
      <c r="AK55" s="146"/>
      <c r="AL55" s="186"/>
      <c r="AM55" s="175"/>
      <c r="AN55" s="146"/>
      <c r="AO55" s="175"/>
      <c r="AP55" s="3"/>
      <c r="AQ55" s="3"/>
      <c r="AR55" s="3"/>
      <c r="AS55" s="3"/>
      <c r="AT55" s="175"/>
      <c r="AU55" s="146"/>
      <c r="AV55" s="176"/>
      <c r="AW55" s="175"/>
      <c r="AX55" s="146"/>
      <c r="AY55" s="176"/>
      <c r="AZ55" s="175"/>
      <c r="BA55" s="146"/>
      <c r="BB55" s="177"/>
      <c r="BC55" s="177"/>
      <c r="BD55" s="177"/>
      <c r="BE55" s="177"/>
      <c r="BF55" s="178"/>
      <c r="BG55" s="3"/>
      <c r="BH55" s="175"/>
      <c r="BI55" s="146"/>
      <c r="BJ55" s="3"/>
      <c r="BK55" s="3"/>
    </row>
    <row r="56" ht="15.75" customHeight="1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89"/>
      <c r="R56" s="189"/>
      <c r="S56" s="189"/>
      <c r="T56" s="189"/>
      <c r="U56" s="189"/>
      <c r="V56" s="110"/>
      <c r="W56" s="110"/>
      <c r="X56" s="110"/>
      <c r="Y56" s="150" t="s">
        <v>135</v>
      </c>
      <c r="Z56" s="84"/>
      <c r="AA56" s="190"/>
      <c r="AB56" s="150" t="s">
        <v>135</v>
      </c>
      <c r="AC56" s="84"/>
      <c r="AD56" s="152"/>
      <c r="AE56" s="150" t="s">
        <v>135</v>
      </c>
      <c r="AF56" s="84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50" t="s">
        <v>135</v>
      </c>
      <c r="AU56" s="84"/>
      <c r="AV56" s="152"/>
      <c r="AW56" s="150" t="s">
        <v>135</v>
      </c>
      <c r="AX56" s="84"/>
      <c r="AY56" s="152"/>
      <c r="AZ56" s="150" t="s">
        <v>135</v>
      </c>
      <c r="BA56" s="84"/>
      <c r="BB56" s="110"/>
      <c r="BC56" s="110"/>
      <c r="BD56" s="110"/>
      <c r="BE56" s="152"/>
      <c r="BF56" s="84"/>
      <c r="BG56" s="3"/>
      <c r="BH56" s="150" t="s">
        <v>135</v>
      </c>
      <c r="BI56" s="84"/>
      <c r="BJ56" s="3"/>
      <c r="BK56" s="3"/>
    </row>
    <row r="57" ht="15.75" customHeight="1">
      <c r="A57" s="110"/>
      <c r="B57" s="110"/>
      <c r="C57" s="110"/>
      <c r="D57" s="110"/>
      <c r="E57" s="110"/>
      <c r="F57" s="110"/>
      <c r="G57" s="110"/>
      <c r="H57" s="110"/>
      <c r="I57" s="110"/>
      <c r="J57" s="191" t="s">
        <v>136</v>
      </c>
      <c r="K57" s="110"/>
      <c r="L57" s="110"/>
      <c r="M57" s="110"/>
      <c r="N57" s="110"/>
      <c r="O57" s="110"/>
      <c r="P57" s="110"/>
      <c r="Q57" s="189"/>
      <c r="R57" s="192"/>
      <c r="S57" s="84"/>
      <c r="T57" s="85"/>
      <c r="U57" s="190"/>
      <c r="V57" s="190"/>
      <c r="W57" s="190"/>
      <c r="X57" s="110"/>
      <c r="Y57" s="156">
        <f>IFERROR(SUM(Z44,R44)/SUM(Y44,Q44),"-")</f>
        <v>0.7</v>
      </c>
      <c r="Z57" s="63"/>
      <c r="AA57" s="110"/>
      <c r="AB57" s="156">
        <f>iferror(R44/Q44,"-")</f>
        <v>0.7692307692</v>
      </c>
      <c r="AC57" s="63"/>
      <c r="AD57" s="163"/>
      <c r="AE57" s="156">
        <f>iferror(Z44/Y44,"-")</f>
        <v>0.5714285714</v>
      </c>
      <c r="AF57" s="63"/>
      <c r="AG57" s="110"/>
      <c r="AH57" s="110"/>
      <c r="AI57" s="110"/>
      <c r="AJ57" s="110"/>
      <c r="AK57" s="193"/>
      <c r="AL57" s="84"/>
      <c r="AM57" s="85"/>
      <c r="AN57" s="190"/>
      <c r="AO57" s="190"/>
      <c r="AP57" s="190"/>
      <c r="AQ57" s="110"/>
      <c r="AR57" s="110"/>
      <c r="AS57" s="102"/>
      <c r="AT57" s="156">
        <f>IFERROR(SUM(AU44,AM44)/SUM(AT44,AL44),"-")</f>
        <v>0.9326923077</v>
      </c>
      <c r="AU57" s="63"/>
      <c r="AV57" s="163"/>
      <c r="AW57" s="156">
        <f>iferror(AM44/AL44,"-")</f>
        <v>0.96</v>
      </c>
      <c r="AX57" s="63"/>
      <c r="AY57" s="163"/>
      <c r="AZ57" s="156">
        <f>iferror(AU44/AT44,"-")</f>
        <v>0.9240506329</v>
      </c>
      <c r="BA57" s="63"/>
      <c r="BB57" s="110"/>
      <c r="BC57" s="110"/>
      <c r="BD57" s="110"/>
      <c r="BE57" s="163"/>
      <c r="BF57" s="63"/>
      <c r="BG57" s="110"/>
      <c r="BH57" s="156">
        <f>IFERROR(SUM(AU44,AM44,Z44,R44)/SUM(AT44,AL44,Y44,Q44),"-")</f>
        <v>0.8951612903</v>
      </c>
      <c r="BI57" s="63"/>
      <c r="BJ57" s="3"/>
      <c r="BK57" s="3"/>
    </row>
    <row r="58" ht="15.75" customHeight="1">
      <c r="A58" s="110"/>
      <c r="B58" s="110"/>
      <c r="C58" s="110"/>
      <c r="D58" s="110"/>
      <c r="E58" s="110"/>
      <c r="F58" s="110"/>
      <c r="G58" s="110"/>
      <c r="H58" s="110"/>
      <c r="I58" s="110"/>
      <c r="J58" s="194" t="s">
        <v>137</v>
      </c>
      <c r="K58" s="110"/>
      <c r="L58" s="110"/>
      <c r="M58" s="110"/>
      <c r="N58" s="110"/>
      <c r="O58" s="110"/>
      <c r="P58" s="110"/>
      <c r="Q58" s="110"/>
      <c r="R58" s="163"/>
      <c r="S58" s="62"/>
      <c r="T58" s="63"/>
      <c r="U58" s="190"/>
      <c r="V58" s="190"/>
      <c r="W58" s="190"/>
      <c r="X58" s="110"/>
      <c r="Y58" s="171"/>
      <c r="Z58" s="160"/>
      <c r="AA58" s="110"/>
      <c r="AB58" s="171"/>
      <c r="AC58" s="160"/>
      <c r="AD58" s="172"/>
      <c r="AE58" s="171"/>
      <c r="AF58" s="160"/>
      <c r="AG58" s="135"/>
      <c r="AH58" s="135"/>
      <c r="AI58" s="195"/>
      <c r="AJ58" s="110"/>
      <c r="AK58" s="163"/>
      <c r="AL58" s="62"/>
      <c r="AM58" s="63"/>
      <c r="AN58" s="190"/>
      <c r="AO58" s="190"/>
      <c r="AP58" s="190"/>
      <c r="AQ58" s="110"/>
      <c r="AR58" s="110"/>
      <c r="AS58" s="196"/>
      <c r="AT58" s="171"/>
      <c r="AU58" s="160"/>
      <c r="AV58" s="172"/>
      <c r="AW58" s="171"/>
      <c r="AX58" s="160"/>
      <c r="AY58" s="172"/>
      <c r="AZ58" s="171"/>
      <c r="BA58" s="160"/>
      <c r="BB58" s="197"/>
      <c r="BC58" s="197"/>
      <c r="BD58" s="197"/>
      <c r="BE58" s="171"/>
      <c r="BF58" s="160"/>
      <c r="BG58" s="197"/>
      <c r="BH58" s="171"/>
      <c r="BI58" s="160"/>
      <c r="BJ58" s="3"/>
      <c r="BK58" s="3"/>
    </row>
    <row r="59" ht="15.75" customHeight="1">
      <c r="A59" s="110"/>
      <c r="B59" s="110"/>
      <c r="C59" s="110"/>
      <c r="D59" s="110"/>
      <c r="E59" s="110"/>
      <c r="F59" s="110"/>
      <c r="G59" s="110"/>
      <c r="H59" s="110"/>
      <c r="I59" s="110"/>
      <c r="J59" s="198" t="s">
        <v>138</v>
      </c>
      <c r="K59" s="110"/>
      <c r="L59" s="110"/>
      <c r="M59" s="110"/>
      <c r="N59" s="110"/>
      <c r="O59" s="110"/>
      <c r="P59" s="110"/>
      <c r="Q59" s="110"/>
      <c r="R59" s="171"/>
      <c r="T59" s="160"/>
      <c r="U59" s="190"/>
      <c r="V59" s="190"/>
      <c r="W59" s="190"/>
      <c r="X59" s="110"/>
      <c r="Y59" s="175"/>
      <c r="Z59" s="146"/>
      <c r="AA59" s="110"/>
      <c r="AB59" s="175"/>
      <c r="AC59" s="146"/>
      <c r="AD59" s="176"/>
      <c r="AE59" s="175"/>
      <c r="AF59" s="146"/>
      <c r="AG59" s="149"/>
      <c r="AH59" s="152"/>
      <c r="AI59" s="85"/>
      <c r="AJ59" s="110"/>
      <c r="AK59" s="171"/>
      <c r="AM59" s="160"/>
      <c r="AN59" s="190"/>
      <c r="AO59" s="190"/>
      <c r="AP59" s="190"/>
      <c r="AQ59" s="110"/>
      <c r="AR59" s="110"/>
      <c r="AS59" s="196"/>
      <c r="AT59" s="175"/>
      <c r="AU59" s="146"/>
      <c r="AV59" s="176"/>
      <c r="AW59" s="175"/>
      <c r="AX59" s="146"/>
      <c r="AY59" s="176"/>
      <c r="AZ59" s="175"/>
      <c r="BA59" s="146"/>
      <c r="BB59" s="199"/>
      <c r="BC59" s="199"/>
      <c r="BD59" s="199"/>
      <c r="BE59" s="175"/>
      <c r="BF59" s="146"/>
      <c r="BG59" s="199"/>
      <c r="BH59" s="175"/>
      <c r="BI59" s="146"/>
      <c r="BJ59" s="3"/>
      <c r="BK59" s="3"/>
    </row>
    <row r="60" ht="15.75" customHeight="1">
      <c r="A60" s="110"/>
      <c r="B60" s="110"/>
      <c r="C60" s="110"/>
      <c r="D60" s="110"/>
      <c r="E60" s="110"/>
      <c r="F60" s="110"/>
      <c r="G60" s="110"/>
      <c r="H60" s="110"/>
      <c r="I60" s="110"/>
      <c r="J60" s="200"/>
      <c r="K60" s="110"/>
      <c r="L60" s="110"/>
      <c r="M60" s="110"/>
      <c r="N60" s="110"/>
      <c r="O60" s="110"/>
      <c r="P60" s="110"/>
      <c r="Q60" s="110"/>
      <c r="R60" s="175"/>
      <c r="S60" s="145"/>
      <c r="T60" s="146"/>
      <c r="U60" s="190"/>
      <c r="V60" s="190"/>
      <c r="W60" s="190"/>
      <c r="X60" s="110"/>
      <c r="Y60" s="110"/>
      <c r="Z60" s="110"/>
      <c r="AA60" s="110"/>
      <c r="AB60" s="110"/>
      <c r="AC60" s="110"/>
      <c r="AD60" s="110"/>
      <c r="AE60" s="110"/>
      <c r="AF60" s="163"/>
      <c r="AG60" s="63"/>
      <c r="AH60" s="163"/>
      <c r="AI60" s="63"/>
      <c r="AJ60" s="110"/>
      <c r="AK60" s="175"/>
      <c r="AL60" s="145"/>
      <c r="AM60" s="146"/>
      <c r="AN60" s="190"/>
      <c r="AO60" s="190"/>
      <c r="AP60" s="190"/>
      <c r="AQ60" s="110"/>
      <c r="AR60" s="110"/>
      <c r="AS60" s="196"/>
      <c r="AT60" s="110"/>
      <c r="AU60" s="110"/>
      <c r="AV60" s="110"/>
      <c r="AW60" s="110"/>
      <c r="AX60" s="110"/>
      <c r="AY60" s="110"/>
      <c r="AZ60" s="110"/>
      <c r="BA60" s="201"/>
      <c r="BB60" s="199"/>
      <c r="BC60" s="199"/>
      <c r="BD60" s="199"/>
      <c r="BE60" s="199"/>
      <c r="BF60" s="199"/>
      <c r="BG60" s="199"/>
      <c r="BH60" s="199"/>
      <c r="BI60" s="202"/>
      <c r="BJ60" s="3"/>
      <c r="BK60" s="3"/>
    </row>
    <row r="61" ht="15.75" customHeight="1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90"/>
      <c r="V61" s="190"/>
      <c r="W61" s="190"/>
      <c r="X61" s="110"/>
      <c r="Y61" s="110"/>
      <c r="Z61" s="110"/>
      <c r="AA61" s="110"/>
      <c r="AB61" s="110"/>
      <c r="AC61" s="110"/>
      <c r="AD61" s="110"/>
      <c r="AE61" s="110"/>
      <c r="AF61" s="171"/>
      <c r="AG61" s="160"/>
      <c r="AH61" s="171"/>
      <c r="AI61" s="160"/>
      <c r="AJ61" s="110"/>
      <c r="AK61" s="110"/>
      <c r="AL61" s="110"/>
      <c r="AM61" s="110"/>
      <c r="AN61" s="190"/>
      <c r="AO61" s="190"/>
      <c r="AP61" s="190"/>
      <c r="AQ61" s="110"/>
      <c r="AR61" s="110"/>
      <c r="AS61" s="110"/>
      <c r="AT61" s="110"/>
      <c r="AU61" s="110"/>
      <c r="AV61" s="110"/>
      <c r="AW61" s="110"/>
      <c r="AX61" s="110"/>
      <c r="AY61" s="110"/>
      <c r="AZ61" s="110"/>
      <c r="BA61" s="201"/>
      <c r="BB61" s="199"/>
      <c r="BC61" s="199"/>
      <c r="BD61" s="199"/>
      <c r="BE61" s="199"/>
      <c r="BF61" s="199"/>
      <c r="BG61" s="199"/>
      <c r="BH61" s="199"/>
      <c r="BI61" s="202"/>
      <c r="BJ61" s="3"/>
      <c r="BK61" s="3"/>
    </row>
    <row r="62" ht="15.75" customHeight="1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90"/>
      <c r="V62" s="190"/>
      <c r="W62" s="190"/>
      <c r="X62" s="110"/>
      <c r="Y62" s="110"/>
      <c r="Z62" s="110"/>
      <c r="AA62" s="110"/>
      <c r="AB62" s="110"/>
      <c r="AC62" s="110"/>
      <c r="AD62" s="110"/>
      <c r="AE62" s="110"/>
      <c r="AF62" s="175"/>
      <c r="AG62" s="146"/>
      <c r="AH62" s="175"/>
      <c r="AI62" s="146"/>
      <c r="AJ62" s="110"/>
      <c r="AK62" s="110"/>
      <c r="AL62" s="110"/>
      <c r="AM62" s="110"/>
      <c r="AN62" s="190"/>
      <c r="AO62" s="190"/>
      <c r="AP62" s="190"/>
      <c r="AQ62" s="110"/>
      <c r="AR62" s="110"/>
      <c r="AS62" s="110"/>
      <c r="AT62" s="110"/>
      <c r="AU62" s="110"/>
      <c r="AV62" s="110"/>
      <c r="AW62" s="110"/>
      <c r="AX62" s="110"/>
      <c r="AY62" s="110"/>
      <c r="AZ62" s="110"/>
      <c r="BA62" s="203"/>
      <c r="BB62" s="204"/>
      <c r="BC62" s="204"/>
      <c r="BD62" s="204"/>
      <c r="BE62" s="204"/>
      <c r="BF62" s="204"/>
      <c r="BG62" s="204"/>
      <c r="BH62" s="204"/>
      <c r="BI62" s="205"/>
    </row>
    <row r="63" ht="15.75" customHeight="1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90"/>
      <c r="V63" s="190"/>
      <c r="W63" s="190"/>
      <c r="X63" s="110"/>
      <c r="Y63" s="110"/>
      <c r="Z63" s="110"/>
      <c r="AA63" s="110"/>
      <c r="AB63" s="110"/>
      <c r="AC63" s="110"/>
      <c r="AD63" s="110"/>
      <c r="AE63" s="110"/>
      <c r="AF63" s="110"/>
      <c r="AG63" s="110"/>
      <c r="AH63" s="152"/>
      <c r="AI63" s="85"/>
      <c r="AJ63" s="152"/>
      <c r="AK63" s="85"/>
      <c r="AL63" s="110"/>
      <c r="AM63" s="110"/>
      <c r="AN63" s="110"/>
      <c r="AO63" s="110"/>
      <c r="AP63" s="110"/>
      <c r="AQ63" s="110"/>
      <c r="AR63" s="110"/>
      <c r="AS63" s="110"/>
      <c r="AT63" s="110"/>
      <c r="AU63" s="110"/>
      <c r="AV63" s="110"/>
      <c r="AW63" s="110"/>
      <c r="AX63" s="110"/>
      <c r="AY63" s="110"/>
      <c r="AZ63" s="110"/>
      <c r="BA63" s="110"/>
      <c r="BB63" s="110"/>
      <c r="BC63" s="110"/>
      <c r="BD63" s="110"/>
      <c r="BE63" s="110"/>
      <c r="BF63" s="110"/>
      <c r="BG63" s="110"/>
      <c r="BH63" s="110"/>
      <c r="BI63" s="110"/>
      <c r="BJ63" s="110"/>
      <c r="BK63" s="110"/>
    </row>
    <row r="64" ht="15.75" customHeight="1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90"/>
      <c r="V64" s="190"/>
      <c r="W64" s="19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  <c r="AH64" s="163"/>
      <c r="AI64" s="63"/>
      <c r="AJ64" s="167"/>
      <c r="AK64" s="160"/>
      <c r="AL64" s="110"/>
      <c r="AM64" s="110"/>
      <c r="AN64" s="110"/>
      <c r="AO64" s="110"/>
      <c r="AP64" s="110"/>
      <c r="AQ64" s="110"/>
      <c r="AR64" s="110"/>
      <c r="AS64" s="110"/>
      <c r="AT64" s="110"/>
      <c r="AU64" s="110"/>
      <c r="AV64" s="110"/>
      <c r="AW64" s="110"/>
      <c r="AX64" s="110"/>
      <c r="AY64" s="11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  <c r="BJ64" s="110"/>
      <c r="BK64" s="110"/>
    </row>
    <row r="65" ht="15.75" customHeight="1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90"/>
      <c r="V65" s="190"/>
      <c r="W65" s="190"/>
      <c r="X65" s="110"/>
      <c r="Y65" s="110"/>
      <c r="Z65" s="110"/>
      <c r="AA65" s="110"/>
      <c r="AB65" s="110"/>
      <c r="AC65" s="110"/>
      <c r="AD65" s="110"/>
      <c r="AE65" s="110"/>
      <c r="AF65" s="110"/>
      <c r="AG65" s="110"/>
      <c r="AH65" s="171"/>
      <c r="AI65" s="160"/>
      <c r="AK65" s="160"/>
      <c r="AL65" s="110"/>
      <c r="AM65" s="110"/>
      <c r="AN65" s="110"/>
      <c r="AO65" s="110"/>
      <c r="AP65" s="110"/>
      <c r="AQ65" s="110"/>
      <c r="AR65" s="110"/>
      <c r="AS65" s="110"/>
      <c r="AT65" s="110"/>
      <c r="AU65" s="110"/>
      <c r="AV65" s="110"/>
      <c r="AW65" s="110"/>
      <c r="AX65" s="110"/>
      <c r="AY65" s="110"/>
      <c r="AZ65" s="110"/>
      <c r="BA65" s="110"/>
      <c r="BB65" s="110"/>
      <c r="BC65" s="110"/>
      <c r="BD65" s="110"/>
      <c r="BE65" s="110"/>
      <c r="BF65" s="110"/>
      <c r="BG65" s="110"/>
      <c r="BH65" s="110"/>
      <c r="BI65" s="110"/>
      <c r="BJ65" s="110"/>
      <c r="BK65" s="110"/>
    </row>
    <row r="66" ht="15.75" customHeight="1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75"/>
      <c r="AI66" s="146"/>
      <c r="AJ66" s="145"/>
      <c r="AK66" s="146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  <c r="BJ66" s="110"/>
      <c r="BK66" s="110"/>
    </row>
    <row r="67" ht="15.75" customHeight="1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  <c r="BJ67" s="110"/>
      <c r="BK67" s="110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4">
    <mergeCell ref="B1:B2"/>
    <mergeCell ref="G2:K2"/>
    <mergeCell ref="A3:B4"/>
    <mergeCell ref="G3:K3"/>
    <mergeCell ref="O3:P3"/>
    <mergeCell ref="O4:P4"/>
    <mergeCell ref="A5:B5"/>
    <mergeCell ref="Q10:AJ10"/>
    <mergeCell ref="I11:N11"/>
    <mergeCell ref="Q11:W11"/>
    <mergeCell ref="Y11:AF11"/>
    <mergeCell ref="AH11:AJ11"/>
    <mergeCell ref="AL11:AR11"/>
    <mergeCell ref="AT11:BA11"/>
    <mergeCell ref="O5:P5"/>
    <mergeCell ref="O6:P6"/>
    <mergeCell ref="O7:P7"/>
    <mergeCell ref="AE7:AG8"/>
    <mergeCell ref="AZ7:BF8"/>
    <mergeCell ref="AL10:BE10"/>
    <mergeCell ref="BG10:BI11"/>
    <mergeCell ref="BC11:BE11"/>
    <mergeCell ref="AW47:AX47"/>
    <mergeCell ref="AZ47:BA47"/>
    <mergeCell ref="BB47:BC47"/>
    <mergeCell ref="BD47:BE47"/>
    <mergeCell ref="BH47:BI47"/>
    <mergeCell ref="G4:H4"/>
    <mergeCell ref="G5:H5"/>
    <mergeCell ref="G6:H6"/>
    <mergeCell ref="G7:H7"/>
    <mergeCell ref="G8:H8"/>
    <mergeCell ref="G9:H9"/>
    <mergeCell ref="F48:G48"/>
    <mergeCell ref="AJ48:AK48"/>
    <mergeCell ref="AM48:AN48"/>
    <mergeCell ref="AW48:AX48"/>
    <mergeCell ref="AZ48:BA48"/>
    <mergeCell ref="BH48:BI48"/>
    <mergeCell ref="AB49:AC51"/>
    <mergeCell ref="AB52:AC52"/>
    <mergeCell ref="AE52:AF52"/>
    <mergeCell ref="AJ52:AK52"/>
    <mergeCell ref="AM52:AN52"/>
    <mergeCell ref="AE49:AF51"/>
    <mergeCell ref="AG49:AG51"/>
    <mergeCell ref="AH49:AH51"/>
    <mergeCell ref="AJ49:AK51"/>
    <mergeCell ref="AM49:AN51"/>
    <mergeCell ref="AT49:AU51"/>
    <mergeCell ref="AT52:AU52"/>
    <mergeCell ref="AZ53:BA55"/>
    <mergeCell ref="BB53:BB55"/>
    <mergeCell ref="AE53:AF55"/>
    <mergeCell ref="AG53:AG55"/>
    <mergeCell ref="AH53:AH55"/>
    <mergeCell ref="AJ53:AK55"/>
    <mergeCell ref="AM53:AN55"/>
    <mergeCell ref="AO53:AO55"/>
    <mergeCell ref="AT53:AU55"/>
    <mergeCell ref="AB56:AC56"/>
    <mergeCell ref="AE56:AF56"/>
    <mergeCell ref="AT56:AU56"/>
    <mergeCell ref="AW56:AX56"/>
    <mergeCell ref="AZ56:BA56"/>
    <mergeCell ref="BE56:BF56"/>
    <mergeCell ref="BH56:BI56"/>
    <mergeCell ref="AW57:AX59"/>
    <mergeCell ref="AZ57:BA59"/>
    <mergeCell ref="BE57:BF59"/>
    <mergeCell ref="BH57:BI59"/>
    <mergeCell ref="AK57:AM57"/>
    <mergeCell ref="AK58:AM60"/>
    <mergeCell ref="AF60:AG62"/>
    <mergeCell ref="AH60:AI62"/>
    <mergeCell ref="AH63:AI63"/>
    <mergeCell ref="AJ63:AK63"/>
    <mergeCell ref="AH64:AI66"/>
    <mergeCell ref="AJ64:AK66"/>
    <mergeCell ref="Y56:Z56"/>
    <mergeCell ref="R57:T57"/>
    <mergeCell ref="Y57:Z59"/>
    <mergeCell ref="AB57:AC59"/>
    <mergeCell ref="AE57:AF59"/>
    <mergeCell ref="AT57:AU59"/>
    <mergeCell ref="R58:T60"/>
    <mergeCell ref="AH59:AI59"/>
    <mergeCell ref="Q47:U47"/>
    <mergeCell ref="Y47:Z47"/>
    <mergeCell ref="AB47:AC47"/>
    <mergeCell ref="AE47:AF47"/>
    <mergeCell ref="AG47:AH47"/>
    <mergeCell ref="AJ47:AN47"/>
    <mergeCell ref="AT47:AU47"/>
    <mergeCell ref="I47:K47"/>
    <mergeCell ref="Q48:R48"/>
    <mergeCell ref="T48:U48"/>
    <mergeCell ref="Y48:Z48"/>
    <mergeCell ref="AB48:AC48"/>
    <mergeCell ref="AE48:AF48"/>
    <mergeCell ref="AT48:AU48"/>
    <mergeCell ref="I49:K51"/>
    <mergeCell ref="I52:K52"/>
    <mergeCell ref="F53:G55"/>
    <mergeCell ref="I53:K55"/>
    <mergeCell ref="I48:K48"/>
    <mergeCell ref="F49:G51"/>
    <mergeCell ref="Q49:R51"/>
    <mergeCell ref="Y49:Z51"/>
    <mergeCell ref="F52:G52"/>
    <mergeCell ref="Q52:R52"/>
    <mergeCell ref="Y52:Z52"/>
    <mergeCell ref="AW49:AX51"/>
    <mergeCell ref="AW52:AX52"/>
    <mergeCell ref="AW53:AX55"/>
    <mergeCell ref="T49:U51"/>
    <mergeCell ref="T52:U52"/>
    <mergeCell ref="Q53:R55"/>
    <mergeCell ref="T53:U55"/>
    <mergeCell ref="V53:V55"/>
    <mergeCell ref="Y53:Z55"/>
    <mergeCell ref="AB53:AC55"/>
    <mergeCell ref="BC49:BC51"/>
    <mergeCell ref="BC53:BC55"/>
    <mergeCell ref="BD53:BD55"/>
    <mergeCell ref="BE53:BE55"/>
    <mergeCell ref="BH53:BI55"/>
    <mergeCell ref="AZ49:BA51"/>
    <mergeCell ref="BB49:BB51"/>
    <mergeCell ref="BD49:BD51"/>
    <mergeCell ref="BE49:BE51"/>
    <mergeCell ref="BH49:BI51"/>
    <mergeCell ref="AZ52:BA52"/>
    <mergeCell ref="BH52:BI52"/>
  </mergeCells>
  <conditionalFormatting sqref="E13:F43">
    <cfRule type="containsBlanks" dxfId="1" priority="1">
      <formula>LEN(TRIM(E13))=0</formula>
    </cfRule>
  </conditionalFormatting>
  <conditionalFormatting sqref="E13:F43">
    <cfRule type="containsText" dxfId="0" priority="2" operator="containsText" text="Yes">
      <formula>NOT(ISERROR(SEARCH(("Yes"),(E13))))</formula>
    </cfRule>
  </conditionalFormatting>
  <conditionalFormatting sqref="E13:F43">
    <cfRule type="containsText" dxfId="2" priority="3" operator="containsText" text="No">
      <formula>NOT(ISERROR(SEARCH(("No"),(E13))))</formula>
    </cfRule>
  </conditionalFormatting>
  <conditionalFormatting sqref="I49:J51">
    <cfRule type="cellIs" dxfId="0" priority="4" operator="greaterThan">
      <formula>"40%"</formula>
    </cfRule>
  </conditionalFormatting>
  <conditionalFormatting sqref="I49:J51">
    <cfRule type="beginsWith" dxfId="3" priority="5" operator="beginsWith" text="3">
      <formula>LEFT((I49),LEN("3"))=("3")</formula>
    </cfRule>
  </conditionalFormatting>
  <conditionalFormatting sqref="I49:J51">
    <cfRule type="cellIs" dxfId="4" priority="6" operator="lessThan">
      <formula>30</formula>
    </cfRule>
  </conditionalFormatting>
  <conditionalFormatting sqref="I53:J55">
    <cfRule type="cellIs" dxfId="0" priority="7" operator="greaterThan">
      <formula>"15%"</formula>
    </cfRule>
  </conditionalFormatting>
  <conditionalFormatting sqref="I53:J55">
    <cfRule type="cellIs" dxfId="3" priority="8" operator="between">
      <formula>"10%"</formula>
      <formula>"15%"</formula>
    </cfRule>
  </conditionalFormatting>
  <conditionalFormatting sqref="I53:J55">
    <cfRule type="cellIs" dxfId="2" priority="9" operator="lessThan">
      <formula>"10%"</formula>
    </cfRule>
  </conditionalFormatting>
  <conditionalFormatting sqref="F49:G51">
    <cfRule type="cellIs" dxfId="0" priority="10" operator="lessThan">
      <formula>25</formula>
    </cfRule>
  </conditionalFormatting>
  <conditionalFormatting sqref="F49:G51">
    <cfRule type="cellIs" dxfId="1" priority="11" operator="between">
      <formula>25.1</formula>
      <formula>35</formula>
    </cfRule>
  </conditionalFormatting>
  <conditionalFormatting sqref="F53:G55">
    <cfRule type="cellIs" dxfId="0" priority="12" operator="greaterThan">
      <formula>"125%"</formula>
    </cfRule>
  </conditionalFormatting>
  <conditionalFormatting sqref="F53:G55">
    <cfRule type="cellIs" dxfId="1" priority="13" operator="between">
      <formula>"100%"</formula>
      <formula>"124.90%"</formula>
    </cfRule>
  </conditionalFormatting>
  <conditionalFormatting sqref="F53:G55">
    <cfRule type="cellIs" dxfId="2" priority="14" operator="lessThan">
      <formula>"99.90%"</formula>
    </cfRule>
  </conditionalFormatting>
  <conditionalFormatting sqref="M49:R51 AG49:AM51">
    <cfRule type="cellIs" dxfId="0" priority="15" operator="greaterThan">
      <formula>"85%"</formula>
    </cfRule>
  </conditionalFormatting>
  <conditionalFormatting sqref="M49:R51 AG49:AM51">
    <cfRule type="cellIs" dxfId="1" priority="16" operator="between">
      <formula>"70%"</formula>
      <formula>"84.90%"</formula>
    </cfRule>
  </conditionalFormatting>
  <conditionalFormatting sqref="M49:R51 AG49:AM51">
    <cfRule type="cellIs" dxfId="2" priority="17" operator="lessThan">
      <formula>"69.90%"</formula>
    </cfRule>
  </conditionalFormatting>
  <conditionalFormatting sqref="S53:U55 Y49:AF49 Y53:Z53 AL53:AP55 AT49:BI49">
    <cfRule type="cellIs" dxfId="0" priority="18" operator="greaterThan">
      <formula>"30%"</formula>
    </cfRule>
  </conditionalFormatting>
  <conditionalFormatting sqref="S53:U55 Y49:AF49 Y53:Z53 AL53:AP55 AT49:BI49">
    <cfRule type="cellIs" dxfId="1" priority="19" operator="between">
      <formula>"20%"</formula>
      <formula>"29.90%"</formula>
    </cfRule>
  </conditionalFormatting>
  <conditionalFormatting sqref="S53:U55 Y49:AF49 Y53:Z53 AL53:AP55 AT49:BI49">
    <cfRule type="cellIs" dxfId="2" priority="20" operator="lessThan">
      <formula>"19.99%"</formula>
    </cfRule>
  </conditionalFormatting>
  <conditionalFormatting sqref="M53:R55 Y49 Y53:AF53 Y57:AF57 AG53:AM55 AT53:BI53 AT57:BI57">
    <cfRule type="cellIs" dxfId="0" priority="21" operator="greaterThan">
      <formula>"80%"</formula>
    </cfRule>
  </conditionalFormatting>
  <conditionalFormatting sqref="M53:R55 Y49 Y53:AF53 Y57:AF57 AG53:AM55 AT53:BI53 AT57:BI57">
    <cfRule type="cellIs" dxfId="1" priority="22" operator="between">
      <formula>"70%"</formula>
      <formula>"79.99%"</formula>
    </cfRule>
  </conditionalFormatting>
  <conditionalFormatting sqref="M53:R55 Y49 Y53:AF53 Y57:AF57 AG53:AM55 AT53:BI53 AT57:BI57">
    <cfRule type="cellIs" dxfId="2" priority="23" operator="lessThan">
      <formula>"69.99%"</formula>
    </cfRule>
  </conditionalFormatting>
  <conditionalFormatting sqref="AG49:AG51 BB49:BB51 BD49:BD51">
    <cfRule type="cellIs" dxfId="0" priority="24" operator="lessThan">
      <formula>300</formula>
    </cfRule>
  </conditionalFormatting>
  <conditionalFormatting sqref="AG49:AG51 BB49:BB51 BD49:BD51">
    <cfRule type="cellIs" dxfId="1" priority="25" operator="between">
      <formula>300.01</formula>
      <formula>400</formula>
    </cfRule>
  </conditionalFormatting>
  <conditionalFormatting sqref="AG49:AG51 BB49:BB51 BD49:BD51">
    <cfRule type="cellIs" dxfId="2" priority="26" operator="greaterThan">
      <formula>400.01</formula>
    </cfRule>
  </conditionalFormatting>
  <conditionalFormatting sqref="AH49:AH51 BC49:BC51 BE49:BE51">
    <cfRule type="cellIs" dxfId="0" priority="27" operator="greaterThan">
      <formula>"120%"</formula>
    </cfRule>
  </conditionalFormatting>
  <conditionalFormatting sqref="AH49:AH51 BC49:BC51 BE49:BE51">
    <cfRule type="cellIs" dxfId="1" priority="28" operator="between">
      <formula>"100%"</formula>
      <formula>"119.99%"</formula>
    </cfRule>
  </conditionalFormatting>
  <conditionalFormatting sqref="AH49:AH51 BC49:BC51 BE49:BE51">
    <cfRule type="cellIs" dxfId="2" priority="29" operator="lessThan">
      <formula>"99.99%"</formula>
    </cfRule>
  </conditionalFormatting>
  <conditionalFormatting sqref="AH53:AH55 BC53:BC55 BE53:BE55">
    <cfRule type="cellIs" dxfId="0" priority="30" operator="greaterThan">
      <formula>"500%"</formula>
    </cfRule>
  </conditionalFormatting>
  <conditionalFormatting sqref="AH53:AH55 BC53:BC55 BE53:BE55">
    <cfRule type="cellIs" dxfId="1" priority="31" operator="between">
      <formula>"250%"</formula>
      <formula>"499.99%"</formula>
    </cfRule>
  </conditionalFormatting>
  <conditionalFormatting sqref="AH53:AH55 BC53:BC55 BE53:BE55">
    <cfRule type="cellIs" dxfId="2" priority="32" operator="lessThan">
      <formula>"249.99%"</formula>
    </cfRule>
  </conditionalFormatting>
  <conditionalFormatting sqref="F49:G51">
    <cfRule type="cellIs" dxfId="2" priority="33" operator="greaterThan">
      <formula>35.01</formula>
    </cfRule>
  </conditionalFormatting>
  <dataValidations>
    <dataValidation type="list" allowBlank="1" sqref="E13:F43">
      <formula1>"Yes,No"</formula1>
    </dataValidation>
  </dataValidations>
  <hyperlinks>
    <hyperlink r:id="rId2" ref="A3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 outlineLevelCol="1"/>
  <cols>
    <col customWidth="1" min="1" max="1" width="6.75"/>
    <col customWidth="1" min="2" max="2" width="8.13"/>
    <col customWidth="1" min="3" max="3" width="7.25" outlineLevel="1"/>
    <col customWidth="1" min="4" max="4" width="8.75" outlineLevel="1"/>
    <col customWidth="1" min="5" max="5" width="8.0" outlineLevel="1"/>
    <col customWidth="1" min="6" max="6" width="8.13" outlineLevel="1"/>
    <col customWidth="1" min="7" max="7" width="13.13"/>
    <col customWidth="1" min="8" max="8" width="9.75"/>
    <col customWidth="1" min="9" max="9" width="9.5"/>
    <col customWidth="1" min="10" max="10" width="14.13"/>
    <col customWidth="1" min="11" max="11" width="9.5"/>
    <col customWidth="1" min="12" max="12" width="9.63" outlineLevel="1"/>
    <col customWidth="1" min="13" max="13" width="9.75"/>
    <col customWidth="1" min="14" max="15" width="10.25"/>
    <col customWidth="1" min="16" max="17" width="10.5"/>
    <col customWidth="1" min="18" max="18" width="10.0"/>
    <col customWidth="1" min="19" max="19" width="12.88"/>
    <col customWidth="1" min="20" max="20" width="13.88"/>
    <col customWidth="1" min="21" max="21" width="6.88"/>
    <col customWidth="1" min="22" max="24" width="10.25"/>
    <col customWidth="1" min="25" max="25" width="9.5"/>
    <col customWidth="1" min="26" max="26" width="10.5"/>
    <col customWidth="1" min="27" max="27" width="11.0"/>
    <col customWidth="1" min="28" max="29" width="14.0"/>
    <col customWidth="1" min="30" max="30" width="6.75"/>
    <col customWidth="1" min="31" max="63" width="14.0"/>
  </cols>
  <sheetData>
    <row r="1" ht="18.75" customHeight="1">
      <c r="A1" s="56"/>
      <c r="B1" s="57" t="s">
        <v>64</v>
      </c>
      <c r="C1" s="3"/>
      <c r="D1" s="3"/>
      <c r="E1" s="3"/>
      <c r="F1" s="3"/>
      <c r="G1" s="3"/>
      <c r="H1" s="3"/>
      <c r="I1" s="3"/>
      <c r="J1" s="3"/>
      <c r="K1" s="58" t="s">
        <v>65</v>
      </c>
      <c r="L1" s="3"/>
      <c r="M1" s="3"/>
      <c r="N1" s="3"/>
      <c r="O1" s="3"/>
      <c r="P1" s="3"/>
      <c r="Q1" s="3"/>
      <c r="R1" s="3"/>
      <c r="S1" s="3"/>
      <c r="T1" s="58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</row>
    <row r="2" ht="26.25" customHeight="1">
      <c r="A2" s="3"/>
      <c r="C2" s="3"/>
      <c r="D2" s="3"/>
      <c r="E2" s="3"/>
      <c r="F2" s="3"/>
      <c r="G2" s="59" t="s">
        <v>66</v>
      </c>
      <c r="H2" s="39"/>
      <c r="I2" s="39"/>
      <c r="J2" s="39"/>
      <c r="K2" s="3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3" ht="18.0" customHeight="1">
      <c r="A3" s="60" t="s">
        <v>67</v>
      </c>
      <c r="C3" s="3"/>
      <c r="D3" s="3"/>
      <c r="E3" s="3"/>
      <c r="F3" s="3"/>
      <c r="G3" s="61" t="s">
        <v>68</v>
      </c>
      <c r="H3" s="62"/>
      <c r="I3" s="62"/>
      <c r="J3" s="62"/>
      <c r="K3" s="63"/>
      <c r="L3" s="3"/>
      <c r="M3" s="3"/>
      <c r="N3" s="3"/>
      <c r="O3" s="64" t="s">
        <v>69</v>
      </c>
      <c r="P3" s="12"/>
      <c r="Q3" s="65" t="s">
        <v>70</v>
      </c>
      <c r="R3" s="66" t="s">
        <v>71</v>
      </c>
      <c r="S3" s="67" t="s">
        <v>72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</row>
    <row r="4" ht="18.0" customHeight="1">
      <c r="C4" s="3"/>
      <c r="D4" s="3"/>
      <c r="E4" s="3"/>
      <c r="F4" s="3"/>
      <c r="G4" s="68" t="s">
        <v>73</v>
      </c>
      <c r="H4" s="12"/>
      <c r="I4" s="69">
        <f>SUM(H44+D44)</f>
        <v>205</v>
      </c>
      <c r="J4" s="70" t="s">
        <v>74</v>
      </c>
      <c r="K4" s="71">
        <f>SUM(BG44)</f>
        <v>20</v>
      </c>
      <c r="L4" s="3"/>
      <c r="M4" s="72" t="s">
        <v>75</v>
      </c>
      <c r="N4" s="3"/>
      <c r="O4" s="68" t="s">
        <v>76</v>
      </c>
      <c r="P4" s="12"/>
      <c r="Q4" s="73">
        <f>AH44</f>
        <v>0</v>
      </c>
      <c r="R4" s="73">
        <f>BC44</f>
        <v>20</v>
      </c>
      <c r="S4" s="74" t="str">
        <f t="shared" ref="S4:S7" si="1">if(Q4&gt;R4,$Q$3,if(Q4&lt;R4,$R$3,""))</f>
        <v>Sarah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</row>
    <row r="5" ht="17.25" customHeight="1">
      <c r="A5" s="75"/>
      <c r="C5" s="3"/>
      <c r="D5" s="3"/>
      <c r="E5" s="3"/>
      <c r="F5" s="3"/>
      <c r="G5" s="68" t="s">
        <v>77</v>
      </c>
      <c r="H5" s="12"/>
      <c r="I5" s="76">
        <f>I44+L44</f>
        <v>275</v>
      </c>
      <c r="J5" s="70" t="s">
        <v>78</v>
      </c>
      <c r="K5" s="77">
        <f>SUM(BH44)</f>
        <v>42550</v>
      </c>
      <c r="L5" s="3"/>
      <c r="M5" s="78">
        <f>iferror(K5/K4,0)</f>
        <v>2127.5</v>
      </c>
      <c r="N5" s="3"/>
      <c r="O5" s="68" t="s">
        <v>79</v>
      </c>
      <c r="P5" s="12"/>
      <c r="Q5" s="79">
        <f>IFERROR(AH44/(R44+#REF!+Z44),0)</f>
        <v>0</v>
      </c>
      <c r="R5" s="79">
        <f>IFERROR(BC44/(AM44+#REF!+AU44),0)</f>
        <v>0</v>
      </c>
      <c r="S5" s="74" t="str">
        <f t="shared" si="1"/>
        <v/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</row>
    <row r="6" ht="16.5" customHeight="1">
      <c r="A6" s="3"/>
      <c r="B6" s="3"/>
      <c r="C6" s="3"/>
      <c r="D6" s="3"/>
      <c r="E6" s="3"/>
      <c r="F6" s="3"/>
      <c r="G6" s="68" t="s">
        <v>80</v>
      </c>
      <c r="H6" s="12"/>
      <c r="I6" s="76">
        <f>SUM(K44+N44)</f>
        <v>52</v>
      </c>
      <c r="J6" s="70" t="s">
        <v>81</v>
      </c>
      <c r="K6" s="77">
        <f>SUM(BI44)</f>
        <v>46550</v>
      </c>
      <c r="L6" s="3"/>
      <c r="M6" s="78">
        <f>iferror(K6/K4,0)</f>
        <v>2327.5</v>
      </c>
      <c r="N6" s="3"/>
      <c r="O6" s="68" t="s">
        <v>82</v>
      </c>
      <c r="P6" s="12"/>
      <c r="Q6" s="80">
        <f>AI45</f>
        <v>0</v>
      </c>
      <c r="R6" s="80">
        <f>BD45</f>
        <v>2102.5</v>
      </c>
      <c r="S6" s="74" t="str">
        <f t="shared" si="1"/>
        <v>Sarah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</row>
    <row r="7" ht="16.5" customHeight="1">
      <c r="A7" s="3"/>
      <c r="B7" s="3"/>
      <c r="C7" s="3"/>
      <c r="D7" s="3"/>
      <c r="E7" s="3"/>
      <c r="F7" s="3"/>
      <c r="G7" s="68" t="s">
        <v>83</v>
      </c>
      <c r="H7" s="12"/>
      <c r="I7" s="76">
        <f>AT43+Y43+Q43+AL43</f>
        <v>8</v>
      </c>
      <c r="J7" s="70" t="s">
        <v>84</v>
      </c>
      <c r="K7" s="81">
        <f>IFERROR((BH44-G44)/(G44),0)</f>
        <v>49.64270412</v>
      </c>
      <c r="L7" s="3"/>
      <c r="M7" s="3"/>
      <c r="N7" s="3"/>
      <c r="O7" s="68" t="s">
        <v>85</v>
      </c>
      <c r="P7" s="12"/>
      <c r="Q7" s="80">
        <f>AJ45</f>
        <v>0</v>
      </c>
      <c r="R7" s="80">
        <f>BE45</f>
        <v>2302.5</v>
      </c>
      <c r="S7" s="74" t="str">
        <f t="shared" si="1"/>
        <v>Sarah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82" t="s">
        <v>86</v>
      </c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82" t="s">
        <v>86</v>
      </c>
      <c r="BG7" s="3"/>
      <c r="BH7" s="3"/>
      <c r="BI7" s="3"/>
      <c r="BJ7" s="3"/>
      <c r="BK7" s="3"/>
    </row>
    <row r="8" ht="17.25" customHeight="1">
      <c r="A8" s="3"/>
      <c r="B8" s="3"/>
      <c r="C8" s="3"/>
      <c r="D8" s="3"/>
      <c r="E8" s="3"/>
      <c r="F8" s="3"/>
      <c r="G8" s="68" t="s">
        <v>87</v>
      </c>
      <c r="H8" s="12"/>
      <c r="I8" s="76">
        <f>R43+Z43+AM43+AU4</f>
        <v>5</v>
      </c>
      <c r="J8" s="70" t="s">
        <v>88</v>
      </c>
      <c r="K8" s="81">
        <f>IFERROR((BI44-G44)/(G44),0)</f>
        <v>54.40347536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BG8" s="3"/>
      <c r="BH8" s="3"/>
      <c r="BI8" s="3"/>
      <c r="BJ8" s="3"/>
      <c r="BK8" s="3"/>
    </row>
    <row r="9" ht="18.0" customHeight="1">
      <c r="A9" s="3"/>
      <c r="B9" s="3"/>
      <c r="C9" s="3"/>
      <c r="D9" s="3"/>
      <c r="E9" s="3"/>
      <c r="F9" s="3"/>
      <c r="G9" s="68"/>
      <c r="H9" s="12"/>
      <c r="I9" s="76"/>
      <c r="J9" s="70" t="s">
        <v>89</v>
      </c>
      <c r="K9" s="81">
        <f>SUM(Q49)</f>
        <v>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82"/>
      <c r="AF9" s="82"/>
      <c r="AG9" s="82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82"/>
      <c r="BA9" s="82"/>
      <c r="BB9" s="82"/>
      <c r="BC9" s="3"/>
      <c r="BD9" s="82"/>
      <c r="BE9" s="82"/>
      <c r="BF9" s="82"/>
      <c r="BG9" s="3"/>
      <c r="BH9" s="3"/>
      <c r="BI9" s="3"/>
      <c r="BJ9" s="3"/>
      <c r="BK9" s="3"/>
    </row>
    <row r="10" ht="18.0" customHeight="1">
      <c r="A10" s="3"/>
      <c r="B10" s="3"/>
      <c r="C10" s="3"/>
      <c r="D10" s="3"/>
      <c r="E10" s="3"/>
      <c r="F10" s="3"/>
      <c r="G10" s="3"/>
      <c r="H10" s="3"/>
      <c r="I10" s="3">
        <v>44.0</v>
      </c>
      <c r="J10" s="3"/>
      <c r="K10" s="3"/>
      <c r="L10" s="3"/>
      <c r="M10" s="3"/>
      <c r="N10" s="3"/>
      <c r="O10" s="3"/>
      <c r="P10" s="3"/>
      <c r="Q10" s="83" t="s">
        <v>126</v>
      </c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5"/>
      <c r="AK10" s="3"/>
      <c r="AL10" s="86" t="s">
        <v>91</v>
      </c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5"/>
      <c r="BF10" s="3"/>
      <c r="BG10" s="87" t="s">
        <v>92</v>
      </c>
      <c r="BJ10" s="3"/>
      <c r="BK10" s="3"/>
    </row>
    <row r="11" ht="27.75" customHeight="1">
      <c r="A11" s="3"/>
      <c r="B11" s="3"/>
      <c r="C11" s="3"/>
      <c r="D11" s="3"/>
      <c r="E11" s="3"/>
      <c r="F11" s="3"/>
      <c r="G11" s="58"/>
      <c r="H11" s="58"/>
      <c r="I11" s="88" t="s">
        <v>93</v>
      </c>
      <c r="J11" s="89"/>
      <c r="K11" s="89"/>
      <c r="L11" s="89"/>
      <c r="M11" s="89"/>
      <c r="N11" s="90"/>
      <c r="O11" s="91"/>
      <c r="P11" s="91"/>
      <c r="Q11" s="92" t="s">
        <v>94</v>
      </c>
      <c r="R11" s="84"/>
      <c r="S11" s="84"/>
      <c r="T11" s="84"/>
      <c r="U11" s="84"/>
      <c r="V11" s="84"/>
      <c r="W11" s="85"/>
      <c r="X11" s="91"/>
      <c r="Y11" s="93" t="s">
        <v>95</v>
      </c>
      <c r="Z11" s="84"/>
      <c r="AA11" s="84"/>
      <c r="AB11" s="84"/>
      <c r="AC11" s="84"/>
      <c r="AD11" s="84"/>
      <c r="AE11" s="84"/>
      <c r="AF11" s="85"/>
      <c r="AG11" s="3"/>
      <c r="AH11" s="94" t="s">
        <v>96</v>
      </c>
      <c r="AK11" s="95"/>
      <c r="AL11" s="92" t="s">
        <v>94</v>
      </c>
      <c r="AM11" s="84"/>
      <c r="AN11" s="84"/>
      <c r="AO11" s="84"/>
      <c r="AP11" s="84"/>
      <c r="AQ11" s="84"/>
      <c r="AR11" s="85"/>
      <c r="AS11" s="91"/>
      <c r="AT11" s="93" t="s">
        <v>95</v>
      </c>
      <c r="AU11" s="84"/>
      <c r="AV11" s="84"/>
      <c r="AW11" s="84"/>
      <c r="AX11" s="84"/>
      <c r="AY11" s="84"/>
      <c r="AZ11" s="84"/>
      <c r="BA11" s="85"/>
      <c r="BB11" s="3"/>
      <c r="BC11" s="94" t="s">
        <v>96</v>
      </c>
      <c r="BF11" s="95"/>
      <c r="BJ11" s="95"/>
      <c r="BK11" s="95"/>
    </row>
    <row r="12" ht="15.75" customHeight="1">
      <c r="A12" s="96"/>
      <c r="B12" s="45" t="s">
        <v>97</v>
      </c>
      <c r="C12" s="97"/>
      <c r="D12" s="45" t="s">
        <v>98</v>
      </c>
      <c r="E12" s="98" t="s">
        <v>99</v>
      </c>
      <c r="F12" s="98" t="s">
        <v>100</v>
      </c>
      <c r="G12" s="99" t="s">
        <v>101</v>
      </c>
      <c r="H12" s="98" t="s">
        <v>102</v>
      </c>
      <c r="I12" s="100" t="s">
        <v>103</v>
      </c>
      <c r="J12" s="100" t="s">
        <v>104</v>
      </c>
      <c r="K12" s="100" t="s">
        <v>105</v>
      </c>
      <c r="L12" s="100" t="s">
        <v>106</v>
      </c>
      <c r="M12" s="100" t="s">
        <v>107</v>
      </c>
      <c r="N12" s="100" t="s">
        <v>108</v>
      </c>
      <c r="O12" s="101"/>
      <c r="P12" s="101"/>
      <c r="Q12" s="100" t="s">
        <v>109</v>
      </c>
      <c r="R12" s="100" t="s">
        <v>87</v>
      </c>
      <c r="S12" s="100" t="s">
        <v>110</v>
      </c>
      <c r="T12" s="100" t="s">
        <v>111</v>
      </c>
      <c r="U12" s="100" t="s">
        <v>112</v>
      </c>
      <c r="V12" s="100" t="s">
        <v>113</v>
      </c>
      <c r="W12" s="100" t="s">
        <v>114</v>
      </c>
      <c r="X12" s="101"/>
      <c r="Y12" s="100" t="s">
        <v>109</v>
      </c>
      <c r="Z12" s="100" t="s">
        <v>87</v>
      </c>
      <c r="AA12" s="100" t="s">
        <v>115</v>
      </c>
      <c r="AB12" s="100" t="s">
        <v>116</v>
      </c>
      <c r="AC12" s="100" t="s">
        <v>111</v>
      </c>
      <c r="AD12" s="100" t="s">
        <v>112</v>
      </c>
      <c r="AE12" s="100" t="s">
        <v>113</v>
      </c>
      <c r="AF12" s="100" t="s">
        <v>114</v>
      </c>
      <c r="AG12" s="3"/>
      <c r="AH12" s="98" t="s">
        <v>76</v>
      </c>
      <c r="AI12" s="98" t="s">
        <v>117</v>
      </c>
      <c r="AJ12" s="98" t="s">
        <v>118</v>
      </c>
      <c r="AK12" s="102"/>
      <c r="AL12" s="100" t="s">
        <v>109</v>
      </c>
      <c r="AM12" s="100" t="s">
        <v>87</v>
      </c>
      <c r="AN12" s="100" t="s">
        <v>110</v>
      </c>
      <c r="AO12" s="100" t="s">
        <v>111</v>
      </c>
      <c r="AP12" s="100" t="s">
        <v>112</v>
      </c>
      <c r="AQ12" s="100" t="s">
        <v>113</v>
      </c>
      <c r="AR12" s="100" t="s">
        <v>114</v>
      </c>
      <c r="AS12" s="101"/>
      <c r="AT12" s="100" t="s">
        <v>109</v>
      </c>
      <c r="AU12" s="100" t="s">
        <v>87</v>
      </c>
      <c r="AV12" s="100" t="s">
        <v>115</v>
      </c>
      <c r="AW12" s="100" t="s">
        <v>116</v>
      </c>
      <c r="AX12" s="100" t="s">
        <v>111</v>
      </c>
      <c r="AY12" s="100" t="s">
        <v>112</v>
      </c>
      <c r="AZ12" s="100" t="s">
        <v>113</v>
      </c>
      <c r="BA12" s="100" t="s">
        <v>114</v>
      </c>
      <c r="BB12" s="3"/>
      <c r="BC12" s="98" t="s">
        <v>76</v>
      </c>
      <c r="BD12" s="98" t="s">
        <v>117</v>
      </c>
      <c r="BE12" s="98" t="s">
        <v>118</v>
      </c>
      <c r="BF12" s="102"/>
      <c r="BG12" s="98" t="s">
        <v>76</v>
      </c>
      <c r="BH12" s="98" t="s">
        <v>117</v>
      </c>
      <c r="BI12" s="98" t="s">
        <v>118</v>
      </c>
      <c r="BJ12" s="102"/>
      <c r="BK12" s="102"/>
    </row>
    <row r="13" ht="14.25" customHeight="1">
      <c r="A13" s="103"/>
      <c r="B13" s="104">
        <v>45108.0</v>
      </c>
      <c r="C13" s="97"/>
      <c r="D13" s="105" t="s">
        <v>119</v>
      </c>
      <c r="E13" s="105"/>
      <c r="F13" s="105"/>
      <c r="G13" s="106">
        <v>0.0</v>
      </c>
      <c r="H13" s="105">
        <v>4.0</v>
      </c>
      <c r="I13" s="105">
        <v>13.0</v>
      </c>
      <c r="J13" s="105">
        <v>6.0</v>
      </c>
      <c r="K13" s="105">
        <v>1.0</v>
      </c>
      <c r="L13" s="105">
        <v>0.0</v>
      </c>
      <c r="M13" s="105">
        <v>0.0</v>
      </c>
      <c r="N13" s="105">
        <v>0.0</v>
      </c>
      <c r="O13" s="107"/>
      <c r="P13" s="107"/>
      <c r="Q13" s="105">
        <v>0.0</v>
      </c>
      <c r="R13" s="105">
        <v>0.0</v>
      </c>
      <c r="S13" s="105">
        <v>0.0</v>
      </c>
      <c r="T13" s="105">
        <v>0.0</v>
      </c>
      <c r="U13" s="105">
        <v>0.0</v>
      </c>
      <c r="V13" s="106">
        <v>0.0</v>
      </c>
      <c r="W13" s="106">
        <v>0.0</v>
      </c>
      <c r="X13" s="107"/>
      <c r="Y13" s="105">
        <v>0.0</v>
      </c>
      <c r="Z13" s="105">
        <v>0.0</v>
      </c>
      <c r="AA13" s="105">
        <v>0.0</v>
      </c>
      <c r="AB13" s="105">
        <v>0.0</v>
      </c>
      <c r="AC13" s="105">
        <v>0.0</v>
      </c>
      <c r="AD13" s="105">
        <v>0.0</v>
      </c>
      <c r="AE13" s="106">
        <v>0.0</v>
      </c>
      <c r="AF13" s="106">
        <v>0.0</v>
      </c>
      <c r="AG13" s="3"/>
      <c r="AH13" s="108">
        <f t="shared" ref="AH13:AJ13" si="2">sum(U13+AD13)</f>
        <v>0</v>
      </c>
      <c r="AI13" s="109">
        <f t="shared" si="2"/>
        <v>0</v>
      </c>
      <c r="AJ13" s="109">
        <f t="shared" si="2"/>
        <v>0</v>
      </c>
      <c r="AK13" s="107"/>
      <c r="AL13" s="105">
        <v>0.0</v>
      </c>
      <c r="AM13" s="105">
        <v>0.0</v>
      </c>
      <c r="AN13" s="105">
        <v>0.0</v>
      </c>
      <c r="AO13" s="105">
        <v>0.0</v>
      </c>
      <c r="AP13" s="105">
        <v>0.0</v>
      </c>
      <c r="AQ13" s="106">
        <v>0.0</v>
      </c>
      <c r="AR13" s="106">
        <v>0.0</v>
      </c>
      <c r="AS13" s="107"/>
      <c r="AT13" s="105">
        <v>0.0</v>
      </c>
      <c r="AU13" s="105">
        <v>0.0</v>
      </c>
      <c r="AV13" s="105">
        <v>0.0</v>
      </c>
      <c r="AW13" s="105">
        <v>0.0</v>
      </c>
      <c r="AX13" s="105">
        <v>0.0</v>
      </c>
      <c r="AY13" s="105">
        <v>0.0</v>
      </c>
      <c r="AZ13" s="106">
        <v>0.0</v>
      </c>
      <c r="BA13" s="106">
        <v>0.0</v>
      </c>
      <c r="BB13" s="3"/>
      <c r="BC13" s="108">
        <f t="shared" ref="BC13:BE13" si="3">sum(AP13+AY13)</f>
        <v>0</v>
      </c>
      <c r="BD13" s="109">
        <f t="shared" si="3"/>
        <v>0</v>
      </c>
      <c r="BE13" s="109">
        <f t="shared" si="3"/>
        <v>0</v>
      </c>
      <c r="BF13" s="107"/>
      <c r="BG13" s="108">
        <f t="shared" ref="BG13:BI13" si="4">AH13+BC13</f>
        <v>0</v>
      </c>
      <c r="BH13" s="109">
        <f t="shared" si="4"/>
        <v>0</v>
      </c>
      <c r="BI13" s="109">
        <f t="shared" si="4"/>
        <v>0</v>
      </c>
      <c r="BJ13" s="107"/>
      <c r="BK13" s="107"/>
    </row>
    <row r="14" ht="14.25" customHeight="1">
      <c r="A14" s="103"/>
      <c r="B14" s="104">
        <f t="shared" ref="B14:B43" si="8">B13+1</f>
        <v>45109</v>
      </c>
      <c r="C14" s="97"/>
      <c r="D14" s="105" t="s">
        <v>119</v>
      </c>
      <c r="E14" s="105"/>
      <c r="F14" s="105"/>
      <c r="G14" s="106">
        <v>840.2</v>
      </c>
      <c r="H14" s="105">
        <v>4.0</v>
      </c>
      <c r="I14" s="105">
        <v>24.0</v>
      </c>
      <c r="J14" s="105">
        <v>4.0</v>
      </c>
      <c r="K14" s="105">
        <v>0.0</v>
      </c>
      <c r="L14" s="105">
        <v>2.0</v>
      </c>
      <c r="M14" s="105">
        <v>0.0</v>
      </c>
      <c r="N14" s="105">
        <v>0.0</v>
      </c>
      <c r="O14" s="107"/>
      <c r="P14" s="107"/>
      <c r="Q14" s="105">
        <v>0.0</v>
      </c>
      <c r="R14" s="105">
        <v>0.0</v>
      </c>
      <c r="S14" s="105">
        <v>0.0</v>
      </c>
      <c r="T14" s="105">
        <v>0.0</v>
      </c>
      <c r="U14" s="105">
        <v>0.0</v>
      </c>
      <c r="V14" s="106">
        <v>0.0</v>
      </c>
      <c r="W14" s="106">
        <v>0.0</v>
      </c>
      <c r="X14" s="107"/>
      <c r="Y14" s="105">
        <v>0.0</v>
      </c>
      <c r="Z14" s="105">
        <v>0.0</v>
      </c>
      <c r="AA14" s="105">
        <v>0.0</v>
      </c>
      <c r="AB14" s="105">
        <v>0.0</v>
      </c>
      <c r="AC14" s="105">
        <v>0.0</v>
      </c>
      <c r="AD14" s="105">
        <v>0.0</v>
      </c>
      <c r="AE14" s="106">
        <v>0.0</v>
      </c>
      <c r="AF14" s="106">
        <v>0.0</v>
      </c>
      <c r="AG14" s="3"/>
      <c r="AH14" s="108">
        <f t="shared" ref="AH14:AJ14" si="5">sum(U14+AD14)</f>
        <v>0</v>
      </c>
      <c r="AI14" s="109">
        <f t="shared" si="5"/>
        <v>0</v>
      </c>
      <c r="AJ14" s="109">
        <f t="shared" si="5"/>
        <v>0</v>
      </c>
      <c r="AK14" s="107"/>
      <c r="AL14" s="105">
        <v>0.0</v>
      </c>
      <c r="AM14" s="105">
        <v>0.0</v>
      </c>
      <c r="AN14" s="105">
        <v>0.0</v>
      </c>
      <c r="AO14" s="105">
        <v>0.0</v>
      </c>
      <c r="AP14" s="105">
        <v>0.0</v>
      </c>
      <c r="AQ14" s="106">
        <v>0.0</v>
      </c>
      <c r="AR14" s="106">
        <v>0.0</v>
      </c>
      <c r="AS14" s="107"/>
      <c r="AT14" s="105">
        <v>0.0</v>
      </c>
      <c r="AU14" s="105">
        <v>0.0</v>
      </c>
      <c r="AV14" s="105">
        <v>0.0</v>
      </c>
      <c r="AW14" s="105">
        <v>0.0</v>
      </c>
      <c r="AX14" s="105">
        <v>0.0</v>
      </c>
      <c r="AY14" s="105">
        <v>0.0</v>
      </c>
      <c r="AZ14" s="106">
        <v>0.0</v>
      </c>
      <c r="BA14" s="106">
        <v>0.0</v>
      </c>
      <c r="BB14" s="3"/>
      <c r="BC14" s="108">
        <f t="shared" ref="BC14:BE14" si="6">sum(AP14+AY14)</f>
        <v>0</v>
      </c>
      <c r="BD14" s="109">
        <f t="shared" si="6"/>
        <v>0</v>
      </c>
      <c r="BE14" s="109">
        <f t="shared" si="6"/>
        <v>0</v>
      </c>
      <c r="BF14" s="107"/>
      <c r="BG14" s="108">
        <f t="shared" ref="BG14:BI14" si="7">AH14+BC14</f>
        <v>0</v>
      </c>
      <c r="BH14" s="109">
        <f t="shared" si="7"/>
        <v>0</v>
      </c>
      <c r="BI14" s="109">
        <f t="shared" si="7"/>
        <v>0</v>
      </c>
      <c r="BJ14" s="107"/>
      <c r="BK14" s="107"/>
    </row>
    <row r="15" ht="14.25" customHeight="1">
      <c r="A15" s="103"/>
      <c r="B15" s="104">
        <f t="shared" si="8"/>
        <v>45110</v>
      </c>
      <c r="C15" s="97"/>
      <c r="D15" s="105" t="s">
        <v>119</v>
      </c>
      <c r="E15" s="105"/>
      <c r="F15" s="105"/>
      <c r="G15" s="106">
        <v>0.0</v>
      </c>
      <c r="H15" s="105">
        <v>7.0</v>
      </c>
      <c r="I15" s="105">
        <v>35.0</v>
      </c>
      <c r="J15" s="105">
        <v>17.0</v>
      </c>
      <c r="K15" s="105">
        <v>3.0</v>
      </c>
      <c r="L15" s="105">
        <v>0.0</v>
      </c>
      <c r="M15" s="105">
        <v>0.0</v>
      </c>
      <c r="N15" s="105">
        <v>0.0</v>
      </c>
      <c r="O15" s="107"/>
      <c r="P15" s="107"/>
      <c r="Q15" s="105">
        <v>0.0</v>
      </c>
      <c r="R15" s="105">
        <v>0.0</v>
      </c>
      <c r="S15" s="105">
        <v>0.0</v>
      </c>
      <c r="T15" s="105">
        <v>0.0</v>
      </c>
      <c r="U15" s="105">
        <v>0.0</v>
      </c>
      <c r="V15" s="106">
        <v>0.0</v>
      </c>
      <c r="W15" s="106">
        <v>0.0</v>
      </c>
      <c r="X15" s="107"/>
      <c r="Y15" s="105">
        <v>0.0</v>
      </c>
      <c r="Z15" s="105">
        <v>0.0</v>
      </c>
      <c r="AA15" s="105">
        <v>0.0</v>
      </c>
      <c r="AB15" s="105">
        <v>0.0</v>
      </c>
      <c r="AC15" s="105">
        <v>0.0</v>
      </c>
      <c r="AD15" s="105">
        <v>0.0</v>
      </c>
      <c r="AE15" s="106">
        <v>0.0</v>
      </c>
      <c r="AF15" s="106">
        <v>0.0</v>
      </c>
      <c r="AG15" s="3"/>
      <c r="AH15" s="108">
        <f t="shared" ref="AH15:AJ15" si="9">sum(U15+AD15)</f>
        <v>0</v>
      </c>
      <c r="AI15" s="109">
        <f t="shared" si="9"/>
        <v>0</v>
      </c>
      <c r="AJ15" s="109">
        <f t="shared" si="9"/>
        <v>0</v>
      </c>
      <c r="AK15" s="107"/>
      <c r="AL15" s="105">
        <v>2.0</v>
      </c>
      <c r="AM15" s="105">
        <v>2.0</v>
      </c>
      <c r="AN15" s="105">
        <v>0.0</v>
      </c>
      <c r="AO15" s="105">
        <v>0.0</v>
      </c>
      <c r="AP15" s="105">
        <v>0.0</v>
      </c>
      <c r="AQ15" s="106">
        <v>0.0</v>
      </c>
      <c r="AR15" s="106">
        <v>0.0</v>
      </c>
      <c r="AS15" s="107"/>
      <c r="AT15" s="105">
        <v>2.0</v>
      </c>
      <c r="AU15" s="105">
        <v>0.0</v>
      </c>
      <c r="AV15" s="105">
        <v>2.0</v>
      </c>
      <c r="AW15" s="105">
        <v>2.0</v>
      </c>
      <c r="AX15" s="105">
        <v>2.0</v>
      </c>
      <c r="AY15" s="105">
        <v>2.0</v>
      </c>
      <c r="AZ15" s="106">
        <v>3000.0</v>
      </c>
      <c r="BA15" s="106">
        <v>4000.0</v>
      </c>
      <c r="BB15" s="3"/>
      <c r="BC15" s="108">
        <f t="shared" ref="BC15:BE15" si="10">sum(AP15+AY15)</f>
        <v>2</v>
      </c>
      <c r="BD15" s="109">
        <f t="shared" si="10"/>
        <v>3000</v>
      </c>
      <c r="BE15" s="109">
        <f t="shared" si="10"/>
        <v>4000</v>
      </c>
      <c r="BF15" s="107"/>
      <c r="BG15" s="108">
        <f t="shared" ref="BG15:BI15" si="11">AH15+BC15</f>
        <v>2</v>
      </c>
      <c r="BH15" s="109">
        <f t="shared" si="11"/>
        <v>3000</v>
      </c>
      <c r="BI15" s="109">
        <f t="shared" si="11"/>
        <v>4000</v>
      </c>
      <c r="BJ15" s="107"/>
      <c r="BK15" s="107"/>
    </row>
    <row r="16" ht="14.25" customHeight="1">
      <c r="A16" s="103"/>
      <c r="B16" s="104">
        <f t="shared" si="8"/>
        <v>45111</v>
      </c>
      <c r="C16" s="97"/>
      <c r="D16" s="105" t="s">
        <v>119</v>
      </c>
      <c r="E16" s="105"/>
      <c r="F16" s="105"/>
      <c r="G16" s="106">
        <v>0.0</v>
      </c>
      <c r="H16" s="105">
        <v>10.0</v>
      </c>
      <c r="I16" s="105">
        <v>15.0</v>
      </c>
      <c r="J16" s="105">
        <v>7.0</v>
      </c>
      <c r="K16" s="105">
        <v>3.0</v>
      </c>
      <c r="L16" s="105">
        <v>0.0</v>
      </c>
      <c r="M16" s="105">
        <v>0.0</v>
      </c>
      <c r="N16" s="105">
        <v>0.0</v>
      </c>
      <c r="O16" s="107"/>
      <c r="P16" s="107"/>
      <c r="Q16" s="105">
        <v>0.0</v>
      </c>
      <c r="R16" s="105">
        <v>0.0</v>
      </c>
      <c r="S16" s="105">
        <v>0.0</v>
      </c>
      <c r="T16" s="105">
        <v>0.0</v>
      </c>
      <c r="U16" s="105">
        <v>0.0</v>
      </c>
      <c r="V16" s="106">
        <v>0.0</v>
      </c>
      <c r="W16" s="106">
        <v>0.0</v>
      </c>
      <c r="X16" s="107"/>
      <c r="Y16" s="105">
        <v>0.0</v>
      </c>
      <c r="Z16" s="105">
        <v>0.0</v>
      </c>
      <c r="AA16" s="105">
        <v>0.0</v>
      </c>
      <c r="AB16" s="105">
        <v>0.0</v>
      </c>
      <c r="AC16" s="105">
        <v>0.0</v>
      </c>
      <c r="AD16" s="105">
        <v>0.0</v>
      </c>
      <c r="AE16" s="106">
        <v>0.0</v>
      </c>
      <c r="AF16" s="106">
        <v>0.0</v>
      </c>
      <c r="AG16" s="3"/>
      <c r="AH16" s="108">
        <f t="shared" ref="AH16:AJ16" si="12">sum(U16+AD16)</f>
        <v>0</v>
      </c>
      <c r="AI16" s="109">
        <f t="shared" si="12"/>
        <v>0</v>
      </c>
      <c r="AJ16" s="109">
        <f t="shared" si="12"/>
        <v>0</v>
      </c>
      <c r="AK16" s="107"/>
      <c r="AL16" s="105">
        <v>0.0</v>
      </c>
      <c r="AM16" s="105">
        <v>0.0</v>
      </c>
      <c r="AN16" s="105">
        <v>0.0</v>
      </c>
      <c r="AO16" s="105">
        <v>0.0</v>
      </c>
      <c r="AP16" s="105">
        <v>0.0</v>
      </c>
      <c r="AQ16" s="106">
        <v>0.0</v>
      </c>
      <c r="AR16" s="106">
        <v>0.0</v>
      </c>
      <c r="AS16" s="107"/>
      <c r="AT16" s="105">
        <v>2.0</v>
      </c>
      <c r="AU16" s="105">
        <v>2.0</v>
      </c>
      <c r="AV16" s="105">
        <v>0.0</v>
      </c>
      <c r="AW16" s="105">
        <v>1.0</v>
      </c>
      <c r="AX16" s="105">
        <v>0.0</v>
      </c>
      <c r="AY16" s="105">
        <v>0.0</v>
      </c>
      <c r="AZ16" s="106">
        <v>300.0</v>
      </c>
      <c r="BA16" s="106">
        <v>300.0</v>
      </c>
      <c r="BB16" s="3"/>
      <c r="BC16" s="108">
        <f t="shared" ref="BC16:BE16" si="13">sum(AP16+AY16)</f>
        <v>0</v>
      </c>
      <c r="BD16" s="109">
        <f t="shared" si="13"/>
        <v>300</v>
      </c>
      <c r="BE16" s="109">
        <f t="shared" si="13"/>
        <v>300</v>
      </c>
      <c r="BF16" s="107"/>
      <c r="BG16" s="108">
        <f t="shared" ref="BG16:BI16" si="14">AH16+BC16</f>
        <v>0</v>
      </c>
      <c r="BH16" s="109">
        <f t="shared" si="14"/>
        <v>300</v>
      </c>
      <c r="BI16" s="109">
        <f t="shared" si="14"/>
        <v>300</v>
      </c>
      <c r="BJ16" s="107"/>
      <c r="BK16" s="107"/>
    </row>
    <row r="17" ht="14.25" customHeight="1">
      <c r="A17" s="103"/>
      <c r="B17" s="104">
        <f t="shared" si="8"/>
        <v>45112</v>
      </c>
      <c r="C17" s="97"/>
      <c r="D17" s="105" t="s">
        <v>119</v>
      </c>
      <c r="E17" s="105"/>
      <c r="F17" s="105"/>
      <c r="G17" s="106">
        <v>0.0</v>
      </c>
      <c r="H17" s="105">
        <v>7.0</v>
      </c>
      <c r="I17" s="105">
        <v>27.0</v>
      </c>
      <c r="J17" s="105">
        <v>11.0</v>
      </c>
      <c r="K17" s="105">
        <v>2.0</v>
      </c>
      <c r="L17" s="105">
        <v>0.0</v>
      </c>
      <c r="M17" s="105">
        <v>0.0</v>
      </c>
      <c r="N17" s="105">
        <v>0.0</v>
      </c>
      <c r="O17" s="107"/>
      <c r="P17" s="107"/>
      <c r="Q17" s="105">
        <v>0.0</v>
      </c>
      <c r="R17" s="105">
        <v>0.0</v>
      </c>
      <c r="S17" s="105">
        <v>0.0</v>
      </c>
      <c r="T17" s="105">
        <v>0.0</v>
      </c>
      <c r="U17" s="105">
        <v>0.0</v>
      </c>
      <c r="V17" s="106">
        <v>0.0</v>
      </c>
      <c r="W17" s="106">
        <v>0.0</v>
      </c>
      <c r="X17" s="107"/>
      <c r="Y17" s="105">
        <v>0.0</v>
      </c>
      <c r="Z17" s="105">
        <v>0.0</v>
      </c>
      <c r="AA17" s="105">
        <v>0.0</v>
      </c>
      <c r="AB17" s="105">
        <v>0.0</v>
      </c>
      <c r="AC17" s="105">
        <v>0.0</v>
      </c>
      <c r="AD17" s="105">
        <v>0.0</v>
      </c>
      <c r="AE17" s="106">
        <v>0.0</v>
      </c>
      <c r="AF17" s="106">
        <v>0.0</v>
      </c>
      <c r="AG17" s="3"/>
      <c r="AH17" s="108">
        <f t="shared" ref="AH17:AJ17" si="15">sum(U17+AD17)</f>
        <v>0</v>
      </c>
      <c r="AI17" s="109">
        <f t="shared" si="15"/>
        <v>0</v>
      </c>
      <c r="AJ17" s="109">
        <f t="shared" si="15"/>
        <v>0</v>
      </c>
      <c r="AK17" s="107"/>
      <c r="AL17" s="105">
        <v>3.0</v>
      </c>
      <c r="AM17" s="105">
        <v>3.0</v>
      </c>
      <c r="AN17" s="105">
        <v>0.0</v>
      </c>
      <c r="AO17" s="105">
        <v>0.0</v>
      </c>
      <c r="AP17" s="105">
        <v>0.0</v>
      </c>
      <c r="AQ17" s="106">
        <v>0.0</v>
      </c>
      <c r="AR17" s="106">
        <v>0.0</v>
      </c>
      <c r="AS17" s="107"/>
      <c r="AT17" s="105">
        <v>3.0</v>
      </c>
      <c r="AU17" s="105">
        <v>3.0</v>
      </c>
      <c r="AV17" s="105">
        <v>0.0</v>
      </c>
      <c r="AW17" s="105">
        <v>1.0</v>
      </c>
      <c r="AX17" s="105">
        <v>0.0</v>
      </c>
      <c r="AY17" s="105">
        <v>1.0</v>
      </c>
      <c r="AZ17" s="106">
        <v>3500.0</v>
      </c>
      <c r="BA17" s="106">
        <v>3500.0</v>
      </c>
      <c r="BB17" s="3"/>
      <c r="BC17" s="108">
        <f t="shared" ref="BC17:BE17" si="16">sum(AP17+AY17)</f>
        <v>1</v>
      </c>
      <c r="BD17" s="109">
        <f t="shared" si="16"/>
        <v>3500</v>
      </c>
      <c r="BE17" s="109">
        <f t="shared" si="16"/>
        <v>3500</v>
      </c>
      <c r="BF17" s="107"/>
      <c r="BG17" s="108">
        <f t="shared" ref="BG17:BI17" si="17">AH17+BC17</f>
        <v>1</v>
      </c>
      <c r="BH17" s="109">
        <f t="shared" si="17"/>
        <v>3500</v>
      </c>
      <c r="BI17" s="109">
        <f t="shared" si="17"/>
        <v>3500</v>
      </c>
      <c r="BJ17" s="107"/>
      <c r="BK17" s="107"/>
    </row>
    <row r="18" ht="14.25" customHeight="1">
      <c r="A18" s="103"/>
      <c r="B18" s="104">
        <f t="shared" si="8"/>
        <v>45113</v>
      </c>
      <c r="C18" s="97"/>
      <c r="D18" s="105" t="s">
        <v>119</v>
      </c>
      <c r="E18" s="105"/>
      <c r="F18" s="105"/>
      <c r="G18" s="106">
        <v>0.0</v>
      </c>
      <c r="H18" s="105">
        <v>3.0</v>
      </c>
      <c r="I18" s="105">
        <v>7.0</v>
      </c>
      <c r="J18" s="105">
        <v>4.0</v>
      </c>
      <c r="K18" s="105">
        <v>0.0</v>
      </c>
      <c r="L18" s="105">
        <v>1.0</v>
      </c>
      <c r="M18" s="105">
        <v>1.0</v>
      </c>
      <c r="N18" s="105">
        <v>0.0</v>
      </c>
      <c r="O18" s="107"/>
      <c r="P18" s="107"/>
      <c r="Q18" s="105">
        <v>0.0</v>
      </c>
      <c r="R18" s="105">
        <v>0.0</v>
      </c>
      <c r="S18" s="105">
        <v>0.0</v>
      </c>
      <c r="T18" s="105">
        <v>0.0</v>
      </c>
      <c r="U18" s="105">
        <v>0.0</v>
      </c>
      <c r="V18" s="106">
        <v>0.0</v>
      </c>
      <c r="W18" s="106">
        <v>0.0</v>
      </c>
      <c r="X18" s="107"/>
      <c r="Y18" s="105">
        <v>0.0</v>
      </c>
      <c r="Z18" s="105">
        <v>0.0</v>
      </c>
      <c r="AA18" s="105">
        <v>0.0</v>
      </c>
      <c r="AB18" s="105">
        <v>0.0</v>
      </c>
      <c r="AC18" s="105">
        <v>0.0</v>
      </c>
      <c r="AD18" s="105">
        <v>0.0</v>
      </c>
      <c r="AE18" s="106">
        <v>0.0</v>
      </c>
      <c r="AF18" s="106">
        <v>0.0</v>
      </c>
      <c r="AG18" s="3"/>
      <c r="AH18" s="108">
        <f t="shared" ref="AH18:AJ18" si="18">sum(U18+AD18)</f>
        <v>0</v>
      </c>
      <c r="AI18" s="109">
        <f t="shared" si="18"/>
        <v>0</v>
      </c>
      <c r="AJ18" s="109">
        <f t="shared" si="18"/>
        <v>0</v>
      </c>
      <c r="AK18" s="107"/>
      <c r="AL18" s="105">
        <v>1.0</v>
      </c>
      <c r="AM18" s="105">
        <v>1.0</v>
      </c>
      <c r="AN18" s="105">
        <v>0.0</v>
      </c>
      <c r="AO18" s="105">
        <v>0.0</v>
      </c>
      <c r="AP18" s="105">
        <v>0.0</v>
      </c>
      <c r="AQ18" s="106">
        <v>0.0</v>
      </c>
      <c r="AR18" s="106">
        <v>0.0</v>
      </c>
      <c r="AS18" s="107"/>
      <c r="AT18" s="105">
        <v>4.0</v>
      </c>
      <c r="AU18" s="105">
        <v>4.0</v>
      </c>
      <c r="AV18" s="105">
        <v>0.0</v>
      </c>
      <c r="AW18" s="105">
        <v>0.0</v>
      </c>
      <c r="AX18" s="105">
        <v>0.0</v>
      </c>
      <c r="AY18" s="105">
        <v>0.0</v>
      </c>
      <c r="AZ18" s="106">
        <v>0.0</v>
      </c>
      <c r="BA18" s="106">
        <v>0.0</v>
      </c>
      <c r="BB18" s="3"/>
      <c r="BC18" s="108">
        <f t="shared" ref="BC18:BE18" si="19">sum(AP18+AY18)</f>
        <v>0</v>
      </c>
      <c r="BD18" s="109">
        <f t="shared" si="19"/>
        <v>0</v>
      </c>
      <c r="BE18" s="109">
        <f t="shared" si="19"/>
        <v>0</v>
      </c>
      <c r="BF18" s="107"/>
      <c r="BG18" s="108">
        <f t="shared" ref="BG18:BI18" si="20">AH18+BC18</f>
        <v>0</v>
      </c>
      <c r="BH18" s="109">
        <f t="shared" si="20"/>
        <v>0</v>
      </c>
      <c r="BI18" s="109">
        <f t="shared" si="20"/>
        <v>0</v>
      </c>
      <c r="BJ18" s="107"/>
      <c r="BK18" s="107"/>
    </row>
    <row r="19" ht="14.25" customHeight="1">
      <c r="A19" s="103"/>
      <c r="B19" s="104">
        <f t="shared" si="8"/>
        <v>45114</v>
      </c>
      <c r="C19" s="97"/>
      <c r="D19" s="105" t="s">
        <v>119</v>
      </c>
      <c r="E19" s="105"/>
      <c r="F19" s="105"/>
      <c r="G19" s="106">
        <v>0.0</v>
      </c>
      <c r="H19" s="105">
        <v>0.0</v>
      </c>
      <c r="I19" s="105">
        <v>0.0</v>
      </c>
      <c r="J19" s="105">
        <v>0.0</v>
      </c>
      <c r="K19" s="105">
        <v>0.0</v>
      </c>
      <c r="L19" s="105">
        <v>0.0</v>
      </c>
      <c r="M19" s="105">
        <v>0.0</v>
      </c>
      <c r="N19" s="105">
        <v>0.0</v>
      </c>
      <c r="O19" s="107"/>
      <c r="P19" s="107"/>
      <c r="Q19" s="105">
        <v>0.0</v>
      </c>
      <c r="R19" s="105">
        <v>0.0</v>
      </c>
      <c r="S19" s="105">
        <v>0.0</v>
      </c>
      <c r="T19" s="105">
        <v>0.0</v>
      </c>
      <c r="U19" s="105">
        <v>0.0</v>
      </c>
      <c r="V19" s="106">
        <v>0.0</v>
      </c>
      <c r="W19" s="106">
        <v>0.0</v>
      </c>
      <c r="X19" s="107"/>
      <c r="Y19" s="105">
        <v>0.0</v>
      </c>
      <c r="Z19" s="105">
        <v>0.0</v>
      </c>
      <c r="AA19" s="105">
        <v>0.0</v>
      </c>
      <c r="AB19" s="105">
        <v>0.0</v>
      </c>
      <c r="AC19" s="105">
        <v>0.0</v>
      </c>
      <c r="AD19" s="105">
        <v>0.0</v>
      </c>
      <c r="AE19" s="106">
        <v>0.0</v>
      </c>
      <c r="AF19" s="106">
        <v>0.0</v>
      </c>
      <c r="AG19" s="110"/>
      <c r="AH19" s="108">
        <f t="shared" ref="AH19:AJ19" si="21">sum(U19+AD19)</f>
        <v>0</v>
      </c>
      <c r="AI19" s="109">
        <f t="shared" si="21"/>
        <v>0</v>
      </c>
      <c r="AJ19" s="109">
        <f t="shared" si="21"/>
        <v>0</v>
      </c>
      <c r="AK19" s="107"/>
      <c r="AL19" s="105">
        <v>0.0</v>
      </c>
      <c r="AM19" s="105">
        <v>0.0</v>
      </c>
      <c r="AN19" s="105">
        <v>0.0</v>
      </c>
      <c r="AO19" s="105">
        <v>0.0</v>
      </c>
      <c r="AP19" s="105">
        <v>0.0</v>
      </c>
      <c r="AQ19" s="106">
        <v>0.0</v>
      </c>
      <c r="AR19" s="106">
        <v>0.0</v>
      </c>
      <c r="AS19" s="107"/>
      <c r="AT19" s="105">
        <v>2.0</v>
      </c>
      <c r="AU19" s="105">
        <v>2.0</v>
      </c>
      <c r="AV19" s="105">
        <v>0.0</v>
      </c>
      <c r="AW19" s="105">
        <v>0.0</v>
      </c>
      <c r="AX19" s="105">
        <v>0.0</v>
      </c>
      <c r="AY19" s="105">
        <v>0.0</v>
      </c>
      <c r="AZ19" s="106">
        <v>0.0</v>
      </c>
      <c r="BA19" s="106">
        <v>0.0</v>
      </c>
      <c r="BB19" s="110"/>
      <c r="BC19" s="108">
        <f t="shared" ref="BC19:BE19" si="22">sum(AP19+AY19)</f>
        <v>0</v>
      </c>
      <c r="BD19" s="109">
        <f t="shared" si="22"/>
        <v>0</v>
      </c>
      <c r="BE19" s="109">
        <f t="shared" si="22"/>
        <v>0</v>
      </c>
      <c r="BF19" s="107"/>
      <c r="BG19" s="108">
        <f t="shared" ref="BG19:BI19" si="23">AH19+BC19</f>
        <v>0</v>
      </c>
      <c r="BH19" s="109">
        <f t="shared" si="23"/>
        <v>0</v>
      </c>
      <c r="BI19" s="109">
        <f t="shared" si="23"/>
        <v>0</v>
      </c>
      <c r="BJ19" s="107"/>
      <c r="BK19" s="107"/>
    </row>
    <row r="20" ht="14.25" customHeight="1">
      <c r="A20" s="103"/>
      <c r="B20" s="104">
        <f t="shared" si="8"/>
        <v>45115</v>
      </c>
      <c r="C20" s="97"/>
      <c r="D20" s="105" t="s">
        <v>119</v>
      </c>
      <c r="E20" s="105"/>
      <c r="F20" s="105"/>
      <c r="G20" s="106">
        <v>0.0</v>
      </c>
      <c r="H20" s="105">
        <v>0.0</v>
      </c>
      <c r="I20" s="105">
        <v>0.0</v>
      </c>
      <c r="J20" s="105">
        <v>0.0</v>
      </c>
      <c r="K20" s="105">
        <v>0.0</v>
      </c>
      <c r="L20" s="105">
        <v>0.0</v>
      </c>
      <c r="M20" s="105">
        <v>0.0</v>
      </c>
      <c r="N20" s="105">
        <v>0.0</v>
      </c>
      <c r="O20" s="107"/>
      <c r="P20" s="107"/>
      <c r="Q20" s="105">
        <v>0.0</v>
      </c>
      <c r="R20" s="105">
        <v>0.0</v>
      </c>
      <c r="S20" s="105">
        <v>0.0</v>
      </c>
      <c r="T20" s="105">
        <v>0.0</v>
      </c>
      <c r="U20" s="105">
        <v>0.0</v>
      </c>
      <c r="V20" s="106">
        <v>0.0</v>
      </c>
      <c r="W20" s="106">
        <v>0.0</v>
      </c>
      <c r="X20" s="107"/>
      <c r="Y20" s="105">
        <v>0.0</v>
      </c>
      <c r="Z20" s="105">
        <v>0.0</v>
      </c>
      <c r="AA20" s="105">
        <v>0.0</v>
      </c>
      <c r="AB20" s="105">
        <v>0.0</v>
      </c>
      <c r="AC20" s="105">
        <v>0.0</v>
      </c>
      <c r="AD20" s="105">
        <v>0.0</v>
      </c>
      <c r="AE20" s="106">
        <v>0.0</v>
      </c>
      <c r="AF20" s="106">
        <v>0.0</v>
      </c>
      <c r="AG20" s="3"/>
      <c r="AH20" s="108">
        <f t="shared" ref="AH20:AJ20" si="24">sum(U20+AD20)</f>
        <v>0</v>
      </c>
      <c r="AI20" s="109">
        <f t="shared" si="24"/>
        <v>0</v>
      </c>
      <c r="AJ20" s="109">
        <f t="shared" si="24"/>
        <v>0</v>
      </c>
      <c r="AK20" s="107"/>
      <c r="AL20" s="105">
        <v>0.0</v>
      </c>
      <c r="AM20" s="105">
        <v>0.0</v>
      </c>
      <c r="AN20" s="105">
        <v>0.0</v>
      </c>
      <c r="AO20" s="105">
        <v>0.0</v>
      </c>
      <c r="AP20" s="105">
        <v>0.0</v>
      </c>
      <c r="AQ20" s="106">
        <v>0.0</v>
      </c>
      <c r="AR20" s="106">
        <v>0.0</v>
      </c>
      <c r="AS20" s="107"/>
      <c r="AT20" s="105">
        <v>0.0</v>
      </c>
      <c r="AU20" s="105">
        <v>0.0</v>
      </c>
      <c r="AV20" s="105">
        <v>0.0</v>
      </c>
      <c r="AW20" s="105">
        <v>0.0</v>
      </c>
      <c r="AX20" s="105">
        <v>0.0</v>
      </c>
      <c r="AY20" s="105">
        <v>0.0</v>
      </c>
      <c r="AZ20" s="106">
        <v>0.0</v>
      </c>
      <c r="BA20" s="106">
        <v>0.0</v>
      </c>
      <c r="BB20" s="3"/>
      <c r="BC20" s="108">
        <f t="shared" ref="BC20:BE20" si="25">sum(AP20+AY20)</f>
        <v>0</v>
      </c>
      <c r="BD20" s="109">
        <f t="shared" si="25"/>
        <v>0</v>
      </c>
      <c r="BE20" s="109">
        <f t="shared" si="25"/>
        <v>0</v>
      </c>
      <c r="BF20" s="107"/>
      <c r="BG20" s="108">
        <f t="shared" ref="BG20:BI20" si="26">AH20+BC20</f>
        <v>0</v>
      </c>
      <c r="BH20" s="109">
        <f t="shared" si="26"/>
        <v>0</v>
      </c>
      <c r="BI20" s="109">
        <f t="shared" si="26"/>
        <v>0</v>
      </c>
      <c r="BJ20" s="107"/>
      <c r="BK20" s="107"/>
    </row>
    <row r="21" ht="14.25" customHeight="1">
      <c r="A21" s="103"/>
      <c r="B21" s="104">
        <f t="shared" si="8"/>
        <v>45116</v>
      </c>
      <c r="C21" s="97"/>
      <c r="D21" s="105" t="s">
        <v>119</v>
      </c>
      <c r="E21" s="105"/>
      <c r="F21" s="105"/>
      <c r="G21" s="106">
        <v>0.0</v>
      </c>
      <c r="H21" s="105">
        <v>13.0</v>
      </c>
      <c r="I21" s="105">
        <v>31.0</v>
      </c>
      <c r="J21" s="105">
        <v>13.0</v>
      </c>
      <c r="K21" s="105">
        <v>2.0</v>
      </c>
      <c r="L21" s="105">
        <v>0.0</v>
      </c>
      <c r="M21" s="105">
        <v>0.0</v>
      </c>
      <c r="N21" s="105">
        <v>0.0</v>
      </c>
      <c r="O21" s="107"/>
      <c r="P21" s="107"/>
      <c r="Q21" s="105">
        <v>0.0</v>
      </c>
      <c r="R21" s="105">
        <v>0.0</v>
      </c>
      <c r="S21" s="105">
        <v>0.0</v>
      </c>
      <c r="T21" s="105">
        <v>0.0</v>
      </c>
      <c r="U21" s="105">
        <v>0.0</v>
      </c>
      <c r="V21" s="106">
        <v>0.0</v>
      </c>
      <c r="W21" s="106">
        <v>0.0</v>
      </c>
      <c r="X21" s="107"/>
      <c r="Y21" s="105">
        <v>0.0</v>
      </c>
      <c r="Z21" s="105">
        <v>0.0</v>
      </c>
      <c r="AA21" s="105">
        <v>0.0</v>
      </c>
      <c r="AB21" s="105">
        <v>0.0</v>
      </c>
      <c r="AC21" s="105">
        <v>0.0</v>
      </c>
      <c r="AD21" s="105">
        <v>0.0</v>
      </c>
      <c r="AE21" s="106">
        <v>0.0</v>
      </c>
      <c r="AF21" s="106">
        <v>0.0</v>
      </c>
      <c r="AG21" s="3"/>
      <c r="AH21" s="108">
        <f t="shared" ref="AH21:AJ21" si="27">sum(U21+AD21)</f>
        <v>0</v>
      </c>
      <c r="AI21" s="109">
        <f t="shared" si="27"/>
        <v>0</v>
      </c>
      <c r="AJ21" s="109">
        <f t="shared" si="27"/>
        <v>0</v>
      </c>
      <c r="AK21" s="107"/>
      <c r="AL21" s="105">
        <v>0.0</v>
      </c>
      <c r="AM21" s="105">
        <v>0.0</v>
      </c>
      <c r="AN21" s="105">
        <v>0.0</v>
      </c>
      <c r="AO21" s="105">
        <v>0.0</v>
      </c>
      <c r="AP21" s="105">
        <v>0.0</v>
      </c>
      <c r="AQ21" s="106">
        <v>0.0</v>
      </c>
      <c r="AR21" s="106">
        <v>0.0</v>
      </c>
      <c r="AS21" s="107"/>
      <c r="AT21" s="105">
        <v>2.0</v>
      </c>
      <c r="AU21" s="105">
        <v>2.0</v>
      </c>
      <c r="AV21" s="105">
        <v>0.0</v>
      </c>
      <c r="AW21" s="105">
        <v>0.0</v>
      </c>
      <c r="AX21" s="105">
        <v>0.0</v>
      </c>
      <c r="AY21" s="105">
        <v>0.0</v>
      </c>
      <c r="AZ21" s="106">
        <v>0.0</v>
      </c>
      <c r="BA21" s="106">
        <v>0.0</v>
      </c>
      <c r="BB21" s="3"/>
      <c r="BC21" s="108">
        <f t="shared" ref="BC21:BE21" si="28">sum(AP21+AY21)</f>
        <v>0</v>
      </c>
      <c r="BD21" s="109">
        <f t="shared" si="28"/>
        <v>0</v>
      </c>
      <c r="BE21" s="109">
        <f t="shared" si="28"/>
        <v>0</v>
      </c>
      <c r="BF21" s="107"/>
      <c r="BG21" s="108">
        <f t="shared" ref="BG21:BI21" si="29">AH21+BC21</f>
        <v>0</v>
      </c>
      <c r="BH21" s="109">
        <f t="shared" si="29"/>
        <v>0</v>
      </c>
      <c r="BI21" s="109">
        <f t="shared" si="29"/>
        <v>0</v>
      </c>
      <c r="BJ21" s="107"/>
      <c r="BK21" s="107"/>
    </row>
    <row r="22" ht="14.25" customHeight="1">
      <c r="A22" s="103"/>
      <c r="B22" s="104">
        <f t="shared" si="8"/>
        <v>45117</v>
      </c>
      <c r="C22" s="97"/>
      <c r="D22" s="105" t="s">
        <v>119</v>
      </c>
      <c r="E22" s="105"/>
      <c r="F22" s="105"/>
      <c r="G22" s="106">
        <v>0.0</v>
      </c>
      <c r="H22" s="105">
        <v>10.0</v>
      </c>
      <c r="I22" s="105">
        <v>23.0</v>
      </c>
      <c r="J22" s="105">
        <v>14.0</v>
      </c>
      <c r="K22" s="105">
        <v>6.0</v>
      </c>
      <c r="L22" s="105">
        <v>0.0</v>
      </c>
      <c r="M22" s="105">
        <v>0.0</v>
      </c>
      <c r="N22" s="105">
        <v>0.0</v>
      </c>
      <c r="O22" s="107"/>
      <c r="P22" s="107"/>
      <c r="Q22" s="105">
        <v>0.0</v>
      </c>
      <c r="R22" s="105">
        <v>0.0</v>
      </c>
      <c r="S22" s="105">
        <v>0.0</v>
      </c>
      <c r="T22" s="105">
        <v>0.0</v>
      </c>
      <c r="U22" s="105">
        <v>0.0</v>
      </c>
      <c r="V22" s="106">
        <v>0.0</v>
      </c>
      <c r="W22" s="106">
        <v>0.0</v>
      </c>
      <c r="X22" s="107"/>
      <c r="Y22" s="105">
        <v>0.0</v>
      </c>
      <c r="Z22" s="105">
        <v>0.0</v>
      </c>
      <c r="AA22" s="105">
        <v>0.0</v>
      </c>
      <c r="AB22" s="105">
        <v>0.0</v>
      </c>
      <c r="AC22" s="105">
        <v>0.0</v>
      </c>
      <c r="AD22" s="105">
        <v>0.0</v>
      </c>
      <c r="AE22" s="106">
        <v>0.0</v>
      </c>
      <c r="AF22" s="106">
        <v>0.0</v>
      </c>
      <c r="AG22" s="3"/>
      <c r="AH22" s="108">
        <f t="shared" ref="AH22:AJ22" si="30">sum(U22+AD22)</f>
        <v>0</v>
      </c>
      <c r="AI22" s="109">
        <f t="shared" si="30"/>
        <v>0</v>
      </c>
      <c r="AJ22" s="109">
        <f t="shared" si="30"/>
        <v>0</v>
      </c>
      <c r="AK22" s="107"/>
      <c r="AL22" s="105">
        <v>5.0</v>
      </c>
      <c r="AM22" s="105">
        <v>4.0</v>
      </c>
      <c r="AN22" s="105">
        <v>1.0</v>
      </c>
      <c r="AO22" s="105">
        <v>0.0</v>
      </c>
      <c r="AP22" s="105">
        <v>0.0</v>
      </c>
      <c r="AQ22" s="106">
        <v>0.0</v>
      </c>
      <c r="AR22" s="106">
        <v>0.0</v>
      </c>
      <c r="AS22" s="107"/>
      <c r="AT22" s="105">
        <v>4.0</v>
      </c>
      <c r="AU22" s="105">
        <v>4.0</v>
      </c>
      <c r="AV22" s="105">
        <v>0.0</v>
      </c>
      <c r="AW22" s="105">
        <v>0.0</v>
      </c>
      <c r="AX22" s="105">
        <v>0.0</v>
      </c>
      <c r="AY22" s="105">
        <v>0.0</v>
      </c>
      <c r="AZ22" s="106">
        <v>0.0</v>
      </c>
      <c r="BA22" s="106">
        <v>0.0</v>
      </c>
      <c r="BB22" s="3"/>
      <c r="BC22" s="108">
        <f t="shared" ref="BC22:BE22" si="31">sum(AP22+AY22)</f>
        <v>0</v>
      </c>
      <c r="BD22" s="109">
        <f t="shared" si="31"/>
        <v>0</v>
      </c>
      <c r="BE22" s="109">
        <f t="shared" si="31"/>
        <v>0</v>
      </c>
      <c r="BF22" s="107"/>
      <c r="BG22" s="108">
        <f t="shared" ref="BG22:BI22" si="32">AH22+BC22</f>
        <v>0</v>
      </c>
      <c r="BH22" s="109">
        <f t="shared" si="32"/>
        <v>0</v>
      </c>
      <c r="BI22" s="109">
        <f t="shared" si="32"/>
        <v>0</v>
      </c>
      <c r="BJ22" s="107"/>
      <c r="BK22" s="107"/>
    </row>
    <row r="23" ht="14.25" customHeight="1">
      <c r="A23" s="103"/>
      <c r="B23" s="104">
        <f t="shared" si="8"/>
        <v>45118</v>
      </c>
      <c r="C23" s="97"/>
      <c r="D23" s="105" t="s">
        <v>119</v>
      </c>
      <c r="E23" s="105"/>
      <c r="F23" s="105"/>
      <c r="G23" s="106">
        <v>0.0</v>
      </c>
      <c r="H23" s="105">
        <v>11.0</v>
      </c>
      <c r="I23" s="105">
        <v>20.0</v>
      </c>
      <c r="J23" s="105">
        <v>9.0</v>
      </c>
      <c r="K23" s="105">
        <v>1.0</v>
      </c>
      <c r="L23" s="105">
        <v>0.0</v>
      </c>
      <c r="M23" s="105">
        <v>0.0</v>
      </c>
      <c r="N23" s="105">
        <v>0.0</v>
      </c>
      <c r="O23" s="107"/>
      <c r="P23" s="107"/>
      <c r="Q23" s="105">
        <v>0.0</v>
      </c>
      <c r="R23" s="105">
        <v>0.0</v>
      </c>
      <c r="S23" s="105">
        <v>0.0</v>
      </c>
      <c r="T23" s="105">
        <v>0.0</v>
      </c>
      <c r="U23" s="105">
        <v>0.0</v>
      </c>
      <c r="V23" s="106">
        <v>0.0</v>
      </c>
      <c r="W23" s="106">
        <v>0.0</v>
      </c>
      <c r="X23" s="107"/>
      <c r="Y23" s="105">
        <v>0.0</v>
      </c>
      <c r="Z23" s="105">
        <v>0.0</v>
      </c>
      <c r="AA23" s="105">
        <v>0.0</v>
      </c>
      <c r="AB23" s="105">
        <v>0.0</v>
      </c>
      <c r="AC23" s="105">
        <v>0.0</v>
      </c>
      <c r="AD23" s="105">
        <v>0.0</v>
      </c>
      <c r="AE23" s="106">
        <v>0.0</v>
      </c>
      <c r="AF23" s="106">
        <v>0.0</v>
      </c>
      <c r="AG23" s="3"/>
      <c r="AH23" s="108">
        <f t="shared" ref="AH23:AJ23" si="33">sum(U23+AD23)</f>
        <v>0</v>
      </c>
      <c r="AI23" s="109">
        <f t="shared" si="33"/>
        <v>0</v>
      </c>
      <c r="AJ23" s="109">
        <f t="shared" si="33"/>
        <v>0</v>
      </c>
      <c r="AK23" s="107"/>
      <c r="AL23" s="105">
        <v>2.0</v>
      </c>
      <c r="AM23" s="105">
        <v>2.0</v>
      </c>
      <c r="AN23" s="105">
        <v>0.0</v>
      </c>
      <c r="AO23" s="105">
        <v>0.0</v>
      </c>
      <c r="AP23" s="105">
        <v>0.0</v>
      </c>
      <c r="AQ23" s="106">
        <v>0.0</v>
      </c>
      <c r="AR23" s="106">
        <v>0.0</v>
      </c>
      <c r="AS23" s="107"/>
      <c r="AT23" s="105">
        <v>3.0</v>
      </c>
      <c r="AU23" s="105">
        <v>3.0</v>
      </c>
      <c r="AV23" s="105">
        <v>0.0</v>
      </c>
      <c r="AW23" s="105">
        <v>0.0</v>
      </c>
      <c r="AX23" s="105">
        <v>0.0</v>
      </c>
      <c r="AY23" s="105">
        <v>0.0</v>
      </c>
      <c r="AZ23" s="106">
        <v>0.0</v>
      </c>
      <c r="BA23" s="106">
        <v>0.0</v>
      </c>
      <c r="BB23" s="3"/>
      <c r="BC23" s="108">
        <f t="shared" ref="BC23:BE23" si="34">sum(AP23+AY23)</f>
        <v>0</v>
      </c>
      <c r="BD23" s="109">
        <f t="shared" si="34"/>
        <v>0</v>
      </c>
      <c r="BE23" s="109">
        <f t="shared" si="34"/>
        <v>0</v>
      </c>
      <c r="BF23" s="107"/>
      <c r="BG23" s="108">
        <f t="shared" ref="BG23:BI23" si="35">AH23+BC23</f>
        <v>0</v>
      </c>
      <c r="BH23" s="109">
        <f t="shared" si="35"/>
        <v>0</v>
      </c>
      <c r="BI23" s="109">
        <f t="shared" si="35"/>
        <v>0</v>
      </c>
      <c r="BJ23" s="107"/>
      <c r="BK23" s="107"/>
    </row>
    <row r="24" ht="14.25" customHeight="1">
      <c r="A24" s="103"/>
      <c r="B24" s="104">
        <f t="shared" si="8"/>
        <v>45119</v>
      </c>
      <c r="C24" s="97"/>
      <c r="D24" s="105" t="s">
        <v>119</v>
      </c>
      <c r="E24" s="105"/>
      <c r="F24" s="105"/>
      <c r="G24" s="106">
        <v>0.0</v>
      </c>
      <c r="H24" s="105">
        <v>8.0</v>
      </c>
      <c r="I24" s="105">
        <v>27.0</v>
      </c>
      <c r="J24" s="105">
        <v>17.0</v>
      </c>
      <c r="K24" s="105">
        <v>1.0</v>
      </c>
      <c r="L24" s="105">
        <v>1.0</v>
      </c>
      <c r="M24" s="105">
        <v>1.0</v>
      </c>
      <c r="N24" s="105">
        <v>0.0</v>
      </c>
      <c r="O24" s="107"/>
      <c r="P24" s="107"/>
      <c r="Q24" s="105">
        <v>1.0</v>
      </c>
      <c r="R24" s="105">
        <v>1.0</v>
      </c>
      <c r="S24" s="105">
        <v>0.0</v>
      </c>
      <c r="T24" s="105">
        <v>0.0</v>
      </c>
      <c r="U24" s="105">
        <v>0.0</v>
      </c>
      <c r="V24" s="106">
        <v>0.0</v>
      </c>
      <c r="W24" s="106">
        <v>0.0</v>
      </c>
      <c r="X24" s="107"/>
      <c r="Y24" s="105">
        <v>0.0</v>
      </c>
      <c r="Z24" s="105">
        <v>0.0</v>
      </c>
      <c r="AA24" s="105">
        <v>0.0</v>
      </c>
      <c r="AB24" s="105">
        <v>0.0</v>
      </c>
      <c r="AC24" s="105">
        <v>0.0</v>
      </c>
      <c r="AD24" s="105">
        <v>0.0</v>
      </c>
      <c r="AE24" s="106">
        <v>0.0</v>
      </c>
      <c r="AF24" s="106">
        <v>0.0</v>
      </c>
      <c r="AG24" s="3"/>
      <c r="AH24" s="108">
        <f t="shared" ref="AH24:AJ24" si="36">sum(U24+AD24)</f>
        <v>0</v>
      </c>
      <c r="AI24" s="109">
        <f t="shared" si="36"/>
        <v>0</v>
      </c>
      <c r="AJ24" s="109">
        <f t="shared" si="36"/>
        <v>0</v>
      </c>
      <c r="AK24" s="107"/>
      <c r="AL24" s="105">
        <v>0.0</v>
      </c>
      <c r="AM24" s="105">
        <v>0.0</v>
      </c>
      <c r="AN24" s="105">
        <v>0.0</v>
      </c>
      <c r="AO24" s="105">
        <v>0.0</v>
      </c>
      <c r="AP24" s="105">
        <v>0.0</v>
      </c>
      <c r="AQ24" s="106">
        <v>0.0</v>
      </c>
      <c r="AR24" s="106">
        <v>0.0</v>
      </c>
      <c r="AS24" s="107"/>
      <c r="AT24" s="105">
        <v>0.0</v>
      </c>
      <c r="AU24" s="105">
        <v>0.0</v>
      </c>
      <c r="AV24" s="105">
        <v>0.0</v>
      </c>
      <c r="AW24" s="105">
        <v>0.0</v>
      </c>
      <c r="AX24" s="105">
        <v>0.0</v>
      </c>
      <c r="AY24" s="105">
        <v>0.0</v>
      </c>
      <c r="AZ24" s="106">
        <v>0.0</v>
      </c>
      <c r="BA24" s="106">
        <v>0.0</v>
      </c>
      <c r="BB24" s="3"/>
      <c r="BC24" s="108">
        <f t="shared" ref="BC24:BE24" si="37">sum(AP24+AY24)</f>
        <v>0</v>
      </c>
      <c r="BD24" s="109">
        <f t="shared" si="37"/>
        <v>0</v>
      </c>
      <c r="BE24" s="109">
        <f t="shared" si="37"/>
        <v>0</v>
      </c>
      <c r="BF24" s="107"/>
      <c r="BG24" s="108">
        <f t="shared" ref="BG24:BI24" si="38">AH24+BC24</f>
        <v>0</v>
      </c>
      <c r="BH24" s="109">
        <f t="shared" si="38"/>
        <v>0</v>
      </c>
      <c r="BI24" s="109">
        <f t="shared" si="38"/>
        <v>0</v>
      </c>
      <c r="BJ24" s="107"/>
      <c r="BK24" s="107"/>
    </row>
    <row r="25" ht="14.25" customHeight="1">
      <c r="A25" s="103"/>
      <c r="B25" s="104">
        <f t="shared" si="8"/>
        <v>45120</v>
      </c>
      <c r="C25" s="97"/>
      <c r="D25" s="105" t="s">
        <v>119</v>
      </c>
      <c r="E25" s="105"/>
      <c r="F25" s="105"/>
      <c r="G25" s="106" t="s">
        <v>212</v>
      </c>
      <c r="H25" s="105">
        <v>20.0</v>
      </c>
      <c r="I25" s="105">
        <v>39.0</v>
      </c>
      <c r="J25" s="105">
        <v>13.0</v>
      </c>
      <c r="K25" s="105">
        <v>2.0</v>
      </c>
      <c r="L25" s="105">
        <v>0.0</v>
      </c>
      <c r="M25" s="105">
        <v>0.0</v>
      </c>
      <c r="N25" s="105">
        <v>0.0</v>
      </c>
      <c r="O25" s="107"/>
      <c r="P25" s="107"/>
      <c r="Q25" s="105">
        <v>0.0</v>
      </c>
      <c r="R25" s="105">
        <v>0.0</v>
      </c>
      <c r="S25" s="105">
        <v>0.0</v>
      </c>
      <c r="T25" s="105">
        <v>0.0</v>
      </c>
      <c r="U25" s="105">
        <v>0.0</v>
      </c>
      <c r="V25" s="106">
        <v>0.0</v>
      </c>
      <c r="W25" s="106">
        <v>0.0</v>
      </c>
      <c r="X25" s="107"/>
      <c r="Y25" s="105">
        <v>0.0</v>
      </c>
      <c r="Z25" s="105">
        <v>0.0</v>
      </c>
      <c r="AA25" s="105">
        <v>0.0</v>
      </c>
      <c r="AB25" s="105">
        <v>0.0</v>
      </c>
      <c r="AC25" s="105">
        <v>0.0</v>
      </c>
      <c r="AD25" s="105">
        <v>0.0</v>
      </c>
      <c r="AE25" s="106">
        <v>0.0</v>
      </c>
      <c r="AF25" s="106">
        <v>0.0</v>
      </c>
      <c r="AG25" s="3"/>
      <c r="AH25" s="108">
        <f t="shared" ref="AH25:AJ25" si="39">sum(U25+AD25)</f>
        <v>0</v>
      </c>
      <c r="AI25" s="109">
        <f t="shared" si="39"/>
        <v>0</v>
      </c>
      <c r="AJ25" s="109">
        <f t="shared" si="39"/>
        <v>0</v>
      </c>
      <c r="AK25" s="107"/>
      <c r="AL25" s="105">
        <v>1.0</v>
      </c>
      <c r="AM25" s="105">
        <v>1.0</v>
      </c>
      <c r="AN25" s="105">
        <v>0.0</v>
      </c>
      <c r="AO25" s="105">
        <v>0.0</v>
      </c>
      <c r="AP25" s="105">
        <v>0.0</v>
      </c>
      <c r="AQ25" s="106">
        <v>0.0</v>
      </c>
      <c r="AR25" s="106">
        <v>0.0</v>
      </c>
      <c r="AS25" s="107"/>
      <c r="AT25" s="105">
        <v>2.0</v>
      </c>
      <c r="AU25" s="105">
        <v>2.0</v>
      </c>
      <c r="AV25" s="105">
        <v>0.0</v>
      </c>
      <c r="AW25" s="105">
        <v>0.0</v>
      </c>
      <c r="AX25" s="105">
        <v>0.0</v>
      </c>
      <c r="AY25" s="105">
        <v>0.0</v>
      </c>
      <c r="AZ25" s="106">
        <v>0.0</v>
      </c>
      <c r="BA25" s="106">
        <v>0.0</v>
      </c>
      <c r="BB25" s="3"/>
      <c r="BC25" s="108">
        <f t="shared" ref="BC25:BE25" si="40">sum(AP25+AY25)</f>
        <v>0</v>
      </c>
      <c r="BD25" s="109">
        <f t="shared" si="40"/>
        <v>0</v>
      </c>
      <c r="BE25" s="109">
        <f t="shared" si="40"/>
        <v>0</v>
      </c>
      <c r="BF25" s="107"/>
      <c r="BG25" s="108">
        <f t="shared" ref="BG25:BI25" si="41">AH25+BC25</f>
        <v>0</v>
      </c>
      <c r="BH25" s="109">
        <f t="shared" si="41"/>
        <v>0</v>
      </c>
      <c r="BI25" s="109">
        <f t="shared" si="41"/>
        <v>0</v>
      </c>
      <c r="BJ25" s="107"/>
      <c r="BK25" s="107"/>
    </row>
    <row r="26" ht="14.25" customHeight="1">
      <c r="A26" s="103"/>
      <c r="B26" s="104">
        <f t="shared" si="8"/>
        <v>45121</v>
      </c>
      <c r="C26" s="97"/>
      <c r="D26" s="105" t="s">
        <v>119</v>
      </c>
      <c r="E26" s="105"/>
      <c r="F26" s="105"/>
      <c r="G26" s="106">
        <v>0.0</v>
      </c>
      <c r="H26" s="105">
        <v>5.0</v>
      </c>
      <c r="I26" s="105">
        <v>10.0</v>
      </c>
      <c r="J26" s="105">
        <v>6.0</v>
      </c>
      <c r="K26" s="105">
        <v>0.0</v>
      </c>
      <c r="L26" s="105">
        <v>0.0</v>
      </c>
      <c r="M26" s="105">
        <v>0.0</v>
      </c>
      <c r="N26" s="105">
        <v>0.0</v>
      </c>
      <c r="O26" s="107"/>
      <c r="P26" s="107"/>
      <c r="Q26" s="105">
        <v>0.0</v>
      </c>
      <c r="R26" s="105">
        <v>0.0</v>
      </c>
      <c r="S26" s="105">
        <v>0.0</v>
      </c>
      <c r="T26" s="105">
        <v>0.0</v>
      </c>
      <c r="U26" s="105">
        <v>0.0</v>
      </c>
      <c r="V26" s="106">
        <v>0.0</v>
      </c>
      <c r="W26" s="106">
        <v>0.0</v>
      </c>
      <c r="X26" s="107"/>
      <c r="Y26" s="105">
        <v>0.0</v>
      </c>
      <c r="Z26" s="105">
        <v>0.0</v>
      </c>
      <c r="AA26" s="105">
        <v>0.0</v>
      </c>
      <c r="AB26" s="105">
        <v>0.0</v>
      </c>
      <c r="AC26" s="105">
        <v>1.0</v>
      </c>
      <c r="AD26" s="105">
        <v>0.0</v>
      </c>
      <c r="AE26" s="106">
        <v>500.0</v>
      </c>
      <c r="AF26" s="106">
        <v>500.0</v>
      </c>
      <c r="AG26" s="3"/>
      <c r="AH26" s="108">
        <f t="shared" ref="AH26:AJ26" si="42">sum(U26+AD26)</f>
        <v>0</v>
      </c>
      <c r="AI26" s="109">
        <f t="shared" si="42"/>
        <v>500</v>
      </c>
      <c r="AJ26" s="109">
        <f t="shared" si="42"/>
        <v>500</v>
      </c>
      <c r="AK26" s="107"/>
      <c r="AL26" s="105">
        <v>2.0</v>
      </c>
      <c r="AM26" s="105">
        <v>2.0</v>
      </c>
      <c r="AN26" s="105">
        <v>0.0</v>
      </c>
      <c r="AO26" s="105">
        <v>0.0</v>
      </c>
      <c r="AP26" s="105">
        <v>0.0</v>
      </c>
      <c r="AQ26" s="106">
        <v>0.0</v>
      </c>
      <c r="AR26" s="106">
        <v>0.0</v>
      </c>
      <c r="AS26" s="107"/>
      <c r="AT26" s="105">
        <v>1.0</v>
      </c>
      <c r="AU26" s="105">
        <v>1.0</v>
      </c>
      <c r="AV26" s="105">
        <v>0.0</v>
      </c>
      <c r="AW26" s="105">
        <v>1.0</v>
      </c>
      <c r="AX26" s="105">
        <v>0.0</v>
      </c>
      <c r="AY26" s="105">
        <v>1.0</v>
      </c>
      <c r="AZ26" s="106">
        <v>1500.0</v>
      </c>
      <c r="BA26" s="106">
        <v>1500.0</v>
      </c>
      <c r="BB26" s="3"/>
      <c r="BC26" s="108">
        <f t="shared" ref="BC26:BE26" si="43">sum(AP26+AY26)</f>
        <v>1</v>
      </c>
      <c r="BD26" s="109">
        <f t="shared" si="43"/>
        <v>1500</v>
      </c>
      <c r="BE26" s="109">
        <f t="shared" si="43"/>
        <v>1500</v>
      </c>
      <c r="BF26" s="107"/>
      <c r="BG26" s="108">
        <f t="shared" ref="BG26:BI26" si="44">AH26+BC26</f>
        <v>1</v>
      </c>
      <c r="BH26" s="109">
        <f t="shared" si="44"/>
        <v>2000</v>
      </c>
      <c r="BI26" s="109">
        <f t="shared" si="44"/>
        <v>2000</v>
      </c>
      <c r="BJ26" s="107"/>
      <c r="BK26" s="107"/>
    </row>
    <row r="27" ht="14.25" customHeight="1">
      <c r="A27" s="103"/>
      <c r="B27" s="104">
        <f t="shared" si="8"/>
        <v>45122</v>
      </c>
      <c r="C27" s="97"/>
      <c r="D27" s="105" t="s">
        <v>119</v>
      </c>
      <c r="E27" s="105"/>
      <c r="F27" s="105"/>
      <c r="G27" s="106">
        <v>0.0</v>
      </c>
      <c r="H27" s="105">
        <v>7.0</v>
      </c>
      <c r="I27" s="105">
        <v>0.0</v>
      </c>
      <c r="J27" s="105">
        <v>0.0</v>
      </c>
      <c r="K27" s="105">
        <v>0.0</v>
      </c>
      <c r="L27" s="105">
        <v>0.0</v>
      </c>
      <c r="M27" s="105">
        <v>0.0</v>
      </c>
      <c r="N27" s="105">
        <v>0.0</v>
      </c>
      <c r="O27" s="107"/>
      <c r="P27" s="107"/>
      <c r="Q27" s="105">
        <v>0.0</v>
      </c>
      <c r="R27" s="105">
        <v>0.0</v>
      </c>
      <c r="S27" s="105">
        <v>0.0</v>
      </c>
      <c r="T27" s="105">
        <v>0.0</v>
      </c>
      <c r="U27" s="105">
        <v>0.0</v>
      </c>
      <c r="V27" s="106">
        <v>0.0</v>
      </c>
      <c r="W27" s="106">
        <v>0.0</v>
      </c>
      <c r="X27" s="107"/>
      <c r="Y27" s="105">
        <v>0.0</v>
      </c>
      <c r="Z27" s="105">
        <v>0.0</v>
      </c>
      <c r="AA27" s="105">
        <v>0.0</v>
      </c>
      <c r="AB27" s="105">
        <v>0.0</v>
      </c>
      <c r="AC27" s="105">
        <v>0.0</v>
      </c>
      <c r="AD27" s="105">
        <v>0.0</v>
      </c>
      <c r="AE27" s="106">
        <v>0.0</v>
      </c>
      <c r="AF27" s="106">
        <v>0.0</v>
      </c>
      <c r="AG27" s="3"/>
      <c r="AH27" s="108">
        <f t="shared" ref="AH27:AJ27" si="45">sum(U27+AD27)</f>
        <v>0</v>
      </c>
      <c r="AI27" s="109">
        <f t="shared" si="45"/>
        <v>0</v>
      </c>
      <c r="AJ27" s="109">
        <f t="shared" si="45"/>
        <v>0</v>
      </c>
      <c r="AK27" s="107"/>
      <c r="AL27" s="105">
        <v>0.0</v>
      </c>
      <c r="AM27" s="105">
        <v>0.0</v>
      </c>
      <c r="AN27" s="105">
        <v>0.0</v>
      </c>
      <c r="AO27" s="105">
        <v>0.0</v>
      </c>
      <c r="AP27" s="105">
        <v>0.0</v>
      </c>
      <c r="AQ27" s="106">
        <v>0.0</v>
      </c>
      <c r="AR27" s="106">
        <v>0.0</v>
      </c>
      <c r="AS27" s="107"/>
      <c r="AT27" s="105">
        <v>2.0</v>
      </c>
      <c r="AU27" s="105">
        <v>2.0</v>
      </c>
      <c r="AV27" s="105">
        <v>0.0</v>
      </c>
      <c r="AW27" s="105">
        <v>0.0</v>
      </c>
      <c r="AX27" s="105">
        <v>0.0</v>
      </c>
      <c r="AY27" s="105">
        <v>0.0</v>
      </c>
      <c r="AZ27" s="106">
        <v>0.0</v>
      </c>
      <c r="BA27" s="106">
        <v>0.0</v>
      </c>
      <c r="BB27" s="3"/>
      <c r="BC27" s="108">
        <f t="shared" ref="BC27:BE27" si="46">sum(AP27+AY27)</f>
        <v>0</v>
      </c>
      <c r="BD27" s="109">
        <f t="shared" si="46"/>
        <v>0</v>
      </c>
      <c r="BE27" s="109">
        <f t="shared" si="46"/>
        <v>0</v>
      </c>
      <c r="BF27" s="107"/>
      <c r="BG27" s="108">
        <f t="shared" ref="BG27:BI27" si="47">AH27+BC27</f>
        <v>0</v>
      </c>
      <c r="BH27" s="109">
        <f t="shared" si="47"/>
        <v>0</v>
      </c>
      <c r="BI27" s="109">
        <f t="shared" si="47"/>
        <v>0</v>
      </c>
      <c r="BJ27" s="107"/>
      <c r="BK27" s="107"/>
    </row>
    <row r="28" ht="14.25" customHeight="1">
      <c r="A28" s="103"/>
      <c r="B28" s="104">
        <f t="shared" si="8"/>
        <v>45123</v>
      </c>
      <c r="C28" s="97"/>
      <c r="D28" s="105" t="s">
        <v>119</v>
      </c>
      <c r="E28" s="105"/>
      <c r="F28" s="105"/>
      <c r="G28" s="106">
        <v>0.0</v>
      </c>
      <c r="H28" s="105">
        <v>5.0</v>
      </c>
      <c r="I28" s="105">
        <v>0.0</v>
      </c>
      <c r="J28" s="105">
        <v>0.0</v>
      </c>
      <c r="K28" s="105">
        <v>0.0</v>
      </c>
      <c r="L28" s="105">
        <v>0.0</v>
      </c>
      <c r="M28" s="105">
        <v>0.0</v>
      </c>
      <c r="N28" s="105">
        <v>0.0</v>
      </c>
      <c r="O28" s="107"/>
      <c r="P28" s="107"/>
      <c r="Q28" s="105">
        <v>0.0</v>
      </c>
      <c r="R28" s="105">
        <v>0.0</v>
      </c>
      <c r="S28" s="105">
        <v>0.0</v>
      </c>
      <c r="T28" s="105">
        <v>0.0</v>
      </c>
      <c r="U28" s="105">
        <v>0.0</v>
      </c>
      <c r="V28" s="106">
        <v>0.0</v>
      </c>
      <c r="W28" s="106">
        <v>0.0</v>
      </c>
      <c r="X28" s="107"/>
      <c r="Y28" s="105">
        <v>0.0</v>
      </c>
      <c r="Z28" s="105">
        <v>0.0</v>
      </c>
      <c r="AA28" s="105">
        <v>0.0</v>
      </c>
      <c r="AB28" s="105">
        <v>0.0</v>
      </c>
      <c r="AC28" s="105">
        <v>0.0</v>
      </c>
      <c r="AD28" s="105">
        <v>0.0</v>
      </c>
      <c r="AE28" s="106">
        <v>0.0</v>
      </c>
      <c r="AF28" s="106">
        <v>0.0</v>
      </c>
      <c r="AG28" s="3"/>
      <c r="AH28" s="108">
        <f t="shared" ref="AH28:AJ28" si="48">sum(U28+AD28)</f>
        <v>0</v>
      </c>
      <c r="AI28" s="109">
        <f t="shared" si="48"/>
        <v>0</v>
      </c>
      <c r="AJ28" s="109">
        <f t="shared" si="48"/>
        <v>0</v>
      </c>
      <c r="AK28" s="107"/>
      <c r="AL28" s="105">
        <v>0.0</v>
      </c>
      <c r="AM28" s="105">
        <v>0.0</v>
      </c>
      <c r="AN28" s="105">
        <v>0.0</v>
      </c>
      <c r="AO28" s="105">
        <v>0.0</v>
      </c>
      <c r="AP28" s="105">
        <v>0.0</v>
      </c>
      <c r="AQ28" s="106">
        <v>0.0</v>
      </c>
      <c r="AR28" s="106">
        <v>0.0</v>
      </c>
      <c r="AS28" s="107"/>
      <c r="AT28" s="105">
        <v>1.0</v>
      </c>
      <c r="AU28" s="105">
        <v>1.0</v>
      </c>
      <c r="AV28" s="105">
        <v>0.0</v>
      </c>
      <c r="AW28" s="105">
        <v>0.0</v>
      </c>
      <c r="AX28" s="105">
        <v>0.0</v>
      </c>
      <c r="AY28" s="105">
        <v>0.0</v>
      </c>
      <c r="AZ28" s="106">
        <v>0.0</v>
      </c>
      <c r="BA28" s="106">
        <v>0.0</v>
      </c>
      <c r="BB28" s="3"/>
      <c r="BC28" s="108">
        <f t="shared" ref="BC28:BE28" si="49">sum(AP28+AY28)</f>
        <v>0</v>
      </c>
      <c r="BD28" s="109">
        <f t="shared" si="49"/>
        <v>0</v>
      </c>
      <c r="BE28" s="109">
        <f t="shared" si="49"/>
        <v>0</v>
      </c>
      <c r="BF28" s="107"/>
      <c r="BG28" s="108">
        <f t="shared" ref="BG28:BI28" si="50">AH28+BC28</f>
        <v>0</v>
      </c>
      <c r="BH28" s="109">
        <f t="shared" si="50"/>
        <v>0</v>
      </c>
      <c r="BI28" s="109">
        <f t="shared" si="50"/>
        <v>0</v>
      </c>
      <c r="BJ28" s="107"/>
      <c r="BK28" s="107"/>
    </row>
    <row r="29" ht="14.25" customHeight="1">
      <c r="A29" s="111" t="s">
        <v>213</v>
      </c>
      <c r="B29" s="104">
        <f t="shared" si="8"/>
        <v>45124</v>
      </c>
      <c r="C29" s="97"/>
      <c r="D29" s="105" t="s">
        <v>119</v>
      </c>
      <c r="E29" s="105"/>
      <c r="F29" s="105"/>
      <c r="G29" s="106">
        <v>0.0</v>
      </c>
      <c r="H29" s="105">
        <v>6.0</v>
      </c>
      <c r="I29" s="105">
        <v>0.0</v>
      </c>
      <c r="J29" s="105">
        <v>0.0</v>
      </c>
      <c r="K29" s="105">
        <v>2.0</v>
      </c>
      <c r="L29" s="105">
        <v>0.0</v>
      </c>
      <c r="M29" s="105">
        <v>0.0</v>
      </c>
      <c r="N29" s="105">
        <v>0.0</v>
      </c>
      <c r="O29" s="107"/>
      <c r="P29" s="107"/>
      <c r="Q29" s="105">
        <v>0.0</v>
      </c>
      <c r="R29" s="105">
        <v>0.0</v>
      </c>
      <c r="S29" s="105">
        <v>0.0</v>
      </c>
      <c r="T29" s="105">
        <v>0.0</v>
      </c>
      <c r="U29" s="105">
        <v>0.0</v>
      </c>
      <c r="V29" s="106">
        <v>0.0</v>
      </c>
      <c r="W29" s="106">
        <v>0.0</v>
      </c>
      <c r="X29" s="107"/>
      <c r="Y29" s="105">
        <v>0.0</v>
      </c>
      <c r="Z29" s="105">
        <v>0.0</v>
      </c>
      <c r="AA29" s="105">
        <v>0.0</v>
      </c>
      <c r="AB29" s="105">
        <v>0.0</v>
      </c>
      <c r="AC29" s="105">
        <v>0.0</v>
      </c>
      <c r="AD29" s="105">
        <v>0.0</v>
      </c>
      <c r="AE29" s="106">
        <v>0.0</v>
      </c>
      <c r="AF29" s="106">
        <v>0.0</v>
      </c>
      <c r="AG29" s="3"/>
      <c r="AH29" s="108">
        <f t="shared" ref="AH29:AJ29" si="51">sum(U29+AD29)</f>
        <v>0</v>
      </c>
      <c r="AI29" s="109">
        <f t="shared" si="51"/>
        <v>0</v>
      </c>
      <c r="AJ29" s="109">
        <f t="shared" si="51"/>
        <v>0</v>
      </c>
      <c r="AK29" s="107"/>
      <c r="AL29" s="105">
        <v>1.0</v>
      </c>
      <c r="AM29" s="105">
        <v>1.0</v>
      </c>
      <c r="AN29" s="105">
        <v>0.0</v>
      </c>
      <c r="AO29" s="105">
        <v>0.0</v>
      </c>
      <c r="AP29" s="105">
        <v>0.0</v>
      </c>
      <c r="AQ29" s="106">
        <v>0.0</v>
      </c>
      <c r="AR29" s="106">
        <v>0.0</v>
      </c>
      <c r="AS29" s="107"/>
      <c r="AT29" s="105">
        <v>6.0</v>
      </c>
      <c r="AU29" s="105">
        <v>5.0</v>
      </c>
      <c r="AV29" s="105">
        <v>1.0</v>
      </c>
      <c r="AW29" s="105">
        <v>3.0</v>
      </c>
      <c r="AX29" s="105">
        <v>0.0</v>
      </c>
      <c r="AY29" s="105">
        <v>3.0</v>
      </c>
      <c r="AZ29" s="106">
        <v>7500.0</v>
      </c>
      <c r="BA29" s="106">
        <v>8500.0</v>
      </c>
      <c r="BB29" s="3"/>
      <c r="BC29" s="108">
        <f t="shared" ref="BC29:BE29" si="52">sum(AP29+AY29)</f>
        <v>3</v>
      </c>
      <c r="BD29" s="109">
        <f t="shared" si="52"/>
        <v>7500</v>
      </c>
      <c r="BE29" s="109">
        <f t="shared" si="52"/>
        <v>8500</v>
      </c>
      <c r="BF29" s="107"/>
      <c r="BG29" s="108">
        <f t="shared" ref="BG29:BI29" si="53">AH29+BC29</f>
        <v>3</v>
      </c>
      <c r="BH29" s="109">
        <f t="shared" si="53"/>
        <v>7500</v>
      </c>
      <c r="BI29" s="109">
        <f t="shared" si="53"/>
        <v>8500</v>
      </c>
      <c r="BJ29" s="107"/>
      <c r="BK29" s="107"/>
    </row>
    <row r="30" ht="14.25" customHeight="1">
      <c r="A30" s="103"/>
      <c r="B30" s="104">
        <f t="shared" si="8"/>
        <v>45125</v>
      </c>
      <c r="C30" s="97"/>
      <c r="D30" s="105" t="s">
        <v>119</v>
      </c>
      <c r="E30" s="105"/>
      <c r="F30" s="105"/>
      <c r="G30" s="106">
        <v>0.0</v>
      </c>
      <c r="H30" s="105">
        <v>12.0</v>
      </c>
      <c r="I30" s="105">
        <v>0.0</v>
      </c>
      <c r="J30" s="105">
        <v>0.0</v>
      </c>
      <c r="K30" s="105">
        <v>1.0</v>
      </c>
      <c r="L30" s="105">
        <v>0.0</v>
      </c>
      <c r="M30" s="105">
        <v>0.0</v>
      </c>
      <c r="N30" s="105">
        <v>0.0</v>
      </c>
      <c r="O30" s="107"/>
      <c r="P30" s="107"/>
      <c r="Q30" s="105">
        <v>0.0</v>
      </c>
      <c r="R30" s="105">
        <v>0.0</v>
      </c>
      <c r="S30" s="105">
        <v>0.0</v>
      </c>
      <c r="T30" s="105">
        <v>0.0</v>
      </c>
      <c r="U30" s="105">
        <v>0.0</v>
      </c>
      <c r="V30" s="106">
        <v>0.0</v>
      </c>
      <c r="W30" s="106">
        <v>0.0</v>
      </c>
      <c r="X30" s="107"/>
      <c r="Y30" s="105">
        <v>0.0</v>
      </c>
      <c r="Z30" s="105">
        <v>0.0</v>
      </c>
      <c r="AA30" s="105">
        <v>0.0</v>
      </c>
      <c r="AB30" s="105">
        <v>0.0</v>
      </c>
      <c r="AC30" s="105">
        <v>0.0</v>
      </c>
      <c r="AD30" s="105">
        <v>0.0</v>
      </c>
      <c r="AE30" s="106">
        <v>0.0</v>
      </c>
      <c r="AF30" s="106">
        <v>0.0</v>
      </c>
      <c r="AG30" s="3"/>
      <c r="AH30" s="108">
        <f t="shared" ref="AH30:AJ30" si="54">sum(U30+AD30)</f>
        <v>0</v>
      </c>
      <c r="AI30" s="109">
        <f t="shared" si="54"/>
        <v>0</v>
      </c>
      <c r="AJ30" s="109">
        <f t="shared" si="54"/>
        <v>0</v>
      </c>
      <c r="AK30" s="107"/>
      <c r="AL30" s="105">
        <v>1.0</v>
      </c>
      <c r="AM30" s="105">
        <v>1.0</v>
      </c>
      <c r="AN30" s="105">
        <v>0.0</v>
      </c>
      <c r="AO30" s="105">
        <v>0.0</v>
      </c>
      <c r="AP30" s="105">
        <v>0.0</v>
      </c>
      <c r="AQ30" s="106">
        <v>0.0</v>
      </c>
      <c r="AR30" s="106">
        <v>0.0</v>
      </c>
      <c r="AS30" s="107"/>
      <c r="AT30" s="105">
        <v>4.0</v>
      </c>
      <c r="AU30" s="105">
        <v>4.0</v>
      </c>
      <c r="AV30" s="105">
        <v>0.0</v>
      </c>
      <c r="AW30" s="105">
        <v>1.0</v>
      </c>
      <c r="AX30" s="105">
        <v>0.0</v>
      </c>
      <c r="AY30" s="105">
        <v>1.0</v>
      </c>
      <c r="AZ30" s="106">
        <v>3500.0</v>
      </c>
      <c r="BA30" s="106">
        <v>3500.0</v>
      </c>
      <c r="BB30" s="3"/>
      <c r="BC30" s="108">
        <f t="shared" ref="BC30:BE30" si="55">sum(AP30+AY30)</f>
        <v>1</v>
      </c>
      <c r="BD30" s="109">
        <f t="shared" si="55"/>
        <v>3500</v>
      </c>
      <c r="BE30" s="109">
        <f t="shared" si="55"/>
        <v>3500</v>
      </c>
      <c r="BF30" s="107"/>
      <c r="BG30" s="108">
        <f t="shared" ref="BG30:BI30" si="56">AH30+BC30</f>
        <v>1</v>
      </c>
      <c r="BH30" s="109">
        <f t="shared" si="56"/>
        <v>3500</v>
      </c>
      <c r="BI30" s="109">
        <f t="shared" si="56"/>
        <v>3500</v>
      </c>
      <c r="BJ30" s="107"/>
      <c r="BK30" s="107"/>
    </row>
    <row r="31" ht="14.25" customHeight="1">
      <c r="A31" s="103"/>
      <c r="B31" s="104">
        <f t="shared" si="8"/>
        <v>45126</v>
      </c>
      <c r="C31" s="97"/>
      <c r="D31" s="105" t="s">
        <v>119</v>
      </c>
      <c r="E31" s="105"/>
      <c r="F31" s="105"/>
      <c r="G31" s="106">
        <v>0.0</v>
      </c>
      <c r="H31" s="105">
        <v>7.0</v>
      </c>
      <c r="I31" s="105">
        <v>0.0</v>
      </c>
      <c r="J31" s="105">
        <v>0.0</v>
      </c>
      <c r="K31" s="105">
        <v>5.0</v>
      </c>
      <c r="L31" s="105">
        <v>0.0</v>
      </c>
      <c r="M31" s="105">
        <v>0.0</v>
      </c>
      <c r="N31" s="105">
        <v>0.0</v>
      </c>
      <c r="O31" s="107"/>
      <c r="P31" s="107"/>
      <c r="Q31" s="105">
        <v>0.0</v>
      </c>
      <c r="R31" s="105">
        <v>0.0</v>
      </c>
      <c r="S31" s="105">
        <v>0.0</v>
      </c>
      <c r="T31" s="105">
        <v>0.0</v>
      </c>
      <c r="U31" s="105">
        <v>0.0</v>
      </c>
      <c r="V31" s="106">
        <v>0.0</v>
      </c>
      <c r="W31" s="106">
        <v>0.0</v>
      </c>
      <c r="X31" s="107"/>
      <c r="Y31" s="105">
        <v>0.0</v>
      </c>
      <c r="Z31" s="105">
        <v>0.0</v>
      </c>
      <c r="AA31" s="105">
        <v>0.0</v>
      </c>
      <c r="AB31" s="105">
        <v>0.0</v>
      </c>
      <c r="AC31" s="105">
        <v>0.0</v>
      </c>
      <c r="AD31" s="105">
        <v>0.0</v>
      </c>
      <c r="AE31" s="106">
        <v>0.0</v>
      </c>
      <c r="AF31" s="106">
        <v>0.0</v>
      </c>
      <c r="AG31" s="3"/>
      <c r="AH31" s="108">
        <f t="shared" ref="AH31:AJ31" si="57">sum(U31+AD31)</f>
        <v>0</v>
      </c>
      <c r="AI31" s="109">
        <f t="shared" si="57"/>
        <v>0</v>
      </c>
      <c r="AJ31" s="109">
        <f t="shared" si="57"/>
        <v>0</v>
      </c>
      <c r="AK31" s="107"/>
      <c r="AL31" s="105">
        <v>3.0</v>
      </c>
      <c r="AM31" s="105">
        <v>3.0</v>
      </c>
      <c r="AN31" s="105">
        <v>0.0</v>
      </c>
      <c r="AO31" s="105">
        <v>0.0</v>
      </c>
      <c r="AP31" s="105">
        <v>0.0</v>
      </c>
      <c r="AQ31" s="106">
        <v>0.0</v>
      </c>
      <c r="AR31" s="106">
        <v>0.0</v>
      </c>
      <c r="AS31" s="107"/>
      <c r="AT31" s="105">
        <v>2.0</v>
      </c>
      <c r="AU31" s="105">
        <v>1.0</v>
      </c>
      <c r="AV31" s="105">
        <v>1.0</v>
      </c>
      <c r="AW31" s="105">
        <v>1.0</v>
      </c>
      <c r="AX31" s="105">
        <v>0.0</v>
      </c>
      <c r="AY31" s="105">
        <v>1.0</v>
      </c>
      <c r="AZ31" s="106">
        <v>2000.0</v>
      </c>
      <c r="BA31" s="106">
        <v>2000.0</v>
      </c>
      <c r="BB31" s="3"/>
      <c r="BC31" s="108">
        <f t="shared" ref="BC31:BE31" si="58">sum(AP31+AY31)</f>
        <v>1</v>
      </c>
      <c r="BD31" s="109">
        <f t="shared" si="58"/>
        <v>2000</v>
      </c>
      <c r="BE31" s="109">
        <f t="shared" si="58"/>
        <v>2000</v>
      </c>
      <c r="BF31" s="107"/>
      <c r="BG31" s="108">
        <f t="shared" ref="BG31:BI31" si="59">AH31+BC31</f>
        <v>1</v>
      </c>
      <c r="BH31" s="109">
        <f t="shared" si="59"/>
        <v>2000</v>
      </c>
      <c r="BI31" s="109">
        <f t="shared" si="59"/>
        <v>2000</v>
      </c>
      <c r="BJ31" s="107"/>
      <c r="BK31" s="107"/>
    </row>
    <row r="32" ht="14.25" customHeight="1">
      <c r="A32" s="103"/>
      <c r="B32" s="104">
        <f t="shared" si="8"/>
        <v>45127</v>
      </c>
      <c r="C32" s="97"/>
      <c r="D32" s="105" t="s">
        <v>119</v>
      </c>
      <c r="E32" s="105"/>
      <c r="F32" s="105"/>
      <c r="G32" s="106" t="s">
        <v>214</v>
      </c>
      <c r="H32" s="105">
        <v>7.0</v>
      </c>
      <c r="I32" s="105">
        <v>0.0</v>
      </c>
      <c r="J32" s="105">
        <v>0.0</v>
      </c>
      <c r="K32" s="105">
        <v>1.0</v>
      </c>
      <c r="L32" s="105">
        <v>0.0</v>
      </c>
      <c r="M32" s="105">
        <v>0.0</v>
      </c>
      <c r="N32" s="105">
        <v>0.0</v>
      </c>
      <c r="O32" s="107"/>
      <c r="P32" s="107"/>
      <c r="Q32" s="105">
        <v>0.0</v>
      </c>
      <c r="R32" s="105">
        <v>0.0</v>
      </c>
      <c r="S32" s="105">
        <v>0.0</v>
      </c>
      <c r="T32" s="105">
        <v>0.0</v>
      </c>
      <c r="U32" s="105">
        <v>0.0</v>
      </c>
      <c r="V32" s="106">
        <v>0.0</v>
      </c>
      <c r="W32" s="106">
        <v>0.0</v>
      </c>
      <c r="X32" s="107"/>
      <c r="Y32" s="105">
        <v>0.0</v>
      </c>
      <c r="Z32" s="105">
        <v>0.0</v>
      </c>
      <c r="AA32" s="105">
        <v>0.0</v>
      </c>
      <c r="AB32" s="105">
        <v>0.0</v>
      </c>
      <c r="AC32" s="105">
        <v>0.0</v>
      </c>
      <c r="AD32" s="105">
        <v>0.0</v>
      </c>
      <c r="AE32" s="106">
        <v>0.0</v>
      </c>
      <c r="AF32" s="106">
        <v>0.0</v>
      </c>
      <c r="AG32" s="3"/>
      <c r="AH32" s="108">
        <f t="shared" ref="AH32:AJ32" si="60">sum(U32+AD32)</f>
        <v>0</v>
      </c>
      <c r="AI32" s="109">
        <f t="shared" si="60"/>
        <v>0</v>
      </c>
      <c r="AJ32" s="109">
        <f t="shared" si="60"/>
        <v>0</v>
      </c>
      <c r="AK32" s="107"/>
      <c r="AL32" s="105">
        <v>2.0</v>
      </c>
      <c r="AM32" s="105">
        <v>2.0</v>
      </c>
      <c r="AN32" s="105">
        <v>0.0</v>
      </c>
      <c r="AO32" s="105">
        <v>0.0</v>
      </c>
      <c r="AP32" s="105">
        <v>0.0</v>
      </c>
      <c r="AQ32" s="106">
        <v>0.0</v>
      </c>
      <c r="AR32" s="106">
        <v>0.0</v>
      </c>
      <c r="AS32" s="107"/>
      <c r="AT32" s="105">
        <v>3.0</v>
      </c>
      <c r="AU32" s="105">
        <v>3.0</v>
      </c>
      <c r="AV32" s="105">
        <v>0.0</v>
      </c>
      <c r="AW32" s="105">
        <v>0.0</v>
      </c>
      <c r="AX32" s="105">
        <v>0.0</v>
      </c>
      <c r="AY32" s="105">
        <v>0.0</v>
      </c>
      <c r="AZ32" s="106">
        <v>0.0</v>
      </c>
      <c r="BA32" s="106">
        <v>0.0</v>
      </c>
      <c r="BB32" s="3"/>
      <c r="BC32" s="108">
        <f t="shared" ref="BC32:BE32" si="61">sum(AP32+AY32)</f>
        <v>0</v>
      </c>
      <c r="BD32" s="109">
        <f t="shared" si="61"/>
        <v>0</v>
      </c>
      <c r="BE32" s="109">
        <f t="shared" si="61"/>
        <v>0</v>
      </c>
      <c r="BF32" s="107"/>
      <c r="BG32" s="108">
        <f t="shared" ref="BG32:BI32" si="62">AH32+BC32</f>
        <v>0</v>
      </c>
      <c r="BH32" s="109">
        <f t="shared" si="62"/>
        <v>0</v>
      </c>
      <c r="BI32" s="109">
        <f t="shared" si="62"/>
        <v>0</v>
      </c>
      <c r="BJ32" s="107"/>
      <c r="BK32" s="107"/>
    </row>
    <row r="33" ht="14.25" customHeight="1">
      <c r="A33" s="111">
        <v>2.0</v>
      </c>
      <c r="B33" s="104">
        <f t="shared" si="8"/>
        <v>45128</v>
      </c>
      <c r="C33" s="97"/>
      <c r="D33" s="105" t="s">
        <v>119</v>
      </c>
      <c r="E33" s="105"/>
      <c r="F33" s="105"/>
      <c r="G33" s="106">
        <v>0.0</v>
      </c>
      <c r="H33" s="105">
        <v>1.0</v>
      </c>
      <c r="I33" s="105">
        <v>0.0</v>
      </c>
      <c r="J33" s="105">
        <v>0.0</v>
      </c>
      <c r="K33" s="105">
        <v>0.0</v>
      </c>
      <c r="L33" s="105">
        <v>0.0</v>
      </c>
      <c r="M33" s="105">
        <v>0.0</v>
      </c>
      <c r="N33" s="105">
        <v>0.0</v>
      </c>
      <c r="O33" s="107"/>
      <c r="P33" s="107"/>
      <c r="Q33" s="105">
        <v>0.0</v>
      </c>
      <c r="R33" s="105">
        <v>0.0</v>
      </c>
      <c r="S33" s="105">
        <v>0.0</v>
      </c>
      <c r="T33" s="105">
        <v>0.0</v>
      </c>
      <c r="U33" s="105">
        <v>0.0</v>
      </c>
      <c r="V33" s="106">
        <v>0.0</v>
      </c>
      <c r="W33" s="106">
        <v>0.0</v>
      </c>
      <c r="X33" s="107"/>
      <c r="Y33" s="105">
        <v>0.0</v>
      </c>
      <c r="Z33" s="105">
        <v>0.0</v>
      </c>
      <c r="AA33" s="105">
        <v>0.0</v>
      </c>
      <c r="AB33" s="105">
        <v>0.0</v>
      </c>
      <c r="AC33" s="105">
        <v>0.0</v>
      </c>
      <c r="AD33" s="105">
        <v>0.0</v>
      </c>
      <c r="AE33" s="106">
        <v>0.0</v>
      </c>
      <c r="AF33" s="106">
        <v>0.0</v>
      </c>
      <c r="AG33" s="3"/>
      <c r="AH33" s="108">
        <f t="shared" ref="AH33:AJ33" si="63">sum(U33+AD33)</f>
        <v>0</v>
      </c>
      <c r="AI33" s="109">
        <f t="shared" si="63"/>
        <v>0</v>
      </c>
      <c r="AJ33" s="109">
        <f t="shared" si="63"/>
        <v>0</v>
      </c>
      <c r="AK33" s="107"/>
      <c r="AL33" s="105">
        <v>1.0</v>
      </c>
      <c r="AM33" s="105">
        <v>1.0</v>
      </c>
      <c r="AN33" s="105">
        <v>0.0</v>
      </c>
      <c r="AO33" s="105">
        <v>0.0</v>
      </c>
      <c r="AP33" s="105">
        <v>0.0</v>
      </c>
      <c r="AQ33" s="106">
        <v>0.0</v>
      </c>
      <c r="AR33" s="106">
        <v>0.0</v>
      </c>
      <c r="AS33" s="107"/>
      <c r="AT33" s="105">
        <v>1.0</v>
      </c>
      <c r="AU33" s="105">
        <v>1.0</v>
      </c>
      <c r="AV33" s="105">
        <v>0.0</v>
      </c>
      <c r="AW33" s="105">
        <v>0.0</v>
      </c>
      <c r="AX33" s="105">
        <v>0.0</v>
      </c>
      <c r="AY33" s="105">
        <v>0.0</v>
      </c>
      <c r="AZ33" s="106">
        <v>0.0</v>
      </c>
      <c r="BA33" s="106">
        <v>0.0</v>
      </c>
      <c r="BB33" s="3"/>
      <c r="BC33" s="108">
        <f t="shared" ref="BC33:BE33" si="64">sum(AP33+AY33)</f>
        <v>0</v>
      </c>
      <c r="BD33" s="109">
        <f t="shared" si="64"/>
        <v>0</v>
      </c>
      <c r="BE33" s="109">
        <f t="shared" si="64"/>
        <v>0</v>
      </c>
      <c r="BF33" s="107"/>
      <c r="BG33" s="108">
        <f t="shared" ref="BG33:BI33" si="65">AH33+BC33</f>
        <v>0</v>
      </c>
      <c r="BH33" s="109">
        <f t="shared" si="65"/>
        <v>0</v>
      </c>
      <c r="BI33" s="109">
        <f t="shared" si="65"/>
        <v>0</v>
      </c>
      <c r="BJ33" s="107"/>
      <c r="BK33" s="107"/>
    </row>
    <row r="34" ht="14.25" customHeight="1">
      <c r="A34" s="103"/>
      <c r="B34" s="104">
        <f t="shared" si="8"/>
        <v>45129</v>
      </c>
      <c r="C34" s="97"/>
      <c r="D34" s="105" t="s">
        <v>119</v>
      </c>
      <c r="E34" s="105"/>
      <c r="F34" s="105"/>
      <c r="G34" s="106">
        <v>0.0</v>
      </c>
      <c r="H34" s="105">
        <v>5.0</v>
      </c>
      <c r="I34" s="105">
        <v>0.0</v>
      </c>
      <c r="J34" s="105">
        <v>0.0</v>
      </c>
      <c r="K34" s="105">
        <v>0.0</v>
      </c>
      <c r="L34" s="105">
        <v>0.0</v>
      </c>
      <c r="M34" s="105">
        <v>0.0</v>
      </c>
      <c r="N34" s="105">
        <v>0.0</v>
      </c>
      <c r="O34" s="107"/>
      <c r="P34" s="107"/>
      <c r="Q34" s="105">
        <v>0.0</v>
      </c>
      <c r="R34" s="105">
        <v>0.0</v>
      </c>
      <c r="S34" s="105">
        <v>0.0</v>
      </c>
      <c r="T34" s="105">
        <v>0.0</v>
      </c>
      <c r="U34" s="105">
        <v>0.0</v>
      </c>
      <c r="V34" s="106">
        <v>0.0</v>
      </c>
      <c r="W34" s="106">
        <v>0.0</v>
      </c>
      <c r="X34" s="107"/>
      <c r="Y34" s="105">
        <v>0.0</v>
      </c>
      <c r="Z34" s="105">
        <v>0.0</v>
      </c>
      <c r="AA34" s="105">
        <v>0.0</v>
      </c>
      <c r="AB34" s="105">
        <v>0.0</v>
      </c>
      <c r="AC34" s="105">
        <v>0.0</v>
      </c>
      <c r="AD34" s="105">
        <v>0.0</v>
      </c>
      <c r="AE34" s="106">
        <v>0.0</v>
      </c>
      <c r="AF34" s="106">
        <v>0.0</v>
      </c>
      <c r="AG34" s="3"/>
      <c r="AH34" s="108">
        <f t="shared" ref="AH34:AJ34" si="66">sum(U34+AD34)</f>
        <v>0</v>
      </c>
      <c r="AI34" s="109">
        <f t="shared" si="66"/>
        <v>0</v>
      </c>
      <c r="AJ34" s="109">
        <f t="shared" si="66"/>
        <v>0</v>
      </c>
      <c r="AK34" s="107"/>
      <c r="AL34" s="105">
        <v>0.0</v>
      </c>
      <c r="AM34" s="105">
        <v>0.0</v>
      </c>
      <c r="AN34" s="105">
        <v>0.0</v>
      </c>
      <c r="AO34" s="105">
        <v>0.0</v>
      </c>
      <c r="AP34" s="105">
        <v>0.0</v>
      </c>
      <c r="AQ34" s="106">
        <v>0.0</v>
      </c>
      <c r="AR34" s="106">
        <v>0.0</v>
      </c>
      <c r="AS34" s="107"/>
      <c r="AT34" s="105">
        <v>0.0</v>
      </c>
      <c r="AU34" s="105">
        <v>0.0</v>
      </c>
      <c r="AV34" s="105">
        <v>0.0</v>
      </c>
      <c r="AW34" s="105">
        <v>0.0</v>
      </c>
      <c r="AX34" s="105">
        <v>0.0</v>
      </c>
      <c r="AY34" s="105">
        <v>0.0</v>
      </c>
      <c r="AZ34" s="106">
        <v>0.0</v>
      </c>
      <c r="BA34" s="106">
        <v>0.0</v>
      </c>
      <c r="BB34" s="3"/>
      <c r="BC34" s="108">
        <f t="shared" ref="BC34:BE34" si="67">sum(AP34+AY34)</f>
        <v>0</v>
      </c>
      <c r="BD34" s="109">
        <f t="shared" si="67"/>
        <v>0</v>
      </c>
      <c r="BE34" s="109">
        <f t="shared" si="67"/>
        <v>0</v>
      </c>
      <c r="BF34" s="107"/>
      <c r="BG34" s="108">
        <f t="shared" ref="BG34:BI34" si="68">AH34+BC34</f>
        <v>0</v>
      </c>
      <c r="BH34" s="109">
        <f t="shared" si="68"/>
        <v>0</v>
      </c>
      <c r="BI34" s="109">
        <f t="shared" si="68"/>
        <v>0</v>
      </c>
      <c r="BJ34" s="107"/>
      <c r="BK34" s="107"/>
    </row>
    <row r="35" ht="14.25" customHeight="1">
      <c r="A35" s="103"/>
      <c r="B35" s="104">
        <f t="shared" si="8"/>
        <v>45130</v>
      </c>
      <c r="C35" s="97"/>
      <c r="D35" s="105" t="s">
        <v>119</v>
      </c>
      <c r="E35" s="105"/>
      <c r="F35" s="105"/>
      <c r="G35" s="106">
        <v>0.0</v>
      </c>
      <c r="H35" s="105">
        <v>5.0</v>
      </c>
      <c r="I35" s="105">
        <v>0.0</v>
      </c>
      <c r="J35" s="105">
        <v>0.0</v>
      </c>
      <c r="K35" s="105">
        <v>2.0</v>
      </c>
      <c r="L35" s="105"/>
      <c r="M35" s="105">
        <v>0.0</v>
      </c>
      <c r="N35" s="105">
        <v>0.0</v>
      </c>
      <c r="O35" s="107"/>
      <c r="P35" s="107"/>
      <c r="Q35" s="105">
        <v>0.0</v>
      </c>
      <c r="R35" s="105">
        <v>0.0</v>
      </c>
      <c r="S35" s="105">
        <v>0.0</v>
      </c>
      <c r="T35" s="105">
        <v>0.0</v>
      </c>
      <c r="U35" s="105">
        <v>0.0</v>
      </c>
      <c r="V35" s="106">
        <v>0.0</v>
      </c>
      <c r="W35" s="106">
        <v>0.0</v>
      </c>
      <c r="X35" s="107"/>
      <c r="Y35" s="105">
        <v>0.0</v>
      </c>
      <c r="Z35" s="105">
        <v>0.0</v>
      </c>
      <c r="AA35" s="105">
        <v>0.0</v>
      </c>
      <c r="AB35" s="105">
        <v>0.0</v>
      </c>
      <c r="AC35" s="105">
        <v>0.0</v>
      </c>
      <c r="AD35" s="105">
        <v>0.0</v>
      </c>
      <c r="AE35" s="106">
        <v>0.0</v>
      </c>
      <c r="AF35" s="106">
        <v>0.0</v>
      </c>
      <c r="AG35" s="3"/>
      <c r="AH35" s="108">
        <f t="shared" ref="AH35:AJ35" si="69">sum(U35+AD35)</f>
        <v>0</v>
      </c>
      <c r="AI35" s="109">
        <f t="shared" si="69"/>
        <v>0</v>
      </c>
      <c r="AJ35" s="109">
        <f t="shared" si="69"/>
        <v>0</v>
      </c>
      <c r="AK35" s="107"/>
      <c r="AL35" s="105">
        <v>0.0</v>
      </c>
      <c r="AM35" s="105">
        <v>0.0</v>
      </c>
      <c r="AN35" s="105">
        <v>0.0</v>
      </c>
      <c r="AO35" s="105">
        <v>0.0</v>
      </c>
      <c r="AP35" s="105">
        <v>0.0</v>
      </c>
      <c r="AQ35" s="106">
        <v>0.0</v>
      </c>
      <c r="AR35" s="106">
        <v>0.0</v>
      </c>
      <c r="AS35" s="107"/>
      <c r="AT35" s="105">
        <v>2.0</v>
      </c>
      <c r="AU35" s="105">
        <v>2.0</v>
      </c>
      <c r="AV35" s="105">
        <v>0.0</v>
      </c>
      <c r="AW35" s="105">
        <v>2.0</v>
      </c>
      <c r="AX35" s="105">
        <v>0.0</v>
      </c>
      <c r="AY35" s="105">
        <v>2.0</v>
      </c>
      <c r="AZ35" s="106">
        <v>2750.0</v>
      </c>
      <c r="BA35" s="106">
        <v>2750.0</v>
      </c>
      <c r="BB35" s="3"/>
      <c r="BC35" s="108">
        <f t="shared" ref="BC35:BE35" si="70">sum(AP35+AY35)</f>
        <v>2</v>
      </c>
      <c r="BD35" s="109">
        <f t="shared" si="70"/>
        <v>2750</v>
      </c>
      <c r="BE35" s="109">
        <f t="shared" si="70"/>
        <v>2750</v>
      </c>
      <c r="BF35" s="107"/>
      <c r="BG35" s="108">
        <f t="shared" ref="BG35:BI35" si="71">AH35+BC35</f>
        <v>2</v>
      </c>
      <c r="BH35" s="109">
        <f t="shared" si="71"/>
        <v>2750</v>
      </c>
      <c r="BI35" s="109">
        <f t="shared" si="71"/>
        <v>2750</v>
      </c>
      <c r="BJ35" s="107"/>
      <c r="BK35" s="107"/>
    </row>
    <row r="36" ht="14.25" customHeight="1">
      <c r="A36" s="103"/>
      <c r="B36" s="104">
        <f t="shared" si="8"/>
        <v>45131</v>
      </c>
      <c r="C36" s="97"/>
      <c r="D36" s="105" t="s">
        <v>119</v>
      </c>
      <c r="E36" s="105"/>
      <c r="F36" s="105"/>
      <c r="G36" s="106">
        <v>0.0</v>
      </c>
      <c r="H36" s="105">
        <v>10.0</v>
      </c>
      <c r="I36" s="105">
        <v>0.0</v>
      </c>
      <c r="J36" s="105">
        <v>0.0</v>
      </c>
      <c r="K36" s="105">
        <v>0.0</v>
      </c>
      <c r="L36" s="105">
        <v>0.0</v>
      </c>
      <c r="M36" s="105">
        <v>0.0</v>
      </c>
      <c r="N36" s="105">
        <v>0.0</v>
      </c>
      <c r="O36" s="107"/>
      <c r="P36" s="107"/>
      <c r="Q36" s="105">
        <v>0.0</v>
      </c>
      <c r="R36" s="105">
        <v>0.0</v>
      </c>
      <c r="S36" s="105">
        <v>0.0</v>
      </c>
      <c r="T36" s="105">
        <v>0.0</v>
      </c>
      <c r="U36" s="105">
        <v>0.0</v>
      </c>
      <c r="V36" s="106">
        <v>0.0</v>
      </c>
      <c r="W36" s="106">
        <v>0.0</v>
      </c>
      <c r="X36" s="107"/>
      <c r="Y36" s="105">
        <v>0.0</v>
      </c>
      <c r="Z36" s="105">
        <v>0.0</v>
      </c>
      <c r="AA36" s="105">
        <v>0.0</v>
      </c>
      <c r="AB36" s="105">
        <v>0.0</v>
      </c>
      <c r="AC36" s="105">
        <v>0.0</v>
      </c>
      <c r="AD36" s="105">
        <v>0.0</v>
      </c>
      <c r="AE36" s="106">
        <v>0.0</v>
      </c>
      <c r="AF36" s="106">
        <v>0.0</v>
      </c>
      <c r="AG36" s="3"/>
      <c r="AH36" s="108">
        <f t="shared" ref="AH36:AJ36" si="72">sum(U36+AD36)</f>
        <v>0</v>
      </c>
      <c r="AI36" s="109">
        <f t="shared" si="72"/>
        <v>0</v>
      </c>
      <c r="AJ36" s="109">
        <f t="shared" si="72"/>
        <v>0</v>
      </c>
      <c r="AK36" s="107"/>
      <c r="AL36" s="105">
        <v>2.0</v>
      </c>
      <c r="AM36" s="105">
        <v>1.0</v>
      </c>
      <c r="AN36" s="105">
        <v>1.0</v>
      </c>
      <c r="AO36" s="105">
        <v>0.0</v>
      </c>
      <c r="AP36" s="105">
        <v>0.0</v>
      </c>
      <c r="AQ36" s="106">
        <v>0.0</v>
      </c>
      <c r="AR36" s="106">
        <v>0.0</v>
      </c>
      <c r="AS36" s="107"/>
      <c r="AT36" s="105">
        <v>1.0</v>
      </c>
      <c r="AU36" s="105">
        <v>0.0</v>
      </c>
      <c r="AV36" s="105">
        <v>1.0</v>
      </c>
      <c r="AW36" s="105">
        <v>0.0</v>
      </c>
      <c r="AX36" s="105">
        <v>0.0</v>
      </c>
      <c r="AY36" s="105">
        <v>0.0</v>
      </c>
      <c r="AZ36" s="106">
        <v>0.0</v>
      </c>
      <c r="BA36" s="106">
        <v>0.0</v>
      </c>
      <c r="BB36" s="3"/>
      <c r="BC36" s="108">
        <f t="shared" ref="BC36:BE36" si="73">sum(AP36+AY36)</f>
        <v>0</v>
      </c>
      <c r="BD36" s="109">
        <f t="shared" si="73"/>
        <v>0</v>
      </c>
      <c r="BE36" s="109">
        <f t="shared" si="73"/>
        <v>0</v>
      </c>
      <c r="BF36" s="107"/>
      <c r="BG36" s="108">
        <f t="shared" ref="BG36:BI36" si="74">AH36+BC36</f>
        <v>0</v>
      </c>
      <c r="BH36" s="109">
        <f t="shared" si="74"/>
        <v>0</v>
      </c>
      <c r="BI36" s="109">
        <f t="shared" si="74"/>
        <v>0</v>
      </c>
      <c r="BJ36" s="107"/>
      <c r="BK36" s="107"/>
    </row>
    <row r="37" ht="14.25" customHeight="1">
      <c r="A37" s="103"/>
      <c r="B37" s="104">
        <f t="shared" si="8"/>
        <v>45132</v>
      </c>
      <c r="C37" s="97"/>
      <c r="D37" s="105" t="s">
        <v>119</v>
      </c>
      <c r="E37" s="105"/>
      <c r="F37" s="105"/>
      <c r="G37" s="106">
        <v>0.0</v>
      </c>
      <c r="H37" s="105">
        <v>5.0</v>
      </c>
      <c r="I37" s="105">
        <v>0.0</v>
      </c>
      <c r="J37" s="105">
        <v>0.0</v>
      </c>
      <c r="K37" s="105">
        <v>3.0</v>
      </c>
      <c r="L37" s="105">
        <v>0.0</v>
      </c>
      <c r="M37" s="105">
        <v>0.0</v>
      </c>
      <c r="N37" s="105">
        <v>0.0</v>
      </c>
      <c r="O37" s="107"/>
      <c r="P37" s="107"/>
      <c r="Q37" s="105">
        <v>0.0</v>
      </c>
      <c r="R37" s="105">
        <v>0.0</v>
      </c>
      <c r="S37" s="105">
        <v>0.0</v>
      </c>
      <c r="T37" s="105">
        <v>0.0</v>
      </c>
      <c r="U37" s="105">
        <v>0.0</v>
      </c>
      <c r="V37" s="106">
        <v>0.0</v>
      </c>
      <c r="W37" s="106">
        <v>0.0</v>
      </c>
      <c r="X37" s="107"/>
      <c r="Y37" s="105">
        <v>0.0</v>
      </c>
      <c r="Z37" s="105">
        <v>0.0</v>
      </c>
      <c r="AA37" s="105">
        <v>0.0</v>
      </c>
      <c r="AB37" s="105">
        <v>0.0</v>
      </c>
      <c r="AC37" s="105">
        <v>0.0</v>
      </c>
      <c r="AD37" s="105">
        <v>0.0</v>
      </c>
      <c r="AE37" s="106">
        <v>0.0</v>
      </c>
      <c r="AF37" s="106">
        <v>0.0</v>
      </c>
      <c r="AG37" s="3"/>
      <c r="AH37" s="108">
        <f t="shared" ref="AH37:AJ37" si="75">sum(U37+AD37)</f>
        <v>0</v>
      </c>
      <c r="AI37" s="109">
        <f t="shared" si="75"/>
        <v>0</v>
      </c>
      <c r="AJ37" s="109">
        <f t="shared" si="75"/>
        <v>0</v>
      </c>
      <c r="AK37" s="107"/>
      <c r="AL37" s="105">
        <v>1.0</v>
      </c>
      <c r="AM37" s="105">
        <v>1.0</v>
      </c>
      <c r="AN37" s="105">
        <v>0.0</v>
      </c>
      <c r="AO37" s="105">
        <v>0.0</v>
      </c>
      <c r="AP37" s="105">
        <v>0.0</v>
      </c>
      <c r="AQ37" s="106">
        <v>0.0</v>
      </c>
      <c r="AR37" s="106">
        <v>0.0</v>
      </c>
      <c r="AS37" s="107"/>
      <c r="AT37" s="105">
        <v>1.0</v>
      </c>
      <c r="AU37" s="105">
        <v>1.0</v>
      </c>
      <c r="AV37" s="105">
        <v>0.0</v>
      </c>
      <c r="AW37" s="105">
        <v>0.0</v>
      </c>
      <c r="AX37" s="105">
        <v>0.0</v>
      </c>
      <c r="AY37" s="105">
        <v>0.0</v>
      </c>
      <c r="AZ37" s="106">
        <v>0.0</v>
      </c>
      <c r="BA37" s="106">
        <v>0.0</v>
      </c>
      <c r="BB37" s="3"/>
      <c r="BC37" s="108">
        <f t="shared" ref="BC37:BE37" si="76">sum(AP37+AY37)</f>
        <v>0</v>
      </c>
      <c r="BD37" s="109">
        <f t="shared" si="76"/>
        <v>0</v>
      </c>
      <c r="BE37" s="109">
        <f t="shared" si="76"/>
        <v>0</v>
      </c>
      <c r="BF37" s="107"/>
      <c r="BG37" s="108">
        <f t="shared" ref="BG37:BI37" si="77">AH37+BC37</f>
        <v>0</v>
      </c>
      <c r="BH37" s="109">
        <f t="shared" si="77"/>
        <v>0</v>
      </c>
      <c r="BI37" s="109">
        <f t="shared" si="77"/>
        <v>0</v>
      </c>
      <c r="BJ37" s="107"/>
      <c r="BK37" s="107"/>
    </row>
    <row r="38" ht="14.25" customHeight="1">
      <c r="A38" s="103"/>
      <c r="B38" s="104">
        <f t="shared" si="8"/>
        <v>45133</v>
      </c>
      <c r="C38" s="97"/>
      <c r="D38" s="105" t="s">
        <v>119</v>
      </c>
      <c r="E38" s="105"/>
      <c r="F38" s="105"/>
      <c r="G38" s="106">
        <v>0.0</v>
      </c>
      <c r="H38" s="105">
        <v>3.0</v>
      </c>
      <c r="I38" s="105">
        <v>0.0</v>
      </c>
      <c r="J38" s="105">
        <v>0.0</v>
      </c>
      <c r="K38" s="105">
        <v>1.0</v>
      </c>
      <c r="L38" s="105">
        <v>0.0</v>
      </c>
      <c r="M38" s="105">
        <v>0.0</v>
      </c>
      <c r="N38" s="105">
        <v>0.0</v>
      </c>
      <c r="O38" s="107"/>
      <c r="P38" s="107"/>
      <c r="Q38" s="105">
        <v>0.0</v>
      </c>
      <c r="R38" s="105">
        <v>0.0</v>
      </c>
      <c r="S38" s="105">
        <v>0.0</v>
      </c>
      <c r="T38" s="105">
        <v>0.0</v>
      </c>
      <c r="U38" s="105">
        <v>0.0</v>
      </c>
      <c r="V38" s="106">
        <v>0.0</v>
      </c>
      <c r="W38" s="106">
        <v>0.0</v>
      </c>
      <c r="X38" s="107"/>
      <c r="Y38" s="105">
        <v>0.0</v>
      </c>
      <c r="Z38" s="105">
        <v>0.0</v>
      </c>
      <c r="AA38" s="105">
        <v>0.0</v>
      </c>
      <c r="AB38" s="105">
        <v>0.0</v>
      </c>
      <c r="AC38" s="105">
        <v>0.0</v>
      </c>
      <c r="AD38" s="105">
        <v>0.0</v>
      </c>
      <c r="AE38" s="106">
        <v>0.0</v>
      </c>
      <c r="AF38" s="106">
        <v>0.0</v>
      </c>
      <c r="AG38" s="3"/>
      <c r="AH38" s="108">
        <f t="shared" ref="AH38:AJ38" si="78">sum(U38+AD38)</f>
        <v>0</v>
      </c>
      <c r="AI38" s="109">
        <f t="shared" si="78"/>
        <v>0</v>
      </c>
      <c r="AJ38" s="109">
        <f t="shared" si="78"/>
        <v>0</v>
      </c>
      <c r="AK38" s="107"/>
      <c r="AL38" s="105">
        <v>0.0</v>
      </c>
      <c r="AM38" s="105">
        <v>0.0</v>
      </c>
      <c r="AN38" s="105">
        <v>0.0</v>
      </c>
      <c r="AO38" s="105">
        <v>0.0</v>
      </c>
      <c r="AP38" s="105">
        <v>0.0</v>
      </c>
      <c r="AQ38" s="106">
        <v>0.0</v>
      </c>
      <c r="AR38" s="106">
        <v>0.0</v>
      </c>
      <c r="AS38" s="107"/>
      <c r="AT38" s="105">
        <v>0.0</v>
      </c>
      <c r="AU38" s="105">
        <v>0.0</v>
      </c>
      <c r="AV38" s="105">
        <v>0.0</v>
      </c>
      <c r="AW38" s="105">
        <v>2.0</v>
      </c>
      <c r="AX38" s="105">
        <v>2.0</v>
      </c>
      <c r="AY38" s="105">
        <v>2.0</v>
      </c>
      <c r="AZ38" s="106">
        <v>3000.0</v>
      </c>
      <c r="BA38" s="106">
        <v>3500.0</v>
      </c>
      <c r="BB38" s="3"/>
      <c r="BC38" s="108">
        <f t="shared" ref="BC38:BE38" si="79">sum(AP38+AY38)</f>
        <v>2</v>
      </c>
      <c r="BD38" s="109">
        <f t="shared" si="79"/>
        <v>3000</v>
      </c>
      <c r="BE38" s="109">
        <f t="shared" si="79"/>
        <v>3500</v>
      </c>
      <c r="BF38" s="107"/>
      <c r="BG38" s="108">
        <f t="shared" ref="BG38:BI38" si="80">AH38+BC38</f>
        <v>2</v>
      </c>
      <c r="BH38" s="109">
        <f t="shared" si="80"/>
        <v>3000</v>
      </c>
      <c r="BI38" s="109">
        <f t="shared" si="80"/>
        <v>3500</v>
      </c>
      <c r="BJ38" s="107"/>
      <c r="BK38" s="107"/>
    </row>
    <row r="39" ht="14.25" customHeight="1">
      <c r="A39" s="103"/>
      <c r="B39" s="104">
        <f t="shared" si="8"/>
        <v>45134</v>
      </c>
      <c r="C39" s="97"/>
      <c r="D39" s="105" t="s">
        <v>119</v>
      </c>
      <c r="E39" s="105"/>
      <c r="F39" s="105"/>
      <c r="G39" s="106" t="s">
        <v>215</v>
      </c>
      <c r="H39" s="105">
        <v>9.0</v>
      </c>
      <c r="I39" s="105">
        <v>0.0</v>
      </c>
      <c r="J39" s="105">
        <v>0.0</v>
      </c>
      <c r="K39" s="105">
        <v>3.0</v>
      </c>
      <c r="L39" s="105">
        <v>0.0</v>
      </c>
      <c r="M39" s="105">
        <v>0.0</v>
      </c>
      <c r="N39" s="105">
        <v>0.0</v>
      </c>
      <c r="O39" s="107"/>
      <c r="P39" s="107"/>
      <c r="Q39" s="105">
        <v>0.0</v>
      </c>
      <c r="R39" s="105">
        <v>0.0</v>
      </c>
      <c r="S39" s="105">
        <v>0.0</v>
      </c>
      <c r="T39" s="105">
        <v>0.0</v>
      </c>
      <c r="U39" s="105">
        <v>0.0</v>
      </c>
      <c r="V39" s="106">
        <v>0.0</v>
      </c>
      <c r="W39" s="106">
        <v>0.0</v>
      </c>
      <c r="X39" s="107"/>
      <c r="Y39" s="105">
        <v>0.0</v>
      </c>
      <c r="Z39" s="105">
        <v>0.0</v>
      </c>
      <c r="AA39" s="105">
        <v>0.0</v>
      </c>
      <c r="AB39" s="105">
        <v>0.0</v>
      </c>
      <c r="AC39" s="105">
        <v>0.0</v>
      </c>
      <c r="AD39" s="105">
        <v>0.0</v>
      </c>
      <c r="AE39" s="106">
        <v>0.0</v>
      </c>
      <c r="AF39" s="106">
        <v>0.0</v>
      </c>
      <c r="AG39" s="110"/>
      <c r="AH39" s="108">
        <f t="shared" ref="AH39:AJ39" si="81">sum(U39+AD39)</f>
        <v>0</v>
      </c>
      <c r="AI39" s="109">
        <f t="shared" si="81"/>
        <v>0</v>
      </c>
      <c r="AJ39" s="109">
        <f t="shared" si="81"/>
        <v>0</v>
      </c>
      <c r="AK39" s="107"/>
      <c r="AL39" s="105">
        <v>1.0</v>
      </c>
      <c r="AM39" s="105">
        <v>0.0</v>
      </c>
      <c r="AN39" s="105">
        <v>1.0</v>
      </c>
      <c r="AO39" s="105">
        <v>0.0</v>
      </c>
      <c r="AP39" s="105">
        <v>0.0</v>
      </c>
      <c r="AQ39" s="106">
        <v>0.0</v>
      </c>
      <c r="AR39" s="106">
        <v>0.0</v>
      </c>
      <c r="AS39" s="107"/>
      <c r="AT39" s="105">
        <v>2.0</v>
      </c>
      <c r="AU39" s="105">
        <v>1.0</v>
      </c>
      <c r="AV39" s="105">
        <v>1.0</v>
      </c>
      <c r="AW39" s="105">
        <v>1.0</v>
      </c>
      <c r="AX39" s="105">
        <v>0.0</v>
      </c>
      <c r="AY39" s="105">
        <v>1.0</v>
      </c>
      <c r="AZ39" s="106">
        <v>2000.0</v>
      </c>
      <c r="BA39" s="106">
        <v>2000.0</v>
      </c>
      <c r="BB39" s="110"/>
      <c r="BC39" s="108">
        <f t="shared" ref="BC39:BE39" si="82">sum(AP39+AY39)</f>
        <v>1</v>
      </c>
      <c r="BD39" s="109">
        <f t="shared" si="82"/>
        <v>2000</v>
      </c>
      <c r="BE39" s="109">
        <f t="shared" si="82"/>
        <v>2000</v>
      </c>
      <c r="BF39" s="107"/>
      <c r="BG39" s="108">
        <f t="shared" ref="BG39:BI39" si="83">AH39+BC39</f>
        <v>1</v>
      </c>
      <c r="BH39" s="109">
        <f t="shared" si="83"/>
        <v>2000</v>
      </c>
      <c r="BI39" s="109">
        <f t="shared" si="83"/>
        <v>2000</v>
      </c>
      <c r="BJ39" s="107"/>
      <c r="BK39" s="107"/>
    </row>
    <row r="40" ht="14.25" customHeight="1">
      <c r="A40" s="103"/>
      <c r="B40" s="104">
        <f t="shared" si="8"/>
        <v>45135</v>
      </c>
      <c r="C40" s="97"/>
      <c r="D40" s="105" t="s">
        <v>119</v>
      </c>
      <c r="E40" s="105"/>
      <c r="F40" s="105"/>
      <c r="G40" s="106">
        <v>0.0</v>
      </c>
      <c r="H40" s="105">
        <v>6.0</v>
      </c>
      <c r="I40" s="105">
        <v>0.0</v>
      </c>
      <c r="J40" s="105">
        <v>0.0</v>
      </c>
      <c r="K40" s="105">
        <v>4.0</v>
      </c>
      <c r="L40" s="105">
        <v>0.0</v>
      </c>
      <c r="M40" s="105">
        <v>0.0</v>
      </c>
      <c r="N40" s="105">
        <v>0.0</v>
      </c>
      <c r="O40" s="107"/>
      <c r="P40" s="107"/>
      <c r="Q40" s="105">
        <v>0.0</v>
      </c>
      <c r="R40" s="105">
        <v>0.0</v>
      </c>
      <c r="S40" s="105">
        <v>0.0</v>
      </c>
      <c r="T40" s="105">
        <v>0.0</v>
      </c>
      <c r="U40" s="105">
        <v>0.0</v>
      </c>
      <c r="V40" s="106">
        <v>0.0</v>
      </c>
      <c r="W40" s="106">
        <v>0.0</v>
      </c>
      <c r="X40" s="107"/>
      <c r="Y40" s="105">
        <v>0.0</v>
      </c>
      <c r="Z40" s="105">
        <v>0.0</v>
      </c>
      <c r="AA40" s="105">
        <v>0.0</v>
      </c>
      <c r="AB40" s="105">
        <v>0.0</v>
      </c>
      <c r="AC40" s="105">
        <v>0.0</v>
      </c>
      <c r="AD40" s="105">
        <v>0.0</v>
      </c>
      <c r="AE40" s="106">
        <v>0.0</v>
      </c>
      <c r="AF40" s="106">
        <v>0.0</v>
      </c>
      <c r="AG40" s="110"/>
      <c r="AH40" s="108">
        <f t="shared" ref="AH40:AJ40" si="84">sum(U40+AD40)</f>
        <v>0</v>
      </c>
      <c r="AI40" s="109">
        <f t="shared" si="84"/>
        <v>0</v>
      </c>
      <c r="AJ40" s="109">
        <f t="shared" si="84"/>
        <v>0</v>
      </c>
      <c r="AK40" s="107"/>
      <c r="AL40" s="105">
        <v>6.0</v>
      </c>
      <c r="AM40" s="105">
        <v>6.0</v>
      </c>
      <c r="AN40" s="105">
        <v>0.0</v>
      </c>
      <c r="AO40" s="105">
        <v>0.0</v>
      </c>
      <c r="AP40" s="105">
        <v>1.0</v>
      </c>
      <c r="AQ40" s="106">
        <v>1500.0</v>
      </c>
      <c r="AR40" s="106">
        <v>3000.0</v>
      </c>
      <c r="AS40" s="107"/>
      <c r="AT40" s="105">
        <v>4.0</v>
      </c>
      <c r="AU40" s="105">
        <v>4.0</v>
      </c>
      <c r="AV40" s="105">
        <v>0.0</v>
      </c>
      <c r="AW40" s="105">
        <v>1.0</v>
      </c>
      <c r="AX40" s="105">
        <v>0.0</v>
      </c>
      <c r="AY40" s="105">
        <v>1.0</v>
      </c>
      <c r="AZ40" s="106">
        <v>3000.0</v>
      </c>
      <c r="BA40" s="106">
        <v>3000.0</v>
      </c>
      <c r="BB40" s="110"/>
      <c r="BC40" s="108">
        <f t="shared" ref="BC40:BE40" si="85">sum(AP40+AY40)</f>
        <v>2</v>
      </c>
      <c r="BD40" s="109">
        <f t="shared" si="85"/>
        <v>4500</v>
      </c>
      <c r="BE40" s="109">
        <f t="shared" si="85"/>
        <v>6000</v>
      </c>
      <c r="BF40" s="107"/>
      <c r="BG40" s="108">
        <f t="shared" ref="BG40:BI40" si="86">AH40+BC40</f>
        <v>2</v>
      </c>
      <c r="BH40" s="109">
        <f t="shared" si="86"/>
        <v>4500</v>
      </c>
      <c r="BI40" s="109">
        <f t="shared" si="86"/>
        <v>6000</v>
      </c>
      <c r="BJ40" s="107"/>
      <c r="BK40" s="107"/>
    </row>
    <row r="41" ht="14.25" customHeight="1">
      <c r="A41" s="103"/>
      <c r="B41" s="104">
        <f t="shared" si="8"/>
        <v>45136</v>
      </c>
      <c r="C41" s="97"/>
      <c r="D41" s="105" t="s">
        <v>119</v>
      </c>
      <c r="E41" s="105"/>
      <c r="F41" s="105"/>
      <c r="G41" s="106">
        <v>0.0</v>
      </c>
      <c r="H41" s="105">
        <v>4.0</v>
      </c>
      <c r="I41" s="105">
        <v>0.0</v>
      </c>
      <c r="J41" s="105">
        <v>0.0</v>
      </c>
      <c r="K41" s="105">
        <v>0.0</v>
      </c>
      <c r="L41" s="105">
        <v>0.0</v>
      </c>
      <c r="M41" s="105">
        <v>0.0</v>
      </c>
      <c r="N41" s="105">
        <v>0.0</v>
      </c>
      <c r="O41" s="107"/>
      <c r="P41" s="107"/>
      <c r="Q41" s="105">
        <v>0.0</v>
      </c>
      <c r="R41" s="105">
        <v>0.0</v>
      </c>
      <c r="S41" s="105">
        <v>0.0</v>
      </c>
      <c r="T41" s="105">
        <v>0.0</v>
      </c>
      <c r="U41" s="105">
        <v>0.0</v>
      </c>
      <c r="V41" s="106">
        <v>0.0</v>
      </c>
      <c r="W41" s="106">
        <v>0.0</v>
      </c>
      <c r="X41" s="107"/>
      <c r="Y41" s="105">
        <v>0.0</v>
      </c>
      <c r="Z41" s="105">
        <v>0.0</v>
      </c>
      <c r="AA41" s="105">
        <v>0.0</v>
      </c>
      <c r="AB41" s="105">
        <v>0.0</v>
      </c>
      <c r="AC41" s="105">
        <v>0.0</v>
      </c>
      <c r="AD41" s="105">
        <v>0.0</v>
      </c>
      <c r="AE41" s="106">
        <v>0.0</v>
      </c>
      <c r="AF41" s="106">
        <v>0.0</v>
      </c>
      <c r="AG41" s="110"/>
      <c r="AH41" s="108">
        <f t="shared" ref="AH41:AJ41" si="87">sum(U41+AD41)</f>
        <v>0</v>
      </c>
      <c r="AI41" s="109">
        <f t="shared" si="87"/>
        <v>0</v>
      </c>
      <c r="AJ41" s="109">
        <f t="shared" si="87"/>
        <v>0</v>
      </c>
      <c r="AK41" s="107"/>
      <c r="AL41" s="105">
        <v>0.0</v>
      </c>
      <c r="AM41" s="105">
        <v>0.0</v>
      </c>
      <c r="AN41" s="105">
        <v>0.0</v>
      </c>
      <c r="AO41" s="105">
        <v>0.0</v>
      </c>
      <c r="AP41" s="105">
        <v>0.0</v>
      </c>
      <c r="AQ41" s="106">
        <v>0.0</v>
      </c>
      <c r="AR41" s="106">
        <v>0.0</v>
      </c>
      <c r="AS41" s="107"/>
      <c r="AT41" s="105">
        <v>0.0</v>
      </c>
      <c r="AU41" s="105">
        <v>0.0</v>
      </c>
      <c r="AV41" s="105">
        <v>0.0</v>
      </c>
      <c r="AW41" s="105">
        <v>1.0</v>
      </c>
      <c r="AX41" s="105">
        <v>1.0</v>
      </c>
      <c r="AY41" s="105">
        <v>1.0</v>
      </c>
      <c r="AZ41" s="106">
        <v>3000.0</v>
      </c>
      <c r="BA41" s="106">
        <v>3000.0</v>
      </c>
      <c r="BB41" s="110"/>
      <c r="BC41" s="108">
        <f t="shared" ref="BC41:BE41" si="88">sum(AP41+AY41)</f>
        <v>1</v>
      </c>
      <c r="BD41" s="109">
        <f t="shared" si="88"/>
        <v>3000</v>
      </c>
      <c r="BE41" s="109">
        <f t="shared" si="88"/>
        <v>3000</v>
      </c>
      <c r="BF41" s="107"/>
      <c r="BG41" s="108">
        <f t="shared" ref="BG41:BI41" si="89">AH41+BC41</f>
        <v>1</v>
      </c>
      <c r="BH41" s="109">
        <f t="shared" si="89"/>
        <v>3000</v>
      </c>
      <c r="BI41" s="109">
        <f t="shared" si="89"/>
        <v>3000</v>
      </c>
      <c r="BJ41" s="107"/>
      <c r="BK41" s="107"/>
    </row>
    <row r="42" ht="14.25" customHeight="1">
      <c r="A42" s="103"/>
      <c r="B42" s="104">
        <f t="shared" si="8"/>
        <v>45137</v>
      </c>
      <c r="C42" s="97"/>
      <c r="D42" s="105" t="s">
        <v>119</v>
      </c>
      <c r="E42" s="105"/>
      <c r="F42" s="105"/>
      <c r="G42" s="106">
        <v>0.0</v>
      </c>
      <c r="H42" s="105">
        <v>6.0</v>
      </c>
      <c r="I42" s="105">
        <v>0.0</v>
      </c>
      <c r="J42" s="105">
        <v>0.0</v>
      </c>
      <c r="K42" s="105">
        <v>5.0</v>
      </c>
      <c r="L42" s="105">
        <v>0.0</v>
      </c>
      <c r="M42" s="105">
        <v>0.0</v>
      </c>
      <c r="N42" s="105">
        <v>1.0</v>
      </c>
      <c r="O42" s="107"/>
      <c r="P42" s="107"/>
      <c r="Q42" s="105">
        <v>0.0</v>
      </c>
      <c r="R42" s="105">
        <v>0.0</v>
      </c>
      <c r="S42" s="105">
        <v>0.0</v>
      </c>
      <c r="T42" s="105">
        <v>0.0</v>
      </c>
      <c r="U42" s="105">
        <v>0.0</v>
      </c>
      <c r="V42" s="106">
        <v>0.0</v>
      </c>
      <c r="W42" s="106">
        <v>0.0</v>
      </c>
      <c r="X42" s="107"/>
      <c r="Y42" s="105">
        <v>0.0</v>
      </c>
      <c r="Z42" s="105">
        <v>0.0</v>
      </c>
      <c r="AA42" s="105">
        <v>0.0</v>
      </c>
      <c r="AB42" s="105">
        <v>0.0</v>
      </c>
      <c r="AC42" s="105">
        <v>0.0</v>
      </c>
      <c r="AD42" s="105">
        <v>0.0</v>
      </c>
      <c r="AE42" s="106">
        <v>0.0</v>
      </c>
      <c r="AF42" s="106">
        <v>0.0</v>
      </c>
      <c r="AG42" s="110"/>
      <c r="AH42" s="108">
        <f t="shared" ref="AH42:AJ42" si="90">sum(U42+AD42)</f>
        <v>0</v>
      </c>
      <c r="AI42" s="109">
        <f t="shared" si="90"/>
        <v>0</v>
      </c>
      <c r="AJ42" s="109">
        <f t="shared" si="90"/>
        <v>0</v>
      </c>
      <c r="AK42" s="107"/>
      <c r="AL42" s="105">
        <v>0.0</v>
      </c>
      <c r="AM42" s="105">
        <v>0.0</v>
      </c>
      <c r="AN42" s="105">
        <v>0.0</v>
      </c>
      <c r="AO42" s="105">
        <v>0.0</v>
      </c>
      <c r="AP42" s="105">
        <v>0.0</v>
      </c>
      <c r="AQ42" s="106">
        <v>0.0</v>
      </c>
      <c r="AR42" s="106">
        <v>0.0</v>
      </c>
      <c r="AS42" s="107"/>
      <c r="AT42" s="105">
        <v>0.0</v>
      </c>
      <c r="AU42" s="105">
        <v>0.0</v>
      </c>
      <c r="AV42" s="105">
        <v>0.0</v>
      </c>
      <c r="AW42" s="105">
        <v>0.0</v>
      </c>
      <c r="AX42" s="105">
        <v>0.0</v>
      </c>
      <c r="AY42" s="105">
        <v>0.0</v>
      </c>
      <c r="AZ42" s="106">
        <v>0.0</v>
      </c>
      <c r="BA42" s="106">
        <v>0.0</v>
      </c>
      <c r="BB42" s="110"/>
      <c r="BC42" s="108">
        <f t="shared" ref="BC42:BE42" si="91">sum(AP42+AY42)</f>
        <v>0</v>
      </c>
      <c r="BD42" s="109">
        <f t="shared" si="91"/>
        <v>0</v>
      </c>
      <c r="BE42" s="109">
        <f t="shared" si="91"/>
        <v>0</v>
      </c>
      <c r="BF42" s="107"/>
      <c r="BG42" s="108">
        <f t="shared" ref="BG42:BI42" si="92">AH42+BC42</f>
        <v>0</v>
      </c>
      <c r="BH42" s="109">
        <f t="shared" si="92"/>
        <v>0</v>
      </c>
      <c r="BI42" s="109">
        <f t="shared" si="92"/>
        <v>0</v>
      </c>
      <c r="BJ42" s="107"/>
      <c r="BK42" s="107"/>
    </row>
    <row r="43" ht="14.25" customHeight="1">
      <c r="A43" s="103"/>
      <c r="B43" s="104">
        <f t="shared" si="8"/>
        <v>45138</v>
      </c>
      <c r="C43" s="97"/>
      <c r="D43" s="105" t="s">
        <v>119</v>
      </c>
      <c r="E43" s="105"/>
      <c r="F43" s="105"/>
      <c r="G43" s="106">
        <v>0.0</v>
      </c>
      <c r="H43" s="105">
        <v>5.0</v>
      </c>
      <c r="I43" s="105">
        <v>0.0</v>
      </c>
      <c r="J43" s="105">
        <v>0.0</v>
      </c>
      <c r="K43" s="105">
        <v>3.0</v>
      </c>
      <c r="L43" s="105">
        <v>0.0</v>
      </c>
      <c r="M43" s="105">
        <v>0.0</v>
      </c>
      <c r="N43" s="105">
        <v>0.0</v>
      </c>
      <c r="O43" s="107"/>
      <c r="P43" s="107"/>
      <c r="Q43" s="105">
        <v>0.0</v>
      </c>
      <c r="R43" s="105">
        <v>0.0</v>
      </c>
      <c r="S43" s="105">
        <v>0.0</v>
      </c>
      <c r="T43" s="105">
        <v>0.0</v>
      </c>
      <c r="U43" s="105">
        <v>0.0</v>
      </c>
      <c r="V43" s="106">
        <v>0.0</v>
      </c>
      <c r="W43" s="106">
        <v>0.0</v>
      </c>
      <c r="X43" s="107"/>
      <c r="Y43" s="105">
        <v>0.0</v>
      </c>
      <c r="Z43" s="105">
        <v>0.0</v>
      </c>
      <c r="AA43" s="105">
        <v>0.0</v>
      </c>
      <c r="AB43" s="105">
        <v>0.0</v>
      </c>
      <c r="AC43" s="105">
        <v>0.0</v>
      </c>
      <c r="AD43" s="105">
        <v>0.0</v>
      </c>
      <c r="AE43" s="106">
        <v>0.0</v>
      </c>
      <c r="AF43" s="106">
        <v>0.0</v>
      </c>
      <c r="AG43" s="110"/>
      <c r="AH43" s="108">
        <f t="shared" ref="AH43:AJ43" si="93">sum(U43+AD43)</f>
        <v>0</v>
      </c>
      <c r="AI43" s="109">
        <f t="shared" si="93"/>
        <v>0</v>
      </c>
      <c r="AJ43" s="109">
        <f t="shared" si="93"/>
        <v>0</v>
      </c>
      <c r="AK43" s="107"/>
      <c r="AL43" s="105">
        <v>5.0</v>
      </c>
      <c r="AM43" s="105">
        <v>5.0</v>
      </c>
      <c r="AN43" s="105">
        <v>0.0</v>
      </c>
      <c r="AO43" s="105">
        <v>0.0</v>
      </c>
      <c r="AP43" s="105">
        <v>1.0</v>
      </c>
      <c r="AQ43" s="106">
        <v>1000.0</v>
      </c>
      <c r="AR43" s="106">
        <v>1000.0</v>
      </c>
      <c r="AS43" s="107"/>
      <c r="AT43" s="105">
        <v>3.0</v>
      </c>
      <c r="AU43" s="105">
        <v>2.0</v>
      </c>
      <c r="AV43" s="105">
        <v>1.0</v>
      </c>
      <c r="AW43" s="105">
        <v>2.0</v>
      </c>
      <c r="AX43" s="105">
        <v>0.0</v>
      </c>
      <c r="AY43" s="105">
        <v>2.0</v>
      </c>
      <c r="AZ43" s="106">
        <v>4500.0</v>
      </c>
      <c r="BA43" s="106">
        <v>4500.0</v>
      </c>
      <c r="BB43" s="110"/>
      <c r="BC43" s="108">
        <f t="shared" ref="BC43:BE43" si="94">sum(AP43+AY43)</f>
        <v>3</v>
      </c>
      <c r="BD43" s="109">
        <f t="shared" si="94"/>
        <v>5500</v>
      </c>
      <c r="BE43" s="109">
        <f t="shared" si="94"/>
        <v>5500</v>
      </c>
      <c r="BF43" s="107"/>
      <c r="BG43" s="108">
        <f t="shared" ref="BG43:BI43" si="95">AH43+BC43</f>
        <v>3</v>
      </c>
      <c r="BH43" s="109">
        <f t="shared" si="95"/>
        <v>5500</v>
      </c>
      <c r="BI43" s="109">
        <f t="shared" si="95"/>
        <v>5500</v>
      </c>
      <c r="BJ43" s="107"/>
      <c r="BK43" s="107"/>
    </row>
    <row r="44" ht="15.75" customHeight="1">
      <c r="A44" s="97"/>
      <c r="B44" s="97"/>
      <c r="C44" s="112" t="s">
        <v>120</v>
      </c>
      <c r="D44" s="113">
        <f>sum(D46-D45)</f>
        <v>0</v>
      </c>
      <c r="E44" s="3"/>
      <c r="F44" s="114" t="s">
        <v>121</v>
      </c>
      <c r="G44" s="115">
        <f t="shared" ref="G44:N44" si="96">SUM(G13:G43)</f>
        <v>840.2</v>
      </c>
      <c r="H44" s="116">
        <f t="shared" si="96"/>
        <v>205</v>
      </c>
      <c r="I44" s="117">
        <f t="shared" si="96"/>
        <v>271</v>
      </c>
      <c r="J44" s="117">
        <f t="shared" si="96"/>
        <v>121</v>
      </c>
      <c r="K44" s="117">
        <f t="shared" si="96"/>
        <v>51</v>
      </c>
      <c r="L44" s="117">
        <f t="shared" si="96"/>
        <v>4</v>
      </c>
      <c r="M44" s="117">
        <f t="shared" si="96"/>
        <v>2</v>
      </c>
      <c r="N44" s="117">
        <f t="shared" si="96"/>
        <v>1</v>
      </c>
      <c r="O44" s="118"/>
      <c r="P44" s="118"/>
      <c r="Q44" s="117">
        <f t="shared" ref="Q44:W44" si="97">SUM(Q13:Q43)</f>
        <v>1</v>
      </c>
      <c r="R44" s="117">
        <f t="shared" si="97"/>
        <v>1</v>
      </c>
      <c r="S44" s="117">
        <f t="shared" si="97"/>
        <v>0</v>
      </c>
      <c r="T44" s="117">
        <f t="shared" si="97"/>
        <v>0</v>
      </c>
      <c r="U44" s="117">
        <f t="shared" si="97"/>
        <v>0</v>
      </c>
      <c r="V44" s="119">
        <f t="shared" si="97"/>
        <v>0</v>
      </c>
      <c r="W44" s="119">
        <f t="shared" si="97"/>
        <v>0</v>
      </c>
      <c r="X44" s="118"/>
      <c r="Y44" s="120">
        <f t="shared" ref="Y44:AF44" si="98">SUM(Y13:Y43)</f>
        <v>0</v>
      </c>
      <c r="Z44" s="120">
        <f t="shared" si="98"/>
        <v>0</v>
      </c>
      <c r="AA44" s="117">
        <f t="shared" si="98"/>
        <v>0</v>
      </c>
      <c r="AB44" s="120">
        <f t="shared" si="98"/>
        <v>0</v>
      </c>
      <c r="AC44" s="120">
        <f t="shared" si="98"/>
        <v>1</v>
      </c>
      <c r="AD44" s="120">
        <f t="shared" si="98"/>
        <v>0</v>
      </c>
      <c r="AE44" s="121">
        <f t="shared" si="98"/>
        <v>500</v>
      </c>
      <c r="AF44" s="121">
        <f t="shared" si="98"/>
        <v>500</v>
      </c>
      <c r="AG44" s="110"/>
      <c r="AH44" s="120">
        <f t="shared" ref="AH44:AJ44" si="99">SUM(AH13:AH43)</f>
        <v>0</v>
      </c>
      <c r="AI44" s="121">
        <f t="shared" si="99"/>
        <v>500</v>
      </c>
      <c r="AJ44" s="121">
        <f t="shared" si="99"/>
        <v>500</v>
      </c>
      <c r="AK44" s="122"/>
      <c r="AL44" s="117">
        <f t="shared" ref="AL44:AR44" si="100">SUM(AL13:AL43)</f>
        <v>39</v>
      </c>
      <c r="AM44" s="117">
        <f t="shared" si="100"/>
        <v>36</v>
      </c>
      <c r="AN44" s="117">
        <f t="shared" si="100"/>
        <v>3</v>
      </c>
      <c r="AO44" s="117">
        <f t="shared" si="100"/>
        <v>0</v>
      </c>
      <c r="AP44" s="117">
        <f t="shared" si="100"/>
        <v>2</v>
      </c>
      <c r="AQ44" s="119">
        <f t="shared" si="100"/>
        <v>2500</v>
      </c>
      <c r="AR44" s="119">
        <f t="shared" si="100"/>
        <v>4000</v>
      </c>
      <c r="AS44" s="118"/>
      <c r="AT44" s="120">
        <f t="shared" ref="AT44:BA44" si="101">SUM(AT13:AT43)</f>
        <v>57</v>
      </c>
      <c r="AU44" s="120">
        <f t="shared" si="101"/>
        <v>50</v>
      </c>
      <c r="AV44" s="117">
        <f t="shared" si="101"/>
        <v>7</v>
      </c>
      <c r="AW44" s="120">
        <f t="shared" si="101"/>
        <v>19</v>
      </c>
      <c r="AX44" s="120">
        <f t="shared" si="101"/>
        <v>5</v>
      </c>
      <c r="AY44" s="120">
        <f t="shared" si="101"/>
        <v>18</v>
      </c>
      <c r="AZ44" s="121">
        <f t="shared" si="101"/>
        <v>39550</v>
      </c>
      <c r="BA44" s="121">
        <f t="shared" si="101"/>
        <v>42050</v>
      </c>
      <c r="BB44" s="110"/>
      <c r="BC44" s="120">
        <f t="shared" ref="BC44:BE44" si="102">SUM(BC13:BC43)</f>
        <v>20</v>
      </c>
      <c r="BD44" s="121">
        <f t="shared" si="102"/>
        <v>42050</v>
      </c>
      <c r="BE44" s="121">
        <f t="shared" si="102"/>
        <v>46050</v>
      </c>
      <c r="BF44" s="122"/>
      <c r="BG44" s="120">
        <f t="shared" ref="BG44:BI44" si="103">SUM(BG13:BG43)</f>
        <v>20</v>
      </c>
      <c r="BH44" s="121">
        <f t="shared" si="103"/>
        <v>42550</v>
      </c>
      <c r="BI44" s="121">
        <f t="shared" si="103"/>
        <v>46550</v>
      </c>
      <c r="BJ44" s="122"/>
      <c r="BK44" s="122"/>
    </row>
    <row r="45" ht="15.75" customHeight="1">
      <c r="A45" s="3"/>
      <c r="B45" s="97"/>
      <c r="C45" s="123" t="s">
        <v>122</v>
      </c>
      <c r="D45" s="124">
        <f>MIN(D13:D43)</f>
        <v>0</v>
      </c>
      <c r="E45" s="3"/>
      <c r="F45" s="3"/>
      <c r="G45" s="97"/>
      <c r="H45" s="97"/>
      <c r="I45" s="125"/>
      <c r="J45" s="95"/>
      <c r="K45" s="95"/>
      <c r="L45" s="107"/>
      <c r="M45" s="126"/>
      <c r="N45" s="126"/>
      <c r="O45" s="126"/>
      <c r="P45" s="127"/>
      <c r="Q45" s="3"/>
      <c r="R45" s="3"/>
      <c r="S45" s="3"/>
      <c r="T45" s="3"/>
      <c r="U45" s="128" t="s">
        <v>123</v>
      </c>
      <c r="V45" s="129">
        <f>IFERROR(V44/U44,0)</f>
        <v>0</v>
      </c>
      <c r="W45" s="129">
        <f>IFERROR((W44/U44),0)</f>
        <v>0</v>
      </c>
      <c r="X45" s="127"/>
      <c r="Y45" s="3"/>
      <c r="Z45" s="3"/>
      <c r="AA45" s="3"/>
      <c r="AB45" s="3"/>
      <c r="AC45" s="3"/>
      <c r="AD45" s="128" t="s">
        <v>123</v>
      </c>
      <c r="AE45" s="129">
        <f>IFERROR(AE44/AD44,0)</f>
        <v>0</v>
      </c>
      <c r="AF45" s="129">
        <f>IFERROR((AF44/AD44),0)</f>
        <v>0</v>
      </c>
      <c r="AG45" s="110"/>
      <c r="AH45" s="128" t="s">
        <v>123</v>
      </c>
      <c r="AI45" s="129">
        <f>IFERROR(AI44/AH44,0)</f>
        <v>0</v>
      </c>
      <c r="AJ45" s="129">
        <f>IFERROR((AJ44/AH44),0)</f>
        <v>0</v>
      </c>
      <c r="AK45" s="3"/>
      <c r="AL45" s="3"/>
      <c r="AM45" s="3"/>
      <c r="AN45" s="3"/>
      <c r="AO45" s="3"/>
      <c r="AP45" s="128" t="s">
        <v>123</v>
      </c>
      <c r="AQ45" s="129">
        <f>IFERROR(AQ44/AP44,0)</f>
        <v>1250</v>
      </c>
      <c r="AR45" s="129">
        <f>IFERROR((AR44/AP44),0)</f>
        <v>2000</v>
      </c>
      <c r="AS45" s="127"/>
      <c r="AT45" s="3"/>
      <c r="AU45" s="3"/>
      <c r="AV45" s="3"/>
      <c r="AW45" s="3"/>
      <c r="AX45" s="3"/>
      <c r="AY45" s="128" t="s">
        <v>123</v>
      </c>
      <c r="AZ45" s="129">
        <f>IFERROR(AZ44/AY44,0)</f>
        <v>2197.222222</v>
      </c>
      <c r="BA45" s="129">
        <f>IFERROR((BA44/AY44),0)</f>
        <v>2336.111111</v>
      </c>
      <c r="BB45" s="110"/>
      <c r="BC45" s="128" t="s">
        <v>123</v>
      </c>
      <c r="BD45" s="129">
        <f>IFERROR(BD44/BC44,0)</f>
        <v>2102.5</v>
      </c>
      <c r="BE45" s="129">
        <f>IFERROR((BE44/BC44),0)</f>
        <v>2302.5</v>
      </c>
      <c r="BF45" s="3"/>
      <c r="BG45" s="128" t="s">
        <v>123</v>
      </c>
      <c r="BH45" s="129">
        <f>IFERROR(BH44/BG44,0)</f>
        <v>2127.5</v>
      </c>
      <c r="BI45" s="129">
        <f>IFERROR((BI44/BG44),0)</f>
        <v>2327.5</v>
      </c>
      <c r="BJ45" s="3"/>
      <c r="BK45" s="3"/>
    </row>
    <row r="46" ht="15.75" customHeight="1">
      <c r="A46" s="3"/>
      <c r="B46" s="97"/>
      <c r="C46" s="123" t="s">
        <v>124</v>
      </c>
      <c r="D46" s="130">
        <f>MAX(D12:D42)</f>
        <v>0</v>
      </c>
      <c r="E46" s="3"/>
      <c r="F46" s="3"/>
      <c r="G46" s="97"/>
      <c r="H46" s="97"/>
      <c r="I46" s="125"/>
      <c r="J46" s="95"/>
      <c r="K46" s="95"/>
      <c r="L46" s="107"/>
      <c r="M46" s="126"/>
      <c r="N46" s="126"/>
      <c r="O46" s="126"/>
      <c r="P46" s="127"/>
      <c r="Q46" s="3"/>
      <c r="R46" s="3"/>
      <c r="S46" s="3"/>
      <c r="T46" s="3"/>
      <c r="U46" s="3"/>
      <c r="V46" s="3"/>
      <c r="W46" s="3"/>
      <c r="X46" s="127"/>
      <c r="Y46" s="3"/>
      <c r="Z46" s="3"/>
      <c r="AA46" s="3"/>
      <c r="AB46" s="3"/>
      <c r="AC46" s="3"/>
      <c r="AD46" s="3"/>
      <c r="AE46" s="3"/>
      <c r="AF46" s="3"/>
      <c r="AG46" s="110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127"/>
      <c r="AT46" s="3"/>
      <c r="AU46" s="3"/>
      <c r="AV46" s="3"/>
      <c r="AW46" s="3"/>
      <c r="AX46" s="3"/>
      <c r="AY46" s="3"/>
      <c r="AZ46" s="3"/>
      <c r="BA46" s="3"/>
      <c r="BB46" s="110"/>
      <c r="BC46" s="3"/>
      <c r="BD46" s="3"/>
      <c r="BE46" s="3"/>
      <c r="BF46" s="3"/>
      <c r="BG46" s="3"/>
      <c r="BH46" s="3"/>
      <c r="BI46" s="3"/>
      <c r="BJ46" s="3"/>
      <c r="BK46" s="3"/>
    </row>
    <row r="47" ht="15.75" customHeight="1">
      <c r="A47" s="3"/>
      <c r="B47" s="97"/>
      <c r="C47" s="131"/>
      <c r="D47" s="132"/>
      <c r="E47" s="3"/>
      <c r="F47" s="3"/>
      <c r="G47" s="97"/>
      <c r="H47" s="97"/>
      <c r="I47" s="133" t="s">
        <v>125</v>
      </c>
      <c r="J47" s="16"/>
      <c r="K47" s="12"/>
      <c r="L47" s="107"/>
      <c r="M47" s="97"/>
      <c r="N47" s="97"/>
      <c r="O47" s="97"/>
      <c r="P47" s="97"/>
      <c r="Q47" s="134"/>
      <c r="R47" s="84"/>
      <c r="S47" s="84"/>
      <c r="T47" s="84"/>
      <c r="U47" s="84"/>
      <c r="V47" s="135"/>
      <c r="W47" s="3"/>
      <c r="X47" s="97"/>
      <c r="Y47" s="136" t="s">
        <v>126</v>
      </c>
      <c r="Z47" s="84"/>
      <c r="AA47" s="137"/>
      <c r="AB47" s="136" t="s">
        <v>127</v>
      </c>
      <c r="AC47" s="84"/>
      <c r="AD47" s="138"/>
      <c r="AE47" s="139" t="s">
        <v>95</v>
      </c>
      <c r="AF47" s="84"/>
      <c r="AG47" s="140"/>
      <c r="AH47" s="85"/>
      <c r="AI47" s="3"/>
      <c r="AJ47" s="138"/>
      <c r="AK47" s="84"/>
      <c r="AL47" s="84"/>
      <c r="AM47" s="84"/>
      <c r="AN47" s="84"/>
      <c r="AO47" s="135"/>
      <c r="AP47" s="3"/>
      <c r="AQ47" s="97"/>
      <c r="AR47" s="3"/>
      <c r="AS47" s="3"/>
      <c r="AT47" s="136" t="s">
        <v>91</v>
      </c>
      <c r="AU47" s="84"/>
      <c r="AV47" s="138"/>
      <c r="AW47" s="136" t="s">
        <v>127</v>
      </c>
      <c r="AX47" s="84"/>
      <c r="AY47" s="138"/>
      <c r="AZ47" s="139" t="s">
        <v>95</v>
      </c>
      <c r="BA47" s="84"/>
      <c r="BB47" s="135"/>
      <c r="BC47" s="85"/>
      <c r="BD47" s="135"/>
      <c r="BE47" s="85"/>
      <c r="BF47" s="141"/>
      <c r="BG47" s="3"/>
      <c r="BH47" s="142" t="s">
        <v>128</v>
      </c>
      <c r="BI47" s="84"/>
      <c r="BJ47" s="3"/>
      <c r="BK47" s="3"/>
    </row>
    <row r="48" ht="41.25" customHeight="1">
      <c r="A48" s="3"/>
      <c r="B48" s="97"/>
      <c r="C48" s="97"/>
      <c r="D48" s="97"/>
      <c r="E48" s="97"/>
      <c r="F48" s="143" t="s">
        <v>129</v>
      </c>
      <c r="G48" s="84"/>
      <c r="H48" s="97"/>
      <c r="I48" s="144" t="s">
        <v>130</v>
      </c>
      <c r="J48" s="145"/>
      <c r="K48" s="146"/>
      <c r="L48" s="107"/>
      <c r="M48" s="97"/>
      <c r="N48" s="97"/>
      <c r="O48" s="97"/>
      <c r="P48" s="97"/>
      <c r="Q48" s="147"/>
      <c r="R48" s="85"/>
      <c r="S48" s="148"/>
      <c r="T48" s="147"/>
      <c r="U48" s="85"/>
      <c r="V48" s="149"/>
      <c r="W48" s="3"/>
      <c r="X48" s="97"/>
      <c r="Y48" s="150" t="s">
        <v>131</v>
      </c>
      <c r="Z48" s="84"/>
      <c r="AA48" s="151"/>
      <c r="AB48" s="150" t="s">
        <v>131</v>
      </c>
      <c r="AC48" s="84"/>
      <c r="AD48" s="152"/>
      <c r="AE48" s="150" t="s">
        <v>131</v>
      </c>
      <c r="AF48" s="85"/>
      <c r="AG48" s="148"/>
      <c r="AH48" s="148"/>
      <c r="AI48" s="3"/>
      <c r="AJ48" s="152"/>
      <c r="AK48" s="85"/>
      <c r="AL48" s="153"/>
      <c r="AM48" s="152"/>
      <c r="AN48" s="85"/>
      <c r="AO48" s="149"/>
      <c r="AP48" s="3"/>
      <c r="AQ48" s="97"/>
      <c r="AR48" s="3"/>
      <c r="AS48" s="3"/>
      <c r="AT48" s="150" t="s">
        <v>131</v>
      </c>
      <c r="AU48" s="84"/>
      <c r="AV48" s="152"/>
      <c r="AW48" s="150" t="s">
        <v>131</v>
      </c>
      <c r="AX48" s="84"/>
      <c r="AY48" s="152"/>
      <c r="AZ48" s="150" t="s">
        <v>131</v>
      </c>
      <c r="BA48" s="85"/>
      <c r="BB48" s="153"/>
      <c r="BC48" s="153"/>
      <c r="BD48" s="153"/>
      <c r="BE48" s="153"/>
      <c r="BF48" s="154"/>
      <c r="BG48" s="3"/>
      <c r="BH48" s="150" t="s">
        <v>131</v>
      </c>
      <c r="BI48" s="84"/>
      <c r="BJ48" s="3"/>
      <c r="BK48" s="3"/>
    </row>
    <row r="49" ht="15.75" customHeight="1">
      <c r="A49" s="3"/>
      <c r="B49" s="97"/>
      <c r="C49" s="97"/>
      <c r="D49" s="97"/>
      <c r="E49" s="97"/>
      <c r="F49" s="155">
        <f>IFERROR(G44/H44,"-")</f>
        <v>4.098536585</v>
      </c>
      <c r="G49" s="63"/>
      <c r="H49" s="97"/>
      <c r="I49" s="156">
        <f>IFERROR(J44/I44,"-")</f>
        <v>0.4464944649</v>
      </c>
      <c r="J49" s="62"/>
      <c r="K49" s="63"/>
      <c r="L49" s="107"/>
      <c r="M49" s="97"/>
      <c r="N49" s="97"/>
      <c r="O49" s="97"/>
      <c r="P49" s="97"/>
      <c r="Q49" s="157"/>
      <c r="R49" s="63"/>
      <c r="S49" s="158"/>
      <c r="T49" s="159"/>
      <c r="U49" s="160"/>
      <c r="V49" s="161"/>
      <c r="W49" s="3"/>
      <c r="X49" s="97"/>
      <c r="Y49" s="156">
        <f>IFERROR(AH44/SUM(Z44,R44),"-")</f>
        <v>0</v>
      </c>
      <c r="Z49" s="63"/>
      <c r="AA49" s="162"/>
      <c r="AB49" s="156">
        <f>IFERROR(U44/R44,"-")</f>
        <v>0</v>
      </c>
      <c r="AC49" s="63"/>
      <c r="AD49" s="163"/>
      <c r="AE49" s="156" t="str">
        <f>IFERROR(AD44/Z44,"-")</f>
        <v>-</v>
      </c>
      <c r="AF49" s="63"/>
      <c r="AG49" s="164"/>
      <c r="AH49" s="165"/>
      <c r="AI49" s="3"/>
      <c r="AJ49" s="163"/>
      <c r="AK49" s="63"/>
      <c r="AL49" s="166"/>
      <c r="AM49" s="167"/>
      <c r="AN49" s="160"/>
      <c r="AO49" s="161"/>
      <c r="AP49" s="3"/>
      <c r="AQ49" s="97"/>
      <c r="AR49" s="3"/>
      <c r="AS49" s="3"/>
      <c r="AT49" s="156">
        <f>IFERROR(BC44/SUM(AM44,AU44),"-")</f>
        <v>0.2325581395</v>
      </c>
      <c r="AU49" s="63"/>
      <c r="AV49" s="163"/>
      <c r="AW49" s="156">
        <f>IFERROR(AP44/AM44,"-")</f>
        <v>0.05555555556</v>
      </c>
      <c r="AX49" s="63"/>
      <c r="AY49" s="163"/>
      <c r="AZ49" s="156">
        <f>IFERROR(AY44/AU44,"-")</f>
        <v>0.36</v>
      </c>
      <c r="BA49" s="63"/>
      <c r="BB49" s="168"/>
      <c r="BC49" s="169"/>
      <c r="BD49" s="168"/>
      <c r="BE49" s="169"/>
      <c r="BF49" s="170"/>
      <c r="BG49" s="3"/>
      <c r="BH49" s="156">
        <f>IFERROR(SUM(BG44)/SUM(R44,Z44,AM44,AU44),"-")</f>
        <v>0.2298850575</v>
      </c>
      <c r="BI49" s="63"/>
      <c r="BJ49" s="3"/>
      <c r="BK49" s="3"/>
    </row>
    <row r="50" ht="15.75" customHeight="1">
      <c r="A50" s="3"/>
      <c r="B50" s="97"/>
      <c r="C50" s="97"/>
      <c r="D50" s="97"/>
      <c r="E50" s="97"/>
      <c r="G50" s="160"/>
      <c r="H50" s="97"/>
      <c r="I50" s="171"/>
      <c r="K50" s="160"/>
      <c r="L50" s="107"/>
      <c r="M50" s="97"/>
      <c r="N50" s="97"/>
      <c r="O50" s="97"/>
      <c r="P50" s="97"/>
      <c r="Q50" s="171"/>
      <c r="R50" s="160"/>
      <c r="S50" s="158"/>
      <c r="U50" s="160"/>
      <c r="V50" s="161"/>
      <c r="W50" s="3"/>
      <c r="X50" s="97"/>
      <c r="Y50" s="171"/>
      <c r="Z50" s="160"/>
      <c r="AA50" s="162"/>
      <c r="AB50" s="171"/>
      <c r="AC50" s="160"/>
      <c r="AD50" s="172"/>
      <c r="AE50" s="171"/>
      <c r="AF50" s="160"/>
      <c r="AG50" s="173"/>
      <c r="AH50" s="173"/>
      <c r="AI50" s="3"/>
      <c r="AJ50" s="171"/>
      <c r="AK50" s="160"/>
      <c r="AL50" s="166"/>
      <c r="AN50" s="160"/>
      <c r="AO50" s="161"/>
      <c r="AP50" s="3"/>
      <c r="AQ50" s="97"/>
      <c r="AR50" s="3"/>
      <c r="AS50" s="3"/>
      <c r="AT50" s="171"/>
      <c r="AU50" s="160"/>
      <c r="AV50" s="172"/>
      <c r="AW50" s="171"/>
      <c r="AX50" s="160"/>
      <c r="AY50" s="172"/>
      <c r="AZ50" s="171"/>
      <c r="BA50" s="160"/>
      <c r="BB50" s="173"/>
      <c r="BC50" s="173"/>
      <c r="BD50" s="173"/>
      <c r="BE50" s="173"/>
      <c r="BF50" s="174"/>
      <c r="BG50" s="3"/>
      <c r="BH50" s="171"/>
      <c r="BI50" s="160"/>
      <c r="BJ50" s="3"/>
      <c r="BK50" s="3"/>
    </row>
    <row r="51" ht="15.0" customHeight="1">
      <c r="A51" s="3"/>
      <c r="B51" s="97"/>
      <c r="C51" s="97"/>
      <c r="D51" s="97"/>
      <c r="E51" s="97"/>
      <c r="F51" s="145"/>
      <c r="G51" s="146"/>
      <c r="H51" s="97"/>
      <c r="I51" s="175"/>
      <c r="J51" s="145"/>
      <c r="K51" s="146"/>
      <c r="L51" s="107"/>
      <c r="M51" s="97"/>
      <c r="N51" s="97"/>
      <c r="O51" s="97"/>
      <c r="P51" s="97"/>
      <c r="Q51" s="175"/>
      <c r="R51" s="146"/>
      <c r="S51" s="158"/>
      <c r="T51" s="145"/>
      <c r="U51" s="146"/>
      <c r="V51" s="166"/>
      <c r="W51" s="3"/>
      <c r="X51" s="97"/>
      <c r="Y51" s="175"/>
      <c r="Z51" s="146"/>
      <c r="AA51" s="162"/>
      <c r="AB51" s="175"/>
      <c r="AC51" s="146"/>
      <c r="AD51" s="176"/>
      <c r="AE51" s="175"/>
      <c r="AF51" s="146"/>
      <c r="AG51" s="177"/>
      <c r="AH51" s="177"/>
      <c r="AI51" s="3"/>
      <c r="AJ51" s="175"/>
      <c r="AK51" s="146"/>
      <c r="AL51" s="166"/>
      <c r="AM51" s="145"/>
      <c r="AN51" s="146"/>
      <c r="AO51" s="166"/>
      <c r="AP51" s="3"/>
      <c r="AQ51" s="97"/>
      <c r="AR51" s="3"/>
      <c r="AS51" s="3"/>
      <c r="AT51" s="175"/>
      <c r="AU51" s="146"/>
      <c r="AV51" s="176"/>
      <c r="AW51" s="175"/>
      <c r="AX51" s="146"/>
      <c r="AY51" s="176"/>
      <c r="AZ51" s="175"/>
      <c r="BA51" s="146"/>
      <c r="BB51" s="177"/>
      <c r="BC51" s="177"/>
      <c r="BD51" s="177"/>
      <c r="BE51" s="177"/>
      <c r="BF51" s="178"/>
      <c r="BG51" s="3"/>
      <c r="BH51" s="175"/>
      <c r="BI51" s="146"/>
      <c r="BJ51" s="3"/>
      <c r="BK51" s="3"/>
    </row>
    <row r="52" ht="15.75" customHeight="1">
      <c r="A52" s="3"/>
      <c r="B52" s="3"/>
      <c r="C52" s="3"/>
      <c r="D52" s="3"/>
      <c r="E52" s="3"/>
      <c r="F52" s="143" t="s">
        <v>132</v>
      </c>
      <c r="G52" s="84"/>
      <c r="H52" s="3"/>
      <c r="I52" s="143" t="s">
        <v>133</v>
      </c>
      <c r="J52" s="84"/>
      <c r="K52" s="85"/>
      <c r="L52" s="107"/>
      <c r="M52" s="3"/>
      <c r="N52" s="3"/>
      <c r="O52" s="3"/>
      <c r="P52" s="3"/>
      <c r="Q52" s="147"/>
      <c r="R52" s="84"/>
      <c r="S52" s="148"/>
      <c r="T52" s="147"/>
      <c r="U52" s="85"/>
      <c r="V52" s="152"/>
      <c r="W52" s="3"/>
      <c r="X52" s="3"/>
      <c r="Y52" s="150" t="s">
        <v>134</v>
      </c>
      <c r="Z52" s="84"/>
      <c r="AA52" s="151"/>
      <c r="AB52" s="150" t="s">
        <v>134</v>
      </c>
      <c r="AC52" s="84"/>
      <c r="AD52" s="152"/>
      <c r="AE52" s="150" t="s">
        <v>134</v>
      </c>
      <c r="AF52" s="85"/>
      <c r="AG52" s="148"/>
      <c r="AH52" s="148"/>
      <c r="AI52" s="3"/>
      <c r="AJ52" s="152"/>
      <c r="AK52" s="84"/>
      <c r="AL52" s="153"/>
      <c r="AM52" s="152"/>
      <c r="AN52" s="85"/>
      <c r="AO52" s="152"/>
      <c r="AP52" s="3"/>
      <c r="AQ52" s="3"/>
      <c r="AR52" s="3"/>
      <c r="AS52" s="3"/>
      <c r="AT52" s="150" t="s">
        <v>134</v>
      </c>
      <c r="AU52" s="84"/>
      <c r="AV52" s="152"/>
      <c r="AW52" s="150" t="s">
        <v>134</v>
      </c>
      <c r="AX52" s="84"/>
      <c r="AY52" s="152"/>
      <c r="AZ52" s="150" t="s">
        <v>134</v>
      </c>
      <c r="BA52" s="85"/>
      <c r="BB52" s="153"/>
      <c r="BC52" s="153"/>
      <c r="BD52" s="153"/>
      <c r="BE52" s="153"/>
      <c r="BF52" s="154"/>
      <c r="BG52" s="3"/>
      <c r="BH52" s="150" t="s">
        <v>134</v>
      </c>
      <c r="BI52" s="84"/>
      <c r="BJ52" s="3"/>
      <c r="BK52" s="3"/>
    </row>
    <row r="53" ht="15.75" customHeight="1">
      <c r="A53" s="3"/>
      <c r="B53" s="3"/>
      <c r="C53" s="3"/>
      <c r="D53" s="3"/>
      <c r="E53" s="3"/>
      <c r="F53" s="179">
        <f>IFERROR(I5/(I4),"-")</f>
        <v>1.341463415</v>
      </c>
      <c r="G53" s="63"/>
      <c r="H53" s="3"/>
      <c r="I53" s="180">
        <f>IFERROR(K44/J44,"-")</f>
        <v>0.4214876033</v>
      </c>
      <c r="J53" s="62"/>
      <c r="K53" s="63"/>
      <c r="L53" s="181"/>
      <c r="M53" s="3"/>
      <c r="N53" s="3"/>
      <c r="O53" s="3"/>
      <c r="P53" s="3"/>
      <c r="Q53" s="157"/>
      <c r="R53" s="63"/>
      <c r="S53" s="182"/>
      <c r="T53" s="157"/>
      <c r="U53" s="63"/>
      <c r="V53" s="163"/>
      <c r="W53" s="3"/>
      <c r="X53" s="3"/>
      <c r="Y53" s="156" t="str">
        <f>+AE53</f>
        <v>-</v>
      </c>
      <c r="Z53" s="63"/>
      <c r="AA53" s="162"/>
      <c r="AB53" s="183" t="s">
        <v>119</v>
      </c>
      <c r="AC53" s="63"/>
      <c r="AD53" s="163"/>
      <c r="AE53" s="156" t="str">
        <f>IFERROR(AB44/Z44,"-")</f>
        <v>-</v>
      </c>
      <c r="AF53" s="63"/>
      <c r="AG53" s="184"/>
      <c r="AH53" s="185"/>
      <c r="AI53" s="3"/>
      <c r="AJ53" s="163"/>
      <c r="AK53" s="63"/>
      <c r="AL53" s="186"/>
      <c r="AM53" s="163"/>
      <c r="AN53" s="63"/>
      <c r="AO53" s="163"/>
      <c r="AP53" s="3"/>
      <c r="AQ53" s="3"/>
      <c r="AR53" s="3"/>
      <c r="AS53" s="3"/>
      <c r="AT53" s="156">
        <f>+AZ53</f>
        <v>0.38</v>
      </c>
      <c r="AU53" s="63"/>
      <c r="AV53" s="163"/>
      <c r="AW53" s="156" t="str">
        <f>iferror("-")</f>
        <v>-</v>
      </c>
      <c r="AX53" s="63"/>
      <c r="AY53" s="163"/>
      <c r="AZ53" s="156">
        <f>IFERROR(AW44/AU44,"-")</f>
        <v>0.38</v>
      </c>
      <c r="BA53" s="63"/>
      <c r="BB53" s="187"/>
      <c r="BC53" s="188"/>
      <c r="BD53" s="187"/>
      <c r="BE53" s="188"/>
      <c r="BF53" s="170"/>
      <c r="BG53" s="3"/>
      <c r="BH53" s="156">
        <f>IFERROR(SUM(AW44,AB44)/SUM(AU44,Z44),"-")</f>
        <v>0.38</v>
      </c>
      <c r="BI53" s="63"/>
      <c r="BJ53" s="3"/>
      <c r="BK53" s="3"/>
    </row>
    <row r="54" ht="15.75" customHeight="1">
      <c r="A54" s="3"/>
      <c r="B54" s="3"/>
      <c r="C54" s="3"/>
      <c r="D54" s="3"/>
      <c r="E54" s="3"/>
      <c r="G54" s="160"/>
      <c r="H54" s="3"/>
      <c r="I54" s="171"/>
      <c r="K54" s="160"/>
      <c r="L54" s="107"/>
      <c r="M54" s="3"/>
      <c r="N54" s="3"/>
      <c r="O54" s="3"/>
      <c r="P54" s="3"/>
      <c r="Q54" s="171"/>
      <c r="R54" s="160"/>
      <c r="S54" s="182"/>
      <c r="T54" s="171"/>
      <c r="U54" s="160"/>
      <c r="V54" s="171"/>
      <c r="W54" s="3"/>
      <c r="X54" s="3"/>
      <c r="Y54" s="171"/>
      <c r="Z54" s="160"/>
      <c r="AA54" s="162"/>
      <c r="AB54" s="171"/>
      <c r="AC54" s="160"/>
      <c r="AD54" s="172"/>
      <c r="AE54" s="171"/>
      <c r="AF54" s="160"/>
      <c r="AG54" s="173"/>
      <c r="AH54" s="173"/>
      <c r="AI54" s="3"/>
      <c r="AJ54" s="171"/>
      <c r="AK54" s="160"/>
      <c r="AL54" s="186"/>
      <c r="AM54" s="171"/>
      <c r="AN54" s="160"/>
      <c r="AO54" s="171"/>
      <c r="AP54" s="3"/>
      <c r="AQ54" s="3"/>
      <c r="AR54" s="3"/>
      <c r="AS54" s="3"/>
      <c r="AT54" s="171"/>
      <c r="AU54" s="160"/>
      <c r="AV54" s="172"/>
      <c r="AW54" s="171"/>
      <c r="AX54" s="160"/>
      <c r="AY54" s="172"/>
      <c r="AZ54" s="171"/>
      <c r="BA54" s="160"/>
      <c r="BB54" s="173"/>
      <c r="BC54" s="173"/>
      <c r="BD54" s="173"/>
      <c r="BE54" s="173"/>
      <c r="BF54" s="174"/>
      <c r="BG54" s="3"/>
      <c r="BH54" s="171"/>
      <c r="BI54" s="160"/>
      <c r="BJ54" s="3"/>
      <c r="BK54" s="3"/>
    </row>
    <row r="55" ht="15.75" customHeight="1">
      <c r="A55" s="3"/>
      <c r="B55" s="3"/>
      <c r="C55" s="3"/>
      <c r="D55" s="3"/>
      <c r="E55" s="3"/>
      <c r="F55" s="145"/>
      <c r="G55" s="146"/>
      <c r="H55" s="3"/>
      <c r="I55" s="175"/>
      <c r="J55" s="145"/>
      <c r="K55" s="146"/>
      <c r="L55" s="107"/>
      <c r="M55" s="3"/>
      <c r="N55" s="3"/>
      <c r="O55" s="3"/>
      <c r="P55" s="3"/>
      <c r="Q55" s="175"/>
      <c r="R55" s="146"/>
      <c r="S55" s="182"/>
      <c r="T55" s="175"/>
      <c r="U55" s="146"/>
      <c r="V55" s="175"/>
      <c r="W55" s="3"/>
      <c r="X55" s="3"/>
      <c r="Y55" s="175"/>
      <c r="Z55" s="146"/>
      <c r="AA55" s="162"/>
      <c r="AB55" s="175"/>
      <c r="AC55" s="146"/>
      <c r="AD55" s="176"/>
      <c r="AE55" s="175"/>
      <c r="AF55" s="146"/>
      <c r="AG55" s="177"/>
      <c r="AH55" s="177"/>
      <c r="AI55" s="3"/>
      <c r="AJ55" s="175"/>
      <c r="AK55" s="146"/>
      <c r="AL55" s="186"/>
      <c r="AM55" s="175"/>
      <c r="AN55" s="146"/>
      <c r="AO55" s="175"/>
      <c r="AP55" s="3"/>
      <c r="AQ55" s="3"/>
      <c r="AR55" s="3"/>
      <c r="AS55" s="3"/>
      <c r="AT55" s="175"/>
      <c r="AU55" s="146"/>
      <c r="AV55" s="176"/>
      <c r="AW55" s="175"/>
      <c r="AX55" s="146"/>
      <c r="AY55" s="176"/>
      <c r="AZ55" s="175"/>
      <c r="BA55" s="146"/>
      <c r="BB55" s="177"/>
      <c r="BC55" s="177"/>
      <c r="BD55" s="177"/>
      <c r="BE55" s="177"/>
      <c r="BF55" s="178"/>
      <c r="BG55" s="3"/>
      <c r="BH55" s="175"/>
      <c r="BI55" s="146"/>
      <c r="BJ55" s="3"/>
      <c r="BK55" s="3"/>
    </row>
    <row r="56" ht="15.75" customHeight="1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89"/>
      <c r="R56" s="189"/>
      <c r="S56" s="189"/>
      <c r="T56" s="189"/>
      <c r="U56" s="189"/>
      <c r="V56" s="110"/>
      <c r="W56" s="110"/>
      <c r="X56" s="110"/>
      <c r="Y56" s="150" t="s">
        <v>135</v>
      </c>
      <c r="Z56" s="84"/>
      <c r="AA56" s="190"/>
      <c r="AB56" s="150" t="s">
        <v>135</v>
      </c>
      <c r="AC56" s="84"/>
      <c r="AD56" s="152"/>
      <c r="AE56" s="150" t="s">
        <v>135</v>
      </c>
      <c r="AF56" s="84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50" t="s">
        <v>135</v>
      </c>
      <c r="AU56" s="84"/>
      <c r="AV56" s="152"/>
      <c r="AW56" s="150" t="s">
        <v>135</v>
      </c>
      <c r="AX56" s="84"/>
      <c r="AY56" s="152"/>
      <c r="AZ56" s="150" t="s">
        <v>135</v>
      </c>
      <c r="BA56" s="84"/>
      <c r="BB56" s="110"/>
      <c r="BC56" s="110"/>
      <c r="BD56" s="110"/>
      <c r="BE56" s="152"/>
      <c r="BF56" s="84"/>
      <c r="BG56" s="3"/>
      <c r="BH56" s="150" t="s">
        <v>135</v>
      </c>
      <c r="BI56" s="84"/>
      <c r="BJ56" s="3"/>
      <c r="BK56" s="3"/>
    </row>
    <row r="57" ht="15.75" customHeight="1">
      <c r="A57" s="110"/>
      <c r="B57" s="110"/>
      <c r="C57" s="110"/>
      <c r="D57" s="110"/>
      <c r="E57" s="110"/>
      <c r="F57" s="110"/>
      <c r="G57" s="110"/>
      <c r="H57" s="110"/>
      <c r="I57" s="110"/>
      <c r="J57" s="191" t="s">
        <v>136</v>
      </c>
      <c r="K57" s="110"/>
      <c r="L57" s="110"/>
      <c r="M57" s="110"/>
      <c r="N57" s="110"/>
      <c r="O57" s="110"/>
      <c r="P57" s="110"/>
      <c r="Q57" s="189"/>
      <c r="R57" s="192"/>
      <c r="S57" s="84"/>
      <c r="T57" s="85"/>
      <c r="U57" s="190"/>
      <c r="V57" s="190"/>
      <c r="W57" s="190"/>
      <c r="X57" s="110"/>
      <c r="Y57" s="156">
        <f>IFERROR(SUM(Z44,R44)/SUM(Y44,Q44),"-")</f>
        <v>1</v>
      </c>
      <c r="Z57" s="63"/>
      <c r="AA57" s="110"/>
      <c r="AB57" s="156">
        <f>iferror(R44/Q44,"-")</f>
        <v>1</v>
      </c>
      <c r="AC57" s="63"/>
      <c r="AD57" s="163"/>
      <c r="AE57" s="156" t="str">
        <f>iferror(Z44/Y44,"-")</f>
        <v>-</v>
      </c>
      <c r="AF57" s="63"/>
      <c r="AG57" s="110"/>
      <c r="AH57" s="110"/>
      <c r="AI57" s="110"/>
      <c r="AJ57" s="110"/>
      <c r="AK57" s="193"/>
      <c r="AL57" s="84"/>
      <c r="AM57" s="85"/>
      <c r="AN57" s="190"/>
      <c r="AO57" s="190"/>
      <c r="AP57" s="190"/>
      <c r="AQ57" s="110"/>
      <c r="AR57" s="110"/>
      <c r="AS57" s="102"/>
      <c r="AT57" s="156">
        <f>IFERROR(SUM(AU44,AM44)/SUM(AT44,AL44),"-")</f>
        <v>0.8958333333</v>
      </c>
      <c r="AU57" s="63"/>
      <c r="AV57" s="163"/>
      <c r="AW57" s="156">
        <f>iferror(AM44/AL44,"-")</f>
        <v>0.9230769231</v>
      </c>
      <c r="AX57" s="63"/>
      <c r="AY57" s="163"/>
      <c r="AZ57" s="156">
        <f>iferror(AU44/AT44,"-")</f>
        <v>0.8771929825</v>
      </c>
      <c r="BA57" s="63"/>
      <c r="BB57" s="110"/>
      <c r="BC57" s="110"/>
      <c r="BD57" s="110"/>
      <c r="BE57" s="163"/>
      <c r="BF57" s="63"/>
      <c r="BG57" s="110"/>
      <c r="BH57" s="156">
        <f>IFERROR(SUM(AU44,AM44,Z44,R44)/SUM(AT44,AL44,Y44,Q44),"-")</f>
        <v>0.8969072165</v>
      </c>
      <c r="BI57" s="63"/>
      <c r="BJ57" s="3"/>
      <c r="BK57" s="3"/>
    </row>
    <row r="58" ht="15.75" customHeight="1">
      <c r="A58" s="110"/>
      <c r="B58" s="110"/>
      <c r="C58" s="110"/>
      <c r="D58" s="110"/>
      <c r="E58" s="110"/>
      <c r="F58" s="110"/>
      <c r="G58" s="110"/>
      <c r="H58" s="110"/>
      <c r="I58" s="110"/>
      <c r="J58" s="194" t="s">
        <v>137</v>
      </c>
      <c r="K58" s="110"/>
      <c r="L58" s="110"/>
      <c r="M58" s="110"/>
      <c r="N58" s="110"/>
      <c r="O58" s="110"/>
      <c r="P58" s="110"/>
      <c r="Q58" s="110"/>
      <c r="R58" s="163"/>
      <c r="S58" s="62"/>
      <c r="T58" s="63"/>
      <c r="U58" s="190"/>
      <c r="V58" s="190"/>
      <c r="W58" s="190"/>
      <c r="X58" s="110"/>
      <c r="Y58" s="171"/>
      <c r="Z58" s="160"/>
      <c r="AA58" s="110"/>
      <c r="AB58" s="171"/>
      <c r="AC58" s="160"/>
      <c r="AD58" s="172"/>
      <c r="AE58" s="171"/>
      <c r="AF58" s="160"/>
      <c r="AG58" s="135"/>
      <c r="AH58" s="135"/>
      <c r="AI58" s="195"/>
      <c r="AJ58" s="110"/>
      <c r="AK58" s="163"/>
      <c r="AL58" s="62"/>
      <c r="AM58" s="63"/>
      <c r="AN58" s="190"/>
      <c r="AO58" s="190"/>
      <c r="AP58" s="190"/>
      <c r="AQ58" s="110"/>
      <c r="AR58" s="110"/>
      <c r="AS58" s="196"/>
      <c r="AT58" s="171"/>
      <c r="AU58" s="160"/>
      <c r="AV58" s="172"/>
      <c r="AW58" s="171"/>
      <c r="AX58" s="160"/>
      <c r="AY58" s="172"/>
      <c r="AZ58" s="171"/>
      <c r="BA58" s="160"/>
      <c r="BB58" s="197"/>
      <c r="BC58" s="197"/>
      <c r="BD58" s="197"/>
      <c r="BE58" s="171"/>
      <c r="BF58" s="160"/>
      <c r="BG58" s="197"/>
      <c r="BH58" s="171"/>
      <c r="BI58" s="160"/>
      <c r="BJ58" s="3"/>
      <c r="BK58" s="3"/>
    </row>
    <row r="59" ht="15.75" customHeight="1">
      <c r="A59" s="110"/>
      <c r="B59" s="110"/>
      <c r="C59" s="110"/>
      <c r="D59" s="110"/>
      <c r="E59" s="110"/>
      <c r="F59" s="110"/>
      <c r="G59" s="110"/>
      <c r="H59" s="110"/>
      <c r="I59" s="110"/>
      <c r="J59" s="198" t="s">
        <v>138</v>
      </c>
      <c r="K59" s="110"/>
      <c r="L59" s="110"/>
      <c r="M59" s="110"/>
      <c r="N59" s="110"/>
      <c r="O59" s="110"/>
      <c r="P59" s="110"/>
      <c r="Q59" s="110"/>
      <c r="R59" s="171"/>
      <c r="T59" s="160"/>
      <c r="U59" s="190"/>
      <c r="V59" s="190"/>
      <c r="W59" s="190"/>
      <c r="X59" s="110"/>
      <c r="Y59" s="175"/>
      <c r="Z59" s="146"/>
      <c r="AA59" s="110"/>
      <c r="AB59" s="175"/>
      <c r="AC59" s="146"/>
      <c r="AD59" s="176"/>
      <c r="AE59" s="175"/>
      <c r="AF59" s="146"/>
      <c r="AG59" s="149"/>
      <c r="AH59" s="152"/>
      <c r="AI59" s="85"/>
      <c r="AJ59" s="110"/>
      <c r="AK59" s="171"/>
      <c r="AM59" s="160"/>
      <c r="AN59" s="190"/>
      <c r="AO59" s="190"/>
      <c r="AP59" s="190"/>
      <c r="AQ59" s="110"/>
      <c r="AR59" s="110"/>
      <c r="AS59" s="196"/>
      <c r="AT59" s="175"/>
      <c r="AU59" s="146"/>
      <c r="AV59" s="176"/>
      <c r="AW59" s="175"/>
      <c r="AX59" s="146"/>
      <c r="AY59" s="176"/>
      <c r="AZ59" s="175"/>
      <c r="BA59" s="146"/>
      <c r="BB59" s="199"/>
      <c r="BC59" s="199"/>
      <c r="BD59" s="199"/>
      <c r="BE59" s="175"/>
      <c r="BF59" s="146"/>
      <c r="BG59" s="199"/>
      <c r="BH59" s="175"/>
      <c r="BI59" s="146"/>
      <c r="BJ59" s="3"/>
      <c r="BK59" s="3"/>
    </row>
    <row r="60" ht="15.75" customHeight="1">
      <c r="A60" s="110"/>
      <c r="B60" s="110"/>
      <c r="C60" s="110"/>
      <c r="D60" s="110"/>
      <c r="E60" s="110"/>
      <c r="F60" s="110"/>
      <c r="G60" s="110"/>
      <c r="H60" s="110"/>
      <c r="I60" s="110"/>
      <c r="J60" s="200"/>
      <c r="K60" s="110"/>
      <c r="L60" s="110"/>
      <c r="M60" s="110"/>
      <c r="N60" s="110"/>
      <c r="O60" s="110"/>
      <c r="P60" s="110"/>
      <c r="Q60" s="110"/>
      <c r="R60" s="175"/>
      <c r="S60" s="145"/>
      <c r="T60" s="146"/>
      <c r="U60" s="190"/>
      <c r="V60" s="190"/>
      <c r="W60" s="190"/>
      <c r="X60" s="110"/>
      <c r="Y60" s="110"/>
      <c r="Z60" s="110"/>
      <c r="AA60" s="110"/>
      <c r="AB60" s="110"/>
      <c r="AC60" s="110"/>
      <c r="AD60" s="110"/>
      <c r="AE60" s="110"/>
      <c r="AF60" s="163"/>
      <c r="AG60" s="63"/>
      <c r="AH60" s="163"/>
      <c r="AI60" s="63"/>
      <c r="AJ60" s="110"/>
      <c r="AK60" s="175"/>
      <c r="AL60" s="145"/>
      <c r="AM60" s="146"/>
      <c r="AN60" s="190"/>
      <c r="AO60" s="190"/>
      <c r="AP60" s="190"/>
      <c r="AQ60" s="110"/>
      <c r="AR60" s="110"/>
      <c r="AS60" s="196"/>
      <c r="AT60" s="110"/>
      <c r="AU60" s="110"/>
      <c r="AV60" s="110"/>
      <c r="AW60" s="110"/>
      <c r="AX60" s="110"/>
      <c r="AY60" s="110"/>
      <c r="AZ60" s="110"/>
      <c r="BA60" s="201"/>
      <c r="BB60" s="199"/>
      <c r="BC60" s="199"/>
      <c r="BD60" s="199"/>
      <c r="BE60" s="199"/>
      <c r="BF60" s="199"/>
      <c r="BG60" s="199"/>
      <c r="BH60" s="199"/>
      <c r="BI60" s="202"/>
      <c r="BJ60" s="3"/>
      <c r="BK60" s="3"/>
    </row>
    <row r="61" ht="15.75" customHeight="1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90"/>
      <c r="V61" s="190"/>
      <c r="W61" s="190"/>
      <c r="X61" s="110"/>
      <c r="Y61" s="110"/>
      <c r="Z61" s="110"/>
      <c r="AA61" s="110"/>
      <c r="AB61" s="110"/>
      <c r="AC61" s="110"/>
      <c r="AD61" s="110"/>
      <c r="AE61" s="110"/>
      <c r="AF61" s="171"/>
      <c r="AG61" s="160"/>
      <c r="AH61" s="171"/>
      <c r="AI61" s="160"/>
      <c r="AJ61" s="110"/>
      <c r="AK61" s="110"/>
      <c r="AL61" s="110"/>
      <c r="AM61" s="110"/>
      <c r="AN61" s="190"/>
      <c r="AO61" s="190"/>
      <c r="AP61" s="190"/>
      <c r="AQ61" s="110"/>
      <c r="AR61" s="110"/>
      <c r="AS61" s="110"/>
      <c r="AT61" s="110"/>
      <c r="AU61" s="110"/>
      <c r="AV61" s="110"/>
      <c r="AW61" s="110"/>
      <c r="AX61" s="110"/>
      <c r="AY61" s="110"/>
      <c r="AZ61" s="110"/>
      <c r="BA61" s="201"/>
      <c r="BB61" s="199"/>
      <c r="BC61" s="199"/>
      <c r="BD61" s="199"/>
      <c r="BE61" s="199"/>
      <c r="BF61" s="199"/>
      <c r="BG61" s="199"/>
      <c r="BH61" s="199"/>
      <c r="BI61" s="202"/>
      <c r="BJ61" s="3"/>
      <c r="BK61" s="3"/>
    </row>
    <row r="62" ht="15.75" customHeight="1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90"/>
      <c r="V62" s="190"/>
      <c r="W62" s="190"/>
      <c r="X62" s="110"/>
      <c r="Y62" s="110"/>
      <c r="Z62" s="110"/>
      <c r="AA62" s="110"/>
      <c r="AB62" s="110"/>
      <c r="AC62" s="110"/>
      <c r="AD62" s="110"/>
      <c r="AE62" s="110"/>
      <c r="AF62" s="175"/>
      <c r="AG62" s="146"/>
      <c r="AH62" s="175"/>
      <c r="AI62" s="146"/>
      <c r="AJ62" s="110"/>
      <c r="AK62" s="110"/>
      <c r="AL62" s="110"/>
      <c r="AM62" s="110"/>
      <c r="AN62" s="190"/>
      <c r="AO62" s="190"/>
      <c r="AP62" s="190"/>
      <c r="AQ62" s="110"/>
      <c r="AR62" s="110"/>
      <c r="AS62" s="110"/>
      <c r="AT62" s="110"/>
      <c r="AU62" s="110"/>
      <c r="AV62" s="110"/>
      <c r="AW62" s="110"/>
      <c r="AX62" s="110"/>
      <c r="AY62" s="110"/>
      <c r="AZ62" s="110"/>
      <c r="BA62" s="203"/>
      <c r="BB62" s="204"/>
      <c r="BC62" s="204"/>
      <c r="BD62" s="204"/>
      <c r="BE62" s="204"/>
      <c r="BF62" s="204"/>
      <c r="BG62" s="204"/>
      <c r="BH62" s="204"/>
      <c r="BI62" s="205"/>
    </row>
    <row r="63" ht="15.75" customHeight="1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90"/>
      <c r="V63" s="190"/>
      <c r="W63" s="190"/>
      <c r="X63" s="110"/>
      <c r="Y63" s="110"/>
      <c r="Z63" s="110"/>
      <c r="AA63" s="110"/>
      <c r="AB63" s="110"/>
      <c r="AC63" s="110"/>
      <c r="AD63" s="110"/>
      <c r="AE63" s="110"/>
      <c r="AF63" s="110"/>
      <c r="AG63" s="110"/>
      <c r="AH63" s="152"/>
      <c r="AI63" s="85"/>
      <c r="AJ63" s="152"/>
      <c r="AK63" s="85"/>
      <c r="AL63" s="110"/>
      <c r="AM63" s="110"/>
      <c r="AN63" s="110"/>
      <c r="AO63" s="110"/>
      <c r="AP63" s="110"/>
      <c r="AQ63" s="110"/>
      <c r="AR63" s="110"/>
      <c r="AS63" s="110"/>
      <c r="AT63" s="110"/>
      <c r="AU63" s="110"/>
      <c r="AV63" s="110"/>
      <c r="AW63" s="110"/>
      <c r="AX63" s="110"/>
      <c r="AY63" s="110"/>
      <c r="AZ63" s="110"/>
      <c r="BA63" s="110"/>
      <c r="BB63" s="110"/>
      <c r="BC63" s="110"/>
      <c r="BD63" s="110"/>
      <c r="BE63" s="110"/>
      <c r="BF63" s="110"/>
      <c r="BG63" s="110"/>
      <c r="BH63" s="110"/>
      <c r="BI63" s="110"/>
      <c r="BJ63" s="110"/>
      <c r="BK63" s="110"/>
    </row>
    <row r="64" ht="15.75" customHeight="1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90"/>
      <c r="V64" s="190"/>
      <c r="W64" s="19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  <c r="AH64" s="163"/>
      <c r="AI64" s="63"/>
      <c r="AJ64" s="167"/>
      <c r="AK64" s="160"/>
      <c r="AL64" s="110"/>
      <c r="AM64" s="110"/>
      <c r="AN64" s="110"/>
      <c r="AO64" s="110"/>
      <c r="AP64" s="110"/>
      <c r="AQ64" s="110"/>
      <c r="AR64" s="110"/>
      <c r="AS64" s="110"/>
      <c r="AT64" s="110"/>
      <c r="AU64" s="110"/>
      <c r="AV64" s="110"/>
      <c r="AW64" s="110"/>
      <c r="AX64" s="110"/>
      <c r="AY64" s="11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  <c r="BJ64" s="110"/>
      <c r="BK64" s="110"/>
    </row>
    <row r="65" ht="15.75" customHeight="1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90"/>
      <c r="V65" s="190"/>
      <c r="W65" s="190"/>
      <c r="X65" s="110"/>
      <c r="Y65" s="110"/>
      <c r="Z65" s="110"/>
      <c r="AA65" s="110"/>
      <c r="AB65" s="110"/>
      <c r="AC65" s="110"/>
      <c r="AD65" s="110"/>
      <c r="AE65" s="110"/>
      <c r="AF65" s="110"/>
      <c r="AG65" s="110"/>
      <c r="AH65" s="171"/>
      <c r="AI65" s="160"/>
      <c r="AK65" s="160"/>
      <c r="AL65" s="110"/>
      <c r="AM65" s="110"/>
      <c r="AN65" s="110"/>
      <c r="AO65" s="110"/>
      <c r="AP65" s="110"/>
      <c r="AQ65" s="110"/>
      <c r="AR65" s="110"/>
      <c r="AS65" s="110"/>
      <c r="AT65" s="110"/>
      <c r="AU65" s="110"/>
      <c r="AV65" s="110"/>
      <c r="AW65" s="110"/>
      <c r="AX65" s="110"/>
      <c r="AY65" s="110"/>
      <c r="AZ65" s="110"/>
      <c r="BA65" s="110"/>
      <c r="BB65" s="110"/>
      <c r="BC65" s="110"/>
      <c r="BD65" s="110"/>
      <c r="BE65" s="110"/>
      <c r="BF65" s="110"/>
      <c r="BG65" s="110"/>
      <c r="BH65" s="110"/>
      <c r="BI65" s="110"/>
      <c r="BJ65" s="110"/>
      <c r="BK65" s="110"/>
    </row>
    <row r="66" ht="15.75" customHeight="1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75"/>
      <c r="AI66" s="146"/>
      <c r="AJ66" s="145"/>
      <c r="AK66" s="146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  <c r="BJ66" s="110"/>
      <c r="BK66" s="110"/>
    </row>
    <row r="67" ht="15.75" customHeight="1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  <c r="BJ67" s="110"/>
      <c r="BK67" s="110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4">
    <mergeCell ref="B1:B2"/>
    <mergeCell ref="G2:K2"/>
    <mergeCell ref="A3:B4"/>
    <mergeCell ref="G3:K3"/>
    <mergeCell ref="O3:P3"/>
    <mergeCell ref="O4:P4"/>
    <mergeCell ref="A5:B5"/>
    <mergeCell ref="Q10:AJ10"/>
    <mergeCell ref="I11:N11"/>
    <mergeCell ref="Q11:W11"/>
    <mergeCell ref="Y11:AF11"/>
    <mergeCell ref="AH11:AJ11"/>
    <mergeCell ref="AL11:AR11"/>
    <mergeCell ref="AT11:BA11"/>
    <mergeCell ref="O5:P5"/>
    <mergeCell ref="O6:P6"/>
    <mergeCell ref="O7:P7"/>
    <mergeCell ref="AE7:AG8"/>
    <mergeCell ref="AZ7:BF8"/>
    <mergeCell ref="AL10:BE10"/>
    <mergeCell ref="BG10:BI11"/>
    <mergeCell ref="BC11:BE11"/>
    <mergeCell ref="AW47:AX47"/>
    <mergeCell ref="AZ47:BA47"/>
    <mergeCell ref="BB47:BC47"/>
    <mergeCell ref="BD47:BE47"/>
    <mergeCell ref="BH47:BI47"/>
    <mergeCell ref="G4:H4"/>
    <mergeCell ref="G5:H5"/>
    <mergeCell ref="G6:H6"/>
    <mergeCell ref="G7:H7"/>
    <mergeCell ref="G8:H8"/>
    <mergeCell ref="G9:H9"/>
    <mergeCell ref="F48:G48"/>
    <mergeCell ref="AJ48:AK48"/>
    <mergeCell ref="AM48:AN48"/>
    <mergeCell ref="AW48:AX48"/>
    <mergeCell ref="AZ48:BA48"/>
    <mergeCell ref="BH48:BI48"/>
    <mergeCell ref="AB49:AC51"/>
    <mergeCell ref="AB52:AC52"/>
    <mergeCell ref="AE52:AF52"/>
    <mergeCell ref="AJ52:AK52"/>
    <mergeCell ref="AM52:AN52"/>
    <mergeCell ref="AE49:AF51"/>
    <mergeCell ref="AG49:AG51"/>
    <mergeCell ref="AH49:AH51"/>
    <mergeCell ref="AJ49:AK51"/>
    <mergeCell ref="AM49:AN51"/>
    <mergeCell ref="AT49:AU51"/>
    <mergeCell ref="AT52:AU52"/>
    <mergeCell ref="AZ53:BA55"/>
    <mergeCell ref="BB53:BB55"/>
    <mergeCell ref="AE53:AF55"/>
    <mergeCell ref="AG53:AG55"/>
    <mergeCell ref="AH53:AH55"/>
    <mergeCell ref="AJ53:AK55"/>
    <mergeCell ref="AM53:AN55"/>
    <mergeCell ref="AO53:AO55"/>
    <mergeCell ref="AT53:AU55"/>
    <mergeCell ref="AB56:AC56"/>
    <mergeCell ref="AE56:AF56"/>
    <mergeCell ref="AT56:AU56"/>
    <mergeCell ref="AW56:AX56"/>
    <mergeCell ref="AZ56:BA56"/>
    <mergeCell ref="BE56:BF56"/>
    <mergeCell ref="BH56:BI56"/>
    <mergeCell ref="AW57:AX59"/>
    <mergeCell ref="AZ57:BA59"/>
    <mergeCell ref="BE57:BF59"/>
    <mergeCell ref="BH57:BI59"/>
    <mergeCell ref="AK57:AM57"/>
    <mergeCell ref="AK58:AM60"/>
    <mergeCell ref="AF60:AG62"/>
    <mergeCell ref="AH60:AI62"/>
    <mergeCell ref="AH63:AI63"/>
    <mergeCell ref="AJ63:AK63"/>
    <mergeCell ref="AH64:AI66"/>
    <mergeCell ref="AJ64:AK66"/>
    <mergeCell ref="Y56:Z56"/>
    <mergeCell ref="R57:T57"/>
    <mergeCell ref="Y57:Z59"/>
    <mergeCell ref="AB57:AC59"/>
    <mergeCell ref="AE57:AF59"/>
    <mergeCell ref="AT57:AU59"/>
    <mergeCell ref="R58:T60"/>
    <mergeCell ref="AH59:AI59"/>
    <mergeCell ref="Q47:U47"/>
    <mergeCell ref="Y47:Z47"/>
    <mergeCell ref="AB47:AC47"/>
    <mergeCell ref="AE47:AF47"/>
    <mergeCell ref="AG47:AH47"/>
    <mergeCell ref="AJ47:AN47"/>
    <mergeCell ref="AT47:AU47"/>
    <mergeCell ref="I47:K47"/>
    <mergeCell ref="Q48:R48"/>
    <mergeCell ref="T48:U48"/>
    <mergeCell ref="Y48:Z48"/>
    <mergeCell ref="AB48:AC48"/>
    <mergeCell ref="AE48:AF48"/>
    <mergeCell ref="AT48:AU48"/>
    <mergeCell ref="I49:K51"/>
    <mergeCell ref="I52:K52"/>
    <mergeCell ref="F53:G55"/>
    <mergeCell ref="I53:K55"/>
    <mergeCell ref="I48:K48"/>
    <mergeCell ref="F49:G51"/>
    <mergeCell ref="Q49:R51"/>
    <mergeCell ref="Y49:Z51"/>
    <mergeCell ref="F52:G52"/>
    <mergeCell ref="Q52:R52"/>
    <mergeCell ref="Y52:Z52"/>
    <mergeCell ref="AW49:AX51"/>
    <mergeCell ref="AW52:AX52"/>
    <mergeCell ref="AW53:AX55"/>
    <mergeCell ref="T49:U51"/>
    <mergeCell ref="T52:U52"/>
    <mergeCell ref="Q53:R55"/>
    <mergeCell ref="T53:U55"/>
    <mergeCell ref="V53:V55"/>
    <mergeCell ref="Y53:Z55"/>
    <mergeCell ref="AB53:AC55"/>
    <mergeCell ref="BC49:BC51"/>
    <mergeCell ref="BC53:BC55"/>
    <mergeCell ref="BD53:BD55"/>
    <mergeCell ref="BE53:BE55"/>
    <mergeCell ref="BH53:BI55"/>
    <mergeCell ref="AZ49:BA51"/>
    <mergeCell ref="BB49:BB51"/>
    <mergeCell ref="BD49:BD51"/>
    <mergeCell ref="BE49:BE51"/>
    <mergeCell ref="BH49:BI51"/>
    <mergeCell ref="AZ52:BA52"/>
    <mergeCell ref="BH52:BI52"/>
  </mergeCells>
  <conditionalFormatting sqref="E13:F43">
    <cfRule type="containsBlanks" dxfId="1" priority="1">
      <formula>LEN(TRIM(E13))=0</formula>
    </cfRule>
  </conditionalFormatting>
  <conditionalFormatting sqref="E13:F43">
    <cfRule type="containsText" dxfId="0" priority="2" operator="containsText" text="Yes">
      <formula>NOT(ISERROR(SEARCH(("Yes"),(E13))))</formula>
    </cfRule>
  </conditionalFormatting>
  <conditionalFormatting sqref="E13:F43">
    <cfRule type="containsText" dxfId="2" priority="3" operator="containsText" text="No">
      <formula>NOT(ISERROR(SEARCH(("No"),(E13))))</formula>
    </cfRule>
  </conditionalFormatting>
  <conditionalFormatting sqref="I49:J51">
    <cfRule type="cellIs" dxfId="0" priority="4" operator="greaterThan">
      <formula>"40%"</formula>
    </cfRule>
  </conditionalFormatting>
  <conditionalFormatting sqref="I49:J51">
    <cfRule type="beginsWith" dxfId="3" priority="5" operator="beginsWith" text="3">
      <formula>LEFT((I49),LEN("3"))=("3")</formula>
    </cfRule>
  </conditionalFormatting>
  <conditionalFormatting sqref="I49:J51">
    <cfRule type="cellIs" dxfId="4" priority="6" operator="lessThan">
      <formula>30</formula>
    </cfRule>
  </conditionalFormatting>
  <conditionalFormatting sqref="I53:J55">
    <cfRule type="cellIs" dxfId="0" priority="7" operator="greaterThan">
      <formula>"15%"</formula>
    </cfRule>
  </conditionalFormatting>
  <conditionalFormatting sqref="I53:J55">
    <cfRule type="cellIs" dxfId="3" priority="8" operator="between">
      <formula>"10%"</formula>
      <formula>"15%"</formula>
    </cfRule>
  </conditionalFormatting>
  <conditionalFormatting sqref="I53:J55">
    <cfRule type="cellIs" dxfId="2" priority="9" operator="lessThan">
      <formula>"10%"</formula>
    </cfRule>
  </conditionalFormatting>
  <conditionalFormatting sqref="F49:G51">
    <cfRule type="cellIs" dxfId="0" priority="10" operator="lessThan">
      <formula>25</formula>
    </cfRule>
  </conditionalFormatting>
  <conditionalFormatting sqref="F49:G51">
    <cfRule type="cellIs" dxfId="1" priority="11" operator="between">
      <formula>25.1</formula>
      <formula>35</formula>
    </cfRule>
  </conditionalFormatting>
  <conditionalFormatting sqref="F53:G55">
    <cfRule type="cellIs" dxfId="0" priority="12" operator="greaterThan">
      <formula>"125%"</formula>
    </cfRule>
  </conditionalFormatting>
  <conditionalFormatting sqref="F53:G55">
    <cfRule type="cellIs" dxfId="1" priority="13" operator="between">
      <formula>"100%"</formula>
      <formula>"124.90%"</formula>
    </cfRule>
  </conditionalFormatting>
  <conditionalFormatting sqref="F53:G55">
    <cfRule type="cellIs" dxfId="2" priority="14" operator="lessThan">
      <formula>"99.90%"</formula>
    </cfRule>
  </conditionalFormatting>
  <conditionalFormatting sqref="M49:R51 AG49:AM51">
    <cfRule type="cellIs" dxfId="0" priority="15" operator="greaterThan">
      <formula>"85%"</formula>
    </cfRule>
  </conditionalFormatting>
  <conditionalFormatting sqref="M49:R51 AG49:AM51">
    <cfRule type="cellIs" dxfId="1" priority="16" operator="between">
      <formula>"70%"</formula>
      <formula>"84.90%"</formula>
    </cfRule>
  </conditionalFormatting>
  <conditionalFormatting sqref="M49:R51 AG49:AM51">
    <cfRule type="cellIs" dxfId="2" priority="17" operator="lessThan">
      <formula>"69.90%"</formula>
    </cfRule>
  </conditionalFormatting>
  <conditionalFormatting sqref="S53:U55 Y49:AF49 Y53:Z53 AL53:AP55 AT49:BI49">
    <cfRule type="cellIs" dxfId="0" priority="18" operator="greaterThan">
      <formula>"30%"</formula>
    </cfRule>
  </conditionalFormatting>
  <conditionalFormatting sqref="S53:U55 Y49:AF49 Y53:Z53 AL53:AP55 AT49:BI49">
    <cfRule type="cellIs" dxfId="1" priority="19" operator="between">
      <formula>"20%"</formula>
      <formula>"29.90%"</formula>
    </cfRule>
  </conditionalFormatting>
  <conditionalFormatting sqref="S53:U55 Y49:AF49 Y53:Z53 AL53:AP55 AT49:BI49">
    <cfRule type="cellIs" dxfId="2" priority="20" operator="lessThan">
      <formula>"19.99%"</formula>
    </cfRule>
  </conditionalFormatting>
  <conditionalFormatting sqref="M53:R55 Y49 Y53:AF53 Y57:AF57 AG53:AM55 AT53:BI53 AT57:BI57">
    <cfRule type="cellIs" dxfId="0" priority="21" operator="greaterThan">
      <formula>"80%"</formula>
    </cfRule>
  </conditionalFormatting>
  <conditionalFormatting sqref="M53:R55 Y49 Y53:AF53 Y57:AF57 AG53:AM55 AT53:BI53 AT57:BI57">
    <cfRule type="cellIs" dxfId="1" priority="22" operator="between">
      <formula>"70%"</formula>
      <formula>"79.99%"</formula>
    </cfRule>
  </conditionalFormatting>
  <conditionalFormatting sqref="M53:R55 Y49 Y53:AF53 Y57:AF57 AG53:AM55 AT53:BI53 AT57:BI57">
    <cfRule type="cellIs" dxfId="2" priority="23" operator="lessThan">
      <formula>"69.99%"</formula>
    </cfRule>
  </conditionalFormatting>
  <conditionalFormatting sqref="AG49:AG51 BB49:BB51 BD49:BD51">
    <cfRule type="cellIs" dxfId="0" priority="24" operator="lessThan">
      <formula>300</formula>
    </cfRule>
  </conditionalFormatting>
  <conditionalFormatting sqref="AG49:AG51 BB49:BB51 BD49:BD51">
    <cfRule type="cellIs" dxfId="1" priority="25" operator="between">
      <formula>300.01</formula>
      <formula>400</formula>
    </cfRule>
  </conditionalFormatting>
  <conditionalFormatting sqref="AG49:AG51 BB49:BB51 BD49:BD51">
    <cfRule type="cellIs" dxfId="2" priority="26" operator="greaterThan">
      <formula>400.01</formula>
    </cfRule>
  </conditionalFormatting>
  <conditionalFormatting sqref="AH49:AH51 BC49:BC51 BE49:BE51">
    <cfRule type="cellIs" dxfId="0" priority="27" operator="greaterThan">
      <formula>"120%"</formula>
    </cfRule>
  </conditionalFormatting>
  <conditionalFormatting sqref="AH49:AH51 BC49:BC51 BE49:BE51">
    <cfRule type="cellIs" dxfId="1" priority="28" operator="between">
      <formula>"100%"</formula>
      <formula>"119.99%"</formula>
    </cfRule>
  </conditionalFormatting>
  <conditionalFormatting sqref="AH49:AH51 BC49:BC51 BE49:BE51">
    <cfRule type="cellIs" dxfId="2" priority="29" operator="lessThan">
      <formula>"99.99%"</formula>
    </cfRule>
  </conditionalFormatting>
  <conditionalFormatting sqref="AH53:AH55 BC53:BC55 BE53:BE55">
    <cfRule type="cellIs" dxfId="0" priority="30" operator="greaterThan">
      <formula>"500%"</formula>
    </cfRule>
  </conditionalFormatting>
  <conditionalFormatting sqref="AH53:AH55 BC53:BC55 BE53:BE55">
    <cfRule type="cellIs" dxfId="1" priority="31" operator="between">
      <formula>"250%"</formula>
      <formula>"499.99%"</formula>
    </cfRule>
  </conditionalFormatting>
  <conditionalFormatting sqref="AH53:AH55 BC53:BC55 BE53:BE55">
    <cfRule type="cellIs" dxfId="2" priority="32" operator="lessThan">
      <formula>"249.99%"</formula>
    </cfRule>
  </conditionalFormatting>
  <conditionalFormatting sqref="F49:G51">
    <cfRule type="cellIs" dxfId="2" priority="33" operator="greaterThan">
      <formula>35.01</formula>
    </cfRule>
  </conditionalFormatting>
  <dataValidations>
    <dataValidation type="list" allowBlank="1" sqref="E13:F43">
      <formula1>"Yes,No"</formula1>
    </dataValidation>
  </dataValidations>
  <hyperlinks>
    <hyperlink r:id="rId2" ref="A3"/>
  </hyperlinks>
  <drawing r:id="rId3"/>
  <legacy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 outlineLevelCol="1"/>
  <cols>
    <col customWidth="1" min="1" max="1" width="6.75"/>
    <col customWidth="1" min="2" max="2" width="8.13"/>
    <col customWidth="1" min="3" max="3" width="7.25" outlineLevel="1"/>
    <col customWidth="1" min="4" max="4" width="8.75" outlineLevel="1"/>
    <col customWidth="1" min="5" max="5" width="8.0" outlineLevel="1"/>
    <col customWidth="1" min="6" max="6" width="8.13" outlineLevel="1"/>
    <col customWidth="1" min="7" max="7" width="13.13"/>
    <col customWidth="1" min="8" max="8" width="9.75"/>
    <col customWidth="1" min="9" max="9" width="9.5"/>
    <col customWidth="1" min="10" max="10" width="14.13"/>
    <col customWidth="1" min="11" max="11" width="9.5"/>
    <col customWidth="1" min="12" max="12" width="9.63" outlineLevel="1"/>
    <col customWidth="1" min="13" max="13" width="9.75"/>
    <col customWidth="1" min="14" max="15" width="10.25"/>
    <col customWidth="1" min="16" max="17" width="10.5"/>
    <col customWidth="1" min="18" max="18" width="10.0"/>
    <col customWidth="1" min="19" max="19" width="12.88"/>
    <col customWidth="1" min="20" max="20" width="13.88"/>
    <col customWidth="1" min="21" max="21" width="6.88"/>
    <col customWidth="1" min="22" max="24" width="10.25"/>
    <col customWidth="1" min="25" max="25" width="9.5"/>
    <col customWidth="1" min="26" max="26" width="10.5"/>
    <col customWidth="1" min="27" max="27" width="11.0"/>
    <col customWidth="1" min="28" max="29" width="14.0"/>
    <col customWidth="1" min="30" max="30" width="6.75"/>
    <col customWidth="1" min="31" max="63" width="14.0"/>
  </cols>
  <sheetData>
    <row r="1" ht="18.75" customHeight="1">
      <c r="A1" s="56"/>
      <c r="B1" s="57" t="s">
        <v>64</v>
      </c>
      <c r="C1" s="3"/>
      <c r="D1" s="3"/>
      <c r="E1" s="3"/>
      <c r="F1" s="3"/>
      <c r="G1" s="3"/>
      <c r="H1" s="3"/>
      <c r="I1" s="3"/>
      <c r="J1" s="3"/>
      <c r="K1" s="58" t="s">
        <v>65</v>
      </c>
      <c r="L1" s="3"/>
      <c r="M1" s="3"/>
      <c r="N1" s="3"/>
      <c r="O1" s="3"/>
      <c r="P1" s="3"/>
      <c r="Q1" s="3"/>
      <c r="R1" s="3"/>
      <c r="S1" s="3"/>
      <c r="T1" s="58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</row>
    <row r="2" ht="26.25" customHeight="1">
      <c r="A2" s="3"/>
      <c r="C2" s="3"/>
      <c r="D2" s="3"/>
      <c r="E2" s="3"/>
      <c r="F2" s="3"/>
      <c r="G2" s="59" t="s">
        <v>66</v>
      </c>
      <c r="H2" s="39"/>
      <c r="I2" s="39"/>
      <c r="J2" s="39"/>
      <c r="K2" s="3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3" ht="18.0" customHeight="1">
      <c r="A3" s="60" t="s">
        <v>67</v>
      </c>
      <c r="C3" s="3"/>
      <c r="D3" s="3"/>
      <c r="E3" s="3"/>
      <c r="F3" s="3"/>
      <c r="G3" s="61" t="s">
        <v>68</v>
      </c>
      <c r="H3" s="62"/>
      <c r="I3" s="62"/>
      <c r="J3" s="62"/>
      <c r="K3" s="63"/>
      <c r="L3" s="3"/>
      <c r="M3" s="3"/>
      <c r="N3" s="3"/>
      <c r="O3" s="64" t="s">
        <v>69</v>
      </c>
      <c r="P3" s="12"/>
      <c r="Q3" s="65" t="s">
        <v>70</v>
      </c>
      <c r="R3" s="66" t="s">
        <v>71</v>
      </c>
      <c r="S3" s="67" t="s">
        <v>72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</row>
    <row r="4" ht="18.0" customHeight="1">
      <c r="C4" s="3"/>
      <c r="D4" s="3"/>
      <c r="E4" s="3"/>
      <c r="F4" s="3"/>
      <c r="G4" s="68" t="s">
        <v>73</v>
      </c>
      <c r="H4" s="12"/>
      <c r="I4" s="69">
        <f>SUM(H44+D44)</f>
        <v>59</v>
      </c>
      <c r="J4" s="70" t="s">
        <v>74</v>
      </c>
      <c r="K4" s="71">
        <f>SUM(BG44)</f>
        <v>21</v>
      </c>
      <c r="L4" s="3"/>
      <c r="M4" s="72" t="s">
        <v>75</v>
      </c>
      <c r="N4" s="3"/>
      <c r="O4" s="68" t="s">
        <v>76</v>
      </c>
      <c r="P4" s="12"/>
      <c r="Q4" s="73">
        <f>AH44</f>
        <v>0</v>
      </c>
      <c r="R4" s="73">
        <f>BC44</f>
        <v>21</v>
      </c>
      <c r="S4" s="74" t="str">
        <f t="shared" ref="S4:S7" si="1">if(Q4&gt;R4,$Q$3,if(Q4&lt;R4,$R$3,""))</f>
        <v>Sarah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</row>
    <row r="5" ht="17.25" customHeight="1">
      <c r="A5" s="75"/>
      <c r="C5" s="3"/>
      <c r="D5" s="3"/>
      <c r="E5" s="3"/>
      <c r="F5" s="3"/>
      <c r="G5" s="68" t="s">
        <v>77</v>
      </c>
      <c r="H5" s="12"/>
      <c r="I5" s="76">
        <f>I44+L44</f>
        <v>152</v>
      </c>
      <c r="J5" s="70" t="s">
        <v>78</v>
      </c>
      <c r="K5" s="77">
        <f>SUM(BH44)</f>
        <v>40250</v>
      </c>
      <c r="L5" s="3"/>
      <c r="M5" s="78">
        <f>iferror(K5/K4,0)</f>
        <v>1916.666667</v>
      </c>
      <c r="N5" s="3"/>
      <c r="O5" s="68" t="s">
        <v>79</v>
      </c>
      <c r="P5" s="12"/>
      <c r="Q5" s="79">
        <f>IFERROR(AH44/(R44+#REF!+Z44),0)</f>
        <v>0</v>
      </c>
      <c r="R5" s="79">
        <f>IFERROR(BC44/(AM44+#REF!+AU44),0)</f>
        <v>0</v>
      </c>
      <c r="S5" s="74" t="str">
        <f t="shared" si="1"/>
        <v/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</row>
    <row r="6" ht="16.5" customHeight="1">
      <c r="A6" s="3"/>
      <c r="B6" s="3"/>
      <c r="C6" s="3"/>
      <c r="D6" s="3"/>
      <c r="E6" s="3"/>
      <c r="F6" s="3"/>
      <c r="G6" s="68" t="s">
        <v>80</v>
      </c>
      <c r="H6" s="12"/>
      <c r="I6" s="76">
        <f>SUM(K44+N44)</f>
        <v>38</v>
      </c>
      <c r="J6" s="70" t="s">
        <v>81</v>
      </c>
      <c r="K6" s="77">
        <f>SUM(BI44)</f>
        <v>45500</v>
      </c>
      <c r="L6" s="3"/>
      <c r="M6" s="78">
        <f>iferror(K6/K4,0)</f>
        <v>2166.666667</v>
      </c>
      <c r="N6" s="3"/>
      <c r="O6" s="68" t="s">
        <v>82</v>
      </c>
      <c r="P6" s="12"/>
      <c r="Q6" s="80">
        <f>AI45</f>
        <v>0</v>
      </c>
      <c r="R6" s="80">
        <f>BD45</f>
        <v>1916.666667</v>
      </c>
      <c r="S6" s="74" t="str">
        <f t="shared" si="1"/>
        <v>Sarah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</row>
    <row r="7" ht="16.5" customHeight="1">
      <c r="A7" s="3"/>
      <c r="B7" s="3"/>
      <c r="C7" s="3"/>
      <c r="D7" s="3"/>
      <c r="E7" s="3"/>
      <c r="F7" s="3"/>
      <c r="G7" s="68" t="s">
        <v>83</v>
      </c>
      <c r="H7" s="12"/>
      <c r="I7" s="76">
        <f>AT43+Y43+Q43+AL43</f>
        <v>4</v>
      </c>
      <c r="J7" s="70" t="s">
        <v>84</v>
      </c>
      <c r="K7" s="81">
        <f>IFERROR((BH44-G44)/(G44),0)</f>
        <v>0</v>
      </c>
      <c r="L7" s="3"/>
      <c r="M7" s="3"/>
      <c r="N7" s="3"/>
      <c r="O7" s="68" t="s">
        <v>85</v>
      </c>
      <c r="P7" s="12"/>
      <c r="Q7" s="80">
        <f>AJ45</f>
        <v>0</v>
      </c>
      <c r="R7" s="80">
        <f>BE45</f>
        <v>2166.666667</v>
      </c>
      <c r="S7" s="74" t="str">
        <f t="shared" si="1"/>
        <v>Sarah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82" t="s">
        <v>86</v>
      </c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82" t="s">
        <v>86</v>
      </c>
      <c r="BG7" s="3"/>
      <c r="BH7" s="3"/>
      <c r="BI7" s="3"/>
      <c r="BJ7" s="3"/>
      <c r="BK7" s="3"/>
    </row>
    <row r="8" ht="17.25" customHeight="1">
      <c r="A8" s="3"/>
      <c r="B8" s="3"/>
      <c r="C8" s="3"/>
      <c r="D8" s="3"/>
      <c r="E8" s="3"/>
      <c r="F8" s="3"/>
      <c r="G8" s="68" t="s">
        <v>87</v>
      </c>
      <c r="H8" s="12"/>
      <c r="I8" s="76">
        <f>R43+Z43+AM43+AU4</f>
        <v>3</v>
      </c>
      <c r="J8" s="70" t="s">
        <v>88</v>
      </c>
      <c r="K8" s="81">
        <f>IFERROR((BI44-G44)/(G44),0)</f>
        <v>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BG8" s="3"/>
      <c r="BH8" s="3"/>
      <c r="BI8" s="3"/>
      <c r="BJ8" s="3"/>
      <c r="BK8" s="3"/>
    </row>
    <row r="9" ht="18.0" customHeight="1">
      <c r="A9" s="3"/>
      <c r="B9" s="3"/>
      <c r="C9" s="3"/>
      <c r="D9" s="3"/>
      <c r="E9" s="3"/>
      <c r="F9" s="3"/>
      <c r="G9" s="68"/>
      <c r="H9" s="12"/>
      <c r="I9" s="76"/>
      <c r="J9" s="70" t="s">
        <v>89</v>
      </c>
      <c r="K9" s="81">
        <f>SUM(Q49)</f>
        <v>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82"/>
      <c r="AF9" s="82"/>
      <c r="AG9" s="82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82"/>
      <c r="BA9" s="82"/>
      <c r="BB9" s="82"/>
      <c r="BC9" s="3"/>
      <c r="BD9" s="82"/>
      <c r="BE9" s="82"/>
      <c r="BF9" s="82"/>
      <c r="BG9" s="3"/>
      <c r="BH9" s="3"/>
      <c r="BI9" s="3"/>
      <c r="BJ9" s="3"/>
      <c r="BK9" s="3"/>
    </row>
    <row r="10" ht="18.0" customHeight="1">
      <c r="A10" s="3"/>
      <c r="B10" s="3"/>
      <c r="C10" s="3"/>
      <c r="D10" s="3"/>
      <c r="E10" s="3"/>
      <c r="F10" s="3"/>
      <c r="G10" s="3"/>
      <c r="H10" s="3"/>
      <c r="I10" s="3">
        <v>44.0</v>
      </c>
      <c r="J10" s="3"/>
      <c r="K10" s="3"/>
      <c r="L10" s="3"/>
      <c r="M10" s="3"/>
      <c r="N10" s="3"/>
      <c r="O10" s="3"/>
      <c r="P10" s="3"/>
      <c r="Q10" s="83" t="s">
        <v>126</v>
      </c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5"/>
      <c r="AK10" s="3"/>
      <c r="AL10" s="86" t="s">
        <v>91</v>
      </c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5"/>
      <c r="BF10" s="3"/>
      <c r="BG10" s="87" t="s">
        <v>92</v>
      </c>
      <c r="BJ10" s="3"/>
      <c r="BK10" s="3"/>
    </row>
    <row r="11" ht="27.75" customHeight="1">
      <c r="A11" s="3"/>
      <c r="B11" s="3"/>
      <c r="C11" s="3"/>
      <c r="D11" s="3"/>
      <c r="E11" s="3"/>
      <c r="F11" s="3"/>
      <c r="G11" s="58"/>
      <c r="H11" s="58"/>
      <c r="I11" s="88" t="s">
        <v>93</v>
      </c>
      <c r="J11" s="89"/>
      <c r="K11" s="89"/>
      <c r="L11" s="89"/>
      <c r="M11" s="89"/>
      <c r="N11" s="90"/>
      <c r="O11" s="91"/>
      <c r="P11" s="91"/>
      <c r="Q11" s="92" t="s">
        <v>94</v>
      </c>
      <c r="R11" s="84"/>
      <c r="S11" s="84"/>
      <c r="T11" s="84"/>
      <c r="U11" s="84"/>
      <c r="V11" s="84"/>
      <c r="W11" s="85"/>
      <c r="X11" s="91"/>
      <c r="Y11" s="93" t="s">
        <v>95</v>
      </c>
      <c r="Z11" s="84"/>
      <c r="AA11" s="84"/>
      <c r="AB11" s="84"/>
      <c r="AC11" s="84"/>
      <c r="AD11" s="84"/>
      <c r="AE11" s="84"/>
      <c r="AF11" s="85"/>
      <c r="AG11" s="3"/>
      <c r="AH11" s="94" t="s">
        <v>96</v>
      </c>
      <c r="AK11" s="95"/>
      <c r="AL11" s="92" t="s">
        <v>94</v>
      </c>
      <c r="AM11" s="84"/>
      <c r="AN11" s="84"/>
      <c r="AO11" s="84"/>
      <c r="AP11" s="84"/>
      <c r="AQ11" s="84"/>
      <c r="AR11" s="85"/>
      <c r="AS11" s="91"/>
      <c r="AT11" s="93" t="s">
        <v>95</v>
      </c>
      <c r="AU11" s="84"/>
      <c r="AV11" s="84"/>
      <c r="AW11" s="84"/>
      <c r="AX11" s="84"/>
      <c r="AY11" s="84"/>
      <c r="AZ11" s="84"/>
      <c r="BA11" s="85"/>
      <c r="BB11" s="3"/>
      <c r="BC11" s="94" t="s">
        <v>96</v>
      </c>
      <c r="BF11" s="95"/>
      <c r="BJ11" s="95"/>
      <c r="BK11" s="95"/>
    </row>
    <row r="12" ht="15.75" customHeight="1">
      <c r="A12" s="96"/>
      <c r="B12" s="45" t="s">
        <v>97</v>
      </c>
      <c r="C12" s="97"/>
      <c r="D12" s="45" t="s">
        <v>98</v>
      </c>
      <c r="E12" s="98" t="s">
        <v>99</v>
      </c>
      <c r="F12" s="98" t="s">
        <v>100</v>
      </c>
      <c r="G12" s="99" t="s">
        <v>101</v>
      </c>
      <c r="H12" s="98" t="s">
        <v>102</v>
      </c>
      <c r="I12" s="100" t="s">
        <v>103</v>
      </c>
      <c r="J12" s="100" t="s">
        <v>104</v>
      </c>
      <c r="K12" s="100" t="s">
        <v>105</v>
      </c>
      <c r="L12" s="100" t="s">
        <v>106</v>
      </c>
      <c r="M12" s="100" t="s">
        <v>107</v>
      </c>
      <c r="N12" s="100" t="s">
        <v>108</v>
      </c>
      <c r="O12" s="101"/>
      <c r="P12" s="101"/>
      <c r="Q12" s="100" t="s">
        <v>109</v>
      </c>
      <c r="R12" s="100" t="s">
        <v>87</v>
      </c>
      <c r="S12" s="100" t="s">
        <v>110</v>
      </c>
      <c r="T12" s="100" t="s">
        <v>111</v>
      </c>
      <c r="U12" s="100" t="s">
        <v>112</v>
      </c>
      <c r="V12" s="100" t="s">
        <v>113</v>
      </c>
      <c r="W12" s="100" t="s">
        <v>114</v>
      </c>
      <c r="X12" s="101"/>
      <c r="Y12" s="100" t="s">
        <v>109</v>
      </c>
      <c r="Z12" s="100" t="s">
        <v>87</v>
      </c>
      <c r="AA12" s="100" t="s">
        <v>115</v>
      </c>
      <c r="AB12" s="100" t="s">
        <v>116</v>
      </c>
      <c r="AC12" s="100" t="s">
        <v>111</v>
      </c>
      <c r="AD12" s="100" t="s">
        <v>112</v>
      </c>
      <c r="AE12" s="100" t="s">
        <v>113</v>
      </c>
      <c r="AF12" s="100" t="s">
        <v>114</v>
      </c>
      <c r="AG12" s="3"/>
      <c r="AH12" s="98" t="s">
        <v>76</v>
      </c>
      <c r="AI12" s="98" t="s">
        <v>117</v>
      </c>
      <c r="AJ12" s="98" t="s">
        <v>118</v>
      </c>
      <c r="AK12" s="102"/>
      <c r="AL12" s="100" t="s">
        <v>109</v>
      </c>
      <c r="AM12" s="100" t="s">
        <v>87</v>
      </c>
      <c r="AN12" s="100" t="s">
        <v>110</v>
      </c>
      <c r="AO12" s="100" t="s">
        <v>111</v>
      </c>
      <c r="AP12" s="100" t="s">
        <v>112</v>
      </c>
      <c r="AQ12" s="100" t="s">
        <v>113</v>
      </c>
      <c r="AR12" s="100" t="s">
        <v>114</v>
      </c>
      <c r="AS12" s="101"/>
      <c r="AT12" s="100" t="s">
        <v>109</v>
      </c>
      <c r="AU12" s="100" t="s">
        <v>87</v>
      </c>
      <c r="AV12" s="100" t="s">
        <v>115</v>
      </c>
      <c r="AW12" s="100" t="s">
        <v>116</v>
      </c>
      <c r="AX12" s="100" t="s">
        <v>111</v>
      </c>
      <c r="AY12" s="100" t="s">
        <v>112</v>
      </c>
      <c r="AZ12" s="100" t="s">
        <v>113</v>
      </c>
      <c r="BA12" s="100" t="s">
        <v>114</v>
      </c>
      <c r="BB12" s="3"/>
      <c r="BC12" s="98" t="s">
        <v>76</v>
      </c>
      <c r="BD12" s="98" t="s">
        <v>117</v>
      </c>
      <c r="BE12" s="98" t="s">
        <v>118</v>
      </c>
      <c r="BF12" s="102"/>
      <c r="BG12" s="98" t="s">
        <v>76</v>
      </c>
      <c r="BH12" s="98" t="s">
        <v>117</v>
      </c>
      <c r="BI12" s="98" t="s">
        <v>118</v>
      </c>
      <c r="BJ12" s="102"/>
      <c r="BK12" s="102"/>
    </row>
    <row r="13" ht="14.25" customHeight="1">
      <c r="A13" s="103"/>
      <c r="B13" s="104">
        <v>45139.0</v>
      </c>
      <c r="C13" s="97"/>
      <c r="D13" s="105" t="s">
        <v>119</v>
      </c>
      <c r="E13" s="105"/>
      <c r="F13" s="105"/>
      <c r="G13" s="106">
        <v>0.0</v>
      </c>
      <c r="H13" s="105">
        <v>2.0</v>
      </c>
      <c r="I13" s="105">
        <v>10.0</v>
      </c>
      <c r="J13" s="105">
        <v>9.0</v>
      </c>
      <c r="K13" s="105">
        <v>2.0</v>
      </c>
      <c r="L13" s="105">
        <v>1.0</v>
      </c>
      <c r="M13" s="105">
        <v>1.0</v>
      </c>
      <c r="N13" s="105">
        <v>0.0</v>
      </c>
      <c r="O13" s="107"/>
      <c r="P13" s="107"/>
      <c r="Q13" s="105">
        <v>0.0</v>
      </c>
      <c r="R13" s="105">
        <v>0.0</v>
      </c>
      <c r="S13" s="105">
        <v>0.0</v>
      </c>
      <c r="T13" s="105">
        <v>0.0</v>
      </c>
      <c r="U13" s="105">
        <v>0.0</v>
      </c>
      <c r="V13" s="106">
        <v>0.0</v>
      </c>
      <c r="W13" s="106">
        <v>0.0</v>
      </c>
      <c r="X13" s="107"/>
      <c r="Y13" s="105">
        <v>0.0</v>
      </c>
      <c r="Z13" s="105">
        <v>0.0</v>
      </c>
      <c r="AA13" s="105">
        <v>0.0</v>
      </c>
      <c r="AB13" s="105">
        <v>0.0</v>
      </c>
      <c r="AC13" s="105">
        <v>0.0</v>
      </c>
      <c r="AD13" s="105">
        <v>0.0</v>
      </c>
      <c r="AE13" s="106">
        <v>0.0</v>
      </c>
      <c r="AF13" s="106">
        <v>0.0</v>
      </c>
      <c r="AG13" s="3"/>
      <c r="AH13" s="108">
        <f t="shared" ref="AH13:AJ13" si="2">sum(U13+AD13)</f>
        <v>0</v>
      </c>
      <c r="AI13" s="109">
        <f t="shared" si="2"/>
        <v>0</v>
      </c>
      <c r="AJ13" s="109">
        <f t="shared" si="2"/>
        <v>0</v>
      </c>
      <c r="AK13" s="107"/>
      <c r="AL13" s="105">
        <v>6.0</v>
      </c>
      <c r="AM13" s="105">
        <v>6.0</v>
      </c>
      <c r="AN13" s="105">
        <v>0.0</v>
      </c>
      <c r="AO13" s="105">
        <v>0.0</v>
      </c>
      <c r="AP13" s="105">
        <v>3.0</v>
      </c>
      <c r="AQ13" s="106">
        <v>6500.0</v>
      </c>
      <c r="AR13" s="106">
        <v>6000.0</v>
      </c>
      <c r="AS13" s="107"/>
      <c r="AT13" s="105">
        <v>1.0</v>
      </c>
      <c r="AU13" s="105">
        <v>1.0</v>
      </c>
      <c r="AV13" s="105">
        <v>0.0</v>
      </c>
      <c r="AW13" s="105">
        <v>0.0</v>
      </c>
      <c r="AX13" s="105">
        <v>0.0</v>
      </c>
      <c r="AY13" s="105">
        <v>0.0</v>
      </c>
      <c r="AZ13" s="106">
        <v>0.0</v>
      </c>
      <c r="BA13" s="106">
        <v>0.0</v>
      </c>
      <c r="BB13" s="3"/>
      <c r="BC13" s="108">
        <f t="shared" ref="BC13:BE13" si="3">sum(AP13+AY13)</f>
        <v>3</v>
      </c>
      <c r="BD13" s="109">
        <f t="shared" si="3"/>
        <v>6500</v>
      </c>
      <c r="BE13" s="109">
        <f t="shared" si="3"/>
        <v>6000</v>
      </c>
      <c r="BF13" s="107"/>
      <c r="BG13" s="108">
        <f t="shared" ref="BG13:BI13" si="4">AH13+BC13</f>
        <v>3</v>
      </c>
      <c r="BH13" s="109">
        <f t="shared" si="4"/>
        <v>6500</v>
      </c>
      <c r="BI13" s="109">
        <f t="shared" si="4"/>
        <v>6000</v>
      </c>
      <c r="BJ13" s="107"/>
      <c r="BK13" s="107"/>
    </row>
    <row r="14" ht="14.25" customHeight="1">
      <c r="A14" s="103"/>
      <c r="B14" s="104">
        <f t="shared" ref="B14:B43" si="8">B13+1</f>
        <v>45140</v>
      </c>
      <c r="C14" s="97"/>
      <c r="D14" s="105" t="s">
        <v>119</v>
      </c>
      <c r="E14" s="105"/>
      <c r="F14" s="105"/>
      <c r="G14" s="106">
        <v>0.0</v>
      </c>
      <c r="H14" s="105">
        <v>9.0</v>
      </c>
      <c r="I14" s="105">
        <v>18.0</v>
      </c>
      <c r="J14" s="105">
        <v>10.0</v>
      </c>
      <c r="K14" s="105">
        <v>0.0</v>
      </c>
      <c r="L14" s="105">
        <v>0.0</v>
      </c>
      <c r="M14" s="105">
        <v>0.0</v>
      </c>
      <c r="N14" s="105">
        <v>0.0</v>
      </c>
      <c r="O14" s="107"/>
      <c r="P14" s="107"/>
      <c r="Q14" s="105">
        <v>0.0</v>
      </c>
      <c r="R14" s="105">
        <v>0.0</v>
      </c>
      <c r="S14" s="105">
        <v>0.0</v>
      </c>
      <c r="T14" s="105">
        <v>0.0</v>
      </c>
      <c r="U14" s="105">
        <v>0.0</v>
      </c>
      <c r="V14" s="106">
        <v>0.0</v>
      </c>
      <c r="W14" s="106">
        <v>0.0</v>
      </c>
      <c r="X14" s="107"/>
      <c r="Y14" s="105">
        <v>0.0</v>
      </c>
      <c r="Z14" s="105">
        <v>0.0</v>
      </c>
      <c r="AA14" s="105">
        <v>0.0</v>
      </c>
      <c r="AB14" s="105">
        <v>0.0</v>
      </c>
      <c r="AC14" s="105">
        <v>0.0</v>
      </c>
      <c r="AD14" s="105">
        <v>0.0</v>
      </c>
      <c r="AE14" s="106">
        <v>0.0</v>
      </c>
      <c r="AF14" s="106">
        <v>0.0</v>
      </c>
      <c r="AG14" s="3"/>
      <c r="AH14" s="108">
        <f t="shared" ref="AH14:AJ14" si="5">sum(U14+AD14)</f>
        <v>0</v>
      </c>
      <c r="AI14" s="109">
        <f t="shared" si="5"/>
        <v>0</v>
      </c>
      <c r="AJ14" s="109">
        <f t="shared" si="5"/>
        <v>0</v>
      </c>
      <c r="AK14" s="107"/>
      <c r="AL14" s="105">
        <v>0.0</v>
      </c>
      <c r="AM14" s="105">
        <v>0.0</v>
      </c>
      <c r="AN14" s="105">
        <v>0.0</v>
      </c>
      <c r="AO14" s="105">
        <v>0.0</v>
      </c>
      <c r="AP14" s="105">
        <v>0.0</v>
      </c>
      <c r="AQ14" s="106">
        <v>0.0</v>
      </c>
      <c r="AR14" s="106">
        <v>0.0</v>
      </c>
      <c r="AS14" s="107"/>
      <c r="AT14" s="105">
        <v>3.0</v>
      </c>
      <c r="AU14" s="105">
        <v>3.0</v>
      </c>
      <c r="AV14" s="105">
        <v>0.0</v>
      </c>
      <c r="AW14" s="105">
        <v>0.0</v>
      </c>
      <c r="AX14" s="105">
        <v>0.0</v>
      </c>
      <c r="AY14" s="105">
        <v>0.0</v>
      </c>
      <c r="AZ14" s="106">
        <v>0.0</v>
      </c>
      <c r="BA14" s="106">
        <v>0.0</v>
      </c>
      <c r="BB14" s="3"/>
      <c r="BC14" s="108">
        <f t="shared" ref="BC14:BE14" si="6">sum(AP14+AY14)</f>
        <v>0</v>
      </c>
      <c r="BD14" s="109">
        <f t="shared" si="6"/>
        <v>0</v>
      </c>
      <c r="BE14" s="109">
        <f t="shared" si="6"/>
        <v>0</v>
      </c>
      <c r="BF14" s="107"/>
      <c r="BG14" s="108">
        <f t="shared" ref="BG14:BI14" si="7">AH14+BC14</f>
        <v>0</v>
      </c>
      <c r="BH14" s="109">
        <f t="shared" si="7"/>
        <v>0</v>
      </c>
      <c r="BI14" s="109">
        <f t="shared" si="7"/>
        <v>0</v>
      </c>
      <c r="BJ14" s="107"/>
      <c r="BK14" s="107"/>
    </row>
    <row r="15" ht="14.25" customHeight="1">
      <c r="A15" s="103"/>
      <c r="B15" s="104">
        <f t="shared" si="8"/>
        <v>45141</v>
      </c>
      <c r="C15" s="97"/>
      <c r="D15" s="105" t="s">
        <v>119</v>
      </c>
      <c r="E15" s="105"/>
      <c r="F15" s="105"/>
      <c r="G15" s="106">
        <v>0.0</v>
      </c>
      <c r="H15" s="105">
        <v>4.0</v>
      </c>
      <c r="I15" s="105">
        <v>11.0</v>
      </c>
      <c r="J15" s="105">
        <v>9.0</v>
      </c>
      <c r="K15" s="105">
        <v>1.0</v>
      </c>
      <c r="L15" s="105">
        <v>0.0</v>
      </c>
      <c r="M15" s="105">
        <v>0.0</v>
      </c>
      <c r="N15" s="105">
        <v>0.0</v>
      </c>
      <c r="O15" s="107"/>
      <c r="P15" s="107"/>
      <c r="Q15" s="105">
        <v>0.0</v>
      </c>
      <c r="R15" s="105">
        <v>0.0</v>
      </c>
      <c r="S15" s="105">
        <v>0.0</v>
      </c>
      <c r="T15" s="105">
        <v>0.0</v>
      </c>
      <c r="U15" s="105">
        <v>0.0</v>
      </c>
      <c r="V15" s="106">
        <v>0.0</v>
      </c>
      <c r="W15" s="106">
        <v>0.0</v>
      </c>
      <c r="X15" s="107"/>
      <c r="Y15" s="105">
        <v>0.0</v>
      </c>
      <c r="Z15" s="105">
        <v>0.0</v>
      </c>
      <c r="AA15" s="105">
        <v>0.0</v>
      </c>
      <c r="AB15" s="105">
        <v>0.0</v>
      </c>
      <c r="AC15" s="105">
        <v>0.0</v>
      </c>
      <c r="AD15" s="105">
        <v>0.0</v>
      </c>
      <c r="AE15" s="106">
        <v>0.0</v>
      </c>
      <c r="AF15" s="106">
        <v>0.0</v>
      </c>
      <c r="AG15" s="3"/>
      <c r="AH15" s="108">
        <f t="shared" ref="AH15:AJ15" si="9">sum(U15+AD15)</f>
        <v>0</v>
      </c>
      <c r="AI15" s="109">
        <f t="shared" si="9"/>
        <v>0</v>
      </c>
      <c r="AJ15" s="109">
        <f t="shared" si="9"/>
        <v>0</v>
      </c>
      <c r="AK15" s="107"/>
      <c r="AL15" s="105">
        <v>0.0</v>
      </c>
      <c r="AM15" s="105">
        <v>0.0</v>
      </c>
      <c r="AN15" s="105">
        <v>0.0</v>
      </c>
      <c r="AO15" s="105">
        <v>0.0</v>
      </c>
      <c r="AP15" s="105">
        <v>0.0</v>
      </c>
      <c r="AQ15" s="106">
        <v>0.0</v>
      </c>
      <c r="AR15" s="106">
        <v>0.0</v>
      </c>
      <c r="AS15" s="107"/>
      <c r="AT15" s="105">
        <v>1.0</v>
      </c>
      <c r="AU15" s="105">
        <v>1.0</v>
      </c>
      <c r="AV15" s="105">
        <v>0.0</v>
      </c>
      <c r="AW15" s="105">
        <v>0.0</v>
      </c>
      <c r="AX15" s="105">
        <v>1.0</v>
      </c>
      <c r="AY15" s="105">
        <v>0.0</v>
      </c>
      <c r="AZ15" s="106">
        <v>0.0</v>
      </c>
      <c r="BA15" s="106">
        <v>0.0</v>
      </c>
      <c r="BB15" s="3"/>
      <c r="BC15" s="108">
        <f t="shared" ref="BC15:BE15" si="10">sum(AP15+AY15)</f>
        <v>0</v>
      </c>
      <c r="BD15" s="109">
        <f t="shared" si="10"/>
        <v>0</v>
      </c>
      <c r="BE15" s="109">
        <f t="shared" si="10"/>
        <v>0</v>
      </c>
      <c r="BF15" s="107"/>
      <c r="BG15" s="108">
        <f t="shared" ref="BG15:BI15" si="11">AH15+BC15</f>
        <v>0</v>
      </c>
      <c r="BH15" s="109">
        <f t="shared" si="11"/>
        <v>0</v>
      </c>
      <c r="BI15" s="109">
        <f t="shared" si="11"/>
        <v>0</v>
      </c>
      <c r="BJ15" s="107"/>
      <c r="BK15" s="107"/>
    </row>
    <row r="16" ht="14.25" customHeight="1">
      <c r="A16" s="103"/>
      <c r="B16" s="104">
        <f t="shared" si="8"/>
        <v>45142</v>
      </c>
      <c r="C16" s="97"/>
      <c r="D16" s="105" t="s">
        <v>119</v>
      </c>
      <c r="E16" s="105"/>
      <c r="F16" s="105"/>
      <c r="G16" s="106">
        <v>0.0</v>
      </c>
      <c r="H16" s="105">
        <v>1.0</v>
      </c>
      <c r="I16" s="105">
        <v>3.0</v>
      </c>
      <c r="J16" s="105">
        <v>3.0</v>
      </c>
      <c r="K16" s="105">
        <v>0.0</v>
      </c>
      <c r="L16" s="105">
        <v>0.0</v>
      </c>
      <c r="M16" s="105">
        <v>0.0</v>
      </c>
      <c r="N16" s="105">
        <v>0.0</v>
      </c>
      <c r="O16" s="107"/>
      <c r="P16" s="107"/>
      <c r="Q16" s="105">
        <v>0.0</v>
      </c>
      <c r="R16" s="105">
        <v>0.0</v>
      </c>
      <c r="S16" s="105">
        <v>0.0</v>
      </c>
      <c r="T16" s="105">
        <v>0.0</v>
      </c>
      <c r="U16" s="105">
        <v>0.0</v>
      </c>
      <c r="V16" s="106">
        <v>0.0</v>
      </c>
      <c r="W16" s="106">
        <v>0.0</v>
      </c>
      <c r="X16" s="107"/>
      <c r="Y16" s="105">
        <v>0.0</v>
      </c>
      <c r="Z16" s="105">
        <v>0.0</v>
      </c>
      <c r="AA16" s="105">
        <v>0.0</v>
      </c>
      <c r="AB16" s="105">
        <v>0.0</v>
      </c>
      <c r="AC16" s="105">
        <v>0.0</v>
      </c>
      <c r="AD16" s="105">
        <v>0.0</v>
      </c>
      <c r="AE16" s="106">
        <v>0.0</v>
      </c>
      <c r="AF16" s="106">
        <v>0.0</v>
      </c>
      <c r="AG16" s="3"/>
      <c r="AH16" s="108">
        <f t="shared" ref="AH16:AJ16" si="12">sum(U16+AD16)</f>
        <v>0</v>
      </c>
      <c r="AI16" s="109">
        <f t="shared" si="12"/>
        <v>0</v>
      </c>
      <c r="AJ16" s="109">
        <f t="shared" si="12"/>
        <v>0</v>
      </c>
      <c r="AK16" s="107"/>
      <c r="AL16" s="105">
        <v>0.0</v>
      </c>
      <c r="AM16" s="105">
        <v>0.0</v>
      </c>
      <c r="AN16" s="105">
        <v>0.0</v>
      </c>
      <c r="AO16" s="105">
        <v>1.0</v>
      </c>
      <c r="AP16" s="105">
        <v>1.0</v>
      </c>
      <c r="AQ16" s="106">
        <v>1500.0</v>
      </c>
      <c r="AR16" s="106">
        <v>1500.0</v>
      </c>
      <c r="AS16" s="107"/>
      <c r="AT16" s="105">
        <v>0.0</v>
      </c>
      <c r="AU16" s="105">
        <v>0.0</v>
      </c>
      <c r="AV16" s="105">
        <v>0.0</v>
      </c>
      <c r="AW16" s="105">
        <v>0.0</v>
      </c>
      <c r="AX16" s="105">
        <v>0.0</v>
      </c>
      <c r="AY16" s="105">
        <v>0.0</v>
      </c>
      <c r="AZ16" s="106">
        <v>0.0</v>
      </c>
      <c r="BA16" s="106">
        <v>0.0</v>
      </c>
      <c r="BB16" s="3"/>
      <c r="BC16" s="108">
        <f t="shared" ref="BC16:BE16" si="13">sum(AP16+AY16)</f>
        <v>1</v>
      </c>
      <c r="BD16" s="109">
        <f t="shared" si="13"/>
        <v>1500</v>
      </c>
      <c r="BE16" s="109">
        <f t="shared" si="13"/>
        <v>1500</v>
      </c>
      <c r="BF16" s="107"/>
      <c r="BG16" s="108">
        <f t="shared" ref="BG16:BI16" si="14">AH16+BC16</f>
        <v>1</v>
      </c>
      <c r="BH16" s="109">
        <f t="shared" si="14"/>
        <v>1500</v>
      </c>
      <c r="BI16" s="109">
        <f t="shared" si="14"/>
        <v>1500</v>
      </c>
      <c r="BJ16" s="107"/>
      <c r="BK16" s="107"/>
    </row>
    <row r="17" ht="14.25" customHeight="1">
      <c r="A17" s="103"/>
      <c r="B17" s="104">
        <f t="shared" si="8"/>
        <v>45143</v>
      </c>
      <c r="C17" s="97"/>
      <c r="D17" s="105" t="s">
        <v>119</v>
      </c>
      <c r="E17" s="105"/>
      <c r="F17" s="105"/>
      <c r="G17" s="106">
        <v>0.0</v>
      </c>
      <c r="H17" s="105">
        <v>5.0</v>
      </c>
      <c r="I17" s="105">
        <v>7.0</v>
      </c>
      <c r="J17" s="105">
        <v>5.0</v>
      </c>
      <c r="K17" s="105">
        <v>0.0</v>
      </c>
      <c r="L17" s="105">
        <v>0.0</v>
      </c>
      <c r="M17" s="105">
        <v>0.0</v>
      </c>
      <c r="N17" s="105">
        <v>0.0</v>
      </c>
      <c r="O17" s="107"/>
      <c r="P17" s="107"/>
      <c r="Q17" s="105">
        <v>0.0</v>
      </c>
      <c r="R17" s="105">
        <v>0.0</v>
      </c>
      <c r="S17" s="105">
        <v>0.0</v>
      </c>
      <c r="T17" s="105">
        <v>0.0</v>
      </c>
      <c r="U17" s="105">
        <v>0.0</v>
      </c>
      <c r="V17" s="106">
        <v>0.0</v>
      </c>
      <c r="W17" s="106">
        <v>0.0</v>
      </c>
      <c r="X17" s="107"/>
      <c r="Y17" s="105">
        <v>0.0</v>
      </c>
      <c r="Z17" s="105">
        <v>0.0</v>
      </c>
      <c r="AA17" s="105">
        <v>0.0</v>
      </c>
      <c r="AB17" s="105">
        <v>0.0</v>
      </c>
      <c r="AC17" s="105">
        <v>0.0</v>
      </c>
      <c r="AD17" s="105">
        <v>0.0</v>
      </c>
      <c r="AE17" s="106">
        <v>0.0</v>
      </c>
      <c r="AF17" s="106">
        <v>0.0</v>
      </c>
      <c r="AG17" s="3"/>
      <c r="AH17" s="108">
        <f t="shared" ref="AH17:AJ17" si="15">sum(U17+AD17)</f>
        <v>0</v>
      </c>
      <c r="AI17" s="109">
        <f t="shared" si="15"/>
        <v>0</v>
      </c>
      <c r="AJ17" s="109">
        <f t="shared" si="15"/>
        <v>0</v>
      </c>
      <c r="AK17" s="107"/>
      <c r="AL17" s="105">
        <v>0.0</v>
      </c>
      <c r="AM17" s="105">
        <v>0.0</v>
      </c>
      <c r="AN17" s="105">
        <v>0.0</v>
      </c>
      <c r="AO17" s="105">
        <v>0.0</v>
      </c>
      <c r="AP17" s="105">
        <v>0.0</v>
      </c>
      <c r="AQ17" s="106">
        <v>0.0</v>
      </c>
      <c r="AR17" s="106">
        <v>0.0</v>
      </c>
      <c r="AS17" s="107"/>
      <c r="AT17" s="105">
        <v>0.0</v>
      </c>
      <c r="AU17" s="105">
        <v>0.0</v>
      </c>
      <c r="AV17" s="105">
        <v>0.0</v>
      </c>
      <c r="AW17" s="105">
        <v>0.0</v>
      </c>
      <c r="AX17" s="105">
        <v>0.0</v>
      </c>
      <c r="AY17" s="105">
        <v>0.0</v>
      </c>
      <c r="AZ17" s="106">
        <v>0.0</v>
      </c>
      <c r="BA17" s="106">
        <v>0.0</v>
      </c>
      <c r="BB17" s="3"/>
      <c r="BC17" s="108">
        <f t="shared" ref="BC17:BE17" si="16">sum(AP17+AY17)</f>
        <v>0</v>
      </c>
      <c r="BD17" s="109">
        <f t="shared" si="16"/>
        <v>0</v>
      </c>
      <c r="BE17" s="109">
        <f t="shared" si="16"/>
        <v>0</v>
      </c>
      <c r="BF17" s="107"/>
      <c r="BG17" s="108">
        <f t="shared" ref="BG17:BI17" si="17">AH17+BC17</f>
        <v>0</v>
      </c>
      <c r="BH17" s="109">
        <f t="shared" si="17"/>
        <v>0</v>
      </c>
      <c r="BI17" s="109">
        <f t="shared" si="17"/>
        <v>0</v>
      </c>
      <c r="BJ17" s="107"/>
      <c r="BK17" s="107"/>
    </row>
    <row r="18" ht="14.25" customHeight="1">
      <c r="A18" s="103"/>
      <c r="B18" s="104">
        <f t="shared" si="8"/>
        <v>45144</v>
      </c>
      <c r="C18" s="97"/>
      <c r="D18" s="105" t="s">
        <v>119</v>
      </c>
      <c r="E18" s="105"/>
      <c r="F18" s="105"/>
      <c r="G18" s="106">
        <v>0.0</v>
      </c>
      <c r="H18" s="105">
        <v>0.0</v>
      </c>
      <c r="I18" s="105">
        <v>0.0</v>
      </c>
      <c r="J18" s="105">
        <v>0.0</v>
      </c>
      <c r="K18" s="105">
        <v>0.0</v>
      </c>
      <c r="L18" s="105">
        <v>0.0</v>
      </c>
      <c r="M18" s="105">
        <v>0.0</v>
      </c>
      <c r="N18" s="105">
        <v>0.0</v>
      </c>
      <c r="O18" s="107"/>
      <c r="P18" s="107"/>
      <c r="Q18" s="105">
        <v>0.0</v>
      </c>
      <c r="R18" s="105">
        <v>0.0</v>
      </c>
      <c r="S18" s="105">
        <v>0.0</v>
      </c>
      <c r="T18" s="105">
        <v>0.0</v>
      </c>
      <c r="U18" s="105">
        <v>0.0</v>
      </c>
      <c r="V18" s="106">
        <v>0.0</v>
      </c>
      <c r="W18" s="106">
        <v>0.0</v>
      </c>
      <c r="X18" s="107"/>
      <c r="Y18" s="105">
        <v>0.0</v>
      </c>
      <c r="Z18" s="105">
        <v>0.0</v>
      </c>
      <c r="AA18" s="105">
        <v>0.0</v>
      </c>
      <c r="AB18" s="105">
        <v>0.0</v>
      </c>
      <c r="AC18" s="105">
        <v>0.0</v>
      </c>
      <c r="AD18" s="105">
        <v>0.0</v>
      </c>
      <c r="AE18" s="106">
        <v>0.0</v>
      </c>
      <c r="AF18" s="106">
        <v>0.0</v>
      </c>
      <c r="AG18" s="3"/>
      <c r="AH18" s="108">
        <f t="shared" ref="AH18:AJ18" si="18">sum(U18+AD18)</f>
        <v>0</v>
      </c>
      <c r="AI18" s="109">
        <f t="shared" si="18"/>
        <v>0</v>
      </c>
      <c r="AJ18" s="109">
        <f t="shared" si="18"/>
        <v>0</v>
      </c>
      <c r="AK18" s="107"/>
      <c r="AL18" s="105">
        <v>0.0</v>
      </c>
      <c r="AM18" s="105">
        <v>0.0</v>
      </c>
      <c r="AN18" s="105">
        <v>0.0</v>
      </c>
      <c r="AO18" s="105">
        <v>0.0</v>
      </c>
      <c r="AP18" s="105">
        <v>0.0</v>
      </c>
      <c r="AQ18" s="106">
        <v>0.0</v>
      </c>
      <c r="AR18" s="106">
        <v>0.0</v>
      </c>
      <c r="AS18" s="107"/>
      <c r="AT18" s="105">
        <v>0.0</v>
      </c>
      <c r="AU18" s="105">
        <v>0.0</v>
      </c>
      <c r="AV18" s="105">
        <v>0.0</v>
      </c>
      <c r="AW18" s="105">
        <v>0.0</v>
      </c>
      <c r="AX18" s="105">
        <v>0.0</v>
      </c>
      <c r="AY18" s="105">
        <v>0.0</v>
      </c>
      <c r="AZ18" s="106">
        <v>0.0</v>
      </c>
      <c r="BA18" s="106">
        <v>0.0</v>
      </c>
      <c r="BB18" s="3"/>
      <c r="BC18" s="108">
        <f t="shared" ref="BC18:BE18" si="19">sum(AP18+AY18)</f>
        <v>0</v>
      </c>
      <c r="BD18" s="109">
        <f t="shared" si="19"/>
        <v>0</v>
      </c>
      <c r="BE18" s="109">
        <f t="shared" si="19"/>
        <v>0</v>
      </c>
      <c r="BF18" s="107"/>
      <c r="BG18" s="108">
        <f t="shared" ref="BG18:BI18" si="20">AH18+BC18</f>
        <v>0</v>
      </c>
      <c r="BH18" s="109">
        <f t="shared" si="20"/>
        <v>0</v>
      </c>
      <c r="BI18" s="109">
        <f t="shared" si="20"/>
        <v>0</v>
      </c>
      <c r="BJ18" s="107"/>
      <c r="BK18" s="107"/>
    </row>
    <row r="19" ht="14.25" customHeight="1">
      <c r="A19" s="103"/>
      <c r="B19" s="104">
        <f t="shared" si="8"/>
        <v>45145</v>
      </c>
      <c r="C19" s="97"/>
      <c r="D19" s="105" t="s">
        <v>119</v>
      </c>
      <c r="E19" s="105"/>
      <c r="F19" s="105"/>
      <c r="G19" s="106">
        <v>0.0</v>
      </c>
      <c r="H19" s="105">
        <v>5.0</v>
      </c>
      <c r="I19" s="105">
        <v>12.0</v>
      </c>
      <c r="J19" s="105">
        <v>3.0</v>
      </c>
      <c r="K19" s="105">
        <v>0.0</v>
      </c>
      <c r="L19" s="105">
        <v>0.0</v>
      </c>
      <c r="M19" s="105">
        <v>0.0</v>
      </c>
      <c r="N19" s="105">
        <v>0.0</v>
      </c>
      <c r="O19" s="107"/>
      <c r="P19" s="107"/>
      <c r="Q19" s="105">
        <v>0.0</v>
      </c>
      <c r="R19" s="105">
        <v>0.0</v>
      </c>
      <c r="S19" s="105">
        <v>0.0</v>
      </c>
      <c r="T19" s="105">
        <v>0.0</v>
      </c>
      <c r="U19" s="105">
        <v>0.0</v>
      </c>
      <c r="V19" s="106">
        <v>0.0</v>
      </c>
      <c r="W19" s="106">
        <v>0.0</v>
      </c>
      <c r="X19" s="107"/>
      <c r="Y19" s="105">
        <v>0.0</v>
      </c>
      <c r="Z19" s="105">
        <v>0.0</v>
      </c>
      <c r="AA19" s="105">
        <v>0.0</v>
      </c>
      <c r="AB19" s="105">
        <v>0.0</v>
      </c>
      <c r="AC19" s="105">
        <v>0.0</v>
      </c>
      <c r="AD19" s="105">
        <v>0.0</v>
      </c>
      <c r="AE19" s="106">
        <v>0.0</v>
      </c>
      <c r="AF19" s="106">
        <v>0.0</v>
      </c>
      <c r="AG19" s="110"/>
      <c r="AH19" s="108">
        <f t="shared" ref="AH19:AJ19" si="21">sum(U19+AD19)</f>
        <v>0</v>
      </c>
      <c r="AI19" s="109">
        <f t="shared" si="21"/>
        <v>0</v>
      </c>
      <c r="AJ19" s="109">
        <f t="shared" si="21"/>
        <v>0</v>
      </c>
      <c r="AK19" s="107"/>
      <c r="AL19" s="105">
        <v>0.0</v>
      </c>
      <c r="AM19" s="105">
        <v>1.0</v>
      </c>
      <c r="AN19" s="105">
        <v>1.0</v>
      </c>
      <c r="AO19" s="105">
        <v>0.0</v>
      </c>
      <c r="AP19" s="105">
        <v>0.0</v>
      </c>
      <c r="AQ19" s="106">
        <v>0.0</v>
      </c>
      <c r="AR19" s="106">
        <v>0.0</v>
      </c>
      <c r="AS19" s="107"/>
      <c r="AT19" s="105">
        <v>3.0</v>
      </c>
      <c r="AU19" s="105">
        <v>2.0</v>
      </c>
      <c r="AV19" s="105">
        <v>1.0</v>
      </c>
      <c r="AW19" s="105">
        <v>0.0</v>
      </c>
      <c r="AX19" s="105">
        <v>0.0</v>
      </c>
      <c r="AY19" s="105">
        <v>0.0</v>
      </c>
      <c r="AZ19" s="106">
        <v>0.0</v>
      </c>
      <c r="BA19" s="106">
        <v>0.0</v>
      </c>
      <c r="BB19" s="110"/>
      <c r="BC19" s="108">
        <f t="shared" ref="BC19:BE19" si="22">sum(AP19+AY19)</f>
        <v>0</v>
      </c>
      <c r="BD19" s="109">
        <f t="shared" si="22"/>
        <v>0</v>
      </c>
      <c r="BE19" s="109">
        <f t="shared" si="22"/>
        <v>0</v>
      </c>
      <c r="BF19" s="107"/>
      <c r="BG19" s="108">
        <f t="shared" ref="BG19:BI19" si="23">AH19+BC19</f>
        <v>0</v>
      </c>
      <c r="BH19" s="109">
        <f t="shared" si="23"/>
        <v>0</v>
      </c>
      <c r="BI19" s="109">
        <f t="shared" si="23"/>
        <v>0</v>
      </c>
      <c r="BJ19" s="107"/>
      <c r="BK19" s="107"/>
    </row>
    <row r="20" ht="14.25" customHeight="1">
      <c r="A20" s="103"/>
      <c r="B20" s="104">
        <f t="shared" si="8"/>
        <v>45146</v>
      </c>
      <c r="C20" s="97"/>
      <c r="D20" s="105" t="s">
        <v>119</v>
      </c>
      <c r="E20" s="105"/>
      <c r="F20" s="105"/>
      <c r="G20" s="106">
        <v>0.0</v>
      </c>
      <c r="H20" s="105">
        <v>7.0</v>
      </c>
      <c r="I20" s="105">
        <v>15.0</v>
      </c>
      <c r="J20" s="105">
        <v>7.0</v>
      </c>
      <c r="K20" s="105">
        <v>3.0</v>
      </c>
      <c r="L20" s="105">
        <v>0.0</v>
      </c>
      <c r="M20" s="105">
        <v>0.0</v>
      </c>
      <c r="N20" s="105">
        <v>0.0</v>
      </c>
      <c r="O20" s="107"/>
      <c r="P20" s="107"/>
      <c r="Q20" s="105">
        <v>0.0</v>
      </c>
      <c r="R20" s="105">
        <v>0.0</v>
      </c>
      <c r="S20" s="105">
        <v>0.0</v>
      </c>
      <c r="T20" s="105">
        <v>0.0</v>
      </c>
      <c r="U20" s="105">
        <v>0.0</v>
      </c>
      <c r="V20" s="106">
        <v>0.0</v>
      </c>
      <c r="W20" s="106">
        <v>0.0</v>
      </c>
      <c r="X20" s="107"/>
      <c r="Y20" s="105">
        <v>0.0</v>
      </c>
      <c r="Z20" s="105">
        <v>0.0</v>
      </c>
      <c r="AA20" s="105">
        <v>0.0</v>
      </c>
      <c r="AB20" s="105">
        <v>0.0</v>
      </c>
      <c r="AC20" s="105">
        <v>0.0</v>
      </c>
      <c r="AD20" s="105">
        <v>0.0</v>
      </c>
      <c r="AE20" s="106">
        <v>0.0</v>
      </c>
      <c r="AF20" s="106">
        <v>0.0</v>
      </c>
      <c r="AG20" s="3"/>
      <c r="AH20" s="108">
        <f t="shared" ref="AH20:AJ20" si="24">sum(U20+AD20)</f>
        <v>0</v>
      </c>
      <c r="AI20" s="109">
        <f t="shared" si="24"/>
        <v>0</v>
      </c>
      <c r="AJ20" s="109">
        <f t="shared" si="24"/>
        <v>0</v>
      </c>
      <c r="AK20" s="107"/>
      <c r="AL20" s="314">
        <v>0.0</v>
      </c>
      <c r="AM20" s="314">
        <v>0.0</v>
      </c>
      <c r="AN20" s="314">
        <v>0.0</v>
      </c>
      <c r="AO20" s="105">
        <v>0.0</v>
      </c>
      <c r="AP20" s="105">
        <v>0.0</v>
      </c>
      <c r="AQ20" s="106">
        <v>0.0</v>
      </c>
      <c r="AR20" s="106">
        <v>0.0</v>
      </c>
      <c r="AS20" s="107"/>
      <c r="AT20" s="314">
        <v>0.0</v>
      </c>
      <c r="AU20" s="314">
        <v>0.0</v>
      </c>
      <c r="AV20" s="105">
        <v>0.0</v>
      </c>
      <c r="AW20" s="105">
        <v>0.0</v>
      </c>
      <c r="AX20" s="105">
        <v>0.0</v>
      </c>
      <c r="AY20" s="105">
        <v>0.0</v>
      </c>
      <c r="AZ20" s="106">
        <v>0.0</v>
      </c>
      <c r="BA20" s="106">
        <v>0.0</v>
      </c>
      <c r="BB20" s="3"/>
      <c r="BC20" s="108">
        <f t="shared" ref="BC20:BE20" si="25">sum(AP20+AY20)</f>
        <v>0</v>
      </c>
      <c r="BD20" s="109">
        <f t="shared" si="25"/>
        <v>0</v>
      </c>
      <c r="BE20" s="109">
        <f t="shared" si="25"/>
        <v>0</v>
      </c>
      <c r="BF20" s="107"/>
      <c r="BG20" s="108">
        <f t="shared" ref="BG20:BI20" si="26">AH20+BC20</f>
        <v>0</v>
      </c>
      <c r="BH20" s="109">
        <f t="shared" si="26"/>
        <v>0</v>
      </c>
      <c r="BI20" s="109">
        <f t="shared" si="26"/>
        <v>0</v>
      </c>
      <c r="BJ20" s="107"/>
      <c r="BK20" s="107"/>
    </row>
    <row r="21" ht="14.25" customHeight="1">
      <c r="A21" s="103"/>
      <c r="B21" s="104">
        <f t="shared" si="8"/>
        <v>45147</v>
      </c>
      <c r="C21" s="97"/>
      <c r="D21" s="105" t="s">
        <v>119</v>
      </c>
      <c r="E21" s="105"/>
      <c r="F21" s="105"/>
      <c r="G21" s="106">
        <v>0.0</v>
      </c>
      <c r="H21" s="105">
        <v>9.0</v>
      </c>
      <c r="I21" s="105">
        <v>11.0</v>
      </c>
      <c r="J21" s="105">
        <v>8.0</v>
      </c>
      <c r="K21" s="105">
        <v>5.0</v>
      </c>
      <c r="L21" s="105">
        <v>0.0</v>
      </c>
      <c r="M21" s="105">
        <v>0.0</v>
      </c>
      <c r="N21" s="105">
        <v>0.0</v>
      </c>
      <c r="O21" s="107"/>
      <c r="P21" s="107"/>
      <c r="Q21" s="105">
        <v>0.0</v>
      </c>
      <c r="R21" s="105">
        <v>0.0</v>
      </c>
      <c r="S21" s="105">
        <v>0.0</v>
      </c>
      <c r="T21" s="105">
        <v>0.0</v>
      </c>
      <c r="U21" s="105">
        <v>0.0</v>
      </c>
      <c r="V21" s="106">
        <v>0.0</v>
      </c>
      <c r="W21" s="106">
        <v>0.0</v>
      </c>
      <c r="X21" s="107"/>
      <c r="Y21" s="105">
        <v>0.0</v>
      </c>
      <c r="Z21" s="105">
        <v>0.0</v>
      </c>
      <c r="AA21" s="105">
        <v>0.0</v>
      </c>
      <c r="AB21" s="105">
        <v>0.0</v>
      </c>
      <c r="AC21" s="105">
        <v>0.0</v>
      </c>
      <c r="AD21" s="105">
        <v>0.0</v>
      </c>
      <c r="AE21" s="106">
        <v>0.0</v>
      </c>
      <c r="AF21" s="106">
        <v>0.0</v>
      </c>
      <c r="AG21" s="3"/>
      <c r="AH21" s="108">
        <f t="shared" ref="AH21:AJ21" si="27">sum(U21+AD21)</f>
        <v>0</v>
      </c>
      <c r="AI21" s="109">
        <f t="shared" si="27"/>
        <v>0</v>
      </c>
      <c r="AJ21" s="109">
        <f t="shared" si="27"/>
        <v>0</v>
      </c>
      <c r="AK21" s="107"/>
      <c r="AL21" s="314">
        <v>0.0</v>
      </c>
      <c r="AM21" s="314">
        <v>0.0</v>
      </c>
      <c r="AN21" s="314">
        <v>0.0</v>
      </c>
      <c r="AO21" s="105">
        <v>0.0</v>
      </c>
      <c r="AP21" s="105">
        <v>0.0</v>
      </c>
      <c r="AQ21" s="106">
        <v>0.0</v>
      </c>
      <c r="AR21" s="106">
        <v>0.0</v>
      </c>
      <c r="AS21" s="107"/>
      <c r="AT21" s="314">
        <v>0.0</v>
      </c>
      <c r="AU21" s="314">
        <v>0.0</v>
      </c>
      <c r="AV21" s="105">
        <v>0.0</v>
      </c>
      <c r="AW21" s="105">
        <v>0.0</v>
      </c>
      <c r="AX21" s="105">
        <v>0.0</v>
      </c>
      <c r="AY21" s="105">
        <v>0.0</v>
      </c>
      <c r="AZ21" s="106">
        <v>0.0</v>
      </c>
      <c r="BA21" s="106">
        <v>0.0</v>
      </c>
      <c r="BB21" s="3"/>
      <c r="BC21" s="108">
        <f t="shared" ref="BC21:BE21" si="28">sum(AP21+AY21)</f>
        <v>0</v>
      </c>
      <c r="BD21" s="109">
        <f t="shared" si="28"/>
        <v>0</v>
      </c>
      <c r="BE21" s="109">
        <f t="shared" si="28"/>
        <v>0</v>
      </c>
      <c r="BF21" s="107"/>
      <c r="BG21" s="108">
        <f t="shared" ref="BG21:BI21" si="29">AH21+BC21</f>
        <v>0</v>
      </c>
      <c r="BH21" s="109">
        <f t="shared" si="29"/>
        <v>0</v>
      </c>
      <c r="BI21" s="109">
        <f t="shared" si="29"/>
        <v>0</v>
      </c>
      <c r="BJ21" s="107"/>
      <c r="BK21" s="107"/>
    </row>
    <row r="22" ht="14.25" customHeight="1">
      <c r="A22" s="103"/>
      <c r="B22" s="104">
        <f t="shared" si="8"/>
        <v>45148</v>
      </c>
      <c r="C22" s="97"/>
      <c r="D22" s="105" t="s">
        <v>119</v>
      </c>
      <c r="E22" s="105"/>
      <c r="F22" s="105"/>
      <c r="G22" s="106">
        <v>0.0</v>
      </c>
      <c r="H22" s="105">
        <v>3.0</v>
      </c>
      <c r="I22" s="105">
        <v>16.0</v>
      </c>
      <c r="J22" s="105">
        <v>9.0</v>
      </c>
      <c r="K22" s="105">
        <v>2.0</v>
      </c>
      <c r="L22" s="105">
        <v>0.0</v>
      </c>
      <c r="M22" s="105">
        <v>0.0</v>
      </c>
      <c r="N22" s="105">
        <v>0.0</v>
      </c>
      <c r="O22" s="107"/>
      <c r="P22" s="107"/>
      <c r="Q22" s="105">
        <v>0.0</v>
      </c>
      <c r="R22" s="105">
        <v>0.0</v>
      </c>
      <c r="S22" s="105">
        <v>0.0</v>
      </c>
      <c r="T22" s="105">
        <v>0.0</v>
      </c>
      <c r="U22" s="105">
        <v>0.0</v>
      </c>
      <c r="V22" s="106">
        <v>0.0</v>
      </c>
      <c r="W22" s="106">
        <v>0.0</v>
      </c>
      <c r="X22" s="107"/>
      <c r="Y22" s="105">
        <v>0.0</v>
      </c>
      <c r="Z22" s="105">
        <v>0.0</v>
      </c>
      <c r="AA22" s="105">
        <v>0.0</v>
      </c>
      <c r="AB22" s="105">
        <v>0.0</v>
      </c>
      <c r="AC22" s="105">
        <v>0.0</v>
      </c>
      <c r="AD22" s="105">
        <v>0.0</v>
      </c>
      <c r="AE22" s="106">
        <v>0.0</v>
      </c>
      <c r="AF22" s="106">
        <v>0.0</v>
      </c>
      <c r="AG22" s="3"/>
      <c r="AH22" s="108">
        <f t="shared" ref="AH22:AJ22" si="30">sum(U22+AD22)</f>
        <v>0</v>
      </c>
      <c r="AI22" s="109">
        <f t="shared" si="30"/>
        <v>0</v>
      </c>
      <c r="AJ22" s="109">
        <f t="shared" si="30"/>
        <v>0</v>
      </c>
      <c r="AK22" s="107"/>
      <c r="AL22" s="105">
        <v>5.0</v>
      </c>
      <c r="AM22" s="105">
        <v>5.0</v>
      </c>
      <c r="AN22" s="105">
        <v>0.0</v>
      </c>
      <c r="AO22" s="105">
        <v>0.0</v>
      </c>
      <c r="AP22" s="105">
        <v>1.0</v>
      </c>
      <c r="AQ22" s="106">
        <v>1000.0</v>
      </c>
      <c r="AR22" s="106">
        <v>2000.0</v>
      </c>
      <c r="AS22" s="107"/>
      <c r="AT22" s="105">
        <v>0.0</v>
      </c>
      <c r="AU22" s="105">
        <v>0.0</v>
      </c>
      <c r="AV22" s="105">
        <v>0.0</v>
      </c>
      <c r="AW22" s="105">
        <v>0.0</v>
      </c>
      <c r="AX22" s="105">
        <v>0.0</v>
      </c>
      <c r="AY22" s="105">
        <v>0.0</v>
      </c>
      <c r="AZ22" s="106">
        <v>0.0</v>
      </c>
      <c r="BA22" s="106">
        <v>0.0</v>
      </c>
      <c r="BB22" s="3"/>
      <c r="BC22" s="108">
        <f t="shared" ref="BC22:BE22" si="31">sum(AP22+AY22)</f>
        <v>1</v>
      </c>
      <c r="BD22" s="109">
        <f t="shared" si="31"/>
        <v>1000</v>
      </c>
      <c r="BE22" s="109">
        <f t="shared" si="31"/>
        <v>2000</v>
      </c>
      <c r="BF22" s="107"/>
      <c r="BG22" s="108">
        <f t="shared" ref="BG22:BI22" si="32">AH22+BC22</f>
        <v>1</v>
      </c>
      <c r="BH22" s="109">
        <f t="shared" si="32"/>
        <v>1000</v>
      </c>
      <c r="BI22" s="109">
        <f t="shared" si="32"/>
        <v>2000</v>
      </c>
      <c r="BJ22" s="107"/>
      <c r="BK22" s="107"/>
    </row>
    <row r="23" ht="14.25" customHeight="1">
      <c r="A23" s="103"/>
      <c r="B23" s="104">
        <f t="shared" si="8"/>
        <v>45149</v>
      </c>
      <c r="C23" s="97"/>
      <c r="D23" s="105" t="s">
        <v>119</v>
      </c>
      <c r="E23" s="105"/>
      <c r="F23" s="105"/>
      <c r="G23" s="106">
        <v>0.0</v>
      </c>
      <c r="H23" s="105">
        <v>2.0</v>
      </c>
      <c r="I23" s="105">
        <v>5.0</v>
      </c>
      <c r="J23" s="105">
        <v>3.0</v>
      </c>
      <c r="K23" s="105">
        <v>0.0</v>
      </c>
      <c r="L23" s="105">
        <v>0.0</v>
      </c>
      <c r="M23" s="105">
        <v>0.0</v>
      </c>
      <c r="N23" s="105">
        <v>0.0</v>
      </c>
      <c r="O23" s="107"/>
      <c r="P23" s="107"/>
      <c r="Q23" s="105">
        <v>0.0</v>
      </c>
      <c r="R23" s="105">
        <v>0.0</v>
      </c>
      <c r="S23" s="105">
        <v>0.0</v>
      </c>
      <c r="T23" s="105">
        <v>0.0</v>
      </c>
      <c r="U23" s="105">
        <v>0.0</v>
      </c>
      <c r="V23" s="106">
        <v>0.0</v>
      </c>
      <c r="W23" s="106">
        <v>0.0</v>
      </c>
      <c r="X23" s="107"/>
      <c r="Y23" s="105">
        <v>0.0</v>
      </c>
      <c r="Z23" s="105">
        <v>0.0</v>
      </c>
      <c r="AA23" s="105">
        <v>0.0</v>
      </c>
      <c r="AB23" s="105">
        <v>0.0</v>
      </c>
      <c r="AC23" s="105">
        <v>0.0</v>
      </c>
      <c r="AD23" s="105">
        <v>0.0</v>
      </c>
      <c r="AE23" s="106">
        <v>0.0</v>
      </c>
      <c r="AF23" s="106">
        <v>0.0</v>
      </c>
      <c r="AG23" s="3"/>
      <c r="AH23" s="108">
        <f t="shared" ref="AH23:AJ23" si="33">sum(U23+AD23)</f>
        <v>0</v>
      </c>
      <c r="AI23" s="109">
        <f t="shared" si="33"/>
        <v>0</v>
      </c>
      <c r="AJ23" s="109">
        <f t="shared" si="33"/>
        <v>0</v>
      </c>
      <c r="AK23" s="107"/>
      <c r="AL23" s="105">
        <v>2.0</v>
      </c>
      <c r="AM23" s="105">
        <v>2.0</v>
      </c>
      <c r="AN23" s="105">
        <v>0.0</v>
      </c>
      <c r="AO23" s="105">
        <v>0.0</v>
      </c>
      <c r="AP23" s="105">
        <v>1.0</v>
      </c>
      <c r="AQ23" s="106">
        <v>3500.0</v>
      </c>
      <c r="AR23" s="106">
        <v>3500.0</v>
      </c>
      <c r="AS23" s="107"/>
      <c r="AT23" s="105">
        <v>2.0</v>
      </c>
      <c r="AU23" s="105">
        <v>2.0</v>
      </c>
      <c r="AV23" s="105">
        <v>0.0</v>
      </c>
      <c r="AW23" s="105">
        <v>1.0</v>
      </c>
      <c r="AX23" s="105">
        <v>0.0</v>
      </c>
      <c r="AY23" s="105">
        <v>1.0</v>
      </c>
      <c r="AZ23" s="106">
        <v>2500.0</v>
      </c>
      <c r="BA23" s="106">
        <v>2500.0</v>
      </c>
      <c r="BB23" s="3"/>
      <c r="BC23" s="108">
        <f t="shared" ref="BC23:BE23" si="34">sum(AP23+AY23)</f>
        <v>2</v>
      </c>
      <c r="BD23" s="109">
        <f t="shared" si="34"/>
        <v>6000</v>
      </c>
      <c r="BE23" s="109">
        <f t="shared" si="34"/>
        <v>6000</v>
      </c>
      <c r="BF23" s="107"/>
      <c r="BG23" s="108">
        <f t="shared" ref="BG23:BI23" si="35">AH23+BC23</f>
        <v>2</v>
      </c>
      <c r="BH23" s="109">
        <f t="shared" si="35"/>
        <v>6000</v>
      </c>
      <c r="BI23" s="109">
        <f t="shared" si="35"/>
        <v>6000</v>
      </c>
      <c r="BJ23" s="107"/>
      <c r="BK23" s="107"/>
    </row>
    <row r="24" ht="14.25" customHeight="1">
      <c r="A24" s="103"/>
      <c r="B24" s="104">
        <f t="shared" si="8"/>
        <v>45150</v>
      </c>
      <c r="C24" s="97"/>
      <c r="D24" s="105" t="s">
        <v>119</v>
      </c>
      <c r="E24" s="105"/>
      <c r="F24" s="105"/>
      <c r="G24" s="106">
        <v>0.0</v>
      </c>
      <c r="H24" s="105">
        <v>6.0</v>
      </c>
      <c r="I24" s="105">
        <v>8.0</v>
      </c>
      <c r="J24" s="105">
        <v>7.0</v>
      </c>
      <c r="K24" s="105">
        <v>0.0</v>
      </c>
      <c r="L24" s="105">
        <v>0.0</v>
      </c>
      <c r="M24" s="105">
        <v>0.0</v>
      </c>
      <c r="N24" s="105">
        <v>0.0</v>
      </c>
      <c r="O24" s="107"/>
      <c r="P24" s="107"/>
      <c r="Q24" s="105">
        <v>0.0</v>
      </c>
      <c r="R24" s="105">
        <v>0.0</v>
      </c>
      <c r="S24" s="105">
        <v>0.0</v>
      </c>
      <c r="T24" s="105">
        <v>0.0</v>
      </c>
      <c r="U24" s="105">
        <v>0.0</v>
      </c>
      <c r="V24" s="106">
        <v>0.0</v>
      </c>
      <c r="W24" s="106">
        <v>0.0</v>
      </c>
      <c r="X24" s="107"/>
      <c r="Y24" s="105">
        <v>0.0</v>
      </c>
      <c r="Z24" s="105">
        <v>0.0</v>
      </c>
      <c r="AA24" s="105">
        <v>0.0</v>
      </c>
      <c r="AB24" s="105">
        <v>0.0</v>
      </c>
      <c r="AC24" s="105">
        <v>0.0</v>
      </c>
      <c r="AD24" s="105">
        <v>0.0</v>
      </c>
      <c r="AE24" s="106">
        <v>0.0</v>
      </c>
      <c r="AF24" s="106">
        <v>0.0</v>
      </c>
      <c r="AG24" s="3"/>
      <c r="AH24" s="108">
        <f t="shared" ref="AH24:AJ24" si="36">sum(U24+AD24)</f>
        <v>0</v>
      </c>
      <c r="AI24" s="109">
        <f t="shared" si="36"/>
        <v>0</v>
      </c>
      <c r="AJ24" s="109">
        <f t="shared" si="36"/>
        <v>0</v>
      </c>
      <c r="AK24" s="107"/>
      <c r="AL24" s="105">
        <v>0.0</v>
      </c>
      <c r="AM24" s="105">
        <v>0.0</v>
      </c>
      <c r="AN24" s="105">
        <v>0.0</v>
      </c>
      <c r="AO24" s="105">
        <v>0.0</v>
      </c>
      <c r="AP24" s="105">
        <v>0.0</v>
      </c>
      <c r="AQ24" s="106">
        <v>0.0</v>
      </c>
      <c r="AR24" s="106">
        <v>0.0</v>
      </c>
      <c r="AS24" s="107"/>
      <c r="AT24" s="105">
        <v>0.0</v>
      </c>
      <c r="AU24" s="105">
        <v>0.0</v>
      </c>
      <c r="AV24" s="105">
        <v>0.0</v>
      </c>
      <c r="AW24" s="105">
        <v>0.0</v>
      </c>
      <c r="AX24" s="105">
        <v>0.0</v>
      </c>
      <c r="AY24" s="105">
        <v>0.0</v>
      </c>
      <c r="AZ24" s="106">
        <v>0.0</v>
      </c>
      <c r="BA24" s="106">
        <v>0.0</v>
      </c>
      <c r="BB24" s="3"/>
      <c r="BC24" s="108">
        <f t="shared" ref="BC24:BE24" si="37">sum(AP24+AY24)</f>
        <v>0</v>
      </c>
      <c r="BD24" s="109">
        <f t="shared" si="37"/>
        <v>0</v>
      </c>
      <c r="BE24" s="109">
        <f t="shared" si="37"/>
        <v>0</v>
      </c>
      <c r="BF24" s="107"/>
      <c r="BG24" s="108">
        <f t="shared" ref="BG24:BI24" si="38">AH24+BC24</f>
        <v>0</v>
      </c>
      <c r="BH24" s="109">
        <f t="shared" si="38"/>
        <v>0</v>
      </c>
      <c r="BI24" s="109">
        <f t="shared" si="38"/>
        <v>0</v>
      </c>
      <c r="BJ24" s="107"/>
      <c r="BK24" s="107"/>
    </row>
    <row r="25" ht="14.25" customHeight="1">
      <c r="A25" s="103"/>
      <c r="B25" s="104">
        <f t="shared" si="8"/>
        <v>45151</v>
      </c>
      <c r="C25" s="97"/>
      <c r="D25" s="105" t="s">
        <v>119</v>
      </c>
      <c r="E25" s="105"/>
      <c r="F25" s="105"/>
      <c r="G25" s="106">
        <v>0.0</v>
      </c>
      <c r="H25" s="105">
        <v>0.0</v>
      </c>
      <c r="I25" s="105">
        <v>0.0</v>
      </c>
      <c r="J25" s="105">
        <v>0.0</v>
      </c>
      <c r="K25" s="105">
        <v>1.0</v>
      </c>
      <c r="L25" s="105">
        <v>0.0</v>
      </c>
      <c r="M25" s="105">
        <v>0.0</v>
      </c>
      <c r="N25" s="105">
        <v>0.0</v>
      </c>
      <c r="O25" s="107"/>
      <c r="P25" s="107"/>
      <c r="Q25" s="105">
        <v>0.0</v>
      </c>
      <c r="R25" s="105">
        <v>0.0</v>
      </c>
      <c r="S25" s="105">
        <v>0.0</v>
      </c>
      <c r="T25" s="105">
        <v>0.0</v>
      </c>
      <c r="U25" s="105">
        <v>0.0</v>
      </c>
      <c r="V25" s="106">
        <v>0.0</v>
      </c>
      <c r="W25" s="106">
        <v>0.0</v>
      </c>
      <c r="X25" s="107"/>
      <c r="Y25" s="105">
        <v>0.0</v>
      </c>
      <c r="Z25" s="105">
        <v>0.0</v>
      </c>
      <c r="AA25" s="105">
        <v>0.0</v>
      </c>
      <c r="AB25" s="105">
        <v>0.0</v>
      </c>
      <c r="AC25" s="105">
        <v>0.0</v>
      </c>
      <c r="AD25" s="105">
        <v>0.0</v>
      </c>
      <c r="AE25" s="106">
        <v>0.0</v>
      </c>
      <c r="AF25" s="106">
        <v>0.0</v>
      </c>
      <c r="AG25" s="3"/>
      <c r="AH25" s="108">
        <f t="shared" ref="AH25:AJ25" si="39">sum(U25+AD25)</f>
        <v>0</v>
      </c>
      <c r="AI25" s="109">
        <f t="shared" si="39"/>
        <v>0</v>
      </c>
      <c r="AJ25" s="109">
        <f t="shared" si="39"/>
        <v>0</v>
      </c>
      <c r="AK25" s="107"/>
      <c r="AL25" s="105">
        <v>0.0</v>
      </c>
      <c r="AM25" s="105">
        <v>0.0</v>
      </c>
      <c r="AN25" s="105">
        <v>0.0</v>
      </c>
      <c r="AO25" s="105">
        <v>0.0</v>
      </c>
      <c r="AP25" s="105">
        <v>0.0</v>
      </c>
      <c r="AQ25" s="106">
        <v>0.0</v>
      </c>
      <c r="AR25" s="106">
        <v>0.0</v>
      </c>
      <c r="AS25" s="107"/>
      <c r="AT25" s="105">
        <v>2.0</v>
      </c>
      <c r="AU25" s="105">
        <v>2.0</v>
      </c>
      <c r="AV25" s="105">
        <v>0.0</v>
      </c>
      <c r="AW25" s="105">
        <v>0.0</v>
      </c>
      <c r="AX25" s="105">
        <v>0.0</v>
      </c>
      <c r="AY25" s="105">
        <v>0.0</v>
      </c>
      <c r="AZ25" s="106">
        <v>0.0</v>
      </c>
      <c r="BA25" s="106">
        <v>0.0</v>
      </c>
      <c r="BB25" s="3"/>
      <c r="BC25" s="108">
        <f t="shared" ref="BC25:BE25" si="40">sum(AP25+AY25)</f>
        <v>0</v>
      </c>
      <c r="BD25" s="109">
        <f t="shared" si="40"/>
        <v>0</v>
      </c>
      <c r="BE25" s="109">
        <f t="shared" si="40"/>
        <v>0</v>
      </c>
      <c r="BF25" s="107"/>
      <c r="BG25" s="108">
        <f t="shared" ref="BG25:BI25" si="41">AH25+BC25</f>
        <v>0</v>
      </c>
      <c r="BH25" s="109">
        <f t="shared" si="41"/>
        <v>0</v>
      </c>
      <c r="BI25" s="109">
        <f t="shared" si="41"/>
        <v>0</v>
      </c>
      <c r="BJ25" s="107"/>
      <c r="BK25" s="107"/>
    </row>
    <row r="26" ht="14.25" customHeight="1">
      <c r="A26" s="103"/>
      <c r="B26" s="104">
        <f t="shared" si="8"/>
        <v>45152</v>
      </c>
      <c r="C26" s="97"/>
      <c r="D26" s="105" t="s">
        <v>119</v>
      </c>
      <c r="E26" s="105"/>
      <c r="F26" s="105"/>
      <c r="G26" s="106">
        <v>0.0</v>
      </c>
      <c r="H26" s="105">
        <v>4.0</v>
      </c>
      <c r="I26" s="105">
        <v>8.0</v>
      </c>
      <c r="J26" s="105">
        <v>6.0</v>
      </c>
      <c r="K26" s="105">
        <v>1.0</v>
      </c>
      <c r="L26" s="105">
        <v>0.0</v>
      </c>
      <c r="M26" s="105">
        <v>0.0</v>
      </c>
      <c r="N26" s="105">
        <v>0.0</v>
      </c>
      <c r="O26" s="107"/>
      <c r="P26" s="107"/>
      <c r="Q26" s="105">
        <v>0.0</v>
      </c>
      <c r="R26" s="105">
        <v>0.0</v>
      </c>
      <c r="S26" s="105">
        <v>0.0</v>
      </c>
      <c r="T26" s="105">
        <v>0.0</v>
      </c>
      <c r="U26" s="105">
        <v>0.0</v>
      </c>
      <c r="V26" s="106">
        <v>0.0</v>
      </c>
      <c r="W26" s="106">
        <v>0.0</v>
      </c>
      <c r="X26" s="107"/>
      <c r="Y26" s="105">
        <v>0.0</v>
      </c>
      <c r="Z26" s="105">
        <v>0.0</v>
      </c>
      <c r="AA26" s="105">
        <v>0.0</v>
      </c>
      <c r="AB26" s="105">
        <v>0.0</v>
      </c>
      <c r="AC26" s="105">
        <v>0.0</v>
      </c>
      <c r="AD26" s="105">
        <v>0.0</v>
      </c>
      <c r="AE26" s="106">
        <v>0.0</v>
      </c>
      <c r="AF26" s="106">
        <v>0.0</v>
      </c>
      <c r="AG26" s="3"/>
      <c r="AH26" s="108">
        <f t="shared" ref="AH26:AJ26" si="42">sum(U26+AD26)</f>
        <v>0</v>
      </c>
      <c r="AI26" s="109">
        <f t="shared" si="42"/>
        <v>0</v>
      </c>
      <c r="AJ26" s="109">
        <f t="shared" si="42"/>
        <v>0</v>
      </c>
      <c r="AK26" s="107"/>
      <c r="AL26" s="105">
        <v>1.0</v>
      </c>
      <c r="AM26" s="105">
        <v>0.0</v>
      </c>
      <c r="AN26" s="105">
        <v>1.0</v>
      </c>
      <c r="AO26" s="105">
        <v>4.0</v>
      </c>
      <c r="AP26" s="105">
        <v>4.0</v>
      </c>
      <c r="AQ26" s="106">
        <v>6500.0</v>
      </c>
      <c r="AR26" s="106">
        <v>8500.0</v>
      </c>
      <c r="AS26" s="107"/>
      <c r="AT26" s="105">
        <v>3.0</v>
      </c>
      <c r="AU26" s="105">
        <v>3.0</v>
      </c>
      <c r="AV26" s="105">
        <v>0.0</v>
      </c>
      <c r="AW26" s="105">
        <v>2.0</v>
      </c>
      <c r="AX26" s="105">
        <v>0.0</v>
      </c>
      <c r="AY26" s="105">
        <v>2.0</v>
      </c>
      <c r="AZ26" s="106">
        <v>4000.0</v>
      </c>
      <c r="BA26" s="106">
        <v>4000.0</v>
      </c>
      <c r="BB26" s="3"/>
      <c r="BC26" s="108">
        <f t="shared" ref="BC26:BE26" si="43">sum(AP26+AY26)</f>
        <v>6</v>
      </c>
      <c r="BD26" s="109">
        <f t="shared" si="43"/>
        <v>10500</v>
      </c>
      <c r="BE26" s="109">
        <f t="shared" si="43"/>
        <v>12500</v>
      </c>
      <c r="BF26" s="107"/>
      <c r="BG26" s="108">
        <f t="shared" ref="BG26:BI26" si="44">AH26+BC26</f>
        <v>6</v>
      </c>
      <c r="BH26" s="109">
        <f t="shared" si="44"/>
        <v>10500</v>
      </c>
      <c r="BI26" s="109">
        <f t="shared" si="44"/>
        <v>12500</v>
      </c>
      <c r="BJ26" s="107"/>
      <c r="BK26" s="107"/>
    </row>
    <row r="27" ht="14.25" customHeight="1">
      <c r="A27" s="103"/>
      <c r="B27" s="104">
        <f t="shared" si="8"/>
        <v>45153</v>
      </c>
      <c r="C27" s="97"/>
      <c r="D27" s="105" t="s">
        <v>119</v>
      </c>
      <c r="E27" s="105"/>
      <c r="F27" s="105"/>
      <c r="G27" s="106">
        <v>0.0</v>
      </c>
      <c r="H27" s="105">
        <v>1.0</v>
      </c>
      <c r="I27" s="105">
        <v>13.0</v>
      </c>
      <c r="J27" s="105">
        <v>7.0</v>
      </c>
      <c r="K27" s="105">
        <v>2.0</v>
      </c>
      <c r="L27" s="105">
        <v>2.0</v>
      </c>
      <c r="M27" s="105">
        <v>2.0</v>
      </c>
      <c r="N27" s="105">
        <v>0.0</v>
      </c>
      <c r="O27" s="107"/>
      <c r="P27" s="107"/>
      <c r="Q27" s="105">
        <v>0.0</v>
      </c>
      <c r="R27" s="105">
        <v>0.0</v>
      </c>
      <c r="S27" s="105">
        <v>0.0</v>
      </c>
      <c r="T27" s="105">
        <v>0.0</v>
      </c>
      <c r="U27" s="105">
        <v>0.0</v>
      </c>
      <c r="V27" s="106">
        <v>0.0</v>
      </c>
      <c r="W27" s="106">
        <v>0.0</v>
      </c>
      <c r="X27" s="107"/>
      <c r="Y27" s="105">
        <v>0.0</v>
      </c>
      <c r="Z27" s="105">
        <v>0.0</v>
      </c>
      <c r="AA27" s="105">
        <v>0.0</v>
      </c>
      <c r="AB27" s="105">
        <v>0.0</v>
      </c>
      <c r="AC27" s="105">
        <v>0.0</v>
      </c>
      <c r="AD27" s="105">
        <v>0.0</v>
      </c>
      <c r="AE27" s="106">
        <v>0.0</v>
      </c>
      <c r="AF27" s="106">
        <v>0.0</v>
      </c>
      <c r="AG27" s="3"/>
      <c r="AH27" s="108">
        <f t="shared" ref="AH27:AJ27" si="45">sum(U27+AD27)</f>
        <v>0</v>
      </c>
      <c r="AI27" s="109">
        <f t="shared" si="45"/>
        <v>0</v>
      </c>
      <c r="AJ27" s="109">
        <f t="shared" si="45"/>
        <v>0</v>
      </c>
      <c r="AK27" s="107"/>
      <c r="AL27" s="105">
        <v>1.0</v>
      </c>
      <c r="AM27" s="105">
        <v>1.0</v>
      </c>
      <c r="AN27" s="105">
        <v>0.0</v>
      </c>
      <c r="AO27" s="105">
        <v>0.0</v>
      </c>
      <c r="AP27" s="105">
        <v>0.0</v>
      </c>
      <c r="AQ27" s="106">
        <v>0.0</v>
      </c>
      <c r="AR27" s="106">
        <v>0.0</v>
      </c>
      <c r="AS27" s="107"/>
      <c r="AT27" s="105">
        <v>2.0</v>
      </c>
      <c r="AU27" s="105">
        <v>2.0</v>
      </c>
      <c r="AV27" s="105">
        <v>0.0</v>
      </c>
      <c r="AW27" s="105">
        <v>0.0</v>
      </c>
      <c r="AX27" s="105">
        <v>0.0</v>
      </c>
      <c r="AY27" s="105">
        <v>0.0</v>
      </c>
      <c r="AZ27" s="106">
        <v>0.0</v>
      </c>
      <c r="BA27" s="106">
        <v>0.0</v>
      </c>
      <c r="BB27" s="3"/>
      <c r="BC27" s="108">
        <f t="shared" ref="BC27:BE27" si="46">sum(AP27+AY27)</f>
        <v>0</v>
      </c>
      <c r="BD27" s="109">
        <f t="shared" si="46"/>
        <v>0</v>
      </c>
      <c r="BE27" s="109">
        <f t="shared" si="46"/>
        <v>0</v>
      </c>
      <c r="BF27" s="107"/>
      <c r="BG27" s="108">
        <f t="shared" ref="BG27:BI27" si="47">AH27+BC27</f>
        <v>0</v>
      </c>
      <c r="BH27" s="109">
        <f t="shared" si="47"/>
        <v>0</v>
      </c>
      <c r="BI27" s="109">
        <f t="shared" si="47"/>
        <v>0</v>
      </c>
      <c r="BJ27" s="107"/>
      <c r="BK27" s="107"/>
    </row>
    <row r="28" ht="14.25" customHeight="1">
      <c r="A28" s="103"/>
      <c r="B28" s="104">
        <f t="shared" si="8"/>
        <v>45154</v>
      </c>
      <c r="C28" s="97"/>
      <c r="D28" s="105" t="s">
        <v>119</v>
      </c>
      <c r="E28" s="105"/>
      <c r="F28" s="105"/>
      <c r="G28" s="106">
        <v>0.0</v>
      </c>
      <c r="H28" s="105">
        <v>1.0</v>
      </c>
      <c r="I28" s="105">
        <v>12.0</v>
      </c>
      <c r="J28" s="105">
        <v>5.0</v>
      </c>
      <c r="K28" s="105">
        <v>0.0</v>
      </c>
      <c r="L28" s="105">
        <v>0.0</v>
      </c>
      <c r="M28" s="105">
        <v>0.0</v>
      </c>
      <c r="N28" s="105">
        <v>0.0</v>
      </c>
      <c r="O28" s="107"/>
      <c r="P28" s="107"/>
      <c r="Q28" s="105">
        <v>0.0</v>
      </c>
      <c r="R28" s="105">
        <v>0.0</v>
      </c>
      <c r="S28" s="105">
        <v>0.0</v>
      </c>
      <c r="T28" s="105">
        <v>0.0</v>
      </c>
      <c r="U28" s="105">
        <v>0.0</v>
      </c>
      <c r="V28" s="106">
        <v>0.0</v>
      </c>
      <c r="W28" s="106">
        <v>0.0</v>
      </c>
      <c r="X28" s="107"/>
      <c r="Y28" s="105">
        <v>0.0</v>
      </c>
      <c r="Z28" s="105">
        <v>0.0</v>
      </c>
      <c r="AA28" s="105">
        <v>0.0</v>
      </c>
      <c r="AB28" s="105">
        <v>0.0</v>
      </c>
      <c r="AC28" s="105">
        <v>0.0</v>
      </c>
      <c r="AD28" s="105">
        <v>0.0</v>
      </c>
      <c r="AE28" s="106">
        <v>0.0</v>
      </c>
      <c r="AF28" s="106">
        <v>0.0</v>
      </c>
      <c r="AG28" s="3"/>
      <c r="AH28" s="108">
        <f t="shared" ref="AH28:AJ28" si="48">sum(U28+AD28)</f>
        <v>0</v>
      </c>
      <c r="AI28" s="109">
        <f t="shared" si="48"/>
        <v>0</v>
      </c>
      <c r="AJ28" s="109">
        <f t="shared" si="48"/>
        <v>0</v>
      </c>
      <c r="AK28" s="107"/>
      <c r="AL28" s="105">
        <v>2.0</v>
      </c>
      <c r="AM28" s="105">
        <v>2.0</v>
      </c>
      <c r="AN28" s="105">
        <v>0.0</v>
      </c>
      <c r="AO28" s="105">
        <v>0.0</v>
      </c>
      <c r="AP28" s="105">
        <v>0.0</v>
      </c>
      <c r="AQ28" s="106">
        <v>0.0</v>
      </c>
      <c r="AR28" s="106">
        <v>0.0</v>
      </c>
      <c r="AS28" s="107"/>
      <c r="AT28" s="105">
        <v>1.0</v>
      </c>
      <c r="AU28" s="105">
        <v>1.0</v>
      </c>
      <c r="AV28" s="105">
        <v>0.0</v>
      </c>
      <c r="AW28" s="105">
        <v>0.0</v>
      </c>
      <c r="AX28" s="105">
        <v>0.0</v>
      </c>
      <c r="AY28" s="105">
        <v>0.0</v>
      </c>
      <c r="AZ28" s="106">
        <v>0.0</v>
      </c>
      <c r="BA28" s="106">
        <v>0.0</v>
      </c>
      <c r="BB28" s="3"/>
      <c r="BC28" s="108">
        <f t="shared" ref="BC28:BE28" si="49">sum(AP28+AY28)</f>
        <v>0</v>
      </c>
      <c r="BD28" s="109">
        <f t="shared" si="49"/>
        <v>0</v>
      </c>
      <c r="BE28" s="109">
        <f t="shared" si="49"/>
        <v>0</v>
      </c>
      <c r="BF28" s="107"/>
      <c r="BG28" s="108">
        <f t="shared" ref="BG28:BI28" si="50">AH28+BC28</f>
        <v>0</v>
      </c>
      <c r="BH28" s="109">
        <f t="shared" si="50"/>
        <v>0</v>
      </c>
      <c r="BI28" s="109">
        <f t="shared" si="50"/>
        <v>0</v>
      </c>
      <c r="BJ28" s="107"/>
      <c r="BK28" s="107"/>
    </row>
    <row r="29" ht="14.25" customHeight="1">
      <c r="A29" s="103"/>
      <c r="B29" s="104">
        <f t="shared" si="8"/>
        <v>45155</v>
      </c>
      <c r="C29" s="97"/>
      <c r="D29" s="105" t="s">
        <v>119</v>
      </c>
      <c r="E29" s="105"/>
      <c r="F29" s="105"/>
      <c r="G29" s="106">
        <v>0.0</v>
      </c>
      <c r="H29" s="105">
        <v>0.0</v>
      </c>
      <c r="I29" s="105">
        <v>0.0</v>
      </c>
      <c r="J29" s="105">
        <v>0.0</v>
      </c>
      <c r="K29" s="105">
        <v>2.0</v>
      </c>
      <c r="L29" s="105">
        <v>0.0</v>
      </c>
      <c r="M29" s="105">
        <v>0.0</v>
      </c>
      <c r="N29" s="105">
        <v>0.0</v>
      </c>
      <c r="O29" s="107"/>
      <c r="P29" s="107"/>
      <c r="Q29" s="105">
        <v>0.0</v>
      </c>
      <c r="R29" s="105">
        <v>0.0</v>
      </c>
      <c r="S29" s="105">
        <v>0.0</v>
      </c>
      <c r="T29" s="105">
        <v>0.0</v>
      </c>
      <c r="U29" s="105">
        <v>0.0</v>
      </c>
      <c r="V29" s="106">
        <v>0.0</v>
      </c>
      <c r="W29" s="106">
        <v>0.0</v>
      </c>
      <c r="X29" s="107"/>
      <c r="Y29" s="105">
        <v>0.0</v>
      </c>
      <c r="Z29" s="105">
        <v>0.0</v>
      </c>
      <c r="AA29" s="105">
        <v>0.0</v>
      </c>
      <c r="AB29" s="105">
        <v>0.0</v>
      </c>
      <c r="AC29" s="105">
        <v>0.0</v>
      </c>
      <c r="AD29" s="105">
        <v>0.0</v>
      </c>
      <c r="AE29" s="106">
        <v>0.0</v>
      </c>
      <c r="AF29" s="106">
        <v>0.0</v>
      </c>
      <c r="AG29" s="3"/>
      <c r="AH29" s="108">
        <f t="shared" ref="AH29:AJ29" si="51">sum(U29+AD29)</f>
        <v>0</v>
      </c>
      <c r="AI29" s="109">
        <f t="shared" si="51"/>
        <v>0</v>
      </c>
      <c r="AJ29" s="109">
        <f t="shared" si="51"/>
        <v>0</v>
      </c>
      <c r="AK29" s="107"/>
      <c r="AL29" s="105">
        <v>0.0</v>
      </c>
      <c r="AM29" s="105">
        <v>0.0</v>
      </c>
      <c r="AN29" s="105">
        <v>0.0</v>
      </c>
      <c r="AO29" s="105">
        <v>0.0</v>
      </c>
      <c r="AP29" s="105">
        <v>0.0</v>
      </c>
      <c r="AQ29" s="106">
        <v>0.0</v>
      </c>
      <c r="AR29" s="106">
        <v>0.0</v>
      </c>
      <c r="AS29" s="107"/>
      <c r="AT29" s="105">
        <v>2.0</v>
      </c>
      <c r="AU29" s="105">
        <v>2.0</v>
      </c>
      <c r="AV29" s="105">
        <v>0.0</v>
      </c>
      <c r="AW29" s="105">
        <v>1.0</v>
      </c>
      <c r="AX29" s="105">
        <v>0.0</v>
      </c>
      <c r="AY29" s="105">
        <v>1.0</v>
      </c>
      <c r="AZ29" s="106">
        <v>1500.0</v>
      </c>
      <c r="BA29" s="106">
        <v>1500.0</v>
      </c>
      <c r="BB29" s="3"/>
      <c r="BC29" s="108">
        <f t="shared" ref="BC29:BE29" si="52">sum(AP29+AY29)</f>
        <v>1</v>
      </c>
      <c r="BD29" s="109">
        <f t="shared" si="52"/>
        <v>1500</v>
      </c>
      <c r="BE29" s="109">
        <f t="shared" si="52"/>
        <v>1500</v>
      </c>
      <c r="BF29" s="107"/>
      <c r="BG29" s="108">
        <f t="shared" ref="BG29:BI29" si="53">AH29+BC29</f>
        <v>1</v>
      </c>
      <c r="BH29" s="109">
        <f t="shared" si="53"/>
        <v>1500</v>
      </c>
      <c r="BI29" s="109">
        <f t="shared" si="53"/>
        <v>1500</v>
      </c>
      <c r="BJ29" s="107"/>
      <c r="BK29" s="107"/>
    </row>
    <row r="30" ht="14.25" customHeight="1">
      <c r="A30" s="103"/>
      <c r="B30" s="104">
        <f t="shared" si="8"/>
        <v>45156</v>
      </c>
      <c r="C30" s="97"/>
      <c r="D30" s="105" t="s">
        <v>119</v>
      </c>
      <c r="E30" s="105"/>
      <c r="F30" s="105"/>
      <c r="G30" s="106">
        <v>0.0</v>
      </c>
      <c r="H30" s="105">
        <v>0.0</v>
      </c>
      <c r="I30" s="105">
        <v>0.0</v>
      </c>
      <c r="J30" s="105">
        <v>0.0</v>
      </c>
      <c r="K30" s="105">
        <v>1.0</v>
      </c>
      <c r="L30" s="105">
        <v>0.0</v>
      </c>
      <c r="M30" s="105">
        <v>0.0</v>
      </c>
      <c r="N30" s="105">
        <v>0.0</v>
      </c>
      <c r="O30" s="107"/>
      <c r="P30" s="107"/>
      <c r="Q30" s="105">
        <v>0.0</v>
      </c>
      <c r="R30" s="105">
        <v>0.0</v>
      </c>
      <c r="S30" s="105">
        <v>0.0</v>
      </c>
      <c r="T30" s="105">
        <v>0.0</v>
      </c>
      <c r="U30" s="105">
        <v>0.0</v>
      </c>
      <c r="V30" s="106">
        <v>0.0</v>
      </c>
      <c r="W30" s="106">
        <v>0.0</v>
      </c>
      <c r="X30" s="107"/>
      <c r="Y30" s="105">
        <v>0.0</v>
      </c>
      <c r="Z30" s="105">
        <v>0.0</v>
      </c>
      <c r="AA30" s="105">
        <v>0.0</v>
      </c>
      <c r="AB30" s="105">
        <v>0.0</v>
      </c>
      <c r="AC30" s="105">
        <v>0.0</v>
      </c>
      <c r="AD30" s="105">
        <v>0.0</v>
      </c>
      <c r="AE30" s="106">
        <v>0.0</v>
      </c>
      <c r="AF30" s="106">
        <v>0.0</v>
      </c>
      <c r="AG30" s="3"/>
      <c r="AH30" s="108">
        <f t="shared" ref="AH30:AJ30" si="54">sum(U30+AD30)</f>
        <v>0</v>
      </c>
      <c r="AI30" s="109">
        <f t="shared" si="54"/>
        <v>0</v>
      </c>
      <c r="AJ30" s="109">
        <f t="shared" si="54"/>
        <v>0</v>
      </c>
      <c r="AK30" s="107"/>
      <c r="AL30" s="105">
        <v>2.0</v>
      </c>
      <c r="AM30" s="105">
        <v>2.0</v>
      </c>
      <c r="AN30" s="105">
        <v>0.0</v>
      </c>
      <c r="AO30" s="105">
        <v>0.0</v>
      </c>
      <c r="AP30" s="105">
        <v>1.0</v>
      </c>
      <c r="AQ30" s="106">
        <v>1000.0</v>
      </c>
      <c r="AR30" s="106">
        <v>2000.0</v>
      </c>
      <c r="AS30" s="107"/>
      <c r="AT30" s="105">
        <v>3.0</v>
      </c>
      <c r="AU30" s="105">
        <v>3.0</v>
      </c>
      <c r="AV30" s="105">
        <v>0.0</v>
      </c>
      <c r="AW30" s="105">
        <v>1.0</v>
      </c>
      <c r="AX30" s="105">
        <v>0.0</v>
      </c>
      <c r="AY30" s="105">
        <v>1.0</v>
      </c>
      <c r="AZ30" s="106">
        <v>2500.0</v>
      </c>
      <c r="BA30" s="106">
        <v>2500.0</v>
      </c>
      <c r="BB30" s="3"/>
      <c r="BC30" s="108">
        <f t="shared" ref="BC30:BE30" si="55">sum(AP30+AY30)</f>
        <v>2</v>
      </c>
      <c r="BD30" s="109">
        <f t="shared" si="55"/>
        <v>3500</v>
      </c>
      <c r="BE30" s="109">
        <f t="shared" si="55"/>
        <v>4500</v>
      </c>
      <c r="BF30" s="107"/>
      <c r="BG30" s="108">
        <f t="shared" ref="BG30:BI30" si="56">AH30+BC30</f>
        <v>2</v>
      </c>
      <c r="BH30" s="109">
        <f t="shared" si="56"/>
        <v>3500</v>
      </c>
      <c r="BI30" s="109">
        <f t="shared" si="56"/>
        <v>4500</v>
      </c>
      <c r="BJ30" s="107"/>
      <c r="BK30" s="107"/>
    </row>
    <row r="31" ht="14.25" customHeight="1">
      <c r="A31" s="103"/>
      <c r="B31" s="104">
        <f t="shared" si="8"/>
        <v>45157</v>
      </c>
      <c r="C31" s="97"/>
      <c r="D31" s="105" t="s">
        <v>119</v>
      </c>
      <c r="E31" s="105"/>
      <c r="F31" s="105"/>
      <c r="G31" s="106">
        <v>0.0</v>
      </c>
      <c r="H31" s="105">
        <v>0.0</v>
      </c>
      <c r="I31" s="105">
        <v>0.0</v>
      </c>
      <c r="J31" s="105">
        <v>0.0</v>
      </c>
      <c r="K31" s="105">
        <v>0.0</v>
      </c>
      <c r="L31" s="105">
        <v>0.0</v>
      </c>
      <c r="M31" s="105">
        <v>0.0</v>
      </c>
      <c r="N31" s="105">
        <v>0.0</v>
      </c>
      <c r="O31" s="107"/>
      <c r="P31" s="107"/>
      <c r="Q31" s="105">
        <v>0.0</v>
      </c>
      <c r="R31" s="105">
        <v>0.0</v>
      </c>
      <c r="S31" s="105">
        <v>0.0</v>
      </c>
      <c r="T31" s="105">
        <v>0.0</v>
      </c>
      <c r="U31" s="105">
        <v>0.0</v>
      </c>
      <c r="V31" s="106">
        <v>0.0</v>
      </c>
      <c r="W31" s="106">
        <v>0.0</v>
      </c>
      <c r="X31" s="107"/>
      <c r="Y31" s="105">
        <v>0.0</v>
      </c>
      <c r="Z31" s="105">
        <v>0.0</v>
      </c>
      <c r="AA31" s="105">
        <v>0.0</v>
      </c>
      <c r="AB31" s="105">
        <v>0.0</v>
      </c>
      <c r="AC31" s="105">
        <v>0.0</v>
      </c>
      <c r="AD31" s="105">
        <v>0.0</v>
      </c>
      <c r="AE31" s="106">
        <v>0.0</v>
      </c>
      <c r="AF31" s="106">
        <v>0.0</v>
      </c>
      <c r="AG31" s="3"/>
      <c r="AH31" s="108">
        <f t="shared" ref="AH31:AJ31" si="57">sum(U31+AD31)</f>
        <v>0</v>
      </c>
      <c r="AI31" s="109">
        <f t="shared" si="57"/>
        <v>0</v>
      </c>
      <c r="AJ31" s="109">
        <f t="shared" si="57"/>
        <v>0</v>
      </c>
      <c r="AK31" s="107"/>
      <c r="AL31" s="105">
        <v>0.0</v>
      </c>
      <c r="AM31" s="105">
        <v>0.0</v>
      </c>
      <c r="AN31" s="105">
        <v>0.0</v>
      </c>
      <c r="AO31" s="105">
        <v>0.0</v>
      </c>
      <c r="AP31" s="105">
        <v>0.0</v>
      </c>
      <c r="AQ31" s="106">
        <v>0.0</v>
      </c>
      <c r="AR31" s="106">
        <v>0.0</v>
      </c>
      <c r="AS31" s="107"/>
      <c r="AT31" s="105">
        <v>0.0</v>
      </c>
      <c r="AU31" s="105">
        <v>0.0</v>
      </c>
      <c r="AV31" s="105">
        <v>0.0</v>
      </c>
      <c r="AW31" s="105">
        <v>0.0</v>
      </c>
      <c r="AX31" s="105">
        <v>0.0</v>
      </c>
      <c r="AY31" s="105">
        <v>0.0</v>
      </c>
      <c r="AZ31" s="106">
        <v>0.0</v>
      </c>
      <c r="BA31" s="106">
        <v>0.0</v>
      </c>
      <c r="BB31" s="3"/>
      <c r="BC31" s="108">
        <f t="shared" ref="BC31:BE31" si="58">sum(AP31+AY31)</f>
        <v>0</v>
      </c>
      <c r="BD31" s="109">
        <f t="shared" si="58"/>
        <v>0</v>
      </c>
      <c r="BE31" s="109">
        <f t="shared" si="58"/>
        <v>0</v>
      </c>
      <c r="BF31" s="107"/>
      <c r="BG31" s="108">
        <f t="shared" ref="BG31:BI31" si="59">AH31+BC31</f>
        <v>0</v>
      </c>
      <c r="BH31" s="109">
        <f t="shared" si="59"/>
        <v>0</v>
      </c>
      <c r="BI31" s="109">
        <f t="shared" si="59"/>
        <v>0</v>
      </c>
      <c r="BJ31" s="107"/>
      <c r="BK31" s="107"/>
    </row>
    <row r="32" ht="14.25" customHeight="1">
      <c r="A32" s="103"/>
      <c r="B32" s="104">
        <f t="shared" si="8"/>
        <v>45158</v>
      </c>
      <c r="C32" s="97"/>
      <c r="D32" s="105" t="s">
        <v>119</v>
      </c>
      <c r="E32" s="105"/>
      <c r="F32" s="105"/>
      <c r="G32" s="106">
        <v>0.0</v>
      </c>
      <c r="H32" s="105">
        <v>0.0</v>
      </c>
      <c r="I32" s="105">
        <v>0.0</v>
      </c>
      <c r="J32" s="105">
        <v>0.0</v>
      </c>
      <c r="K32" s="105">
        <v>3.0</v>
      </c>
      <c r="L32" s="105">
        <v>0.0</v>
      </c>
      <c r="M32" s="105">
        <v>0.0</v>
      </c>
      <c r="N32" s="105">
        <v>0.0</v>
      </c>
      <c r="O32" s="107"/>
      <c r="P32" s="107"/>
      <c r="Q32" s="105">
        <v>0.0</v>
      </c>
      <c r="R32" s="105">
        <v>0.0</v>
      </c>
      <c r="S32" s="105">
        <v>0.0</v>
      </c>
      <c r="T32" s="105">
        <v>0.0</v>
      </c>
      <c r="U32" s="105">
        <v>0.0</v>
      </c>
      <c r="V32" s="106">
        <v>0.0</v>
      </c>
      <c r="W32" s="106">
        <v>0.0</v>
      </c>
      <c r="X32" s="107"/>
      <c r="Y32" s="105">
        <v>0.0</v>
      </c>
      <c r="Z32" s="105">
        <v>0.0</v>
      </c>
      <c r="AA32" s="105">
        <v>0.0</v>
      </c>
      <c r="AB32" s="105">
        <v>0.0</v>
      </c>
      <c r="AC32" s="105">
        <v>0.0</v>
      </c>
      <c r="AD32" s="105">
        <v>0.0</v>
      </c>
      <c r="AE32" s="106">
        <v>0.0</v>
      </c>
      <c r="AF32" s="106">
        <v>0.0</v>
      </c>
      <c r="AG32" s="3"/>
      <c r="AH32" s="108">
        <f t="shared" ref="AH32:AJ32" si="60">sum(U32+AD32)</f>
        <v>0</v>
      </c>
      <c r="AI32" s="109">
        <f t="shared" si="60"/>
        <v>0</v>
      </c>
      <c r="AJ32" s="109">
        <f t="shared" si="60"/>
        <v>0</v>
      </c>
      <c r="AK32" s="107"/>
      <c r="AL32" s="105">
        <v>0.0</v>
      </c>
      <c r="AM32" s="105">
        <v>0.0</v>
      </c>
      <c r="AN32" s="105">
        <v>0.0</v>
      </c>
      <c r="AO32" s="105">
        <v>0.0</v>
      </c>
      <c r="AP32" s="105">
        <v>0.0</v>
      </c>
      <c r="AQ32" s="106">
        <v>0.0</v>
      </c>
      <c r="AR32" s="106">
        <v>0.0</v>
      </c>
      <c r="AS32" s="107"/>
      <c r="AT32" s="105">
        <v>0.0</v>
      </c>
      <c r="AU32" s="105">
        <v>0.0</v>
      </c>
      <c r="AV32" s="105">
        <v>0.0</v>
      </c>
      <c r="AW32" s="105">
        <v>0.0</v>
      </c>
      <c r="AX32" s="105">
        <v>0.0</v>
      </c>
      <c r="AY32" s="105">
        <v>0.0</v>
      </c>
      <c r="AZ32" s="106">
        <v>0.0</v>
      </c>
      <c r="BA32" s="106">
        <v>0.0</v>
      </c>
      <c r="BB32" s="3"/>
      <c r="BC32" s="108">
        <f t="shared" ref="BC32:BE32" si="61">sum(AP32+AY32)</f>
        <v>0</v>
      </c>
      <c r="BD32" s="109">
        <f t="shared" si="61"/>
        <v>0</v>
      </c>
      <c r="BE32" s="109">
        <f t="shared" si="61"/>
        <v>0</v>
      </c>
      <c r="BF32" s="107"/>
      <c r="BG32" s="108">
        <f t="shared" ref="BG32:BI32" si="62">AH32+BC32</f>
        <v>0</v>
      </c>
      <c r="BH32" s="109">
        <f t="shared" si="62"/>
        <v>0</v>
      </c>
      <c r="BI32" s="109">
        <f t="shared" si="62"/>
        <v>0</v>
      </c>
      <c r="BJ32" s="107"/>
      <c r="BK32" s="107"/>
    </row>
    <row r="33" ht="14.25" customHeight="1">
      <c r="A33" s="111">
        <v>2.0</v>
      </c>
      <c r="B33" s="104">
        <f t="shared" si="8"/>
        <v>45159</v>
      </c>
      <c r="C33" s="97"/>
      <c r="D33" s="105" t="s">
        <v>119</v>
      </c>
      <c r="E33" s="105"/>
      <c r="F33" s="105"/>
      <c r="G33" s="106">
        <v>0.0</v>
      </c>
      <c r="H33" s="105">
        <v>0.0</v>
      </c>
      <c r="I33" s="105">
        <v>0.0</v>
      </c>
      <c r="J33" s="105">
        <v>0.0</v>
      </c>
      <c r="K33" s="105">
        <v>3.0</v>
      </c>
      <c r="L33" s="105">
        <v>0.0</v>
      </c>
      <c r="M33" s="105">
        <v>0.0</v>
      </c>
      <c r="N33" s="105">
        <v>0.0</v>
      </c>
      <c r="O33" s="107"/>
      <c r="P33" s="107"/>
      <c r="Q33" s="105">
        <v>0.0</v>
      </c>
      <c r="R33" s="105">
        <v>0.0</v>
      </c>
      <c r="S33" s="105">
        <v>0.0</v>
      </c>
      <c r="T33" s="105">
        <v>0.0</v>
      </c>
      <c r="U33" s="105">
        <v>0.0</v>
      </c>
      <c r="V33" s="106">
        <v>0.0</v>
      </c>
      <c r="W33" s="106">
        <v>0.0</v>
      </c>
      <c r="X33" s="107"/>
      <c r="Y33" s="105">
        <v>0.0</v>
      </c>
      <c r="Z33" s="105">
        <v>0.0</v>
      </c>
      <c r="AA33" s="105">
        <v>0.0</v>
      </c>
      <c r="AB33" s="105">
        <v>0.0</v>
      </c>
      <c r="AC33" s="105">
        <v>0.0</v>
      </c>
      <c r="AD33" s="105">
        <v>0.0</v>
      </c>
      <c r="AE33" s="106">
        <v>0.0</v>
      </c>
      <c r="AF33" s="106">
        <v>0.0</v>
      </c>
      <c r="AG33" s="3"/>
      <c r="AH33" s="108">
        <f t="shared" ref="AH33:AJ33" si="63">sum(U33+AD33)</f>
        <v>0</v>
      </c>
      <c r="AI33" s="109">
        <f t="shared" si="63"/>
        <v>0</v>
      </c>
      <c r="AJ33" s="109">
        <f t="shared" si="63"/>
        <v>0</v>
      </c>
      <c r="AK33" s="107"/>
      <c r="AL33" s="105">
        <v>2.0</v>
      </c>
      <c r="AM33" s="105">
        <v>2.0</v>
      </c>
      <c r="AN33" s="105">
        <v>0.0</v>
      </c>
      <c r="AO33" s="105">
        <v>0.0</v>
      </c>
      <c r="AP33" s="105">
        <v>1.0</v>
      </c>
      <c r="AQ33" s="106">
        <v>2500.0</v>
      </c>
      <c r="AR33" s="106">
        <v>2500.0</v>
      </c>
      <c r="AS33" s="107"/>
      <c r="AT33" s="105">
        <v>3.0</v>
      </c>
      <c r="AU33" s="105">
        <v>2.0</v>
      </c>
      <c r="AV33" s="105">
        <v>1.0</v>
      </c>
      <c r="AW33" s="105">
        <v>0.0</v>
      </c>
      <c r="AX33" s="105">
        <v>0.0</v>
      </c>
      <c r="AY33" s="105">
        <v>0.0</v>
      </c>
      <c r="AZ33" s="106">
        <v>0.0</v>
      </c>
      <c r="BA33" s="106">
        <v>0.0</v>
      </c>
      <c r="BB33" s="3"/>
      <c r="BC33" s="108">
        <f t="shared" ref="BC33:BE33" si="64">sum(AP33+AY33)</f>
        <v>1</v>
      </c>
      <c r="BD33" s="109">
        <f t="shared" si="64"/>
        <v>2500</v>
      </c>
      <c r="BE33" s="109">
        <f t="shared" si="64"/>
        <v>2500</v>
      </c>
      <c r="BF33" s="107"/>
      <c r="BG33" s="108">
        <f t="shared" ref="BG33:BI33" si="65">AH33+BC33</f>
        <v>1</v>
      </c>
      <c r="BH33" s="109">
        <f t="shared" si="65"/>
        <v>2500</v>
      </c>
      <c r="BI33" s="109">
        <f t="shared" si="65"/>
        <v>2500</v>
      </c>
      <c r="BJ33" s="107"/>
      <c r="BK33" s="107"/>
    </row>
    <row r="34" ht="14.25" customHeight="1">
      <c r="A34" s="103"/>
      <c r="B34" s="104">
        <f t="shared" si="8"/>
        <v>45160</v>
      </c>
      <c r="C34" s="97"/>
      <c r="D34" s="105" t="s">
        <v>119</v>
      </c>
      <c r="E34" s="105"/>
      <c r="F34" s="105"/>
      <c r="G34" s="106">
        <v>0.0</v>
      </c>
      <c r="H34" s="105">
        <v>0.0</v>
      </c>
      <c r="I34" s="105">
        <v>0.0</v>
      </c>
      <c r="J34" s="105">
        <v>0.0</v>
      </c>
      <c r="K34" s="105">
        <v>2.0</v>
      </c>
      <c r="L34" s="105">
        <v>0.0</v>
      </c>
      <c r="M34" s="105">
        <v>0.0</v>
      </c>
      <c r="N34" s="105">
        <v>0.0</v>
      </c>
      <c r="O34" s="107"/>
      <c r="P34" s="107"/>
      <c r="Q34" s="105">
        <v>0.0</v>
      </c>
      <c r="R34" s="105">
        <v>0.0</v>
      </c>
      <c r="S34" s="105">
        <v>0.0</v>
      </c>
      <c r="T34" s="105">
        <v>0.0</v>
      </c>
      <c r="U34" s="105">
        <v>0.0</v>
      </c>
      <c r="V34" s="106">
        <v>0.0</v>
      </c>
      <c r="W34" s="106">
        <v>0.0</v>
      </c>
      <c r="X34" s="107"/>
      <c r="Y34" s="105">
        <v>0.0</v>
      </c>
      <c r="Z34" s="105">
        <v>0.0</v>
      </c>
      <c r="AA34" s="105">
        <v>0.0</v>
      </c>
      <c r="AB34" s="105">
        <v>0.0</v>
      </c>
      <c r="AC34" s="105">
        <v>0.0</v>
      </c>
      <c r="AD34" s="105">
        <v>0.0</v>
      </c>
      <c r="AE34" s="106">
        <v>0.0</v>
      </c>
      <c r="AF34" s="106">
        <v>0.0</v>
      </c>
      <c r="AG34" s="3"/>
      <c r="AH34" s="108">
        <f t="shared" ref="AH34:AJ34" si="66">sum(U34+AD34)</f>
        <v>0</v>
      </c>
      <c r="AI34" s="109">
        <f t="shared" si="66"/>
        <v>0</v>
      </c>
      <c r="AJ34" s="109">
        <f t="shared" si="66"/>
        <v>0</v>
      </c>
      <c r="AK34" s="107"/>
      <c r="AL34" s="105">
        <v>3.0</v>
      </c>
      <c r="AM34" s="105">
        <v>3.0</v>
      </c>
      <c r="AN34" s="105">
        <v>0.0</v>
      </c>
      <c r="AO34" s="105">
        <v>0.0</v>
      </c>
      <c r="AP34" s="105">
        <v>1.0</v>
      </c>
      <c r="AQ34" s="106">
        <v>500.0</v>
      </c>
      <c r="AR34" s="106">
        <v>500.0</v>
      </c>
      <c r="AS34" s="107"/>
      <c r="AT34" s="105">
        <v>3.0</v>
      </c>
      <c r="AU34" s="105">
        <v>3.0</v>
      </c>
      <c r="AV34" s="105">
        <v>0.0</v>
      </c>
      <c r="AW34" s="105">
        <v>1.0</v>
      </c>
      <c r="AX34" s="105">
        <v>0.0</v>
      </c>
      <c r="AY34" s="105">
        <v>1.0</v>
      </c>
      <c r="AZ34" s="106">
        <v>3500.0</v>
      </c>
      <c r="BA34" s="106">
        <v>3500.0</v>
      </c>
      <c r="BB34" s="3"/>
      <c r="BC34" s="108">
        <f t="shared" ref="BC34:BE34" si="67">sum(AP34+AY34)</f>
        <v>2</v>
      </c>
      <c r="BD34" s="109">
        <f t="shared" si="67"/>
        <v>4000</v>
      </c>
      <c r="BE34" s="109">
        <f t="shared" si="67"/>
        <v>4000</v>
      </c>
      <c r="BF34" s="107"/>
      <c r="BG34" s="108">
        <f t="shared" ref="BG34:BI34" si="68">AH34+BC34</f>
        <v>2</v>
      </c>
      <c r="BH34" s="109">
        <f t="shared" si="68"/>
        <v>4000</v>
      </c>
      <c r="BI34" s="109">
        <f t="shared" si="68"/>
        <v>4000</v>
      </c>
      <c r="BJ34" s="107"/>
      <c r="BK34" s="107"/>
    </row>
    <row r="35" ht="14.25" customHeight="1">
      <c r="A35" s="103"/>
      <c r="B35" s="104">
        <f t="shared" si="8"/>
        <v>45161</v>
      </c>
      <c r="C35" s="97"/>
      <c r="D35" s="105" t="s">
        <v>119</v>
      </c>
      <c r="E35" s="105"/>
      <c r="F35" s="105"/>
      <c r="G35" s="106">
        <v>0.0</v>
      </c>
      <c r="H35" s="105">
        <v>0.0</v>
      </c>
      <c r="I35" s="105">
        <v>0.0</v>
      </c>
      <c r="J35" s="105">
        <v>0.0</v>
      </c>
      <c r="K35" s="105">
        <v>0.0</v>
      </c>
      <c r="L35" s="105">
        <v>0.0</v>
      </c>
      <c r="M35" s="105">
        <v>0.0</v>
      </c>
      <c r="N35" s="105">
        <v>0.0</v>
      </c>
      <c r="O35" s="107"/>
      <c r="P35" s="107"/>
      <c r="Q35" s="105">
        <v>0.0</v>
      </c>
      <c r="R35" s="105">
        <v>0.0</v>
      </c>
      <c r="S35" s="105">
        <v>0.0</v>
      </c>
      <c r="T35" s="105">
        <v>0.0</v>
      </c>
      <c r="U35" s="105">
        <v>0.0</v>
      </c>
      <c r="V35" s="106">
        <v>0.0</v>
      </c>
      <c r="W35" s="106">
        <v>0.0</v>
      </c>
      <c r="X35" s="107"/>
      <c r="Y35" s="105">
        <v>0.0</v>
      </c>
      <c r="Z35" s="105">
        <v>0.0</v>
      </c>
      <c r="AA35" s="105">
        <v>0.0</v>
      </c>
      <c r="AB35" s="105">
        <v>0.0</v>
      </c>
      <c r="AC35" s="105">
        <v>0.0</v>
      </c>
      <c r="AD35" s="105">
        <v>0.0</v>
      </c>
      <c r="AE35" s="106">
        <v>0.0</v>
      </c>
      <c r="AF35" s="106">
        <v>0.0</v>
      </c>
      <c r="AG35" s="3"/>
      <c r="AH35" s="108">
        <f t="shared" ref="AH35:AJ35" si="69">sum(U35+AD35)</f>
        <v>0</v>
      </c>
      <c r="AI35" s="109">
        <f t="shared" si="69"/>
        <v>0</v>
      </c>
      <c r="AJ35" s="109">
        <f t="shared" si="69"/>
        <v>0</v>
      </c>
      <c r="AK35" s="107"/>
      <c r="AL35" s="105">
        <v>0.0</v>
      </c>
      <c r="AM35" s="105">
        <v>0.0</v>
      </c>
      <c r="AN35" s="105">
        <v>0.0</v>
      </c>
      <c r="AO35" s="105">
        <v>0.0</v>
      </c>
      <c r="AP35" s="105">
        <v>0.0</v>
      </c>
      <c r="AQ35" s="106">
        <v>0.0</v>
      </c>
      <c r="AR35" s="106">
        <v>0.0</v>
      </c>
      <c r="AS35" s="107"/>
      <c r="AT35" s="105">
        <v>3.0</v>
      </c>
      <c r="AU35" s="105">
        <v>3.0</v>
      </c>
      <c r="AV35" s="105">
        <v>0.0</v>
      </c>
      <c r="AW35" s="105">
        <v>0.0</v>
      </c>
      <c r="AX35" s="105">
        <v>0.0</v>
      </c>
      <c r="AY35" s="105">
        <v>0.0</v>
      </c>
      <c r="AZ35" s="106">
        <v>0.0</v>
      </c>
      <c r="BA35" s="106">
        <v>0.0</v>
      </c>
      <c r="BB35" s="3"/>
      <c r="BC35" s="108">
        <f t="shared" ref="BC35:BE35" si="70">sum(AP35+AY35)</f>
        <v>0</v>
      </c>
      <c r="BD35" s="109">
        <f t="shared" si="70"/>
        <v>0</v>
      </c>
      <c r="BE35" s="109">
        <f t="shared" si="70"/>
        <v>0</v>
      </c>
      <c r="BF35" s="107"/>
      <c r="BG35" s="108">
        <f t="shared" ref="BG35:BI35" si="71">AH35+BC35</f>
        <v>0</v>
      </c>
      <c r="BH35" s="109">
        <f t="shared" si="71"/>
        <v>0</v>
      </c>
      <c r="BI35" s="109">
        <f t="shared" si="71"/>
        <v>0</v>
      </c>
      <c r="BJ35" s="107"/>
      <c r="BK35" s="107"/>
    </row>
    <row r="36" ht="14.25" customHeight="1">
      <c r="A36" s="103"/>
      <c r="B36" s="104">
        <f t="shared" si="8"/>
        <v>45162</v>
      </c>
      <c r="C36" s="97"/>
      <c r="D36" s="105" t="s">
        <v>119</v>
      </c>
      <c r="E36" s="105"/>
      <c r="F36" s="105"/>
      <c r="G36" s="106">
        <v>0.0</v>
      </c>
      <c r="H36" s="105">
        <v>0.0</v>
      </c>
      <c r="I36" s="105">
        <v>0.0</v>
      </c>
      <c r="J36" s="105">
        <v>0.0</v>
      </c>
      <c r="K36" s="105">
        <v>4.0</v>
      </c>
      <c r="L36" s="105">
        <v>0.0</v>
      </c>
      <c r="M36" s="105">
        <v>0.0</v>
      </c>
      <c r="N36" s="105">
        <v>0.0</v>
      </c>
      <c r="O36" s="107"/>
      <c r="P36" s="107"/>
      <c r="Q36" s="105">
        <v>0.0</v>
      </c>
      <c r="R36" s="105">
        <v>0.0</v>
      </c>
      <c r="S36" s="105">
        <v>0.0</v>
      </c>
      <c r="T36" s="105">
        <v>0.0</v>
      </c>
      <c r="U36" s="105">
        <v>0.0</v>
      </c>
      <c r="V36" s="106">
        <v>0.0</v>
      </c>
      <c r="W36" s="106">
        <v>0.0</v>
      </c>
      <c r="X36" s="107"/>
      <c r="Y36" s="105">
        <v>0.0</v>
      </c>
      <c r="Z36" s="105">
        <v>0.0</v>
      </c>
      <c r="AA36" s="105">
        <v>0.0</v>
      </c>
      <c r="AB36" s="105">
        <v>0.0</v>
      </c>
      <c r="AC36" s="105">
        <v>0.0</v>
      </c>
      <c r="AD36" s="105">
        <v>0.0</v>
      </c>
      <c r="AE36" s="106">
        <v>0.0</v>
      </c>
      <c r="AF36" s="106">
        <v>0.0</v>
      </c>
      <c r="AG36" s="3"/>
      <c r="AH36" s="108">
        <f t="shared" ref="AH36:AJ36" si="72">sum(U36+AD36)</f>
        <v>0</v>
      </c>
      <c r="AI36" s="109">
        <f t="shared" si="72"/>
        <v>0</v>
      </c>
      <c r="AJ36" s="109">
        <f t="shared" si="72"/>
        <v>0</v>
      </c>
      <c r="AK36" s="107"/>
      <c r="AL36" s="105">
        <v>3.0</v>
      </c>
      <c r="AM36" s="105">
        <v>3.0</v>
      </c>
      <c r="AN36" s="105">
        <v>0.0</v>
      </c>
      <c r="AO36" s="105">
        <v>0.0</v>
      </c>
      <c r="AP36" s="105">
        <v>0.0</v>
      </c>
      <c r="AQ36" s="106">
        <v>0.0</v>
      </c>
      <c r="AR36" s="106">
        <v>0.0</v>
      </c>
      <c r="AS36" s="107"/>
      <c r="AT36" s="105">
        <v>1.0</v>
      </c>
      <c r="AU36" s="105">
        <v>1.0</v>
      </c>
      <c r="AV36" s="105">
        <v>0.0</v>
      </c>
      <c r="AW36" s="105">
        <v>0.0</v>
      </c>
      <c r="AX36" s="105">
        <v>0.0</v>
      </c>
      <c r="AY36" s="105">
        <v>0.0</v>
      </c>
      <c r="AZ36" s="106">
        <v>0.0</v>
      </c>
      <c r="BA36" s="106">
        <v>0.0</v>
      </c>
      <c r="BB36" s="3"/>
      <c r="BC36" s="108">
        <f t="shared" ref="BC36:BE36" si="73">sum(AP36+AY36)</f>
        <v>0</v>
      </c>
      <c r="BD36" s="109">
        <f t="shared" si="73"/>
        <v>0</v>
      </c>
      <c r="BE36" s="109">
        <f t="shared" si="73"/>
        <v>0</v>
      </c>
      <c r="BF36" s="107"/>
      <c r="BG36" s="108">
        <f t="shared" ref="BG36:BI36" si="74">AH36+BC36</f>
        <v>0</v>
      </c>
      <c r="BH36" s="109">
        <f t="shared" si="74"/>
        <v>0</v>
      </c>
      <c r="BI36" s="109">
        <f t="shared" si="74"/>
        <v>0</v>
      </c>
      <c r="BJ36" s="107"/>
      <c r="BK36" s="107"/>
    </row>
    <row r="37" ht="14.25" customHeight="1">
      <c r="A37" s="103"/>
      <c r="B37" s="104">
        <f t="shared" si="8"/>
        <v>45163</v>
      </c>
      <c r="C37" s="97"/>
      <c r="D37" s="105" t="s">
        <v>119</v>
      </c>
      <c r="E37" s="105"/>
      <c r="F37" s="105"/>
      <c r="G37" s="106">
        <v>0.0</v>
      </c>
      <c r="H37" s="105">
        <v>0.0</v>
      </c>
      <c r="I37" s="105">
        <v>0.0</v>
      </c>
      <c r="J37" s="105">
        <v>0.0</v>
      </c>
      <c r="K37" s="105">
        <v>0.0</v>
      </c>
      <c r="L37" s="105">
        <v>0.0</v>
      </c>
      <c r="M37" s="105">
        <v>0.0</v>
      </c>
      <c r="N37" s="105">
        <v>0.0</v>
      </c>
      <c r="O37" s="107"/>
      <c r="P37" s="107"/>
      <c r="Q37" s="105">
        <v>0.0</v>
      </c>
      <c r="R37" s="105">
        <v>0.0</v>
      </c>
      <c r="S37" s="105">
        <v>0.0</v>
      </c>
      <c r="T37" s="105">
        <v>0.0</v>
      </c>
      <c r="U37" s="105">
        <v>0.0</v>
      </c>
      <c r="V37" s="106">
        <v>0.0</v>
      </c>
      <c r="W37" s="106">
        <v>0.0</v>
      </c>
      <c r="X37" s="107"/>
      <c r="Y37" s="105">
        <v>0.0</v>
      </c>
      <c r="Z37" s="105">
        <v>0.0</v>
      </c>
      <c r="AA37" s="105">
        <v>0.0</v>
      </c>
      <c r="AB37" s="105">
        <v>0.0</v>
      </c>
      <c r="AC37" s="105">
        <v>0.0</v>
      </c>
      <c r="AD37" s="105">
        <v>0.0</v>
      </c>
      <c r="AE37" s="106">
        <v>0.0</v>
      </c>
      <c r="AF37" s="106">
        <v>0.0</v>
      </c>
      <c r="AG37" s="3"/>
      <c r="AH37" s="108">
        <f t="shared" ref="AH37:AJ37" si="75">sum(U37+AD37)</f>
        <v>0</v>
      </c>
      <c r="AI37" s="109">
        <f t="shared" si="75"/>
        <v>0</v>
      </c>
      <c r="AJ37" s="109">
        <f t="shared" si="75"/>
        <v>0</v>
      </c>
      <c r="AK37" s="107"/>
      <c r="AL37" s="105">
        <v>0.0</v>
      </c>
      <c r="AM37" s="105">
        <v>0.0</v>
      </c>
      <c r="AN37" s="105">
        <v>0.0</v>
      </c>
      <c r="AO37" s="105">
        <v>0.0</v>
      </c>
      <c r="AP37" s="105">
        <v>0.0</v>
      </c>
      <c r="AQ37" s="106">
        <v>0.0</v>
      </c>
      <c r="AR37" s="106">
        <v>0.0</v>
      </c>
      <c r="AS37" s="107"/>
      <c r="AT37" s="105">
        <v>1.0</v>
      </c>
      <c r="AU37" s="105">
        <v>0.0</v>
      </c>
      <c r="AV37" s="105">
        <v>1.0</v>
      </c>
      <c r="AW37" s="105">
        <v>0.0</v>
      </c>
      <c r="AX37" s="105">
        <v>0.0</v>
      </c>
      <c r="AY37" s="105">
        <v>0.0</v>
      </c>
      <c r="AZ37" s="106">
        <v>0.0</v>
      </c>
      <c r="BA37" s="106">
        <v>0.0</v>
      </c>
      <c r="BB37" s="3"/>
      <c r="BC37" s="108">
        <f t="shared" ref="BC37:BE37" si="76">sum(AP37+AY37)</f>
        <v>0</v>
      </c>
      <c r="BD37" s="109">
        <f t="shared" si="76"/>
        <v>0</v>
      </c>
      <c r="BE37" s="109">
        <f t="shared" si="76"/>
        <v>0</v>
      </c>
      <c r="BF37" s="107"/>
      <c r="BG37" s="108">
        <f t="shared" ref="BG37:BI37" si="77">AH37+BC37</f>
        <v>0</v>
      </c>
      <c r="BH37" s="109">
        <f t="shared" si="77"/>
        <v>0</v>
      </c>
      <c r="BI37" s="109">
        <f t="shared" si="77"/>
        <v>0</v>
      </c>
      <c r="BJ37" s="107"/>
      <c r="BK37" s="107"/>
    </row>
    <row r="38" ht="14.25" customHeight="1">
      <c r="A38" s="103"/>
      <c r="B38" s="104">
        <f t="shared" si="8"/>
        <v>45164</v>
      </c>
      <c r="C38" s="97"/>
      <c r="D38" s="105" t="s">
        <v>119</v>
      </c>
      <c r="E38" s="105"/>
      <c r="F38" s="105"/>
      <c r="G38" s="106">
        <v>0.0</v>
      </c>
      <c r="H38" s="105">
        <v>0.0</v>
      </c>
      <c r="I38" s="105">
        <v>0.0</v>
      </c>
      <c r="J38" s="105">
        <v>0.0</v>
      </c>
      <c r="K38" s="105">
        <v>0.0</v>
      </c>
      <c r="L38" s="105">
        <v>0.0</v>
      </c>
      <c r="M38" s="105">
        <v>0.0</v>
      </c>
      <c r="N38" s="105">
        <v>0.0</v>
      </c>
      <c r="O38" s="107"/>
      <c r="P38" s="107"/>
      <c r="Q38" s="105">
        <v>0.0</v>
      </c>
      <c r="R38" s="105">
        <v>0.0</v>
      </c>
      <c r="S38" s="105">
        <v>0.0</v>
      </c>
      <c r="T38" s="105">
        <v>0.0</v>
      </c>
      <c r="U38" s="105">
        <v>0.0</v>
      </c>
      <c r="V38" s="106">
        <v>0.0</v>
      </c>
      <c r="W38" s="106">
        <v>0.0</v>
      </c>
      <c r="X38" s="107"/>
      <c r="Y38" s="105">
        <v>0.0</v>
      </c>
      <c r="Z38" s="105">
        <v>0.0</v>
      </c>
      <c r="AA38" s="105">
        <v>0.0</v>
      </c>
      <c r="AB38" s="105">
        <v>0.0</v>
      </c>
      <c r="AC38" s="105">
        <v>0.0</v>
      </c>
      <c r="AD38" s="105">
        <v>0.0</v>
      </c>
      <c r="AE38" s="106">
        <v>0.0</v>
      </c>
      <c r="AF38" s="106">
        <v>0.0</v>
      </c>
      <c r="AG38" s="3"/>
      <c r="AH38" s="108">
        <f t="shared" ref="AH38:AJ38" si="78">sum(U38+AD38)</f>
        <v>0</v>
      </c>
      <c r="AI38" s="109">
        <f t="shared" si="78"/>
        <v>0</v>
      </c>
      <c r="AJ38" s="109">
        <f t="shared" si="78"/>
        <v>0</v>
      </c>
      <c r="AK38" s="107"/>
      <c r="AL38" s="105">
        <v>0.0</v>
      </c>
      <c r="AM38" s="105">
        <v>0.0</v>
      </c>
      <c r="AN38" s="105">
        <v>0.0</v>
      </c>
      <c r="AO38" s="105">
        <v>0.0</v>
      </c>
      <c r="AP38" s="105">
        <v>0.0</v>
      </c>
      <c r="AQ38" s="106">
        <v>0.0</v>
      </c>
      <c r="AR38" s="106">
        <v>0.0</v>
      </c>
      <c r="AS38" s="107"/>
      <c r="AT38" s="105">
        <v>0.0</v>
      </c>
      <c r="AU38" s="105">
        <v>0.0</v>
      </c>
      <c r="AV38" s="105">
        <v>0.0</v>
      </c>
      <c r="AW38" s="105">
        <v>0.0</v>
      </c>
      <c r="AX38" s="105">
        <v>0.0</v>
      </c>
      <c r="AY38" s="105">
        <v>0.0</v>
      </c>
      <c r="AZ38" s="106">
        <v>0.0</v>
      </c>
      <c r="BA38" s="106">
        <v>0.0</v>
      </c>
      <c r="BB38" s="3"/>
      <c r="BC38" s="108">
        <f t="shared" ref="BC38:BE38" si="79">sum(AP38+AY38)</f>
        <v>0</v>
      </c>
      <c r="BD38" s="109">
        <f t="shared" si="79"/>
        <v>0</v>
      </c>
      <c r="BE38" s="109">
        <f t="shared" si="79"/>
        <v>0</v>
      </c>
      <c r="BF38" s="107"/>
      <c r="BG38" s="108">
        <f t="shared" ref="BG38:BI38" si="80">AH38+BC38</f>
        <v>0</v>
      </c>
      <c r="BH38" s="109">
        <f t="shared" si="80"/>
        <v>0</v>
      </c>
      <c r="BI38" s="109">
        <f t="shared" si="80"/>
        <v>0</v>
      </c>
      <c r="BJ38" s="107"/>
      <c r="BK38" s="107"/>
    </row>
    <row r="39" ht="14.25" customHeight="1">
      <c r="A39" s="103"/>
      <c r="B39" s="104">
        <f t="shared" si="8"/>
        <v>45165</v>
      </c>
      <c r="C39" s="97"/>
      <c r="D39" s="105" t="s">
        <v>119</v>
      </c>
      <c r="E39" s="105"/>
      <c r="F39" s="105"/>
      <c r="G39" s="106">
        <v>0.0</v>
      </c>
      <c r="H39" s="105">
        <v>0.0</v>
      </c>
      <c r="I39" s="105">
        <v>0.0</v>
      </c>
      <c r="J39" s="105">
        <v>0.0</v>
      </c>
      <c r="K39" s="105">
        <v>2.0</v>
      </c>
      <c r="L39" s="105">
        <v>0.0</v>
      </c>
      <c r="M39" s="105">
        <v>0.0</v>
      </c>
      <c r="N39" s="105">
        <v>0.0</v>
      </c>
      <c r="O39" s="107"/>
      <c r="P39" s="107"/>
      <c r="Q39" s="105">
        <v>0.0</v>
      </c>
      <c r="R39" s="105">
        <v>0.0</v>
      </c>
      <c r="S39" s="105">
        <v>0.0</v>
      </c>
      <c r="T39" s="105">
        <v>0.0</v>
      </c>
      <c r="U39" s="105">
        <v>0.0</v>
      </c>
      <c r="V39" s="106">
        <v>0.0</v>
      </c>
      <c r="W39" s="106">
        <v>0.0</v>
      </c>
      <c r="X39" s="107"/>
      <c r="Y39" s="105">
        <v>0.0</v>
      </c>
      <c r="Z39" s="105">
        <v>0.0</v>
      </c>
      <c r="AA39" s="105">
        <v>0.0</v>
      </c>
      <c r="AB39" s="105">
        <v>0.0</v>
      </c>
      <c r="AC39" s="105">
        <v>0.0</v>
      </c>
      <c r="AD39" s="105">
        <v>0.0</v>
      </c>
      <c r="AE39" s="106">
        <v>0.0</v>
      </c>
      <c r="AF39" s="106">
        <v>0.0</v>
      </c>
      <c r="AG39" s="110"/>
      <c r="AH39" s="108">
        <f t="shared" ref="AH39:AJ39" si="81">sum(U39+AD39)</f>
        <v>0</v>
      </c>
      <c r="AI39" s="109">
        <f t="shared" si="81"/>
        <v>0</v>
      </c>
      <c r="AJ39" s="109">
        <f t="shared" si="81"/>
        <v>0</v>
      </c>
      <c r="AK39" s="107"/>
      <c r="AL39" s="105">
        <v>0.0</v>
      </c>
      <c r="AM39" s="105">
        <v>0.0</v>
      </c>
      <c r="AN39" s="105">
        <v>0.0</v>
      </c>
      <c r="AO39" s="105">
        <v>0.0</v>
      </c>
      <c r="AP39" s="105">
        <v>0.0</v>
      </c>
      <c r="AQ39" s="106">
        <v>0.0</v>
      </c>
      <c r="AR39" s="106">
        <v>0.0</v>
      </c>
      <c r="AS39" s="107"/>
      <c r="AT39" s="105">
        <v>0.0</v>
      </c>
      <c r="AU39" s="105">
        <v>0.0</v>
      </c>
      <c r="AV39" s="105">
        <v>0.0</v>
      </c>
      <c r="AW39" s="105">
        <v>0.0</v>
      </c>
      <c r="AX39" s="105">
        <v>0.0</v>
      </c>
      <c r="AY39" s="105">
        <v>0.0</v>
      </c>
      <c r="AZ39" s="106">
        <v>0.0</v>
      </c>
      <c r="BA39" s="106">
        <v>0.0</v>
      </c>
      <c r="BB39" s="110"/>
      <c r="BC39" s="108">
        <f t="shared" ref="BC39:BE39" si="82">sum(AP39+AY39)</f>
        <v>0</v>
      </c>
      <c r="BD39" s="109">
        <f t="shared" si="82"/>
        <v>0</v>
      </c>
      <c r="BE39" s="109">
        <f t="shared" si="82"/>
        <v>0</v>
      </c>
      <c r="BF39" s="107"/>
      <c r="BG39" s="108">
        <f t="shared" ref="BG39:BI39" si="83">AH39+BC39</f>
        <v>0</v>
      </c>
      <c r="BH39" s="109">
        <f t="shared" si="83"/>
        <v>0</v>
      </c>
      <c r="BI39" s="109">
        <f t="shared" si="83"/>
        <v>0</v>
      </c>
      <c r="BJ39" s="107"/>
      <c r="BK39" s="107"/>
    </row>
    <row r="40" ht="14.25" customHeight="1">
      <c r="A40" s="103"/>
      <c r="B40" s="104">
        <f t="shared" si="8"/>
        <v>45166</v>
      </c>
      <c r="C40" s="97"/>
      <c r="D40" s="105" t="s">
        <v>119</v>
      </c>
      <c r="E40" s="105"/>
      <c r="F40" s="105"/>
      <c r="G40" s="106">
        <v>0.0</v>
      </c>
      <c r="H40" s="105">
        <v>0.0</v>
      </c>
      <c r="I40" s="105">
        <v>0.0</v>
      </c>
      <c r="J40" s="105">
        <v>0.0</v>
      </c>
      <c r="K40" s="105">
        <v>1.0</v>
      </c>
      <c r="L40" s="105">
        <v>0.0</v>
      </c>
      <c r="M40" s="105">
        <v>0.0</v>
      </c>
      <c r="N40" s="105">
        <v>0.0</v>
      </c>
      <c r="O40" s="107"/>
      <c r="P40" s="107"/>
      <c r="Q40" s="105">
        <v>0.0</v>
      </c>
      <c r="R40" s="105">
        <v>0.0</v>
      </c>
      <c r="S40" s="105">
        <v>0.0</v>
      </c>
      <c r="T40" s="105">
        <v>0.0</v>
      </c>
      <c r="U40" s="105">
        <v>0.0</v>
      </c>
      <c r="V40" s="106">
        <v>0.0</v>
      </c>
      <c r="W40" s="106">
        <v>0.0</v>
      </c>
      <c r="X40" s="107"/>
      <c r="Y40" s="105">
        <v>0.0</v>
      </c>
      <c r="Z40" s="105">
        <v>0.0</v>
      </c>
      <c r="AA40" s="105">
        <v>0.0</v>
      </c>
      <c r="AB40" s="105">
        <v>0.0</v>
      </c>
      <c r="AC40" s="105">
        <v>0.0</v>
      </c>
      <c r="AD40" s="105">
        <v>0.0</v>
      </c>
      <c r="AE40" s="106">
        <v>0.0</v>
      </c>
      <c r="AF40" s="106">
        <v>0.0</v>
      </c>
      <c r="AG40" s="110"/>
      <c r="AH40" s="108">
        <f t="shared" ref="AH40:AJ40" si="84">sum(U40+AD40)</f>
        <v>0</v>
      </c>
      <c r="AI40" s="109">
        <f t="shared" si="84"/>
        <v>0</v>
      </c>
      <c r="AJ40" s="109">
        <f t="shared" si="84"/>
        <v>0</v>
      </c>
      <c r="AK40" s="107"/>
      <c r="AL40" s="105">
        <v>0.0</v>
      </c>
      <c r="AM40" s="105">
        <v>0.0</v>
      </c>
      <c r="AN40" s="105">
        <v>0.0</v>
      </c>
      <c r="AO40" s="105">
        <v>0.0</v>
      </c>
      <c r="AP40" s="105">
        <v>0.0</v>
      </c>
      <c r="AQ40" s="106">
        <v>0.0</v>
      </c>
      <c r="AR40" s="106">
        <v>0.0</v>
      </c>
      <c r="AS40" s="107"/>
      <c r="AT40" s="105">
        <v>0.0</v>
      </c>
      <c r="AU40" s="105">
        <v>0.0</v>
      </c>
      <c r="AV40" s="105">
        <v>0.0</v>
      </c>
      <c r="AW40" s="105">
        <v>0.0</v>
      </c>
      <c r="AX40" s="105">
        <v>0.0</v>
      </c>
      <c r="AY40" s="105">
        <v>0.0</v>
      </c>
      <c r="AZ40" s="106">
        <v>0.0</v>
      </c>
      <c r="BA40" s="106">
        <v>0.0</v>
      </c>
      <c r="BB40" s="110"/>
      <c r="BC40" s="108">
        <f t="shared" ref="BC40:BE40" si="85">sum(AP40+AY40)</f>
        <v>0</v>
      </c>
      <c r="BD40" s="109">
        <f t="shared" si="85"/>
        <v>0</v>
      </c>
      <c r="BE40" s="109">
        <f t="shared" si="85"/>
        <v>0</v>
      </c>
      <c r="BF40" s="107"/>
      <c r="BG40" s="108">
        <f t="shared" ref="BG40:BI40" si="86">AH40+BC40</f>
        <v>0</v>
      </c>
      <c r="BH40" s="109">
        <f t="shared" si="86"/>
        <v>0</v>
      </c>
      <c r="BI40" s="109">
        <f t="shared" si="86"/>
        <v>0</v>
      </c>
      <c r="BJ40" s="107"/>
      <c r="BK40" s="107"/>
    </row>
    <row r="41" ht="14.25" customHeight="1">
      <c r="A41" s="103"/>
      <c r="B41" s="104">
        <f t="shared" si="8"/>
        <v>45167</v>
      </c>
      <c r="C41" s="97"/>
      <c r="D41" s="105" t="s">
        <v>119</v>
      </c>
      <c r="E41" s="105"/>
      <c r="F41" s="105"/>
      <c r="G41" s="106">
        <v>0.0</v>
      </c>
      <c r="H41" s="105">
        <v>0.0</v>
      </c>
      <c r="I41" s="105">
        <v>0.0</v>
      </c>
      <c r="J41" s="105">
        <v>0.0</v>
      </c>
      <c r="K41" s="105">
        <v>0.0</v>
      </c>
      <c r="L41" s="105">
        <v>0.0</v>
      </c>
      <c r="M41" s="105">
        <v>0.0</v>
      </c>
      <c r="N41" s="105">
        <v>0.0</v>
      </c>
      <c r="O41" s="107"/>
      <c r="P41" s="107"/>
      <c r="Q41" s="105">
        <v>0.0</v>
      </c>
      <c r="R41" s="105">
        <v>0.0</v>
      </c>
      <c r="S41" s="105">
        <v>0.0</v>
      </c>
      <c r="T41" s="105">
        <v>0.0</v>
      </c>
      <c r="U41" s="105">
        <v>0.0</v>
      </c>
      <c r="V41" s="106">
        <v>0.0</v>
      </c>
      <c r="W41" s="106">
        <v>0.0</v>
      </c>
      <c r="X41" s="107"/>
      <c r="Y41" s="105">
        <v>0.0</v>
      </c>
      <c r="Z41" s="105">
        <v>0.0</v>
      </c>
      <c r="AA41" s="105">
        <v>0.0</v>
      </c>
      <c r="AB41" s="105">
        <v>0.0</v>
      </c>
      <c r="AC41" s="105">
        <v>0.0</v>
      </c>
      <c r="AD41" s="105">
        <v>0.0</v>
      </c>
      <c r="AE41" s="106">
        <v>0.0</v>
      </c>
      <c r="AF41" s="106">
        <v>0.0</v>
      </c>
      <c r="AG41" s="110"/>
      <c r="AH41" s="108">
        <f t="shared" ref="AH41:AJ41" si="87">sum(U41+AD41)</f>
        <v>0</v>
      </c>
      <c r="AI41" s="109">
        <f t="shared" si="87"/>
        <v>0</v>
      </c>
      <c r="AJ41" s="109">
        <f t="shared" si="87"/>
        <v>0</v>
      </c>
      <c r="AK41" s="107"/>
      <c r="AL41" s="105">
        <v>4.0</v>
      </c>
      <c r="AM41" s="105">
        <v>4.0</v>
      </c>
      <c r="AN41" s="105">
        <v>0.0</v>
      </c>
      <c r="AO41" s="105">
        <v>0.0</v>
      </c>
      <c r="AP41" s="105">
        <v>0.0</v>
      </c>
      <c r="AQ41" s="106">
        <v>0.0</v>
      </c>
      <c r="AR41" s="106">
        <v>0.0</v>
      </c>
      <c r="AS41" s="107"/>
      <c r="AT41" s="105">
        <v>1.0</v>
      </c>
      <c r="AU41" s="105">
        <v>1.0</v>
      </c>
      <c r="AV41" s="105">
        <v>0.0</v>
      </c>
      <c r="AW41" s="105">
        <v>0.0</v>
      </c>
      <c r="AX41" s="105">
        <v>0.0</v>
      </c>
      <c r="AY41" s="105">
        <v>0.0</v>
      </c>
      <c r="AZ41" s="106">
        <v>0.0</v>
      </c>
      <c r="BA41" s="106">
        <v>0.0</v>
      </c>
      <c r="BB41" s="110"/>
      <c r="BC41" s="108">
        <f t="shared" ref="BC41:BE41" si="88">sum(AP41+AY41)</f>
        <v>0</v>
      </c>
      <c r="BD41" s="109">
        <f t="shared" si="88"/>
        <v>0</v>
      </c>
      <c r="BE41" s="109">
        <f t="shared" si="88"/>
        <v>0</v>
      </c>
      <c r="BF41" s="107"/>
      <c r="BG41" s="108">
        <f t="shared" ref="BG41:BI41" si="89">AH41+BC41</f>
        <v>0</v>
      </c>
      <c r="BH41" s="109">
        <f t="shared" si="89"/>
        <v>0</v>
      </c>
      <c r="BI41" s="109">
        <f t="shared" si="89"/>
        <v>0</v>
      </c>
      <c r="BJ41" s="107"/>
      <c r="BK41" s="107"/>
    </row>
    <row r="42" ht="14.25" customHeight="1">
      <c r="A42" s="103"/>
      <c r="B42" s="104">
        <f t="shared" si="8"/>
        <v>45168</v>
      </c>
      <c r="C42" s="97"/>
      <c r="D42" s="105" t="s">
        <v>119</v>
      </c>
      <c r="E42" s="105"/>
      <c r="F42" s="105"/>
      <c r="G42" s="106">
        <v>0.0</v>
      </c>
      <c r="H42" s="105">
        <v>0.0</v>
      </c>
      <c r="I42" s="105">
        <v>0.0</v>
      </c>
      <c r="J42" s="105">
        <v>0.0</v>
      </c>
      <c r="K42" s="105">
        <v>1.0</v>
      </c>
      <c r="L42" s="105">
        <v>0.0</v>
      </c>
      <c r="M42" s="105">
        <v>0.0</v>
      </c>
      <c r="N42" s="105">
        <v>0.0</v>
      </c>
      <c r="O42" s="107"/>
      <c r="P42" s="107"/>
      <c r="Q42" s="105">
        <v>0.0</v>
      </c>
      <c r="R42" s="105">
        <v>0.0</v>
      </c>
      <c r="S42" s="105">
        <v>0.0</v>
      </c>
      <c r="T42" s="105">
        <v>0.0</v>
      </c>
      <c r="U42" s="105">
        <v>0.0</v>
      </c>
      <c r="V42" s="106">
        <v>0.0</v>
      </c>
      <c r="W42" s="106">
        <v>0.0</v>
      </c>
      <c r="X42" s="107"/>
      <c r="Y42" s="105">
        <v>0.0</v>
      </c>
      <c r="Z42" s="105">
        <v>0.0</v>
      </c>
      <c r="AA42" s="105">
        <v>0.0</v>
      </c>
      <c r="AB42" s="105">
        <v>0.0</v>
      </c>
      <c r="AC42" s="105">
        <v>0.0</v>
      </c>
      <c r="AD42" s="105">
        <v>0.0</v>
      </c>
      <c r="AE42" s="106">
        <v>0.0</v>
      </c>
      <c r="AF42" s="106">
        <v>0.0</v>
      </c>
      <c r="AG42" s="110"/>
      <c r="AH42" s="108">
        <f t="shared" ref="AH42:AJ42" si="90">sum(U42+AD42)</f>
        <v>0</v>
      </c>
      <c r="AI42" s="109">
        <f t="shared" si="90"/>
        <v>0</v>
      </c>
      <c r="AJ42" s="109">
        <f t="shared" si="90"/>
        <v>0</v>
      </c>
      <c r="AK42" s="107"/>
      <c r="AL42" s="105">
        <v>1.0</v>
      </c>
      <c r="AM42" s="105">
        <v>1.0</v>
      </c>
      <c r="AN42" s="105">
        <v>0.0</v>
      </c>
      <c r="AO42" s="105">
        <v>0.0</v>
      </c>
      <c r="AP42" s="105">
        <v>0.0</v>
      </c>
      <c r="AQ42" s="106">
        <v>0.0</v>
      </c>
      <c r="AR42" s="106">
        <v>0.0</v>
      </c>
      <c r="AS42" s="107"/>
      <c r="AT42" s="105">
        <v>3.0</v>
      </c>
      <c r="AU42" s="105">
        <v>3.0</v>
      </c>
      <c r="AV42" s="105">
        <v>0.0</v>
      </c>
      <c r="AW42" s="105">
        <v>0.0</v>
      </c>
      <c r="AX42" s="105">
        <v>0.0</v>
      </c>
      <c r="AY42" s="105">
        <v>0.0</v>
      </c>
      <c r="AZ42" s="106">
        <v>0.0</v>
      </c>
      <c r="BA42" s="106">
        <v>0.0</v>
      </c>
      <c r="BB42" s="110"/>
      <c r="BC42" s="108">
        <f t="shared" ref="BC42:BE42" si="91">sum(AP42+AY42)</f>
        <v>0</v>
      </c>
      <c r="BD42" s="109">
        <f t="shared" si="91"/>
        <v>0</v>
      </c>
      <c r="BE42" s="109">
        <f t="shared" si="91"/>
        <v>0</v>
      </c>
      <c r="BF42" s="107"/>
      <c r="BG42" s="108">
        <f t="shared" ref="BG42:BI42" si="92">AH42+BC42</f>
        <v>0</v>
      </c>
      <c r="BH42" s="109">
        <f t="shared" si="92"/>
        <v>0</v>
      </c>
      <c r="BI42" s="109">
        <f t="shared" si="92"/>
        <v>0</v>
      </c>
      <c r="BJ42" s="107"/>
      <c r="BK42" s="107"/>
    </row>
    <row r="43" ht="14.25" customHeight="1">
      <c r="A43" s="103"/>
      <c r="B43" s="104">
        <f t="shared" si="8"/>
        <v>45169</v>
      </c>
      <c r="C43" s="97"/>
      <c r="D43" s="105" t="s">
        <v>119</v>
      </c>
      <c r="E43" s="105"/>
      <c r="F43" s="105"/>
      <c r="G43" s="106">
        <v>0.0</v>
      </c>
      <c r="H43" s="105">
        <v>0.0</v>
      </c>
      <c r="I43" s="105">
        <v>0.0</v>
      </c>
      <c r="J43" s="105">
        <v>0.0</v>
      </c>
      <c r="K43" s="105">
        <v>2.0</v>
      </c>
      <c r="L43" s="105">
        <v>0.0</v>
      </c>
      <c r="M43" s="105">
        <v>0.0</v>
      </c>
      <c r="N43" s="105">
        <v>0.0</v>
      </c>
      <c r="O43" s="107"/>
      <c r="P43" s="107"/>
      <c r="Q43" s="105">
        <v>0.0</v>
      </c>
      <c r="R43" s="105">
        <v>0.0</v>
      </c>
      <c r="S43" s="105">
        <v>0.0</v>
      </c>
      <c r="T43" s="105">
        <v>0.0</v>
      </c>
      <c r="U43" s="105">
        <v>0.0</v>
      </c>
      <c r="V43" s="106">
        <v>0.0</v>
      </c>
      <c r="W43" s="106">
        <v>0.0</v>
      </c>
      <c r="X43" s="107"/>
      <c r="Y43" s="105">
        <v>0.0</v>
      </c>
      <c r="Z43" s="105">
        <v>0.0</v>
      </c>
      <c r="AA43" s="105">
        <v>0.0</v>
      </c>
      <c r="AB43" s="105">
        <v>0.0</v>
      </c>
      <c r="AC43" s="105">
        <v>0.0</v>
      </c>
      <c r="AD43" s="105">
        <v>0.0</v>
      </c>
      <c r="AE43" s="106">
        <v>0.0</v>
      </c>
      <c r="AF43" s="106">
        <v>0.0</v>
      </c>
      <c r="AG43" s="110"/>
      <c r="AH43" s="108">
        <f t="shared" ref="AH43:AJ43" si="93">sum(U43+AD43)</f>
        <v>0</v>
      </c>
      <c r="AI43" s="109">
        <f t="shared" si="93"/>
        <v>0</v>
      </c>
      <c r="AJ43" s="109">
        <f t="shared" si="93"/>
        <v>0</v>
      </c>
      <c r="AK43" s="107"/>
      <c r="AL43" s="105">
        <v>3.0</v>
      </c>
      <c r="AM43" s="105">
        <v>3.0</v>
      </c>
      <c r="AN43" s="105">
        <v>0.0</v>
      </c>
      <c r="AO43" s="105">
        <v>0.0</v>
      </c>
      <c r="AP43" s="105">
        <v>2.0</v>
      </c>
      <c r="AQ43" s="106">
        <v>3250.0</v>
      </c>
      <c r="AR43" s="106">
        <v>5000.0</v>
      </c>
      <c r="AS43" s="107"/>
      <c r="AT43" s="105">
        <v>1.0</v>
      </c>
      <c r="AU43" s="105">
        <v>1.0</v>
      </c>
      <c r="AV43" s="105">
        <v>0.0</v>
      </c>
      <c r="AW43" s="105">
        <v>0.0</v>
      </c>
      <c r="AX43" s="105">
        <v>0.0</v>
      </c>
      <c r="AY43" s="105">
        <v>0.0</v>
      </c>
      <c r="AZ43" s="106">
        <v>0.0</v>
      </c>
      <c r="BA43" s="106">
        <v>0.0</v>
      </c>
      <c r="BB43" s="110"/>
      <c r="BC43" s="108">
        <f t="shared" ref="BC43:BE43" si="94">sum(AP43+AY43)</f>
        <v>2</v>
      </c>
      <c r="BD43" s="109">
        <f t="shared" si="94"/>
        <v>3250</v>
      </c>
      <c r="BE43" s="109">
        <f t="shared" si="94"/>
        <v>5000</v>
      </c>
      <c r="BF43" s="107"/>
      <c r="BG43" s="108">
        <f t="shared" ref="BG43:BI43" si="95">AH43+BC43</f>
        <v>2</v>
      </c>
      <c r="BH43" s="109">
        <f t="shared" si="95"/>
        <v>3250</v>
      </c>
      <c r="BI43" s="109">
        <f t="shared" si="95"/>
        <v>5000</v>
      </c>
      <c r="BJ43" s="107"/>
      <c r="BK43" s="107"/>
    </row>
    <row r="44" ht="15.75" customHeight="1">
      <c r="A44" s="97"/>
      <c r="B44" s="97"/>
      <c r="C44" s="112" t="s">
        <v>120</v>
      </c>
      <c r="D44" s="113">
        <f>sum(D46-D45)</f>
        <v>0</v>
      </c>
      <c r="E44" s="3"/>
      <c r="F44" s="114" t="s">
        <v>121</v>
      </c>
      <c r="G44" s="115">
        <f t="shared" ref="G44:N44" si="96">SUM(G13:G43)</f>
        <v>0</v>
      </c>
      <c r="H44" s="116">
        <f t="shared" si="96"/>
        <v>59</v>
      </c>
      <c r="I44" s="117">
        <f t="shared" si="96"/>
        <v>149</v>
      </c>
      <c r="J44" s="117">
        <f t="shared" si="96"/>
        <v>91</v>
      </c>
      <c r="K44" s="117">
        <f t="shared" si="96"/>
        <v>38</v>
      </c>
      <c r="L44" s="117">
        <f t="shared" si="96"/>
        <v>3</v>
      </c>
      <c r="M44" s="117">
        <f t="shared" si="96"/>
        <v>3</v>
      </c>
      <c r="N44" s="117">
        <f t="shared" si="96"/>
        <v>0</v>
      </c>
      <c r="O44" s="118"/>
      <c r="P44" s="118"/>
      <c r="Q44" s="117">
        <f t="shared" ref="Q44:W44" si="97">SUM(Q13:Q43)</f>
        <v>0</v>
      </c>
      <c r="R44" s="117">
        <f t="shared" si="97"/>
        <v>0</v>
      </c>
      <c r="S44" s="117">
        <f t="shared" si="97"/>
        <v>0</v>
      </c>
      <c r="T44" s="117">
        <f t="shared" si="97"/>
        <v>0</v>
      </c>
      <c r="U44" s="117">
        <f t="shared" si="97"/>
        <v>0</v>
      </c>
      <c r="V44" s="119">
        <f t="shared" si="97"/>
        <v>0</v>
      </c>
      <c r="W44" s="119">
        <f t="shared" si="97"/>
        <v>0</v>
      </c>
      <c r="X44" s="118"/>
      <c r="Y44" s="120">
        <f t="shared" ref="Y44:AF44" si="98">SUM(Y13:Y43)</f>
        <v>0</v>
      </c>
      <c r="Z44" s="120">
        <f t="shared" si="98"/>
        <v>0</v>
      </c>
      <c r="AA44" s="117">
        <f t="shared" si="98"/>
        <v>0</v>
      </c>
      <c r="AB44" s="120">
        <f t="shared" si="98"/>
        <v>0</v>
      </c>
      <c r="AC44" s="120">
        <f t="shared" si="98"/>
        <v>0</v>
      </c>
      <c r="AD44" s="120">
        <f t="shared" si="98"/>
        <v>0</v>
      </c>
      <c r="AE44" s="121">
        <f t="shared" si="98"/>
        <v>0</v>
      </c>
      <c r="AF44" s="121">
        <f t="shared" si="98"/>
        <v>0</v>
      </c>
      <c r="AG44" s="110"/>
      <c r="AH44" s="120">
        <f t="shared" ref="AH44:AJ44" si="99">SUM(AH13:AH43)</f>
        <v>0</v>
      </c>
      <c r="AI44" s="121">
        <f t="shared" si="99"/>
        <v>0</v>
      </c>
      <c r="AJ44" s="121">
        <f t="shared" si="99"/>
        <v>0</v>
      </c>
      <c r="AK44" s="122"/>
      <c r="AL44" s="117">
        <f t="shared" ref="AL44:AR44" si="100">SUM(AL13:AL43)</f>
        <v>35</v>
      </c>
      <c r="AM44" s="117">
        <f t="shared" si="100"/>
        <v>35</v>
      </c>
      <c r="AN44" s="117">
        <f t="shared" si="100"/>
        <v>2</v>
      </c>
      <c r="AO44" s="117">
        <f t="shared" si="100"/>
        <v>5</v>
      </c>
      <c r="AP44" s="117">
        <f t="shared" si="100"/>
        <v>15</v>
      </c>
      <c r="AQ44" s="119">
        <f t="shared" si="100"/>
        <v>26250</v>
      </c>
      <c r="AR44" s="119">
        <f t="shared" si="100"/>
        <v>31500</v>
      </c>
      <c r="AS44" s="118"/>
      <c r="AT44" s="120">
        <f t="shared" ref="AT44:BA44" si="101">SUM(AT13:AT43)</f>
        <v>39</v>
      </c>
      <c r="AU44" s="120">
        <f t="shared" si="101"/>
        <v>36</v>
      </c>
      <c r="AV44" s="117">
        <f t="shared" si="101"/>
        <v>3</v>
      </c>
      <c r="AW44" s="120">
        <f t="shared" si="101"/>
        <v>6</v>
      </c>
      <c r="AX44" s="120">
        <f t="shared" si="101"/>
        <v>1</v>
      </c>
      <c r="AY44" s="120">
        <f t="shared" si="101"/>
        <v>6</v>
      </c>
      <c r="AZ44" s="121">
        <f t="shared" si="101"/>
        <v>14000</v>
      </c>
      <c r="BA44" s="121">
        <f t="shared" si="101"/>
        <v>14000</v>
      </c>
      <c r="BB44" s="110"/>
      <c r="BC44" s="120">
        <f t="shared" ref="BC44:BE44" si="102">SUM(BC13:BC43)</f>
        <v>21</v>
      </c>
      <c r="BD44" s="121">
        <f t="shared" si="102"/>
        <v>40250</v>
      </c>
      <c r="BE44" s="121">
        <f t="shared" si="102"/>
        <v>45500</v>
      </c>
      <c r="BF44" s="122"/>
      <c r="BG44" s="120">
        <f t="shared" ref="BG44:BI44" si="103">SUM(BG13:BG43)</f>
        <v>21</v>
      </c>
      <c r="BH44" s="121">
        <f t="shared" si="103"/>
        <v>40250</v>
      </c>
      <c r="BI44" s="121">
        <f t="shared" si="103"/>
        <v>45500</v>
      </c>
      <c r="BJ44" s="122"/>
      <c r="BK44" s="122"/>
    </row>
    <row r="45" ht="15.75" customHeight="1">
      <c r="A45" s="3"/>
      <c r="B45" s="97"/>
      <c r="C45" s="123" t="s">
        <v>122</v>
      </c>
      <c r="D45" s="124">
        <f>MIN(D13:D43)</f>
        <v>0</v>
      </c>
      <c r="E45" s="3"/>
      <c r="F45" s="3"/>
      <c r="G45" s="97"/>
      <c r="H45" s="97"/>
      <c r="I45" s="125"/>
      <c r="J45" s="95"/>
      <c r="K45" s="95"/>
      <c r="L45" s="107"/>
      <c r="M45" s="126"/>
      <c r="N45" s="126"/>
      <c r="O45" s="126"/>
      <c r="P45" s="127"/>
      <c r="Q45" s="3"/>
      <c r="R45" s="3"/>
      <c r="S45" s="3"/>
      <c r="T45" s="3"/>
      <c r="U45" s="128" t="s">
        <v>123</v>
      </c>
      <c r="V45" s="129">
        <f>IFERROR(V44/U44,0)</f>
        <v>0</v>
      </c>
      <c r="W45" s="129">
        <f>IFERROR((W44/U44),0)</f>
        <v>0</v>
      </c>
      <c r="X45" s="127"/>
      <c r="Y45" s="3"/>
      <c r="Z45" s="3"/>
      <c r="AA45" s="3"/>
      <c r="AB45" s="3"/>
      <c r="AC45" s="3"/>
      <c r="AD45" s="128" t="s">
        <v>123</v>
      </c>
      <c r="AE45" s="129">
        <f>IFERROR(AE44/AD44,0)</f>
        <v>0</v>
      </c>
      <c r="AF45" s="129">
        <f>IFERROR((AF44/AD44),0)</f>
        <v>0</v>
      </c>
      <c r="AG45" s="110"/>
      <c r="AH45" s="128" t="s">
        <v>123</v>
      </c>
      <c r="AI45" s="129">
        <f>IFERROR(AI44/AH44,0)</f>
        <v>0</v>
      </c>
      <c r="AJ45" s="129">
        <f>IFERROR((AJ44/AH44),0)</f>
        <v>0</v>
      </c>
      <c r="AK45" s="3"/>
      <c r="AL45" s="3"/>
      <c r="AM45" s="3"/>
      <c r="AN45" s="3"/>
      <c r="AO45" s="3"/>
      <c r="AP45" s="128" t="s">
        <v>123</v>
      </c>
      <c r="AQ45" s="129">
        <f>IFERROR(AQ44/AP44,0)</f>
        <v>1750</v>
      </c>
      <c r="AR45" s="129">
        <f>IFERROR((AR44/AP44),0)</f>
        <v>2100</v>
      </c>
      <c r="AS45" s="127"/>
      <c r="AT45" s="3"/>
      <c r="AU45" s="3"/>
      <c r="AV45" s="3"/>
      <c r="AW45" s="3"/>
      <c r="AX45" s="3"/>
      <c r="AY45" s="128" t="s">
        <v>123</v>
      </c>
      <c r="AZ45" s="129">
        <f>IFERROR(AZ44/AY44,0)</f>
        <v>2333.333333</v>
      </c>
      <c r="BA45" s="129">
        <f>IFERROR((BA44/AY44),0)</f>
        <v>2333.333333</v>
      </c>
      <c r="BB45" s="110"/>
      <c r="BC45" s="128" t="s">
        <v>123</v>
      </c>
      <c r="BD45" s="129">
        <f>IFERROR(BD44/BC44,0)</f>
        <v>1916.666667</v>
      </c>
      <c r="BE45" s="129">
        <f>IFERROR((BE44/BC44),0)</f>
        <v>2166.666667</v>
      </c>
      <c r="BF45" s="3"/>
      <c r="BG45" s="128" t="s">
        <v>123</v>
      </c>
      <c r="BH45" s="129">
        <f>IFERROR(BH44/BG44,0)</f>
        <v>1916.666667</v>
      </c>
      <c r="BI45" s="129">
        <f>IFERROR((BI44/BG44),0)</f>
        <v>2166.666667</v>
      </c>
      <c r="BJ45" s="3"/>
      <c r="BK45" s="3"/>
    </row>
    <row r="46" ht="15.75" customHeight="1">
      <c r="A46" s="3"/>
      <c r="B46" s="97"/>
      <c r="C46" s="123" t="s">
        <v>124</v>
      </c>
      <c r="D46" s="130">
        <f>MAX(D12:D42)</f>
        <v>0</v>
      </c>
      <c r="E46" s="3"/>
      <c r="F46" s="3"/>
      <c r="G46" s="97"/>
      <c r="H46" s="97"/>
      <c r="I46" s="125"/>
      <c r="J46" s="95"/>
      <c r="K46" s="95"/>
      <c r="L46" s="107"/>
      <c r="M46" s="126"/>
      <c r="N46" s="126"/>
      <c r="O46" s="126"/>
      <c r="P46" s="127"/>
      <c r="Q46" s="3"/>
      <c r="R46" s="3"/>
      <c r="S46" s="3"/>
      <c r="T46" s="3"/>
      <c r="U46" s="3"/>
      <c r="V46" s="3"/>
      <c r="W46" s="3"/>
      <c r="X46" s="127"/>
      <c r="Y46" s="3"/>
      <c r="Z46" s="3"/>
      <c r="AA46" s="3"/>
      <c r="AB46" s="3"/>
      <c r="AC46" s="3"/>
      <c r="AD46" s="3"/>
      <c r="AE46" s="3"/>
      <c r="AF46" s="3"/>
      <c r="AG46" s="110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127"/>
      <c r="AT46" s="3"/>
      <c r="AU46" s="3"/>
      <c r="AV46" s="3"/>
      <c r="AW46" s="3"/>
      <c r="AX46" s="3"/>
      <c r="AY46" s="3"/>
      <c r="AZ46" s="3"/>
      <c r="BA46" s="3"/>
      <c r="BB46" s="110"/>
      <c r="BC46" s="3"/>
      <c r="BD46" s="3"/>
      <c r="BE46" s="3"/>
      <c r="BF46" s="3"/>
      <c r="BG46" s="3"/>
      <c r="BH46" s="3"/>
      <c r="BI46" s="3"/>
      <c r="BJ46" s="3"/>
      <c r="BK46" s="3"/>
    </row>
    <row r="47" ht="15.75" customHeight="1">
      <c r="A47" s="3"/>
      <c r="B47" s="97"/>
      <c r="C47" s="131"/>
      <c r="D47" s="132"/>
      <c r="E47" s="3"/>
      <c r="F47" s="3"/>
      <c r="G47" s="97"/>
      <c r="H47" s="97"/>
      <c r="I47" s="133" t="s">
        <v>125</v>
      </c>
      <c r="J47" s="16"/>
      <c r="K47" s="12"/>
      <c r="L47" s="107"/>
      <c r="M47" s="97"/>
      <c r="N47" s="97"/>
      <c r="O47" s="97"/>
      <c r="P47" s="97"/>
      <c r="Q47" s="134"/>
      <c r="R47" s="84"/>
      <c r="S47" s="84"/>
      <c r="T47" s="84"/>
      <c r="U47" s="84"/>
      <c r="V47" s="135"/>
      <c r="W47" s="3"/>
      <c r="X47" s="97"/>
      <c r="Y47" s="136" t="s">
        <v>126</v>
      </c>
      <c r="Z47" s="84"/>
      <c r="AA47" s="137"/>
      <c r="AB47" s="136" t="s">
        <v>127</v>
      </c>
      <c r="AC47" s="84"/>
      <c r="AD47" s="138"/>
      <c r="AE47" s="139" t="s">
        <v>95</v>
      </c>
      <c r="AF47" s="84"/>
      <c r="AG47" s="140"/>
      <c r="AH47" s="85"/>
      <c r="AI47" s="3"/>
      <c r="AJ47" s="138"/>
      <c r="AK47" s="84"/>
      <c r="AL47" s="84"/>
      <c r="AM47" s="84"/>
      <c r="AN47" s="84"/>
      <c r="AO47" s="135"/>
      <c r="AP47" s="3"/>
      <c r="AQ47" s="97"/>
      <c r="AR47" s="3"/>
      <c r="AS47" s="3"/>
      <c r="AT47" s="136" t="s">
        <v>91</v>
      </c>
      <c r="AU47" s="84"/>
      <c r="AV47" s="138"/>
      <c r="AW47" s="136" t="s">
        <v>127</v>
      </c>
      <c r="AX47" s="84"/>
      <c r="AY47" s="138"/>
      <c r="AZ47" s="139" t="s">
        <v>95</v>
      </c>
      <c r="BA47" s="84"/>
      <c r="BB47" s="135"/>
      <c r="BC47" s="85"/>
      <c r="BD47" s="135"/>
      <c r="BE47" s="85"/>
      <c r="BF47" s="141"/>
      <c r="BG47" s="3"/>
      <c r="BH47" s="142" t="s">
        <v>128</v>
      </c>
      <c r="BI47" s="84"/>
      <c r="BJ47" s="3"/>
      <c r="BK47" s="3"/>
    </row>
    <row r="48" ht="41.25" customHeight="1">
      <c r="A48" s="3"/>
      <c r="B48" s="97"/>
      <c r="C48" s="97"/>
      <c r="D48" s="97"/>
      <c r="E48" s="97"/>
      <c r="F48" s="143" t="s">
        <v>129</v>
      </c>
      <c r="G48" s="84"/>
      <c r="H48" s="97"/>
      <c r="I48" s="144" t="s">
        <v>130</v>
      </c>
      <c r="J48" s="145"/>
      <c r="K48" s="146"/>
      <c r="L48" s="107"/>
      <c r="M48" s="97"/>
      <c r="N48" s="97"/>
      <c r="O48" s="97"/>
      <c r="P48" s="97"/>
      <c r="Q48" s="147"/>
      <c r="R48" s="85"/>
      <c r="S48" s="148"/>
      <c r="T48" s="147"/>
      <c r="U48" s="85"/>
      <c r="V48" s="149"/>
      <c r="W48" s="3"/>
      <c r="X48" s="97"/>
      <c r="Y48" s="150" t="s">
        <v>131</v>
      </c>
      <c r="Z48" s="84"/>
      <c r="AA48" s="151"/>
      <c r="AB48" s="150" t="s">
        <v>131</v>
      </c>
      <c r="AC48" s="84"/>
      <c r="AD48" s="152"/>
      <c r="AE48" s="150" t="s">
        <v>131</v>
      </c>
      <c r="AF48" s="85"/>
      <c r="AG48" s="148"/>
      <c r="AH48" s="148"/>
      <c r="AI48" s="3"/>
      <c r="AJ48" s="152"/>
      <c r="AK48" s="85"/>
      <c r="AL48" s="153"/>
      <c r="AM48" s="152"/>
      <c r="AN48" s="85"/>
      <c r="AO48" s="149"/>
      <c r="AP48" s="3"/>
      <c r="AQ48" s="97"/>
      <c r="AR48" s="3"/>
      <c r="AS48" s="3"/>
      <c r="AT48" s="150" t="s">
        <v>131</v>
      </c>
      <c r="AU48" s="84"/>
      <c r="AV48" s="152"/>
      <c r="AW48" s="150" t="s">
        <v>131</v>
      </c>
      <c r="AX48" s="84"/>
      <c r="AY48" s="152"/>
      <c r="AZ48" s="150" t="s">
        <v>131</v>
      </c>
      <c r="BA48" s="85"/>
      <c r="BB48" s="153"/>
      <c r="BC48" s="153"/>
      <c r="BD48" s="153"/>
      <c r="BE48" s="153"/>
      <c r="BF48" s="154"/>
      <c r="BG48" s="3"/>
      <c r="BH48" s="150" t="s">
        <v>131</v>
      </c>
      <c r="BI48" s="84"/>
      <c r="BJ48" s="3"/>
      <c r="BK48" s="3"/>
    </row>
    <row r="49" ht="15.75" customHeight="1">
      <c r="A49" s="3"/>
      <c r="B49" s="97"/>
      <c r="C49" s="97"/>
      <c r="D49" s="97"/>
      <c r="E49" s="97"/>
      <c r="F49" s="155">
        <f>IFERROR(G44/H44,"-")</f>
        <v>0</v>
      </c>
      <c r="G49" s="63"/>
      <c r="H49" s="97"/>
      <c r="I49" s="156">
        <f>IFERROR(J44/I44,"-")</f>
        <v>0.610738255</v>
      </c>
      <c r="J49" s="62"/>
      <c r="K49" s="63"/>
      <c r="L49" s="107"/>
      <c r="M49" s="97"/>
      <c r="N49" s="97"/>
      <c r="O49" s="97"/>
      <c r="P49" s="97"/>
      <c r="Q49" s="157"/>
      <c r="R49" s="63"/>
      <c r="S49" s="158"/>
      <c r="T49" s="159"/>
      <c r="U49" s="160"/>
      <c r="V49" s="161"/>
      <c r="W49" s="3"/>
      <c r="X49" s="97"/>
      <c r="Y49" s="156" t="str">
        <f>IFERROR(AH44/SUM(Z44,R44),"-")</f>
        <v>-</v>
      </c>
      <c r="Z49" s="63"/>
      <c r="AA49" s="162"/>
      <c r="AB49" s="156" t="str">
        <f>IFERROR(U44/R44,"-")</f>
        <v>-</v>
      </c>
      <c r="AC49" s="63"/>
      <c r="AD49" s="163"/>
      <c r="AE49" s="156" t="str">
        <f>IFERROR(AD44/Z44,"-")</f>
        <v>-</v>
      </c>
      <c r="AF49" s="63"/>
      <c r="AG49" s="164"/>
      <c r="AH49" s="165"/>
      <c r="AI49" s="3"/>
      <c r="AJ49" s="163"/>
      <c r="AK49" s="63"/>
      <c r="AL49" s="166"/>
      <c r="AM49" s="167"/>
      <c r="AN49" s="160"/>
      <c r="AO49" s="161"/>
      <c r="AP49" s="3"/>
      <c r="AQ49" s="97"/>
      <c r="AR49" s="3"/>
      <c r="AS49" s="3"/>
      <c r="AT49" s="156">
        <f>IFERROR(BC44/SUM(AM44,AU44),"-")</f>
        <v>0.2957746479</v>
      </c>
      <c r="AU49" s="63"/>
      <c r="AV49" s="163"/>
      <c r="AW49" s="156">
        <f>IFERROR(AP44/AM44,"-")</f>
        <v>0.4285714286</v>
      </c>
      <c r="AX49" s="63"/>
      <c r="AY49" s="163"/>
      <c r="AZ49" s="156">
        <f>IFERROR(AY44/AU44,"-")</f>
        <v>0.1666666667</v>
      </c>
      <c r="BA49" s="63"/>
      <c r="BB49" s="168"/>
      <c r="BC49" s="169"/>
      <c r="BD49" s="168"/>
      <c r="BE49" s="169"/>
      <c r="BF49" s="170"/>
      <c r="BG49" s="3"/>
      <c r="BH49" s="156">
        <f>IFERROR(SUM(BG44)/SUM(R44,Z44,AM44,AU44),"-")</f>
        <v>0.2957746479</v>
      </c>
      <c r="BI49" s="63"/>
      <c r="BJ49" s="3"/>
      <c r="BK49" s="3"/>
    </row>
    <row r="50" ht="15.75" customHeight="1">
      <c r="A50" s="3"/>
      <c r="B50" s="97"/>
      <c r="C50" s="97"/>
      <c r="D50" s="97"/>
      <c r="E50" s="97"/>
      <c r="G50" s="160"/>
      <c r="H50" s="97"/>
      <c r="I50" s="171"/>
      <c r="K50" s="160"/>
      <c r="L50" s="107"/>
      <c r="M50" s="97"/>
      <c r="N50" s="97"/>
      <c r="O50" s="97"/>
      <c r="P50" s="97"/>
      <c r="Q50" s="171"/>
      <c r="R50" s="160"/>
      <c r="S50" s="158"/>
      <c r="U50" s="160"/>
      <c r="V50" s="161"/>
      <c r="W50" s="3"/>
      <c r="X50" s="97"/>
      <c r="Y50" s="171"/>
      <c r="Z50" s="160"/>
      <c r="AA50" s="162"/>
      <c r="AB50" s="171"/>
      <c r="AC50" s="160"/>
      <c r="AD50" s="172"/>
      <c r="AE50" s="171"/>
      <c r="AF50" s="160"/>
      <c r="AG50" s="173"/>
      <c r="AH50" s="173"/>
      <c r="AI50" s="3"/>
      <c r="AJ50" s="171"/>
      <c r="AK50" s="160"/>
      <c r="AL50" s="166"/>
      <c r="AN50" s="160"/>
      <c r="AO50" s="161"/>
      <c r="AP50" s="3"/>
      <c r="AQ50" s="97"/>
      <c r="AR50" s="3"/>
      <c r="AS50" s="3"/>
      <c r="AT50" s="171"/>
      <c r="AU50" s="160"/>
      <c r="AV50" s="172"/>
      <c r="AW50" s="171"/>
      <c r="AX50" s="160"/>
      <c r="AY50" s="172"/>
      <c r="AZ50" s="171"/>
      <c r="BA50" s="160"/>
      <c r="BB50" s="173"/>
      <c r="BC50" s="173"/>
      <c r="BD50" s="173"/>
      <c r="BE50" s="173"/>
      <c r="BF50" s="174"/>
      <c r="BG50" s="3"/>
      <c r="BH50" s="171"/>
      <c r="BI50" s="160"/>
      <c r="BJ50" s="3"/>
      <c r="BK50" s="3"/>
    </row>
    <row r="51" ht="15.0" customHeight="1">
      <c r="A51" s="3"/>
      <c r="B51" s="97"/>
      <c r="C51" s="97"/>
      <c r="D51" s="97"/>
      <c r="E51" s="97"/>
      <c r="F51" s="145"/>
      <c r="G51" s="146"/>
      <c r="H51" s="97"/>
      <c r="I51" s="175"/>
      <c r="J51" s="145"/>
      <c r="K51" s="146"/>
      <c r="L51" s="107"/>
      <c r="M51" s="97"/>
      <c r="N51" s="97"/>
      <c r="O51" s="97"/>
      <c r="P51" s="97"/>
      <c r="Q51" s="175"/>
      <c r="R51" s="146"/>
      <c r="S51" s="158"/>
      <c r="T51" s="145"/>
      <c r="U51" s="146"/>
      <c r="V51" s="166"/>
      <c r="W51" s="3"/>
      <c r="X51" s="97"/>
      <c r="Y51" s="175"/>
      <c r="Z51" s="146"/>
      <c r="AA51" s="162"/>
      <c r="AB51" s="175"/>
      <c r="AC51" s="146"/>
      <c r="AD51" s="176"/>
      <c r="AE51" s="175"/>
      <c r="AF51" s="146"/>
      <c r="AG51" s="177"/>
      <c r="AH51" s="177"/>
      <c r="AI51" s="3"/>
      <c r="AJ51" s="175"/>
      <c r="AK51" s="146"/>
      <c r="AL51" s="166"/>
      <c r="AM51" s="145"/>
      <c r="AN51" s="146"/>
      <c r="AO51" s="166"/>
      <c r="AP51" s="3"/>
      <c r="AQ51" s="97"/>
      <c r="AR51" s="3"/>
      <c r="AS51" s="3"/>
      <c r="AT51" s="175"/>
      <c r="AU51" s="146"/>
      <c r="AV51" s="176"/>
      <c r="AW51" s="175"/>
      <c r="AX51" s="146"/>
      <c r="AY51" s="176"/>
      <c r="AZ51" s="175"/>
      <c r="BA51" s="146"/>
      <c r="BB51" s="177"/>
      <c r="BC51" s="177"/>
      <c r="BD51" s="177"/>
      <c r="BE51" s="177"/>
      <c r="BF51" s="178"/>
      <c r="BG51" s="3"/>
      <c r="BH51" s="175"/>
      <c r="BI51" s="146"/>
      <c r="BJ51" s="3"/>
      <c r="BK51" s="3"/>
    </row>
    <row r="52" ht="15.75" customHeight="1">
      <c r="A52" s="3"/>
      <c r="B52" s="3"/>
      <c r="C52" s="3"/>
      <c r="D52" s="3"/>
      <c r="E52" s="3"/>
      <c r="F52" s="143" t="s">
        <v>132</v>
      </c>
      <c r="G52" s="84"/>
      <c r="H52" s="3"/>
      <c r="I52" s="143" t="s">
        <v>133</v>
      </c>
      <c r="J52" s="84"/>
      <c r="K52" s="85"/>
      <c r="L52" s="107"/>
      <c r="M52" s="3"/>
      <c r="N52" s="3"/>
      <c r="O52" s="3"/>
      <c r="P52" s="3"/>
      <c r="Q52" s="147"/>
      <c r="R52" s="84"/>
      <c r="S52" s="148"/>
      <c r="T52" s="147"/>
      <c r="U52" s="85"/>
      <c r="V52" s="152"/>
      <c r="W52" s="3"/>
      <c r="X52" s="3"/>
      <c r="Y52" s="150" t="s">
        <v>134</v>
      </c>
      <c r="Z52" s="84"/>
      <c r="AA52" s="151"/>
      <c r="AB52" s="150" t="s">
        <v>134</v>
      </c>
      <c r="AC52" s="84"/>
      <c r="AD52" s="152"/>
      <c r="AE52" s="150" t="s">
        <v>134</v>
      </c>
      <c r="AF52" s="85"/>
      <c r="AG52" s="148"/>
      <c r="AH52" s="148"/>
      <c r="AI52" s="3"/>
      <c r="AJ52" s="152"/>
      <c r="AK52" s="84"/>
      <c r="AL52" s="153"/>
      <c r="AM52" s="152"/>
      <c r="AN52" s="85"/>
      <c r="AO52" s="152"/>
      <c r="AP52" s="3"/>
      <c r="AQ52" s="3"/>
      <c r="AR52" s="3"/>
      <c r="AS52" s="3"/>
      <c r="AT52" s="150" t="s">
        <v>134</v>
      </c>
      <c r="AU52" s="84"/>
      <c r="AV52" s="152"/>
      <c r="AW52" s="150" t="s">
        <v>134</v>
      </c>
      <c r="AX52" s="84"/>
      <c r="AY52" s="152"/>
      <c r="AZ52" s="150" t="s">
        <v>134</v>
      </c>
      <c r="BA52" s="85"/>
      <c r="BB52" s="153"/>
      <c r="BC52" s="153"/>
      <c r="BD52" s="153"/>
      <c r="BE52" s="153"/>
      <c r="BF52" s="154"/>
      <c r="BG52" s="3"/>
      <c r="BH52" s="150" t="s">
        <v>134</v>
      </c>
      <c r="BI52" s="84"/>
      <c r="BJ52" s="3"/>
      <c r="BK52" s="3"/>
    </row>
    <row r="53" ht="15.75" customHeight="1">
      <c r="A53" s="3"/>
      <c r="B53" s="3"/>
      <c r="C53" s="3"/>
      <c r="D53" s="3"/>
      <c r="E53" s="3"/>
      <c r="F53" s="179">
        <f>IFERROR(I5/(I4),"-")</f>
        <v>2.576271186</v>
      </c>
      <c r="G53" s="63"/>
      <c r="H53" s="3"/>
      <c r="I53" s="180">
        <f>IFERROR(K44/J44,"-")</f>
        <v>0.4175824176</v>
      </c>
      <c r="J53" s="62"/>
      <c r="K53" s="63"/>
      <c r="L53" s="181"/>
      <c r="M53" s="3"/>
      <c r="N53" s="3"/>
      <c r="O53" s="3"/>
      <c r="P53" s="3"/>
      <c r="Q53" s="157"/>
      <c r="R53" s="63"/>
      <c r="S53" s="182"/>
      <c r="T53" s="157"/>
      <c r="U53" s="63"/>
      <c r="V53" s="163"/>
      <c r="W53" s="3"/>
      <c r="X53" s="3"/>
      <c r="Y53" s="156" t="str">
        <f>+AE53</f>
        <v>-</v>
      </c>
      <c r="Z53" s="63"/>
      <c r="AA53" s="162"/>
      <c r="AB53" s="183" t="s">
        <v>119</v>
      </c>
      <c r="AC53" s="63"/>
      <c r="AD53" s="163"/>
      <c r="AE53" s="156" t="str">
        <f>IFERROR(AB44/Z44,"-")</f>
        <v>-</v>
      </c>
      <c r="AF53" s="63"/>
      <c r="AG53" s="184"/>
      <c r="AH53" s="185"/>
      <c r="AI53" s="3"/>
      <c r="AJ53" s="163"/>
      <c r="AK53" s="63"/>
      <c r="AL53" s="186"/>
      <c r="AM53" s="163"/>
      <c r="AN53" s="63"/>
      <c r="AO53" s="163"/>
      <c r="AP53" s="3"/>
      <c r="AQ53" s="3"/>
      <c r="AR53" s="3"/>
      <c r="AS53" s="3"/>
      <c r="AT53" s="156">
        <f>+AZ53</f>
        <v>0.1666666667</v>
      </c>
      <c r="AU53" s="63"/>
      <c r="AV53" s="163"/>
      <c r="AW53" s="156" t="str">
        <f>iferror("-")</f>
        <v>-</v>
      </c>
      <c r="AX53" s="63"/>
      <c r="AY53" s="163"/>
      <c r="AZ53" s="156">
        <f>IFERROR(AW44/AU44,"-")</f>
        <v>0.1666666667</v>
      </c>
      <c r="BA53" s="63"/>
      <c r="BB53" s="187"/>
      <c r="BC53" s="188"/>
      <c r="BD53" s="187"/>
      <c r="BE53" s="188"/>
      <c r="BF53" s="170"/>
      <c r="BG53" s="3"/>
      <c r="BH53" s="156">
        <f>IFERROR(SUM(AW44,AB44)/SUM(AU44,Z44),"-")</f>
        <v>0.1666666667</v>
      </c>
      <c r="BI53" s="63"/>
      <c r="BJ53" s="3"/>
      <c r="BK53" s="3"/>
    </row>
    <row r="54" ht="15.75" customHeight="1">
      <c r="A54" s="3"/>
      <c r="B54" s="3"/>
      <c r="C54" s="3"/>
      <c r="D54" s="3"/>
      <c r="E54" s="3"/>
      <c r="G54" s="160"/>
      <c r="H54" s="3"/>
      <c r="I54" s="171"/>
      <c r="K54" s="160"/>
      <c r="L54" s="107"/>
      <c r="M54" s="3"/>
      <c r="N54" s="3"/>
      <c r="O54" s="3"/>
      <c r="P54" s="3"/>
      <c r="Q54" s="171"/>
      <c r="R54" s="160"/>
      <c r="S54" s="182"/>
      <c r="T54" s="171"/>
      <c r="U54" s="160"/>
      <c r="V54" s="171"/>
      <c r="W54" s="3"/>
      <c r="X54" s="3"/>
      <c r="Y54" s="171"/>
      <c r="Z54" s="160"/>
      <c r="AA54" s="162"/>
      <c r="AB54" s="171"/>
      <c r="AC54" s="160"/>
      <c r="AD54" s="172"/>
      <c r="AE54" s="171"/>
      <c r="AF54" s="160"/>
      <c r="AG54" s="173"/>
      <c r="AH54" s="173"/>
      <c r="AI54" s="3"/>
      <c r="AJ54" s="171"/>
      <c r="AK54" s="160"/>
      <c r="AL54" s="186"/>
      <c r="AM54" s="171"/>
      <c r="AN54" s="160"/>
      <c r="AO54" s="171"/>
      <c r="AP54" s="3"/>
      <c r="AQ54" s="3"/>
      <c r="AR54" s="3"/>
      <c r="AS54" s="3"/>
      <c r="AT54" s="171"/>
      <c r="AU54" s="160"/>
      <c r="AV54" s="172"/>
      <c r="AW54" s="171"/>
      <c r="AX54" s="160"/>
      <c r="AY54" s="172"/>
      <c r="AZ54" s="171"/>
      <c r="BA54" s="160"/>
      <c r="BB54" s="173"/>
      <c r="BC54" s="173"/>
      <c r="BD54" s="173"/>
      <c r="BE54" s="173"/>
      <c r="BF54" s="174"/>
      <c r="BG54" s="3"/>
      <c r="BH54" s="171"/>
      <c r="BI54" s="160"/>
      <c r="BJ54" s="3"/>
      <c r="BK54" s="3"/>
    </row>
    <row r="55" ht="15.75" customHeight="1">
      <c r="A55" s="3"/>
      <c r="B55" s="3"/>
      <c r="C55" s="3"/>
      <c r="D55" s="3"/>
      <c r="E55" s="3"/>
      <c r="F55" s="145"/>
      <c r="G55" s="146"/>
      <c r="H55" s="3"/>
      <c r="I55" s="175"/>
      <c r="J55" s="145"/>
      <c r="K55" s="146"/>
      <c r="L55" s="107"/>
      <c r="M55" s="3"/>
      <c r="N55" s="3"/>
      <c r="O55" s="3"/>
      <c r="P55" s="3"/>
      <c r="Q55" s="175"/>
      <c r="R55" s="146"/>
      <c r="S55" s="182"/>
      <c r="T55" s="175"/>
      <c r="U55" s="146"/>
      <c r="V55" s="175"/>
      <c r="W55" s="3"/>
      <c r="X55" s="3"/>
      <c r="Y55" s="175"/>
      <c r="Z55" s="146"/>
      <c r="AA55" s="162"/>
      <c r="AB55" s="175"/>
      <c r="AC55" s="146"/>
      <c r="AD55" s="176"/>
      <c r="AE55" s="175"/>
      <c r="AF55" s="146"/>
      <c r="AG55" s="177"/>
      <c r="AH55" s="177"/>
      <c r="AI55" s="3"/>
      <c r="AJ55" s="175"/>
      <c r="AK55" s="146"/>
      <c r="AL55" s="186"/>
      <c r="AM55" s="175"/>
      <c r="AN55" s="146"/>
      <c r="AO55" s="175"/>
      <c r="AP55" s="3"/>
      <c r="AQ55" s="3"/>
      <c r="AR55" s="3"/>
      <c r="AS55" s="3"/>
      <c r="AT55" s="175"/>
      <c r="AU55" s="146"/>
      <c r="AV55" s="176"/>
      <c r="AW55" s="175"/>
      <c r="AX55" s="146"/>
      <c r="AY55" s="176"/>
      <c r="AZ55" s="175"/>
      <c r="BA55" s="146"/>
      <c r="BB55" s="177"/>
      <c r="BC55" s="177"/>
      <c r="BD55" s="177"/>
      <c r="BE55" s="177"/>
      <c r="BF55" s="178"/>
      <c r="BG55" s="3"/>
      <c r="BH55" s="175"/>
      <c r="BI55" s="146"/>
      <c r="BJ55" s="3"/>
      <c r="BK55" s="3"/>
    </row>
    <row r="56" ht="15.75" customHeight="1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89"/>
      <c r="R56" s="189"/>
      <c r="S56" s="189"/>
      <c r="T56" s="189"/>
      <c r="U56" s="189"/>
      <c r="V56" s="110"/>
      <c r="W56" s="110"/>
      <c r="X56" s="110"/>
      <c r="Y56" s="150" t="s">
        <v>135</v>
      </c>
      <c r="Z56" s="84"/>
      <c r="AA56" s="190"/>
      <c r="AB56" s="150" t="s">
        <v>135</v>
      </c>
      <c r="AC56" s="84"/>
      <c r="AD56" s="152"/>
      <c r="AE56" s="150" t="s">
        <v>135</v>
      </c>
      <c r="AF56" s="84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50" t="s">
        <v>135</v>
      </c>
      <c r="AU56" s="84"/>
      <c r="AV56" s="152"/>
      <c r="AW56" s="150" t="s">
        <v>135</v>
      </c>
      <c r="AX56" s="84"/>
      <c r="AY56" s="152"/>
      <c r="AZ56" s="150" t="s">
        <v>135</v>
      </c>
      <c r="BA56" s="84"/>
      <c r="BB56" s="110"/>
      <c r="BC56" s="110"/>
      <c r="BD56" s="110"/>
      <c r="BE56" s="152"/>
      <c r="BF56" s="84"/>
      <c r="BG56" s="3"/>
      <c r="BH56" s="150" t="s">
        <v>135</v>
      </c>
      <c r="BI56" s="84"/>
      <c r="BJ56" s="3"/>
      <c r="BK56" s="3"/>
    </row>
    <row r="57" ht="15.75" customHeight="1">
      <c r="A57" s="110"/>
      <c r="B57" s="110"/>
      <c r="C57" s="110"/>
      <c r="D57" s="110"/>
      <c r="E57" s="110"/>
      <c r="F57" s="110"/>
      <c r="G57" s="110"/>
      <c r="H57" s="110"/>
      <c r="I57" s="110"/>
      <c r="J57" s="191" t="s">
        <v>136</v>
      </c>
      <c r="K57" s="110"/>
      <c r="L57" s="110"/>
      <c r="M57" s="110"/>
      <c r="N57" s="110"/>
      <c r="O57" s="110"/>
      <c r="P57" s="110"/>
      <c r="Q57" s="189"/>
      <c r="R57" s="192"/>
      <c r="S57" s="84"/>
      <c r="T57" s="85"/>
      <c r="U57" s="190"/>
      <c r="V57" s="190"/>
      <c r="W57" s="190"/>
      <c r="X57" s="110"/>
      <c r="Y57" s="156" t="str">
        <f>IFERROR(SUM(Z44,R44)/SUM(Y44,Q44),"-")</f>
        <v>-</v>
      </c>
      <c r="Z57" s="63"/>
      <c r="AA57" s="110"/>
      <c r="AB57" s="156" t="str">
        <f>iferror(R44/Q44,"-")</f>
        <v>-</v>
      </c>
      <c r="AC57" s="63"/>
      <c r="AD57" s="163"/>
      <c r="AE57" s="156" t="str">
        <f>iferror(Z44/Y44,"-")</f>
        <v>-</v>
      </c>
      <c r="AF57" s="63"/>
      <c r="AG57" s="110"/>
      <c r="AH57" s="110"/>
      <c r="AI57" s="110"/>
      <c r="AJ57" s="110"/>
      <c r="AK57" s="193"/>
      <c r="AL57" s="84"/>
      <c r="AM57" s="85"/>
      <c r="AN57" s="190"/>
      <c r="AO57" s="190"/>
      <c r="AP57" s="190"/>
      <c r="AQ57" s="110"/>
      <c r="AR57" s="110"/>
      <c r="AS57" s="102"/>
      <c r="AT57" s="156">
        <f>IFERROR(SUM(AU44,AM44)/SUM(AT44,AL44),"-")</f>
        <v>0.9594594595</v>
      </c>
      <c r="AU57" s="63"/>
      <c r="AV57" s="163"/>
      <c r="AW57" s="156">
        <f>iferror(AM44/AL44,"-")</f>
        <v>1</v>
      </c>
      <c r="AX57" s="63"/>
      <c r="AY57" s="163"/>
      <c r="AZ57" s="156">
        <f>iferror(AU44/AT44,"-")</f>
        <v>0.9230769231</v>
      </c>
      <c r="BA57" s="63"/>
      <c r="BB57" s="110"/>
      <c r="BC57" s="110"/>
      <c r="BD57" s="110"/>
      <c r="BE57" s="163"/>
      <c r="BF57" s="63"/>
      <c r="BG57" s="110"/>
      <c r="BH57" s="156">
        <f>IFERROR(SUM(AU44,AM44,Z44,R44)/SUM(AT44,AL44,Y44,Q44),"-")</f>
        <v>0.9594594595</v>
      </c>
      <c r="BI57" s="63"/>
      <c r="BJ57" s="3"/>
      <c r="BK57" s="3"/>
    </row>
    <row r="58" ht="15.75" customHeight="1">
      <c r="A58" s="110"/>
      <c r="B58" s="110"/>
      <c r="C58" s="110"/>
      <c r="D58" s="110"/>
      <c r="E58" s="110"/>
      <c r="F58" s="110"/>
      <c r="G58" s="110"/>
      <c r="H58" s="110"/>
      <c r="I58" s="110"/>
      <c r="J58" s="194" t="s">
        <v>137</v>
      </c>
      <c r="K58" s="110"/>
      <c r="L58" s="110"/>
      <c r="M58" s="110"/>
      <c r="N58" s="110"/>
      <c r="O58" s="110"/>
      <c r="P58" s="110"/>
      <c r="Q58" s="110"/>
      <c r="R58" s="163"/>
      <c r="S58" s="62"/>
      <c r="T58" s="63"/>
      <c r="U58" s="190"/>
      <c r="V58" s="190"/>
      <c r="W58" s="190"/>
      <c r="X58" s="110"/>
      <c r="Y58" s="171"/>
      <c r="Z58" s="160"/>
      <c r="AA58" s="110"/>
      <c r="AB58" s="171"/>
      <c r="AC58" s="160"/>
      <c r="AD58" s="172"/>
      <c r="AE58" s="171"/>
      <c r="AF58" s="160"/>
      <c r="AG58" s="135"/>
      <c r="AH58" s="135"/>
      <c r="AI58" s="195"/>
      <c r="AJ58" s="110"/>
      <c r="AK58" s="163"/>
      <c r="AL58" s="62"/>
      <c r="AM58" s="63"/>
      <c r="AN58" s="190"/>
      <c r="AO58" s="190"/>
      <c r="AP58" s="190"/>
      <c r="AQ58" s="110"/>
      <c r="AR58" s="110"/>
      <c r="AS58" s="196"/>
      <c r="AT58" s="171"/>
      <c r="AU58" s="160"/>
      <c r="AV58" s="172"/>
      <c r="AW58" s="171"/>
      <c r="AX58" s="160"/>
      <c r="AY58" s="172"/>
      <c r="AZ58" s="171"/>
      <c r="BA58" s="160"/>
      <c r="BB58" s="197"/>
      <c r="BC58" s="197"/>
      <c r="BD58" s="197"/>
      <c r="BE58" s="171"/>
      <c r="BF58" s="160"/>
      <c r="BG58" s="197"/>
      <c r="BH58" s="171"/>
      <c r="BI58" s="160"/>
      <c r="BJ58" s="3"/>
      <c r="BK58" s="3"/>
    </row>
    <row r="59" ht="15.75" customHeight="1">
      <c r="A59" s="110"/>
      <c r="B59" s="110"/>
      <c r="C59" s="110"/>
      <c r="D59" s="110"/>
      <c r="E59" s="110"/>
      <c r="F59" s="110"/>
      <c r="G59" s="110"/>
      <c r="H59" s="110"/>
      <c r="I59" s="110"/>
      <c r="J59" s="198" t="s">
        <v>138</v>
      </c>
      <c r="K59" s="110"/>
      <c r="L59" s="110"/>
      <c r="M59" s="110"/>
      <c r="N59" s="110"/>
      <c r="O59" s="110"/>
      <c r="P59" s="110"/>
      <c r="Q59" s="110"/>
      <c r="R59" s="171"/>
      <c r="T59" s="160"/>
      <c r="U59" s="190"/>
      <c r="V59" s="190"/>
      <c r="W59" s="190"/>
      <c r="X59" s="110"/>
      <c r="Y59" s="175"/>
      <c r="Z59" s="146"/>
      <c r="AA59" s="110"/>
      <c r="AB59" s="175"/>
      <c r="AC59" s="146"/>
      <c r="AD59" s="176"/>
      <c r="AE59" s="175"/>
      <c r="AF59" s="146"/>
      <c r="AG59" s="149"/>
      <c r="AH59" s="152"/>
      <c r="AI59" s="85"/>
      <c r="AJ59" s="110"/>
      <c r="AK59" s="171"/>
      <c r="AM59" s="160"/>
      <c r="AN59" s="190"/>
      <c r="AO59" s="190"/>
      <c r="AP59" s="190"/>
      <c r="AQ59" s="110"/>
      <c r="AR59" s="110"/>
      <c r="AS59" s="196"/>
      <c r="AT59" s="175"/>
      <c r="AU59" s="146"/>
      <c r="AV59" s="176"/>
      <c r="AW59" s="175"/>
      <c r="AX59" s="146"/>
      <c r="AY59" s="176"/>
      <c r="AZ59" s="175"/>
      <c r="BA59" s="146"/>
      <c r="BB59" s="199"/>
      <c r="BC59" s="199"/>
      <c r="BD59" s="199"/>
      <c r="BE59" s="175"/>
      <c r="BF59" s="146"/>
      <c r="BG59" s="199"/>
      <c r="BH59" s="175"/>
      <c r="BI59" s="146"/>
      <c r="BJ59" s="3"/>
      <c r="BK59" s="3"/>
    </row>
    <row r="60" ht="15.75" customHeight="1">
      <c r="A60" s="110"/>
      <c r="B60" s="110"/>
      <c r="C60" s="110"/>
      <c r="D60" s="110"/>
      <c r="E60" s="110"/>
      <c r="F60" s="110"/>
      <c r="G60" s="110"/>
      <c r="H60" s="110"/>
      <c r="I60" s="110"/>
      <c r="J60" s="200"/>
      <c r="K60" s="110"/>
      <c r="L60" s="110"/>
      <c r="M60" s="110"/>
      <c r="N60" s="110"/>
      <c r="O60" s="110"/>
      <c r="P60" s="110"/>
      <c r="Q60" s="110"/>
      <c r="R60" s="175"/>
      <c r="S60" s="145"/>
      <c r="T60" s="146"/>
      <c r="U60" s="190"/>
      <c r="V60" s="190"/>
      <c r="W60" s="190"/>
      <c r="X60" s="110"/>
      <c r="Y60" s="110"/>
      <c r="Z60" s="110"/>
      <c r="AA60" s="110"/>
      <c r="AB60" s="110"/>
      <c r="AC60" s="110"/>
      <c r="AD60" s="110"/>
      <c r="AE60" s="110"/>
      <c r="AF60" s="163"/>
      <c r="AG60" s="63"/>
      <c r="AH60" s="163"/>
      <c r="AI60" s="63"/>
      <c r="AJ60" s="110"/>
      <c r="AK60" s="175"/>
      <c r="AL60" s="145"/>
      <c r="AM60" s="146"/>
      <c r="AN60" s="190"/>
      <c r="AO60" s="190"/>
      <c r="AP60" s="190"/>
      <c r="AQ60" s="110"/>
      <c r="AR60" s="110"/>
      <c r="AS60" s="196"/>
      <c r="AT60" s="110"/>
      <c r="AU60" s="110"/>
      <c r="AV60" s="110"/>
      <c r="AW60" s="110"/>
      <c r="AX60" s="110"/>
      <c r="AY60" s="110"/>
      <c r="AZ60" s="110"/>
      <c r="BA60" s="201"/>
      <c r="BB60" s="199"/>
      <c r="BC60" s="199"/>
      <c r="BD60" s="199"/>
      <c r="BE60" s="199"/>
      <c r="BF60" s="199"/>
      <c r="BG60" s="199"/>
      <c r="BH60" s="199"/>
      <c r="BI60" s="202"/>
      <c r="BJ60" s="3"/>
      <c r="BK60" s="3"/>
    </row>
    <row r="61" ht="15.75" customHeight="1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90"/>
      <c r="V61" s="190"/>
      <c r="W61" s="190"/>
      <c r="X61" s="110"/>
      <c r="Y61" s="110"/>
      <c r="Z61" s="110"/>
      <c r="AA61" s="110"/>
      <c r="AB61" s="110"/>
      <c r="AC61" s="110"/>
      <c r="AD61" s="110"/>
      <c r="AE61" s="110"/>
      <c r="AF61" s="171"/>
      <c r="AG61" s="160"/>
      <c r="AH61" s="171"/>
      <c r="AI61" s="160"/>
      <c r="AJ61" s="110"/>
      <c r="AK61" s="110"/>
      <c r="AL61" s="110"/>
      <c r="AM61" s="110"/>
      <c r="AN61" s="190"/>
      <c r="AO61" s="190"/>
      <c r="AP61" s="190"/>
      <c r="AQ61" s="110"/>
      <c r="AR61" s="110"/>
      <c r="AS61" s="110"/>
      <c r="AT61" s="110"/>
      <c r="AU61" s="110"/>
      <c r="AV61" s="110"/>
      <c r="AW61" s="110"/>
      <c r="AX61" s="110"/>
      <c r="AY61" s="110"/>
      <c r="AZ61" s="110"/>
      <c r="BA61" s="201"/>
      <c r="BB61" s="199"/>
      <c r="BC61" s="199"/>
      <c r="BD61" s="199"/>
      <c r="BE61" s="199"/>
      <c r="BF61" s="199"/>
      <c r="BG61" s="199"/>
      <c r="BH61" s="199"/>
      <c r="BI61" s="202"/>
      <c r="BJ61" s="3"/>
      <c r="BK61" s="3"/>
    </row>
    <row r="62" ht="15.75" customHeight="1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90"/>
      <c r="V62" s="190"/>
      <c r="W62" s="190"/>
      <c r="X62" s="110"/>
      <c r="Y62" s="110"/>
      <c r="Z62" s="110"/>
      <c r="AA62" s="110"/>
      <c r="AB62" s="110"/>
      <c r="AC62" s="110"/>
      <c r="AD62" s="110"/>
      <c r="AE62" s="110"/>
      <c r="AF62" s="175"/>
      <c r="AG62" s="146"/>
      <c r="AH62" s="175"/>
      <c r="AI62" s="146"/>
      <c r="AJ62" s="110"/>
      <c r="AK62" s="110"/>
      <c r="AL62" s="110"/>
      <c r="AM62" s="110"/>
      <c r="AN62" s="190"/>
      <c r="AO62" s="190"/>
      <c r="AP62" s="190"/>
      <c r="AQ62" s="110"/>
      <c r="AR62" s="110"/>
      <c r="AS62" s="110"/>
      <c r="AT62" s="110"/>
      <c r="AU62" s="110"/>
      <c r="AV62" s="110"/>
      <c r="AW62" s="110"/>
      <c r="AX62" s="110"/>
      <c r="AY62" s="110"/>
      <c r="AZ62" s="110"/>
      <c r="BA62" s="203"/>
      <c r="BB62" s="204"/>
      <c r="BC62" s="204"/>
      <c r="BD62" s="204"/>
      <c r="BE62" s="204"/>
      <c r="BF62" s="204"/>
      <c r="BG62" s="204"/>
      <c r="BH62" s="204"/>
      <c r="BI62" s="205"/>
    </row>
    <row r="63" ht="15.75" customHeight="1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90"/>
      <c r="V63" s="190"/>
      <c r="W63" s="190"/>
      <c r="X63" s="110"/>
      <c r="Y63" s="110"/>
      <c r="Z63" s="110"/>
      <c r="AA63" s="110"/>
      <c r="AB63" s="110"/>
      <c r="AC63" s="110"/>
      <c r="AD63" s="110"/>
      <c r="AE63" s="110"/>
      <c r="AF63" s="110"/>
      <c r="AG63" s="110"/>
      <c r="AH63" s="152"/>
      <c r="AI63" s="85"/>
      <c r="AJ63" s="152"/>
      <c r="AK63" s="85"/>
      <c r="AL63" s="110"/>
      <c r="AM63" s="110"/>
      <c r="AN63" s="110"/>
      <c r="AO63" s="110"/>
      <c r="AP63" s="110"/>
      <c r="AQ63" s="110"/>
      <c r="AR63" s="110"/>
      <c r="AS63" s="110"/>
      <c r="AT63" s="110"/>
      <c r="AU63" s="110"/>
      <c r="AV63" s="110"/>
      <c r="AW63" s="110"/>
      <c r="AX63" s="110"/>
      <c r="AY63" s="110"/>
      <c r="AZ63" s="110"/>
      <c r="BA63" s="110"/>
      <c r="BB63" s="110"/>
      <c r="BC63" s="110"/>
      <c r="BD63" s="110"/>
      <c r="BE63" s="110"/>
      <c r="BF63" s="110"/>
      <c r="BG63" s="110"/>
      <c r="BH63" s="110"/>
      <c r="BI63" s="110"/>
      <c r="BJ63" s="110"/>
      <c r="BK63" s="110"/>
    </row>
    <row r="64" ht="15.75" customHeight="1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90"/>
      <c r="V64" s="190"/>
      <c r="W64" s="19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  <c r="AH64" s="163"/>
      <c r="AI64" s="63"/>
      <c r="AJ64" s="167"/>
      <c r="AK64" s="160"/>
      <c r="AL64" s="110"/>
      <c r="AM64" s="110"/>
      <c r="AN64" s="110"/>
      <c r="AO64" s="110"/>
      <c r="AP64" s="110"/>
      <c r="AQ64" s="110"/>
      <c r="AR64" s="110"/>
      <c r="AS64" s="110"/>
      <c r="AT64" s="110"/>
      <c r="AU64" s="110"/>
      <c r="AV64" s="110"/>
      <c r="AW64" s="110"/>
      <c r="AX64" s="110"/>
      <c r="AY64" s="11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  <c r="BJ64" s="110"/>
      <c r="BK64" s="110"/>
    </row>
    <row r="65" ht="15.75" customHeight="1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90"/>
      <c r="V65" s="190"/>
      <c r="W65" s="190"/>
      <c r="X65" s="110"/>
      <c r="Y65" s="110"/>
      <c r="Z65" s="110"/>
      <c r="AA65" s="110"/>
      <c r="AB65" s="110"/>
      <c r="AC65" s="110"/>
      <c r="AD65" s="110"/>
      <c r="AE65" s="110"/>
      <c r="AF65" s="110"/>
      <c r="AG65" s="110"/>
      <c r="AH65" s="171"/>
      <c r="AI65" s="160"/>
      <c r="AK65" s="160"/>
      <c r="AL65" s="110"/>
      <c r="AM65" s="110"/>
      <c r="AN65" s="110"/>
      <c r="AO65" s="110"/>
      <c r="AP65" s="110"/>
      <c r="AQ65" s="110"/>
      <c r="AR65" s="110"/>
      <c r="AS65" s="110"/>
      <c r="AT65" s="110"/>
      <c r="AU65" s="110"/>
      <c r="AV65" s="110"/>
      <c r="AW65" s="110"/>
      <c r="AX65" s="110"/>
      <c r="AY65" s="110"/>
      <c r="AZ65" s="110"/>
      <c r="BA65" s="110"/>
      <c r="BB65" s="110"/>
      <c r="BC65" s="110"/>
      <c r="BD65" s="110"/>
      <c r="BE65" s="110"/>
      <c r="BF65" s="110"/>
      <c r="BG65" s="110"/>
      <c r="BH65" s="110"/>
      <c r="BI65" s="110"/>
      <c r="BJ65" s="110"/>
      <c r="BK65" s="110"/>
    </row>
    <row r="66" ht="15.75" customHeight="1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75"/>
      <c r="AI66" s="146"/>
      <c r="AJ66" s="145"/>
      <c r="AK66" s="146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  <c r="BJ66" s="110"/>
      <c r="BK66" s="110"/>
    </row>
    <row r="67" ht="15.75" customHeight="1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  <c r="BJ67" s="110"/>
      <c r="BK67" s="110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4">
    <mergeCell ref="B1:B2"/>
    <mergeCell ref="G2:K2"/>
    <mergeCell ref="A3:B4"/>
    <mergeCell ref="G3:K3"/>
    <mergeCell ref="O3:P3"/>
    <mergeCell ref="O4:P4"/>
    <mergeCell ref="A5:B5"/>
    <mergeCell ref="Q10:AJ10"/>
    <mergeCell ref="I11:N11"/>
    <mergeCell ref="Q11:W11"/>
    <mergeCell ref="Y11:AF11"/>
    <mergeCell ref="AH11:AJ11"/>
    <mergeCell ref="AL11:AR11"/>
    <mergeCell ref="AT11:BA11"/>
    <mergeCell ref="O5:P5"/>
    <mergeCell ref="O6:P6"/>
    <mergeCell ref="O7:P7"/>
    <mergeCell ref="AE7:AG8"/>
    <mergeCell ref="AZ7:BF8"/>
    <mergeCell ref="AL10:BE10"/>
    <mergeCell ref="BG10:BI11"/>
    <mergeCell ref="BC11:BE11"/>
    <mergeCell ref="AW47:AX47"/>
    <mergeCell ref="AZ47:BA47"/>
    <mergeCell ref="BB47:BC47"/>
    <mergeCell ref="BD47:BE47"/>
    <mergeCell ref="BH47:BI47"/>
    <mergeCell ref="G4:H4"/>
    <mergeCell ref="G5:H5"/>
    <mergeCell ref="G6:H6"/>
    <mergeCell ref="G7:H7"/>
    <mergeCell ref="G8:H8"/>
    <mergeCell ref="G9:H9"/>
    <mergeCell ref="F48:G48"/>
    <mergeCell ref="AJ48:AK48"/>
    <mergeCell ref="AM48:AN48"/>
    <mergeCell ref="AW48:AX48"/>
    <mergeCell ref="AZ48:BA48"/>
    <mergeCell ref="BH48:BI48"/>
    <mergeCell ref="AB49:AC51"/>
    <mergeCell ref="AB52:AC52"/>
    <mergeCell ref="AE52:AF52"/>
    <mergeCell ref="AJ52:AK52"/>
    <mergeCell ref="AM52:AN52"/>
    <mergeCell ref="AE49:AF51"/>
    <mergeCell ref="AG49:AG51"/>
    <mergeCell ref="AH49:AH51"/>
    <mergeCell ref="AJ49:AK51"/>
    <mergeCell ref="AM49:AN51"/>
    <mergeCell ref="AT49:AU51"/>
    <mergeCell ref="AT52:AU52"/>
    <mergeCell ref="AZ53:BA55"/>
    <mergeCell ref="BB53:BB55"/>
    <mergeCell ref="AE53:AF55"/>
    <mergeCell ref="AG53:AG55"/>
    <mergeCell ref="AH53:AH55"/>
    <mergeCell ref="AJ53:AK55"/>
    <mergeCell ref="AM53:AN55"/>
    <mergeCell ref="AO53:AO55"/>
    <mergeCell ref="AT53:AU55"/>
    <mergeCell ref="AB56:AC56"/>
    <mergeCell ref="AE56:AF56"/>
    <mergeCell ref="AT56:AU56"/>
    <mergeCell ref="AW56:AX56"/>
    <mergeCell ref="AZ56:BA56"/>
    <mergeCell ref="BE56:BF56"/>
    <mergeCell ref="BH56:BI56"/>
    <mergeCell ref="AW57:AX59"/>
    <mergeCell ref="AZ57:BA59"/>
    <mergeCell ref="BE57:BF59"/>
    <mergeCell ref="BH57:BI59"/>
    <mergeCell ref="AK57:AM57"/>
    <mergeCell ref="AK58:AM60"/>
    <mergeCell ref="AF60:AG62"/>
    <mergeCell ref="AH60:AI62"/>
    <mergeCell ref="AH63:AI63"/>
    <mergeCell ref="AJ63:AK63"/>
    <mergeCell ref="AH64:AI66"/>
    <mergeCell ref="AJ64:AK66"/>
    <mergeCell ref="Y56:Z56"/>
    <mergeCell ref="R57:T57"/>
    <mergeCell ref="Y57:Z59"/>
    <mergeCell ref="AB57:AC59"/>
    <mergeCell ref="AE57:AF59"/>
    <mergeCell ref="AT57:AU59"/>
    <mergeCell ref="R58:T60"/>
    <mergeCell ref="AH59:AI59"/>
    <mergeCell ref="Q47:U47"/>
    <mergeCell ref="Y47:Z47"/>
    <mergeCell ref="AB47:AC47"/>
    <mergeCell ref="AE47:AF47"/>
    <mergeCell ref="AG47:AH47"/>
    <mergeCell ref="AJ47:AN47"/>
    <mergeCell ref="AT47:AU47"/>
    <mergeCell ref="I47:K47"/>
    <mergeCell ref="Q48:R48"/>
    <mergeCell ref="T48:U48"/>
    <mergeCell ref="Y48:Z48"/>
    <mergeCell ref="AB48:AC48"/>
    <mergeCell ref="AE48:AF48"/>
    <mergeCell ref="AT48:AU48"/>
    <mergeCell ref="I49:K51"/>
    <mergeCell ref="I52:K52"/>
    <mergeCell ref="F53:G55"/>
    <mergeCell ref="I53:K55"/>
    <mergeCell ref="I48:K48"/>
    <mergeCell ref="F49:G51"/>
    <mergeCell ref="Q49:R51"/>
    <mergeCell ref="Y49:Z51"/>
    <mergeCell ref="F52:G52"/>
    <mergeCell ref="Q52:R52"/>
    <mergeCell ref="Y52:Z52"/>
    <mergeCell ref="AW49:AX51"/>
    <mergeCell ref="AW52:AX52"/>
    <mergeCell ref="AW53:AX55"/>
    <mergeCell ref="T49:U51"/>
    <mergeCell ref="T52:U52"/>
    <mergeCell ref="Q53:R55"/>
    <mergeCell ref="T53:U55"/>
    <mergeCell ref="V53:V55"/>
    <mergeCell ref="Y53:Z55"/>
    <mergeCell ref="AB53:AC55"/>
    <mergeCell ref="BC49:BC51"/>
    <mergeCell ref="BC53:BC55"/>
    <mergeCell ref="BD53:BD55"/>
    <mergeCell ref="BE53:BE55"/>
    <mergeCell ref="BH53:BI55"/>
    <mergeCell ref="AZ49:BA51"/>
    <mergeCell ref="BB49:BB51"/>
    <mergeCell ref="BD49:BD51"/>
    <mergeCell ref="BE49:BE51"/>
    <mergeCell ref="BH49:BI51"/>
    <mergeCell ref="AZ52:BA52"/>
    <mergeCell ref="BH52:BI52"/>
  </mergeCells>
  <conditionalFormatting sqref="E13:F43">
    <cfRule type="containsBlanks" dxfId="1" priority="1">
      <formula>LEN(TRIM(E13))=0</formula>
    </cfRule>
  </conditionalFormatting>
  <conditionalFormatting sqref="E13:F43">
    <cfRule type="containsText" dxfId="0" priority="2" operator="containsText" text="Yes">
      <formula>NOT(ISERROR(SEARCH(("Yes"),(E13))))</formula>
    </cfRule>
  </conditionalFormatting>
  <conditionalFormatting sqref="E13:F43">
    <cfRule type="containsText" dxfId="2" priority="3" operator="containsText" text="No">
      <formula>NOT(ISERROR(SEARCH(("No"),(E13))))</formula>
    </cfRule>
  </conditionalFormatting>
  <conditionalFormatting sqref="I49:J51">
    <cfRule type="cellIs" dxfId="0" priority="4" operator="greaterThan">
      <formula>"40%"</formula>
    </cfRule>
  </conditionalFormatting>
  <conditionalFormatting sqref="I49:J51">
    <cfRule type="beginsWith" dxfId="3" priority="5" operator="beginsWith" text="3">
      <formula>LEFT((I49),LEN("3"))=("3")</formula>
    </cfRule>
  </conditionalFormatting>
  <conditionalFormatting sqref="I49:J51">
    <cfRule type="cellIs" dxfId="4" priority="6" operator="lessThan">
      <formula>30</formula>
    </cfRule>
  </conditionalFormatting>
  <conditionalFormatting sqref="I53:J55">
    <cfRule type="cellIs" dxfId="0" priority="7" operator="greaterThan">
      <formula>"15%"</formula>
    </cfRule>
  </conditionalFormatting>
  <conditionalFormatting sqref="I53:J55">
    <cfRule type="cellIs" dxfId="3" priority="8" operator="between">
      <formula>"10%"</formula>
      <formula>"15%"</formula>
    </cfRule>
  </conditionalFormatting>
  <conditionalFormatting sqref="I53:J55">
    <cfRule type="cellIs" dxfId="2" priority="9" operator="lessThan">
      <formula>"10%"</formula>
    </cfRule>
  </conditionalFormatting>
  <conditionalFormatting sqref="F49:G51">
    <cfRule type="cellIs" dxfId="0" priority="10" operator="lessThan">
      <formula>25</formula>
    </cfRule>
  </conditionalFormatting>
  <conditionalFormatting sqref="F49:G51">
    <cfRule type="cellIs" dxfId="1" priority="11" operator="between">
      <formula>25.1</formula>
      <formula>35</formula>
    </cfRule>
  </conditionalFormatting>
  <conditionalFormatting sqref="F53:G55">
    <cfRule type="cellIs" dxfId="0" priority="12" operator="greaterThan">
      <formula>"125%"</formula>
    </cfRule>
  </conditionalFormatting>
  <conditionalFormatting sqref="F53:G55">
    <cfRule type="cellIs" dxfId="1" priority="13" operator="between">
      <formula>"100%"</formula>
      <formula>"124.90%"</formula>
    </cfRule>
  </conditionalFormatting>
  <conditionalFormatting sqref="F53:G55">
    <cfRule type="cellIs" dxfId="2" priority="14" operator="lessThan">
      <formula>"99.90%"</formula>
    </cfRule>
  </conditionalFormatting>
  <conditionalFormatting sqref="M49:R51 AG49:AM51">
    <cfRule type="cellIs" dxfId="0" priority="15" operator="greaterThan">
      <formula>"85%"</formula>
    </cfRule>
  </conditionalFormatting>
  <conditionalFormatting sqref="M49:R51 AG49:AM51">
    <cfRule type="cellIs" dxfId="1" priority="16" operator="between">
      <formula>"70%"</formula>
      <formula>"84.90%"</formula>
    </cfRule>
  </conditionalFormatting>
  <conditionalFormatting sqref="M49:R51 AG49:AM51">
    <cfRule type="cellIs" dxfId="2" priority="17" operator="lessThan">
      <formula>"69.90%"</formula>
    </cfRule>
  </conditionalFormatting>
  <conditionalFormatting sqref="S53:U55 Y49:AF49 Y53:Z53 AL53:AP55 AT49:BI49">
    <cfRule type="cellIs" dxfId="0" priority="18" operator="greaterThan">
      <formula>"30%"</formula>
    </cfRule>
  </conditionalFormatting>
  <conditionalFormatting sqref="S53:U55 Y49:AF49 Y53:Z53 AL53:AP55 AT49:BI49">
    <cfRule type="cellIs" dxfId="1" priority="19" operator="between">
      <formula>"20%"</formula>
      <formula>"29.90%"</formula>
    </cfRule>
  </conditionalFormatting>
  <conditionalFormatting sqref="S53:U55 Y49:AF49 Y53:Z53 AL53:AP55 AT49:BI49">
    <cfRule type="cellIs" dxfId="2" priority="20" operator="lessThan">
      <formula>"19.99%"</formula>
    </cfRule>
  </conditionalFormatting>
  <conditionalFormatting sqref="M53:R55 Y49 Y53:AF53 Y57:AF57 AG53:AM55 AT53:BI53 AT57:BI57">
    <cfRule type="cellIs" dxfId="0" priority="21" operator="greaterThan">
      <formula>"80%"</formula>
    </cfRule>
  </conditionalFormatting>
  <conditionalFormatting sqref="M53:R55 Y49 Y53:AF53 Y57:AF57 AG53:AM55 AT53:BI53 AT57:BI57">
    <cfRule type="cellIs" dxfId="1" priority="22" operator="between">
      <formula>"70%"</formula>
      <formula>"79.99%"</formula>
    </cfRule>
  </conditionalFormatting>
  <conditionalFormatting sqref="M53:R55 Y49 Y53:AF53 Y57:AF57 AG53:AM55 AT53:BI53 AT57:BI57">
    <cfRule type="cellIs" dxfId="2" priority="23" operator="lessThan">
      <formula>"69.99%"</formula>
    </cfRule>
  </conditionalFormatting>
  <conditionalFormatting sqref="AG49:AG51 BB49:BB51 BD49:BD51">
    <cfRule type="cellIs" dxfId="0" priority="24" operator="lessThan">
      <formula>300</formula>
    </cfRule>
  </conditionalFormatting>
  <conditionalFormatting sqref="AG49:AG51 BB49:BB51 BD49:BD51">
    <cfRule type="cellIs" dxfId="1" priority="25" operator="between">
      <formula>300.01</formula>
      <formula>400</formula>
    </cfRule>
  </conditionalFormatting>
  <conditionalFormatting sqref="AG49:AG51 BB49:BB51 BD49:BD51">
    <cfRule type="cellIs" dxfId="2" priority="26" operator="greaterThan">
      <formula>400.01</formula>
    </cfRule>
  </conditionalFormatting>
  <conditionalFormatting sqref="AH49:AH51 BC49:BC51 BE49:BE51">
    <cfRule type="cellIs" dxfId="0" priority="27" operator="greaterThan">
      <formula>"120%"</formula>
    </cfRule>
  </conditionalFormatting>
  <conditionalFormatting sqref="AH49:AH51 BC49:BC51 BE49:BE51">
    <cfRule type="cellIs" dxfId="1" priority="28" operator="between">
      <formula>"100%"</formula>
      <formula>"119.99%"</formula>
    </cfRule>
  </conditionalFormatting>
  <conditionalFormatting sqref="AH49:AH51 BC49:BC51 BE49:BE51">
    <cfRule type="cellIs" dxfId="2" priority="29" operator="lessThan">
      <formula>"99.99%"</formula>
    </cfRule>
  </conditionalFormatting>
  <conditionalFormatting sqref="AH53:AH55 BC53:BC55 BE53:BE55">
    <cfRule type="cellIs" dxfId="0" priority="30" operator="greaterThan">
      <formula>"500%"</formula>
    </cfRule>
  </conditionalFormatting>
  <conditionalFormatting sqref="AH53:AH55 BC53:BC55 BE53:BE55">
    <cfRule type="cellIs" dxfId="1" priority="31" operator="between">
      <formula>"250%"</formula>
      <formula>"499.99%"</formula>
    </cfRule>
  </conditionalFormatting>
  <conditionalFormatting sqref="AH53:AH55 BC53:BC55 BE53:BE55">
    <cfRule type="cellIs" dxfId="2" priority="32" operator="lessThan">
      <formula>"249.99%"</formula>
    </cfRule>
  </conditionalFormatting>
  <conditionalFormatting sqref="F49:G51">
    <cfRule type="cellIs" dxfId="2" priority="33" operator="greaterThan">
      <formula>35.01</formula>
    </cfRule>
  </conditionalFormatting>
  <dataValidations>
    <dataValidation type="list" allowBlank="1" sqref="E13:F43">
      <formula1>"Yes,No"</formula1>
    </dataValidation>
  </dataValidations>
  <hyperlinks>
    <hyperlink r:id="rId2" ref="A3"/>
  </hyperlinks>
  <drawing r:id="rId3"/>
  <legacy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 outlineLevelCol="1"/>
  <cols>
    <col customWidth="1" min="1" max="1" width="6.75"/>
    <col customWidth="1" min="2" max="2" width="8.13"/>
    <col customWidth="1" min="3" max="3" width="7.25" outlineLevel="1"/>
    <col customWidth="1" min="4" max="4" width="8.75" outlineLevel="1"/>
    <col customWidth="1" min="5" max="5" width="8.0" outlineLevel="1"/>
    <col customWidth="1" min="6" max="6" width="8.13" outlineLevel="1"/>
    <col customWidth="1" min="7" max="7" width="13.13"/>
    <col customWidth="1" min="8" max="8" width="9.75"/>
    <col customWidth="1" min="9" max="9" width="9.5"/>
    <col customWidth="1" min="10" max="10" width="14.13"/>
    <col customWidth="1" min="11" max="11" width="9.5"/>
    <col customWidth="1" min="12" max="12" width="9.63" outlineLevel="1"/>
    <col customWidth="1" min="13" max="13" width="9.75"/>
    <col customWidth="1" min="14" max="15" width="10.25"/>
    <col customWidth="1" min="16" max="17" width="10.5"/>
    <col customWidth="1" min="18" max="18" width="10.0"/>
    <col customWidth="1" min="19" max="19" width="12.88"/>
    <col customWidth="1" min="20" max="20" width="13.88"/>
    <col customWidth="1" min="21" max="21" width="6.88"/>
    <col customWidth="1" min="22" max="24" width="10.25"/>
    <col customWidth="1" min="25" max="25" width="9.5"/>
    <col customWidth="1" min="26" max="26" width="10.5"/>
    <col customWidth="1" min="27" max="27" width="11.0"/>
    <col customWidth="1" min="28" max="29" width="14.0"/>
    <col customWidth="1" min="30" max="30" width="6.75"/>
    <col customWidth="1" min="31" max="63" width="14.0"/>
  </cols>
  <sheetData>
    <row r="1" ht="18.75" customHeight="1">
      <c r="A1" s="56"/>
      <c r="B1" s="57" t="s">
        <v>64</v>
      </c>
      <c r="C1" s="3"/>
      <c r="D1" s="3"/>
      <c r="E1" s="3"/>
      <c r="F1" s="3"/>
      <c r="G1" s="3"/>
      <c r="H1" s="3"/>
      <c r="I1" s="3"/>
      <c r="J1" s="3"/>
      <c r="K1" s="58" t="s">
        <v>65</v>
      </c>
      <c r="L1" s="3"/>
      <c r="M1" s="3"/>
      <c r="N1" s="3"/>
      <c r="O1" s="3"/>
      <c r="P1" s="3"/>
      <c r="Q1" s="3"/>
      <c r="R1" s="3"/>
      <c r="S1" s="3"/>
      <c r="T1" s="58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</row>
    <row r="2" ht="26.25" customHeight="1">
      <c r="A2" s="3"/>
      <c r="C2" s="3"/>
      <c r="D2" s="3"/>
      <c r="E2" s="3"/>
      <c r="F2" s="3"/>
      <c r="G2" s="59" t="s">
        <v>66</v>
      </c>
      <c r="H2" s="39"/>
      <c r="I2" s="39"/>
      <c r="J2" s="39"/>
      <c r="K2" s="3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3" ht="18.0" customHeight="1">
      <c r="A3" s="60" t="s">
        <v>67</v>
      </c>
      <c r="C3" s="3"/>
      <c r="D3" s="3"/>
      <c r="E3" s="3"/>
      <c r="F3" s="3"/>
      <c r="G3" s="61" t="s">
        <v>68</v>
      </c>
      <c r="H3" s="62"/>
      <c r="I3" s="62"/>
      <c r="J3" s="62"/>
      <c r="K3" s="63"/>
      <c r="L3" s="3"/>
      <c r="M3" s="3"/>
      <c r="N3" s="3"/>
      <c r="O3" s="64" t="s">
        <v>69</v>
      </c>
      <c r="P3" s="12"/>
      <c r="Q3" s="65" t="s">
        <v>70</v>
      </c>
      <c r="R3" s="66" t="s">
        <v>71</v>
      </c>
      <c r="S3" s="67" t="s">
        <v>72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</row>
    <row r="4" ht="18.0" customHeight="1">
      <c r="C4" s="3"/>
      <c r="D4" s="3"/>
      <c r="E4" s="3"/>
      <c r="F4" s="3"/>
      <c r="G4" s="68" t="s">
        <v>73</v>
      </c>
      <c r="H4" s="12"/>
      <c r="I4" s="69">
        <f>SUM(H44+D44)</f>
        <v>38</v>
      </c>
      <c r="J4" s="70" t="s">
        <v>74</v>
      </c>
      <c r="K4" s="71">
        <f>SUM(BG44)</f>
        <v>22</v>
      </c>
      <c r="L4" s="3"/>
      <c r="M4" s="72" t="s">
        <v>75</v>
      </c>
      <c r="N4" s="3"/>
      <c r="O4" s="68" t="s">
        <v>76</v>
      </c>
      <c r="P4" s="12"/>
      <c r="Q4" s="73">
        <f>AH44</f>
        <v>0</v>
      </c>
      <c r="R4" s="73">
        <f>BC44</f>
        <v>22</v>
      </c>
      <c r="S4" s="74" t="str">
        <f t="shared" ref="S4:S7" si="1">if(Q4&gt;R4,$Q$3,if(Q4&lt;R4,$R$3,""))</f>
        <v>Sarah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</row>
    <row r="5" ht="17.25" customHeight="1">
      <c r="A5" s="75"/>
      <c r="C5" s="3"/>
      <c r="D5" s="3"/>
      <c r="E5" s="3"/>
      <c r="F5" s="3"/>
      <c r="G5" s="68" t="s">
        <v>77</v>
      </c>
      <c r="H5" s="12"/>
      <c r="I5" s="76">
        <f>I44+L44</f>
        <v>0</v>
      </c>
      <c r="J5" s="70" t="s">
        <v>78</v>
      </c>
      <c r="K5" s="77">
        <f>SUM(BH44)</f>
        <v>57544</v>
      </c>
      <c r="L5" s="3"/>
      <c r="M5" s="78">
        <f>iferror(K5/K4,0)</f>
        <v>2615.636364</v>
      </c>
      <c r="N5" s="3"/>
      <c r="O5" s="68" t="s">
        <v>79</v>
      </c>
      <c r="P5" s="12"/>
      <c r="Q5" s="79">
        <f>IFERROR(AH44/(R44+#REF!+Z44),0)</f>
        <v>0</v>
      </c>
      <c r="R5" s="79">
        <f>IFERROR(BC44/(AM44+#REF!+AU44),0)</f>
        <v>0</v>
      </c>
      <c r="S5" s="74" t="str">
        <f t="shared" si="1"/>
        <v/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</row>
    <row r="6" ht="16.5" customHeight="1">
      <c r="A6" s="3"/>
      <c r="B6" s="3"/>
      <c r="C6" s="3"/>
      <c r="D6" s="3"/>
      <c r="E6" s="3"/>
      <c r="F6" s="3"/>
      <c r="G6" s="68" t="s">
        <v>80</v>
      </c>
      <c r="H6" s="12"/>
      <c r="I6" s="76">
        <f>SUM(K44+N44)</f>
        <v>27</v>
      </c>
      <c r="J6" s="70" t="s">
        <v>81</v>
      </c>
      <c r="K6" s="77">
        <f>SUM(BI44)</f>
        <v>67044</v>
      </c>
      <c r="L6" s="3"/>
      <c r="M6" s="78">
        <f>iferror(K6/K4,0)</f>
        <v>3047.454545</v>
      </c>
      <c r="N6" s="3"/>
      <c r="O6" s="68" t="s">
        <v>82</v>
      </c>
      <c r="P6" s="12"/>
      <c r="Q6" s="80">
        <f>AI45</f>
        <v>0</v>
      </c>
      <c r="R6" s="80">
        <f>BD45</f>
        <v>2615.636364</v>
      </c>
      <c r="S6" s="74" t="str">
        <f t="shared" si="1"/>
        <v>Sarah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</row>
    <row r="7" ht="16.5" customHeight="1">
      <c r="A7" s="3"/>
      <c r="B7" s="3"/>
      <c r="C7" s="3"/>
      <c r="D7" s="3"/>
      <c r="E7" s="3"/>
      <c r="F7" s="3"/>
      <c r="G7" s="68" t="s">
        <v>83</v>
      </c>
      <c r="H7" s="12"/>
      <c r="I7" s="76">
        <f>AT43+Y43+Q43+AL43</f>
        <v>2</v>
      </c>
      <c r="J7" s="70" t="s">
        <v>84</v>
      </c>
      <c r="K7" s="81">
        <f>IFERROR((BH44-G44)/(G44),0)</f>
        <v>0</v>
      </c>
      <c r="L7" s="3"/>
      <c r="M7" s="3"/>
      <c r="N7" s="3"/>
      <c r="O7" s="68" t="s">
        <v>85</v>
      </c>
      <c r="P7" s="12"/>
      <c r="Q7" s="80">
        <f>AJ45</f>
        <v>0</v>
      </c>
      <c r="R7" s="80">
        <f>BE45</f>
        <v>3047.454545</v>
      </c>
      <c r="S7" s="74" t="str">
        <f t="shared" si="1"/>
        <v>Sarah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82" t="s">
        <v>86</v>
      </c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82" t="s">
        <v>86</v>
      </c>
      <c r="BG7" s="3"/>
      <c r="BH7" s="3"/>
      <c r="BI7" s="3"/>
      <c r="BJ7" s="3"/>
      <c r="BK7" s="3"/>
    </row>
    <row r="8" ht="17.25" customHeight="1">
      <c r="A8" s="3"/>
      <c r="B8" s="3"/>
      <c r="C8" s="3"/>
      <c r="D8" s="3"/>
      <c r="E8" s="3"/>
      <c r="F8" s="3"/>
      <c r="G8" s="68" t="s">
        <v>87</v>
      </c>
      <c r="H8" s="12"/>
      <c r="I8" s="76">
        <f>R43+Z43+AM43+AU4</f>
        <v>1</v>
      </c>
      <c r="J8" s="70" t="s">
        <v>88</v>
      </c>
      <c r="K8" s="81">
        <f>IFERROR((BI44-G44)/(G44),0)</f>
        <v>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BG8" s="3"/>
      <c r="BH8" s="3"/>
      <c r="BI8" s="3"/>
      <c r="BJ8" s="3"/>
      <c r="BK8" s="3"/>
    </row>
    <row r="9" ht="18.0" customHeight="1">
      <c r="A9" s="3"/>
      <c r="B9" s="3"/>
      <c r="C9" s="3"/>
      <c r="D9" s="3"/>
      <c r="E9" s="3"/>
      <c r="F9" s="3"/>
      <c r="G9" s="68"/>
      <c r="H9" s="12"/>
      <c r="I9" s="76"/>
      <c r="J9" s="70" t="s">
        <v>89</v>
      </c>
      <c r="K9" s="81">
        <f>SUM(Q49)</f>
        <v>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82"/>
      <c r="AF9" s="82"/>
      <c r="AG9" s="82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82"/>
      <c r="BA9" s="82"/>
      <c r="BB9" s="82"/>
      <c r="BC9" s="3"/>
      <c r="BD9" s="82"/>
      <c r="BE9" s="82"/>
      <c r="BF9" s="82"/>
      <c r="BG9" s="3"/>
      <c r="BH9" s="3"/>
      <c r="BI9" s="3"/>
      <c r="BJ9" s="3"/>
      <c r="BK9" s="3"/>
    </row>
    <row r="10" ht="18.0" customHeight="1">
      <c r="A10" s="3"/>
      <c r="B10" s="3"/>
      <c r="C10" s="3"/>
      <c r="D10" s="3"/>
      <c r="E10" s="3"/>
      <c r="F10" s="3"/>
      <c r="G10" s="3"/>
      <c r="H10" s="3"/>
      <c r="I10" s="3">
        <v>44.0</v>
      </c>
      <c r="J10" s="3"/>
      <c r="K10" s="3"/>
      <c r="L10" s="3"/>
      <c r="M10" s="3"/>
      <c r="N10" s="3"/>
      <c r="O10" s="3"/>
      <c r="P10" s="3"/>
      <c r="Q10" s="83" t="s">
        <v>90</v>
      </c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5"/>
      <c r="AK10" s="3"/>
      <c r="AL10" s="86" t="s">
        <v>91</v>
      </c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5"/>
      <c r="BF10" s="3"/>
      <c r="BG10" s="87" t="s">
        <v>92</v>
      </c>
      <c r="BJ10" s="3"/>
      <c r="BK10" s="3"/>
    </row>
    <row r="11" ht="27.75" customHeight="1">
      <c r="A11" s="3"/>
      <c r="B11" s="3"/>
      <c r="C11" s="3"/>
      <c r="D11" s="3"/>
      <c r="E11" s="3"/>
      <c r="F11" s="3"/>
      <c r="G11" s="58"/>
      <c r="H11" s="58"/>
      <c r="I11" s="88" t="s">
        <v>93</v>
      </c>
      <c r="J11" s="89"/>
      <c r="K11" s="89"/>
      <c r="L11" s="89"/>
      <c r="M11" s="89"/>
      <c r="N11" s="90"/>
      <c r="O11" s="91"/>
      <c r="P11" s="91"/>
      <c r="Q11" s="92" t="s">
        <v>94</v>
      </c>
      <c r="R11" s="84"/>
      <c r="S11" s="84"/>
      <c r="T11" s="84"/>
      <c r="U11" s="84"/>
      <c r="V11" s="84"/>
      <c r="W11" s="85"/>
      <c r="X11" s="91"/>
      <c r="Y11" s="93" t="s">
        <v>95</v>
      </c>
      <c r="Z11" s="84"/>
      <c r="AA11" s="84"/>
      <c r="AB11" s="84"/>
      <c r="AC11" s="84"/>
      <c r="AD11" s="84"/>
      <c r="AE11" s="84"/>
      <c r="AF11" s="85"/>
      <c r="AG11" s="3"/>
      <c r="AH11" s="94" t="s">
        <v>96</v>
      </c>
      <c r="AK11" s="95"/>
      <c r="AL11" s="92" t="s">
        <v>94</v>
      </c>
      <c r="AM11" s="84"/>
      <c r="AN11" s="84"/>
      <c r="AO11" s="84"/>
      <c r="AP11" s="84"/>
      <c r="AQ11" s="84"/>
      <c r="AR11" s="85"/>
      <c r="AS11" s="91"/>
      <c r="AT11" s="93" t="s">
        <v>95</v>
      </c>
      <c r="AU11" s="84"/>
      <c r="AV11" s="84"/>
      <c r="AW11" s="84"/>
      <c r="AX11" s="84"/>
      <c r="AY11" s="84"/>
      <c r="AZ11" s="84"/>
      <c r="BA11" s="85"/>
      <c r="BB11" s="3"/>
      <c r="BC11" s="94" t="s">
        <v>96</v>
      </c>
      <c r="BF11" s="95"/>
      <c r="BJ11" s="95"/>
      <c r="BK11" s="95"/>
    </row>
    <row r="12" ht="15.75" customHeight="1">
      <c r="A12" s="96"/>
      <c r="B12" s="45" t="s">
        <v>97</v>
      </c>
      <c r="C12" s="97"/>
      <c r="D12" s="45" t="s">
        <v>98</v>
      </c>
      <c r="E12" s="98" t="s">
        <v>99</v>
      </c>
      <c r="F12" s="98" t="s">
        <v>100</v>
      </c>
      <c r="G12" s="99" t="s">
        <v>101</v>
      </c>
      <c r="H12" s="98" t="s">
        <v>102</v>
      </c>
      <c r="I12" s="100" t="s">
        <v>103</v>
      </c>
      <c r="J12" s="100" t="s">
        <v>104</v>
      </c>
      <c r="K12" s="100" t="s">
        <v>105</v>
      </c>
      <c r="L12" s="100" t="s">
        <v>106</v>
      </c>
      <c r="M12" s="100" t="s">
        <v>107</v>
      </c>
      <c r="N12" s="100" t="s">
        <v>108</v>
      </c>
      <c r="O12" s="101"/>
      <c r="P12" s="101"/>
      <c r="Q12" s="100" t="s">
        <v>109</v>
      </c>
      <c r="R12" s="100" t="s">
        <v>87</v>
      </c>
      <c r="S12" s="100" t="s">
        <v>110</v>
      </c>
      <c r="T12" s="100" t="s">
        <v>111</v>
      </c>
      <c r="U12" s="100" t="s">
        <v>112</v>
      </c>
      <c r="V12" s="100" t="s">
        <v>113</v>
      </c>
      <c r="W12" s="100" t="s">
        <v>114</v>
      </c>
      <c r="X12" s="101"/>
      <c r="Y12" s="100" t="s">
        <v>109</v>
      </c>
      <c r="Z12" s="100" t="s">
        <v>87</v>
      </c>
      <c r="AA12" s="100" t="s">
        <v>115</v>
      </c>
      <c r="AB12" s="100" t="s">
        <v>116</v>
      </c>
      <c r="AC12" s="100" t="s">
        <v>111</v>
      </c>
      <c r="AD12" s="100" t="s">
        <v>112</v>
      </c>
      <c r="AE12" s="100" t="s">
        <v>113</v>
      </c>
      <c r="AF12" s="100" t="s">
        <v>114</v>
      </c>
      <c r="AG12" s="3"/>
      <c r="AH12" s="98" t="s">
        <v>76</v>
      </c>
      <c r="AI12" s="98" t="s">
        <v>117</v>
      </c>
      <c r="AJ12" s="98" t="s">
        <v>118</v>
      </c>
      <c r="AK12" s="102"/>
      <c r="AL12" s="100" t="s">
        <v>109</v>
      </c>
      <c r="AM12" s="100" t="s">
        <v>87</v>
      </c>
      <c r="AN12" s="100" t="s">
        <v>110</v>
      </c>
      <c r="AO12" s="100" t="s">
        <v>111</v>
      </c>
      <c r="AP12" s="100" t="s">
        <v>112</v>
      </c>
      <c r="AQ12" s="100" t="s">
        <v>113</v>
      </c>
      <c r="AR12" s="100" t="s">
        <v>114</v>
      </c>
      <c r="AS12" s="101"/>
      <c r="AT12" s="100" t="s">
        <v>109</v>
      </c>
      <c r="AU12" s="100" t="s">
        <v>87</v>
      </c>
      <c r="AV12" s="100" t="s">
        <v>115</v>
      </c>
      <c r="AW12" s="100" t="s">
        <v>116</v>
      </c>
      <c r="AX12" s="100" t="s">
        <v>111</v>
      </c>
      <c r="AY12" s="100" t="s">
        <v>112</v>
      </c>
      <c r="AZ12" s="100" t="s">
        <v>113</v>
      </c>
      <c r="BA12" s="100" t="s">
        <v>114</v>
      </c>
      <c r="BB12" s="3"/>
      <c r="BC12" s="98" t="s">
        <v>76</v>
      </c>
      <c r="BD12" s="98" t="s">
        <v>117</v>
      </c>
      <c r="BE12" s="98" t="s">
        <v>118</v>
      </c>
      <c r="BF12" s="102"/>
      <c r="BG12" s="98" t="s">
        <v>76</v>
      </c>
      <c r="BH12" s="98" t="s">
        <v>117</v>
      </c>
      <c r="BI12" s="98" t="s">
        <v>118</v>
      </c>
      <c r="BJ12" s="102"/>
      <c r="BK12" s="102"/>
    </row>
    <row r="13" ht="14.25" customHeight="1">
      <c r="A13" s="103"/>
      <c r="B13" s="104" t="str">
        <f>G2</f>
        <v>ENTER MONTH START DATE</v>
      </c>
      <c r="C13" s="97"/>
      <c r="D13" s="105" t="s">
        <v>119</v>
      </c>
      <c r="E13" s="105"/>
      <c r="F13" s="105"/>
      <c r="G13" s="106">
        <v>0.0</v>
      </c>
      <c r="H13" s="105">
        <v>0.0</v>
      </c>
      <c r="I13" s="105">
        <v>0.0</v>
      </c>
      <c r="J13" s="105">
        <v>0.0</v>
      </c>
      <c r="K13" s="105">
        <v>0.0</v>
      </c>
      <c r="L13" s="105">
        <v>0.0</v>
      </c>
      <c r="M13" s="105">
        <v>0.0</v>
      </c>
      <c r="N13" s="105">
        <v>0.0</v>
      </c>
      <c r="O13" s="107"/>
      <c r="P13" s="107"/>
      <c r="Q13" s="105">
        <v>0.0</v>
      </c>
      <c r="R13" s="105">
        <v>0.0</v>
      </c>
      <c r="S13" s="105">
        <v>0.0</v>
      </c>
      <c r="T13" s="105">
        <v>0.0</v>
      </c>
      <c r="U13" s="105">
        <v>0.0</v>
      </c>
      <c r="V13" s="106">
        <v>0.0</v>
      </c>
      <c r="W13" s="106">
        <v>0.0</v>
      </c>
      <c r="X13" s="107"/>
      <c r="Y13" s="105">
        <v>0.0</v>
      </c>
      <c r="Z13" s="105">
        <v>0.0</v>
      </c>
      <c r="AA13" s="105">
        <v>0.0</v>
      </c>
      <c r="AB13" s="105">
        <v>0.0</v>
      </c>
      <c r="AC13" s="105">
        <v>0.0</v>
      </c>
      <c r="AD13" s="105">
        <v>0.0</v>
      </c>
      <c r="AE13" s="106">
        <v>0.0</v>
      </c>
      <c r="AF13" s="106">
        <v>0.0</v>
      </c>
      <c r="AG13" s="3"/>
      <c r="AH13" s="108">
        <f t="shared" ref="AH13:AJ13" si="2">sum(U13+AD13)</f>
        <v>0</v>
      </c>
      <c r="AI13" s="109">
        <f t="shared" si="2"/>
        <v>0</v>
      </c>
      <c r="AJ13" s="109">
        <f t="shared" si="2"/>
        <v>0</v>
      </c>
      <c r="AK13" s="107"/>
      <c r="AL13" s="105">
        <v>0.0</v>
      </c>
      <c r="AM13" s="105">
        <v>0.0</v>
      </c>
      <c r="AN13" s="105">
        <v>0.0</v>
      </c>
      <c r="AO13" s="105">
        <v>0.0</v>
      </c>
      <c r="AP13" s="105">
        <v>0.0</v>
      </c>
      <c r="AQ13" s="106">
        <v>0.0</v>
      </c>
      <c r="AR13" s="106">
        <v>0.0</v>
      </c>
      <c r="AS13" s="107"/>
      <c r="AT13" s="105">
        <v>0.0</v>
      </c>
      <c r="AU13" s="105">
        <v>0.0</v>
      </c>
      <c r="AV13" s="105">
        <v>0.0</v>
      </c>
      <c r="AW13" s="105">
        <v>0.0</v>
      </c>
      <c r="AX13" s="105">
        <v>0.0</v>
      </c>
      <c r="AY13" s="105">
        <v>0.0</v>
      </c>
      <c r="AZ13" s="106">
        <v>0.0</v>
      </c>
      <c r="BA13" s="106">
        <v>0.0</v>
      </c>
      <c r="BB13" s="3"/>
      <c r="BC13" s="108">
        <f t="shared" ref="BC13:BE13" si="3">sum(AP13+AY13)</f>
        <v>0</v>
      </c>
      <c r="BD13" s="109">
        <f t="shared" si="3"/>
        <v>0</v>
      </c>
      <c r="BE13" s="109">
        <f t="shared" si="3"/>
        <v>0</v>
      </c>
      <c r="BF13" s="107"/>
      <c r="BG13" s="108">
        <f t="shared" ref="BG13:BI13" si="4">AH13+BC13</f>
        <v>0</v>
      </c>
      <c r="BH13" s="109">
        <f t="shared" si="4"/>
        <v>0</v>
      </c>
      <c r="BI13" s="109">
        <f t="shared" si="4"/>
        <v>0</v>
      </c>
      <c r="BJ13" s="107"/>
      <c r="BK13" s="107"/>
    </row>
    <row r="14" ht="14.25" customHeight="1">
      <c r="A14" s="103"/>
      <c r="B14" s="104">
        <v>45170.0</v>
      </c>
      <c r="C14" s="97"/>
      <c r="D14" s="105" t="s">
        <v>119</v>
      </c>
      <c r="E14" s="105"/>
      <c r="F14" s="105"/>
      <c r="G14" s="106">
        <v>0.0</v>
      </c>
      <c r="H14" s="105">
        <v>1.0</v>
      </c>
      <c r="I14" s="105">
        <v>0.0</v>
      </c>
      <c r="J14" s="105">
        <v>0.0</v>
      </c>
      <c r="K14" s="105">
        <v>1.0</v>
      </c>
      <c r="L14" s="105">
        <v>0.0</v>
      </c>
      <c r="M14" s="105">
        <v>0.0</v>
      </c>
      <c r="N14" s="105">
        <v>0.0</v>
      </c>
      <c r="O14" s="107"/>
      <c r="P14" s="107"/>
      <c r="Q14" s="105">
        <v>0.0</v>
      </c>
      <c r="R14" s="105">
        <v>0.0</v>
      </c>
      <c r="S14" s="105">
        <v>0.0</v>
      </c>
      <c r="T14" s="105">
        <v>0.0</v>
      </c>
      <c r="U14" s="105">
        <v>0.0</v>
      </c>
      <c r="V14" s="106">
        <v>0.0</v>
      </c>
      <c r="W14" s="106">
        <v>0.0</v>
      </c>
      <c r="X14" s="107"/>
      <c r="Y14" s="105">
        <v>0.0</v>
      </c>
      <c r="Z14" s="105">
        <v>0.0</v>
      </c>
      <c r="AA14" s="105">
        <v>0.0</v>
      </c>
      <c r="AB14" s="105">
        <v>0.0</v>
      </c>
      <c r="AC14" s="105">
        <v>0.0</v>
      </c>
      <c r="AD14" s="105">
        <v>0.0</v>
      </c>
      <c r="AE14" s="106">
        <v>0.0</v>
      </c>
      <c r="AF14" s="106">
        <v>0.0</v>
      </c>
      <c r="AG14" s="3"/>
      <c r="AH14" s="108">
        <f t="shared" ref="AH14:AJ14" si="5">sum(U14+AD14)</f>
        <v>0</v>
      </c>
      <c r="AI14" s="109">
        <f t="shared" si="5"/>
        <v>0</v>
      </c>
      <c r="AJ14" s="109">
        <f t="shared" si="5"/>
        <v>0</v>
      </c>
      <c r="AK14" s="107"/>
      <c r="AL14" s="105">
        <v>0.0</v>
      </c>
      <c r="AM14" s="105">
        <v>0.0</v>
      </c>
      <c r="AN14" s="105">
        <v>0.0</v>
      </c>
      <c r="AO14" s="105">
        <v>0.0</v>
      </c>
      <c r="AP14" s="105">
        <v>0.0</v>
      </c>
      <c r="AQ14" s="106">
        <v>0.0</v>
      </c>
      <c r="AR14" s="106">
        <v>0.0</v>
      </c>
      <c r="AS14" s="107"/>
      <c r="AT14" s="105">
        <v>0.0</v>
      </c>
      <c r="AU14" s="105">
        <v>0.0</v>
      </c>
      <c r="AV14" s="105">
        <v>0.0</v>
      </c>
      <c r="AW14" s="105">
        <v>0.0</v>
      </c>
      <c r="AX14" s="105">
        <v>0.0</v>
      </c>
      <c r="AY14" s="105">
        <v>0.0</v>
      </c>
      <c r="AZ14" s="106">
        <v>0.0</v>
      </c>
      <c r="BA14" s="106">
        <v>0.0</v>
      </c>
      <c r="BB14" s="3"/>
      <c r="BC14" s="108">
        <f t="shared" ref="BC14:BE14" si="6">sum(AP14+AY14)</f>
        <v>0</v>
      </c>
      <c r="BD14" s="109">
        <f t="shared" si="6"/>
        <v>0</v>
      </c>
      <c r="BE14" s="109">
        <f t="shared" si="6"/>
        <v>0</v>
      </c>
      <c r="BF14" s="107"/>
      <c r="BG14" s="108">
        <f t="shared" ref="BG14:BI14" si="7">AH14+BC14</f>
        <v>0</v>
      </c>
      <c r="BH14" s="109">
        <f t="shared" si="7"/>
        <v>0</v>
      </c>
      <c r="BI14" s="109">
        <f t="shared" si="7"/>
        <v>0</v>
      </c>
      <c r="BJ14" s="107"/>
      <c r="BK14" s="107"/>
    </row>
    <row r="15" ht="14.25" customHeight="1">
      <c r="A15" s="103"/>
      <c r="B15" s="104">
        <f t="shared" ref="B15:B43" si="11">B14+1</f>
        <v>45171</v>
      </c>
      <c r="C15" s="97"/>
      <c r="D15" s="105" t="s">
        <v>119</v>
      </c>
      <c r="E15" s="105"/>
      <c r="F15" s="105"/>
      <c r="G15" s="106">
        <v>0.0</v>
      </c>
      <c r="H15" s="105">
        <v>2.0</v>
      </c>
      <c r="I15" s="105">
        <v>0.0</v>
      </c>
      <c r="J15" s="105">
        <v>0.0</v>
      </c>
      <c r="K15" s="105">
        <v>0.0</v>
      </c>
      <c r="L15" s="105">
        <v>0.0</v>
      </c>
      <c r="M15" s="105">
        <v>0.0</v>
      </c>
      <c r="N15" s="105">
        <v>0.0</v>
      </c>
      <c r="O15" s="107"/>
      <c r="P15" s="107"/>
      <c r="Q15" s="105">
        <v>0.0</v>
      </c>
      <c r="R15" s="105">
        <v>0.0</v>
      </c>
      <c r="S15" s="105">
        <v>0.0</v>
      </c>
      <c r="T15" s="105">
        <v>0.0</v>
      </c>
      <c r="U15" s="105">
        <v>0.0</v>
      </c>
      <c r="V15" s="106">
        <v>0.0</v>
      </c>
      <c r="W15" s="106">
        <v>0.0</v>
      </c>
      <c r="X15" s="107"/>
      <c r="Y15" s="105">
        <v>0.0</v>
      </c>
      <c r="Z15" s="105">
        <v>0.0</v>
      </c>
      <c r="AA15" s="105">
        <v>0.0</v>
      </c>
      <c r="AB15" s="105">
        <v>0.0</v>
      </c>
      <c r="AC15" s="105">
        <v>0.0</v>
      </c>
      <c r="AD15" s="105">
        <v>0.0</v>
      </c>
      <c r="AE15" s="106">
        <v>0.0</v>
      </c>
      <c r="AF15" s="106">
        <v>0.0</v>
      </c>
      <c r="AG15" s="3"/>
      <c r="AH15" s="108">
        <f t="shared" ref="AH15:AJ15" si="8">sum(U15+AD15)</f>
        <v>0</v>
      </c>
      <c r="AI15" s="109">
        <f t="shared" si="8"/>
        <v>0</v>
      </c>
      <c r="AJ15" s="109">
        <f t="shared" si="8"/>
        <v>0</v>
      </c>
      <c r="AK15" s="107"/>
      <c r="AL15" s="105">
        <v>0.0</v>
      </c>
      <c r="AM15" s="105">
        <v>0.0</v>
      </c>
      <c r="AN15" s="105">
        <v>0.0</v>
      </c>
      <c r="AO15" s="105">
        <v>0.0</v>
      </c>
      <c r="AP15" s="105">
        <v>0.0</v>
      </c>
      <c r="AQ15" s="106">
        <v>0.0</v>
      </c>
      <c r="AR15" s="106">
        <v>0.0</v>
      </c>
      <c r="AS15" s="107"/>
      <c r="AT15" s="105">
        <v>0.0</v>
      </c>
      <c r="AU15" s="105">
        <v>0.0</v>
      </c>
      <c r="AV15" s="105">
        <v>0.0</v>
      </c>
      <c r="AW15" s="105">
        <v>0.0</v>
      </c>
      <c r="AX15" s="105">
        <v>0.0</v>
      </c>
      <c r="AY15" s="105">
        <v>0.0</v>
      </c>
      <c r="AZ15" s="106">
        <v>0.0</v>
      </c>
      <c r="BA15" s="106">
        <v>0.0</v>
      </c>
      <c r="BB15" s="3"/>
      <c r="BC15" s="108">
        <f t="shared" ref="BC15:BE15" si="9">sum(AP15+AY15)</f>
        <v>0</v>
      </c>
      <c r="BD15" s="109">
        <f t="shared" si="9"/>
        <v>0</v>
      </c>
      <c r="BE15" s="109">
        <f t="shared" si="9"/>
        <v>0</v>
      </c>
      <c r="BF15" s="107"/>
      <c r="BG15" s="108">
        <f t="shared" ref="BG15:BI15" si="10">AH15+BC15</f>
        <v>0</v>
      </c>
      <c r="BH15" s="109">
        <f t="shared" si="10"/>
        <v>0</v>
      </c>
      <c r="BI15" s="109">
        <f t="shared" si="10"/>
        <v>0</v>
      </c>
      <c r="BJ15" s="107"/>
      <c r="BK15" s="107"/>
    </row>
    <row r="16" ht="14.25" customHeight="1">
      <c r="A16" s="103"/>
      <c r="B16" s="104">
        <f t="shared" si="11"/>
        <v>45172</v>
      </c>
      <c r="C16" s="97"/>
      <c r="D16" s="105" t="s">
        <v>119</v>
      </c>
      <c r="E16" s="105"/>
      <c r="F16" s="105"/>
      <c r="G16" s="106">
        <v>0.0</v>
      </c>
      <c r="H16" s="105">
        <v>2.0</v>
      </c>
      <c r="I16" s="105">
        <v>0.0</v>
      </c>
      <c r="J16" s="105">
        <v>0.0</v>
      </c>
      <c r="K16" s="105">
        <v>0.0</v>
      </c>
      <c r="L16" s="105">
        <v>0.0</v>
      </c>
      <c r="M16" s="105">
        <v>0.0</v>
      </c>
      <c r="N16" s="105">
        <v>0.0</v>
      </c>
      <c r="O16" s="107"/>
      <c r="P16" s="107"/>
      <c r="Q16" s="105">
        <v>0.0</v>
      </c>
      <c r="R16" s="105">
        <v>0.0</v>
      </c>
      <c r="S16" s="105">
        <v>0.0</v>
      </c>
      <c r="T16" s="105">
        <v>0.0</v>
      </c>
      <c r="U16" s="105">
        <v>0.0</v>
      </c>
      <c r="V16" s="106">
        <v>0.0</v>
      </c>
      <c r="W16" s="106">
        <v>0.0</v>
      </c>
      <c r="X16" s="107"/>
      <c r="Y16" s="105">
        <v>0.0</v>
      </c>
      <c r="Z16" s="105">
        <v>0.0</v>
      </c>
      <c r="AA16" s="105">
        <v>0.0</v>
      </c>
      <c r="AB16" s="105">
        <v>0.0</v>
      </c>
      <c r="AC16" s="105">
        <v>0.0</v>
      </c>
      <c r="AD16" s="105">
        <v>0.0</v>
      </c>
      <c r="AE16" s="106">
        <v>0.0</v>
      </c>
      <c r="AF16" s="106">
        <v>0.0</v>
      </c>
      <c r="AG16" s="3"/>
      <c r="AH16" s="108">
        <f t="shared" ref="AH16:AJ16" si="12">sum(U16+AD16)</f>
        <v>0</v>
      </c>
      <c r="AI16" s="109">
        <f t="shared" si="12"/>
        <v>0</v>
      </c>
      <c r="AJ16" s="109">
        <f t="shared" si="12"/>
        <v>0</v>
      </c>
      <c r="AK16" s="107"/>
      <c r="AL16" s="105">
        <v>0.0</v>
      </c>
      <c r="AM16" s="105">
        <v>0.0</v>
      </c>
      <c r="AN16" s="105">
        <v>0.0</v>
      </c>
      <c r="AO16" s="105">
        <v>0.0</v>
      </c>
      <c r="AP16" s="105">
        <v>0.0</v>
      </c>
      <c r="AQ16" s="106">
        <v>0.0</v>
      </c>
      <c r="AR16" s="106">
        <v>0.0</v>
      </c>
      <c r="AS16" s="107"/>
      <c r="AT16" s="105">
        <v>0.0</v>
      </c>
      <c r="AU16" s="105">
        <v>0.0</v>
      </c>
      <c r="AV16" s="105">
        <v>0.0</v>
      </c>
      <c r="AW16" s="105">
        <v>0.0</v>
      </c>
      <c r="AX16" s="105">
        <v>0.0</v>
      </c>
      <c r="AY16" s="105">
        <v>0.0</v>
      </c>
      <c r="AZ16" s="106">
        <v>0.0</v>
      </c>
      <c r="BA16" s="106">
        <v>0.0</v>
      </c>
      <c r="BB16" s="3"/>
      <c r="BC16" s="108">
        <f t="shared" ref="BC16:BE16" si="13">sum(AP16+AY16)</f>
        <v>0</v>
      </c>
      <c r="BD16" s="109">
        <f t="shared" si="13"/>
        <v>0</v>
      </c>
      <c r="BE16" s="109">
        <f t="shared" si="13"/>
        <v>0</v>
      </c>
      <c r="BF16" s="107"/>
      <c r="BG16" s="108">
        <f t="shared" ref="BG16:BI16" si="14">AH16+BC16</f>
        <v>0</v>
      </c>
      <c r="BH16" s="109">
        <f t="shared" si="14"/>
        <v>0</v>
      </c>
      <c r="BI16" s="109">
        <f t="shared" si="14"/>
        <v>0</v>
      </c>
      <c r="BJ16" s="107"/>
      <c r="BK16" s="107"/>
    </row>
    <row r="17" ht="14.25" customHeight="1">
      <c r="A17" s="103"/>
      <c r="B17" s="104">
        <f t="shared" si="11"/>
        <v>45173</v>
      </c>
      <c r="C17" s="97"/>
      <c r="D17" s="105" t="s">
        <v>119</v>
      </c>
      <c r="E17" s="105"/>
      <c r="F17" s="105"/>
      <c r="G17" s="106">
        <v>0.0</v>
      </c>
      <c r="H17" s="105">
        <v>3.0</v>
      </c>
      <c r="I17" s="105">
        <v>0.0</v>
      </c>
      <c r="J17" s="105">
        <v>0.0</v>
      </c>
      <c r="K17" s="105">
        <v>2.0</v>
      </c>
      <c r="L17" s="105">
        <v>0.0</v>
      </c>
      <c r="M17" s="105">
        <v>0.0</v>
      </c>
      <c r="N17" s="105">
        <v>0.0</v>
      </c>
      <c r="O17" s="107"/>
      <c r="P17" s="107"/>
      <c r="Q17" s="105">
        <v>0.0</v>
      </c>
      <c r="R17" s="105">
        <v>0.0</v>
      </c>
      <c r="S17" s="105">
        <v>0.0</v>
      </c>
      <c r="T17" s="105">
        <v>0.0</v>
      </c>
      <c r="U17" s="105">
        <v>0.0</v>
      </c>
      <c r="V17" s="106">
        <v>0.0</v>
      </c>
      <c r="W17" s="106">
        <v>0.0</v>
      </c>
      <c r="X17" s="107"/>
      <c r="Y17" s="105">
        <v>0.0</v>
      </c>
      <c r="Z17" s="105">
        <v>0.0</v>
      </c>
      <c r="AA17" s="105">
        <v>0.0</v>
      </c>
      <c r="AB17" s="105">
        <v>0.0</v>
      </c>
      <c r="AC17" s="105">
        <v>0.0</v>
      </c>
      <c r="AD17" s="105">
        <v>0.0</v>
      </c>
      <c r="AE17" s="106">
        <v>0.0</v>
      </c>
      <c r="AF17" s="106">
        <v>0.0</v>
      </c>
      <c r="AG17" s="3"/>
      <c r="AH17" s="108">
        <f t="shared" ref="AH17:AJ17" si="15">sum(U17+AD17)</f>
        <v>0</v>
      </c>
      <c r="AI17" s="109">
        <f t="shared" si="15"/>
        <v>0</v>
      </c>
      <c r="AJ17" s="109">
        <f t="shared" si="15"/>
        <v>0</v>
      </c>
      <c r="AK17" s="107"/>
      <c r="AL17" s="105">
        <v>4.0</v>
      </c>
      <c r="AM17" s="105">
        <v>4.0</v>
      </c>
      <c r="AN17" s="105">
        <v>0.0</v>
      </c>
      <c r="AO17" s="105">
        <v>0.0</v>
      </c>
      <c r="AP17" s="105">
        <v>0.0</v>
      </c>
      <c r="AQ17" s="106">
        <v>0.0</v>
      </c>
      <c r="AR17" s="106">
        <v>0.0</v>
      </c>
      <c r="AS17" s="107"/>
      <c r="AT17" s="105">
        <v>1.0</v>
      </c>
      <c r="AU17" s="105">
        <v>1.0</v>
      </c>
      <c r="AV17" s="105">
        <v>0.0</v>
      </c>
      <c r="AW17" s="105">
        <v>0.0</v>
      </c>
      <c r="AX17" s="105">
        <v>0.0</v>
      </c>
      <c r="AY17" s="105">
        <v>0.0</v>
      </c>
      <c r="AZ17" s="106">
        <v>0.0</v>
      </c>
      <c r="BA17" s="106">
        <v>0.0</v>
      </c>
      <c r="BB17" s="3"/>
      <c r="BC17" s="108">
        <f t="shared" ref="BC17:BE17" si="16">sum(AP17+AY17)</f>
        <v>0</v>
      </c>
      <c r="BD17" s="109">
        <f t="shared" si="16"/>
        <v>0</v>
      </c>
      <c r="BE17" s="109">
        <f t="shared" si="16"/>
        <v>0</v>
      </c>
      <c r="BF17" s="107"/>
      <c r="BG17" s="108">
        <f t="shared" ref="BG17:BI17" si="17">AH17+BC17</f>
        <v>0</v>
      </c>
      <c r="BH17" s="109">
        <f t="shared" si="17"/>
        <v>0</v>
      </c>
      <c r="BI17" s="109">
        <f t="shared" si="17"/>
        <v>0</v>
      </c>
      <c r="BJ17" s="107"/>
      <c r="BK17" s="107"/>
    </row>
    <row r="18" ht="14.25" customHeight="1">
      <c r="A18" s="103"/>
      <c r="B18" s="104">
        <f t="shared" si="11"/>
        <v>45174</v>
      </c>
      <c r="C18" s="97"/>
      <c r="D18" s="105" t="s">
        <v>119</v>
      </c>
      <c r="E18" s="105"/>
      <c r="F18" s="105"/>
      <c r="G18" s="106">
        <v>0.0</v>
      </c>
      <c r="H18" s="105">
        <v>4.0</v>
      </c>
      <c r="I18" s="105">
        <v>0.0</v>
      </c>
      <c r="J18" s="105">
        <v>0.0</v>
      </c>
      <c r="K18" s="105">
        <v>0.0</v>
      </c>
      <c r="L18" s="105">
        <v>0.0</v>
      </c>
      <c r="M18" s="105">
        <v>0.0</v>
      </c>
      <c r="N18" s="105">
        <v>0.0</v>
      </c>
      <c r="O18" s="107"/>
      <c r="P18" s="107"/>
      <c r="Q18" s="105">
        <v>0.0</v>
      </c>
      <c r="R18" s="105">
        <v>0.0</v>
      </c>
      <c r="S18" s="105">
        <v>0.0</v>
      </c>
      <c r="T18" s="105">
        <v>0.0</v>
      </c>
      <c r="U18" s="105">
        <v>0.0</v>
      </c>
      <c r="V18" s="106">
        <v>0.0</v>
      </c>
      <c r="W18" s="106">
        <v>0.0</v>
      </c>
      <c r="X18" s="107"/>
      <c r="Y18" s="105">
        <v>0.0</v>
      </c>
      <c r="Z18" s="105">
        <v>0.0</v>
      </c>
      <c r="AA18" s="105">
        <v>0.0</v>
      </c>
      <c r="AB18" s="105">
        <v>0.0</v>
      </c>
      <c r="AC18" s="105">
        <v>0.0</v>
      </c>
      <c r="AD18" s="105">
        <v>0.0</v>
      </c>
      <c r="AE18" s="106">
        <v>0.0</v>
      </c>
      <c r="AF18" s="106">
        <v>0.0</v>
      </c>
      <c r="AG18" s="3"/>
      <c r="AH18" s="108">
        <f t="shared" ref="AH18:AJ18" si="18">sum(U18+AD18)</f>
        <v>0</v>
      </c>
      <c r="AI18" s="109">
        <f t="shared" si="18"/>
        <v>0</v>
      </c>
      <c r="AJ18" s="109">
        <f t="shared" si="18"/>
        <v>0</v>
      </c>
      <c r="AK18" s="107"/>
      <c r="AL18" s="105">
        <v>0.0</v>
      </c>
      <c r="AM18" s="105">
        <v>0.0</v>
      </c>
      <c r="AN18" s="105">
        <v>0.0</v>
      </c>
      <c r="AO18" s="105">
        <v>1.0</v>
      </c>
      <c r="AP18" s="105">
        <v>1.0</v>
      </c>
      <c r="AQ18" s="106">
        <v>750.0</v>
      </c>
      <c r="AR18" s="106">
        <v>750.0</v>
      </c>
      <c r="AS18" s="107"/>
      <c r="AT18" s="105">
        <v>1.0</v>
      </c>
      <c r="AU18" s="105">
        <v>1.0</v>
      </c>
      <c r="AV18" s="105">
        <v>0.0</v>
      </c>
      <c r="AW18" s="105">
        <v>0.0</v>
      </c>
      <c r="AX18" s="105">
        <v>0.0</v>
      </c>
      <c r="AY18" s="105">
        <v>0.0</v>
      </c>
      <c r="AZ18" s="106">
        <v>0.0</v>
      </c>
      <c r="BA18" s="106">
        <v>0.0</v>
      </c>
      <c r="BB18" s="3"/>
      <c r="BC18" s="108">
        <f t="shared" ref="BC18:BE18" si="19">sum(AP18+AY18)</f>
        <v>1</v>
      </c>
      <c r="BD18" s="109">
        <f t="shared" si="19"/>
        <v>750</v>
      </c>
      <c r="BE18" s="109">
        <f t="shared" si="19"/>
        <v>750</v>
      </c>
      <c r="BF18" s="107"/>
      <c r="BG18" s="108">
        <f t="shared" ref="BG18:BI18" si="20">AH18+BC18</f>
        <v>1</v>
      </c>
      <c r="BH18" s="109">
        <f t="shared" si="20"/>
        <v>750</v>
      </c>
      <c r="BI18" s="109">
        <f t="shared" si="20"/>
        <v>750</v>
      </c>
      <c r="BJ18" s="107"/>
      <c r="BK18" s="107"/>
    </row>
    <row r="19" ht="14.25" customHeight="1">
      <c r="A19" s="103"/>
      <c r="B19" s="104">
        <f t="shared" si="11"/>
        <v>45175</v>
      </c>
      <c r="C19" s="97"/>
      <c r="D19" s="105" t="s">
        <v>119</v>
      </c>
      <c r="E19" s="105"/>
      <c r="F19" s="105"/>
      <c r="G19" s="106">
        <v>0.0</v>
      </c>
      <c r="H19" s="105">
        <v>5.0</v>
      </c>
      <c r="I19" s="105">
        <v>0.0</v>
      </c>
      <c r="J19" s="105">
        <v>0.0</v>
      </c>
      <c r="K19" s="105">
        <v>0.0</v>
      </c>
      <c r="L19" s="105">
        <v>0.0</v>
      </c>
      <c r="M19" s="105">
        <v>0.0</v>
      </c>
      <c r="N19" s="105">
        <v>0.0</v>
      </c>
      <c r="O19" s="107"/>
      <c r="P19" s="107"/>
      <c r="Q19" s="105">
        <v>0.0</v>
      </c>
      <c r="R19" s="105">
        <v>0.0</v>
      </c>
      <c r="S19" s="105">
        <v>0.0</v>
      </c>
      <c r="T19" s="105">
        <v>0.0</v>
      </c>
      <c r="U19" s="105">
        <v>0.0</v>
      </c>
      <c r="V19" s="106">
        <v>0.0</v>
      </c>
      <c r="W19" s="106">
        <v>0.0</v>
      </c>
      <c r="X19" s="107"/>
      <c r="Y19" s="105">
        <v>0.0</v>
      </c>
      <c r="Z19" s="105">
        <v>0.0</v>
      </c>
      <c r="AA19" s="105">
        <v>0.0</v>
      </c>
      <c r="AB19" s="105">
        <v>0.0</v>
      </c>
      <c r="AC19" s="105">
        <v>0.0</v>
      </c>
      <c r="AD19" s="105">
        <v>0.0</v>
      </c>
      <c r="AE19" s="106">
        <v>0.0</v>
      </c>
      <c r="AF19" s="106">
        <v>0.0</v>
      </c>
      <c r="AG19" s="110"/>
      <c r="AH19" s="108">
        <f t="shared" ref="AH19:AJ19" si="21">sum(U19+AD19)</f>
        <v>0</v>
      </c>
      <c r="AI19" s="109">
        <f t="shared" si="21"/>
        <v>0</v>
      </c>
      <c r="AJ19" s="109">
        <f t="shared" si="21"/>
        <v>0</v>
      </c>
      <c r="AK19" s="107"/>
      <c r="AL19" s="105">
        <v>0.0</v>
      </c>
      <c r="AM19" s="105">
        <v>0.0</v>
      </c>
      <c r="AN19" s="105">
        <v>0.0</v>
      </c>
      <c r="AO19" s="105">
        <v>0.0</v>
      </c>
      <c r="AP19" s="105">
        <v>0.0</v>
      </c>
      <c r="AQ19" s="106">
        <v>0.0</v>
      </c>
      <c r="AR19" s="106">
        <v>0.0</v>
      </c>
      <c r="AS19" s="107"/>
      <c r="AT19" s="105">
        <v>5.0</v>
      </c>
      <c r="AU19" s="105">
        <v>5.0</v>
      </c>
      <c r="AV19" s="105">
        <v>0.0</v>
      </c>
      <c r="AW19" s="105">
        <v>1.0</v>
      </c>
      <c r="AX19" s="105">
        <v>0.0</v>
      </c>
      <c r="AY19" s="105">
        <v>1.0</v>
      </c>
      <c r="AZ19" s="106">
        <v>2500.0</v>
      </c>
      <c r="BA19" s="106">
        <v>2500.0</v>
      </c>
      <c r="BB19" s="110"/>
      <c r="BC19" s="108">
        <f t="shared" ref="BC19:BE19" si="22">sum(AP19+AY19)</f>
        <v>1</v>
      </c>
      <c r="BD19" s="109">
        <f t="shared" si="22"/>
        <v>2500</v>
      </c>
      <c r="BE19" s="109">
        <f t="shared" si="22"/>
        <v>2500</v>
      </c>
      <c r="BF19" s="107"/>
      <c r="BG19" s="108">
        <f t="shared" ref="BG19:BI19" si="23">AH19+BC19</f>
        <v>1</v>
      </c>
      <c r="BH19" s="109">
        <f t="shared" si="23"/>
        <v>2500</v>
      </c>
      <c r="BI19" s="109">
        <f t="shared" si="23"/>
        <v>2500</v>
      </c>
      <c r="BJ19" s="107"/>
      <c r="BK19" s="107"/>
    </row>
    <row r="20" ht="14.25" customHeight="1">
      <c r="A20" s="103"/>
      <c r="B20" s="104">
        <f t="shared" si="11"/>
        <v>45176</v>
      </c>
      <c r="C20" s="97"/>
      <c r="D20" s="105" t="s">
        <v>119</v>
      </c>
      <c r="E20" s="105"/>
      <c r="F20" s="105"/>
      <c r="G20" s="106">
        <v>0.0</v>
      </c>
      <c r="H20" s="105">
        <v>1.0</v>
      </c>
      <c r="I20" s="105">
        <v>0.0</v>
      </c>
      <c r="J20" s="105">
        <v>0.0</v>
      </c>
      <c r="K20" s="105">
        <v>0.0</v>
      </c>
      <c r="L20" s="105">
        <v>0.0</v>
      </c>
      <c r="M20" s="105">
        <v>0.0</v>
      </c>
      <c r="N20" s="105">
        <v>0.0</v>
      </c>
      <c r="O20" s="107"/>
      <c r="P20" s="107"/>
      <c r="Q20" s="105">
        <v>0.0</v>
      </c>
      <c r="R20" s="105">
        <v>0.0</v>
      </c>
      <c r="S20" s="105">
        <v>0.0</v>
      </c>
      <c r="T20" s="105">
        <v>0.0</v>
      </c>
      <c r="U20" s="105">
        <v>0.0</v>
      </c>
      <c r="V20" s="106">
        <v>0.0</v>
      </c>
      <c r="W20" s="106">
        <v>0.0</v>
      </c>
      <c r="X20" s="107"/>
      <c r="Y20" s="105">
        <v>0.0</v>
      </c>
      <c r="Z20" s="105">
        <v>0.0</v>
      </c>
      <c r="AA20" s="105">
        <v>0.0</v>
      </c>
      <c r="AB20" s="105">
        <v>0.0</v>
      </c>
      <c r="AC20" s="105">
        <v>0.0</v>
      </c>
      <c r="AD20" s="105">
        <v>0.0</v>
      </c>
      <c r="AE20" s="106">
        <v>0.0</v>
      </c>
      <c r="AF20" s="106">
        <v>0.0</v>
      </c>
      <c r="AG20" s="3"/>
      <c r="AH20" s="108">
        <f t="shared" ref="AH20:AJ20" si="24">sum(U20+AD20)</f>
        <v>0</v>
      </c>
      <c r="AI20" s="109">
        <f t="shared" si="24"/>
        <v>0</v>
      </c>
      <c r="AJ20" s="109">
        <f t="shared" si="24"/>
        <v>0</v>
      </c>
      <c r="AK20" s="107"/>
      <c r="AL20" s="105">
        <v>1.0</v>
      </c>
      <c r="AM20" s="105">
        <v>1.0</v>
      </c>
      <c r="AN20" s="105">
        <v>0.0</v>
      </c>
      <c r="AO20" s="105">
        <v>0.0</v>
      </c>
      <c r="AP20" s="105">
        <v>0.0</v>
      </c>
      <c r="AQ20" s="106">
        <v>0.0</v>
      </c>
      <c r="AR20" s="106">
        <v>0.0</v>
      </c>
      <c r="AS20" s="107"/>
      <c r="AT20" s="105">
        <v>1.0</v>
      </c>
      <c r="AU20" s="105">
        <v>0.0</v>
      </c>
      <c r="AV20" s="105">
        <v>1.0</v>
      </c>
      <c r="AW20" s="105">
        <v>0.0</v>
      </c>
      <c r="AX20" s="105">
        <v>0.0</v>
      </c>
      <c r="AY20" s="105">
        <v>0.0</v>
      </c>
      <c r="AZ20" s="106">
        <v>0.0</v>
      </c>
      <c r="BA20" s="106">
        <v>0.0</v>
      </c>
      <c r="BB20" s="3"/>
      <c r="BC20" s="108">
        <f t="shared" ref="BC20:BE20" si="25">sum(AP20+AY20)</f>
        <v>0</v>
      </c>
      <c r="BD20" s="109">
        <f t="shared" si="25"/>
        <v>0</v>
      </c>
      <c r="BE20" s="109">
        <f t="shared" si="25"/>
        <v>0</v>
      </c>
      <c r="BF20" s="107"/>
      <c r="BG20" s="108">
        <f t="shared" ref="BG20:BI20" si="26">AH20+BC20</f>
        <v>0</v>
      </c>
      <c r="BH20" s="109">
        <f t="shared" si="26"/>
        <v>0</v>
      </c>
      <c r="BI20" s="109">
        <f t="shared" si="26"/>
        <v>0</v>
      </c>
      <c r="BJ20" s="107"/>
      <c r="BK20" s="107"/>
    </row>
    <row r="21" ht="14.25" customHeight="1">
      <c r="A21" s="103"/>
      <c r="B21" s="104">
        <f t="shared" si="11"/>
        <v>45177</v>
      </c>
      <c r="C21" s="97"/>
      <c r="D21" s="105" t="s">
        <v>119</v>
      </c>
      <c r="E21" s="105"/>
      <c r="F21" s="105"/>
      <c r="G21" s="106">
        <v>0.0</v>
      </c>
      <c r="H21" s="105">
        <v>2.0</v>
      </c>
      <c r="I21" s="105">
        <v>0.0</v>
      </c>
      <c r="J21" s="105">
        <v>0.0</v>
      </c>
      <c r="K21" s="105">
        <v>1.0</v>
      </c>
      <c r="L21" s="105">
        <v>0.0</v>
      </c>
      <c r="M21" s="105">
        <v>0.0</v>
      </c>
      <c r="N21" s="105">
        <v>0.0</v>
      </c>
      <c r="O21" s="107"/>
      <c r="P21" s="107"/>
      <c r="Q21" s="105">
        <v>0.0</v>
      </c>
      <c r="R21" s="105">
        <v>0.0</v>
      </c>
      <c r="S21" s="105">
        <v>0.0</v>
      </c>
      <c r="T21" s="105">
        <v>0.0</v>
      </c>
      <c r="U21" s="105">
        <v>0.0</v>
      </c>
      <c r="V21" s="106">
        <v>0.0</v>
      </c>
      <c r="W21" s="106">
        <v>0.0</v>
      </c>
      <c r="X21" s="107"/>
      <c r="Y21" s="105">
        <v>0.0</v>
      </c>
      <c r="Z21" s="105">
        <v>0.0</v>
      </c>
      <c r="AA21" s="105">
        <v>0.0</v>
      </c>
      <c r="AB21" s="105">
        <v>0.0</v>
      </c>
      <c r="AC21" s="105">
        <v>0.0</v>
      </c>
      <c r="AD21" s="105">
        <v>0.0</v>
      </c>
      <c r="AE21" s="106">
        <v>0.0</v>
      </c>
      <c r="AF21" s="106">
        <v>0.0</v>
      </c>
      <c r="AG21" s="3"/>
      <c r="AH21" s="108">
        <f t="shared" ref="AH21:AJ21" si="27">sum(U21+AD21)</f>
        <v>0</v>
      </c>
      <c r="AI21" s="109">
        <f t="shared" si="27"/>
        <v>0</v>
      </c>
      <c r="AJ21" s="109">
        <f t="shared" si="27"/>
        <v>0</v>
      </c>
      <c r="AK21" s="107"/>
      <c r="AL21" s="105">
        <v>0.0</v>
      </c>
      <c r="AM21" s="105">
        <v>0.0</v>
      </c>
      <c r="AN21" s="105">
        <v>0.0</v>
      </c>
      <c r="AO21" s="105">
        <v>0.0</v>
      </c>
      <c r="AP21" s="105">
        <v>0.0</v>
      </c>
      <c r="AQ21" s="106">
        <v>0.0</v>
      </c>
      <c r="AR21" s="106">
        <v>0.0</v>
      </c>
      <c r="AS21" s="107"/>
      <c r="AT21" s="105">
        <v>0.0</v>
      </c>
      <c r="AU21" s="105">
        <v>0.0</v>
      </c>
      <c r="AV21" s="105">
        <v>0.0</v>
      </c>
      <c r="AW21" s="105">
        <v>0.0</v>
      </c>
      <c r="AX21" s="105">
        <v>0.0</v>
      </c>
      <c r="AY21" s="105">
        <v>0.0</v>
      </c>
      <c r="AZ21" s="106">
        <v>0.0</v>
      </c>
      <c r="BA21" s="106">
        <v>0.0</v>
      </c>
      <c r="BB21" s="3"/>
      <c r="BC21" s="108">
        <f t="shared" ref="BC21:BE21" si="28">sum(AP21+AY21)</f>
        <v>0</v>
      </c>
      <c r="BD21" s="109">
        <f t="shared" si="28"/>
        <v>0</v>
      </c>
      <c r="BE21" s="109">
        <f t="shared" si="28"/>
        <v>0</v>
      </c>
      <c r="BF21" s="107"/>
      <c r="BG21" s="108">
        <f t="shared" ref="BG21:BI21" si="29">AH21+BC21</f>
        <v>0</v>
      </c>
      <c r="BH21" s="109">
        <f t="shared" si="29"/>
        <v>0</v>
      </c>
      <c r="BI21" s="109">
        <f t="shared" si="29"/>
        <v>0</v>
      </c>
      <c r="BJ21" s="107"/>
      <c r="BK21" s="107"/>
    </row>
    <row r="22" ht="14.25" customHeight="1">
      <c r="A22" s="103"/>
      <c r="B22" s="104">
        <f t="shared" si="11"/>
        <v>45178</v>
      </c>
      <c r="C22" s="97"/>
      <c r="D22" s="105" t="s">
        <v>119</v>
      </c>
      <c r="E22" s="105"/>
      <c r="F22" s="105"/>
      <c r="G22" s="106">
        <v>0.0</v>
      </c>
      <c r="H22" s="105">
        <v>0.0</v>
      </c>
      <c r="I22" s="105">
        <v>0.0</v>
      </c>
      <c r="J22" s="105">
        <v>0.0</v>
      </c>
      <c r="K22" s="105">
        <v>0.0</v>
      </c>
      <c r="L22" s="105">
        <v>0.0</v>
      </c>
      <c r="M22" s="105">
        <v>0.0</v>
      </c>
      <c r="N22" s="105">
        <v>0.0</v>
      </c>
      <c r="O22" s="107"/>
      <c r="P22" s="107"/>
      <c r="Q22" s="105">
        <v>0.0</v>
      </c>
      <c r="R22" s="105">
        <v>0.0</v>
      </c>
      <c r="S22" s="105">
        <v>0.0</v>
      </c>
      <c r="T22" s="105">
        <v>0.0</v>
      </c>
      <c r="U22" s="105">
        <v>0.0</v>
      </c>
      <c r="V22" s="106">
        <v>0.0</v>
      </c>
      <c r="W22" s="106">
        <v>0.0</v>
      </c>
      <c r="X22" s="107"/>
      <c r="Y22" s="105">
        <v>0.0</v>
      </c>
      <c r="Z22" s="105">
        <v>0.0</v>
      </c>
      <c r="AA22" s="105">
        <v>0.0</v>
      </c>
      <c r="AB22" s="105">
        <v>0.0</v>
      </c>
      <c r="AC22" s="105">
        <v>0.0</v>
      </c>
      <c r="AD22" s="105">
        <v>0.0</v>
      </c>
      <c r="AE22" s="106">
        <v>0.0</v>
      </c>
      <c r="AF22" s="106">
        <v>0.0</v>
      </c>
      <c r="AG22" s="3"/>
      <c r="AH22" s="108">
        <f t="shared" ref="AH22:AJ22" si="30">sum(U22+AD22)</f>
        <v>0</v>
      </c>
      <c r="AI22" s="109">
        <f t="shared" si="30"/>
        <v>0</v>
      </c>
      <c r="AJ22" s="109">
        <f t="shared" si="30"/>
        <v>0</v>
      </c>
      <c r="AK22" s="107"/>
      <c r="AL22" s="105">
        <v>0.0</v>
      </c>
      <c r="AM22" s="105">
        <v>0.0</v>
      </c>
      <c r="AN22" s="105">
        <v>0.0</v>
      </c>
      <c r="AO22" s="105">
        <v>0.0</v>
      </c>
      <c r="AP22" s="105">
        <v>0.0</v>
      </c>
      <c r="AQ22" s="106">
        <v>0.0</v>
      </c>
      <c r="AR22" s="106">
        <v>0.0</v>
      </c>
      <c r="AS22" s="107"/>
      <c r="AT22" s="105">
        <v>1.0</v>
      </c>
      <c r="AU22" s="105">
        <v>1.0</v>
      </c>
      <c r="AV22" s="105">
        <v>0.0</v>
      </c>
      <c r="AW22" s="105">
        <v>0.0</v>
      </c>
      <c r="AX22" s="105">
        <v>0.0</v>
      </c>
      <c r="AY22" s="105">
        <v>0.0</v>
      </c>
      <c r="AZ22" s="106">
        <v>0.0</v>
      </c>
      <c r="BA22" s="106">
        <v>0.0</v>
      </c>
      <c r="BB22" s="3"/>
      <c r="BC22" s="108">
        <f t="shared" ref="BC22:BE22" si="31">sum(AP22+AY22)</f>
        <v>0</v>
      </c>
      <c r="BD22" s="109">
        <f t="shared" si="31"/>
        <v>0</v>
      </c>
      <c r="BE22" s="109">
        <f t="shared" si="31"/>
        <v>0</v>
      </c>
      <c r="BF22" s="107"/>
      <c r="BG22" s="108">
        <f t="shared" ref="BG22:BI22" si="32">AH22+BC22</f>
        <v>0</v>
      </c>
      <c r="BH22" s="109">
        <f t="shared" si="32"/>
        <v>0</v>
      </c>
      <c r="BI22" s="109">
        <f t="shared" si="32"/>
        <v>0</v>
      </c>
      <c r="BJ22" s="107"/>
      <c r="BK22" s="107"/>
    </row>
    <row r="23" ht="14.25" customHeight="1">
      <c r="A23" s="103"/>
      <c r="B23" s="104">
        <f t="shared" si="11"/>
        <v>45179</v>
      </c>
      <c r="C23" s="97"/>
      <c r="D23" s="105" t="s">
        <v>119</v>
      </c>
      <c r="E23" s="105"/>
      <c r="F23" s="105"/>
      <c r="G23" s="106">
        <v>0.0</v>
      </c>
      <c r="H23" s="105">
        <v>6.0</v>
      </c>
      <c r="I23" s="105">
        <v>0.0</v>
      </c>
      <c r="J23" s="105">
        <v>0.0</v>
      </c>
      <c r="K23" s="105">
        <v>0.0</v>
      </c>
      <c r="L23" s="105">
        <v>0.0</v>
      </c>
      <c r="M23" s="105">
        <v>0.0</v>
      </c>
      <c r="N23" s="105">
        <v>0.0</v>
      </c>
      <c r="O23" s="107"/>
      <c r="P23" s="107"/>
      <c r="Q23" s="105">
        <v>0.0</v>
      </c>
      <c r="R23" s="105">
        <v>0.0</v>
      </c>
      <c r="S23" s="105">
        <v>0.0</v>
      </c>
      <c r="T23" s="105">
        <v>0.0</v>
      </c>
      <c r="U23" s="105">
        <v>0.0</v>
      </c>
      <c r="V23" s="106">
        <v>0.0</v>
      </c>
      <c r="W23" s="106">
        <v>0.0</v>
      </c>
      <c r="X23" s="107"/>
      <c r="Y23" s="105">
        <v>0.0</v>
      </c>
      <c r="Z23" s="105">
        <v>0.0</v>
      </c>
      <c r="AA23" s="105">
        <v>0.0</v>
      </c>
      <c r="AB23" s="105">
        <v>0.0</v>
      </c>
      <c r="AC23" s="105">
        <v>0.0</v>
      </c>
      <c r="AD23" s="105">
        <v>0.0</v>
      </c>
      <c r="AE23" s="106">
        <v>0.0</v>
      </c>
      <c r="AF23" s="106">
        <v>0.0</v>
      </c>
      <c r="AG23" s="3"/>
      <c r="AH23" s="108">
        <f t="shared" ref="AH23:AJ23" si="33">sum(U23+AD23)</f>
        <v>0</v>
      </c>
      <c r="AI23" s="109">
        <f t="shared" si="33"/>
        <v>0</v>
      </c>
      <c r="AJ23" s="109">
        <f t="shared" si="33"/>
        <v>0</v>
      </c>
      <c r="AK23" s="107"/>
      <c r="AL23" s="105">
        <v>0.0</v>
      </c>
      <c r="AM23" s="105">
        <v>0.0</v>
      </c>
      <c r="AN23" s="105">
        <v>0.0</v>
      </c>
      <c r="AO23" s="105">
        <v>0.0</v>
      </c>
      <c r="AP23" s="105">
        <v>0.0</v>
      </c>
      <c r="AQ23" s="106">
        <v>0.0</v>
      </c>
      <c r="AR23" s="106">
        <v>0.0</v>
      </c>
      <c r="AS23" s="107"/>
      <c r="AT23" s="105">
        <v>1.0</v>
      </c>
      <c r="AU23" s="105">
        <v>1.0</v>
      </c>
      <c r="AV23" s="105">
        <v>0.0</v>
      </c>
      <c r="AW23" s="105">
        <v>0.0</v>
      </c>
      <c r="AX23" s="105">
        <v>0.0</v>
      </c>
      <c r="AY23" s="105">
        <v>0.0</v>
      </c>
      <c r="AZ23" s="106">
        <v>0.0</v>
      </c>
      <c r="BA23" s="106">
        <v>0.0</v>
      </c>
      <c r="BB23" s="3"/>
      <c r="BC23" s="108">
        <f t="shared" ref="BC23:BE23" si="34">sum(AP23+AY23)</f>
        <v>0</v>
      </c>
      <c r="BD23" s="109">
        <f t="shared" si="34"/>
        <v>0</v>
      </c>
      <c r="BE23" s="109">
        <f t="shared" si="34"/>
        <v>0</v>
      </c>
      <c r="BF23" s="107"/>
      <c r="BG23" s="108">
        <f t="shared" ref="BG23:BI23" si="35">AH23+BC23</f>
        <v>0</v>
      </c>
      <c r="BH23" s="109">
        <f t="shared" si="35"/>
        <v>0</v>
      </c>
      <c r="BI23" s="109">
        <f t="shared" si="35"/>
        <v>0</v>
      </c>
      <c r="BJ23" s="107"/>
      <c r="BK23" s="107"/>
    </row>
    <row r="24" ht="14.25" customHeight="1">
      <c r="A24" s="103"/>
      <c r="B24" s="104">
        <f t="shared" si="11"/>
        <v>45180</v>
      </c>
      <c r="C24" s="97"/>
      <c r="D24" s="105" t="s">
        <v>119</v>
      </c>
      <c r="E24" s="105"/>
      <c r="F24" s="105"/>
      <c r="G24" s="106">
        <v>0.0</v>
      </c>
      <c r="H24" s="105">
        <v>1.0</v>
      </c>
      <c r="I24" s="105">
        <v>0.0</v>
      </c>
      <c r="J24" s="105">
        <v>0.0</v>
      </c>
      <c r="K24" s="105">
        <v>2.0</v>
      </c>
      <c r="L24" s="105">
        <v>0.0</v>
      </c>
      <c r="M24" s="105">
        <v>0.0</v>
      </c>
      <c r="N24" s="105">
        <v>0.0</v>
      </c>
      <c r="O24" s="107"/>
      <c r="P24" s="107"/>
      <c r="Q24" s="105">
        <v>0.0</v>
      </c>
      <c r="R24" s="105">
        <v>0.0</v>
      </c>
      <c r="S24" s="105">
        <v>0.0</v>
      </c>
      <c r="T24" s="105">
        <v>0.0</v>
      </c>
      <c r="U24" s="105">
        <v>0.0</v>
      </c>
      <c r="V24" s="106">
        <v>0.0</v>
      </c>
      <c r="W24" s="106">
        <v>0.0</v>
      </c>
      <c r="X24" s="107"/>
      <c r="Y24" s="105">
        <v>0.0</v>
      </c>
      <c r="Z24" s="105">
        <v>0.0</v>
      </c>
      <c r="AA24" s="105">
        <v>0.0</v>
      </c>
      <c r="AB24" s="105">
        <v>0.0</v>
      </c>
      <c r="AC24" s="105">
        <v>0.0</v>
      </c>
      <c r="AD24" s="105">
        <v>0.0</v>
      </c>
      <c r="AE24" s="106">
        <v>0.0</v>
      </c>
      <c r="AF24" s="106">
        <v>0.0</v>
      </c>
      <c r="AG24" s="3"/>
      <c r="AH24" s="108">
        <f t="shared" ref="AH24:AJ24" si="36">sum(U24+AD24)</f>
        <v>0</v>
      </c>
      <c r="AI24" s="109">
        <f t="shared" si="36"/>
        <v>0</v>
      </c>
      <c r="AJ24" s="109">
        <f t="shared" si="36"/>
        <v>0</v>
      </c>
      <c r="AK24" s="107"/>
      <c r="AL24" s="105">
        <v>2.0</v>
      </c>
      <c r="AM24" s="105">
        <v>2.0</v>
      </c>
      <c r="AN24" s="105">
        <v>0.0</v>
      </c>
      <c r="AO24" s="105">
        <v>0.0</v>
      </c>
      <c r="AP24" s="105">
        <v>0.0</v>
      </c>
      <c r="AQ24" s="106">
        <v>0.0</v>
      </c>
      <c r="AR24" s="106">
        <v>0.0</v>
      </c>
      <c r="AS24" s="107"/>
      <c r="AT24" s="105">
        <v>1.0</v>
      </c>
      <c r="AU24" s="105">
        <v>0.0</v>
      </c>
      <c r="AV24" s="105">
        <v>1.0</v>
      </c>
      <c r="AW24" s="105">
        <v>0.0</v>
      </c>
      <c r="AX24" s="105">
        <v>0.0</v>
      </c>
      <c r="AY24" s="105">
        <v>0.0</v>
      </c>
      <c r="AZ24" s="106">
        <v>0.0</v>
      </c>
      <c r="BA24" s="106">
        <v>0.0</v>
      </c>
      <c r="BB24" s="3"/>
      <c r="BC24" s="108">
        <f t="shared" ref="BC24:BE24" si="37">sum(AP24+AY24)</f>
        <v>0</v>
      </c>
      <c r="BD24" s="109">
        <f t="shared" si="37"/>
        <v>0</v>
      </c>
      <c r="BE24" s="109">
        <f t="shared" si="37"/>
        <v>0</v>
      </c>
      <c r="BF24" s="107"/>
      <c r="BG24" s="108">
        <f t="shared" ref="BG24:BI24" si="38">AH24+BC24</f>
        <v>0</v>
      </c>
      <c r="BH24" s="109">
        <f t="shared" si="38"/>
        <v>0</v>
      </c>
      <c r="BI24" s="109">
        <f t="shared" si="38"/>
        <v>0</v>
      </c>
      <c r="BJ24" s="107"/>
      <c r="BK24" s="107"/>
    </row>
    <row r="25" ht="14.25" customHeight="1">
      <c r="A25" s="103"/>
      <c r="B25" s="104">
        <f t="shared" si="11"/>
        <v>45181</v>
      </c>
      <c r="C25" s="97"/>
      <c r="D25" s="105" t="s">
        <v>119</v>
      </c>
      <c r="E25" s="105"/>
      <c r="F25" s="105"/>
      <c r="G25" s="106">
        <v>0.0</v>
      </c>
      <c r="H25" s="105">
        <v>10.0</v>
      </c>
      <c r="I25" s="105">
        <v>0.0</v>
      </c>
      <c r="J25" s="105">
        <v>0.0</v>
      </c>
      <c r="K25" s="105">
        <v>0.0</v>
      </c>
      <c r="L25" s="105">
        <v>0.0</v>
      </c>
      <c r="M25" s="105">
        <v>0.0</v>
      </c>
      <c r="N25" s="105">
        <v>0.0</v>
      </c>
      <c r="O25" s="107"/>
      <c r="P25" s="107"/>
      <c r="Q25" s="105">
        <v>0.0</v>
      </c>
      <c r="R25" s="105">
        <v>0.0</v>
      </c>
      <c r="S25" s="105">
        <v>0.0</v>
      </c>
      <c r="T25" s="105">
        <v>0.0</v>
      </c>
      <c r="U25" s="105">
        <v>0.0</v>
      </c>
      <c r="V25" s="106">
        <v>0.0</v>
      </c>
      <c r="W25" s="106">
        <v>0.0</v>
      </c>
      <c r="X25" s="107"/>
      <c r="Y25" s="105">
        <v>0.0</v>
      </c>
      <c r="Z25" s="105">
        <v>0.0</v>
      </c>
      <c r="AA25" s="105">
        <v>0.0</v>
      </c>
      <c r="AB25" s="105">
        <v>0.0</v>
      </c>
      <c r="AC25" s="105">
        <v>0.0</v>
      </c>
      <c r="AD25" s="105">
        <v>0.0</v>
      </c>
      <c r="AE25" s="106">
        <v>0.0</v>
      </c>
      <c r="AF25" s="106">
        <v>0.0</v>
      </c>
      <c r="AG25" s="3"/>
      <c r="AH25" s="108">
        <f t="shared" ref="AH25:AJ25" si="39">sum(U25+AD25)</f>
        <v>0</v>
      </c>
      <c r="AI25" s="109">
        <f t="shared" si="39"/>
        <v>0</v>
      </c>
      <c r="AJ25" s="109">
        <f t="shared" si="39"/>
        <v>0</v>
      </c>
      <c r="AK25" s="107"/>
      <c r="AL25" s="105">
        <v>0.0</v>
      </c>
      <c r="AM25" s="105">
        <v>0.0</v>
      </c>
      <c r="AN25" s="105">
        <v>0.0</v>
      </c>
      <c r="AO25" s="105">
        <v>0.0</v>
      </c>
      <c r="AP25" s="105">
        <v>0.0</v>
      </c>
      <c r="AQ25" s="106">
        <v>0.0</v>
      </c>
      <c r="AR25" s="106">
        <v>0.0</v>
      </c>
      <c r="AS25" s="107"/>
      <c r="AT25" s="105">
        <v>3.0</v>
      </c>
      <c r="AU25" s="105">
        <v>3.0</v>
      </c>
      <c r="AV25" s="105">
        <v>0.0</v>
      </c>
      <c r="AW25" s="105">
        <v>0.0</v>
      </c>
      <c r="AX25" s="105">
        <v>0.0</v>
      </c>
      <c r="AY25" s="105">
        <v>0.0</v>
      </c>
      <c r="AZ25" s="106">
        <v>0.0</v>
      </c>
      <c r="BA25" s="106">
        <v>0.0</v>
      </c>
      <c r="BB25" s="3"/>
      <c r="BC25" s="108">
        <f t="shared" ref="BC25:BE25" si="40">sum(AP25+AY25)</f>
        <v>0</v>
      </c>
      <c r="BD25" s="109">
        <f t="shared" si="40"/>
        <v>0</v>
      </c>
      <c r="BE25" s="109">
        <f t="shared" si="40"/>
        <v>0</v>
      </c>
      <c r="BF25" s="107"/>
      <c r="BG25" s="108">
        <f t="shared" ref="BG25:BI25" si="41">AH25+BC25</f>
        <v>0</v>
      </c>
      <c r="BH25" s="109">
        <f t="shared" si="41"/>
        <v>0</v>
      </c>
      <c r="BI25" s="109">
        <f t="shared" si="41"/>
        <v>0</v>
      </c>
      <c r="BJ25" s="107"/>
      <c r="BK25" s="107"/>
    </row>
    <row r="26" ht="14.25" customHeight="1">
      <c r="A26" s="103"/>
      <c r="B26" s="104">
        <f t="shared" si="11"/>
        <v>45182</v>
      </c>
      <c r="C26" s="97"/>
      <c r="D26" s="105" t="s">
        <v>119</v>
      </c>
      <c r="E26" s="105"/>
      <c r="F26" s="105"/>
      <c r="G26" s="106">
        <v>0.0</v>
      </c>
      <c r="H26" s="105">
        <v>1.0</v>
      </c>
      <c r="I26" s="105">
        <v>0.0</v>
      </c>
      <c r="J26" s="105">
        <v>0.0</v>
      </c>
      <c r="K26" s="105">
        <v>4.0</v>
      </c>
      <c r="L26" s="105">
        <v>0.0</v>
      </c>
      <c r="M26" s="105">
        <v>0.0</v>
      </c>
      <c r="N26" s="105">
        <v>0.0</v>
      </c>
      <c r="O26" s="107"/>
      <c r="P26" s="107"/>
      <c r="Q26" s="105">
        <v>0.0</v>
      </c>
      <c r="R26" s="105">
        <v>0.0</v>
      </c>
      <c r="S26" s="105">
        <v>0.0</v>
      </c>
      <c r="T26" s="105">
        <v>0.0</v>
      </c>
      <c r="U26" s="105">
        <v>0.0</v>
      </c>
      <c r="V26" s="106">
        <v>0.0</v>
      </c>
      <c r="W26" s="106">
        <v>0.0</v>
      </c>
      <c r="X26" s="107"/>
      <c r="Y26" s="105">
        <v>0.0</v>
      </c>
      <c r="Z26" s="105">
        <v>0.0</v>
      </c>
      <c r="AA26" s="105">
        <v>0.0</v>
      </c>
      <c r="AB26" s="105">
        <v>0.0</v>
      </c>
      <c r="AC26" s="105">
        <v>0.0</v>
      </c>
      <c r="AD26" s="105">
        <v>0.0</v>
      </c>
      <c r="AE26" s="106">
        <v>0.0</v>
      </c>
      <c r="AF26" s="106">
        <v>0.0</v>
      </c>
      <c r="AG26" s="3"/>
      <c r="AH26" s="108">
        <f t="shared" ref="AH26:AJ26" si="42">sum(U26+AD26)</f>
        <v>0</v>
      </c>
      <c r="AI26" s="109">
        <f t="shared" si="42"/>
        <v>0</v>
      </c>
      <c r="AJ26" s="109">
        <f t="shared" si="42"/>
        <v>0</v>
      </c>
      <c r="AK26" s="107"/>
      <c r="AL26" s="105">
        <v>2.0</v>
      </c>
      <c r="AM26" s="105">
        <v>2.0</v>
      </c>
      <c r="AN26" s="105">
        <v>0.0</v>
      </c>
      <c r="AO26" s="105">
        <v>0.0</v>
      </c>
      <c r="AP26" s="105">
        <v>0.0</v>
      </c>
      <c r="AQ26" s="106">
        <v>0.0</v>
      </c>
      <c r="AR26" s="106">
        <v>0.0</v>
      </c>
      <c r="AS26" s="107"/>
      <c r="AT26" s="105">
        <v>1.0</v>
      </c>
      <c r="AU26" s="105">
        <v>0.0</v>
      </c>
      <c r="AV26" s="105">
        <v>1.0</v>
      </c>
      <c r="AW26" s="105">
        <v>0.0</v>
      </c>
      <c r="AX26" s="105">
        <v>0.0</v>
      </c>
      <c r="AY26" s="105">
        <v>0.0</v>
      </c>
      <c r="AZ26" s="106">
        <v>0.0</v>
      </c>
      <c r="BA26" s="106">
        <v>0.0</v>
      </c>
      <c r="BB26" s="3"/>
      <c r="BC26" s="108">
        <f t="shared" ref="BC26:BE26" si="43">sum(AP26+AY26)</f>
        <v>0</v>
      </c>
      <c r="BD26" s="109">
        <f t="shared" si="43"/>
        <v>0</v>
      </c>
      <c r="BE26" s="109">
        <f t="shared" si="43"/>
        <v>0</v>
      </c>
      <c r="BF26" s="107"/>
      <c r="BG26" s="108">
        <f t="shared" ref="BG26:BI26" si="44">AH26+BC26</f>
        <v>0</v>
      </c>
      <c r="BH26" s="109">
        <f t="shared" si="44"/>
        <v>0</v>
      </c>
      <c r="BI26" s="109">
        <f t="shared" si="44"/>
        <v>0</v>
      </c>
      <c r="BJ26" s="107"/>
      <c r="BK26" s="107"/>
    </row>
    <row r="27" ht="14.25" customHeight="1">
      <c r="A27" s="103"/>
      <c r="B27" s="104">
        <f t="shared" si="11"/>
        <v>45183</v>
      </c>
      <c r="C27" s="97"/>
      <c r="D27" s="105" t="s">
        <v>119</v>
      </c>
      <c r="E27" s="105"/>
      <c r="F27" s="105"/>
      <c r="G27" s="106">
        <v>0.0</v>
      </c>
      <c r="H27" s="105">
        <v>0.0</v>
      </c>
      <c r="I27" s="105">
        <v>0.0</v>
      </c>
      <c r="J27" s="105">
        <v>0.0</v>
      </c>
      <c r="K27" s="105">
        <v>1.0</v>
      </c>
      <c r="L27" s="105">
        <v>0.0</v>
      </c>
      <c r="M27" s="105">
        <v>0.0</v>
      </c>
      <c r="N27" s="105">
        <v>0.0</v>
      </c>
      <c r="O27" s="107"/>
      <c r="P27" s="107"/>
      <c r="Q27" s="105">
        <v>0.0</v>
      </c>
      <c r="R27" s="105">
        <v>0.0</v>
      </c>
      <c r="S27" s="105">
        <v>0.0</v>
      </c>
      <c r="T27" s="105">
        <v>0.0</v>
      </c>
      <c r="U27" s="105">
        <v>0.0</v>
      </c>
      <c r="V27" s="106">
        <v>0.0</v>
      </c>
      <c r="W27" s="106">
        <v>0.0</v>
      </c>
      <c r="X27" s="107"/>
      <c r="Y27" s="105">
        <v>0.0</v>
      </c>
      <c r="Z27" s="105">
        <v>0.0</v>
      </c>
      <c r="AA27" s="105">
        <v>0.0</v>
      </c>
      <c r="AB27" s="105">
        <v>0.0</v>
      </c>
      <c r="AC27" s="105">
        <v>0.0</v>
      </c>
      <c r="AD27" s="105">
        <v>0.0</v>
      </c>
      <c r="AE27" s="106">
        <v>0.0</v>
      </c>
      <c r="AF27" s="106">
        <v>0.0</v>
      </c>
      <c r="AG27" s="3"/>
      <c r="AH27" s="108">
        <f t="shared" ref="AH27:AJ27" si="45">sum(U27+AD27)</f>
        <v>0</v>
      </c>
      <c r="AI27" s="109">
        <f t="shared" si="45"/>
        <v>0</v>
      </c>
      <c r="AJ27" s="109">
        <f t="shared" si="45"/>
        <v>0</v>
      </c>
      <c r="AK27" s="107"/>
      <c r="AL27" s="105">
        <v>0.0</v>
      </c>
      <c r="AM27" s="105">
        <v>0.0</v>
      </c>
      <c r="AN27" s="105">
        <v>0.0</v>
      </c>
      <c r="AO27" s="105">
        <v>0.0</v>
      </c>
      <c r="AP27" s="105">
        <v>0.0</v>
      </c>
      <c r="AQ27" s="106">
        <v>0.0</v>
      </c>
      <c r="AR27" s="106">
        <v>0.0</v>
      </c>
      <c r="AS27" s="107"/>
      <c r="AT27" s="105">
        <v>1.0</v>
      </c>
      <c r="AU27" s="105">
        <v>0.0</v>
      </c>
      <c r="AV27" s="105">
        <v>1.0</v>
      </c>
      <c r="AW27" s="105">
        <v>1.0</v>
      </c>
      <c r="AX27" s="105">
        <v>1.0</v>
      </c>
      <c r="AY27" s="105">
        <v>1.0</v>
      </c>
      <c r="AZ27" s="106">
        <v>500.0</v>
      </c>
      <c r="BA27" s="106">
        <v>3000.0</v>
      </c>
      <c r="BB27" s="3"/>
      <c r="BC27" s="108">
        <f t="shared" ref="BC27:BE27" si="46">sum(AP27+AY27)</f>
        <v>1</v>
      </c>
      <c r="BD27" s="109">
        <f t="shared" si="46"/>
        <v>500</v>
      </c>
      <c r="BE27" s="109">
        <f t="shared" si="46"/>
        <v>3000</v>
      </c>
      <c r="BF27" s="107"/>
      <c r="BG27" s="108">
        <f t="shared" ref="BG27:BI27" si="47">AH27+BC27</f>
        <v>1</v>
      </c>
      <c r="BH27" s="109">
        <f t="shared" si="47"/>
        <v>500</v>
      </c>
      <c r="BI27" s="109">
        <f t="shared" si="47"/>
        <v>3000</v>
      </c>
      <c r="BJ27" s="107"/>
      <c r="BK27" s="107"/>
    </row>
    <row r="28" ht="14.25" customHeight="1">
      <c r="A28" s="103"/>
      <c r="B28" s="104">
        <f t="shared" si="11"/>
        <v>45184</v>
      </c>
      <c r="C28" s="97"/>
      <c r="D28" s="105" t="s">
        <v>119</v>
      </c>
      <c r="E28" s="105"/>
      <c r="F28" s="105"/>
      <c r="G28" s="106">
        <v>0.0</v>
      </c>
      <c r="H28" s="105">
        <v>0.0</v>
      </c>
      <c r="I28" s="105">
        <v>0.0</v>
      </c>
      <c r="J28" s="105">
        <v>0.0</v>
      </c>
      <c r="K28" s="105">
        <v>2.0</v>
      </c>
      <c r="L28" s="105">
        <v>0.0</v>
      </c>
      <c r="M28" s="105">
        <v>0.0</v>
      </c>
      <c r="N28" s="105">
        <v>0.0</v>
      </c>
      <c r="O28" s="107"/>
      <c r="P28" s="107"/>
      <c r="Q28" s="105">
        <v>0.0</v>
      </c>
      <c r="R28" s="105">
        <v>0.0</v>
      </c>
      <c r="S28" s="105">
        <v>0.0</v>
      </c>
      <c r="T28" s="105">
        <v>0.0</v>
      </c>
      <c r="U28" s="105">
        <v>0.0</v>
      </c>
      <c r="V28" s="106">
        <v>0.0</v>
      </c>
      <c r="W28" s="106">
        <v>0.0</v>
      </c>
      <c r="X28" s="107"/>
      <c r="Y28" s="105">
        <v>0.0</v>
      </c>
      <c r="Z28" s="105">
        <v>0.0</v>
      </c>
      <c r="AA28" s="105">
        <v>0.0</v>
      </c>
      <c r="AB28" s="105">
        <v>0.0</v>
      </c>
      <c r="AC28" s="105">
        <v>0.0</v>
      </c>
      <c r="AD28" s="105">
        <v>0.0</v>
      </c>
      <c r="AE28" s="106">
        <v>0.0</v>
      </c>
      <c r="AF28" s="106">
        <v>0.0</v>
      </c>
      <c r="AG28" s="3"/>
      <c r="AH28" s="108">
        <f t="shared" ref="AH28:AJ28" si="48">sum(U28+AD28)</f>
        <v>0</v>
      </c>
      <c r="AI28" s="109">
        <f t="shared" si="48"/>
        <v>0</v>
      </c>
      <c r="AJ28" s="109">
        <f t="shared" si="48"/>
        <v>0</v>
      </c>
      <c r="AK28" s="107"/>
      <c r="AL28" s="105">
        <v>3.0</v>
      </c>
      <c r="AM28" s="105">
        <v>3.0</v>
      </c>
      <c r="AN28" s="105">
        <v>0.0</v>
      </c>
      <c r="AO28" s="105">
        <v>0.0</v>
      </c>
      <c r="AP28" s="105">
        <v>3.0</v>
      </c>
      <c r="AQ28" s="106">
        <v>1500.0</v>
      </c>
      <c r="AR28" s="106">
        <v>1500.0</v>
      </c>
      <c r="AS28" s="107"/>
      <c r="AT28" s="105">
        <v>2.0</v>
      </c>
      <c r="AU28" s="105">
        <v>0.0</v>
      </c>
      <c r="AV28" s="105">
        <v>2.0</v>
      </c>
      <c r="AW28" s="105">
        <v>1.0</v>
      </c>
      <c r="AX28" s="105">
        <v>1.0</v>
      </c>
      <c r="AY28" s="105">
        <v>1.0</v>
      </c>
      <c r="AZ28" s="106">
        <v>500.0</v>
      </c>
      <c r="BA28" s="106">
        <v>500.0</v>
      </c>
      <c r="BB28" s="3"/>
      <c r="BC28" s="108">
        <f t="shared" ref="BC28:BE28" si="49">sum(AP28+AY28)</f>
        <v>4</v>
      </c>
      <c r="BD28" s="109">
        <f t="shared" si="49"/>
        <v>2000</v>
      </c>
      <c r="BE28" s="109">
        <f t="shared" si="49"/>
        <v>2000</v>
      </c>
      <c r="BF28" s="107"/>
      <c r="BG28" s="108">
        <f t="shared" ref="BG28:BI28" si="50">AH28+BC28</f>
        <v>4</v>
      </c>
      <c r="BH28" s="109">
        <f t="shared" si="50"/>
        <v>2000</v>
      </c>
      <c r="BI28" s="109">
        <f t="shared" si="50"/>
        <v>2000</v>
      </c>
      <c r="BJ28" s="107"/>
      <c r="BK28" s="107"/>
    </row>
    <row r="29" ht="14.25" customHeight="1">
      <c r="A29" s="103"/>
      <c r="B29" s="104">
        <f t="shared" si="11"/>
        <v>45185</v>
      </c>
      <c r="C29" s="97"/>
      <c r="D29" s="105" t="s">
        <v>119</v>
      </c>
      <c r="E29" s="105"/>
      <c r="F29" s="105"/>
      <c r="G29" s="106">
        <v>0.0</v>
      </c>
      <c r="H29" s="105">
        <v>0.0</v>
      </c>
      <c r="I29" s="105">
        <v>0.0</v>
      </c>
      <c r="J29" s="105">
        <v>0.0</v>
      </c>
      <c r="K29" s="105">
        <v>0.0</v>
      </c>
      <c r="L29" s="105">
        <v>0.0</v>
      </c>
      <c r="M29" s="105">
        <v>0.0</v>
      </c>
      <c r="N29" s="105">
        <v>0.0</v>
      </c>
      <c r="O29" s="107"/>
      <c r="P29" s="107"/>
      <c r="Q29" s="105">
        <v>0.0</v>
      </c>
      <c r="R29" s="105">
        <v>0.0</v>
      </c>
      <c r="S29" s="105">
        <v>0.0</v>
      </c>
      <c r="T29" s="105">
        <v>0.0</v>
      </c>
      <c r="U29" s="105">
        <v>0.0</v>
      </c>
      <c r="V29" s="106">
        <v>0.0</v>
      </c>
      <c r="W29" s="106">
        <v>0.0</v>
      </c>
      <c r="X29" s="107"/>
      <c r="Y29" s="105">
        <v>0.0</v>
      </c>
      <c r="Z29" s="105">
        <v>0.0</v>
      </c>
      <c r="AA29" s="105">
        <v>0.0</v>
      </c>
      <c r="AB29" s="105">
        <v>0.0</v>
      </c>
      <c r="AC29" s="105">
        <v>0.0</v>
      </c>
      <c r="AD29" s="105">
        <v>0.0</v>
      </c>
      <c r="AE29" s="106">
        <v>0.0</v>
      </c>
      <c r="AF29" s="106">
        <v>0.0</v>
      </c>
      <c r="AG29" s="3"/>
      <c r="AH29" s="108">
        <f t="shared" ref="AH29:AJ29" si="51">sum(U29+AD29)</f>
        <v>0</v>
      </c>
      <c r="AI29" s="109">
        <f t="shared" si="51"/>
        <v>0</v>
      </c>
      <c r="AJ29" s="109">
        <f t="shared" si="51"/>
        <v>0</v>
      </c>
      <c r="AK29" s="107"/>
      <c r="AL29" s="105">
        <v>1.0</v>
      </c>
      <c r="AM29" s="105">
        <v>1.0</v>
      </c>
      <c r="AN29" s="105">
        <v>0.0</v>
      </c>
      <c r="AO29" s="105">
        <v>0.0</v>
      </c>
      <c r="AP29" s="105">
        <v>1.0</v>
      </c>
      <c r="AQ29" s="106">
        <v>500.0</v>
      </c>
      <c r="AR29" s="106">
        <v>500.0</v>
      </c>
      <c r="AS29" s="107"/>
      <c r="AT29" s="105">
        <v>3.0</v>
      </c>
      <c r="AU29" s="105">
        <v>3.0</v>
      </c>
      <c r="AV29" s="105">
        <v>0.0</v>
      </c>
      <c r="AW29" s="105">
        <v>0.0</v>
      </c>
      <c r="AX29" s="105">
        <v>0.0</v>
      </c>
      <c r="AY29" s="105">
        <v>0.0</v>
      </c>
      <c r="AZ29" s="106">
        <v>0.0</v>
      </c>
      <c r="BA29" s="106">
        <v>0.0</v>
      </c>
      <c r="BB29" s="3"/>
      <c r="BC29" s="108">
        <f t="shared" ref="BC29:BE29" si="52">sum(AP29+AY29)</f>
        <v>1</v>
      </c>
      <c r="BD29" s="109">
        <f t="shared" si="52"/>
        <v>500</v>
      </c>
      <c r="BE29" s="109">
        <f t="shared" si="52"/>
        <v>500</v>
      </c>
      <c r="BF29" s="107"/>
      <c r="BG29" s="108">
        <f t="shared" ref="BG29:BI29" si="53">AH29+BC29</f>
        <v>1</v>
      </c>
      <c r="BH29" s="109">
        <f t="shared" si="53"/>
        <v>500</v>
      </c>
      <c r="BI29" s="109">
        <f t="shared" si="53"/>
        <v>500</v>
      </c>
      <c r="BJ29" s="107"/>
      <c r="BK29" s="107"/>
    </row>
    <row r="30" ht="14.25" customHeight="1">
      <c r="A30" s="103"/>
      <c r="B30" s="104">
        <f t="shared" si="11"/>
        <v>45186</v>
      </c>
      <c r="C30" s="97"/>
      <c r="D30" s="105" t="s">
        <v>119</v>
      </c>
      <c r="E30" s="105"/>
      <c r="F30" s="105"/>
      <c r="G30" s="106">
        <v>0.0</v>
      </c>
      <c r="H30" s="105">
        <v>0.0</v>
      </c>
      <c r="I30" s="105">
        <v>0.0</v>
      </c>
      <c r="J30" s="105">
        <v>0.0</v>
      </c>
      <c r="K30" s="105">
        <v>0.0</v>
      </c>
      <c r="L30" s="105">
        <v>0.0</v>
      </c>
      <c r="M30" s="105">
        <v>0.0</v>
      </c>
      <c r="N30" s="105">
        <v>0.0</v>
      </c>
      <c r="O30" s="107"/>
      <c r="P30" s="107"/>
      <c r="Q30" s="105">
        <v>0.0</v>
      </c>
      <c r="R30" s="105">
        <v>0.0</v>
      </c>
      <c r="S30" s="105">
        <v>0.0</v>
      </c>
      <c r="T30" s="105">
        <v>0.0</v>
      </c>
      <c r="U30" s="105">
        <v>0.0</v>
      </c>
      <c r="V30" s="106">
        <v>0.0</v>
      </c>
      <c r="W30" s="106">
        <v>0.0</v>
      </c>
      <c r="X30" s="107"/>
      <c r="Y30" s="105">
        <v>0.0</v>
      </c>
      <c r="Z30" s="105">
        <v>0.0</v>
      </c>
      <c r="AA30" s="105">
        <v>0.0</v>
      </c>
      <c r="AB30" s="105">
        <v>0.0</v>
      </c>
      <c r="AC30" s="105">
        <v>0.0</v>
      </c>
      <c r="AD30" s="105">
        <v>0.0</v>
      </c>
      <c r="AE30" s="106">
        <v>0.0</v>
      </c>
      <c r="AF30" s="106">
        <v>0.0</v>
      </c>
      <c r="AG30" s="3"/>
      <c r="AH30" s="108">
        <f t="shared" ref="AH30:AJ30" si="54">sum(U30+AD30)</f>
        <v>0</v>
      </c>
      <c r="AI30" s="109">
        <f t="shared" si="54"/>
        <v>0</v>
      </c>
      <c r="AJ30" s="109">
        <f t="shared" si="54"/>
        <v>0</v>
      </c>
      <c r="AK30" s="107"/>
      <c r="AL30" s="105">
        <v>1.0</v>
      </c>
      <c r="AM30" s="105">
        <v>1.0</v>
      </c>
      <c r="AN30" s="105">
        <v>0.0</v>
      </c>
      <c r="AO30" s="105">
        <v>0.0</v>
      </c>
      <c r="AP30" s="105">
        <v>0.0</v>
      </c>
      <c r="AQ30" s="106">
        <v>0.0</v>
      </c>
      <c r="AR30" s="106">
        <v>0.0</v>
      </c>
      <c r="AS30" s="107"/>
      <c r="AT30" s="105">
        <v>2.0</v>
      </c>
      <c r="AU30" s="105">
        <v>2.0</v>
      </c>
      <c r="AV30" s="105">
        <v>0.0</v>
      </c>
      <c r="AW30" s="105">
        <v>0.0</v>
      </c>
      <c r="AX30" s="105">
        <v>0.0</v>
      </c>
      <c r="AY30" s="105">
        <v>0.0</v>
      </c>
      <c r="AZ30" s="106">
        <v>0.0</v>
      </c>
      <c r="BA30" s="106">
        <v>0.0</v>
      </c>
      <c r="BB30" s="3"/>
      <c r="BC30" s="108">
        <f t="shared" ref="BC30:BE30" si="55">sum(AP30+AY30)</f>
        <v>0</v>
      </c>
      <c r="BD30" s="109">
        <f t="shared" si="55"/>
        <v>0</v>
      </c>
      <c r="BE30" s="109">
        <f t="shared" si="55"/>
        <v>0</v>
      </c>
      <c r="BF30" s="107"/>
      <c r="BG30" s="108">
        <f t="shared" ref="BG30:BI30" si="56">AH30+BC30</f>
        <v>0</v>
      </c>
      <c r="BH30" s="109">
        <f t="shared" si="56"/>
        <v>0</v>
      </c>
      <c r="BI30" s="109">
        <f t="shared" si="56"/>
        <v>0</v>
      </c>
      <c r="BJ30" s="107"/>
      <c r="BK30" s="107"/>
    </row>
    <row r="31" ht="14.25" customHeight="1">
      <c r="A31" s="103"/>
      <c r="B31" s="104">
        <f t="shared" si="11"/>
        <v>45187</v>
      </c>
      <c r="C31" s="97"/>
      <c r="D31" s="105" t="s">
        <v>119</v>
      </c>
      <c r="E31" s="105"/>
      <c r="F31" s="105"/>
      <c r="G31" s="106">
        <v>0.0</v>
      </c>
      <c r="H31" s="105">
        <v>0.0</v>
      </c>
      <c r="I31" s="105">
        <v>0.0</v>
      </c>
      <c r="J31" s="105">
        <v>0.0</v>
      </c>
      <c r="K31" s="105">
        <v>1.0</v>
      </c>
      <c r="L31" s="105">
        <v>0.0</v>
      </c>
      <c r="M31" s="105">
        <v>0.0</v>
      </c>
      <c r="N31" s="105">
        <v>0.0</v>
      </c>
      <c r="O31" s="107"/>
      <c r="P31" s="107"/>
      <c r="Q31" s="105">
        <v>0.0</v>
      </c>
      <c r="R31" s="105">
        <v>0.0</v>
      </c>
      <c r="S31" s="105">
        <v>0.0</v>
      </c>
      <c r="T31" s="105">
        <v>0.0</v>
      </c>
      <c r="U31" s="105">
        <v>0.0</v>
      </c>
      <c r="V31" s="106">
        <v>0.0</v>
      </c>
      <c r="W31" s="106">
        <v>0.0</v>
      </c>
      <c r="X31" s="107"/>
      <c r="Y31" s="105">
        <v>0.0</v>
      </c>
      <c r="Z31" s="105">
        <v>0.0</v>
      </c>
      <c r="AA31" s="105">
        <v>0.0</v>
      </c>
      <c r="AB31" s="105">
        <v>0.0</v>
      </c>
      <c r="AC31" s="105">
        <v>0.0</v>
      </c>
      <c r="AD31" s="105">
        <v>0.0</v>
      </c>
      <c r="AE31" s="106">
        <v>0.0</v>
      </c>
      <c r="AF31" s="106">
        <v>0.0</v>
      </c>
      <c r="AG31" s="3"/>
      <c r="AH31" s="108">
        <f t="shared" ref="AH31:AJ31" si="57">sum(U31+AD31)</f>
        <v>0</v>
      </c>
      <c r="AI31" s="109">
        <f t="shared" si="57"/>
        <v>0</v>
      </c>
      <c r="AJ31" s="109">
        <f t="shared" si="57"/>
        <v>0</v>
      </c>
      <c r="AK31" s="107"/>
      <c r="AL31" s="105">
        <v>1.0</v>
      </c>
      <c r="AM31" s="105">
        <v>1.0</v>
      </c>
      <c r="AN31" s="105">
        <v>0.0</v>
      </c>
      <c r="AO31" s="105">
        <v>1.0</v>
      </c>
      <c r="AP31" s="105">
        <v>1.0</v>
      </c>
      <c r="AQ31" s="106">
        <v>397.0</v>
      </c>
      <c r="AR31" s="106">
        <v>397.0</v>
      </c>
      <c r="AS31" s="107"/>
      <c r="AT31" s="105">
        <v>1.0</v>
      </c>
      <c r="AU31" s="105">
        <v>1.0</v>
      </c>
      <c r="AV31" s="105">
        <v>0.0</v>
      </c>
      <c r="AW31" s="105">
        <v>3.0</v>
      </c>
      <c r="AX31" s="105">
        <v>2.0</v>
      </c>
      <c r="AY31" s="105">
        <v>3.0</v>
      </c>
      <c r="AZ31" s="106">
        <v>3397.0</v>
      </c>
      <c r="BA31" s="106">
        <v>5897.0</v>
      </c>
      <c r="BB31" s="3"/>
      <c r="BC31" s="108">
        <f t="shared" ref="BC31:BE31" si="58">sum(AP31+AY31)</f>
        <v>4</v>
      </c>
      <c r="BD31" s="109">
        <f t="shared" si="58"/>
        <v>3794</v>
      </c>
      <c r="BE31" s="109">
        <f t="shared" si="58"/>
        <v>6294</v>
      </c>
      <c r="BF31" s="107"/>
      <c r="BG31" s="108">
        <f t="shared" ref="BG31:BI31" si="59">AH31+BC31</f>
        <v>4</v>
      </c>
      <c r="BH31" s="109">
        <f t="shared" si="59"/>
        <v>3794</v>
      </c>
      <c r="BI31" s="109">
        <f t="shared" si="59"/>
        <v>6294</v>
      </c>
      <c r="BJ31" s="107"/>
      <c r="BK31" s="107"/>
    </row>
    <row r="32" ht="14.25" customHeight="1">
      <c r="A32" s="103"/>
      <c r="B32" s="104">
        <f t="shared" si="11"/>
        <v>45188</v>
      </c>
      <c r="C32" s="97"/>
      <c r="D32" s="105" t="s">
        <v>119</v>
      </c>
      <c r="E32" s="105"/>
      <c r="F32" s="105"/>
      <c r="G32" s="106">
        <v>0.0</v>
      </c>
      <c r="H32" s="105">
        <v>0.0</v>
      </c>
      <c r="I32" s="105">
        <v>0.0</v>
      </c>
      <c r="J32" s="105">
        <v>0.0</v>
      </c>
      <c r="K32" s="105">
        <v>2.0</v>
      </c>
      <c r="L32" s="105">
        <v>0.0</v>
      </c>
      <c r="M32" s="105">
        <v>0.0</v>
      </c>
      <c r="N32" s="105">
        <v>0.0</v>
      </c>
      <c r="O32" s="107"/>
      <c r="P32" s="107"/>
      <c r="Q32" s="105">
        <v>0.0</v>
      </c>
      <c r="R32" s="105">
        <v>0.0</v>
      </c>
      <c r="S32" s="105">
        <v>0.0</v>
      </c>
      <c r="T32" s="105">
        <v>0.0</v>
      </c>
      <c r="U32" s="105">
        <v>0.0</v>
      </c>
      <c r="V32" s="106">
        <v>0.0</v>
      </c>
      <c r="W32" s="106">
        <v>0.0</v>
      </c>
      <c r="X32" s="107"/>
      <c r="Y32" s="105">
        <v>0.0</v>
      </c>
      <c r="Z32" s="105">
        <v>0.0</v>
      </c>
      <c r="AA32" s="105">
        <v>0.0</v>
      </c>
      <c r="AB32" s="105">
        <v>0.0</v>
      </c>
      <c r="AC32" s="105">
        <v>0.0</v>
      </c>
      <c r="AD32" s="105">
        <v>0.0</v>
      </c>
      <c r="AE32" s="106">
        <v>0.0</v>
      </c>
      <c r="AF32" s="106">
        <v>0.0</v>
      </c>
      <c r="AG32" s="3"/>
      <c r="AH32" s="108">
        <f t="shared" ref="AH32:AJ32" si="60">sum(U32+AD32)</f>
        <v>0</v>
      </c>
      <c r="AI32" s="109">
        <f t="shared" si="60"/>
        <v>0</v>
      </c>
      <c r="AJ32" s="109">
        <f t="shared" si="60"/>
        <v>0</v>
      </c>
      <c r="AK32" s="107"/>
      <c r="AL32" s="105">
        <v>0.0</v>
      </c>
      <c r="AM32" s="105">
        <v>0.0</v>
      </c>
      <c r="AN32" s="105">
        <v>0.0</v>
      </c>
      <c r="AO32" s="105">
        <v>1.0</v>
      </c>
      <c r="AP32" s="105">
        <v>1.0</v>
      </c>
      <c r="AQ32" s="106">
        <v>1000.0</v>
      </c>
      <c r="AR32" s="106">
        <v>1000.0</v>
      </c>
      <c r="AS32" s="107"/>
      <c r="AT32" s="105">
        <v>2.0</v>
      </c>
      <c r="AU32" s="105">
        <v>2.0</v>
      </c>
      <c r="AV32" s="105">
        <v>0.0</v>
      </c>
      <c r="AW32" s="105">
        <v>2.0</v>
      </c>
      <c r="AX32" s="105">
        <v>0.0</v>
      </c>
      <c r="AY32" s="105">
        <v>2.0</v>
      </c>
      <c r="AZ32" s="106">
        <v>2000.0</v>
      </c>
      <c r="BA32" s="106">
        <v>4000.0</v>
      </c>
      <c r="BB32" s="3"/>
      <c r="BC32" s="108">
        <f t="shared" ref="BC32:BE32" si="61">sum(AP32+AY32)</f>
        <v>3</v>
      </c>
      <c r="BD32" s="109">
        <f t="shared" si="61"/>
        <v>3000</v>
      </c>
      <c r="BE32" s="109">
        <f t="shared" si="61"/>
        <v>5000</v>
      </c>
      <c r="BF32" s="107"/>
      <c r="BG32" s="108">
        <f t="shared" ref="BG32:BI32" si="62">AH32+BC32</f>
        <v>3</v>
      </c>
      <c r="BH32" s="109">
        <f t="shared" si="62"/>
        <v>3000</v>
      </c>
      <c r="BI32" s="109">
        <f t="shared" si="62"/>
        <v>5000</v>
      </c>
      <c r="BJ32" s="107"/>
      <c r="BK32" s="107"/>
    </row>
    <row r="33" ht="14.25" customHeight="1">
      <c r="A33" s="111">
        <v>2.0</v>
      </c>
      <c r="B33" s="104">
        <f t="shared" si="11"/>
        <v>45189</v>
      </c>
      <c r="C33" s="97"/>
      <c r="D33" s="105" t="s">
        <v>119</v>
      </c>
      <c r="E33" s="105"/>
      <c r="F33" s="105"/>
      <c r="G33" s="106">
        <v>0.0</v>
      </c>
      <c r="H33" s="105">
        <v>0.0</v>
      </c>
      <c r="I33" s="105">
        <v>0.0</v>
      </c>
      <c r="J33" s="105">
        <v>0.0</v>
      </c>
      <c r="K33" s="105">
        <v>1.0</v>
      </c>
      <c r="L33" s="105">
        <v>0.0</v>
      </c>
      <c r="M33" s="105">
        <v>0.0</v>
      </c>
      <c r="N33" s="105">
        <v>0.0</v>
      </c>
      <c r="O33" s="107"/>
      <c r="P33" s="107"/>
      <c r="Q33" s="105">
        <v>0.0</v>
      </c>
      <c r="R33" s="105">
        <v>0.0</v>
      </c>
      <c r="S33" s="105">
        <v>0.0</v>
      </c>
      <c r="T33" s="105">
        <v>0.0</v>
      </c>
      <c r="U33" s="105">
        <v>0.0</v>
      </c>
      <c r="V33" s="106">
        <v>0.0</v>
      </c>
      <c r="W33" s="106">
        <v>0.0</v>
      </c>
      <c r="X33" s="107"/>
      <c r="Y33" s="105">
        <v>0.0</v>
      </c>
      <c r="Z33" s="105">
        <v>0.0</v>
      </c>
      <c r="AA33" s="105">
        <v>0.0</v>
      </c>
      <c r="AB33" s="105">
        <v>0.0</v>
      </c>
      <c r="AC33" s="105">
        <v>0.0</v>
      </c>
      <c r="AD33" s="105">
        <v>0.0</v>
      </c>
      <c r="AE33" s="106">
        <v>0.0</v>
      </c>
      <c r="AF33" s="106">
        <v>0.0</v>
      </c>
      <c r="AG33" s="3"/>
      <c r="AH33" s="108">
        <f t="shared" ref="AH33:AJ33" si="63">sum(U33+AD33)</f>
        <v>0</v>
      </c>
      <c r="AI33" s="109">
        <f t="shared" si="63"/>
        <v>0</v>
      </c>
      <c r="AJ33" s="109">
        <f t="shared" si="63"/>
        <v>0</v>
      </c>
      <c r="AK33" s="107"/>
      <c r="AL33" s="105">
        <v>2.0</v>
      </c>
      <c r="AM33" s="105">
        <v>2.0</v>
      </c>
      <c r="AN33" s="105">
        <v>0.0</v>
      </c>
      <c r="AO33" s="105">
        <v>0.0</v>
      </c>
      <c r="AP33" s="105">
        <v>0.0</v>
      </c>
      <c r="AQ33" s="106">
        <v>0.0</v>
      </c>
      <c r="AR33" s="106">
        <v>0.0</v>
      </c>
      <c r="AS33" s="107"/>
      <c r="AT33" s="105">
        <v>2.0</v>
      </c>
      <c r="AU33" s="105">
        <v>2.0</v>
      </c>
      <c r="AV33" s="105">
        <v>0.0</v>
      </c>
      <c r="AW33" s="105">
        <v>0.0</v>
      </c>
      <c r="AX33" s="105">
        <v>0.0</v>
      </c>
      <c r="AY33" s="105">
        <v>0.0</v>
      </c>
      <c r="AZ33" s="106">
        <v>0.0</v>
      </c>
      <c r="BA33" s="106">
        <v>0.0</v>
      </c>
      <c r="BB33" s="3"/>
      <c r="BC33" s="108">
        <f t="shared" ref="BC33:BE33" si="64">sum(AP33+AY33)</f>
        <v>0</v>
      </c>
      <c r="BD33" s="109">
        <f t="shared" si="64"/>
        <v>0</v>
      </c>
      <c r="BE33" s="109">
        <f t="shared" si="64"/>
        <v>0</v>
      </c>
      <c r="BF33" s="107"/>
      <c r="BG33" s="108">
        <f t="shared" ref="BG33:BI33" si="65">AH33+BC33</f>
        <v>0</v>
      </c>
      <c r="BH33" s="109">
        <f t="shared" si="65"/>
        <v>0</v>
      </c>
      <c r="BI33" s="109">
        <f t="shared" si="65"/>
        <v>0</v>
      </c>
      <c r="BJ33" s="107"/>
      <c r="BK33" s="107"/>
    </row>
    <row r="34" ht="14.25" customHeight="1">
      <c r="A34" s="103"/>
      <c r="B34" s="104">
        <f t="shared" si="11"/>
        <v>45190</v>
      </c>
      <c r="C34" s="97"/>
      <c r="D34" s="105" t="s">
        <v>119</v>
      </c>
      <c r="E34" s="105"/>
      <c r="F34" s="105"/>
      <c r="G34" s="106">
        <v>0.0</v>
      </c>
      <c r="H34" s="105">
        <v>0.0</v>
      </c>
      <c r="I34" s="105">
        <v>0.0</v>
      </c>
      <c r="J34" s="105">
        <v>0.0</v>
      </c>
      <c r="K34" s="105">
        <v>2.0</v>
      </c>
      <c r="L34" s="105">
        <v>0.0</v>
      </c>
      <c r="M34" s="105">
        <v>0.0</v>
      </c>
      <c r="N34" s="105">
        <v>0.0</v>
      </c>
      <c r="O34" s="107"/>
      <c r="P34" s="107"/>
      <c r="Q34" s="105">
        <v>0.0</v>
      </c>
      <c r="R34" s="105">
        <v>0.0</v>
      </c>
      <c r="S34" s="105">
        <v>0.0</v>
      </c>
      <c r="T34" s="105">
        <v>0.0</v>
      </c>
      <c r="U34" s="105">
        <v>0.0</v>
      </c>
      <c r="V34" s="106">
        <v>0.0</v>
      </c>
      <c r="W34" s="106">
        <v>0.0</v>
      </c>
      <c r="X34" s="107"/>
      <c r="Y34" s="105">
        <v>0.0</v>
      </c>
      <c r="Z34" s="105">
        <v>0.0</v>
      </c>
      <c r="AA34" s="105">
        <v>0.0</v>
      </c>
      <c r="AB34" s="105">
        <v>0.0</v>
      </c>
      <c r="AC34" s="105">
        <v>0.0</v>
      </c>
      <c r="AD34" s="105">
        <v>0.0</v>
      </c>
      <c r="AE34" s="106">
        <v>0.0</v>
      </c>
      <c r="AF34" s="106">
        <v>0.0</v>
      </c>
      <c r="AG34" s="3"/>
      <c r="AH34" s="108">
        <f t="shared" ref="AH34:AJ34" si="66">sum(U34+AD34)</f>
        <v>0</v>
      </c>
      <c r="AI34" s="109">
        <f t="shared" si="66"/>
        <v>0</v>
      </c>
      <c r="AJ34" s="109">
        <f t="shared" si="66"/>
        <v>0</v>
      </c>
      <c r="AK34" s="107"/>
      <c r="AL34" s="105">
        <v>1.0</v>
      </c>
      <c r="AM34" s="105">
        <v>1.0</v>
      </c>
      <c r="AN34" s="105">
        <v>0.0</v>
      </c>
      <c r="AO34" s="105">
        <v>0.0</v>
      </c>
      <c r="AP34" s="105">
        <v>0.0</v>
      </c>
      <c r="AQ34" s="106">
        <v>0.0</v>
      </c>
      <c r="AR34" s="106">
        <v>0.0</v>
      </c>
      <c r="AS34" s="107"/>
      <c r="AT34" s="105">
        <v>6.0</v>
      </c>
      <c r="AU34" s="105">
        <v>6.0</v>
      </c>
      <c r="AV34" s="105">
        <v>0.0</v>
      </c>
      <c r="AW34" s="105">
        <v>1.0</v>
      </c>
      <c r="AX34" s="105">
        <v>0.0</v>
      </c>
      <c r="AY34" s="105">
        <v>1.0</v>
      </c>
      <c r="AZ34" s="106">
        <v>500.0</v>
      </c>
      <c r="BA34" s="106">
        <v>2000.0</v>
      </c>
      <c r="BB34" s="3"/>
      <c r="BC34" s="108">
        <f t="shared" ref="BC34:BE34" si="67">sum(AP34+AY34)</f>
        <v>1</v>
      </c>
      <c r="BD34" s="109">
        <f t="shared" si="67"/>
        <v>500</v>
      </c>
      <c r="BE34" s="109">
        <f t="shared" si="67"/>
        <v>2000</v>
      </c>
      <c r="BF34" s="107"/>
      <c r="BG34" s="108">
        <f t="shared" ref="BG34:BI34" si="68">AH34+BC34</f>
        <v>1</v>
      </c>
      <c r="BH34" s="109">
        <f t="shared" si="68"/>
        <v>500</v>
      </c>
      <c r="BI34" s="109">
        <f t="shared" si="68"/>
        <v>2000</v>
      </c>
      <c r="BJ34" s="107"/>
      <c r="BK34" s="107"/>
    </row>
    <row r="35" ht="14.25" customHeight="1">
      <c r="A35" s="103"/>
      <c r="B35" s="104">
        <f t="shared" si="11"/>
        <v>45191</v>
      </c>
      <c r="C35" s="97"/>
      <c r="D35" s="105" t="s">
        <v>119</v>
      </c>
      <c r="E35" s="105"/>
      <c r="F35" s="105"/>
      <c r="G35" s="106">
        <v>0.0</v>
      </c>
      <c r="H35" s="105">
        <v>0.0</v>
      </c>
      <c r="I35" s="105">
        <v>0.0</v>
      </c>
      <c r="J35" s="105">
        <v>0.0</v>
      </c>
      <c r="K35" s="105">
        <v>0.0</v>
      </c>
      <c r="L35" s="105">
        <v>0.0</v>
      </c>
      <c r="M35" s="105">
        <v>0.0</v>
      </c>
      <c r="N35" s="105">
        <v>0.0</v>
      </c>
      <c r="O35" s="107"/>
      <c r="P35" s="107"/>
      <c r="Q35" s="105">
        <v>0.0</v>
      </c>
      <c r="R35" s="105">
        <v>0.0</v>
      </c>
      <c r="S35" s="105">
        <v>0.0</v>
      </c>
      <c r="T35" s="105">
        <v>0.0</v>
      </c>
      <c r="U35" s="105">
        <v>0.0</v>
      </c>
      <c r="V35" s="106">
        <v>0.0</v>
      </c>
      <c r="W35" s="106">
        <v>0.0</v>
      </c>
      <c r="X35" s="107"/>
      <c r="Y35" s="105">
        <v>0.0</v>
      </c>
      <c r="Z35" s="105">
        <v>0.0</v>
      </c>
      <c r="AA35" s="105">
        <v>0.0</v>
      </c>
      <c r="AB35" s="105">
        <v>0.0</v>
      </c>
      <c r="AC35" s="105">
        <v>0.0</v>
      </c>
      <c r="AD35" s="105">
        <v>0.0</v>
      </c>
      <c r="AE35" s="106">
        <v>0.0</v>
      </c>
      <c r="AF35" s="106">
        <v>0.0</v>
      </c>
      <c r="AG35" s="3"/>
      <c r="AH35" s="108">
        <f t="shared" ref="AH35:AJ35" si="69">sum(U35+AD35)</f>
        <v>0</v>
      </c>
      <c r="AI35" s="109">
        <f t="shared" si="69"/>
        <v>0</v>
      </c>
      <c r="AJ35" s="109">
        <f t="shared" si="69"/>
        <v>0</v>
      </c>
      <c r="AK35" s="107"/>
      <c r="AL35" s="105">
        <v>0.0</v>
      </c>
      <c r="AM35" s="105">
        <v>0.0</v>
      </c>
      <c r="AN35" s="105">
        <v>0.0</v>
      </c>
      <c r="AO35" s="105">
        <v>0.0</v>
      </c>
      <c r="AP35" s="105">
        <v>0.0</v>
      </c>
      <c r="AQ35" s="106">
        <v>0.0</v>
      </c>
      <c r="AR35" s="106">
        <v>0.0</v>
      </c>
      <c r="AS35" s="107"/>
      <c r="AT35" s="105">
        <v>0.0</v>
      </c>
      <c r="AU35" s="105">
        <v>0.0</v>
      </c>
      <c r="AV35" s="105">
        <v>0.0</v>
      </c>
      <c r="AW35" s="105">
        <v>0.0</v>
      </c>
      <c r="AX35" s="105">
        <v>0.0</v>
      </c>
      <c r="AY35" s="105">
        <v>0.0</v>
      </c>
      <c r="AZ35" s="106">
        <v>0.0</v>
      </c>
      <c r="BA35" s="106">
        <v>0.0</v>
      </c>
      <c r="BB35" s="3"/>
      <c r="BC35" s="108">
        <f t="shared" ref="BC35:BE35" si="70">sum(AP35+AY35)</f>
        <v>0</v>
      </c>
      <c r="BD35" s="109">
        <f t="shared" si="70"/>
        <v>0</v>
      </c>
      <c r="BE35" s="109">
        <f t="shared" si="70"/>
        <v>0</v>
      </c>
      <c r="BF35" s="107"/>
      <c r="BG35" s="108">
        <f t="shared" ref="BG35:BI35" si="71">AH35+BC35</f>
        <v>0</v>
      </c>
      <c r="BH35" s="109">
        <f t="shared" si="71"/>
        <v>0</v>
      </c>
      <c r="BI35" s="109">
        <f t="shared" si="71"/>
        <v>0</v>
      </c>
      <c r="BJ35" s="107"/>
      <c r="BK35" s="107"/>
    </row>
    <row r="36" ht="14.25" customHeight="1">
      <c r="A36" s="103"/>
      <c r="B36" s="104">
        <f t="shared" si="11"/>
        <v>45192</v>
      </c>
      <c r="C36" s="97"/>
      <c r="D36" s="105" t="s">
        <v>119</v>
      </c>
      <c r="E36" s="105"/>
      <c r="F36" s="105"/>
      <c r="G36" s="106">
        <v>0.0</v>
      </c>
      <c r="H36" s="105">
        <v>0.0</v>
      </c>
      <c r="I36" s="105">
        <v>0.0</v>
      </c>
      <c r="J36" s="105">
        <v>0.0</v>
      </c>
      <c r="K36" s="105">
        <v>0.0</v>
      </c>
      <c r="L36" s="105">
        <v>0.0</v>
      </c>
      <c r="M36" s="105">
        <v>0.0</v>
      </c>
      <c r="N36" s="105">
        <v>0.0</v>
      </c>
      <c r="O36" s="107"/>
      <c r="P36" s="107"/>
      <c r="Q36" s="105">
        <v>0.0</v>
      </c>
      <c r="R36" s="105">
        <v>0.0</v>
      </c>
      <c r="S36" s="105">
        <v>0.0</v>
      </c>
      <c r="T36" s="105">
        <v>0.0</v>
      </c>
      <c r="U36" s="105">
        <v>0.0</v>
      </c>
      <c r="V36" s="106">
        <v>0.0</v>
      </c>
      <c r="W36" s="106">
        <v>0.0</v>
      </c>
      <c r="X36" s="107"/>
      <c r="Y36" s="105">
        <v>0.0</v>
      </c>
      <c r="Z36" s="105">
        <v>0.0</v>
      </c>
      <c r="AA36" s="105">
        <v>0.0</v>
      </c>
      <c r="AB36" s="105">
        <v>0.0</v>
      </c>
      <c r="AC36" s="105">
        <v>0.0</v>
      </c>
      <c r="AD36" s="105">
        <v>0.0</v>
      </c>
      <c r="AE36" s="106">
        <v>0.0</v>
      </c>
      <c r="AF36" s="106">
        <v>0.0</v>
      </c>
      <c r="AG36" s="3"/>
      <c r="AH36" s="108">
        <f t="shared" ref="AH36:AJ36" si="72">sum(U36+AD36)</f>
        <v>0</v>
      </c>
      <c r="AI36" s="109">
        <f t="shared" si="72"/>
        <v>0</v>
      </c>
      <c r="AJ36" s="109">
        <f t="shared" si="72"/>
        <v>0</v>
      </c>
      <c r="AK36" s="107"/>
      <c r="AL36" s="105">
        <v>0.0</v>
      </c>
      <c r="AM36" s="105">
        <v>0.0</v>
      </c>
      <c r="AN36" s="105">
        <v>0.0</v>
      </c>
      <c r="AO36" s="105">
        <v>0.0</v>
      </c>
      <c r="AP36" s="105">
        <v>0.0</v>
      </c>
      <c r="AQ36" s="106">
        <v>0.0</v>
      </c>
      <c r="AR36" s="106">
        <v>0.0</v>
      </c>
      <c r="AS36" s="107"/>
      <c r="AT36" s="105">
        <v>0.0</v>
      </c>
      <c r="AU36" s="105">
        <v>0.0</v>
      </c>
      <c r="AV36" s="105">
        <v>0.0</v>
      </c>
      <c r="AW36" s="105">
        <v>0.0</v>
      </c>
      <c r="AX36" s="105">
        <v>0.0</v>
      </c>
      <c r="AY36" s="105">
        <v>0.0</v>
      </c>
      <c r="AZ36" s="106">
        <v>0.0</v>
      </c>
      <c r="BA36" s="106">
        <v>0.0</v>
      </c>
      <c r="BB36" s="3"/>
      <c r="BC36" s="108">
        <f t="shared" ref="BC36:BE36" si="73">sum(AP36+AY36)</f>
        <v>0</v>
      </c>
      <c r="BD36" s="109">
        <f t="shared" si="73"/>
        <v>0</v>
      </c>
      <c r="BE36" s="109">
        <f t="shared" si="73"/>
        <v>0</v>
      </c>
      <c r="BF36" s="107"/>
      <c r="BG36" s="108">
        <f t="shared" ref="BG36:BI36" si="74">AH36+BC36</f>
        <v>0</v>
      </c>
      <c r="BH36" s="109">
        <f t="shared" si="74"/>
        <v>0</v>
      </c>
      <c r="BI36" s="109">
        <f t="shared" si="74"/>
        <v>0</v>
      </c>
      <c r="BJ36" s="107"/>
      <c r="BK36" s="107"/>
    </row>
    <row r="37" ht="14.25" customHeight="1">
      <c r="A37" s="103"/>
      <c r="B37" s="104">
        <f t="shared" si="11"/>
        <v>45193</v>
      </c>
      <c r="C37" s="97"/>
      <c r="D37" s="105" t="s">
        <v>119</v>
      </c>
      <c r="E37" s="105"/>
      <c r="F37" s="105"/>
      <c r="G37" s="106">
        <v>0.0</v>
      </c>
      <c r="H37" s="105">
        <v>0.0</v>
      </c>
      <c r="I37" s="105">
        <v>0.0</v>
      </c>
      <c r="J37" s="105">
        <v>0.0</v>
      </c>
      <c r="K37" s="105">
        <v>0.0</v>
      </c>
      <c r="L37" s="105">
        <v>0.0</v>
      </c>
      <c r="M37" s="105">
        <v>0.0</v>
      </c>
      <c r="N37" s="105">
        <v>0.0</v>
      </c>
      <c r="O37" s="107"/>
      <c r="P37" s="107"/>
      <c r="Q37" s="105">
        <v>0.0</v>
      </c>
      <c r="R37" s="105">
        <v>0.0</v>
      </c>
      <c r="S37" s="105">
        <v>0.0</v>
      </c>
      <c r="T37" s="105">
        <v>0.0</v>
      </c>
      <c r="U37" s="105">
        <v>0.0</v>
      </c>
      <c r="V37" s="106">
        <v>0.0</v>
      </c>
      <c r="W37" s="106">
        <v>0.0</v>
      </c>
      <c r="X37" s="107"/>
      <c r="Y37" s="105">
        <v>0.0</v>
      </c>
      <c r="Z37" s="105">
        <v>0.0</v>
      </c>
      <c r="AA37" s="105">
        <v>0.0</v>
      </c>
      <c r="AB37" s="105">
        <v>0.0</v>
      </c>
      <c r="AC37" s="105">
        <v>0.0</v>
      </c>
      <c r="AD37" s="105">
        <v>0.0</v>
      </c>
      <c r="AE37" s="106">
        <v>0.0</v>
      </c>
      <c r="AF37" s="106">
        <v>0.0</v>
      </c>
      <c r="AG37" s="3"/>
      <c r="AH37" s="108">
        <f t="shared" ref="AH37:AJ37" si="75">sum(U37+AD37)</f>
        <v>0</v>
      </c>
      <c r="AI37" s="109">
        <f t="shared" si="75"/>
        <v>0</v>
      </c>
      <c r="AJ37" s="109">
        <f t="shared" si="75"/>
        <v>0</v>
      </c>
      <c r="AK37" s="107"/>
      <c r="AL37" s="105">
        <v>0.0</v>
      </c>
      <c r="AM37" s="105">
        <v>0.0</v>
      </c>
      <c r="AN37" s="105">
        <v>0.0</v>
      </c>
      <c r="AO37" s="105">
        <v>0.0</v>
      </c>
      <c r="AP37" s="105">
        <v>0.0</v>
      </c>
      <c r="AQ37" s="106">
        <v>0.0</v>
      </c>
      <c r="AR37" s="106">
        <v>0.0</v>
      </c>
      <c r="AS37" s="107"/>
      <c r="AT37" s="105">
        <v>0.0</v>
      </c>
      <c r="AU37" s="105">
        <v>0.0</v>
      </c>
      <c r="AV37" s="105">
        <v>0.0</v>
      </c>
      <c r="AW37" s="105">
        <v>0.0</v>
      </c>
      <c r="AX37" s="105">
        <v>0.0</v>
      </c>
      <c r="AY37" s="105">
        <v>0.0</v>
      </c>
      <c r="AZ37" s="106">
        <v>0.0</v>
      </c>
      <c r="BA37" s="106">
        <v>0.0</v>
      </c>
      <c r="BB37" s="3"/>
      <c r="BC37" s="108">
        <f t="shared" ref="BC37:BE37" si="76">sum(AP37+AY37)</f>
        <v>0</v>
      </c>
      <c r="BD37" s="109">
        <f t="shared" si="76"/>
        <v>0</v>
      </c>
      <c r="BE37" s="109">
        <f t="shared" si="76"/>
        <v>0</v>
      </c>
      <c r="BF37" s="107"/>
      <c r="BG37" s="108">
        <f t="shared" ref="BG37:BI37" si="77">AH37+BC37</f>
        <v>0</v>
      </c>
      <c r="BH37" s="109">
        <f t="shared" si="77"/>
        <v>0</v>
      </c>
      <c r="BI37" s="109">
        <f t="shared" si="77"/>
        <v>0</v>
      </c>
      <c r="BJ37" s="107"/>
      <c r="BK37" s="107"/>
    </row>
    <row r="38" ht="14.25" customHeight="1">
      <c r="A38" s="103"/>
      <c r="B38" s="104">
        <f t="shared" si="11"/>
        <v>45194</v>
      </c>
      <c r="C38" s="97"/>
      <c r="D38" s="105" t="s">
        <v>119</v>
      </c>
      <c r="E38" s="105"/>
      <c r="F38" s="105"/>
      <c r="G38" s="106">
        <v>0.0</v>
      </c>
      <c r="H38" s="105">
        <v>0.0</v>
      </c>
      <c r="I38" s="105">
        <v>0.0</v>
      </c>
      <c r="J38" s="105">
        <v>0.0</v>
      </c>
      <c r="K38" s="105">
        <v>0.0</v>
      </c>
      <c r="L38" s="105">
        <v>0.0</v>
      </c>
      <c r="M38" s="105">
        <v>0.0</v>
      </c>
      <c r="N38" s="105">
        <v>0.0</v>
      </c>
      <c r="O38" s="107"/>
      <c r="P38" s="107"/>
      <c r="Q38" s="105">
        <v>0.0</v>
      </c>
      <c r="R38" s="105">
        <v>0.0</v>
      </c>
      <c r="S38" s="105">
        <v>0.0</v>
      </c>
      <c r="T38" s="105">
        <v>0.0</v>
      </c>
      <c r="U38" s="105">
        <v>0.0</v>
      </c>
      <c r="V38" s="106">
        <v>0.0</v>
      </c>
      <c r="W38" s="106">
        <v>0.0</v>
      </c>
      <c r="X38" s="107"/>
      <c r="Y38" s="105">
        <v>0.0</v>
      </c>
      <c r="Z38" s="105">
        <v>0.0</v>
      </c>
      <c r="AA38" s="105">
        <v>0.0</v>
      </c>
      <c r="AB38" s="105">
        <v>0.0</v>
      </c>
      <c r="AC38" s="105">
        <v>0.0</v>
      </c>
      <c r="AD38" s="105">
        <v>0.0</v>
      </c>
      <c r="AE38" s="106">
        <v>0.0</v>
      </c>
      <c r="AF38" s="106">
        <v>0.0</v>
      </c>
      <c r="AG38" s="3"/>
      <c r="AH38" s="108">
        <f t="shared" ref="AH38:AJ38" si="78">sum(U38+AD38)</f>
        <v>0</v>
      </c>
      <c r="AI38" s="109">
        <f t="shared" si="78"/>
        <v>0</v>
      </c>
      <c r="AJ38" s="109">
        <f t="shared" si="78"/>
        <v>0</v>
      </c>
      <c r="AK38" s="107"/>
      <c r="AL38" s="105">
        <v>1.0</v>
      </c>
      <c r="AM38" s="105">
        <v>1.0</v>
      </c>
      <c r="AN38" s="105">
        <v>0.0</v>
      </c>
      <c r="AO38" s="105">
        <v>0.0</v>
      </c>
      <c r="AP38" s="105">
        <v>0.0</v>
      </c>
      <c r="AQ38" s="106">
        <v>0.0</v>
      </c>
      <c r="AR38" s="106">
        <v>0.0</v>
      </c>
      <c r="AS38" s="107"/>
      <c r="AT38" s="105">
        <v>2.0</v>
      </c>
      <c r="AU38" s="105">
        <v>2.0</v>
      </c>
      <c r="AV38" s="105">
        <v>0.0</v>
      </c>
      <c r="AW38" s="105">
        <v>0.0</v>
      </c>
      <c r="AX38" s="105">
        <v>0.0</v>
      </c>
      <c r="AY38" s="105">
        <v>0.0</v>
      </c>
      <c r="AZ38" s="106">
        <v>0.0</v>
      </c>
      <c r="BA38" s="106">
        <v>0.0</v>
      </c>
      <c r="BB38" s="3"/>
      <c r="BC38" s="108">
        <f t="shared" ref="BC38:BE38" si="79">sum(AP38+AY38)</f>
        <v>0</v>
      </c>
      <c r="BD38" s="109">
        <f t="shared" si="79"/>
        <v>0</v>
      </c>
      <c r="BE38" s="109">
        <f t="shared" si="79"/>
        <v>0</v>
      </c>
      <c r="BF38" s="107"/>
      <c r="BG38" s="108">
        <f t="shared" ref="BG38:BI38" si="80">AH38+BC38</f>
        <v>0</v>
      </c>
      <c r="BH38" s="109">
        <f t="shared" si="80"/>
        <v>0</v>
      </c>
      <c r="BI38" s="109">
        <f t="shared" si="80"/>
        <v>0</v>
      </c>
      <c r="BJ38" s="107"/>
      <c r="BK38" s="107"/>
    </row>
    <row r="39" ht="14.25" customHeight="1">
      <c r="A39" s="103"/>
      <c r="B39" s="104">
        <f t="shared" si="11"/>
        <v>45195</v>
      </c>
      <c r="C39" s="97"/>
      <c r="D39" s="105" t="s">
        <v>119</v>
      </c>
      <c r="E39" s="105"/>
      <c r="F39" s="105"/>
      <c r="G39" s="106">
        <v>0.0</v>
      </c>
      <c r="H39" s="105">
        <v>0.0</v>
      </c>
      <c r="I39" s="105">
        <v>0.0</v>
      </c>
      <c r="J39" s="105">
        <v>0.0</v>
      </c>
      <c r="K39" s="105">
        <v>4.0</v>
      </c>
      <c r="L39" s="105">
        <v>0.0</v>
      </c>
      <c r="M39" s="105">
        <v>0.0</v>
      </c>
      <c r="N39" s="105">
        <v>0.0</v>
      </c>
      <c r="O39" s="107"/>
      <c r="P39" s="107"/>
      <c r="Q39" s="105">
        <v>0.0</v>
      </c>
      <c r="R39" s="105">
        <v>0.0</v>
      </c>
      <c r="S39" s="105">
        <v>0.0</v>
      </c>
      <c r="T39" s="105">
        <v>0.0</v>
      </c>
      <c r="U39" s="105">
        <v>0.0</v>
      </c>
      <c r="V39" s="106">
        <v>0.0</v>
      </c>
      <c r="W39" s="106">
        <v>0.0</v>
      </c>
      <c r="X39" s="107"/>
      <c r="Y39" s="105">
        <v>0.0</v>
      </c>
      <c r="Z39" s="105">
        <v>0.0</v>
      </c>
      <c r="AA39" s="105">
        <v>0.0</v>
      </c>
      <c r="AB39" s="105">
        <v>0.0</v>
      </c>
      <c r="AC39" s="105">
        <v>0.0</v>
      </c>
      <c r="AD39" s="105">
        <v>0.0</v>
      </c>
      <c r="AE39" s="106">
        <v>0.0</v>
      </c>
      <c r="AF39" s="106">
        <v>0.0</v>
      </c>
      <c r="AG39" s="110"/>
      <c r="AH39" s="108">
        <f t="shared" ref="AH39:AJ39" si="81">sum(U39+AD39)</f>
        <v>0</v>
      </c>
      <c r="AI39" s="109">
        <f t="shared" si="81"/>
        <v>0</v>
      </c>
      <c r="AJ39" s="109">
        <f t="shared" si="81"/>
        <v>0</v>
      </c>
      <c r="AK39" s="107"/>
      <c r="AL39" s="105">
        <v>0.0</v>
      </c>
      <c r="AM39" s="105">
        <v>0.0</v>
      </c>
      <c r="AN39" s="105">
        <v>0.0</v>
      </c>
      <c r="AO39" s="105">
        <v>1.0</v>
      </c>
      <c r="AP39" s="105">
        <v>1.0</v>
      </c>
      <c r="AQ39" s="106">
        <v>3000.0</v>
      </c>
      <c r="AR39" s="106">
        <v>3000.0</v>
      </c>
      <c r="AS39" s="107"/>
      <c r="AT39" s="105">
        <v>2.0</v>
      </c>
      <c r="AU39" s="105">
        <v>0.0</v>
      </c>
      <c r="AV39" s="105">
        <v>2.0</v>
      </c>
      <c r="AW39" s="105">
        <v>3.0</v>
      </c>
      <c r="AX39" s="105">
        <v>3.0</v>
      </c>
      <c r="AY39" s="105">
        <v>3.0</v>
      </c>
      <c r="AZ39" s="106">
        <v>5000.0</v>
      </c>
      <c r="BA39" s="106">
        <v>5000.0</v>
      </c>
      <c r="BB39" s="110"/>
      <c r="BC39" s="108">
        <f t="shared" ref="BC39:BE39" si="82">sum(AP39+AY39)</f>
        <v>4</v>
      </c>
      <c r="BD39" s="109">
        <f t="shared" si="82"/>
        <v>8000</v>
      </c>
      <c r="BE39" s="109">
        <f t="shared" si="82"/>
        <v>8000</v>
      </c>
      <c r="BF39" s="107"/>
      <c r="BG39" s="108">
        <f t="shared" ref="BG39:BI39" si="83">AH39+BC39</f>
        <v>4</v>
      </c>
      <c r="BH39" s="109">
        <f t="shared" si="83"/>
        <v>8000</v>
      </c>
      <c r="BI39" s="109">
        <f t="shared" si="83"/>
        <v>8000</v>
      </c>
      <c r="BJ39" s="107"/>
      <c r="BK39" s="107"/>
    </row>
    <row r="40" ht="14.25" customHeight="1">
      <c r="A40" s="103"/>
      <c r="B40" s="104">
        <f t="shared" si="11"/>
        <v>45196</v>
      </c>
      <c r="C40" s="97"/>
      <c r="D40" s="105" t="s">
        <v>119</v>
      </c>
      <c r="E40" s="105"/>
      <c r="F40" s="105"/>
      <c r="G40" s="106">
        <v>0.0</v>
      </c>
      <c r="H40" s="105">
        <v>0.0</v>
      </c>
      <c r="I40" s="105">
        <v>0.0</v>
      </c>
      <c r="J40" s="105">
        <v>0.0</v>
      </c>
      <c r="K40" s="105">
        <v>2.0</v>
      </c>
      <c r="L40" s="105">
        <v>0.0</v>
      </c>
      <c r="M40" s="105">
        <v>0.0</v>
      </c>
      <c r="N40" s="105">
        <v>0.0</v>
      </c>
      <c r="O40" s="107"/>
      <c r="P40" s="107"/>
      <c r="Q40" s="105">
        <v>0.0</v>
      </c>
      <c r="R40" s="105">
        <v>0.0</v>
      </c>
      <c r="S40" s="105">
        <v>0.0</v>
      </c>
      <c r="T40" s="105">
        <v>0.0</v>
      </c>
      <c r="U40" s="105">
        <v>0.0</v>
      </c>
      <c r="V40" s="106">
        <v>0.0</v>
      </c>
      <c r="W40" s="106">
        <v>0.0</v>
      </c>
      <c r="X40" s="107"/>
      <c r="Y40" s="105">
        <v>0.0</v>
      </c>
      <c r="Z40" s="105">
        <v>0.0</v>
      </c>
      <c r="AA40" s="105">
        <v>0.0</v>
      </c>
      <c r="AB40" s="105">
        <v>0.0</v>
      </c>
      <c r="AC40" s="105">
        <v>0.0</v>
      </c>
      <c r="AD40" s="105">
        <v>0.0</v>
      </c>
      <c r="AE40" s="106">
        <v>0.0</v>
      </c>
      <c r="AF40" s="106">
        <v>0.0</v>
      </c>
      <c r="AG40" s="110"/>
      <c r="AH40" s="108">
        <f t="shared" ref="AH40:AJ40" si="84">sum(U40+AD40)</f>
        <v>0</v>
      </c>
      <c r="AI40" s="109">
        <f t="shared" si="84"/>
        <v>0</v>
      </c>
      <c r="AJ40" s="109">
        <f t="shared" si="84"/>
        <v>0</v>
      </c>
      <c r="AK40" s="107"/>
      <c r="AL40" s="105">
        <v>6.0</v>
      </c>
      <c r="AM40" s="105">
        <v>6.0</v>
      </c>
      <c r="AN40" s="105">
        <v>0.0</v>
      </c>
      <c r="AO40" s="105">
        <v>0.0</v>
      </c>
      <c r="AP40" s="105">
        <v>0.0</v>
      </c>
      <c r="AQ40" s="106">
        <v>0.0</v>
      </c>
      <c r="AR40" s="106">
        <v>0.0</v>
      </c>
      <c r="AS40" s="107"/>
      <c r="AT40" s="105">
        <v>0.0</v>
      </c>
      <c r="AU40" s="105">
        <v>0.0</v>
      </c>
      <c r="AV40" s="105">
        <v>0.0</v>
      </c>
      <c r="AW40" s="105">
        <v>0.0</v>
      </c>
      <c r="AX40" s="105">
        <v>0.0</v>
      </c>
      <c r="AY40" s="105">
        <v>0.0</v>
      </c>
      <c r="AZ40" s="106">
        <v>0.0</v>
      </c>
      <c r="BA40" s="106">
        <v>0.0</v>
      </c>
      <c r="BB40" s="110"/>
      <c r="BC40" s="108">
        <f t="shared" ref="BC40:BE40" si="85">sum(AP40+AY40)</f>
        <v>0</v>
      </c>
      <c r="BD40" s="109">
        <f t="shared" si="85"/>
        <v>0</v>
      </c>
      <c r="BE40" s="109">
        <f t="shared" si="85"/>
        <v>0</v>
      </c>
      <c r="BF40" s="107"/>
      <c r="BG40" s="108">
        <f t="shared" ref="BG40:BI40" si="86">AH40+BC40</f>
        <v>0</v>
      </c>
      <c r="BH40" s="109">
        <f t="shared" si="86"/>
        <v>0</v>
      </c>
      <c r="BI40" s="109">
        <f t="shared" si="86"/>
        <v>0</v>
      </c>
      <c r="BJ40" s="107"/>
      <c r="BK40" s="107"/>
    </row>
    <row r="41" ht="14.25" customHeight="1">
      <c r="A41" s="103"/>
      <c r="B41" s="104">
        <f t="shared" si="11"/>
        <v>45197</v>
      </c>
      <c r="C41" s="97"/>
      <c r="D41" s="105" t="s">
        <v>119</v>
      </c>
      <c r="E41" s="105"/>
      <c r="F41" s="105"/>
      <c r="G41" s="106">
        <v>0.0</v>
      </c>
      <c r="H41" s="105">
        <v>0.0</v>
      </c>
      <c r="I41" s="105">
        <v>0.0</v>
      </c>
      <c r="J41" s="105">
        <v>0.0</v>
      </c>
      <c r="K41" s="105">
        <v>0.0</v>
      </c>
      <c r="L41" s="105">
        <v>0.0</v>
      </c>
      <c r="M41" s="105">
        <v>0.0</v>
      </c>
      <c r="N41" s="105">
        <v>0.0</v>
      </c>
      <c r="O41" s="107"/>
      <c r="P41" s="107"/>
      <c r="Q41" s="105">
        <v>0.0</v>
      </c>
      <c r="R41" s="105">
        <v>0.0</v>
      </c>
      <c r="S41" s="105">
        <v>0.0</v>
      </c>
      <c r="T41" s="105">
        <v>0.0</v>
      </c>
      <c r="U41" s="105">
        <v>0.0</v>
      </c>
      <c r="V41" s="106">
        <v>0.0</v>
      </c>
      <c r="W41" s="106">
        <v>0.0</v>
      </c>
      <c r="X41" s="107"/>
      <c r="Y41" s="105">
        <v>0.0</v>
      </c>
      <c r="Z41" s="105">
        <v>0.0</v>
      </c>
      <c r="AA41" s="105">
        <v>0.0</v>
      </c>
      <c r="AB41" s="105">
        <v>0.0</v>
      </c>
      <c r="AC41" s="105">
        <v>0.0</v>
      </c>
      <c r="AD41" s="105">
        <v>0.0</v>
      </c>
      <c r="AE41" s="106">
        <v>0.0</v>
      </c>
      <c r="AF41" s="106">
        <v>0.0</v>
      </c>
      <c r="AG41" s="110"/>
      <c r="AH41" s="108">
        <f t="shared" ref="AH41:AJ41" si="87">sum(U41+AD41)</f>
        <v>0</v>
      </c>
      <c r="AI41" s="109">
        <f t="shared" si="87"/>
        <v>0</v>
      </c>
      <c r="AJ41" s="109">
        <f t="shared" si="87"/>
        <v>0</v>
      </c>
      <c r="AK41" s="107"/>
      <c r="AL41" s="105">
        <v>0.0</v>
      </c>
      <c r="AM41" s="105">
        <v>0.0</v>
      </c>
      <c r="AN41" s="105">
        <v>0.0</v>
      </c>
      <c r="AO41" s="105">
        <v>0.0</v>
      </c>
      <c r="AP41" s="105">
        <v>0.0</v>
      </c>
      <c r="AQ41" s="106">
        <v>0.0</v>
      </c>
      <c r="AR41" s="106">
        <v>0.0</v>
      </c>
      <c r="AS41" s="107"/>
      <c r="AT41" s="105">
        <v>4.0</v>
      </c>
      <c r="AU41" s="105">
        <v>4.0</v>
      </c>
      <c r="AV41" s="105">
        <v>0.0</v>
      </c>
      <c r="AW41" s="105">
        <v>0.0</v>
      </c>
      <c r="AX41" s="105">
        <v>0.0</v>
      </c>
      <c r="AY41" s="105">
        <v>0.0</v>
      </c>
      <c r="AZ41" s="106">
        <v>0.0</v>
      </c>
      <c r="BA41" s="106">
        <v>0.0</v>
      </c>
      <c r="BB41" s="110"/>
      <c r="BC41" s="108">
        <f t="shared" ref="BC41:BE41" si="88">sum(AP41+AY41)</f>
        <v>0</v>
      </c>
      <c r="BD41" s="109">
        <f t="shared" si="88"/>
        <v>0</v>
      </c>
      <c r="BE41" s="109">
        <f t="shared" si="88"/>
        <v>0</v>
      </c>
      <c r="BF41" s="107"/>
      <c r="BG41" s="108">
        <f t="shared" ref="BG41:BI41" si="89">AH41+BC41</f>
        <v>0</v>
      </c>
      <c r="BH41" s="109">
        <f t="shared" si="89"/>
        <v>0</v>
      </c>
      <c r="BI41" s="109">
        <f t="shared" si="89"/>
        <v>0</v>
      </c>
      <c r="BJ41" s="107"/>
      <c r="BK41" s="107"/>
    </row>
    <row r="42" ht="14.25" customHeight="1">
      <c r="A42" s="103"/>
      <c r="B42" s="104">
        <f t="shared" si="11"/>
        <v>45198</v>
      </c>
      <c r="C42" s="97"/>
      <c r="D42" s="105" t="s">
        <v>119</v>
      </c>
      <c r="E42" s="105"/>
      <c r="F42" s="105"/>
      <c r="G42" s="106">
        <v>0.0</v>
      </c>
      <c r="H42" s="105">
        <v>0.0</v>
      </c>
      <c r="I42" s="105">
        <v>0.0</v>
      </c>
      <c r="J42" s="105">
        <v>0.0</v>
      </c>
      <c r="K42" s="105">
        <v>1.0</v>
      </c>
      <c r="L42" s="105">
        <v>0.0</v>
      </c>
      <c r="M42" s="105">
        <v>0.0</v>
      </c>
      <c r="N42" s="105">
        <v>1.0</v>
      </c>
      <c r="O42" s="107"/>
      <c r="P42" s="107"/>
      <c r="Q42" s="105">
        <v>0.0</v>
      </c>
      <c r="R42" s="105">
        <v>0.0</v>
      </c>
      <c r="S42" s="105">
        <v>0.0</v>
      </c>
      <c r="T42" s="105">
        <v>0.0</v>
      </c>
      <c r="U42" s="105">
        <v>0.0</v>
      </c>
      <c r="V42" s="106">
        <v>0.0</v>
      </c>
      <c r="W42" s="106">
        <v>0.0</v>
      </c>
      <c r="X42" s="107"/>
      <c r="Y42" s="105">
        <v>0.0</v>
      </c>
      <c r="Z42" s="105">
        <v>0.0</v>
      </c>
      <c r="AA42" s="105">
        <v>0.0</v>
      </c>
      <c r="AB42" s="105">
        <v>0.0</v>
      </c>
      <c r="AC42" s="105">
        <v>0.0</v>
      </c>
      <c r="AD42" s="105">
        <v>0.0</v>
      </c>
      <c r="AE42" s="106">
        <v>0.0</v>
      </c>
      <c r="AF42" s="106">
        <v>0.0</v>
      </c>
      <c r="AG42" s="110"/>
      <c r="AH42" s="108">
        <f t="shared" ref="AH42:AJ42" si="90">sum(U42+AD42)</f>
        <v>0</v>
      </c>
      <c r="AI42" s="109">
        <f t="shared" si="90"/>
        <v>0</v>
      </c>
      <c r="AJ42" s="109">
        <f t="shared" si="90"/>
        <v>0</v>
      </c>
      <c r="AK42" s="107"/>
      <c r="AL42" s="105">
        <v>2.0</v>
      </c>
      <c r="AM42" s="105">
        <v>2.0</v>
      </c>
      <c r="AN42" s="105">
        <v>0.0</v>
      </c>
      <c r="AO42" s="105">
        <v>0.0</v>
      </c>
      <c r="AP42" s="105">
        <v>1.0</v>
      </c>
      <c r="AQ42" s="106">
        <v>1000.0</v>
      </c>
      <c r="AR42" s="106">
        <v>2000.0</v>
      </c>
      <c r="AS42" s="107"/>
      <c r="AT42" s="105">
        <v>1.0</v>
      </c>
      <c r="AU42" s="105">
        <v>1.0</v>
      </c>
      <c r="AV42" s="105">
        <v>0.0</v>
      </c>
      <c r="AW42" s="105">
        <v>0.0</v>
      </c>
      <c r="AX42" s="105">
        <v>0.0</v>
      </c>
      <c r="AY42" s="105">
        <v>0.0</v>
      </c>
      <c r="AZ42" s="106">
        <v>0.0</v>
      </c>
      <c r="BA42" s="106">
        <v>0.0</v>
      </c>
      <c r="BB42" s="110"/>
      <c r="BC42" s="108">
        <f t="shared" ref="BC42:BE42" si="91">sum(AP42+AY42)</f>
        <v>1</v>
      </c>
      <c r="BD42" s="109">
        <f t="shared" si="91"/>
        <v>1000</v>
      </c>
      <c r="BE42" s="109">
        <f t="shared" si="91"/>
        <v>2000</v>
      </c>
      <c r="BF42" s="107"/>
      <c r="BG42" s="108">
        <f t="shared" ref="BG42:BI42" si="92">AH42+BC42</f>
        <v>1</v>
      </c>
      <c r="BH42" s="109">
        <f t="shared" si="92"/>
        <v>1000</v>
      </c>
      <c r="BI42" s="109">
        <f t="shared" si="92"/>
        <v>2000</v>
      </c>
      <c r="BJ42" s="107"/>
      <c r="BK42" s="107"/>
    </row>
    <row r="43" ht="14.25" customHeight="1">
      <c r="A43" s="103"/>
      <c r="B43" s="104">
        <f t="shared" si="11"/>
        <v>45199</v>
      </c>
      <c r="C43" s="97"/>
      <c r="D43" s="105" t="s">
        <v>119</v>
      </c>
      <c r="E43" s="105"/>
      <c r="F43" s="105"/>
      <c r="G43" s="106">
        <v>0.0</v>
      </c>
      <c r="H43" s="105">
        <v>0.0</v>
      </c>
      <c r="I43" s="105">
        <v>0.0</v>
      </c>
      <c r="J43" s="105">
        <v>0.0</v>
      </c>
      <c r="K43" s="105">
        <v>0.0</v>
      </c>
      <c r="L43" s="105">
        <v>0.0</v>
      </c>
      <c r="M43" s="105">
        <v>0.0</v>
      </c>
      <c r="N43" s="105">
        <v>0.0</v>
      </c>
      <c r="O43" s="107"/>
      <c r="P43" s="107"/>
      <c r="Q43" s="105">
        <v>0.0</v>
      </c>
      <c r="R43" s="105">
        <v>0.0</v>
      </c>
      <c r="S43" s="105">
        <v>0.0</v>
      </c>
      <c r="T43" s="105">
        <v>0.0</v>
      </c>
      <c r="U43" s="105">
        <v>0.0</v>
      </c>
      <c r="V43" s="106">
        <v>0.0</v>
      </c>
      <c r="W43" s="106">
        <v>0.0</v>
      </c>
      <c r="X43" s="107"/>
      <c r="Y43" s="105">
        <v>0.0</v>
      </c>
      <c r="Z43" s="105">
        <v>0.0</v>
      </c>
      <c r="AA43" s="105">
        <v>0.0</v>
      </c>
      <c r="AB43" s="105">
        <v>0.0</v>
      </c>
      <c r="AC43" s="105">
        <v>0.0</v>
      </c>
      <c r="AD43" s="105">
        <v>0.0</v>
      </c>
      <c r="AE43" s="106">
        <v>0.0</v>
      </c>
      <c r="AF43" s="106">
        <v>0.0</v>
      </c>
      <c r="AG43" s="110"/>
      <c r="AH43" s="108">
        <f t="shared" ref="AH43:AJ43" si="93">sum(U43+AD43)</f>
        <v>0</v>
      </c>
      <c r="AI43" s="109">
        <f t="shared" si="93"/>
        <v>0</v>
      </c>
      <c r="AJ43" s="109">
        <f t="shared" si="93"/>
        <v>0</v>
      </c>
      <c r="AK43" s="107"/>
      <c r="AL43" s="105">
        <v>1.0</v>
      </c>
      <c r="AM43" s="105">
        <v>1.0</v>
      </c>
      <c r="AN43" s="105">
        <v>0.0</v>
      </c>
      <c r="AO43" s="105">
        <v>0.0</v>
      </c>
      <c r="AP43" s="105">
        <v>1.0</v>
      </c>
      <c r="AQ43" s="106">
        <v>35000.0</v>
      </c>
      <c r="AR43" s="106">
        <v>35000.0</v>
      </c>
      <c r="AS43" s="107"/>
      <c r="AT43" s="105">
        <v>1.0</v>
      </c>
      <c r="AU43" s="105">
        <v>1.0</v>
      </c>
      <c r="AV43" s="105">
        <v>0.0</v>
      </c>
      <c r="AW43" s="105">
        <v>0.0</v>
      </c>
      <c r="AX43" s="105">
        <v>0.0</v>
      </c>
      <c r="AY43" s="105">
        <v>0.0</v>
      </c>
      <c r="AZ43" s="106">
        <v>0.0</v>
      </c>
      <c r="BA43" s="106">
        <v>0.0</v>
      </c>
      <c r="BB43" s="110"/>
      <c r="BC43" s="108">
        <f t="shared" ref="BC43:BE43" si="94">sum(AP43+AY43)</f>
        <v>1</v>
      </c>
      <c r="BD43" s="109">
        <f t="shared" si="94"/>
        <v>35000</v>
      </c>
      <c r="BE43" s="109">
        <f t="shared" si="94"/>
        <v>35000</v>
      </c>
      <c r="BF43" s="107"/>
      <c r="BG43" s="108">
        <f t="shared" ref="BG43:BI43" si="95">AH43+BC43</f>
        <v>1</v>
      </c>
      <c r="BH43" s="109">
        <f t="shared" si="95"/>
        <v>35000</v>
      </c>
      <c r="BI43" s="109">
        <f t="shared" si="95"/>
        <v>35000</v>
      </c>
      <c r="BJ43" s="107"/>
      <c r="BK43" s="107"/>
    </row>
    <row r="44" ht="15.75" customHeight="1">
      <c r="A44" s="97"/>
      <c r="B44" s="97"/>
      <c r="C44" s="112" t="s">
        <v>120</v>
      </c>
      <c r="D44" s="113">
        <f>sum(D46-D45)</f>
        <v>0</v>
      </c>
      <c r="E44" s="3"/>
      <c r="F44" s="114" t="s">
        <v>121</v>
      </c>
      <c r="G44" s="115">
        <f t="shared" ref="G44:N44" si="96">SUM(G13:G43)</f>
        <v>0</v>
      </c>
      <c r="H44" s="116">
        <f t="shared" si="96"/>
        <v>38</v>
      </c>
      <c r="I44" s="117">
        <f t="shared" si="96"/>
        <v>0</v>
      </c>
      <c r="J44" s="117">
        <f t="shared" si="96"/>
        <v>0</v>
      </c>
      <c r="K44" s="117">
        <f t="shared" si="96"/>
        <v>26</v>
      </c>
      <c r="L44" s="117">
        <f t="shared" si="96"/>
        <v>0</v>
      </c>
      <c r="M44" s="117">
        <f t="shared" si="96"/>
        <v>0</v>
      </c>
      <c r="N44" s="117">
        <f t="shared" si="96"/>
        <v>1</v>
      </c>
      <c r="O44" s="118"/>
      <c r="P44" s="118"/>
      <c r="Q44" s="117">
        <f t="shared" ref="Q44:W44" si="97">SUM(Q13:Q43)</f>
        <v>0</v>
      </c>
      <c r="R44" s="117">
        <f t="shared" si="97"/>
        <v>0</v>
      </c>
      <c r="S44" s="117">
        <f t="shared" si="97"/>
        <v>0</v>
      </c>
      <c r="T44" s="117">
        <f t="shared" si="97"/>
        <v>0</v>
      </c>
      <c r="U44" s="117">
        <f t="shared" si="97"/>
        <v>0</v>
      </c>
      <c r="V44" s="119">
        <f t="shared" si="97"/>
        <v>0</v>
      </c>
      <c r="W44" s="119">
        <f t="shared" si="97"/>
        <v>0</v>
      </c>
      <c r="X44" s="118"/>
      <c r="Y44" s="120">
        <f t="shared" ref="Y44:AF44" si="98">SUM(Y13:Y43)</f>
        <v>0</v>
      </c>
      <c r="Z44" s="120">
        <f t="shared" si="98"/>
        <v>0</v>
      </c>
      <c r="AA44" s="117">
        <f t="shared" si="98"/>
        <v>0</v>
      </c>
      <c r="AB44" s="120">
        <f t="shared" si="98"/>
        <v>0</v>
      </c>
      <c r="AC44" s="120">
        <f t="shared" si="98"/>
        <v>0</v>
      </c>
      <c r="AD44" s="120">
        <f t="shared" si="98"/>
        <v>0</v>
      </c>
      <c r="AE44" s="121">
        <f t="shared" si="98"/>
        <v>0</v>
      </c>
      <c r="AF44" s="121">
        <f t="shared" si="98"/>
        <v>0</v>
      </c>
      <c r="AG44" s="110"/>
      <c r="AH44" s="120">
        <f t="shared" ref="AH44:AJ44" si="99">SUM(AH13:AH43)</f>
        <v>0</v>
      </c>
      <c r="AI44" s="121">
        <f t="shared" si="99"/>
        <v>0</v>
      </c>
      <c r="AJ44" s="121">
        <f t="shared" si="99"/>
        <v>0</v>
      </c>
      <c r="AK44" s="122"/>
      <c r="AL44" s="117">
        <f t="shared" ref="AL44:AR44" si="100">SUM(AL13:AL43)</f>
        <v>28</v>
      </c>
      <c r="AM44" s="117">
        <f t="shared" si="100"/>
        <v>28</v>
      </c>
      <c r="AN44" s="117">
        <f t="shared" si="100"/>
        <v>0</v>
      </c>
      <c r="AO44" s="117">
        <f t="shared" si="100"/>
        <v>4</v>
      </c>
      <c r="AP44" s="117">
        <f t="shared" si="100"/>
        <v>10</v>
      </c>
      <c r="AQ44" s="119">
        <f t="shared" si="100"/>
        <v>43147</v>
      </c>
      <c r="AR44" s="119">
        <f t="shared" si="100"/>
        <v>44147</v>
      </c>
      <c r="AS44" s="118"/>
      <c r="AT44" s="120">
        <f t="shared" ref="AT44:BA44" si="101">SUM(AT13:AT43)</f>
        <v>44</v>
      </c>
      <c r="AU44" s="120">
        <f t="shared" si="101"/>
        <v>36</v>
      </c>
      <c r="AV44" s="117">
        <f t="shared" si="101"/>
        <v>8</v>
      </c>
      <c r="AW44" s="120">
        <f t="shared" si="101"/>
        <v>12</v>
      </c>
      <c r="AX44" s="120">
        <f t="shared" si="101"/>
        <v>7</v>
      </c>
      <c r="AY44" s="120">
        <f t="shared" si="101"/>
        <v>12</v>
      </c>
      <c r="AZ44" s="121">
        <f t="shared" si="101"/>
        <v>14397</v>
      </c>
      <c r="BA44" s="121">
        <f t="shared" si="101"/>
        <v>22897</v>
      </c>
      <c r="BB44" s="110"/>
      <c r="BC44" s="120">
        <f t="shared" ref="BC44:BE44" si="102">SUM(BC13:BC43)</f>
        <v>22</v>
      </c>
      <c r="BD44" s="121">
        <f t="shared" si="102"/>
        <v>57544</v>
      </c>
      <c r="BE44" s="121">
        <f t="shared" si="102"/>
        <v>67044</v>
      </c>
      <c r="BF44" s="122"/>
      <c r="BG44" s="120">
        <f t="shared" ref="BG44:BI44" si="103">SUM(BG13:BG43)</f>
        <v>22</v>
      </c>
      <c r="BH44" s="121">
        <f t="shared" si="103"/>
        <v>57544</v>
      </c>
      <c r="BI44" s="121">
        <f t="shared" si="103"/>
        <v>67044</v>
      </c>
      <c r="BJ44" s="122"/>
      <c r="BK44" s="122"/>
    </row>
    <row r="45" ht="15.75" customHeight="1">
      <c r="A45" s="3"/>
      <c r="B45" s="97"/>
      <c r="C45" s="123" t="s">
        <v>122</v>
      </c>
      <c r="D45" s="124">
        <f>MIN(D13:D43)</f>
        <v>0</v>
      </c>
      <c r="E45" s="3"/>
      <c r="F45" s="3"/>
      <c r="G45" s="97"/>
      <c r="H45" s="97"/>
      <c r="I45" s="125"/>
      <c r="J45" s="95"/>
      <c r="K45" s="95"/>
      <c r="L45" s="107"/>
      <c r="M45" s="126"/>
      <c r="N45" s="126"/>
      <c r="O45" s="126"/>
      <c r="P45" s="127"/>
      <c r="Q45" s="3"/>
      <c r="R45" s="3"/>
      <c r="S45" s="3"/>
      <c r="T45" s="3"/>
      <c r="U45" s="128" t="s">
        <v>123</v>
      </c>
      <c r="V45" s="129">
        <f>IFERROR(V44/U44,0)</f>
        <v>0</v>
      </c>
      <c r="W45" s="129">
        <f>IFERROR((W44/U44),0)</f>
        <v>0</v>
      </c>
      <c r="X45" s="127"/>
      <c r="Y45" s="3"/>
      <c r="Z45" s="3"/>
      <c r="AA45" s="3"/>
      <c r="AB45" s="3"/>
      <c r="AC45" s="3"/>
      <c r="AD45" s="128" t="s">
        <v>123</v>
      </c>
      <c r="AE45" s="129">
        <f>IFERROR(AE44/AD44,0)</f>
        <v>0</v>
      </c>
      <c r="AF45" s="129">
        <f>IFERROR((AF44/AD44),0)</f>
        <v>0</v>
      </c>
      <c r="AG45" s="110"/>
      <c r="AH45" s="128" t="s">
        <v>123</v>
      </c>
      <c r="AI45" s="129">
        <f>IFERROR(AI44/AH44,0)</f>
        <v>0</v>
      </c>
      <c r="AJ45" s="129">
        <f>IFERROR((AJ44/AH44),0)</f>
        <v>0</v>
      </c>
      <c r="AK45" s="3"/>
      <c r="AL45" s="3"/>
      <c r="AM45" s="3"/>
      <c r="AN45" s="3"/>
      <c r="AO45" s="3"/>
      <c r="AP45" s="128" t="s">
        <v>123</v>
      </c>
      <c r="AQ45" s="129">
        <f>IFERROR(AQ44/AP44,0)</f>
        <v>4314.7</v>
      </c>
      <c r="AR45" s="129">
        <f>IFERROR((AR44/AP44),0)</f>
        <v>4414.7</v>
      </c>
      <c r="AS45" s="127"/>
      <c r="AT45" s="3"/>
      <c r="AU45" s="3"/>
      <c r="AV45" s="3"/>
      <c r="AW45" s="3"/>
      <c r="AX45" s="3"/>
      <c r="AY45" s="128" t="s">
        <v>123</v>
      </c>
      <c r="AZ45" s="129">
        <f>IFERROR(AZ44/AY44,0)</f>
        <v>1199.75</v>
      </c>
      <c r="BA45" s="129">
        <f>IFERROR((BA44/AY44),0)</f>
        <v>1908.083333</v>
      </c>
      <c r="BB45" s="110"/>
      <c r="BC45" s="128" t="s">
        <v>123</v>
      </c>
      <c r="BD45" s="129">
        <f>IFERROR(BD44/BC44,0)</f>
        <v>2615.636364</v>
      </c>
      <c r="BE45" s="129">
        <f>IFERROR((BE44/BC44),0)</f>
        <v>3047.454545</v>
      </c>
      <c r="BF45" s="3"/>
      <c r="BG45" s="128" t="s">
        <v>123</v>
      </c>
      <c r="BH45" s="129">
        <f>IFERROR(BH44/BG44,0)</f>
        <v>2615.636364</v>
      </c>
      <c r="BI45" s="129">
        <f>IFERROR((BI44/BG44),0)</f>
        <v>3047.454545</v>
      </c>
      <c r="BJ45" s="3"/>
      <c r="BK45" s="3"/>
    </row>
    <row r="46" ht="15.75" customHeight="1">
      <c r="A46" s="3"/>
      <c r="B46" s="97"/>
      <c r="C46" s="123" t="s">
        <v>124</v>
      </c>
      <c r="D46" s="130">
        <f>MAX(D12:D42)</f>
        <v>0</v>
      </c>
      <c r="E46" s="3"/>
      <c r="F46" s="3"/>
      <c r="G46" s="97"/>
      <c r="H46" s="97"/>
      <c r="I46" s="125"/>
      <c r="J46" s="95"/>
      <c r="K46" s="95"/>
      <c r="L46" s="107"/>
      <c r="M46" s="126"/>
      <c r="N46" s="126"/>
      <c r="O46" s="126"/>
      <c r="P46" s="127"/>
      <c r="Q46" s="3"/>
      <c r="R46" s="3"/>
      <c r="S46" s="3"/>
      <c r="T46" s="3"/>
      <c r="U46" s="3"/>
      <c r="V46" s="3"/>
      <c r="W46" s="3"/>
      <c r="X46" s="127"/>
      <c r="Y46" s="3"/>
      <c r="Z46" s="3"/>
      <c r="AA46" s="3"/>
      <c r="AB46" s="3"/>
      <c r="AC46" s="3"/>
      <c r="AD46" s="3"/>
      <c r="AE46" s="3"/>
      <c r="AF46" s="3"/>
      <c r="AG46" s="110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127"/>
      <c r="AT46" s="3"/>
      <c r="AU46" s="3"/>
      <c r="AV46" s="3"/>
      <c r="AW46" s="3"/>
      <c r="AX46" s="3"/>
      <c r="AY46" s="3"/>
      <c r="AZ46" s="3"/>
      <c r="BA46" s="3"/>
      <c r="BB46" s="110"/>
      <c r="BC46" s="3"/>
      <c r="BD46" s="3"/>
      <c r="BE46" s="3"/>
      <c r="BF46" s="3"/>
      <c r="BG46" s="3"/>
      <c r="BH46" s="3"/>
      <c r="BI46" s="3"/>
      <c r="BJ46" s="3"/>
      <c r="BK46" s="3"/>
    </row>
    <row r="47" ht="15.75" customHeight="1">
      <c r="A47" s="3"/>
      <c r="B47" s="97"/>
      <c r="C47" s="131"/>
      <c r="D47" s="132"/>
      <c r="E47" s="3"/>
      <c r="F47" s="3"/>
      <c r="G47" s="97"/>
      <c r="H47" s="97"/>
      <c r="I47" s="133" t="s">
        <v>125</v>
      </c>
      <c r="J47" s="16"/>
      <c r="K47" s="12"/>
      <c r="L47" s="107"/>
      <c r="M47" s="97"/>
      <c r="N47" s="97"/>
      <c r="O47" s="97"/>
      <c r="P47" s="97"/>
      <c r="Q47" s="134"/>
      <c r="R47" s="84"/>
      <c r="S47" s="84"/>
      <c r="T47" s="84"/>
      <c r="U47" s="84"/>
      <c r="V47" s="135"/>
      <c r="W47" s="3"/>
      <c r="X47" s="97"/>
      <c r="Y47" s="136" t="s">
        <v>126</v>
      </c>
      <c r="Z47" s="84"/>
      <c r="AA47" s="137"/>
      <c r="AB47" s="136" t="s">
        <v>127</v>
      </c>
      <c r="AC47" s="84"/>
      <c r="AD47" s="138"/>
      <c r="AE47" s="139" t="s">
        <v>95</v>
      </c>
      <c r="AF47" s="84"/>
      <c r="AG47" s="140"/>
      <c r="AH47" s="85"/>
      <c r="AI47" s="3"/>
      <c r="AJ47" s="138"/>
      <c r="AK47" s="84"/>
      <c r="AL47" s="84"/>
      <c r="AM47" s="84"/>
      <c r="AN47" s="84"/>
      <c r="AO47" s="135"/>
      <c r="AP47" s="3"/>
      <c r="AQ47" s="97"/>
      <c r="AR47" s="3"/>
      <c r="AS47" s="3"/>
      <c r="AT47" s="136" t="s">
        <v>91</v>
      </c>
      <c r="AU47" s="84"/>
      <c r="AV47" s="138"/>
      <c r="AW47" s="136" t="s">
        <v>127</v>
      </c>
      <c r="AX47" s="84"/>
      <c r="AY47" s="138"/>
      <c r="AZ47" s="139" t="s">
        <v>95</v>
      </c>
      <c r="BA47" s="84"/>
      <c r="BB47" s="135"/>
      <c r="BC47" s="85"/>
      <c r="BD47" s="135"/>
      <c r="BE47" s="85"/>
      <c r="BF47" s="141"/>
      <c r="BG47" s="3"/>
      <c r="BH47" s="142" t="s">
        <v>128</v>
      </c>
      <c r="BI47" s="84"/>
      <c r="BJ47" s="3"/>
      <c r="BK47" s="3"/>
    </row>
    <row r="48" ht="41.25" customHeight="1">
      <c r="A48" s="3"/>
      <c r="B48" s="97"/>
      <c r="C48" s="97"/>
      <c r="D48" s="97"/>
      <c r="E48" s="97"/>
      <c r="F48" s="143" t="s">
        <v>129</v>
      </c>
      <c r="G48" s="84"/>
      <c r="H48" s="97"/>
      <c r="I48" s="144" t="s">
        <v>130</v>
      </c>
      <c r="J48" s="145"/>
      <c r="K48" s="146"/>
      <c r="L48" s="107"/>
      <c r="M48" s="97"/>
      <c r="N48" s="97"/>
      <c r="O48" s="97"/>
      <c r="P48" s="97"/>
      <c r="Q48" s="147"/>
      <c r="R48" s="85"/>
      <c r="S48" s="148"/>
      <c r="T48" s="147"/>
      <c r="U48" s="85"/>
      <c r="V48" s="149"/>
      <c r="W48" s="3"/>
      <c r="X48" s="97"/>
      <c r="Y48" s="150" t="s">
        <v>131</v>
      </c>
      <c r="Z48" s="84"/>
      <c r="AA48" s="151"/>
      <c r="AB48" s="150" t="s">
        <v>131</v>
      </c>
      <c r="AC48" s="84"/>
      <c r="AD48" s="152"/>
      <c r="AE48" s="150" t="s">
        <v>131</v>
      </c>
      <c r="AF48" s="85"/>
      <c r="AG48" s="148"/>
      <c r="AH48" s="148"/>
      <c r="AI48" s="3"/>
      <c r="AJ48" s="152"/>
      <c r="AK48" s="85"/>
      <c r="AL48" s="153"/>
      <c r="AM48" s="152"/>
      <c r="AN48" s="85"/>
      <c r="AO48" s="149"/>
      <c r="AP48" s="3"/>
      <c r="AQ48" s="97"/>
      <c r="AR48" s="3"/>
      <c r="AS48" s="3"/>
      <c r="AT48" s="150" t="s">
        <v>131</v>
      </c>
      <c r="AU48" s="84"/>
      <c r="AV48" s="152"/>
      <c r="AW48" s="150" t="s">
        <v>131</v>
      </c>
      <c r="AX48" s="84"/>
      <c r="AY48" s="152"/>
      <c r="AZ48" s="150" t="s">
        <v>131</v>
      </c>
      <c r="BA48" s="85"/>
      <c r="BB48" s="153"/>
      <c r="BC48" s="153"/>
      <c r="BD48" s="153"/>
      <c r="BE48" s="153"/>
      <c r="BF48" s="154"/>
      <c r="BG48" s="3"/>
      <c r="BH48" s="150" t="s">
        <v>131</v>
      </c>
      <c r="BI48" s="84"/>
      <c r="BJ48" s="3"/>
      <c r="BK48" s="3"/>
    </row>
    <row r="49" ht="15.75" customHeight="1">
      <c r="A49" s="3"/>
      <c r="B49" s="97"/>
      <c r="C49" s="97"/>
      <c r="D49" s="97"/>
      <c r="E49" s="97"/>
      <c r="F49" s="155">
        <f>IFERROR(G44/H44,"-")</f>
        <v>0</v>
      </c>
      <c r="G49" s="63"/>
      <c r="H49" s="97"/>
      <c r="I49" s="156" t="str">
        <f>IFERROR(J44/I44,"-")</f>
        <v>-</v>
      </c>
      <c r="J49" s="62"/>
      <c r="K49" s="63"/>
      <c r="L49" s="107"/>
      <c r="M49" s="97"/>
      <c r="N49" s="97"/>
      <c r="O49" s="97"/>
      <c r="P49" s="97"/>
      <c r="Q49" s="157"/>
      <c r="R49" s="63"/>
      <c r="S49" s="158"/>
      <c r="T49" s="159"/>
      <c r="U49" s="160"/>
      <c r="V49" s="161"/>
      <c r="W49" s="3"/>
      <c r="X49" s="97"/>
      <c r="Y49" s="156" t="str">
        <f>IFERROR(AH44/SUM(Z44,R44),"-")</f>
        <v>-</v>
      </c>
      <c r="Z49" s="63"/>
      <c r="AA49" s="162"/>
      <c r="AB49" s="156" t="str">
        <f>IFERROR(U44/R44,"-")</f>
        <v>-</v>
      </c>
      <c r="AC49" s="63"/>
      <c r="AD49" s="163"/>
      <c r="AE49" s="156" t="str">
        <f>IFERROR(AD44/Z44,"-")</f>
        <v>-</v>
      </c>
      <c r="AF49" s="63"/>
      <c r="AG49" s="164"/>
      <c r="AH49" s="165"/>
      <c r="AI49" s="3"/>
      <c r="AJ49" s="163"/>
      <c r="AK49" s="63"/>
      <c r="AL49" s="166"/>
      <c r="AM49" s="167"/>
      <c r="AN49" s="160"/>
      <c r="AO49" s="161"/>
      <c r="AP49" s="3"/>
      <c r="AQ49" s="97"/>
      <c r="AR49" s="3"/>
      <c r="AS49" s="3"/>
      <c r="AT49" s="156">
        <f>IFERROR(BC44/SUM(AM44,AU44),"-")</f>
        <v>0.34375</v>
      </c>
      <c r="AU49" s="63"/>
      <c r="AV49" s="163"/>
      <c r="AW49" s="156">
        <f>IFERROR(AP44/AM44,"-")</f>
        <v>0.3571428571</v>
      </c>
      <c r="AX49" s="63"/>
      <c r="AY49" s="163"/>
      <c r="AZ49" s="156">
        <f>IFERROR(AY44/AU44,"-")</f>
        <v>0.3333333333</v>
      </c>
      <c r="BA49" s="63"/>
      <c r="BB49" s="168"/>
      <c r="BC49" s="169"/>
      <c r="BD49" s="168"/>
      <c r="BE49" s="169"/>
      <c r="BF49" s="170"/>
      <c r="BG49" s="3"/>
      <c r="BH49" s="156">
        <f>IFERROR(SUM(BG44)/SUM(R44,Z44,AM44,AU44),"-")</f>
        <v>0.34375</v>
      </c>
      <c r="BI49" s="63"/>
      <c r="BJ49" s="3"/>
      <c r="BK49" s="3"/>
    </row>
    <row r="50" ht="15.75" customHeight="1">
      <c r="A50" s="3"/>
      <c r="B50" s="97"/>
      <c r="C50" s="97"/>
      <c r="D50" s="97"/>
      <c r="E50" s="97"/>
      <c r="G50" s="160"/>
      <c r="H50" s="97"/>
      <c r="I50" s="171"/>
      <c r="K50" s="160"/>
      <c r="L50" s="107"/>
      <c r="M50" s="97"/>
      <c r="N50" s="97"/>
      <c r="O50" s="97"/>
      <c r="P50" s="97"/>
      <c r="Q50" s="171"/>
      <c r="R50" s="160"/>
      <c r="S50" s="158"/>
      <c r="U50" s="160"/>
      <c r="V50" s="161"/>
      <c r="W50" s="3"/>
      <c r="X50" s="97"/>
      <c r="Y50" s="171"/>
      <c r="Z50" s="160"/>
      <c r="AA50" s="162"/>
      <c r="AB50" s="171"/>
      <c r="AC50" s="160"/>
      <c r="AD50" s="172"/>
      <c r="AE50" s="171"/>
      <c r="AF50" s="160"/>
      <c r="AG50" s="173"/>
      <c r="AH50" s="173"/>
      <c r="AI50" s="3"/>
      <c r="AJ50" s="171"/>
      <c r="AK50" s="160"/>
      <c r="AL50" s="166"/>
      <c r="AN50" s="160"/>
      <c r="AO50" s="161"/>
      <c r="AP50" s="3"/>
      <c r="AQ50" s="97"/>
      <c r="AR50" s="3"/>
      <c r="AS50" s="3"/>
      <c r="AT50" s="171"/>
      <c r="AU50" s="160"/>
      <c r="AV50" s="172"/>
      <c r="AW50" s="171"/>
      <c r="AX50" s="160"/>
      <c r="AY50" s="172"/>
      <c r="AZ50" s="171"/>
      <c r="BA50" s="160"/>
      <c r="BB50" s="173"/>
      <c r="BC50" s="173"/>
      <c r="BD50" s="173"/>
      <c r="BE50" s="173"/>
      <c r="BF50" s="174"/>
      <c r="BG50" s="3"/>
      <c r="BH50" s="171"/>
      <c r="BI50" s="160"/>
      <c r="BJ50" s="3"/>
      <c r="BK50" s="3"/>
    </row>
    <row r="51" ht="15.0" customHeight="1">
      <c r="A51" s="3"/>
      <c r="B51" s="97"/>
      <c r="C51" s="97"/>
      <c r="D51" s="97"/>
      <c r="E51" s="97"/>
      <c r="F51" s="145"/>
      <c r="G51" s="146"/>
      <c r="H51" s="97"/>
      <c r="I51" s="175"/>
      <c r="J51" s="145"/>
      <c r="K51" s="146"/>
      <c r="L51" s="107"/>
      <c r="M51" s="97"/>
      <c r="N51" s="97"/>
      <c r="O51" s="97"/>
      <c r="P51" s="97"/>
      <c r="Q51" s="175"/>
      <c r="R51" s="146"/>
      <c r="S51" s="158"/>
      <c r="T51" s="145"/>
      <c r="U51" s="146"/>
      <c r="V51" s="166"/>
      <c r="W51" s="3"/>
      <c r="X51" s="97"/>
      <c r="Y51" s="175"/>
      <c r="Z51" s="146"/>
      <c r="AA51" s="162"/>
      <c r="AB51" s="175"/>
      <c r="AC51" s="146"/>
      <c r="AD51" s="176"/>
      <c r="AE51" s="175"/>
      <c r="AF51" s="146"/>
      <c r="AG51" s="177"/>
      <c r="AH51" s="177"/>
      <c r="AI51" s="3"/>
      <c r="AJ51" s="175"/>
      <c r="AK51" s="146"/>
      <c r="AL51" s="166"/>
      <c r="AM51" s="145"/>
      <c r="AN51" s="146"/>
      <c r="AO51" s="166"/>
      <c r="AP51" s="3"/>
      <c r="AQ51" s="97"/>
      <c r="AR51" s="3"/>
      <c r="AS51" s="3"/>
      <c r="AT51" s="175"/>
      <c r="AU51" s="146"/>
      <c r="AV51" s="176"/>
      <c r="AW51" s="175"/>
      <c r="AX51" s="146"/>
      <c r="AY51" s="176"/>
      <c r="AZ51" s="175"/>
      <c r="BA51" s="146"/>
      <c r="BB51" s="177"/>
      <c r="BC51" s="177"/>
      <c r="BD51" s="177"/>
      <c r="BE51" s="177"/>
      <c r="BF51" s="178"/>
      <c r="BG51" s="3"/>
      <c r="BH51" s="175"/>
      <c r="BI51" s="146"/>
      <c r="BJ51" s="3"/>
      <c r="BK51" s="3"/>
    </row>
    <row r="52" ht="15.75" customHeight="1">
      <c r="A52" s="3"/>
      <c r="B52" s="3"/>
      <c r="C52" s="3"/>
      <c r="D52" s="3"/>
      <c r="E52" s="3"/>
      <c r="F52" s="143" t="s">
        <v>132</v>
      </c>
      <c r="G52" s="84"/>
      <c r="H52" s="3"/>
      <c r="I52" s="143" t="s">
        <v>133</v>
      </c>
      <c r="J52" s="84"/>
      <c r="K52" s="85"/>
      <c r="L52" s="107"/>
      <c r="M52" s="3"/>
      <c r="N52" s="3"/>
      <c r="O52" s="3"/>
      <c r="P52" s="3"/>
      <c r="Q52" s="147"/>
      <c r="R52" s="84"/>
      <c r="S52" s="148"/>
      <c r="T52" s="147"/>
      <c r="U52" s="85"/>
      <c r="V52" s="152"/>
      <c r="W52" s="3"/>
      <c r="X52" s="3"/>
      <c r="Y52" s="150" t="s">
        <v>134</v>
      </c>
      <c r="Z52" s="84"/>
      <c r="AA52" s="151"/>
      <c r="AB52" s="150" t="s">
        <v>134</v>
      </c>
      <c r="AC52" s="84"/>
      <c r="AD52" s="152"/>
      <c r="AE52" s="150" t="s">
        <v>134</v>
      </c>
      <c r="AF52" s="85"/>
      <c r="AG52" s="148"/>
      <c r="AH52" s="148"/>
      <c r="AI52" s="3"/>
      <c r="AJ52" s="152"/>
      <c r="AK52" s="84"/>
      <c r="AL52" s="153"/>
      <c r="AM52" s="152"/>
      <c r="AN52" s="85"/>
      <c r="AO52" s="152"/>
      <c r="AP52" s="3"/>
      <c r="AQ52" s="3"/>
      <c r="AR52" s="3"/>
      <c r="AS52" s="3"/>
      <c r="AT52" s="150" t="s">
        <v>134</v>
      </c>
      <c r="AU52" s="84"/>
      <c r="AV52" s="152"/>
      <c r="AW52" s="150" t="s">
        <v>134</v>
      </c>
      <c r="AX52" s="84"/>
      <c r="AY52" s="152"/>
      <c r="AZ52" s="150" t="s">
        <v>134</v>
      </c>
      <c r="BA52" s="85"/>
      <c r="BB52" s="153"/>
      <c r="BC52" s="153"/>
      <c r="BD52" s="153"/>
      <c r="BE52" s="153"/>
      <c r="BF52" s="154"/>
      <c r="BG52" s="3"/>
      <c r="BH52" s="150" t="s">
        <v>134</v>
      </c>
      <c r="BI52" s="84"/>
      <c r="BJ52" s="3"/>
      <c r="BK52" s="3"/>
    </row>
    <row r="53" ht="15.75" customHeight="1">
      <c r="A53" s="3"/>
      <c r="B53" s="3"/>
      <c r="C53" s="3"/>
      <c r="D53" s="3"/>
      <c r="E53" s="3"/>
      <c r="F53" s="179">
        <f>IFERROR(I5/(I4),"-")</f>
        <v>0</v>
      </c>
      <c r="G53" s="63"/>
      <c r="H53" s="3"/>
      <c r="I53" s="180" t="str">
        <f>IFERROR(K44/J44,"-")</f>
        <v>-</v>
      </c>
      <c r="J53" s="62"/>
      <c r="K53" s="63"/>
      <c r="L53" s="181"/>
      <c r="M53" s="3"/>
      <c r="N53" s="3"/>
      <c r="O53" s="3"/>
      <c r="P53" s="3"/>
      <c r="Q53" s="157"/>
      <c r="R53" s="63"/>
      <c r="S53" s="182"/>
      <c r="T53" s="157"/>
      <c r="U53" s="63"/>
      <c r="V53" s="163"/>
      <c r="W53" s="3"/>
      <c r="X53" s="3"/>
      <c r="Y53" s="156" t="str">
        <f>+AE53</f>
        <v>-</v>
      </c>
      <c r="Z53" s="63"/>
      <c r="AA53" s="162"/>
      <c r="AB53" s="183" t="s">
        <v>119</v>
      </c>
      <c r="AC53" s="63"/>
      <c r="AD53" s="163"/>
      <c r="AE53" s="156" t="str">
        <f>IFERROR(AB44/Z44,"-")</f>
        <v>-</v>
      </c>
      <c r="AF53" s="63"/>
      <c r="AG53" s="184"/>
      <c r="AH53" s="185"/>
      <c r="AI53" s="3"/>
      <c r="AJ53" s="163"/>
      <c r="AK53" s="63"/>
      <c r="AL53" s="186"/>
      <c r="AM53" s="163"/>
      <c r="AN53" s="63"/>
      <c r="AO53" s="163"/>
      <c r="AP53" s="3"/>
      <c r="AQ53" s="3"/>
      <c r="AR53" s="3"/>
      <c r="AS53" s="3"/>
      <c r="AT53" s="156">
        <f>+AZ53</f>
        <v>0.3333333333</v>
      </c>
      <c r="AU53" s="63"/>
      <c r="AV53" s="163"/>
      <c r="AW53" s="156" t="str">
        <f>iferror("-")</f>
        <v>-</v>
      </c>
      <c r="AX53" s="63"/>
      <c r="AY53" s="163"/>
      <c r="AZ53" s="156">
        <f>IFERROR(AW44/AU44,"-")</f>
        <v>0.3333333333</v>
      </c>
      <c r="BA53" s="63"/>
      <c r="BB53" s="187"/>
      <c r="BC53" s="188"/>
      <c r="BD53" s="187"/>
      <c r="BE53" s="188"/>
      <c r="BF53" s="170"/>
      <c r="BG53" s="3"/>
      <c r="BH53" s="156">
        <f>IFERROR(SUM(AW44,AB44)/SUM(AU44,Z44),"-")</f>
        <v>0.3333333333</v>
      </c>
      <c r="BI53" s="63"/>
      <c r="BJ53" s="3"/>
      <c r="BK53" s="3"/>
    </row>
    <row r="54" ht="15.75" customHeight="1">
      <c r="A54" s="3"/>
      <c r="B54" s="3"/>
      <c r="C54" s="3"/>
      <c r="D54" s="3"/>
      <c r="E54" s="3"/>
      <c r="G54" s="160"/>
      <c r="H54" s="3"/>
      <c r="I54" s="171"/>
      <c r="K54" s="160"/>
      <c r="L54" s="107"/>
      <c r="M54" s="3"/>
      <c r="N54" s="3"/>
      <c r="O54" s="3"/>
      <c r="P54" s="3"/>
      <c r="Q54" s="171"/>
      <c r="R54" s="160"/>
      <c r="S54" s="182"/>
      <c r="T54" s="171"/>
      <c r="U54" s="160"/>
      <c r="V54" s="171"/>
      <c r="W54" s="3"/>
      <c r="X54" s="3"/>
      <c r="Y54" s="171"/>
      <c r="Z54" s="160"/>
      <c r="AA54" s="162"/>
      <c r="AB54" s="171"/>
      <c r="AC54" s="160"/>
      <c r="AD54" s="172"/>
      <c r="AE54" s="171"/>
      <c r="AF54" s="160"/>
      <c r="AG54" s="173"/>
      <c r="AH54" s="173"/>
      <c r="AI54" s="3"/>
      <c r="AJ54" s="171"/>
      <c r="AK54" s="160"/>
      <c r="AL54" s="186"/>
      <c r="AM54" s="171"/>
      <c r="AN54" s="160"/>
      <c r="AO54" s="171"/>
      <c r="AP54" s="3"/>
      <c r="AQ54" s="3"/>
      <c r="AR54" s="3"/>
      <c r="AS54" s="3"/>
      <c r="AT54" s="171"/>
      <c r="AU54" s="160"/>
      <c r="AV54" s="172"/>
      <c r="AW54" s="171"/>
      <c r="AX54" s="160"/>
      <c r="AY54" s="172"/>
      <c r="AZ54" s="171"/>
      <c r="BA54" s="160"/>
      <c r="BB54" s="173"/>
      <c r="BC54" s="173"/>
      <c r="BD54" s="173"/>
      <c r="BE54" s="173"/>
      <c r="BF54" s="174"/>
      <c r="BG54" s="3"/>
      <c r="BH54" s="171"/>
      <c r="BI54" s="160"/>
      <c r="BJ54" s="3"/>
      <c r="BK54" s="3"/>
    </row>
    <row r="55" ht="15.75" customHeight="1">
      <c r="A55" s="3"/>
      <c r="B55" s="3"/>
      <c r="C55" s="3"/>
      <c r="D55" s="3"/>
      <c r="E55" s="3"/>
      <c r="F55" s="145"/>
      <c r="G55" s="146"/>
      <c r="H55" s="3"/>
      <c r="I55" s="175"/>
      <c r="J55" s="145"/>
      <c r="K55" s="146"/>
      <c r="L55" s="107"/>
      <c r="M55" s="3"/>
      <c r="N55" s="3"/>
      <c r="O55" s="3"/>
      <c r="P55" s="3"/>
      <c r="Q55" s="175"/>
      <c r="R55" s="146"/>
      <c r="S55" s="182"/>
      <c r="T55" s="175"/>
      <c r="U55" s="146"/>
      <c r="V55" s="175"/>
      <c r="W55" s="3"/>
      <c r="X55" s="3"/>
      <c r="Y55" s="175"/>
      <c r="Z55" s="146"/>
      <c r="AA55" s="162"/>
      <c r="AB55" s="175"/>
      <c r="AC55" s="146"/>
      <c r="AD55" s="176"/>
      <c r="AE55" s="175"/>
      <c r="AF55" s="146"/>
      <c r="AG55" s="177"/>
      <c r="AH55" s="177"/>
      <c r="AI55" s="3"/>
      <c r="AJ55" s="175"/>
      <c r="AK55" s="146"/>
      <c r="AL55" s="186"/>
      <c r="AM55" s="175"/>
      <c r="AN55" s="146"/>
      <c r="AO55" s="175"/>
      <c r="AP55" s="3"/>
      <c r="AQ55" s="3"/>
      <c r="AR55" s="3"/>
      <c r="AS55" s="3"/>
      <c r="AT55" s="175"/>
      <c r="AU55" s="146"/>
      <c r="AV55" s="176"/>
      <c r="AW55" s="175"/>
      <c r="AX55" s="146"/>
      <c r="AY55" s="176"/>
      <c r="AZ55" s="175"/>
      <c r="BA55" s="146"/>
      <c r="BB55" s="177"/>
      <c r="BC55" s="177"/>
      <c r="BD55" s="177"/>
      <c r="BE55" s="177"/>
      <c r="BF55" s="178"/>
      <c r="BG55" s="3"/>
      <c r="BH55" s="175"/>
      <c r="BI55" s="146"/>
      <c r="BJ55" s="3"/>
      <c r="BK55" s="3"/>
    </row>
    <row r="56" ht="15.75" customHeight="1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89"/>
      <c r="R56" s="189"/>
      <c r="S56" s="189"/>
      <c r="T56" s="189"/>
      <c r="U56" s="189"/>
      <c r="V56" s="110"/>
      <c r="W56" s="110"/>
      <c r="X56" s="110"/>
      <c r="Y56" s="150" t="s">
        <v>135</v>
      </c>
      <c r="Z56" s="84"/>
      <c r="AA56" s="190"/>
      <c r="AB56" s="150" t="s">
        <v>135</v>
      </c>
      <c r="AC56" s="84"/>
      <c r="AD56" s="152"/>
      <c r="AE56" s="150" t="s">
        <v>135</v>
      </c>
      <c r="AF56" s="84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50" t="s">
        <v>135</v>
      </c>
      <c r="AU56" s="84"/>
      <c r="AV56" s="152"/>
      <c r="AW56" s="150" t="s">
        <v>135</v>
      </c>
      <c r="AX56" s="84"/>
      <c r="AY56" s="152"/>
      <c r="AZ56" s="150" t="s">
        <v>135</v>
      </c>
      <c r="BA56" s="84"/>
      <c r="BB56" s="110"/>
      <c r="BC56" s="110"/>
      <c r="BD56" s="110"/>
      <c r="BE56" s="152"/>
      <c r="BF56" s="84"/>
      <c r="BG56" s="3"/>
      <c r="BH56" s="150" t="s">
        <v>135</v>
      </c>
      <c r="BI56" s="84"/>
      <c r="BJ56" s="3"/>
      <c r="BK56" s="3"/>
    </row>
    <row r="57" ht="15.75" customHeight="1">
      <c r="A57" s="110"/>
      <c r="B57" s="110"/>
      <c r="C57" s="110"/>
      <c r="D57" s="110"/>
      <c r="E57" s="110"/>
      <c r="F57" s="110"/>
      <c r="G57" s="110"/>
      <c r="H57" s="110"/>
      <c r="I57" s="110"/>
      <c r="J57" s="191" t="s">
        <v>136</v>
      </c>
      <c r="K57" s="110"/>
      <c r="L57" s="110"/>
      <c r="M57" s="110"/>
      <c r="N57" s="110"/>
      <c r="O57" s="110"/>
      <c r="P57" s="110"/>
      <c r="Q57" s="189"/>
      <c r="R57" s="192"/>
      <c r="S57" s="84"/>
      <c r="T57" s="85"/>
      <c r="U57" s="190"/>
      <c r="V57" s="190"/>
      <c r="W57" s="190"/>
      <c r="X57" s="110"/>
      <c r="Y57" s="156" t="str">
        <f>IFERROR(SUM(Z44,R44)/SUM(Y44,Q44),"-")</f>
        <v>-</v>
      </c>
      <c r="Z57" s="63"/>
      <c r="AA57" s="110"/>
      <c r="AB57" s="156" t="str">
        <f>iferror(R44/Q44,"-")</f>
        <v>-</v>
      </c>
      <c r="AC57" s="63"/>
      <c r="AD57" s="163"/>
      <c r="AE57" s="156" t="str">
        <f>iferror(Z44/Y44,"-")</f>
        <v>-</v>
      </c>
      <c r="AF57" s="63"/>
      <c r="AG57" s="110"/>
      <c r="AH57" s="110"/>
      <c r="AI57" s="110"/>
      <c r="AJ57" s="110"/>
      <c r="AK57" s="193"/>
      <c r="AL57" s="84"/>
      <c r="AM57" s="85"/>
      <c r="AN57" s="190"/>
      <c r="AO57" s="190"/>
      <c r="AP57" s="190"/>
      <c r="AQ57" s="110"/>
      <c r="AR57" s="110"/>
      <c r="AS57" s="102"/>
      <c r="AT57" s="156">
        <f>IFERROR(SUM(AU44,AM44)/SUM(AT44,AL44),"-")</f>
        <v>0.8888888889</v>
      </c>
      <c r="AU57" s="63"/>
      <c r="AV57" s="163"/>
      <c r="AW57" s="156">
        <f>iferror(AM44/AL44,"-")</f>
        <v>1</v>
      </c>
      <c r="AX57" s="63"/>
      <c r="AY57" s="163"/>
      <c r="AZ57" s="156">
        <f>iferror(AU44/AT44,"-")</f>
        <v>0.8181818182</v>
      </c>
      <c r="BA57" s="63"/>
      <c r="BB57" s="110"/>
      <c r="BC57" s="110"/>
      <c r="BD57" s="110"/>
      <c r="BE57" s="163"/>
      <c r="BF57" s="63"/>
      <c r="BG57" s="110"/>
      <c r="BH57" s="156">
        <f>IFERROR(SUM(AU44,AM44,Z44,R44)/SUM(AT44,AL44,Y44,Q44),"-")</f>
        <v>0.8888888889</v>
      </c>
      <c r="BI57" s="63"/>
      <c r="BJ57" s="3"/>
      <c r="BK57" s="3"/>
    </row>
    <row r="58" ht="15.75" customHeight="1">
      <c r="A58" s="110"/>
      <c r="B58" s="110"/>
      <c r="C58" s="110"/>
      <c r="D58" s="110"/>
      <c r="E58" s="110"/>
      <c r="F58" s="110"/>
      <c r="G58" s="110"/>
      <c r="H58" s="110"/>
      <c r="I58" s="110"/>
      <c r="J58" s="194" t="s">
        <v>137</v>
      </c>
      <c r="K58" s="110"/>
      <c r="L58" s="110"/>
      <c r="M58" s="110"/>
      <c r="N58" s="110"/>
      <c r="O58" s="110"/>
      <c r="P58" s="110"/>
      <c r="Q58" s="110"/>
      <c r="R58" s="163"/>
      <c r="S58" s="62"/>
      <c r="T58" s="63"/>
      <c r="U58" s="190"/>
      <c r="V58" s="190"/>
      <c r="W58" s="190"/>
      <c r="X58" s="110"/>
      <c r="Y58" s="171"/>
      <c r="Z58" s="160"/>
      <c r="AA58" s="110"/>
      <c r="AB58" s="171"/>
      <c r="AC58" s="160"/>
      <c r="AD58" s="172"/>
      <c r="AE58" s="171"/>
      <c r="AF58" s="160"/>
      <c r="AG58" s="135"/>
      <c r="AH58" s="135"/>
      <c r="AI58" s="195"/>
      <c r="AJ58" s="110"/>
      <c r="AK58" s="163"/>
      <c r="AL58" s="62"/>
      <c r="AM58" s="63"/>
      <c r="AN58" s="190"/>
      <c r="AO58" s="190"/>
      <c r="AP58" s="190"/>
      <c r="AQ58" s="110"/>
      <c r="AR58" s="110"/>
      <c r="AS58" s="196"/>
      <c r="AT58" s="171"/>
      <c r="AU58" s="160"/>
      <c r="AV58" s="172"/>
      <c r="AW58" s="171"/>
      <c r="AX58" s="160"/>
      <c r="AY58" s="172"/>
      <c r="AZ58" s="171"/>
      <c r="BA58" s="160"/>
      <c r="BB58" s="197"/>
      <c r="BC58" s="197"/>
      <c r="BD58" s="197"/>
      <c r="BE58" s="171"/>
      <c r="BF58" s="160"/>
      <c r="BG58" s="197"/>
      <c r="BH58" s="171"/>
      <c r="BI58" s="160"/>
      <c r="BJ58" s="3"/>
      <c r="BK58" s="3"/>
    </row>
    <row r="59" ht="15.75" customHeight="1">
      <c r="A59" s="110"/>
      <c r="B59" s="110"/>
      <c r="C59" s="110"/>
      <c r="D59" s="110"/>
      <c r="E59" s="110"/>
      <c r="F59" s="110"/>
      <c r="G59" s="110"/>
      <c r="H59" s="110"/>
      <c r="I59" s="110"/>
      <c r="J59" s="198" t="s">
        <v>138</v>
      </c>
      <c r="K59" s="110"/>
      <c r="L59" s="110"/>
      <c r="M59" s="110"/>
      <c r="N59" s="110"/>
      <c r="O59" s="110"/>
      <c r="P59" s="110"/>
      <c r="Q59" s="110"/>
      <c r="R59" s="171"/>
      <c r="T59" s="160"/>
      <c r="U59" s="190"/>
      <c r="V59" s="190"/>
      <c r="W59" s="190"/>
      <c r="X59" s="110"/>
      <c r="Y59" s="175"/>
      <c r="Z59" s="146"/>
      <c r="AA59" s="110"/>
      <c r="AB59" s="175"/>
      <c r="AC59" s="146"/>
      <c r="AD59" s="176"/>
      <c r="AE59" s="175"/>
      <c r="AF59" s="146"/>
      <c r="AG59" s="149"/>
      <c r="AH59" s="152"/>
      <c r="AI59" s="85"/>
      <c r="AJ59" s="110"/>
      <c r="AK59" s="171"/>
      <c r="AM59" s="160"/>
      <c r="AN59" s="190"/>
      <c r="AO59" s="190"/>
      <c r="AP59" s="190"/>
      <c r="AQ59" s="110"/>
      <c r="AR59" s="110"/>
      <c r="AS59" s="196"/>
      <c r="AT59" s="175"/>
      <c r="AU59" s="146"/>
      <c r="AV59" s="176"/>
      <c r="AW59" s="175"/>
      <c r="AX59" s="146"/>
      <c r="AY59" s="176"/>
      <c r="AZ59" s="175"/>
      <c r="BA59" s="146"/>
      <c r="BB59" s="199"/>
      <c r="BC59" s="199"/>
      <c r="BD59" s="199"/>
      <c r="BE59" s="175"/>
      <c r="BF59" s="146"/>
      <c r="BG59" s="199"/>
      <c r="BH59" s="175"/>
      <c r="BI59" s="146"/>
      <c r="BJ59" s="3"/>
      <c r="BK59" s="3"/>
    </row>
    <row r="60" ht="15.75" customHeight="1">
      <c r="A60" s="110"/>
      <c r="B60" s="110"/>
      <c r="C60" s="110"/>
      <c r="D60" s="110"/>
      <c r="E60" s="110"/>
      <c r="F60" s="110"/>
      <c r="G60" s="110"/>
      <c r="H60" s="110"/>
      <c r="I60" s="110"/>
      <c r="J60" s="200"/>
      <c r="K60" s="110"/>
      <c r="L60" s="110"/>
      <c r="M60" s="110"/>
      <c r="N60" s="110"/>
      <c r="O60" s="110"/>
      <c r="P60" s="110"/>
      <c r="Q60" s="110"/>
      <c r="R60" s="175"/>
      <c r="S60" s="145"/>
      <c r="T60" s="146"/>
      <c r="U60" s="190"/>
      <c r="V60" s="190"/>
      <c r="W60" s="190"/>
      <c r="X60" s="110"/>
      <c r="Y60" s="110"/>
      <c r="Z60" s="110"/>
      <c r="AA60" s="110"/>
      <c r="AB60" s="110"/>
      <c r="AC60" s="110"/>
      <c r="AD60" s="110"/>
      <c r="AE60" s="110"/>
      <c r="AF60" s="163"/>
      <c r="AG60" s="63"/>
      <c r="AH60" s="163"/>
      <c r="AI60" s="63"/>
      <c r="AJ60" s="110"/>
      <c r="AK60" s="175"/>
      <c r="AL60" s="145"/>
      <c r="AM60" s="146"/>
      <c r="AN60" s="190"/>
      <c r="AO60" s="190"/>
      <c r="AP60" s="190"/>
      <c r="AQ60" s="110"/>
      <c r="AR60" s="110"/>
      <c r="AS60" s="196"/>
      <c r="AT60" s="110"/>
      <c r="AU60" s="110"/>
      <c r="AV60" s="110"/>
      <c r="AW60" s="110"/>
      <c r="AX60" s="110"/>
      <c r="AY60" s="110"/>
      <c r="AZ60" s="110"/>
      <c r="BA60" s="201"/>
      <c r="BB60" s="199"/>
      <c r="BC60" s="199"/>
      <c r="BD60" s="199"/>
      <c r="BE60" s="199"/>
      <c r="BF60" s="199"/>
      <c r="BG60" s="199"/>
      <c r="BH60" s="199"/>
      <c r="BI60" s="202"/>
      <c r="BJ60" s="3"/>
      <c r="BK60" s="3"/>
    </row>
    <row r="61" ht="15.75" customHeight="1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90"/>
      <c r="V61" s="190"/>
      <c r="W61" s="190"/>
      <c r="X61" s="110"/>
      <c r="Y61" s="110"/>
      <c r="Z61" s="110"/>
      <c r="AA61" s="110"/>
      <c r="AB61" s="110"/>
      <c r="AC61" s="110"/>
      <c r="AD61" s="110"/>
      <c r="AE61" s="110"/>
      <c r="AF61" s="171"/>
      <c r="AG61" s="160"/>
      <c r="AH61" s="171"/>
      <c r="AI61" s="160"/>
      <c r="AJ61" s="110"/>
      <c r="AK61" s="110"/>
      <c r="AL61" s="110"/>
      <c r="AM61" s="110"/>
      <c r="AN61" s="190"/>
      <c r="AO61" s="190"/>
      <c r="AP61" s="190"/>
      <c r="AQ61" s="110"/>
      <c r="AR61" s="110"/>
      <c r="AS61" s="110"/>
      <c r="AT61" s="110"/>
      <c r="AU61" s="110"/>
      <c r="AV61" s="110"/>
      <c r="AW61" s="110"/>
      <c r="AX61" s="110"/>
      <c r="AY61" s="110"/>
      <c r="AZ61" s="110"/>
      <c r="BA61" s="201"/>
      <c r="BB61" s="199"/>
      <c r="BC61" s="199"/>
      <c r="BD61" s="199"/>
      <c r="BE61" s="199"/>
      <c r="BF61" s="199"/>
      <c r="BG61" s="199"/>
      <c r="BH61" s="199"/>
      <c r="BI61" s="202"/>
      <c r="BJ61" s="3"/>
      <c r="BK61" s="3"/>
    </row>
    <row r="62" ht="15.75" customHeight="1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90"/>
      <c r="V62" s="190"/>
      <c r="W62" s="190"/>
      <c r="X62" s="110"/>
      <c r="Y62" s="110"/>
      <c r="Z62" s="110"/>
      <c r="AA62" s="110"/>
      <c r="AB62" s="110"/>
      <c r="AC62" s="110"/>
      <c r="AD62" s="110"/>
      <c r="AE62" s="110"/>
      <c r="AF62" s="175"/>
      <c r="AG62" s="146"/>
      <c r="AH62" s="175"/>
      <c r="AI62" s="146"/>
      <c r="AJ62" s="110"/>
      <c r="AK62" s="110"/>
      <c r="AL62" s="110"/>
      <c r="AM62" s="110"/>
      <c r="AN62" s="190"/>
      <c r="AO62" s="190"/>
      <c r="AP62" s="190"/>
      <c r="AQ62" s="110"/>
      <c r="AR62" s="110"/>
      <c r="AS62" s="110"/>
      <c r="AT62" s="110"/>
      <c r="AU62" s="110"/>
      <c r="AV62" s="110"/>
      <c r="AW62" s="110"/>
      <c r="AX62" s="110"/>
      <c r="AY62" s="110"/>
      <c r="AZ62" s="110"/>
      <c r="BA62" s="203"/>
      <c r="BB62" s="204"/>
      <c r="BC62" s="204"/>
      <c r="BD62" s="204"/>
      <c r="BE62" s="204"/>
      <c r="BF62" s="204"/>
      <c r="BG62" s="204"/>
      <c r="BH62" s="204"/>
      <c r="BI62" s="205"/>
    </row>
    <row r="63" ht="15.75" customHeight="1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90"/>
      <c r="V63" s="190"/>
      <c r="W63" s="190"/>
      <c r="X63" s="110"/>
      <c r="Y63" s="110"/>
      <c r="Z63" s="110"/>
      <c r="AA63" s="110"/>
      <c r="AB63" s="110"/>
      <c r="AC63" s="110"/>
      <c r="AD63" s="110"/>
      <c r="AE63" s="110"/>
      <c r="AF63" s="110"/>
      <c r="AG63" s="110"/>
      <c r="AH63" s="152"/>
      <c r="AI63" s="85"/>
      <c r="AJ63" s="152"/>
      <c r="AK63" s="85"/>
      <c r="AL63" s="110"/>
      <c r="AM63" s="110"/>
      <c r="AN63" s="110"/>
      <c r="AO63" s="110"/>
      <c r="AP63" s="110"/>
      <c r="AQ63" s="110"/>
      <c r="AR63" s="110"/>
      <c r="AS63" s="110"/>
      <c r="AT63" s="110"/>
      <c r="AU63" s="110"/>
      <c r="AV63" s="110"/>
      <c r="AW63" s="110"/>
      <c r="AX63" s="110"/>
      <c r="AY63" s="110"/>
      <c r="AZ63" s="110"/>
      <c r="BA63" s="110"/>
      <c r="BB63" s="110"/>
      <c r="BC63" s="110"/>
      <c r="BD63" s="110"/>
      <c r="BE63" s="110"/>
      <c r="BF63" s="110"/>
      <c r="BG63" s="110"/>
      <c r="BH63" s="110"/>
      <c r="BI63" s="110"/>
      <c r="BJ63" s="110"/>
      <c r="BK63" s="110"/>
    </row>
    <row r="64" ht="15.75" customHeight="1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90"/>
      <c r="V64" s="190"/>
      <c r="W64" s="19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  <c r="AH64" s="163"/>
      <c r="AI64" s="63"/>
      <c r="AJ64" s="167"/>
      <c r="AK64" s="160"/>
      <c r="AL64" s="110"/>
      <c r="AM64" s="110"/>
      <c r="AN64" s="110"/>
      <c r="AO64" s="110"/>
      <c r="AP64" s="110"/>
      <c r="AQ64" s="110"/>
      <c r="AR64" s="110"/>
      <c r="AS64" s="110"/>
      <c r="AT64" s="110"/>
      <c r="AU64" s="110"/>
      <c r="AV64" s="110"/>
      <c r="AW64" s="110"/>
      <c r="AX64" s="110"/>
      <c r="AY64" s="11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  <c r="BJ64" s="110"/>
      <c r="BK64" s="110"/>
    </row>
    <row r="65" ht="15.75" customHeight="1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90"/>
      <c r="V65" s="190"/>
      <c r="W65" s="190"/>
      <c r="X65" s="110"/>
      <c r="Y65" s="110"/>
      <c r="Z65" s="110"/>
      <c r="AA65" s="110"/>
      <c r="AB65" s="110"/>
      <c r="AC65" s="110"/>
      <c r="AD65" s="110"/>
      <c r="AE65" s="110"/>
      <c r="AF65" s="110"/>
      <c r="AG65" s="110"/>
      <c r="AH65" s="171"/>
      <c r="AI65" s="160"/>
      <c r="AK65" s="160"/>
      <c r="AL65" s="110"/>
      <c r="AM65" s="110"/>
      <c r="AN65" s="110"/>
      <c r="AO65" s="110"/>
      <c r="AP65" s="110"/>
      <c r="AQ65" s="110"/>
      <c r="AR65" s="110"/>
      <c r="AS65" s="110"/>
      <c r="AT65" s="110"/>
      <c r="AU65" s="110"/>
      <c r="AV65" s="110"/>
      <c r="AW65" s="110"/>
      <c r="AX65" s="110"/>
      <c r="AY65" s="110"/>
      <c r="AZ65" s="110"/>
      <c r="BA65" s="110"/>
      <c r="BB65" s="110"/>
      <c r="BC65" s="110"/>
      <c r="BD65" s="110"/>
      <c r="BE65" s="110"/>
      <c r="BF65" s="110"/>
      <c r="BG65" s="110"/>
      <c r="BH65" s="110"/>
      <c r="BI65" s="110"/>
      <c r="BJ65" s="110"/>
      <c r="BK65" s="110"/>
    </row>
    <row r="66" ht="15.75" customHeight="1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75"/>
      <c r="AI66" s="146"/>
      <c r="AJ66" s="145"/>
      <c r="AK66" s="146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  <c r="BJ66" s="110"/>
      <c r="BK66" s="110"/>
    </row>
    <row r="67" ht="15.75" customHeight="1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  <c r="BJ67" s="110"/>
      <c r="BK67" s="110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4">
    <mergeCell ref="B1:B2"/>
    <mergeCell ref="G2:K2"/>
    <mergeCell ref="A3:B4"/>
    <mergeCell ref="G3:K3"/>
    <mergeCell ref="O3:P3"/>
    <mergeCell ref="O4:P4"/>
    <mergeCell ref="A5:B5"/>
    <mergeCell ref="Q10:AJ10"/>
    <mergeCell ref="I11:N11"/>
    <mergeCell ref="Q11:W11"/>
    <mergeCell ref="Y11:AF11"/>
    <mergeCell ref="AH11:AJ11"/>
    <mergeCell ref="AL11:AR11"/>
    <mergeCell ref="AT11:BA11"/>
    <mergeCell ref="O5:P5"/>
    <mergeCell ref="O6:P6"/>
    <mergeCell ref="O7:P7"/>
    <mergeCell ref="AE7:AG8"/>
    <mergeCell ref="AZ7:BF8"/>
    <mergeCell ref="AL10:BE10"/>
    <mergeCell ref="BG10:BI11"/>
    <mergeCell ref="BC11:BE11"/>
    <mergeCell ref="AW47:AX47"/>
    <mergeCell ref="AZ47:BA47"/>
    <mergeCell ref="BB47:BC47"/>
    <mergeCell ref="BD47:BE47"/>
    <mergeCell ref="BH47:BI47"/>
    <mergeCell ref="G4:H4"/>
    <mergeCell ref="G5:H5"/>
    <mergeCell ref="G6:H6"/>
    <mergeCell ref="G7:H7"/>
    <mergeCell ref="G8:H8"/>
    <mergeCell ref="G9:H9"/>
    <mergeCell ref="F48:G48"/>
    <mergeCell ref="AJ48:AK48"/>
    <mergeCell ref="AM48:AN48"/>
    <mergeCell ref="AW48:AX48"/>
    <mergeCell ref="AZ48:BA48"/>
    <mergeCell ref="BH48:BI48"/>
    <mergeCell ref="AB49:AC51"/>
    <mergeCell ref="AB52:AC52"/>
    <mergeCell ref="AE52:AF52"/>
    <mergeCell ref="AJ52:AK52"/>
    <mergeCell ref="AM52:AN52"/>
    <mergeCell ref="AE49:AF51"/>
    <mergeCell ref="AG49:AG51"/>
    <mergeCell ref="AH49:AH51"/>
    <mergeCell ref="AJ49:AK51"/>
    <mergeCell ref="AM49:AN51"/>
    <mergeCell ref="AT49:AU51"/>
    <mergeCell ref="AT52:AU52"/>
    <mergeCell ref="AZ53:BA55"/>
    <mergeCell ref="BB53:BB55"/>
    <mergeCell ref="AE53:AF55"/>
    <mergeCell ref="AG53:AG55"/>
    <mergeCell ref="AH53:AH55"/>
    <mergeCell ref="AJ53:AK55"/>
    <mergeCell ref="AM53:AN55"/>
    <mergeCell ref="AO53:AO55"/>
    <mergeCell ref="AT53:AU55"/>
    <mergeCell ref="AB56:AC56"/>
    <mergeCell ref="AE56:AF56"/>
    <mergeCell ref="AT56:AU56"/>
    <mergeCell ref="AW56:AX56"/>
    <mergeCell ref="AZ56:BA56"/>
    <mergeCell ref="BE56:BF56"/>
    <mergeCell ref="BH56:BI56"/>
    <mergeCell ref="AW57:AX59"/>
    <mergeCell ref="AZ57:BA59"/>
    <mergeCell ref="BE57:BF59"/>
    <mergeCell ref="BH57:BI59"/>
    <mergeCell ref="AK57:AM57"/>
    <mergeCell ref="AK58:AM60"/>
    <mergeCell ref="AF60:AG62"/>
    <mergeCell ref="AH60:AI62"/>
    <mergeCell ref="AH63:AI63"/>
    <mergeCell ref="AJ63:AK63"/>
    <mergeCell ref="AH64:AI66"/>
    <mergeCell ref="AJ64:AK66"/>
    <mergeCell ref="Y56:Z56"/>
    <mergeCell ref="R57:T57"/>
    <mergeCell ref="Y57:Z59"/>
    <mergeCell ref="AB57:AC59"/>
    <mergeCell ref="AE57:AF59"/>
    <mergeCell ref="AT57:AU59"/>
    <mergeCell ref="R58:T60"/>
    <mergeCell ref="AH59:AI59"/>
    <mergeCell ref="Q47:U47"/>
    <mergeCell ref="Y47:Z47"/>
    <mergeCell ref="AB47:AC47"/>
    <mergeCell ref="AE47:AF47"/>
    <mergeCell ref="AG47:AH47"/>
    <mergeCell ref="AJ47:AN47"/>
    <mergeCell ref="AT47:AU47"/>
    <mergeCell ref="I47:K47"/>
    <mergeCell ref="Q48:R48"/>
    <mergeCell ref="T48:U48"/>
    <mergeCell ref="Y48:Z48"/>
    <mergeCell ref="AB48:AC48"/>
    <mergeCell ref="AE48:AF48"/>
    <mergeCell ref="AT48:AU48"/>
    <mergeCell ref="I49:K51"/>
    <mergeCell ref="I52:K52"/>
    <mergeCell ref="F53:G55"/>
    <mergeCell ref="I53:K55"/>
    <mergeCell ref="I48:K48"/>
    <mergeCell ref="F49:G51"/>
    <mergeCell ref="Q49:R51"/>
    <mergeCell ref="Y49:Z51"/>
    <mergeCell ref="F52:G52"/>
    <mergeCell ref="Q52:R52"/>
    <mergeCell ref="Y52:Z52"/>
    <mergeCell ref="AW49:AX51"/>
    <mergeCell ref="AW52:AX52"/>
    <mergeCell ref="AW53:AX55"/>
    <mergeCell ref="T49:U51"/>
    <mergeCell ref="T52:U52"/>
    <mergeCell ref="Q53:R55"/>
    <mergeCell ref="T53:U55"/>
    <mergeCell ref="V53:V55"/>
    <mergeCell ref="Y53:Z55"/>
    <mergeCell ref="AB53:AC55"/>
    <mergeCell ref="BC49:BC51"/>
    <mergeCell ref="BC53:BC55"/>
    <mergeCell ref="BD53:BD55"/>
    <mergeCell ref="BE53:BE55"/>
    <mergeCell ref="BH53:BI55"/>
    <mergeCell ref="AZ49:BA51"/>
    <mergeCell ref="BB49:BB51"/>
    <mergeCell ref="BD49:BD51"/>
    <mergeCell ref="BE49:BE51"/>
    <mergeCell ref="BH49:BI51"/>
    <mergeCell ref="AZ52:BA52"/>
    <mergeCell ref="BH52:BI52"/>
  </mergeCells>
  <conditionalFormatting sqref="E13:F43">
    <cfRule type="containsBlanks" dxfId="1" priority="1">
      <formula>LEN(TRIM(E13))=0</formula>
    </cfRule>
  </conditionalFormatting>
  <conditionalFormatting sqref="E13:F43">
    <cfRule type="containsText" dxfId="0" priority="2" operator="containsText" text="Yes">
      <formula>NOT(ISERROR(SEARCH(("Yes"),(E13))))</formula>
    </cfRule>
  </conditionalFormatting>
  <conditionalFormatting sqref="E13:F43">
    <cfRule type="containsText" dxfId="2" priority="3" operator="containsText" text="No">
      <formula>NOT(ISERROR(SEARCH(("No"),(E13))))</formula>
    </cfRule>
  </conditionalFormatting>
  <conditionalFormatting sqref="I49:J51">
    <cfRule type="cellIs" dxfId="0" priority="4" operator="greaterThan">
      <formula>"40%"</formula>
    </cfRule>
  </conditionalFormatting>
  <conditionalFormatting sqref="I49:J51">
    <cfRule type="beginsWith" dxfId="3" priority="5" operator="beginsWith" text="3">
      <formula>LEFT((I49),LEN("3"))=("3")</formula>
    </cfRule>
  </conditionalFormatting>
  <conditionalFormatting sqref="I49:J51">
    <cfRule type="cellIs" dxfId="4" priority="6" operator="lessThan">
      <formula>30</formula>
    </cfRule>
  </conditionalFormatting>
  <conditionalFormatting sqref="I53:J55">
    <cfRule type="cellIs" dxfId="0" priority="7" operator="greaterThan">
      <formula>"15%"</formula>
    </cfRule>
  </conditionalFormatting>
  <conditionalFormatting sqref="I53:J55">
    <cfRule type="cellIs" dxfId="3" priority="8" operator="between">
      <formula>"10%"</formula>
      <formula>"15%"</formula>
    </cfRule>
  </conditionalFormatting>
  <conditionalFormatting sqref="I53:J55">
    <cfRule type="cellIs" dxfId="2" priority="9" operator="lessThan">
      <formula>"10%"</formula>
    </cfRule>
  </conditionalFormatting>
  <conditionalFormatting sqref="F49:G51">
    <cfRule type="cellIs" dxfId="0" priority="10" operator="lessThan">
      <formula>25</formula>
    </cfRule>
  </conditionalFormatting>
  <conditionalFormatting sqref="F49:G51">
    <cfRule type="cellIs" dxfId="1" priority="11" operator="between">
      <formula>25.1</formula>
      <formula>35</formula>
    </cfRule>
  </conditionalFormatting>
  <conditionalFormatting sqref="F53:G55">
    <cfRule type="cellIs" dxfId="0" priority="12" operator="greaterThan">
      <formula>"125%"</formula>
    </cfRule>
  </conditionalFormatting>
  <conditionalFormatting sqref="F53:G55">
    <cfRule type="cellIs" dxfId="1" priority="13" operator="between">
      <formula>"100%"</formula>
      <formula>"124.90%"</formula>
    </cfRule>
  </conditionalFormatting>
  <conditionalFormatting sqref="F53:G55">
    <cfRule type="cellIs" dxfId="2" priority="14" operator="lessThan">
      <formula>"99.90%"</formula>
    </cfRule>
  </conditionalFormatting>
  <conditionalFormatting sqref="M49:R51 AG49:AM51">
    <cfRule type="cellIs" dxfId="0" priority="15" operator="greaterThan">
      <formula>"85%"</formula>
    </cfRule>
  </conditionalFormatting>
  <conditionalFormatting sqref="M49:R51 AG49:AM51">
    <cfRule type="cellIs" dxfId="1" priority="16" operator="between">
      <formula>"70%"</formula>
      <formula>"84.90%"</formula>
    </cfRule>
  </conditionalFormatting>
  <conditionalFormatting sqref="M49:R51 AG49:AM51">
    <cfRule type="cellIs" dxfId="2" priority="17" operator="lessThan">
      <formula>"69.90%"</formula>
    </cfRule>
  </conditionalFormatting>
  <conditionalFormatting sqref="S53:U55 Y49:AF49 Y53:Z53 AL53:AP55 AT49:BI49">
    <cfRule type="cellIs" dxfId="0" priority="18" operator="greaterThan">
      <formula>"30%"</formula>
    </cfRule>
  </conditionalFormatting>
  <conditionalFormatting sqref="S53:U55 Y49:AF49 Y53:Z53 AL53:AP55 AT49:BI49">
    <cfRule type="cellIs" dxfId="1" priority="19" operator="between">
      <formula>"20%"</formula>
      <formula>"29.90%"</formula>
    </cfRule>
  </conditionalFormatting>
  <conditionalFormatting sqref="S53:U55 Y49:AF49 Y53:Z53 AL53:AP55 AT49:BI49">
    <cfRule type="cellIs" dxfId="2" priority="20" operator="lessThan">
      <formula>"19.99%"</formula>
    </cfRule>
  </conditionalFormatting>
  <conditionalFormatting sqref="M53:R55 Y49 Y53:AF53 Y57:AF57 AG53:AM55 AT53:BI53 AT57:BI57">
    <cfRule type="cellIs" dxfId="0" priority="21" operator="greaterThan">
      <formula>"80%"</formula>
    </cfRule>
  </conditionalFormatting>
  <conditionalFormatting sqref="M53:R55 Y49 Y53:AF53 Y57:AF57 AG53:AM55 AT53:BI53 AT57:BI57">
    <cfRule type="cellIs" dxfId="1" priority="22" operator="between">
      <formula>"70%"</formula>
      <formula>"79.99%"</formula>
    </cfRule>
  </conditionalFormatting>
  <conditionalFormatting sqref="M53:R55 Y49 Y53:AF53 Y57:AF57 AG53:AM55 AT53:BI53 AT57:BI57">
    <cfRule type="cellIs" dxfId="2" priority="23" operator="lessThan">
      <formula>"69.99%"</formula>
    </cfRule>
  </conditionalFormatting>
  <conditionalFormatting sqref="AG49:AG51 BB49:BB51 BD49:BD51">
    <cfRule type="cellIs" dxfId="0" priority="24" operator="lessThan">
      <formula>300</formula>
    </cfRule>
  </conditionalFormatting>
  <conditionalFormatting sqref="AG49:AG51 BB49:BB51 BD49:BD51">
    <cfRule type="cellIs" dxfId="1" priority="25" operator="between">
      <formula>300.01</formula>
      <formula>400</formula>
    </cfRule>
  </conditionalFormatting>
  <conditionalFormatting sqref="AG49:AG51 BB49:BB51 BD49:BD51">
    <cfRule type="cellIs" dxfId="2" priority="26" operator="greaterThan">
      <formula>400.01</formula>
    </cfRule>
  </conditionalFormatting>
  <conditionalFormatting sqref="AH49:AH51 BC49:BC51 BE49:BE51">
    <cfRule type="cellIs" dxfId="0" priority="27" operator="greaterThan">
      <formula>"120%"</formula>
    </cfRule>
  </conditionalFormatting>
  <conditionalFormatting sqref="AH49:AH51 BC49:BC51 BE49:BE51">
    <cfRule type="cellIs" dxfId="1" priority="28" operator="between">
      <formula>"100%"</formula>
      <formula>"119.99%"</formula>
    </cfRule>
  </conditionalFormatting>
  <conditionalFormatting sqref="AH49:AH51 BC49:BC51 BE49:BE51">
    <cfRule type="cellIs" dxfId="2" priority="29" operator="lessThan">
      <formula>"99.99%"</formula>
    </cfRule>
  </conditionalFormatting>
  <conditionalFormatting sqref="AH53:AH55 BC53:BC55 BE53:BE55">
    <cfRule type="cellIs" dxfId="0" priority="30" operator="greaterThan">
      <formula>"500%"</formula>
    </cfRule>
  </conditionalFormatting>
  <conditionalFormatting sqref="AH53:AH55 BC53:BC55 BE53:BE55">
    <cfRule type="cellIs" dxfId="1" priority="31" operator="between">
      <formula>"250%"</formula>
      <formula>"499.99%"</formula>
    </cfRule>
  </conditionalFormatting>
  <conditionalFormatting sqref="AH53:AH55 BC53:BC55 BE53:BE55">
    <cfRule type="cellIs" dxfId="2" priority="32" operator="lessThan">
      <formula>"249.99%"</formula>
    </cfRule>
  </conditionalFormatting>
  <conditionalFormatting sqref="F49:G51">
    <cfRule type="cellIs" dxfId="2" priority="33" operator="greaterThan">
      <formula>35.01</formula>
    </cfRule>
  </conditionalFormatting>
  <dataValidations>
    <dataValidation type="list" allowBlank="1" sqref="E13:F43">
      <formula1>"Yes,No"</formula1>
    </dataValidation>
  </dataValidations>
  <hyperlinks>
    <hyperlink r:id="rId2" ref="A3"/>
  </hyperlinks>
  <drawing r:id="rId3"/>
  <legacy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 outlineLevelCol="1"/>
  <cols>
    <col customWidth="1" min="1" max="1" width="6.75"/>
    <col customWidth="1" min="2" max="2" width="8.13"/>
    <col customWidth="1" min="3" max="3" width="7.25" outlineLevel="1"/>
    <col customWidth="1" min="4" max="4" width="8.75" outlineLevel="1"/>
    <col customWidth="1" min="5" max="5" width="8.0" outlineLevel="1"/>
    <col customWidth="1" min="6" max="6" width="8.13" outlineLevel="1"/>
    <col customWidth="1" min="7" max="7" width="13.13"/>
    <col customWidth="1" min="8" max="8" width="9.75"/>
    <col customWidth="1" min="9" max="9" width="9.5"/>
    <col customWidth="1" min="10" max="10" width="14.13"/>
    <col customWidth="1" min="11" max="11" width="9.5"/>
    <col customWidth="1" min="12" max="12" width="9.63" outlineLevel="1"/>
    <col customWidth="1" min="13" max="13" width="9.75"/>
    <col customWidth="1" min="14" max="15" width="10.25"/>
    <col customWidth="1" min="16" max="17" width="10.5"/>
    <col customWidth="1" min="18" max="18" width="10.0"/>
    <col customWidth="1" min="19" max="19" width="12.88"/>
    <col customWidth="1" min="20" max="20" width="13.88"/>
    <col customWidth="1" min="21" max="21" width="6.88"/>
    <col customWidth="1" min="22" max="24" width="10.25"/>
    <col customWidth="1" min="25" max="25" width="9.5"/>
    <col customWidth="1" min="26" max="26" width="10.5"/>
    <col customWidth="1" min="27" max="27" width="11.0"/>
    <col customWidth="1" min="28" max="29" width="14.0"/>
    <col customWidth="1" min="30" max="30" width="6.75"/>
    <col customWidth="1" min="31" max="63" width="14.0"/>
  </cols>
  <sheetData>
    <row r="1" ht="18.75" customHeight="1">
      <c r="A1" s="56"/>
      <c r="B1" s="57" t="s">
        <v>64</v>
      </c>
      <c r="C1" s="3"/>
      <c r="D1" s="3"/>
      <c r="E1" s="3"/>
      <c r="F1" s="3"/>
      <c r="G1" s="3"/>
      <c r="H1" s="3"/>
      <c r="I1" s="3"/>
      <c r="J1" s="3"/>
      <c r="K1" s="58" t="s">
        <v>65</v>
      </c>
      <c r="L1" s="3"/>
      <c r="M1" s="3"/>
      <c r="N1" s="3"/>
      <c r="O1" s="3"/>
      <c r="P1" s="3"/>
      <c r="Q1" s="3"/>
      <c r="R1" s="3"/>
      <c r="S1" s="3"/>
      <c r="T1" s="58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</row>
    <row r="2" ht="26.25" customHeight="1">
      <c r="A2" s="3"/>
      <c r="C2" s="3"/>
      <c r="D2" s="3"/>
      <c r="E2" s="3"/>
      <c r="F2" s="3"/>
      <c r="G2" s="59" t="s">
        <v>66</v>
      </c>
      <c r="H2" s="39"/>
      <c r="I2" s="39"/>
      <c r="J2" s="39"/>
      <c r="K2" s="3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3" ht="18.0" customHeight="1">
      <c r="A3" s="60" t="s">
        <v>67</v>
      </c>
      <c r="C3" s="3"/>
      <c r="D3" s="3"/>
      <c r="E3" s="3"/>
      <c r="F3" s="3"/>
      <c r="G3" s="61" t="s">
        <v>68</v>
      </c>
      <c r="H3" s="62"/>
      <c r="I3" s="62"/>
      <c r="J3" s="62"/>
      <c r="K3" s="63"/>
      <c r="L3" s="3"/>
      <c r="M3" s="3"/>
      <c r="N3" s="3"/>
      <c r="O3" s="64" t="s">
        <v>69</v>
      </c>
      <c r="P3" s="12"/>
      <c r="Q3" s="65" t="s">
        <v>70</v>
      </c>
      <c r="R3" s="66" t="s">
        <v>71</v>
      </c>
      <c r="S3" s="67" t="s">
        <v>72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</row>
    <row r="4" ht="18.0" customHeight="1">
      <c r="C4" s="3"/>
      <c r="D4" s="3"/>
      <c r="E4" s="3"/>
      <c r="F4" s="3"/>
      <c r="G4" s="68" t="s">
        <v>73</v>
      </c>
      <c r="H4" s="12"/>
      <c r="I4" s="69">
        <f>SUM(H44+D44)</f>
        <v>46</v>
      </c>
      <c r="J4" s="70" t="s">
        <v>74</v>
      </c>
      <c r="K4" s="71">
        <f>SUM(BG44)</f>
        <v>9</v>
      </c>
      <c r="L4" s="3"/>
      <c r="M4" s="72" t="s">
        <v>75</v>
      </c>
      <c r="N4" s="3"/>
      <c r="O4" s="68" t="s">
        <v>76</v>
      </c>
      <c r="P4" s="12"/>
      <c r="Q4" s="73">
        <f>AH44</f>
        <v>0</v>
      </c>
      <c r="R4" s="73">
        <f>BC44</f>
        <v>9</v>
      </c>
      <c r="S4" s="74" t="str">
        <f t="shared" ref="S4:S7" si="1">if(Q4&gt;R4,$Q$3,if(Q4&lt;R4,$R$3,""))</f>
        <v>Sarah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</row>
    <row r="5" ht="17.25" customHeight="1">
      <c r="A5" s="75"/>
      <c r="C5" s="3"/>
      <c r="D5" s="3"/>
      <c r="E5" s="3"/>
      <c r="F5" s="3"/>
      <c r="G5" s="68" t="s">
        <v>77</v>
      </c>
      <c r="H5" s="12"/>
      <c r="I5" s="76">
        <f>I44+L44</f>
        <v>180</v>
      </c>
      <c r="J5" s="70" t="s">
        <v>78</v>
      </c>
      <c r="K5" s="77">
        <f>SUM(BH44)</f>
        <v>15547</v>
      </c>
      <c r="L5" s="3"/>
      <c r="M5" s="78">
        <f>iferror(K5/K4,0)</f>
        <v>1727.444444</v>
      </c>
      <c r="N5" s="3"/>
      <c r="O5" s="68" t="s">
        <v>79</v>
      </c>
      <c r="P5" s="12"/>
      <c r="Q5" s="79">
        <f>IFERROR(AH44/(R44+#REF!+Z44),0)</f>
        <v>0</v>
      </c>
      <c r="R5" s="79">
        <f>IFERROR(BC44/(AM44+#REF!+AU44),0)</f>
        <v>0</v>
      </c>
      <c r="S5" s="74" t="str">
        <f t="shared" si="1"/>
        <v/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</row>
    <row r="6" ht="16.5" customHeight="1">
      <c r="A6" s="3"/>
      <c r="B6" s="3"/>
      <c r="C6" s="3"/>
      <c r="D6" s="3"/>
      <c r="E6" s="3"/>
      <c r="F6" s="3"/>
      <c r="G6" s="68" t="s">
        <v>80</v>
      </c>
      <c r="H6" s="12"/>
      <c r="I6" s="76">
        <f>SUM(K44+N44)</f>
        <v>23</v>
      </c>
      <c r="J6" s="70" t="s">
        <v>81</v>
      </c>
      <c r="K6" s="77">
        <f>SUM(BI44)</f>
        <v>17047</v>
      </c>
      <c r="L6" s="3"/>
      <c r="M6" s="78">
        <f>iferror(K6/K4,0)</f>
        <v>1894.111111</v>
      </c>
      <c r="N6" s="3"/>
      <c r="O6" s="68" t="s">
        <v>82</v>
      </c>
      <c r="P6" s="12"/>
      <c r="Q6" s="80">
        <f>AI45</f>
        <v>0</v>
      </c>
      <c r="R6" s="80">
        <f>BD45</f>
        <v>1727.444444</v>
      </c>
      <c r="S6" s="74" t="str">
        <f t="shared" si="1"/>
        <v>Sarah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</row>
    <row r="7" ht="16.5" customHeight="1">
      <c r="A7" s="3"/>
      <c r="B7" s="3"/>
      <c r="C7" s="3"/>
      <c r="D7" s="3"/>
      <c r="E7" s="3"/>
      <c r="F7" s="3"/>
      <c r="G7" s="68" t="s">
        <v>83</v>
      </c>
      <c r="H7" s="12"/>
      <c r="I7" s="76">
        <f>AT43+Y43+Q43+AL43</f>
        <v>0</v>
      </c>
      <c r="J7" s="70" t="s">
        <v>84</v>
      </c>
      <c r="K7" s="81">
        <f>IFERROR((BH44-G44)/(G44),0)</f>
        <v>0</v>
      </c>
      <c r="L7" s="3"/>
      <c r="M7" s="3"/>
      <c r="N7" s="3"/>
      <c r="O7" s="68" t="s">
        <v>85</v>
      </c>
      <c r="P7" s="12"/>
      <c r="Q7" s="80">
        <f>AJ45</f>
        <v>0</v>
      </c>
      <c r="R7" s="80">
        <f>BE45</f>
        <v>1894.111111</v>
      </c>
      <c r="S7" s="74" t="str">
        <f t="shared" si="1"/>
        <v>Sarah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82" t="s">
        <v>86</v>
      </c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82" t="s">
        <v>86</v>
      </c>
      <c r="BG7" s="3"/>
      <c r="BH7" s="3"/>
      <c r="BI7" s="3"/>
      <c r="BJ7" s="3"/>
      <c r="BK7" s="3"/>
    </row>
    <row r="8" ht="17.25" customHeight="1">
      <c r="A8" s="3"/>
      <c r="B8" s="3"/>
      <c r="C8" s="3"/>
      <c r="D8" s="3"/>
      <c r="E8" s="3"/>
      <c r="F8" s="3"/>
      <c r="G8" s="68" t="s">
        <v>87</v>
      </c>
      <c r="H8" s="12"/>
      <c r="I8" s="76">
        <f>R43+Z43+AM43+AU4</f>
        <v>0</v>
      </c>
      <c r="J8" s="70" t="s">
        <v>88</v>
      </c>
      <c r="K8" s="81">
        <f>IFERROR((BI44-G44)/(G44),0)</f>
        <v>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BG8" s="3"/>
      <c r="BH8" s="3"/>
      <c r="BI8" s="3"/>
      <c r="BJ8" s="3"/>
      <c r="BK8" s="3"/>
    </row>
    <row r="9" ht="18.0" customHeight="1">
      <c r="A9" s="3"/>
      <c r="B9" s="3"/>
      <c r="C9" s="3"/>
      <c r="D9" s="3"/>
      <c r="E9" s="3"/>
      <c r="F9" s="3"/>
      <c r="G9" s="68"/>
      <c r="H9" s="12"/>
      <c r="I9" s="76"/>
      <c r="J9" s="70" t="s">
        <v>89</v>
      </c>
      <c r="K9" s="81">
        <f>SUM(Q49)</f>
        <v>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82"/>
      <c r="AF9" s="82"/>
      <c r="AG9" s="82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82"/>
      <c r="BA9" s="82"/>
      <c r="BB9" s="82"/>
      <c r="BC9" s="3"/>
      <c r="BD9" s="82"/>
      <c r="BE9" s="82"/>
      <c r="BF9" s="82"/>
      <c r="BG9" s="3"/>
      <c r="BH9" s="3"/>
      <c r="BI9" s="3"/>
      <c r="BJ9" s="3"/>
      <c r="BK9" s="3"/>
    </row>
    <row r="10" ht="18.0" customHeight="1">
      <c r="A10" s="3"/>
      <c r="B10" s="3"/>
      <c r="C10" s="3"/>
      <c r="D10" s="3"/>
      <c r="E10" s="3"/>
      <c r="F10" s="3"/>
      <c r="G10" s="3"/>
      <c r="H10" s="3"/>
      <c r="I10" s="3">
        <v>44.0</v>
      </c>
      <c r="J10" s="3"/>
      <c r="K10" s="3"/>
      <c r="L10" s="3"/>
      <c r="M10" s="3"/>
      <c r="N10" s="3"/>
      <c r="O10" s="3"/>
      <c r="P10" s="3"/>
      <c r="Q10" s="83" t="s">
        <v>90</v>
      </c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5"/>
      <c r="AK10" s="3"/>
      <c r="AL10" s="86" t="s">
        <v>91</v>
      </c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5"/>
      <c r="BF10" s="3"/>
      <c r="BG10" s="87" t="s">
        <v>92</v>
      </c>
      <c r="BJ10" s="3"/>
      <c r="BK10" s="3"/>
    </row>
    <row r="11" ht="27.75" customHeight="1">
      <c r="A11" s="3"/>
      <c r="B11" s="3"/>
      <c r="C11" s="3"/>
      <c r="D11" s="3"/>
      <c r="E11" s="3"/>
      <c r="F11" s="3"/>
      <c r="G11" s="58"/>
      <c r="H11" s="58"/>
      <c r="I11" s="88" t="s">
        <v>93</v>
      </c>
      <c r="J11" s="89"/>
      <c r="K11" s="89"/>
      <c r="L11" s="89"/>
      <c r="M11" s="89"/>
      <c r="N11" s="90"/>
      <c r="O11" s="91"/>
      <c r="P11" s="91"/>
      <c r="Q11" s="92" t="s">
        <v>94</v>
      </c>
      <c r="R11" s="84"/>
      <c r="S11" s="84"/>
      <c r="T11" s="84"/>
      <c r="U11" s="84"/>
      <c r="V11" s="84"/>
      <c r="W11" s="85"/>
      <c r="X11" s="91"/>
      <c r="Y11" s="93" t="s">
        <v>95</v>
      </c>
      <c r="Z11" s="84"/>
      <c r="AA11" s="84"/>
      <c r="AB11" s="84"/>
      <c r="AC11" s="84"/>
      <c r="AD11" s="84"/>
      <c r="AE11" s="84"/>
      <c r="AF11" s="85"/>
      <c r="AG11" s="3"/>
      <c r="AH11" s="94" t="s">
        <v>96</v>
      </c>
      <c r="AK11" s="95"/>
      <c r="AL11" s="92" t="s">
        <v>94</v>
      </c>
      <c r="AM11" s="84"/>
      <c r="AN11" s="84"/>
      <c r="AO11" s="84"/>
      <c r="AP11" s="84"/>
      <c r="AQ11" s="84"/>
      <c r="AR11" s="85"/>
      <c r="AS11" s="91"/>
      <c r="AT11" s="93" t="s">
        <v>95</v>
      </c>
      <c r="AU11" s="84"/>
      <c r="AV11" s="84"/>
      <c r="AW11" s="84"/>
      <c r="AX11" s="84"/>
      <c r="AY11" s="84"/>
      <c r="AZ11" s="84"/>
      <c r="BA11" s="85"/>
      <c r="BB11" s="3"/>
      <c r="BC11" s="94" t="s">
        <v>96</v>
      </c>
      <c r="BF11" s="95"/>
      <c r="BJ11" s="95"/>
      <c r="BK11" s="95"/>
    </row>
    <row r="12" ht="15.75" customHeight="1">
      <c r="A12" s="96"/>
      <c r="B12" s="45" t="s">
        <v>97</v>
      </c>
      <c r="C12" s="97"/>
      <c r="D12" s="45" t="s">
        <v>98</v>
      </c>
      <c r="E12" s="98" t="s">
        <v>99</v>
      </c>
      <c r="F12" s="98" t="s">
        <v>100</v>
      </c>
      <c r="G12" s="99" t="s">
        <v>101</v>
      </c>
      <c r="H12" s="98" t="s">
        <v>102</v>
      </c>
      <c r="I12" s="100" t="s">
        <v>103</v>
      </c>
      <c r="J12" s="100" t="s">
        <v>104</v>
      </c>
      <c r="K12" s="100" t="s">
        <v>105</v>
      </c>
      <c r="L12" s="100" t="s">
        <v>106</v>
      </c>
      <c r="M12" s="100" t="s">
        <v>107</v>
      </c>
      <c r="N12" s="100" t="s">
        <v>108</v>
      </c>
      <c r="O12" s="101"/>
      <c r="P12" s="101"/>
      <c r="Q12" s="100" t="s">
        <v>109</v>
      </c>
      <c r="R12" s="100" t="s">
        <v>87</v>
      </c>
      <c r="S12" s="100" t="s">
        <v>110</v>
      </c>
      <c r="T12" s="100" t="s">
        <v>111</v>
      </c>
      <c r="U12" s="100" t="s">
        <v>112</v>
      </c>
      <c r="V12" s="100" t="s">
        <v>113</v>
      </c>
      <c r="W12" s="100" t="s">
        <v>114</v>
      </c>
      <c r="X12" s="101"/>
      <c r="Y12" s="100" t="s">
        <v>109</v>
      </c>
      <c r="Z12" s="100" t="s">
        <v>87</v>
      </c>
      <c r="AA12" s="100" t="s">
        <v>115</v>
      </c>
      <c r="AB12" s="100" t="s">
        <v>116</v>
      </c>
      <c r="AC12" s="100" t="s">
        <v>111</v>
      </c>
      <c r="AD12" s="100" t="s">
        <v>112</v>
      </c>
      <c r="AE12" s="100" t="s">
        <v>113</v>
      </c>
      <c r="AF12" s="100" t="s">
        <v>114</v>
      </c>
      <c r="AG12" s="3"/>
      <c r="AH12" s="98" t="s">
        <v>76</v>
      </c>
      <c r="AI12" s="98" t="s">
        <v>117</v>
      </c>
      <c r="AJ12" s="98" t="s">
        <v>118</v>
      </c>
      <c r="AK12" s="102"/>
      <c r="AL12" s="100" t="s">
        <v>109</v>
      </c>
      <c r="AM12" s="100" t="s">
        <v>87</v>
      </c>
      <c r="AN12" s="100" t="s">
        <v>110</v>
      </c>
      <c r="AO12" s="100" t="s">
        <v>111</v>
      </c>
      <c r="AP12" s="100" t="s">
        <v>112</v>
      </c>
      <c r="AQ12" s="100" t="s">
        <v>113</v>
      </c>
      <c r="AR12" s="100" t="s">
        <v>114</v>
      </c>
      <c r="AS12" s="101"/>
      <c r="AT12" s="100" t="s">
        <v>109</v>
      </c>
      <c r="AU12" s="100" t="s">
        <v>87</v>
      </c>
      <c r="AV12" s="100" t="s">
        <v>115</v>
      </c>
      <c r="AW12" s="100" t="s">
        <v>116</v>
      </c>
      <c r="AX12" s="100" t="s">
        <v>111</v>
      </c>
      <c r="AY12" s="100" t="s">
        <v>112</v>
      </c>
      <c r="AZ12" s="100" t="s">
        <v>113</v>
      </c>
      <c r="BA12" s="100" t="s">
        <v>114</v>
      </c>
      <c r="BB12" s="3"/>
      <c r="BC12" s="98" t="s">
        <v>76</v>
      </c>
      <c r="BD12" s="98" t="s">
        <v>117</v>
      </c>
      <c r="BE12" s="98" t="s">
        <v>118</v>
      </c>
      <c r="BF12" s="102"/>
      <c r="BG12" s="98" t="s">
        <v>76</v>
      </c>
      <c r="BH12" s="98" t="s">
        <v>117</v>
      </c>
      <c r="BI12" s="98" t="s">
        <v>118</v>
      </c>
      <c r="BJ12" s="102"/>
      <c r="BK12" s="102"/>
    </row>
    <row r="13" ht="14.25" customHeight="1">
      <c r="A13" s="103"/>
      <c r="B13" s="104">
        <v>45200.0</v>
      </c>
      <c r="C13" s="97"/>
      <c r="D13" s="105" t="s">
        <v>119</v>
      </c>
      <c r="E13" s="105"/>
      <c r="F13" s="105"/>
      <c r="G13" s="106">
        <v>0.0</v>
      </c>
      <c r="H13" s="105">
        <v>8.0</v>
      </c>
      <c r="I13" s="105">
        <v>16.0</v>
      </c>
      <c r="J13" s="105">
        <v>7.0</v>
      </c>
      <c r="K13" s="105">
        <v>1.0</v>
      </c>
      <c r="L13" s="105">
        <v>0.0</v>
      </c>
      <c r="M13" s="105">
        <v>0.0</v>
      </c>
      <c r="N13" s="105">
        <v>0.0</v>
      </c>
      <c r="O13" s="107"/>
      <c r="P13" s="107"/>
      <c r="Q13" s="105">
        <v>0.0</v>
      </c>
      <c r="R13" s="105">
        <v>0.0</v>
      </c>
      <c r="S13" s="105">
        <v>0.0</v>
      </c>
      <c r="T13" s="105">
        <v>0.0</v>
      </c>
      <c r="U13" s="105">
        <v>0.0</v>
      </c>
      <c r="V13" s="106">
        <v>0.0</v>
      </c>
      <c r="W13" s="106">
        <v>0.0</v>
      </c>
      <c r="X13" s="107"/>
      <c r="Y13" s="105">
        <v>0.0</v>
      </c>
      <c r="Z13" s="105">
        <v>0.0</v>
      </c>
      <c r="AA13" s="105">
        <v>0.0</v>
      </c>
      <c r="AB13" s="105">
        <v>0.0</v>
      </c>
      <c r="AC13" s="105">
        <v>0.0</v>
      </c>
      <c r="AD13" s="105">
        <v>0.0</v>
      </c>
      <c r="AE13" s="106">
        <v>0.0</v>
      </c>
      <c r="AF13" s="106">
        <v>0.0</v>
      </c>
      <c r="AG13" s="3"/>
      <c r="AH13" s="108">
        <f t="shared" ref="AH13:AJ13" si="2">sum(U13+AD13)</f>
        <v>0</v>
      </c>
      <c r="AI13" s="109">
        <f t="shared" si="2"/>
        <v>0</v>
      </c>
      <c r="AJ13" s="109">
        <f t="shared" si="2"/>
        <v>0</v>
      </c>
      <c r="AK13" s="107"/>
      <c r="AL13" s="105">
        <v>0.0</v>
      </c>
      <c r="AM13" s="105">
        <v>0.0</v>
      </c>
      <c r="AN13" s="105">
        <v>0.0</v>
      </c>
      <c r="AO13" s="105">
        <v>0.0</v>
      </c>
      <c r="AP13" s="105">
        <v>0.0</v>
      </c>
      <c r="AQ13" s="106">
        <v>0.0</v>
      </c>
      <c r="AR13" s="106">
        <v>0.0</v>
      </c>
      <c r="AS13" s="107"/>
      <c r="AT13" s="105">
        <v>0.0</v>
      </c>
      <c r="AU13" s="105">
        <v>0.0</v>
      </c>
      <c r="AV13" s="105">
        <v>0.0</v>
      </c>
      <c r="AW13" s="105">
        <v>0.0</v>
      </c>
      <c r="AX13" s="105">
        <v>0.0</v>
      </c>
      <c r="AY13" s="105">
        <v>0.0</v>
      </c>
      <c r="AZ13" s="106">
        <v>0.0</v>
      </c>
      <c r="BA13" s="106">
        <v>0.0</v>
      </c>
      <c r="BB13" s="3"/>
      <c r="BC13" s="108">
        <f t="shared" ref="BC13:BE13" si="3">sum(AP13+AY13)</f>
        <v>0</v>
      </c>
      <c r="BD13" s="109">
        <f t="shared" si="3"/>
        <v>0</v>
      </c>
      <c r="BE13" s="109">
        <f t="shared" si="3"/>
        <v>0</v>
      </c>
      <c r="BF13" s="107"/>
      <c r="BG13" s="108">
        <f t="shared" ref="BG13:BI13" si="4">AH13+BC13</f>
        <v>0</v>
      </c>
      <c r="BH13" s="109">
        <f t="shared" si="4"/>
        <v>0</v>
      </c>
      <c r="BI13" s="109">
        <f t="shared" si="4"/>
        <v>0</v>
      </c>
      <c r="BJ13" s="107"/>
      <c r="BK13" s="107"/>
    </row>
    <row r="14" ht="14.25" customHeight="1">
      <c r="A14" s="103"/>
      <c r="B14" s="104">
        <f t="shared" ref="B14:B43" si="8">B13+1</f>
        <v>45201</v>
      </c>
      <c r="C14" s="97"/>
      <c r="D14" s="105" t="s">
        <v>119</v>
      </c>
      <c r="E14" s="105"/>
      <c r="F14" s="105"/>
      <c r="G14" s="106">
        <v>0.0</v>
      </c>
      <c r="H14" s="105">
        <v>7.0</v>
      </c>
      <c r="I14" s="105">
        <v>13.0</v>
      </c>
      <c r="J14" s="105">
        <v>7.0</v>
      </c>
      <c r="K14" s="105">
        <v>3.0</v>
      </c>
      <c r="L14" s="105">
        <v>1.0</v>
      </c>
      <c r="M14" s="105">
        <v>1.0</v>
      </c>
      <c r="N14" s="105">
        <v>0.0</v>
      </c>
      <c r="O14" s="107"/>
      <c r="P14" s="107"/>
      <c r="Q14" s="105">
        <v>0.0</v>
      </c>
      <c r="R14" s="105">
        <v>0.0</v>
      </c>
      <c r="S14" s="105">
        <v>0.0</v>
      </c>
      <c r="T14" s="105">
        <v>0.0</v>
      </c>
      <c r="U14" s="105">
        <v>0.0</v>
      </c>
      <c r="V14" s="106">
        <v>0.0</v>
      </c>
      <c r="W14" s="106">
        <v>0.0</v>
      </c>
      <c r="X14" s="107"/>
      <c r="Y14" s="105">
        <v>0.0</v>
      </c>
      <c r="Z14" s="105">
        <v>0.0</v>
      </c>
      <c r="AA14" s="105">
        <v>0.0</v>
      </c>
      <c r="AB14" s="105">
        <v>0.0</v>
      </c>
      <c r="AC14" s="105">
        <v>0.0</v>
      </c>
      <c r="AD14" s="105">
        <v>0.0</v>
      </c>
      <c r="AE14" s="106">
        <v>0.0</v>
      </c>
      <c r="AF14" s="106">
        <v>0.0</v>
      </c>
      <c r="AG14" s="3"/>
      <c r="AH14" s="108">
        <f t="shared" ref="AH14:AJ14" si="5">sum(U14+AD14)</f>
        <v>0</v>
      </c>
      <c r="AI14" s="109">
        <f t="shared" si="5"/>
        <v>0</v>
      </c>
      <c r="AJ14" s="109">
        <f t="shared" si="5"/>
        <v>0</v>
      </c>
      <c r="AK14" s="107"/>
      <c r="AL14" s="105">
        <v>0.0</v>
      </c>
      <c r="AM14" s="105">
        <v>0.0</v>
      </c>
      <c r="AN14" s="105">
        <v>0.0</v>
      </c>
      <c r="AO14" s="105">
        <v>0.0</v>
      </c>
      <c r="AP14" s="105">
        <v>0.0</v>
      </c>
      <c r="AQ14" s="106">
        <v>0.0</v>
      </c>
      <c r="AR14" s="106">
        <v>0.0</v>
      </c>
      <c r="AS14" s="107"/>
      <c r="AT14" s="105">
        <v>5.0</v>
      </c>
      <c r="AU14" s="105">
        <v>5.0</v>
      </c>
      <c r="AV14" s="105">
        <v>0.0</v>
      </c>
      <c r="AW14" s="105">
        <v>1.0</v>
      </c>
      <c r="AX14" s="105">
        <v>0.0</v>
      </c>
      <c r="AY14" s="105">
        <v>1.0</v>
      </c>
      <c r="AZ14" s="106">
        <v>3000.0</v>
      </c>
      <c r="BA14" s="106">
        <v>3000.0</v>
      </c>
      <c r="BB14" s="3"/>
      <c r="BC14" s="108">
        <f t="shared" ref="BC14:BE14" si="6">sum(AP14+AY14)</f>
        <v>1</v>
      </c>
      <c r="BD14" s="109">
        <f t="shared" si="6"/>
        <v>3000</v>
      </c>
      <c r="BE14" s="109">
        <f t="shared" si="6"/>
        <v>3000</v>
      </c>
      <c r="BF14" s="107"/>
      <c r="BG14" s="108">
        <f t="shared" ref="BG14:BI14" si="7">AH14+BC14</f>
        <v>1</v>
      </c>
      <c r="BH14" s="109">
        <f t="shared" si="7"/>
        <v>3000</v>
      </c>
      <c r="BI14" s="109">
        <f t="shared" si="7"/>
        <v>3000</v>
      </c>
      <c r="BJ14" s="107"/>
      <c r="BK14" s="107"/>
    </row>
    <row r="15" ht="14.25" customHeight="1">
      <c r="A15" s="103"/>
      <c r="B15" s="104">
        <f t="shared" si="8"/>
        <v>45202</v>
      </c>
      <c r="C15" s="97"/>
      <c r="D15" s="105" t="s">
        <v>119</v>
      </c>
      <c r="E15" s="105"/>
      <c r="F15" s="105"/>
      <c r="G15" s="106">
        <v>0.0</v>
      </c>
      <c r="H15" s="105">
        <v>3.0</v>
      </c>
      <c r="I15" s="105">
        <v>16.0</v>
      </c>
      <c r="J15" s="105">
        <v>10.0</v>
      </c>
      <c r="K15" s="105">
        <v>0.0</v>
      </c>
      <c r="L15" s="105">
        <v>3.0</v>
      </c>
      <c r="M15" s="105">
        <v>1.0</v>
      </c>
      <c r="N15" s="105">
        <v>0.0</v>
      </c>
      <c r="O15" s="107"/>
      <c r="P15" s="107"/>
      <c r="Q15" s="105">
        <v>0.0</v>
      </c>
      <c r="R15" s="105">
        <v>0.0</v>
      </c>
      <c r="S15" s="105">
        <v>0.0</v>
      </c>
      <c r="T15" s="105">
        <v>0.0</v>
      </c>
      <c r="U15" s="105">
        <v>0.0</v>
      </c>
      <c r="V15" s="106">
        <v>0.0</v>
      </c>
      <c r="W15" s="106">
        <v>0.0</v>
      </c>
      <c r="X15" s="107"/>
      <c r="Y15" s="105">
        <v>0.0</v>
      </c>
      <c r="Z15" s="105">
        <v>0.0</v>
      </c>
      <c r="AA15" s="105">
        <v>0.0</v>
      </c>
      <c r="AB15" s="105">
        <v>0.0</v>
      </c>
      <c r="AC15" s="105">
        <v>0.0</v>
      </c>
      <c r="AD15" s="105">
        <v>0.0</v>
      </c>
      <c r="AE15" s="106">
        <v>0.0</v>
      </c>
      <c r="AF15" s="106">
        <v>0.0</v>
      </c>
      <c r="AG15" s="3"/>
      <c r="AH15" s="108">
        <f t="shared" ref="AH15:AJ15" si="9">sum(U15+AD15)</f>
        <v>0</v>
      </c>
      <c r="AI15" s="109">
        <f t="shared" si="9"/>
        <v>0</v>
      </c>
      <c r="AJ15" s="109">
        <f t="shared" si="9"/>
        <v>0</v>
      </c>
      <c r="AK15" s="107"/>
      <c r="AL15" s="105">
        <v>1.0</v>
      </c>
      <c r="AM15" s="105">
        <v>1.0</v>
      </c>
      <c r="AN15" s="105">
        <v>0.0</v>
      </c>
      <c r="AO15" s="105">
        <v>0.0</v>
      </c>
      <c r="AP15" s="105">
        <v>0.0</v>
      </c>
      <c r="AQ15" s="106">
        <v>0.0</v>
      </c>
      <c r="AR15" s="106">
        <v>0.0</v>
      </c>
      <c r="AS15" s="107"/>
      <c r="AT15" s="105">
        <v>2.0</v>
      </c>
      <c r="AU15" s="105">
        <v>2.0</v>
      </c>
      <c r="AV15" s="105">
        <v>0.0</v>
      </c>
      <c r="AW15" s="105">
        <v>1.0</v>
      </c>
      <c r="AX15" s="105">
        <v>0.0</v>
      </c>
      <c r="AY15" s="105">
        <v>1.0</v>
      </c>
      <c r="AZ15" s="106">
        <v>2000.0</v>
      </c>
      <c r="BA15" s="106">
        <v>2000.0</v>
      </c>
      <c r="BB15" s="3"/>
      <c r="BC15" s="108">
        <f t="shared" ref="BC15:BE15" si="10">sum(AP15+AY15)</f>
        <v>1</v>
      </c>
      <c r="BD15" s="109">
        <f t="shared" si="10"/>
        <v>2000</v>
      </c>
      <c r="BE15" s="109">
        <f t="shared" si="10"/>
        <v>2000</v>
      </c>
      <c r="BF15" s="107"/>
      <c r="BG15" s="108">
        <f t="shared" ref="BG15:BI15" si="11">AH15+BC15</f>
        <v>1</v>
      </c>
      <c r="BH15" s="109">
        <f t="shared" si="11"/>
        <v>2000</v>
      </c>
      <c r="BI15" s="109">
        <f t="shared" si="11"/>
        <v>2000</v>
      </c>
      <c r="BJ15" s="107"/>
      <c r="BK15" s="107"/>
    </row>
    <row r="16" ht="14.25" customHeight="1">
      <c r="A16" s="103"/>
      <c r="B16" s="104">
        <f t="shared" si="8"/>
        <v>45203</v>
      </c>
      <c r="C16" s="97"/>
      <c r="D16" s="105" t="s">
        <v>119</v>
      </c>
      <c r="E16" s="105"/>
      <c r="F16" s="105"/>
      <c r="G16" s="106">
        <v>0.0</v>
      </c>
      <c r="H16" s="105">
        <v>5.0</v>
      </c>
      <c r="I16" s="105">
        <v>15.0</v>
      </c>
      <c r="J16" s="105">
        <v>12.0</v>
      </c>
      <c r="K16" s="105">
        <v>4.0</v>
      </c>
      <c r="L16" s="105">
        <v>0.0</v>
      </c>
      <c r="M16" s="105">
        <v>0.0</v>
      </c>
      <c r="N16" s="105">
        <v>0.0</v>
      </c>
      <c r="O16" s="107"/>
      <c r="P16" s="107"/>
      <c r="Q16" s="105">
        <v>0.0</v>
      </c>
      <c r="R16" s="105">
        <v>0.0</v>
      </c>
      <c r="S16" s="105">
        <v>0.0</v>
      </c>
      <c r="T16" s="105">
        <v>0.0</v>
      </c>
      <c r="U16" s="105">
        <v>0.0</v>
      </c>
      <c r="V16" s="106">
        <v>0.0</v>
      </c>
      <c r="W16" s="106">
        <v>0.0</v>
      </c>
      <c r="X16" s="107"/>
      <c r="Y16" s="105">
        <v>0.0</v>
      </c>
      <c r="Z16" s="105">
        <v>0.0</v>
      </c>
      <c r="AA16" s="105">
        <v>0.0</v>
      </c>
      <c r="AB16" s="105">
        <v>0.0</v>
      </c>
      <c r="AC16" s="105">
        <v>0.0</v>
      </c>
      <c r="AD16" s="105">
        <v>0.0</v>
      </c>
      <c r="AE16" s="106">
        <v>0.0</v>
      </c>
      <c r="AF16" s="106">
        <v>0.0</v>
      </c>
      <c r="AG16" s="3"/>
      <c r="AH16" s="108">
        <f t="shared" ref="AH16:AJ16" si="12">sum(U16+AD16)</f>
        <v>0</v>
      </c>
      <c r="AI16" s="109">
        <f t="shared" si="12"/>
        <v>0</v>
      </c>
      <c r="AJ16" s="109">
        <f t="shared" si="12"/>
        <v>0</v>
      </c>
      <c r="AK16" s="107"/>
      <c r="AL16" s="105">
        <v>0.0</v>
      </c>
      <c r="AM16" s="105">
        <v>0.0</v>
      </c>
      <c r="AN16" s="105">
        <v>0.0</v>
      </c>
      <c r="AO16" s="105">
        <v>0.0</v>
      </c>
      <c r="AP16" s="105">
        <v>0.0</v>
      </c>
      <c r="AQ16" s="106">
        <v>0.0</v>
      </c>
      <c r="AR16" s="106">
        <v>0.0</v>
      </c>
      <c r="AS16" s="107"/>
      <c r="AT16" s="105">
        <v>1.0</v>
      </c>
      <c r="AU16" s="105">
        <v>0.0</v>
      </c>
      <c r="AV16" s="105">
        <v>1.0</v>
      </c>
      <c r="AW16" s="105">
        <v>0.0</v>
      </c>
      <c r="AX16" s="105">
        <v>3.0</v>
      </c>
      <c r="AY16" s="105">
        <v>3.0</v>
      </c>
      <c r="AZ16" s="106">
        <v>3250.0</v>
      </c>
      <c r="BA16" s="106">
        <v>4750.0</v>
      </c>
      <c r="BB16" s="3"/>
      <c r="BC16" s="108">
        <f t="shared" ref="BC16:BE16" si="13">sum(AP16+AY16)</f>
        <v>3</v>
      </c>
      <c r="BD16" s="109">
        <f t="shared" si="13"/>
        <v>3250</v>
      </c>
      <c r="BE16" s="109">
        <f t="shared" si="13"/>
        <v>4750</v>
      </c>
      <c r="BF16" s="107"/>
      <c r="BG16" s="108">
        <f t="shared" ref="BG16:BI16" si="14">AH16+BC16</f>
        <v>3</v>
      </c>
      <c r="BH16" s="109">
        <f t="shared" si="14"/>
        <v>3250</v>
      </c>
      <c r="BI16" s="109">
        <f t="shared" si="14"/>
        <v>4750</v>
      </c>
      <c r="BJ16" s="107"/>
      <c r="BK16" s="107"/>
    </row>
    <row r="17" ht="14.25" customHeight="1">
      <c r="A17" s="103"/>
      <c r="B17" s="104">
        <f t="shared" si="8"/>
        <v>45204</v>
      </c>
      <c r="C17" s="97"/>
      <c r="D17" s="105" t="s">
        <v>119</v>
      </c>
      <c r="E17" s="105"/>
      <c r="F17" s="105"/>
      <c r="G17" s="106">
        <v>0.0</v>
      </c>
      <c r="H17" s="105">
        <v>4.0</v>
      </c>
      <c r="I17" s="105">
        <v>14.0</v>
      </c>
      <c r="J17" s="105">
        <v>10.0</v>
      </c>
      <c r="K17" s="105">
        <v>2.0</v>
      </c>
      <c r="L17" s="105">
        <v>2.0</v>
      </c>
      <c r="M17" s="105">
        <v>2.0</v>
      </c>
      <c r="N17" s="105">
        <v>0.0</v>
      </c>
      <c r="O17" s="107"/>
      <c r="P17" s="107"/>
      <c r="Q17" s="105">
        <v>0.0</v>
      </c>
      <c r="R17" s="105">
        <v>0.0</v>
      </c>
      <c r="S17" s="105">
        <v>0.0</v>
      </c>
      <c r="T17" s="105">
        <v>0.0</v>
      </c>
      <c r="U17" s="105">
        <v>0.0</v>
      </c>
      <c r="V17" s="106">
        <v>0.0</v>
      </c>
      <c r="W17" s="106">
        <v>0.0</v>
      </c>
      <c r="X17" s="107"/>
      <c r="Y17" s="105">
        <v>0.0</v>
      </c>
      <c r="Z17" s="105">
        <v>0.0</v>
      </c>
      <c r="AA17" s="105">
        <v>0.0</v>
      </c>
      <c r="AB17" s="105">
        <v>0.0</v>
      </c>
      <c r="AC17" s="105">
        <v>0.0</v>
      </c>
      <c r="AD17" s="105">
        <v>0.0</v>
      </c>
      <c r="AE17" s="106">
        <v>0.0</v>
      </c>
      <c r="AF17" s="106">
        <v>0.0</v>
      </c>
      <c r="AG17" s="3"/>
      <c r="AH17" s="108">
        <f t="shared" ref="AH17:AJ17" si="15">sum(U17+AD17)</f>
        <v>0</v>
      </c>
      <c r="AI17" s="109">
        <f t="shared" si="15"/>
        <v>0</v>
      </c>
      <c r="AJ17" s="109">
        <f t="shared" si="15"/>
        <v>0</v>
      </c>
      <c r="AK17" s="107"/>
      <c r="AL17" s="105">
        <v>4.0</v>
      </c>
      <c r="AM17" s="105">
        <v>3.0</v>
      </c>
      <c r="AN17" s="105">
        <v>1.0</v>
      </c>
      <c r="AO17" s="105">
        <v>0.0</v>
      </c>
      <c r="AP17" s="105">
        <v>0.0</v>
      </c>
      <c r="AQ17" s="106">
        <v>0.0</v>
      </c>
      <c r="AR17" s="106">
        <v>0.0</v>
      </c>
      <c r="AS17" s="107"/>
      <c r="AT17" s="105">
        <v>5.0</v>
      </c>
      <c r="AU17" s="105">
        <v>5.0</v>
      </c>
      <c r="AV17" s="105">
        <v>0.0</v>
      </c>
      <c r="AW17" s="105">
        <v>0.0</v>
      </c>
      <c r="AX17" s="105">
        <v>0.0</v>
      </c>
      <c r="AY17" s="105">
        <v>0.0</v>
      </c>
      <c r="AZ17" s="106">
        <v>0.0</v>
      </c>
      <c r="BA17" s="106">
        <v>0.0</v>
      </c>
      <c r="BB17" s="3"/>
      <c r="BC17" s="108">
        <f t="shared" ref="BC17:BE17" si="16">sum(AP17+AY17)</f>
        <v>0</v>
      </c>
      <c r="BD17" s="109">
        <f t="shared" si="16"/>
        <v>0</v>
      </c>
      <c r="BE17" s="109">
        <f t="shared" si="16"/>
        <v>0</v>
      </c>
      <c r="BF17" s="107"/>
      <c r="BG17" s="108">
        <f t="shared" ref="BG17:BI17" si="17">AH17+BC17</f>
        <v>0</v>
      </c>
      <c r="BH17" s="109">
        <f t="shared" si="17"/>
        <v>0</v>
      </c>
      <c r="BI17" s="109">
        <f t="shared" si="17"/>
        <v>0</v>
      </c>
      <c r="BJ17" s="107"/>
      <c r="BK17" s="107"/>
    </row>
    <row r="18" ht="14.25" customHeight="1">
      <c r="A18" s="103"/>
      <c r="B18" s="104">
        <f t="shared" si="8"/>
        <v>45205</v>
      </c>
      <c r="C18" s="97"/>
      <c r="D18" s="105" t="s">
        <v>119</v>
      </c>
      <c r="E18" s="105"/>
      <c r="F18" s="105"/>
      <c r="G18" s="106">
        <v>0.0</v>
      </c>
      <c r="H18" s="105">
        <v>7.0</v>
      </c>
      <c r="I18" s="105">
        <v>38.0</v>
      </c>
      <c r="J18" s="105">
        <v>27.0</v>
      </c>
      <c r="K18" s="105">
        <v>6.0</v>
      </c>
      <c r="L18" s="105">
        <v>0.0</v>
      </c>
      <c r="M18" s="105">
        <v>0.0</v>
      </c>
      <c r="N18" s="105">
        <v>0.0</v>
      </c>
      <c r="O18" s="107"/>
      <c r="P18" s="107"/>
      <c r="Q18" s="105">
        <v>0.0</v>
      </c>
      <c r="R18" s="105">
        <v>0.0</v>
      </c>
      <c r="S18" s="105">
        <v>0.0</v>
      </c>
      <c r="T18" s="105">
        <v>0.0</v>
      </c>
      <c r="U18" s="105">
        <v>0.0</v>
      </c>
      <c r="V18" s="106">
        <v>0.0</v>
      </c>
      <c r="W18" s="106">
        <v>0.0</v>
      </c>
      <c r="X18" s="107"/>
      <c r="Y18" s="105">
        <v>0.0</v>
      </c>
      <c r="Z18" s="105">
        <v>0.0</v>
      </c>
      <c r="AA18" s="105">
        <v>0.0</v>
      </c>
      <c r="AB18" s="105">
        <v>0.0</v>
      </c>
      <c r="AC18" s="105">
        <v>0.0</v>
      </c>
      <c r="AD18" s="105">
        <v>0.0</v>
      </c>
      <c r="AE18" s="106">
        <v>0.0</v>
      </c>
      <c r="AF18" s="106">
        <v>0.0</v>
      </c>
      <c r="AG18" s="3"/>
      <c r="AH18" s="108">
        <f t="shared" ref="AH18:AJ18" si="18">sum(U18+AD18)</f>
        <v>0</v>
      </c>
      <c r="AI18" s="109">
        <f t="shared" si="18"/>
        <v>0</v>
      </c>
      <c r="AJ18" s="109">
        <f t="shared" si="18"/>
        <v>0</v>
      </c>
      <c r="AK18" s="107"/>
      <c r="AL18" s="105">
        <v>3.0</v>
      </c>
      <c r="AM18" s="105">
        <v>3.0</v>
      </c>
      <c r="AN18" s="105">
        <v>0.0</v>
      </c>
      <c r="AO18" s="105">
        <v>0.0</v>
      </c>
      <c r="AP18" s="105">
        <v>2.0</v>
      </c>
      <c r="AQ18" s="106">
        <v>2297.0</v>
      </c>
      <c r="AR18" s="106">
        <v>2297.0</v>
      </c>
      <c r="AS18" s="107"/>
      <c r="AT18" s="105">
        <v>6.0</v>
      </c>
      <c r="AU18" s="105">
        <v>6.0</v>
      </c>
      <c r="AV18" s="105">
        <v>0.0</v>
      </c>
      <c r="AW18" s="105">
        <v>1.0</v>
      </c>
      <c r="AX18" s="105">
        <v>0.0</v>
      </c>
      <c r="AY18" s="105">
        <v>1.0</v>
      </c>
      <c r="AZ18" s="106">
        <v>1500.0</v>
      </c>
      <c r="BA18" s="106">
        <v>1500.0</v>
      </c>
      <c r="BB18" s="3"/>
      <c r="BC18" s="108">
        <f t="shared" ref="BC18:BE18" si="19">sum(AP18+AY18)</f>
        <v>3</v>
      </c>
      <c r="BD18" s="109">
        <f t="shared" si="19"/>
        <v>3797</v>
      </c>
      <c r="BE18" s="109">
        <f t="shared" si="19"/>
        <v>3797</v>
      </c>
      <c r="BF18" s="107"/>
      <c r="BG18" s="108">
        <f t="shared" ref="BG18:BI18" si="20">AH18+BC18</f>
        <v>3</v>
      </c>
      <c r="BH18" s="109">
        <f t="shared" si="20"/>
        <v>3797</v>
      </c>
      <c r="BI18" s="109">
        <f t="shared" si="20"/>
        <v>3797</v>
      </c>
      <c r="BJ18" s="107"/>
      <c r="BK18" s="107"/>
    </row>
    <row r="19" ht="14.25" customHeight="1">
      <c r="A19" s="103"/>
      <c r="B19" s="104">
        <f t="shared" si="8"/>
        <v>45206</v>
      </c>
      <c r="C19" s="97"/>
      <c r="D19" s="105" t="s">
        <v>119</v>
      </c>
      <c r="E19" s="105"/>
      <c r="F19" s="105"/>
      <c r="G19" s="106">
        <v>0.0</v>
      </c>
      <c r="H19" s="105">
        <v>5.0</v>
      </c>
      <c r="I19" s="105">
        <v>7.0</v>
      </c>
      <c r="J19" s="105">
        <v>7.0</v>
      </c>
      <c r="K19" s="105">
        <v>0.0</v>
      </c>
      <c r="L19" s="105">
        <v>0.0</v>
      </c>
      <c r="M19" s="105">
        <v>0.0</v>
      </c>
      <c r="N19" s="105">
        <v>0.0</v>
      </c>
      <c r="O19" s="107"/>
      <c r="P19" s="107"/>
      <c r="Q19" s="105">
        <v>0.0</v>
      </c>
      <c r="R19" s="105">
        <v>0.0</v>
      </c>
      <c r="S19" s="105">
        <v>0.0</v>
      </c>
      <c r="T19" s="105">
        <v>0.0</v>
      </c>
      <c r="U19" s="105">
        <v>0.0</v>
      </c>
      <c r="V19" s="106">
        <v>0.0</v>
      </c>
      <c r="W19" s="106">
        <v>0.0</v>
      </c>
      <c r="X19" s="107"/>
      <c r="Y19" s="105">
        <v>0.0</v>
      </c>
      <c r="Z19" s="105">
        <v>0.0</v>
      </c>
      <c r="AA19" s="105">
        <v>0.0</v>
      </c>
      <c r="AB19" s="105">
        <v>0.0</v>
      </c>
      <c r="AC19" s="105">
        <v>0.0</v>
      </c>
      <c r="AD19" s="105">
        <v>0.0</v>
      </c>
      <c r="AE19" s="106">
        <v>0.0</v>
      </c>
      <c r="AF19" s="106">
        <v>0.0</v>
      </c>
      <c r="AG19" s="110"/>
      <c r="AH19" s="108">
        <f t="shared" ref="AH19:AJ19" si="21">sum(U19+AD19)</f>
        <v>0</v>
      </c>
      <c r="AI19" s="109">
        <f t="shared" si="21"/>
        <v>0</v>
      </c>
      <c r="AJ19" s="109">
        <f t="shared" si="21"/>
        <v>0</v>
      </c>
      <c r="AK19" s="107"/>
      <c r="AL19" s="105">
        <v>0.0</v>
      </c>
      <c r="AM19" s="105">
        <v>0.0</v>
      </c>
      <c r="AN19" s="105">
        <v>0.0</v>
      </c>
      <c r="AO19" s="105">
        <v>0.0</v>
      </c>
      <c r="AP19" s="105">
        <v>0.0</v>
      </c>
      <c r="AQ19" s="106">
        <v>0.0</v>
      </c>
      <c r="AR19" s="106">
        <v>0.0</v>
      </c>
      <c r="AS19" s="107"/>
      <c r="AT19" s="105">
        <v>3.0</v>
      </c>
      <c r="AU19" s="105">
        <v>2.0</v>
      </c>
      <c r="AV19" s="105">
        <v>1.0</v>
      </c>
      <c r="AW19" s="105">
        <v>1.0</v>
      </c>
      <c r="AX19" s="105">
        <v>0.0</v>
      </c>
      <c r="AY19" s="105">
        <v>1.0</v>
      </c>
      <c r="AZ19" s="106">
        <v>3500.0</v>
      </c>
      <c r="BA19" s="106">
        <v>3500.0</v>
      </c>
      <c r="BB19" s="110"/>
      <c r="BC19" s="108">
        <f t="shared" ref="BC19:BE19" si="22">sum(AP19+AY19)</f>
        <v>1</v>
      </c>
      <c r="BD19" s="109">
        <f t="shared" si="22"/>
        <v>3500</v>
      </c>
      <c r="BE19" s="109">
        <f t="shared" si="22"/>
        <v>3500</v>
      </c>
      <c r="BF19" s="107"/>
      <c r="BG19" s="108">
        <f t="shared" ref="BG19:BI19" si="23">AH19+BC19</f>
        <v>1</v>
      </c>
      <c r="BH19" s="109">
        <f t="shared" si="23"/>
        <v>3500</v>
      </c>
      <c r="BI19" s="109">
        <f t="shared" si="23"/>
        <v>3500</v>
      </c>
      <c r="BJ19" s="107"/>
      <c r="BK19" s="107"/>
    </row>
    <row r="20" ht="14.25" customHeight="1">
      <c r="A20" s="103"/>
      <c r="B20" s="104">
        <f t="shared" si="8"/>
        <v>45207</v>
      </c>
      <c r="C20" s="97"/>
      <c r="D20" s="105" t="s">
        <v>119</v>
      </c>
      <c r="E20" s="105"/>
      <c r="F20" s="105"/>
      <c r="G20" s="106">
        <v>0.0</v>
      </c>
      <c r="H20" s="105">
        <v>3.0</v>
      </c>
      <c r="I20" s="105">
        <v>6.0</v>
      </c>
      <c r="J20" s="105">
        <v>6.0</v>
      </c>
      <c r="K20" s="105">
        <v>0.0</v>
      </c>
      <c r="L20" s="105">
        <v>0.0</v>
      </c>
      <c r="M20" s="105">
        <v>0.0</v>
      </c>
      <c r="N20" s="105">
        <v>0.0</v>
      </c>
      <c r="O20" s="107"/>
      <c r="P20" s="107"/>
      <c r="Q20" s="105">
        <v>0.0</v>
      </c>
      <c r="R20" s="105">
        <v>0.0</v>
      </c>
      <c r="S20" s="105">
        <v>0.0</v>
      </c>
      <c r="T20" s="105">
        <v>0.0</v>
      </c>
      <c r="U20" s="105">
        <v>0.0</v>
      </c>
      <c r="V20" s="106">
        <v>0.0</v>
      </c>
      <c r="W20" s="106">
        <v>0.0</v>
      </c>
      <c r="X20" s="107"/>
      <c r="Y20" s="105">
        <v>0.0</v>
      </c>
      <c r="Z20" s="105">
        <v>0.0</v>
      </c>
      <c r="AA20" s="105">
        <v>0.0</v>
      </c>
      <c r="AB20" s="105">
        <v>0.0</v>
      </c>
      <c r="AC20" s="105">
        <v>0.0</v>
      </c>
      <c r="AD20" s="105">
        <v>0.0</v>
      </c>
      <c r="AE20" s="106">
        <v>0.0</v>
      </c>
      <c r="AF20" s="106">
        <v>0.0</v>
      </c>
      <c r="AG20" s="3"/>
      <c r="AH20" s="108">
        <f t="shared" ref="AH20:AJ20" si="24">sum(U20+AD20)</f>
        <v>0</v>
      </c>
      <c r="AI20" s="109">
        <f t="shared" si="24"/>
        <v>0</v>
      </c>
      <c r="AJ20" s="109">
        <f t="shared" si="24"/>
        <v>0</v>
      </c>
      <c r="AK20" s="107"/>
      <c r="AL20" s="105">
        <v>1.0</v>
      </c>
      <c r="AM20" s="105">
        <v>1.0</v>
      </c>
      <c r="AN20" s="105">
        <v>0.0</v>
      </c>
      <c r="AO20" s="105">
        <v>0.0</v>
      </c>
      <c r="AP20" s="105">
        <v>0.0</v>
      </c>
      <c r="AQ20" s="106">
        <v>0.0</v>
      </c>
      <c r="AR20" s="106">
        <v>0.0</v>
      </c>
      <c r="AS20" s="107"/>
      <c r="AT20" s="105">
        <v>2.0</v>
      </c>
      <c r="AU20" s="105">
        <v>2.0</v>
      </c>
      <c r="AV20" s="105">
        <v>0.0</v>
      </c>
      <c r="AW20" s="105">
        <v>0.0</v>
      </c>
      <c r="AX20" s="105">
        <v>0.0</v>
      </c>
      <c r="AY20" s="105">
        <v>0.0</v>
      </c>
      <c r="AZ20" s="106">
        <v>0.0</v>
      </c>
      <c r="BA20" s="106">
        <v>0.0</v>
      </c>
      <c r="BB20" s="3"/>
      <c r="BC20" s="108">
        <f t="shared" ref="BC20:BE20" si="25">sum(AP20+AY20)</f>
        <v>0</v>
      </c>
      <c r="BD20" s="109">
        <f t="shared" si="25"/>
        <v>0</v>
      </c>
      <c r="BE20" s="109">
        <f t="shared" si="25"/>
        <v>0</v>
      </c>
      <c r="BF20" s="107"/>
      <c r="BG20" s="108">
        <f t="shared" ref="BG20:BI20" si="26">AH20+BC20</f>
        <v>0</v>
      </c>
      <c r="BH20" s="109">
        <f t="shared" si="26"/>
        <v>0</v>
      </c>
      <c r="BI20" s="109">
        <f t="shared" si="26"/>
        <v>0</v>
      </c>
      <c r="BJ20" s="107"/>
      <c r="BK20" s="107"/>
    </row>
    <row r="21" ht="14.25" customHeight="1">
      <c r="A21" s="103"/>
      <c r="B21" s="104">
        <f t="shared" si="8"/>
        <v>45208</v>
      </c>
      <c r="C21" s="97"/>
      <c r="D21" s="105" t="s">
        <v>119</v>
      </c>
      <c r="E21" s="105"/>
      <c r="F21" s="105"/>
      <c r="G21" s="106">
        <v>0.0</v>
      </c>
      <c r="H21" s="105">
        <v>2.0</v>
      </c>
      <c r="I21" s="105">
        <v>16.0</v>
      </c>
      <c r="J21" s="105">
        <v>11.0</v>
      </c>
      <c r="K21" s="105">
        <v>1.0</v>
      </c>
      <c r="L21" s="105">
        <v>3.0</v>
      </c>
      <c r="M21" s="105">
        <v>1.0</v>
      </c>
      <c r="N21" s="105">
        <v>1.0</v>
      </c>
      <c r="O21" s="107"/>
      <c r="P21" s="107"/>
      <c r="Q21" s="105">
        <v>0.0</v>
      </c>
      <c r="R21" s="105">
        <v>0.0</v>
      </c>
      <c r="S21" s="105">
        <v>0.0</v>
      </c>
      <c r="T21" s="105">
        <v>0.0</v>
      </c>
      <c r="U21" s="105">
        <v>0.0</v>
      </c>
      <c r="V21" s="106">
        <v>0.0</v>
      </c>
      <c r="W21" s="106">
        <v>0.0</v>
      </c>
      <c r="X21" s="107"/>
      <c r="Y21" s="105">
        <v>0.0</v>
      </c>
      <c r="Z21" s="105">
        <v>0.0</v>
      </c>
      <c r="AA21" s="105">
        <v>0.0</v>
      </c>
      <c r="AB21" s="105">
        <v>0.0</v>
      </c>
      <c r="AC21" s="105">
        <v>0.0</v>
      </c>
      <c r="AD21" s="105">
        <v>0.0</v>
      </c>
      <c r="AE21" s="106">
        <v>0.0</v>
      </c>
      <c r="AF21" s="106">
        <v>0.0</v>
      </c>
      <c r="AG21" s="3"/>
      <c r="AH21" s="108">
        <f t="shared" ref="AH21:AJ21" si="27">sum(U21+AD21)</f>
        <v>0</v>
      </c>
      <c r="AI21" s="109">
        <f t="shared" si="27"/>
        <v>0</v>
      </c>
      <c r="AJ21" s="109">
        <f t="shared" si="27"/>
        <v>0</v>
      </c>
      <c r="AK21" s="107"/>
      <c r="AL21" s="105">
        <v>0.0</v>
      </c>
      <c r="AM21" s="105">
        <v>0.0</v>
      </c>
      <c r="AN21" s="105">
        <v>0.0</v>
      </c>
      <c r="AO21" s="105">
        <v>0.0</v>
      </c>
      <c r="AP21" s="105">
        <v>0.0</v>
      </c>
      <c r="AQ21" s="106">
        <v>0.0</v>
      </c>
      <c r="AR21" s="106">
        <v>0.0</v>
      </c>
      <c r="AS21" s="107"/>
      <c r="AT21" s="105">
        <v>0.0</v>
      </c>
      <c r="AU21" s="105">
        <v>0.0</v>
      </c>
      <c r="AV21" s="105">
        <v>0.0</v>
      </c>
      <c r="AW21" s="105">
        <v>0.0</v>
      </c>
      <c r="AX21" s="105">
        <v>0.0</v>
      </c>
      <c r="AY21" s="105">
        <v>0.0</v>
      </c>
      <c r="AZ21" s="106">
        <v>0.0</v>
      </c>
      <c r="BA21" s="106">
        <v>0.0</v>
      </c>
      <c r="BB21" s="3"/>
      <c r="BC21" s="108">
        <f t="shared" ref="BC21:BE21" si="28">sum(AP21+AY21)</f>
        <v>0</v>
      </c>
      <c r="BD21" s="109">
        <f t="shared" si="28"/>
        <v>0</v>
      </c>
      <c r="BE21" s="109">
        <f t="shared" si="28"/>
        <v>0</v>
      </c>
      <c r="BF21" s="107"/>
      <c r="BG21" s="108">
        <f t="shared" ref="BG21:BI21" si="29">AH21+BC21</f>
        <v>0</v>
      </c>
      <c r="BH21" s="109">
        <f t="shared" si="29"/>
        <v>0</v>
      </c>
      <c r="BI21" s="109">
        <f t="shared" si="29"/>
        <v>0</v>
      </c>
      <c r="BJ21" s="107"/>
      <c r="BK21" s="107"/>
    </row>
    <row r="22" ht="14.25" customHeight="1">
      <c r="A22" s="103"/>
      <c r="B22" s="104">
        <f t="shared" si="8"/>
        <v>45209</v>
      </c>
      <c r="C22" s="97"/>
      <c r="D22" s="105" t="s">
        <v>119</v>
      </c>
      <c r="E22" s="105"/>
      <c r="F22" s="105"/>
      <c r="G22" s="106">
        <v>0.0</v>
      </c>
      <c r="H22" s="105">
        <v>2.0</v>
      </c>
      <c r="I22" s="105">
        <v>30.0</v>
      </c>
      <c r="J22" s="105">
        <v>14.0</v>
      </c>
      <c r="K22" s="105">
        <v>5.0</v>
      </c>
      <c r="L22" s="105">
        <v>0.0</v>
      </c>
      <c r="M22" s="105">
        <v>0.0</v>
      </c>
      <c r="N22" s="105">
        <v>0.0</v>
      </c>
      <c r="O22" s="107"/>
      <c r="P22" s="107"/>
      <c r="Q22" s="105">
        <v>0.0</v>
      </c>
      <c r="R22" s="105">
        <v>0.0</v>
      </c>
      <c r="S22" s="105">
        <v>0.0</v>
      </c>
      <c r="T22" s="105">
        <v>0.0</v>
      </c>
      <c r="U22" s="105">
        <v>0.0</v>
      </c>
      <c r="V22" s="106">
        <v>0.0</v>
      </c>
      <c r="W22" s="106">
        <v>0.0</v>
      </c>
      <c r="X22" s="107"/>
      <c r="Y22" s="105">
        <v>0.0</v>
      </c>
      <c r="Z22" s="105">
        <v>0.0</v>
      </c>
      <c r="AA22" s="105">
        <v>0.0</v>
      </c>
      <c r="AB22" s="105">
        <v>0.0</v>
      </c>
      <c r="AC22" s="105">
        <v>0.0</v>
      </c>
      <c r="AD22" s="105">
        <v>0.0</v>
      </c>
      <c r="AE22" s="106">
        <v>0.0</v>
      </c>
      <c r="AF22" s="106">
        <v>0.0</v>
      </c>
      <c r="AG22" s="3"/>
      <c r="AH22" s="108">
        <f t="shared" ref="AH22:AJ22" si="30">sum(U22+AD22)</f>
        <v>0</v>
      </c>
      <c r="AI22" s="109">
        <f t="shared" si="30"/>
        <v>0</v>
      </c>
      <c r="AJ22" s="109">
        <f t="shared" si="30"/>
        <v>0</v>
      </c>
      <c r="AK22" s="107"/>
      <c r="AL22" s="105">
        <v>0.0</v>
      </c>
      <c r="AM22" s="105">
        <v>0.0</v>
      </c>
      <c r="AN22" s="105">
        <v>0.0</v>
      </c>
      <c r="AO22" s="105">
        <v>0.0</v>
      </c>
      <c r="AP22" s="105">
        <v>0.0</v>
      </c>
      <c r="AQ22" s="106">
        <v>0.0</v>
      </c>
      <c r="AR22" s="106">
        <v>0.0</v>
      </c>
      <c r="AS22" s="107"/>
      <c r="AT22" s="105">
        <v>0.0</v>
      </c>
      <c r="AU22" s="105">
        <v>0.0</v>
      </c>
      <c r="AV22" s="105">
        <v>0.0</v>
      </c>
      <c r="AW22" s="105">
        <v>0.0</v>
      </c>
      <c r="AX22" s="105">
        <v>0.0</v>
      </c>
      <c r="AY22" s="105">
        <v>0.0</v>
      </c>
      <c r="AZ22" s="106">
        <v>0.0</v>
      </c>
      <c r="BA22" s="106">
        <v>0.0</v>
      </c>
      <c r="BB22" s="3"/>
      <c r="BC22" s="108">
        <f t="shared" ref="BC22:BE22" si="31">sum(AP22+AY22)</f>
        <v>0</v>
      </c>
      <c r="BD22" s="109">
        <f t="shared" si="31"/>
        <v>0</v>
      </c>
      <c r="BE22" s="109">
        <f t="shared" si="31"/>
        <v>0</v>
      </c>
      <c r="BF22" s="107"/>
      <c r="BG22" s="108">
        <f t="shared" ref="BG22:BI22" si="32">AH22+BC22</f>
        <v>0</v>
      </c>
      <c r="BH22" s="109">
        <f t="shared" si="32"/>
        <v>0</v>
      </c>
      <c r="BI22" s="109">
        <f t="shared" si="32"/>
        <v>0</v>
      </c>
      <c r="BJ22" s="107"/>
      <c r="BK22" s="107"/>
    </row>
    <row r="23" ht="14.25" customHeight="1">
      <c r="A23" s="103"/>
      <c r="B23" s="104">
        <f t="shared" si="8"/>
        <v>45210</v>
      </c>
      <c r="C23" s="97"/>
      <c r="D23" s="105" t="s">
        <v>119</v>
      </c>
      <c r="E23" s="105"/>
      <c r="F23" s="105"/>
      <c r="G23" s="106">
        <v>0.0</v>
      </c>
      <c r="H23" s="105">
        <v>0.0</v>
      </c>
      <c r="I23" s="105">
        <v>0.0</v>
      </c>
      <c r="J23" s="105">
        <v>0.0</v>
      </c>
      <c r="K23" s="105">
        <v>0.0</v>
      </c>
      <c r="L23" s="105">
        <v>0.0</v>
      </c>
      <c r="M23" s="105">
        <v>0.0</v>
      </c>
      <c r="N23" s="105">
        <v>0.0</v>
      </c>
      <c r="O23" s="107"/>
      <c r="P23" s="107"/>
      <c r="Q23" s="105">
        <v>0.0</v>
      </c>
      <c r="R23" s="105">
        <v>0.0</v>
      </c>
      <c r="S23" s="105">
        <v>0.0</v>
      </c>
      <c r="T23" s="105">
        <v>0.0</v>
      </c>
      <c r="U23" s="105">
        <v>0.0</v>
      </c>
      <c r="V23" s="106">
        <v>0.0</v>
      </c>
      <c r="W23" s="106">
        <v>0.0</v>
      </c>
      <c r="X23" s="107"/>
      <c r="Y23" s="105">
        <v>0.0</v>
      </c>
      <c r="Z23" s="105">
        <v>0.0</v>
      </c>
      <c r="AA23" s="105">
        <v>0.0</v>
      </c>
      <c r="AB23" s="105">
        <v>0.0</v>
      </c>
      <c r="AC23" s="105">
        <v>0.0</v>
      </c>
      <c r="AD23" s="105">
        <v>0.0</v>
      </c>
      <c r="AE23" s="106">
        <v>0.0</v>
      </c>
      <c r="AF23" s="106">
        <v>0.0</v>
      </c>
      <c r="AG23" s="3"/>
      <c r="AH23" s="108">
        <f t="shared" ref="AH23:AJ23" si="33">sum(U23+AD23)</f>
        <v>0</v>
      </c>
      <c r="AI23" s="109">
        <f t="shared" si="33"/>
        <v>0</v>
      </c>
      <c r="AJ23" s="109">
        <f t="shared" si="33"/>
        <v>0</v>
      </c>
      <c r="AK23" s="107"/>
      <c r="AL23" s="105">
        <v>0.0</v>
      </c>
      <c r="AM23" s="105">
        <v>0.0</v>
      </c>
      <c r="AN23" s="105">
        <v>0.0</v>
      </c>
      <c r="AO23" s="105">
        <v>0.0</v>
      </c>
      <c r="AP23" s="105">
        <v>0.0</v>
      </c>
      <c r="AQ23" s="106">
        <v>0.0</v>
      </c>
      <c r="AR23" s="106">
        <v>0.0</v>
      </c>
      <c r="AS23" s="107"/>
      <c r="AT23" s="105">
        <v>0.0</v>
      </c>
      <c r="AU23" s="105">
        <v>0.0</v>
      </c>
      <c r="AV23" s="105">
        <v>0.0</v>
      </c>
      <c r="AW23" s="105">
        <v>0.0</v>
      </c>
      <c r="AX23" s="105">
        <v>0.0</v>
      </c>
      <c r="AY23" s="105">
        <v>0.0</v>
      </c>
      <c r="AZ23" s="106">
        <v>0.0</v>
      </c>
      <c r="BA23" s="106">
        <v>0.0</v>
      </c>
      <c r="BB23" s="3"/>
      <c r="BC23" s="108">
        <f t="shared" ref="BC23:BE23" si="34">sum(AP23+AY23)</f>
        <v>0</v>
      </c>
      <c r="BD23" s="109">
        <f t="shared" si="34"/>
        <v>0</v>
      </c>
      <c r="BE23" s="109">
        <f t="shared" si="34"/>
        <v>0</v>
      </c>
      <c r="BF23" s="107"/>
      <c r="BG23" s="108">
        <f t="shared" ref="BG23:BI23" si="35">AH23+BC23</f>
        <v>0</v>
      </c>
      <c r="BH23" s="109">
        <f t="shared" si="35"/>
        <v>0</v>
      </c>
      <c r="BI23" s="109">
        <f t="shared" si="35"/>
        <v>0</v>
      </c>
      <c r="BJ23" s="107"/>
      <c r="BK23" s="107"/>
    </row>
    <row r="24" ht="14.25" customHeight="1">
      <c r="A24" s="103"/>
      <c r="B24" s="104">
        <f t="shared" si="8"/>
        <v>45211</v>
      </c>
      <c r="C24" s="97"/>
      <c r="D24" s="105" t="s">
        <v>119</v>
      </c>
      <c r="E24" s="105"/>
      <c r="F24" s="105"/>
      <c r="G24" s="106">
        <v>0.0</v>
      </c>
      <c r="H24" s="105">
        <v>0.0</v>
      </c>
      <c r="I24" s="105">
        <v>0.0</v>
      </c>
      <c r="J24" s="105">
        <v>0.0</v>
      </c>
      <c r="K24" s="105">
        <v>0.0</v>
      </c>
      <c r="L24" s="105">
        <v>0.0</v>
      </c>
      <c r="M24" s="105">
        <v>0.0</v>
      </c>
      <c r="N24" s="105">
        <v>0.0</v>
      </c>
      <c r="O24" s="107"/>
      <c r="P24" s="107"/>
      <c r="Q24" s="105">
        <v>0.0</v>
      </c>
      <c r="R24" s="105">
        <v>0.0</v>
      </c>
      <c r="S24" s="105">
        <v>0.0</v>
      </c>
      <c r="T24" s="105">
        <v>0.0</v>
      </c>
      <c r="U24" s="105">
        <v>0.0</v>
      </c>
      <c r="V24" s="106">
        <v>0.0</v>
      </c>
      <c r="W24" s="106">
        <v>0.0</v>
      </c>
      <c r="X24" s="107"/>
      <c r="Y24" s="105">
        <v>0.0</v>
      </c>
      <c r="Z24" s="105">
        <v>0.0</v>
      </c>
      <c r="AA24" s="105">
        <v>0.0</v>
      </c>
      <c r="AB24" s="105">
        <v>0.0</v>
      </c>
      <c r="AC24" s="105">
        <v>0.0</v>
      </c>
      <c r="AD24" s="105">
        <v>0.0</v>
      </c>
      <c r="AE24" s="106">
        <v>0.0</v>
      </c>
      <c r="AF24" s="106">
        <v>0.0</v>
      </c>
      <c r="AG24" s="3"/>
      <c r="AH24" s="108">
        <f t="shared" ref="AH24:AJ24" si="36">sum(U24+AD24)</f>
        <v>0</v>
      </c>
      <c r="AI24" s="109">
        <f t="shared" si="36"/>
        <v>0</v>
      </c>
      <c r="AJ24" s="109">
        <f t="shared" si="36"/>
        <v>0</v>
      </c>
      <c r="AK24" s="107"/>
      <c r="AL24" s="105">
        <v>0.0</v>
      </c>
      <c r="AM24" s="105">
        <v>0.0</v>
      </c>
      <c r="AN24" s="105">
        <v>0.0</v>
      </c>
      <c r="AO24" s="105">
        <v>0.0</v>
      </c>
      <c r="AP24" s="105">
        <v>0.0</v>
      </c>
      <c r="AQ24" s="106">
        <v>0.0</v>
      </c>
      <c r="AR24" s="106">
        <v>0.0</v>
      </c>
      <c r="AS24" s="107"/>
      <c r="AT24" s="105">
        <v>0.0</v>
      </c>
      <c r="AU24" s="105">
        <v>0.0</v>
      </c>
      <c r="AV24" s="105">
        <v>0.0</v>
      </c>
      <c r="AW24" s="105">
        <v>0.0</v>
      </c>
      <c r="AX24" s="105">
        <v>0.0</v>
      </c>
      <c r="AY24" s="105">
        <v>0.0</v>
      </c>
      <c r="AZ24" s="106">
        <v>0.0</v>
      </c>
      <c r="BA24" s="106">
        <v>0.0</v>
      </c>
      <c r="BB24" s="3"/>
      <c r="BC24" s="108">
        <f t="shared" ref="BC24:BE24" si="37">sum(AP24+AY24)</f>
        <v>0</v>
      </c>
      <c r="BD24" s="109">
        <f t="shared" si="37"/>
        <v>0</v>
      </c>
      <c r="BE24" s="109">
        <f t="shared" si="37"/>
        <v>0</v>
      </c>
      <c r="BF24" s="107"/>
      <c r="BG24" s="108">
        <f t="shared" ref="BG24:BI24" si="38">AH24+BC24</f>
        <v>0</v>
      </c>
      <c r="BH24" s="109">
        <f t="shared" si="38"/>
        <v>0</v>
      </c>
      <c r="BI24" s="109">
        <f t="shared" si="38"/>
        <v>0</v>
      </c>
      <c r="BJ24" s="107"/>
      <c r="BK24" s="107"/>
    </row>
    <row r="25" ht="14.25" customHeight="1">
      <c r="A25" s="103"/>
      <c r="B25" s="104">
        <f t="shared" si="8"/>
        <v>45212</v>
      </c>
      <c r="C25" s="97"/>
      <c r="D25" s="105" t="s">
        <v>119</v>
      </c>
      <c r="E25" s="105"/>
      <c r="F25" s="105"/>
      <c r="G25" s="106">
        <v>0.0</v>
      </c>
      <c r="H25" s="105">
        <v>0.0</v>
      </c>
      <c r="I25" s="105">
        <v>0.0</v>
      </c>
      <c r="J25" s="105">
        <v>0.0</v>
      </c>
      <c r="K25" s="105">
        <v>0.0</v>
      </c>
      <c r="L25" s="105">
        <v>0.0</v>
      </c>
      <c r="M25" s="105">
        <v>0.0</v>
      </c>
      <c r="N25" s="105">
        <v>0.0</v>
      </c>
      <c r="O25" s="107"/>
      <c r="P25" s="107"/>
      <c r="Q25" s="105">
        <v>0.0</v>
      </c>
      <c r="R25" s="105">
        <v>0.0</v>
      </c>
      <c r="S25" s="105">
        <v>0.0</v>
      </c>
      <c r="T25" s="105">
        <v>0.0</v>
      </c>
      <c r="U25" s="105">
        <v>0.0</v>
      </c>
      <c r="V25" s="106">
        <v>0.0</v>
      </c>
      <c r="W25" s="106">
        <v>0.0</v>
      </c>
      <c r="X25" s="107"/>
      <c r="Y25" s="105">
        <v>0.0</v>
      </c>
      <c r="Z25" s="105">
        <v>0.0</v>
      </c>
      <c r="AA25" s="105">
        <v>0.0</v>
      </c>
      <c r="AB25" s="105">
        <v>0.0</v>
      </c>
      <c r="AC25" s="105">
        <v>0.0</v>
      </c>
      <c r="AD25" s="105">
        <v>0.0</v>
      </c>
      <c r="AE25" s="106">
        <v>0.0</v>
      </c>
      <c r="AF25" s="106">
        <v>0.0</v>
      </c>
      <c r="AG25" s="3"/>
      <c r="AH25" s="108">
        <f t="shared" ref="AH25:AJ25" si="39">sum(U25+AD25)</f>
        <v>0</v>
      </c>
      <c r="AI25" s="109">
        <f t="shared" si="39"/>
        <v>0</v>
      </c>
      <c r="AJ25" s="109">
        <f t="shared" si="39"/>
        <v>0</v>
      </c>
      <c r="AK25" s="107"/>
      <c r="AL25" s="105">
        <v>0.0</v>
      </c>
      <c r="AM25" s="105">
        <v>0.0</v>
      </c>
      <c r="AN25" s="105">
        <v>0.0</v>
      </c>
      <c r="AO25" s="105">
        <v>0.0</v>
      </c>
      <c r="AP25" s="105">
        <v>0.0</v>
      </c>
      <c r="AQ25" s="106">
        <v>0.0</v>
      </c>
      <c r="AR25" s="106">
        <v>0.0</v>
      </c>
      <c r="AS25" s="107"/>
      <c r="AT25" s="105">
        <v>0.0</v>
      </c>
      <c r="AU25" s="105">
        <v>0.0</v>
      </c>
      <c r="AV25" s="105">
        <v>0.0</v>
      </c>
      <c r="AW25" s="105">
        <v>0.0</v>
      </c>
      <c r="AX25" s="105">
        <v>0.0</v>
      </c>
      <c r="AY25" s="105">
        <v>0.0</v>
      </c>
      <c r="AZ25" s="106">
        <v>0.0</v>
      </c>
      <c r="BA25" s="106">
        <v>0.0</v>
      </c>
      <c r="BB25" s="3"/>
      <c r="BC25" s="108">
        <f t="shared" ref="BC25:BE25" si="40">sum(AP25+AY25)</f>
        <v>0</v>
      </c>
      <c r="BD25" s="109">
        <f t="shared" si="40"/>
        <v>0</v>
      </c>
      <c r="BE25" s="109">
        <f t="shared" si="40"/>
        <v>0</v>
      </c>
      <c r="BF25" s="107"/>
      <c r="BG25" s="108">
        <f t="shared" ref="BG25:BI25" si="41">AH25+BC25</f>
        <v>0</v>
      </c>
      <c r="BH25" s="109">
        <f t="shared" si="41"/>
        <v>0</v>
      </c>
      <c r="BI25" s="109">
        <f t="shared" si="41"/>
        <v>0</v>
      </c>
      <c r="BJ25" s="107"/>
      <c r="BK25" s="107"/>
    </row>
    <row r="26" ht="14.25" customHeight="1">
      <c r="A26" s="103"/>
      <c r="B26" s="104">
        <f t="shared" si="8"/>
        <v>45213</v>
      </c>
      <c r="C26" s="97"/>
      <c r="D26" s="105" t="s">
        <v>119</v>
      </c>
      <c r="E26" s="105"/>
      <c r="F26" s="105"/>
      <c r="G26" s="106">
        <v>0.0</v>
      </c>
      <c r="H26" s="105">
        <v>0.0</v>
      </c>
      <c r="I26" s="105">
        <v>0.0</v>
      </c>
      <c r="J26" s="105">
        <v>0.0</v>
      </c>
      <c r="K26" s="105">
        <v>0.0</v>
      </c>
      <c r="L26" s="105">
        <v>0.0</v>
      </c>
      <c r="M26" s="105">
        <v>0.0</v>
      </c>
      <c r="N26" s="105">
        <v>0.0</v>
      </c>
      <c r="O26" s="107"/>
      <c r="P26" s="107"/>
      <c r="Q26" s="105">
        <v>0.0</v>
      </c>
      <c r="R26" s="105">
        <v>0.0</v>
      </c>
      <c r="S26" s="105">
        <v>0.0</v>
      </c>
      <c r="T26" s="105">
        <v>0.0</v>
      </c>
      <c r="U26" s="105">
        <v>0.0</v>
      </c>
      <c r="V26" s="106">
        <v>0.0</v>
      </c>
      <c r="W26" s="106">
        <v>0.0</v>
      </c>
      <c r="X26" s="107"/>
      <c r="Y26" s="105">
        <v>0.0</v>
      </c>
      <c r="Z26" s="105">
        <v>0.0</v>
      </c>
      <c r="AA26" s="105">
        <v>0.0</v>
      </c>
      <c r="AB26" s="105">
        <v>0.0</v>
      </c>
      <c r="AC26" s="105">
        <v>0.0</v>
      </c>
      <c r="AD26" s="105">
        <v>0.0</v>
      </c>
      <c r="AE26" s="106">
        <v>0.0</v>
      </c>
      <c r="AF26" s="106">
        <v>0.0</v>
      </c>
      <c r="AG26" s="3"/>
      <c r="AH26" s="108">
        <f t="shared" ref="AH26:AJ26" si="42">sum(U26+AD26)</f>
        <v>0</v>
      </c>
      <c r="AI26" s="109">
        <f t="shared" si="42"/>
        <v>0</v>
      </c>
      <c r="AJ26" s="109">
        <f t="shared" si="42"/>
        <v>0</v>
      </c>
      <c r="AK26" s="107"/>
      <c r="AL26" s="105">
        <v>0.0</v>
      </c>
      <c r="AM26" s="105">
        <v>0.0</v>
      </c>
      <c r="AN26" s="105">
        <v>0.0</v>
      </c>
      <c r="AO26" s="105">
        <v>0.0</v>
      </c>
      <c r="AP26" s="105">
        <v>0.0</v>
      </c>
      <c r="AQ26" s="106">
        <v>0.0</v>
      </c>
      <c r="AR26" s="106">
        <v>0.0</v>
      </c>
      <c r="AS26" s="107"/>
      <c r="AT26" s="105">
        <v>0.0</v>
      </c>
      <c r="AU26" s="105">
        <v>0.0</v>
      </c>
      <c r="AV26" s="105">
        <v>0.0</v>
      </c>
      <c r="AW26" s="105">
        <v>0.0</v>
      </c>
      <c r="AX26" s="105">
        <v>0.0</v>
      </c>
      <c r="AY26" s="105">
        <v>0.0</v>
      </c>
      <c r="AZ26" s="106">
        <v>0.0</v>
      </c>
      <c r="BA26" s="106">
        <v>0.0</v>
      </c>
      <c r="BB26" s="3"/>
      <c r="BC26" s="108">
        <f t="shared" ref="BC26:BE26" si="43">sum(AP26+AY26)</f>
        <v>0</v>
      </c>
      <c r="BD26" s="109">
        <f t="shared" si="43"/>
        <v>0</v>
      </c>
      <c r="BE26" s="109">
        <f t="shared" si="43"/>
        <v>0</v>
      </c>
      <c r="BF26" s="107"/>
      <c r="BG26" s="108">
        <f t="shared" ref="BG26:BI26" si="44">AH26+BC26</f>
        <v>0</v>
      </c>
      <c r="BH26" s="109">
        <f t="shared" si="44"/>
        <v>0</v>
      </c>
      <c r="BI26" s="109">
        <f t="shared" si="44"/>
        <v>0</v>
      </c>
      <c r="BJ26" s="107"/>
      <c r="BK26" s="107"/>
    </row>
    <row r="27" ht="14.25" customHeight="1">
      <c r="A27" s="103"/>
      <c r="B27" s="104">
        <f t="shared" si="8"/>
        <v>45214</v>
      </c>
      <c r="C27" s="97"/>
      <c r="D27" s="105" t="s">
        <v>119</v>
      </c>
      <c r="E27" s="105"/>
      <c r="F27" s="105"/>
      <c r="G27" s="106">
        <v>0.0</v>
      </c>
      <c r="H27" s="105">
        <v>0.0</v>
      </c>
      <c r="I27" s="105">
        <v>0.0</v>
      </c>
      <c r="J27" s="105">
        <v>0.0</v>
      </c>
      <c r="K27" s="105">
        <v>0.0</v>
      </c>
      <c r="L27" s="105">
        <v>0.0</v>
      </c>
      <c r="M27" s="105">
        <v>0.0</v>
      </c>
      <c r="N27" s="105">
        <v>0.0</v>
      </c>
      <c r="O27" s="107"/>
      <c r="P27" s="107"/>
      <c r="Q27" s="105">
        <v>0.0</v>
      </c>
      <c r="R27" s="105">
        <v>0.0</v>
      </c>
      <c r="S27" s="105">
        <v>0.0</v>
      </c>
      <c r="T27" s="105">
        <v>0.0</v>
      </c>
      <c r="U27" s="105">
        <v>0.0</v>
      </c>
      <c r="V27" s="106">
        <v>0.0</v>
      </c>
      <c r="W27" s="106">
        <v>0.0</v>
      </c>
      <c r="X27" s="107"/>
      <c r="Y27" s="105">
        <v>0.0</v>
      </c>
      <c r="Z27" s="105">
        <v>0.0</v>
      </c>
      <c r="AA27" s="105">
        <v>0.0</v>
      </c>
      <c r="AB27" s="105">
        <v>0.0</v>
      </c>
      <c r="AC27" s="105">
        <v>0.0</v>
      </c>
      <c r="AD27" s="105">
        <v>0.0</v>
      </c>
      <c r="AE27" s="106">
        <v>0.0</v>
      </c>
      <c r="AF27" s="106">
        <v>0.0</v>
      </c>
      <c r="AG27" s="3"/>
      <c r="AH27" s="108">
        <f t="shared" ref="AH27:AJ27" si="45">sum(U27+AD27)</f>
        <v>0</v>
      </c>
      <c r="AI27" s="109">
        <f t="shared" si="45"/>
        <v>0</v>
      </c>
      <c r="AJ27" s="109">
        <f t="shared" si="45"/>
        <v>0</v>
      </c>
      <c r="AK27" s="107"/>
      <c r="AL27" s="105">
        <v>0.0</v>
      </c>
      <c r="AM27" s="105">
        <v>0.0</v>
      </c>
      <c r="AN27" s="105">
        <v>0.0</v>
      </c>
      <c r="AO27" s="105">
        <v>0.0</v>
      </c>
      <c r="AP27" s="105">
        <v>0.0</v>
      </c>
      <c r="AQ27" s="106">
        <v>0.0</v>
      </c>
      <c r="AR27" s="106">
        <v>0.0</v>
      </c>
      <c r="AS27" s="107"/>
      <c r="AT27" s="105">
        <v>0.0</v>
      </c>
      <c r="AU27" s="105">
        <v>0.0</v>
      </c>
      <c r="AV27" s="105">
        <v>0.0</v>
      </c>
      <c r="AW27" s="105">
        <v>0.0</v>
      </c>
      <c r="AX27" s="105">
        <v>0.0</v>
      </c>
      <c r="AY27" s="105">
        <v>0.0</v>
      </c>
      <c r="AZ27" s="106">
        <v>0.0</v>
      </c>
      <c r="BA27" s="106">
        <v>0.0</v>
      </c>
      <c r="BB27" s="3"/>
      <c r="BC27" s="108">
        <f t="shared" ref="BC27:BE27" si="46">sum(AP27+AY27)</f>
        <v>0</v>
      </c>
      <c r="BD27" s="109">
        <f t="shared" si="46"/>
        <v>0</v>
      </c>
      <c r="BE27" s="109">
        <f t="shared" si="46"/>
        <v>0</v>
      </c>
      <c r="BF27" s="107"/>
      <c r="BG27" s="108">
        <f t="shared" ref="BG27:BI27" si="47">AH27+BC27</f>
        <v>0</v>
      </c>
      <c r="BH27" s="109">
        <f t="shared" si="47"/>
        <v>0</v>
      </c>
      <c r="BI27" s="109">
        <f t="shared" si="47"/>
        <v>0</v>
      </c>
      <c r="BJ27" s="107"/>
      <c r="BK27" s="107"/>
    </row>
    <row r="28" ht="14.25" customHeight="1">
      <c r="A28" s="103"/>
      <c r="B28" s="104">
        <f t="shared" si="8"/>
        <v>45215</v>
      </c>
      <c r="C28" s="97"/>
      <c r="D28" s="105" t="s">
        <v>119</v>
      </c>
      <c r="E28" s="105"/>
      <c r="F28" s="105"/>
      <c r="G28" s="106">
        <v>0.0</v>
      </c>
      <c r="H28" s="105">
        <v>0.0</v>
      </c>
      <c r="I28" s="105">
        <v>0.0</v>
      </c>
      <c r="J28" s="105">
        <v>0.0</v>
      </c>
      <c r="K28" s="105">
        <v>0.0</v>
      </c>
      <c r="L28" s="105">
        <v>0.0</v>
      </c>
      <c r="M28" s="105">
        <v>0.0</v>
      </c>
      <c r="N28" s="105">
        <v>0.0</v>
      </c>
      <c r="O28" s="107"/>
      <c r="P28" s="107"/>
      <c r="Q28" s="105">
        <v>0.0</v>
      </c>
      <c r="R28" s="105">
        <v>0.0</v>
      </c>
      <c r="S28" s="105">
        <v>0.0</v>
      </c>
      <c r="T28" s="105">
        <v>0.0</v>
      </c>
      <c r="U28" s="105">
        <v>0.0</v>
      </c>
      <c r="V28" s="106">
        <v>0.0</v>
      </c>
      <c r="W28" s="106">
        <v>0.0</v>
      </c>
      <c r="X28" s="107"/>
      <c r="Y28" s="105">
        <v>0.0</v>
      </c>
      <c r="Z28" s="105">
        <v>0.0</v>
      </c>
      <c r="AA28" s="105">
        <v>0.0</v>
      </c>
      <c r="AB28" s="105">
        <v>0.0</v>
      </c>
      <c r="AC28" s="105">
        <v>0.0</v>
      </c>
      <c r="AD28" s="105">
        <v>0.0</v>
      </c>
      <c r="AE28" s="106">
        <v>0.0</v>
      </c>
      <c r="AF28" s="106">
        <v>0.0</v>
      </c>
      <c r="AG28" s="3"/>
      <c r="AH28" s="108">
        <f t="shared" ref="AH28:AJ28" si="48">sum(U28+AD28)</f>
        <v>0</v>
      </c>
      <c r="AI28" s="109">
        <f t="shared" si="48"/>
        <v>0</v>
      </c>
      <c r="AJ28" s="109">
        <f t="shared" si="48"/>
        <v>0</v>
      </c>
      <c r="AK28" s="107"/>
      <c r="AL28" s="105">
        <v>0.0</v>
      </c>
      <c r="AM28" s="105">
        <v>0.0</v>
      </c>
      <c r="AN28" s="105">
        <v>0.0</v>
      </c>
      <c r="AO28" s="105">
        <v>0.0</v>
      </c>
      <c r="AP28" s="105">
        <v>0.0</v>
      </c>
      <c r="AQ28" s="106">
        <v>0.0</v>
      </c>
      <c r="AR28" s="106">
        <v>0.0</v>
      </c>
      <c r="AS28" s="107"/>
      <c r="AT28" s="105">
        <v>0.0</v>
      </c>
      <c r="AU28" s="105">
        <v>0.0</v>
      </c>
      <c r="AV28" s="105">
        <v>0.0</v>
      </c>
      <c r="AW28" s="105">
        <v>0.0</v>
      </c>
      <c r="AX28" s="105">
        <v>0.0</v>
      </c>
      <c r="AY28" s="105">
        <v>0.0</v>
      </c>
      <c r="AZ28" s="106">
        <v>0.0</v>
      </c>
      <c r="BA28" s="106">
        <v>0.0</v>
      </c>
      <c r="BB28" s="3"/>
      <c r="BC28" s="108">
        <f t="shared" ref="BC28:BE28" si="49">sum(AP28+AY28)</f>
        <v>0</v>
      </c>
      <c r="BD28" s="109">
        <f t="shared" si="49"/>
        <v>0</v>
      </c>
      <c r="BE28" s="109">
        <f t="shared" si="49"/>
        <v>0</v>
      </c>
      <c r="BF28" s="107"/>
      <c r="BG28" s="108">
        <f t="shared" ref="BG28:BI28" si="50">AH28+BC28</f>
        <v>0</v>
      </c>
      <c r="BH28" s="109">
        <f t="shared" si="50"/>
        <v>0</v>
      </c>
      <c r="BI28" s="109">
        <f t="shared" si="50"/>
        <v>0</v>
      </c>
      <c r="BJ28" s="107"/>
      <c r="BK28" s="107"/>
    </row>
    <row r="29" ht="14.25" customHeight="1">
      <c r="A29" s="103"/>
      <c r="B29" s="104">
        <f t="shared" si="8"/>
        <v>45216</v>
      </c>
      <c r="C29" s="97"/>
      <c r="D29" s="105" t="s">
        <v>119</v>
      </c>
      <c r="E29" s="105"/>
      <c r="F29" s="105"/>
      <c r="G29" s="106">
        <v>0.0</v>
      </c>
      <c r="H29" s="105">
        <v>0.0</v>
      </c>
      <c r="I29" s="105">
        <v>0.0</v>
      </c>
      <c r="J29" s="105">
        <v>0.0</v>
      </c>
      <c r="K29" s="105">
        <v>0.0</v>
      </c>
      <c r="L29" s="105">
        <v>0.0</v>
      </c>
      <c r="M29" s="105">
        <v>0.0</v>
      </c>
      <c r="N29" s="105">
        <v>0.0</v>
      </c>
      <c r="O29" s="107"/>
      <c r="P29" s="107"/>
      <c r="Q29" s="105">
        <v>0.0</v>
      </c>
      <c r="R29" s="105">
        <v>0.0</v>
      </c>
      <c r="S29" s="105">
        <v>0.0</v>
      </c>
      <c r="T29" s="105">
        <v>0.0</v>
      </c>
      <c r="U29" s="105">
        <v>0.0</v>
      </c>
      <c r="V29" s="106">
        <v>0.0</v>
      </c>
      <c r="W29" s="106">
        <v>0.0</v>
      </c>
      <c r="X29" s="107"/>
      <c r="Y29" s="105">
        <v>0.0</v>
      </c>
      <c r="Z29" s="105">
        <v>0.0</v>
      </c>
      <c r="AA29" s="105">
        <v>0.0</v>
      </c>
      <c r="AB29" s="105">
        <v>0.0</v>
      </c>
      <c r="AC29" s="105">
        <v>0.0</v>
      </c>
      <c r="AD29" s="105">
        <v>0.0</v>
      </c>
      <c r="AE29" s="106">
        <v>0.0</v>
      </c>
      <c r="AF29" s="106">
        <v>0.0</v>
      </c>
      <c r="AG29" s="3"/>
      <c r="AH29" s="108">
        <f t="shared" ref="AH29:AJ29" si="51">sum(U29+AD29)</f>
        <v>0</v>
      </c>
      <c r="AI29" s="109">
        <f t="shared" si="51"/>
        <v>0</v>
      </c>
      <c r="AJ29" s="109">
        <f t="shared" si="51"/>
        <v>0</v>
      </c>
      <c r="AK29" s="107"/>
      <c r="AL29" s="105">
        <v>0.0</v>
      </c>
      <c r="AM29" s="105">
        <v>0.0</v>
      </c>
      <c r="AN29" s="105">
        <v>0.0</v>
      </c>
      <c r="AO29" s="105">
        <v>0.0</v>
      </c>
      <c r="AP29" s="105">
        <v>0.0</v>
      </c>
      <c r="AQ29" s="106">
        <v>0.0</v>
      </c>
      <c r="AR29" s="106">
        <v>0.0</v>
      </c>
      <c r="AS29" s="107"/>
      <c r="AT29" s="105">
        <v>0.0</v>
      </c>
      <c r="AU29" s="105">
        <v>0.0</v>
      </c>
      <c r="AV29" s="105">
        <v>0.0</v>
      </c>
      <c r="AW29" s="105">
        <v>0.0</v>
      </c>
      <c r="AX29" s="105">
        <v>0.0</v>
      </c>
      <c r="AY29" s="105">
        <v>0.0</v>
      </c>
      <c r="AZ29" s="106">
        <v>0.0</v>
      </c>
      <c r="BA29" s="106">
        <v>0.0</v>
      </c>
      <c r="BB29" s="3"/>
      <c r="BC29" s="108">
        <f t="shared" ref="BC29:BE29" si="52">sum(AP29+AY29)</f>
        <v>0</v>
      </c>
      <c r="BD29" s="109">
        <f t="shared" si="52"/>
        <v>0</v>
      </c>
      <c r="BE29" s="109">
        <f t="shared" si="52"/>
        <v>0</v>
      </c>
      <c r="BF29" s="107"/>
      <c r="BG29" s="108">
        <f t="shared" ref="BG29:BI29" si="53">AH29+BC29</f>
        <v>0</v>
      </c>
      <c r="BH29" s="109">
        <f t="shared" si="53"/>
        <v>0</v>
      </c>
      <c r="BI29" s="109">
        <f t="shared" si="53"/>
        <v>0</v>
      </c>
      <c r="BJ29" s="107"/>
      <c r="BK29" s="107"/>
    </row>
    <row r="30" ht="14.25" customHeight="1">
      <c r="A30" s="103"/>
      <c r="B30" s="104">
        <f t="shared" si="8"/>
        <v>45217</v>
      </c>
      <c r="C30" s="97"/>
      <c r="D30" s="105" t="s">
        <v>119</v>
      </c>
      <c r="E30" s="105"/>
      <c r="F30" s="105"/>
      <c r="G30" s="106">
        <v>0.0</v>
      </c>
      <c r="H30" s="105">
        <v>0.0</v>
      </c>
      <c r="I30" s="105">
        <v>0.0</v>
      </c>
      <c r="J30" s="105">
        <v>0.0</v>
      </c>
      <c r="K30" s="105">
        <v>0.0</v>
      </c>
      <c r="L30" s="105">
        <v>0.0</v>
      </c>
      <c r="M30" s="105">
        <v>0.0</v>
      </c>
      <c r="N30" s="105">
        <v>0.0</v>
      </c>
      <c r="O30" s="107"/>
      <c r="P30" s="107"/>
      <c r="Q30" s="105">
        <v>0.0</v>
      </c>
      <c r="R30" s="105">
        <v>0.0</v>
      </c>
      <c r="S30" s="105">
        <v>0.0</v>
      </c>
      <c r="T30" s="105">
        <v>0.0</v>
      </c>
      <c r="U30" s="105">
        <v>0.0</v>
      </c>
      <c r="V30" s="106">
        <v>0.0</v>
      </c>
      <c r="W30" s="106">
        <v>0.0</v>
      </c>
      <c r="X30" s="107"/>
      <c r="Y30" s="105">
        <v>0.0</v>
      </c>
      <c r="Z30" s="105">
        <v>0.0</v>
      </c>
      <c r="AA30" s="105">
        <v>0.0</v>
      </c>
      <c r="AB30" s="105">
        <v>0.0</v>
      </c>
      <c r="AC30" s="105">
        <v>0.0</v>
      </c>
      <c r="AD30" s="105">
        <v>0.0</v>
      </c>
      <c r="AE30" s="106">
        <v>0.0</v>
      </c>
      <c r="AF30" s="106">
        <v>0.0</v>
      </c>
      <c r="AG30" s="3"/>
      <c r="AH30" s="108">
        <f t="shared" ref="AH30:AJ30" si="54">sum(U30+AD30)</f>
        <v>0</v>
      </c>
      <c r="AI30" s="109">
        <f t="shared" si="54"/>
        <v>0</v>
      </c>
      <c r="AJ30" s="109">
        <f t="shared" si="54"/>
        <v>0</v>
      </c>
      <c r="AK30" s="107"/>
      <c r="AL30" s="105">
        <v>0.0</v>
      </c>
      <c r="AM30" s="105">
        <v>0.0</v>
      </c>
      <c r="AN30" s="105">
        <v>0.0</v>
      </c>
      <c r="AO30" s="105">
        <v>0.0</v>
      </c>
      <c r="AP30" s="105">
        <v>0.0</v>
      </c>
      <c r="AQ30" s="106">
        <v>0.0</v>
      </c>
      <c r="AR30" s="106">
        <v>0.0</v>
      </c>
      <c r="AS30" s="107"/>
      <c r="AT30" s="105">
        <v>0.0</v>
      </c>
      <c r="AU30" s="105">
        <v>0.0</v>
      </c>
      <c r="AV30" s="105">
        <v>0.0</v>
      </c>
      <c r="AW30" s="105">
        <v>0.0</v>
      </c>
      <c r="AX30" s="105">
        <v>0.0</v>
      </c>
      <c r="AY30" s="105">
        <v>0.0</v>
      </c>
      <c r="AZ30" s="106">
        <v>0.0</v>
      </c>
      <c r="BA30" s="106">
        <v>0.0</v>
      </c>
      <c r="BB30" s="3"/>
      <c r="BC30" s="108">
        <f t="shared" ref="BC30:BE30" si="55">sum(AP30+AY30)</f>
        <v>0</v>
      </c>
      <c r="BD30" s="109">
        <f t="shared" si="55"/>
        <v>0</v>
      </c>
      <c r="BE30" s="109">
        <f t="shared" si="55"/>
        <v>0</v>
      </c>
      <c r="BF30" s="107"/>
      <c r="BG30" s="108">
        <f t="shared" ref="BG30:BI30" si="56">AH30+BC30</f>
        <v>0</v>
      </c>
      <c r="BH30" s="109">
        <f t="shared" si="56"/>
        <v>0</v>
      </c>
      <c r="BI30" s="109">
        <f t="shared" si="56"/>
        <v>0</v>
      </c>
      <c r="BJ30" s="107"/>
      <c r="BK30" s="107"/>
    </row>
    <row r="31" ht="14.25" customHeight="1">
      <c r="A31" s="103"/>
      <c r="B31" s="104">
        <f t="shared" si="8"/>
        <v>45218</v>
      </c>
      <c r="C31" s="97"/>
      <c r="D31" s="105" t="s">
        <v>119</v>
      </c>
      <c r="E31" s="105"/>
      <c r="F31" s="105"/>
      <c r="G31" s="106">
        <v>0.0</v>
      </c>
      <c r="H31" s="105">
        <v>0.0</v>
      </c>
      <c r="I31" s="105">
        <v>0.0</v>
      </c>
      <c r="J31" s="105">
        <v>0.0</v>
      </c>
      <c r="K31" s="105">
        <v>0.0</v>
      </c>
      <c r="L31" s="105">
        <v>0.0</v>
      </c>
      <c r="M31" s="105">
        <v>0.0</v>
      </c>
      <c r="N31" s="105">
        <v>0.0</v>
      </c>
      <c r="O31" s="107"/>
      <c r="P31" s="107"/>
      <c r="Q31" s="105">
        <v>0.0</v>
      </c>
      <c r="R31" s="105">
        <v>0.0</v>
      </c>
      <c r="S31" s="105">
        <v>0.0</v>
      </c>
      <c r="T31" s="105">
        <v>0.0</v>
      </c>
      <c r="U31" s="105">
        <v>0.0</v>
      </c>
      <c r="V31" s="106">
        <v>0.0</v>
      </c>
      <c r="W31" s="106">
        <v>0.0</v>
      </c>
      <c r="X31" s="107"/>
      <c r="Y31" s="105">
        <v>0.0</v>
      </c>
      <c r="Z31" s="105">
        <v>0.0</v>
      </c>
      <c r="AA31" s="105">
        <v>0.0</v>
      </c>
      <c r="AB31" s="105">
        <v>0.0</v>
      </c>
      <c r="AC31" s="105">
        <v>0.0</v>
      </c>
      <c r="AD31" s="105">
        <v>0.0</v>
      </c>
      <c r="AE31" s="106">
        <v>0.0</v>
      </c>
      <c r="AF31" s="106">
        <v>0.0</v>
      </c>
      <c r="AG31" s="3"/>
      <c r="AH31" s="108">
        <f t="shared" ref="AH31:AJ31" si="57">sum(U31+AD31)</f>
        <v>0</v>
      </c>
      <c r="AI31" s="109">
        <f t="shared" si="57"/>
        <v>0</v>
      </c>
      <c r="AJ31" s="109">
        <f t="shared" si="57"/>
        <v>0</v>
      </c>
      <c r="AK31" s="107"/>
      <c r="AL31" s="105">
        <v>0.0</v>
      </c>
      <c r="AM31" s="105">
        <v>0.0</v>
      </c>
      <c r="AN31" s="105">
        <v>0.0</v>
      </c>
      <c r="AO31" s="105">
        <v>0.0</v>
      </c>
      <c r="AP31" s="105">
        <v>0.0</v>
      </c>
      <c r="AQ31" s="106">
        <v>0.0</v>
      </c>
      <c r="AR31" s="106">
        <v>0.0</v>
      </c>
      <c r="AS31" s="107"/>
      <c r="AT31" s="105">
        <v>0.0</v>
      </c>
      <c r="AU31" s="105">
        <v>0.0</v>
      </c>
      <c r="AV31" s="105">
        <v>0.0</v>
      </c>
      <c r="AW31" s="105">
        <v>0.0</v>
      </c>
      <c r="AX31" s="105">
        <v>0.0</v>
      </c>
      <c r="AY31" s="105">
        <v>0.0</v>
      </c>
      <c r="AZ31" s="106">
        <v>0.0</v>
      </c>
      <c r="BA31" s="106">
        <v>0.0</v>
      </c>
      <c r="BB31" s="3"/>
      <c r="BC31" s="108">
        <f t="shared" ref="BC31:BE31" si="58">sum(AP31+AY31)</f>
        <v>0</v>
      </c>
      <c r="BD31" s="109">
        <f t="shared" si="58"/>
        <v>0</v>
      </c>
      <c r="BE31" s="109">
        <f t="shared" si="58"/>
        <v>0</v>
      </c>
      <c r="BF31" s="107"/>
      <c r="BG31" s="108">
        <f t="shared" ref="BG31:BI31" si="59">AH31+BC31</f>
        <v>0</v>
      </c>
      <c r="BH31" s="109">
        <f t="shared" si="59"/>
        <v>0</v>
      </c>
      <c r="BI31" s="109">
        <f t="shared" si="59"/>
        <v>0</v>
      </c>
      <c r="BJ31" s="107"/>
      <c r="BK31" s="107"/>
    </row>
    <row r="32" ht="14.25" customHeight="1">
      <c r="A32" s="103"/>
      <c r="B32" s="104">
        <f t="shared" si="8"/>
        <v>45219</v>
      </c>
      <c r="C32" s="97"/>
      <c r="D32" s="105" t="s">
        <v>119</v>
      </c>
      <c r="E32" s="105"/>
      <c r="F32" s="105"/>
      <c r="G32" s="106">
        <v>0.0</v>
      </c>
      <c r="H32" s="105">
        <v>0.0</v>
      </c>
      <c r="I32" s="105">
        <v>0.0</v>
      </c>
      <c r="J32" s="105">
        <v>0.0</v>
      </c>
      <c r="K32" s="105">
        <v>0.0</v>
      </c>
      <c r="L32" s="105">
        <v>0.0</v>
      </c>
      <c r="M32" s="105">
        <v>0.0</v>
      </c>
      <c r="N32" s="105">
        <v>0.0</v>
      </c>
      <c r="O32" s="107"/>
      <c r="P32" s="107"/>
      <c r="Q32" s="105">
        <v>0.0</v>
      </c>
      <c r="R32" s="105">
        <v>0.0</v>
      </c>
      <c r="S32" s="105">
        <v>0.0</v>
      </c>
      <c r="T32" s="105">
        <v>0.0</v>
      </c>
      <c r="U32" s="105">
        <v>0.0</v>
      </c>
      <c r="V32" s="106">
        <v>0.0</v>
      </c>
      <c r="W32" s="106">
        <v>0.0</v>
      </c>
      <c r="X32" s="107"/>
      <c r="Y32" s="105">
        <v>0.0</v>
      </c>
      <c r="Z32" s="105">
        <v>0.0</v>
      </c>
      <c r="AA32" s="105">
        <v>0.0</v>
      </c>
      <c r="AB32" s="105">
        <v>0.0</v>
      </c>
      <c r="AC32" s="105">
        <v>0.0</v>
      </c>
      <c r="AD32" s="105">
        <v>0.0</v>
      </c>
      <c r="AE32" s="106">
        <v>0.0</v>
      </c>
      <c r="AF32" s="106">
        <v>0.0</v>
      </c>
      <c r="AG32" s="3"/>
      <c r="AH32" s="108">
        <f t="shared" ref="AH32:AJ32" si="60">sum(U32+AD32)</f>
        <v>0</v>
      </c>
      <c r="AI32" s="109">
        <f t="shared" si="60"/>
        <v>0</v>
      </c>
      <c r="AJ32" s="109">
        <f t="shared" si="60"/>
        <v>0</v>
      </c>
      <c r="AK32" s="107"/>
      <c r="AL32" s="105">
        <v>0.0</v>
      </c>
      <c r="AM32" s="105">
        <v>0.0</v>
      </c>
      <c r="AN32" s="105">
        <v>0.0</v>
      </c>
      <c r="AO32" s="105">
        <v>0.0</v>
      </c>
      <c r="AP32" s="105">
        <v>0.0</v>
      </c>
      <c r="AQ32" s="106">
        <v>0.0</v>
      </c>
      <c r="AR32" s="106">
        <v>0.0</v>
      </c>
      <c r="AS32" s="107"/>
      <c r="AT32" s="105">
        <v>0.0</v>
      </c>
      <c r="AU32" s="105">
        <v>0.0</v>
      </c>
      <c r="AV32" s="105">
        <v>0.0</v>
      </c>
      <c r="AW32" s="105">
        <v>0.0</v>
      </c>
      <c r="AX32" s="105">
        <v>0.0</v>
      </c>
      <c r="AY32" s="105">
        <v>0.0</v>
      </c>
      <c r="AZ32" s="106">
        <v>0.0</v>
      </c>
      <c r="BA32" s="106">
        <v>0.0</v>
      </c>
      <c r="BB32" s="3"/>
      <c r="BC32" s="108">
        <f t="shared" ref="BC32:BE32" si="61">sum(AP32+AY32)</f>
        <v>0</v>
      </c>
      <c r="BD32" s="109">
        <f t="shared" si="61"/>
        <v>0</v>
      </c>
      <c r="BE32" s="109">
        <f t="shared" si="61"/>
        <v>0</v>
      </c>
      <c r="BF32" s="107"/>
      <c r="BG32" s="108">
        <f t="shared" ref="BG32:BI32" si="62">AH32+BC32</f>
        <v>0</v>
      </c>
      <c r="BH32" s="109">
        <f t="shared" si="62"/>
        <v>0</v>
      </c>
      <c r="BI32" s="109">
        <f t="shared" si="62"/>
        <v>0</v>
      </c>
      <c r="BJ32" s="107"/>
      <c r="BK32" s="107"/>
    </row>
    <row r="33" ht="14.25" customHeight="1">
      <c r="A33" s="111">
        <v>2.0</v>
      </c>
      <c r="B33" s="104">
        <f t="shared" si="8"/>
        <v>45220</v>
      </c>
      <c r="C33" s="97"/>
      <c r="D33" s="105" t="s">
        <v>119</v>
      </c>
      <c r="E33" s="105"/>
      <c r="F33" s="105"/>
      <c r="G33" s="106">
        <v>0.0</v>
      </c>
      <c r="H33" s="105">
        <v>0.0</v>
      </c>
      <c r="I33" s="105">
        <v>0.0</v>
      </c>
      <c r="J33" s="105">
        <v>0.0</v>
      </c>
      <c r="K33" s="105">
        <v>0.0</v>
      </c>
      <c r="L33" s="105">
        <v>0.0</v>
      </c>
      <c r="M33" s="105">
        <v>0.0</v>
      </c>
      <c r="N33" s="105">
        <v>0.0</v>
      </c>
      <c r="O33" s="107"/>
      <c r="P33" s="107"/>
      <c r="Q33" s="105">
        <v>0.0</v>
      </c>
      <c r="R33" s="105">
        <v>0.0</v>
      </c>
      <c r="S33" s="105">
        <v>0.0</v>
      </c>
      <c r="T33" s="105">
        <v>0.0</v>
      </c>
      <c r="U33" s="105">
        <v>0.0</v>
      </c>
      <c r="V33" s="106">
        <v>0.0</v>
      </c>
      <c r="W33" s="106">
        <v>0.0</v>
      </c>
      <c r="X33" s="107"/>
      <c r="Y33" s="105">
        <v>0.0</v>
      </c>
      <c r="Z33" s="105">
        <v>0.0</v>
      </c>
      <c r="AA33" s="105">
        <v>0.0</v>
      </c>
      <c r="AB33" s="105">
        <v>0.0</v>
      </c>
      <c r="AC33" s="105">
        <v>0.0</v>
      </c>
      <c r="AD33" s="105">
        <v>0.0</v>
      </c>
      <c r="AE33" s="106">
        <v>0.0</v>
      </c>
      <c r="AF33" s="106">
        <v>0.0</v>
      </c>
      <c r="AG33" s="3"/>
      <c r="AH33" s="108">
        <f t="shared" ref="AH33:AJ33" si="63">sum(U33+AD33)</f>
        <v>0</v>
      </c>
      <c r="AI33" s="109">
        <f t="shared" si="63"/>
        <v>0</v>
      </c>
      <c r="AJ33" s="109">
        <f t="shared" si="63"/>
        <v>0</v>
      </c>
      <c r="AK33" s="107"/>
      <c r="AL33" s="105">
        <v>0.0</v>
      </c>
      <c r="AM33" s="105">
        <v>0.0</v>
      </c>
      <c r="AN33" s="105">
        <v>0.0</v>
      </c>
      <c r="AO33" s="105">
        <v>0.0</v>
      </c>
      <c r="AP33" s="105">
        <v>0.0</v>
      </c>
      <c r="AQ33" s="106">
        <v>0.0</v>
      </c>
      <c r="AR33" s="106">
        <v>0.0</v>
      </c>
      <c r="AS33" s="107"/>
      <c r="AT33" s="105">
        <v>0.0</v>
      </c>
      <c r="AU33" s="105">
        <v>0.0</v>
      </c>
      <c r="AV33" s="105">
        <v>0.0</v>
      </c>
      <c r="AW33" s="105">
        <v>0.0</v>
      </c>
      <c r="AX33" s="105">
        <v>0.0</v>
      </c>
      <c r="AY33" s="105">
        <v>0.0</v>
      </c>
      <c r="AZ33" s="106">
        <v>0.0</v>
      </c>
      <c r="BA33" s="106">
        <v>0.0</v>
      </c>
      <c r="BB33" s="3"/>
      <c r="BC33" s="108">
        <f t="shared" ref="BC33:BE33" si="64">sum(AP33+AY33)</f>
        <v>0</v>
      </c>
      <c r="BD33" s="109">
        <f t="shared" si="64"/>
        <v>0</v>
      </c>
      <c r="BE33" s="109">
        <f t="shared" si="64"/>
        <v>0</v>
      </c>
      <c r="BF33" s="107"/>
      <c r="BG33" s="108">
        <f t="shared" ref="BG33:BI33" si="65">AH33+BC33</f>
        <v>0</v>
      </c>
      <c r="BH33" s="109">
        <f t="shared" si="65"/>
        <v>0</v>
      </c>
      <c r="BI33" s="109">
        <f t="shared" si="65"/>
        <v>0</v>
      </c>
      <c r="BJ33" s="107"/>
      <c r="BK33" s="107"/>
    </row>
    <row r="34" ht="14.25" customHeight="1">
      <c r="A34" s="103"/>
      <c r="B34" s="104">
        <f t="shared" si="8"/>
        <v>45221</v>
      </c>
      <c r="C34" s="97"/>
      <c r="D34" s="105" t="s">
        <v>119</v>
      </c>
      <c r="E34" s="105"/>
      <c r="F34" s="105"/>
      <c r="G34" s="106">
        <v>0.0</v>
      </c>
      <c r="H34" s="105">
        <v>0.0</v>
      </c>
      <c r="I34" s="105">
        <v>0.0</v>
      </c>
      <c r="J34" s="105">
        <v>0.0</v>
      </c>
      <c r="K34" s="105">
        <v>0.0</v>
      </c>
      <c r="L34" s="105">
        <v>0.0</v>
      </c>
      <c r="M34" s="105">
        <v>0.0</v>
      </c>
      <c r="N34" s="105">
        <v>0.0</v>
      </c>
      <c r="O34" s="107"/>
      <c r="P34" s="107"/>
      <c r="Q34" s="105">
        <v>0.0</v>
      </c>
      <c r="R34" s="105">
        <v>0.0</v>
      </c>
      <c r="S34" s="105">
        <v>0.0</v>
      </c>
      <c r="T34" s="105">
        <v>0.0</v>
      </c>
      <c r="U34" s="105">
        <v>0.0</v>
      </c>
      <c r="V34" s="106">
        <v>0.0</v>
      </c>
      <c r="W34" s="106">
        <v>0.0</v>
      </c>
      <c r="X34" s="107"/>
      <c r="Y34" s="105">
        <v>0.0</v>
      </c>
      <c r="Z34" s="105">
        <v>0.0</v>
      </c>
      <c r="AA34" s="105">
        <v>0.0</v>
      </c>
      <c r="AB34" s="105">
        <v>0.0</v>
      </c>
      <c r="AC34" s="105">
        <v>0.0</v>
      </c>
      <c r="AD34" s="105">
        <v>0.0</v>
      </c>
      <c r="AE34" s="106">
        <v>0.0</v>
      </c>
      <c r="AF34" s="106">
        <v>0.0</v>
      </c>
      <c r="AG34" s="3"/>
      <c r="AH34" s="108">
        <f t="shared" ref="AH34:AJ34" si="66">sum(U34+AD34)</f>
        <v>0</v>
      </c>
      <c r="AI34" s="109">
        <f t="shared" si="66"/>
        <v>0</v>
      </c>
      <c r="AJ34" s="109">
        <f t="shared" si="66"/>
        <v>0</v>
      </c>
      <c r="AK34" s="107"/>
      <c r="AL34" s="105">
        <v>0.0</v>
      </c>
      <c r="AM34" s="105">
        <v>0.0</v>
      </c>
      <c r="AN34" s="105">
        <v>0.0</v>
      </c>
      <c r="AO34" s="105">
        <v>0.0</v>
      </c>
      <c r="AP34" s="105">
        <v>0.0</v>
      </c>
      <c r="AQ34" s="106">
        <v>0.0</v>
      </c>
      <c r="AR34" s="106">
        <v>0.0</v>
      </c>
      <c r="AS34" s="107"/>
      <c r="AT34" s="105">
        <v>0.0</v>
      </c>
      <c r="AU34" s="105">
        <v>0.0</v>
      </c>
      <c r="AV34" s="105">
        <v>0.0</v>
      </c>
      <c r="AW34" s="105">
        <v>0.0</v>
      </c>
      <c r="AX34" s="105">
        <v>0.0</v>
      </c>
      <c r="AY34" s="105">
        <v>0.0</v>
      </c>
      <c r="AZ34" s="106">
        <v>0.0</v>
      </c>
      <c r="BA34" s="106">
        <v>0.0</v>
      </c>
      <c r="BB34" s="3"/>
      <c r="BC34" s="108">
        <f t="shared" ref="BC34:BE34" si="67">sum(AP34+AY34)</f>
        <v>0</v>
      </c>
      <c r="BD34" s="109">
        <f t="shared" si="67"/>
        <v>0</v>
      </c>
      <c r="BE34" s="109">
        <f t="shared" si="67"/>
        <v>0</v>
      </c>
      <c r="BF34" s="107"/>
      <c r="BG34" s="108">
        <f t="shared" ref="BG34:BI34" si="68">AH34+BC34</f>
        <v>0</v>
      </c>
      <c r="BH34" s="109">
        <f t="shared" si="68"/>
        <v>0</v>
      </c>
      <c r="BI34" s="109">
        <f t="shared" si="68"/>
        <v>0</v>
      </c>
      <c r="BJ34" s="107"/>
      <c r="BK34" s="107"/>
    </row>
    <row r="35" ht="14.25" customHeight="1">
      <c r="A35" s="103"/>
      <c r="B35" s="104">
        <f t="shared" si="8"/>
        <v>45222</v>
      </c>
      <c r="C35" s="97"/>
      <c r="D35" s="105" t="s">
        <v>119</v>
      </c>
      <c r="E35" s="105"/>
      <c r="F35" s="105"/>
      <c r="G35" s="106">
        <v>0.0</v>
      </c>
      <c r="H35" s="105">
        <v>0.0</v>
      </c>
      <c r="I35" s="105">
        <v>0.0</v>
      </c>
      <c r="J35" s="105">
        <v>0.0</v>
      </c>
      <c r="K35" s="105">
        <v>0.0</v>
      </c>
      <c r="L35" s="105">
        <v>0.0</v>
      </c>
      <c r="M35" s="105">
        <v>0.0</v>
      </c>
      <c r="N35" s="105">
        <v>0.0</v>
      </c>
      <c r="O35" s="107"/>
      <c r="P35" s="107"/>
      <c r="Q35" s="105">
        <v>0.0</v>
      </c>
      <c r="R35" s="105">
        <v>0.0</v>
      </c>
      <c r="S35" s="105">
        <v>0.0</v>
      </c>
      <c r="T35" s="105">
        <v>0.0</v>
      </c>
      <c r="U35" s="105">
        <v>0.0</v>
      </c>
      <c r="V35" s="106">
        <v>0.0</v>
      </c>
      <c r="W35" s="106">
        <v>0.0</v>
      </c>
      <c r="X35" s="107"/>
      <c r="Y35" s="105">
        <v>0.0</v>
      </c>
      <c r="Z35" s="105">
        <v>0.0</v>
      </c>
      <c r="AA35" s="105">
        <v>0.0</v>
      </c>
      <c r="AB35" s="105">
        <v>0.0</v>
      </c>
      <c r="AC35" s="105">
        <v>0.0</v>
      </c>
      <c r="AD35" s="105">
        <v>0.0</v>
      </c>
      <c r="AE35" s="106">
        <v>0.0</v>
      </c>
      <c r="AF35" s="106">
        <v>0.0</v>
      </c>
      <c r="AG35" s="3"/>
      <c r="AH35" s="108">
        <f t="shared" ref="AH35:AJ35" si="69">sum(U35+AD35)</f>
        <v>0</v>
      </c>
      <c r="AI35" s="109">
        <f t="shared" si="69"/>
        <v>0</v>
      </c>
      <c r="AJ35" s="109">
        <f t="shared" si="69"/>
        <v>0</v>
      </c>
      <c r="AK35" s="107"/>
      <c r="AL35" s="105">
        <v>0.0</v>
      </c>
      <c r="AM35" s="105">
        <v>0.0</v>
      </c>
      <c r="AN35" s="105">
        <v>0.0</v>
      </c>
      <c r="AO35" s="105">
        <v>0.0</v>
      </c>
      <c r="AP35" s="105">
        <v>0.0</v>
      </c>
      <c r="AQ35" s="106">
        <v>0.0</v>
      </c>
      <c r="AR35" s="106">
        <v>0.0</v>
      </c>
      <c r="AS35" s="107"/>
      <c r="AT35" s="105">
        <v>0.0</v>
      </c>
      <c r="AU35" s="105">
        <v>0.0</v>
      </c>
      <c r="AV35" s="105">
        <v>0.0</v>
      </c>
      <c r="AW35" s="105">
        <v>0.0</v>
      </c>
      <c r="AX35" s="105">
        <v>0.0</v>
      </c>
      <c r="AY35" s="105">
        <v>0.0</v>
      </c>
      <c r="AZ35" s="106">
        <v>0.0</v>
      </c>
      <c r="BA35" s="106">
        <v>0.0</v>
      </c>
      <c r="BB35" s="3"/>
      <c r="BC35" s="108">
        <f t="shared" ref="BC35:BE35" si="70">sum(AP35+AY35)</f>
        <v>0</v>
      </c>
      <c r="BD35" s="109">
        <f t="shared" si="70"/>
        <v>0</v>
      </c>
      <c r="BE35" s="109">
        <f t="shared" si="70"/>
        <v>0</v>
      </c>
      <c r="BF35" s="107"/>
      <c r="BG35" s="108">
        <f t="shared" ref="BG35:BI35" si="71">AH35+BC35</f>
        <v>0</v>
      </c>
      <c r="BH35" s="109">
        <f t="shared" si="71"/>
        <v>0</v>
      </c>
      <c r="BI35" s="109">
        <f t="shared" si="71"/>
        <v>0</v>
      </c>
      <c r="BJ35" s="107"/>
      <c r="BK35" s="107"/>
    </row>
    <row r="36" ht="14.25" customHeight="1">
      <c r="A36" s="103"/>
      <c r="B36" s="104">
        <f t="shared" si="8"/>
        <v>45223</v>
      </c>
      <c r="C36" s="97"/>
      <c r="D36" s="105" t="s">
        <v>119</v>
      </c>
      <c r="E36" s="105"/>
      <c r="F36" s="105"/>
      <c r="G36" s="106">
        <v>0.0</v>
      </c>
      <c r="H36" s="105">
        <v>0.0</v>
      </c>
      <c r="I36" s="105">
        <v>0.0</v>
      </c>
      <c r="J36" s="105">
        <v>0.0</v>
      </c>
      <c r="K36" s="105">
        <v>0.0</v>
      </c>
      <c r="L36" s="105">
        <v>0.0</v>
      </c>
      <c r="M36" s="105">
        <v>0.0</v>
      </c>
      <c r="N36" s="105">
        <v>0.0</v>
      </c>
      <c r="O36" s="107"/>
      <c r="P36" s="107"/>
      <c r="Q36" s="105">
        <v>0.0</v>
      </c>
      <c r="R36" s="105">
        <v>0.0</v>
      </c>
      <c r="S36" s="105">
        <v>0.0</v>
      </c>
      <c r="T36" s="105">
        <v>0.0</v>
      </c>
      <c r="U36" s="105">
        <v>0.0</v>
      </c>
      <c r="V36" s="106">
        <v>0.0</v>
      </c>
      <c r="W36" s="106">
        <v>0.0</v>
      </c>
      <c r="X36" s="107"/>
      <c r="Y36" s="105">
        <v>0.0</v>
      </c>
      <c r="Z36" s="105">
        <v>0.0</v>
      </c>
      <c r="AA36" s="105">
        <v>0.0</v>
      </c>
      <c r="AB36" s="105">
        <v>0.0</v>
      </c>
      <c r="AC36" s="105">
        <v>0.0</v>
      </c>
      <c r="AD36" s="105">
        <v>0.0</v>
      </c>
      <c r="AE36" s="106">
        <v>0.0</v>
      </c>
      <c r="AF36" s="106">
        <v>0.0</v>
      </c>
      <c r="AG36" s="3"/>
      <c r="AH36" s="108">
        <f t="shared" ref="AH36:AJ36" si="72">sum(U36+AD36)</f>
        <v>0</v>
      </c>
      <c r="AI36" s="109">
        <f t="shared" si="72"/>
        <v>0</v>
      </c>
      <c r="AJ36" s="109">
        <f t="shared" si="72"/>
        <v>0</v>
      </c>
      <c r="AK36" s="107"/>
      <c r="AL36" s="105">
        <v>0.0</v>
      </c>
      <c r="AM36" s="105">
        <v>0.0</v>
      </c>
      <c r="AN36" s="105">
        <v>0.0</v>
      </c>
      <c r="AO36" s="105">
        <v>0.0</v>
      </c>
      <c r="AP36" s="105">
        <v>0.0</v>
      </c>
      <c r="AQ36" s="106">
        <v>0.0</v>
      </c>
      <c r="AR36" s="106">
        <v>0.0</v>
      </c>
      <c r="AS36" s="107"/>
      <c r="AT36" s="105">
        <v>0.0</v>
      </c>
      <c r="AU36" s="105">
        <v>0.0</v>
      </c>
      <c r="AV36" s="105">
        <v>0.0</v>
      </c>
      <c r="AW36" s="105">
        <v>0.0</v>
      </c>
      <c r="AX36" s="105">
        <v>0.0</v>
      </c>
      <c r="AY36" s="105">
        <v>0.0</v>
      </c>
      <c r="AZ36" s="106">
        <v>0.0</v>
      </c>
      <c r="BA36" s="106">
        <v>0.0</v>
      </c>
      <c r="BB36" s="3"/>
      <c r="BC36" s="108">
        <f t="shared" ref="BC36:BE36" si="73">sum(AP36+AY36)</f>
        <v>0</v>
      </c>
      <c r="BD36" s="109">
        <f t="shared" si="73"/>
        <v>0</v>
      </c>
      <c r="BE36" s="109">
        <f t="shared" si="73"/>
        <v>0</v>
      </c>
      <c r="BF36" s="107"/>
      <c r="BG36" s="108">
        <f t="shared" ref="BG36:BI36" si="74">AH36+BC36</f>
        <v>0</v>
      </c>
      <c r="BH36" s="109">
        <f t="shared" si="74"/>
        <v>0</v>
      </c>
      <c r="BI36" s="109">
        <f t="shared" si="74"/>
        <v>0</v>
      </c>
      <c r="BJ36" s="107"/>
      <c r="BK36" s="107"/>
    </row>
    <row r="37" ht="14.25" customHeight="1">
      <c r="A37" s="103"/>
      <c r="B37" s="104">
        <f t="shared" si="8"/>
        <v>45224</v>
      </c>
      <c r="C37" s="97"/>
      <c r="D37" s="105" t="s">
        <v>119</v>
      </c>
      <c r="E37" s="105"/>
      <c r="F37" s="105"/>
      <c r="G37" s="106">
        <v>0.0</v>
      </c>
      <c r="H37" s="105">
        <v>0.0</v>
      </c>
      <c r="I37" s="105">
        <v>0.0</v>
      </c>
      <c r="J37" s="105">
        <v>0.0</v>
      </c>
      <c r="K37" s="105">
        <v>0.0</v>
      </c>
      <c r="L37" s="105">
        <v>0.0</v>
      </c>
      <c r="M37" s="105">
        <v>0.0</v>
      </c>
      <c r="N37" s="105">
        <v>0.0</v>
      </c>
      <c r="O37" s="107"/>
      <c r="P37" s="107"/>
      <c r="Q37" s="105">
        <v>0.0</v>
      </c>
      <c r="R37" s="105">
        <v>0.0</v>
      </c>
      <c r="S37" s="105">
        <v>0.0</v>
      </c>
      <c r="T37" s="105">
        <v>0.0</v>
      </c>
      <c r="U37" s="105">
        <v>0.0</v>
      </c>
      <c r="V37" s="106">
        <v>0.0</v>
      </c>
      <c r="W37" s="106">
        <v>0.0</v>
      </c>
      <c r="X37" s="107"/>
      <c r="Y37" s="105">
        <v>0.0</v>
      </c>
      <c r="Z37" s="105">
        <v>0.0</v>
      </c>
      <c r="AA37" s="105">
        <v>0.0</v>
      </c>
      <c r="AB37" s="105">
        <v>0.0</v>
      </c>
      <c r="AC37" s="105">
        <v>0.0</v>
      </c>
      <c r="AD37" s="105">
        <v>0.0</v>
      </c>
      <c r="AE37" s="106">
        <v>0.0</v>
      </c>
      <c r="AF37" s="106">
        <v>0.0</v>
      </c>
      <c r="AG37" s="3"/>
      <c r="AH37" s="108">
        <f t="shared" ref="AH37:AJ37" si="75">sum(U37+AD37)</f>
        <v>0</v>
      </c>
      <c r="AI37" s="109">
        <f t="shared" si="75"/>
        <v>0</v>
      </c>
      <c r="AJ37" s="109">
        <f t="shared" si="75"/>
        <v>0</v>
      </c>
      <c r="AK37" s="107"/>
      <c r="AL37" s="105">
        <v>0.0</v>
      </c>
      <c r="AM37" s="105">
        <v>0.0</v>
      </c>
      <c r="AN37" s="105">
        <v>0.0</v>
      </c>
      <c r="AO37" s="105">
        <v>0.0</v>
      </c>
      <c r="AP37" s="105">
        <v>0.0</v>
      </c>
      <c r="AQ37" s="106">
        <v>0.0</v>
      </c>
      <c r="AR37" s="106">
        <v>0.0</v>
      </c>
      <c r="AS37" s="107"/>
      <c r="AT37" s="105">
        <v>0.0</v>
      </c>
      <c r="AU37" s="105">
        <v>0.0</v>
      </c>
      <c r="AV37" s="105">
        <v>0.0</v>
      </c>
      <c r="AW37" s="105">
        <v>0.0</v>
      </c>
      <c r="AX37" s="105">
        <v>0.0</v>
      </c>
      <c r="AY37" s="105">
        <v>0.0</v>
      </c>
      <c r="AZ37" s="106">
        <v>0.0</v>
      </c>
      <c r="BA37" s="106">
        <v>0.0</v>
      </c>
      <c r="BB37" s="3"/>
      <c r="BC37" s="108">
        <f t="shared" ref="BC37:BE37" si="76">sum(AP37+AY37)</f>
        <v>0</v>
      </c>
      <c r="BD37" s="109">
        <f t="shared" si="76"/>
        <v>0</v>
      </c>
      <c r="BE37" s="109">
        <f t="shared" si="76"/>
        <v>0</v>
      </c>
      <c r="BF37" s="107"/>
      <c r="BG37" s="108">
        <f t="shared" ref="BG37:BI37" si="77">AH37+BC37</f>
        <v>0</v>
      </c>
      <c r="BH37" s="109">
        <f t="shared" si="77"/>
        <v>0</v>
      </c>
      <c r="BI37" s="109">
        <f t="shared" si="77"/>
        <v>0</v>
      </c>
      <c r="BJ37" s="107"/>
      <c r="BK37" s="107"/>
    </row>
    <row r="38" ht="14.25" customHeight="1">
      <c r="A38" s="103"/>
      <c r="B38" s="104">
        <f t="shared" si="8"/>
        <v>45225</v>
      </c>
      <c r="C38" s="97"/>
      <c r="D38" s="105" t="s">
        <v>119</v>
      </c>
      <c r="E38" s="105"/>
      <c r="F38" s="105"/>
      <c r="G38" s="106">
        <v>0.0</v>
      </c>
      <c r="H38" s="105">
        <v>0.0</v>
      </c>
      <c r="I38" s="105">
        <v>0.0</v>
      </c>
      <c r="J38" s="105">
        <v>0.0</v>
      </c>
      <c r="K38" s="105">
        <v>0.0</v>
      </c>
      <c r="L38" s="105">
        <v>0.0</v>
      </c>
      <c r="M38" s="105">
        <v>0.0</v>
      </c>
      <c r="N38" s="105">
        <v>0.0</v>
      </c>
      <c r="O38" s="107"/>
      <c r="P38" s="107"/>
      <c r="Q38" s="105">
        <v>0.0</v>
      </c>
      <c r="R38" s="105">
        <v>0.0</v>
      </c>
      <c r="S38" s="105">
        <v>0.0</v>
      </c>
      <c r="T38" s="105">
        <v>0.0</v>
      </c>
      <c r="U38" s="105">
        <v>0.0</v>
      </c>
      <c r="V38" s="106">
        <v>0.0</v>
      </c>
      <c r="W38" s="106">
        <v>0.0</v>
      </c>
      <c r="X38" s="107"/>
      <c r="Y38" s="105">
        <v>0.0</v>
      </c>
      <c r="Z38" s="105">
        <v>0.0</v>
      </c>
      <c r="AA38" s="105">
        <v>0.0</v>
      </c>
      <c r="AB38" s="105">
        <v>0.0</v>
      </c>
      <c r="AC38" s="105">
        <v>0.0</v>
      </c>
      <c r="AD38" s="105">
        <v>0.0</v>
      </c>
      <c r="AE38" s="106">
        <v>0.0</v>
      </c>
      <c r="AF38" s="106">
        <v>0.0</v>
      </c>
      <c r="AG38" s="3"/>
      <c r="AH38" s="108">
        <f t="shared" ref="AH38:AJ38" si="78">sum(U38+AD38)</f>
        <v>0</v>
      </c>
      <c r="AI38" s="109">
        <f t="shared" si="78"/>
        <v>0</v>
      </c>
      <c r="AJ38" s="109">
        <f t="shared" si="78"/>
        <v>0</v>
      </c>
      <c r="AK38" s="107"/>
      <c r="AL38" s="105">
        <v>0.0</v>
      </c>
      <c r="AM38" s="105">
        <v>0.0</v>
      </c>
      <c r="AN38" s="105">
        <v>0.0</v>
      </c>
      <c r="AO38" s="105">
        <v>0.0</v>
      </c>
      <c r="AP38" s="105">
        <v>0.0</v>
      </c>
      <c r="AQ38" s="106">
        <v>0.0</v>
      </c>
      <c r="AR38" s="106">
        <v>0.0</v>
      </c>
      <c r="AS38" s="107"/>
      <c r="AT38" s="105">
        <v>0.0</v>
      </c>
      <c r="AU38" s="105">
        <v>0.0</v>
      </c>
      <c r="AV38" s="105">
        <v>0.0</v>
      </c>
      <c r="AW38" s="105">
        <v>0.0</v>
      </c>
      <c r="AX38" s="105">
        <v>0.0</v>
      </c>
      <c r="AY38" s="105">
        <v>0.0</v>
      </c>
      <c r="AZ38" s="106">
        <v>0.0</v>
      </c>
      <c r="BA38" s="106">
        <v>0.0</v>
      </c>
      <c r="BB38" s="3"/>
      <c r="BC38" s="108">
        <f t="shared" ref="BC38:BE38" si="79">sum(AP38+AY38)</f>
        <v>0</v>
      </c>
      <c r="BD38" s="109">
        <f t="shared" si="79"/>
        <v>0</v>
      </c>
      <c r="BE38" s="109">
        <f t="shared" si="79"/>
        <v>0</v>
      </c>
      <c r="BF38" s="107"/>
      <c r="BG38" s="108">
        <f t="shared" ref="BG38:BI38" si="80">AH38+BC38</f>
        <v>0</v>
      </c>
      <c r="BH38" s="109">
        <f t="shared" si="80"/>
        <v>0</v>
      </c>
      <c r="BI38" s="109">
        <f t="shared" si="80"/>
        <v>0</v>
      </c>
      <c r="BJ38" s="107"/>
      <c r="BK38" s="107"/>
    </row>
    <row r="39" ht="14.25" customHeight="1">
      <c r="A39" s="103"/>
      <c r="B39" s="104">
        <f t="shared" si="8"/>
        <v>45226</v>
      </c>
      <c r="C39" s="97"/>
      <c r="D39" s="105" t="s">
        <v>119</v>
      </c>
      <c r="E39" s="105"/>
      <c r="F39" s="105"/>
      <c r="G39" s="106">
        <v>0.0</v>
      </c>
      <c r="H39" s="105">
        <v>0.0</v>
      </c>
      <c r="I39" s="105">
        <v>0.0</v>
      </c>
      <c r="J39" s="105">
        <v>0.0</v>
      </c>
      <c r="K39" s="105">
        <v>0.0</v>
      </c>
      <c r="L39" s="105">
        <v>0.0</v>
      </c>
      <c r="M39" s="105">
        <v>0.0</v>
      </c>
      <c r="N39" s="105">
        <v>0.0</v>
      </c>
      <c r="O39" s="107"/>
      <c r="P39" s="107"/>
      <c r="Q39" s="105">
        <v>0.0</v>
      </c>
      <c r="R39" s="105">
        <v>0.0</v>
      </c>
      <c r="S39" s="105">
        <v>0.0</v>
      </c>
      <c r="T39" s="105">
        <v>0.0</v>
      </c>
      <c r="U39" s="105">
        <v>0.0</v>
      </c>
      <c r="V39" s="106">
        <v>0.0</v>
      </c>
      <c r="W39" s="106">
        <v>0.0</v>
      </c>
      <c r="X39" s="107"/>
      <c r="Y39" s="105">
        <v>0.0</v>
      </c>
      <c r="Z39" s="105">
        <v>0.0</v>
      </c>
      <c r="AA39" s="105">
        <v>0.0</v>
      </c>
      <c r="AB39" s="105">
        <v>0.0</v>
      </c>
      <c r="AC39" s="105">
        <v>0.0</v>
      </c>
      <c r="AD39" s="105">
        <v>0.0</v>
      </c>
      <c r="AE39" s="106">
        <v>0.0</v>
      </c>
      <c r="AF39" s="106">
        <v>0.0</v>
      </c>
      <c r="AG39" s="110"/>
      <c r="AH39" s="108">
        <f t="shared" ref="AH39:AJ39" si="81">sum(U39+AD39)</f>
        <v>0</v>
      </c>
      <c r="AI39" s="109">
        <f t="shared" si="81"/>
        <v>0</v>
      </c>
      <c r="AJ39" s="109">
        <f t="shared" si="81"/>
        <v>0</v>
      </c>
      <c r="AK39" s="107"/>
      <c r="AL39" s="105">
        <v>0.0</v>
      </c>
      <c r="AM39" s="105">
        <v>0.0</v>
      </c>
      <c r="AN39" s="105">
        <v>0.0</v>
      </c>
      <c r="AO39" s="105">
        <v>0.0</v>
      </c>
      <c r="AP39" s="105">
        <v>0.0</v>
      </c>
      <c r="AQ39" s="106">
        <v>0.0</v>
      </c>
      <c r="AR39" s="106">
        <v>0.0</v>
      </c>
      <c r="AS39" s="107"/>
      <c r="AT39" s="105">
        <v>0.0</v>
      </c>
      <c r="AU39" s="105">
        <v>0.0</v>
      </c>
      <c r="AV39" s="105">
        <v>0.0</v>
      </c>
      <c r="AW39" s="105">
        <v>0.0</v>
      </c>
      <c r="AX39" s="105">
        <v>0.0</v>
      </c>
      <c r="AY39" s="105">
        <v>0.0</v>
      </c>
      <c r="AZ39" s="106">
        <v>0.0</v>
      </c>
      <c r="BA39" s="106">
        <v>0.0</v>
      </c>
      <c r="BB39" s="110"/>
      <c r="BC39" s="108">
        <f t="shared" ref="BC39:BE39" si="82">sum(AP39+AY39)</f>
        <v>0</v>
      </c>
      <c r="BD39" s="109">
        <f t="shared" si="82"/>
        <v>0</v>
      </c>
      <c r="BE39" s="109">
        <f t="shared" si="82"/>
        <v>0</v>
      </c>
      <c r="BF39" s="107"/>
      <c r="BG39" s="108">
        <f t="shared" ref="BG39:BI39" si="83">AH39+BC39</f>
        <v>0</v>
      </c>
      <c r="BH39" s="109">
        <f t="shared" si="83"/>
        <v>0</v>
      </c>
      <c r="BI39" s="109">
        <f t="shared" si="83"/>
        <v>0</v>
      </c>
      <c r="BJ39" s="107"/>
      <c r="BK39" s="107"/>
    </row>
    <row r="40" ht="14.25" customHeight="1">
      <c r="A40" s="103"/>
      <c r="B40" s="104">
        <f t="shared" si="8"/>
        <v>45227</v>
      </c>
      <c r="C40" s="97"/>
      <c r="D40" s="105" t="s">
        <v>119</v>
      </c>
      <c r="E40" s="105"/>
      <c r="F40" s="105"/>
      <c r="G40" s="106">
        <v>0.0</v>
      </c>
      <c r="H40" s="105">
        <v>0.0</v>
      </c>
      <c r="I40" s="105">
        <v>0.0</v>
      </c>
      <c r="J40" s="105">
        <v>0.0</v>
      </c>
      <c r="K40" s="105">
        <v>0.0</v>
      </c>
      <c r="L40" s="105">
        <v>0.0</v>
      </c>
      <c r="M40" s="105">
        <v>0.0</v>
      </c>
      <c r="N40" s="105">
        <v>0.0</v>
      </c>
      <c r="O40" s="107"/>
      <c r="P40" s="107"/>
      <c r="Q40" s="105">
        <v>0.0</v>
      </c>
      <c r="R40" s="105">
        <v>0.0</v>
      </c>
      <c r="S40" s="105">
        <v>0.0</v>
      </c>
      <c r="T40" s="105">
        <v>0.0</v>
      </c>
      <c r="U40" s="105">
        <v>0.0</v>
      </c>
      <c r="V40" s="106">
        <v>0.0</v>
      </c>
      <c r="W40" s="106">
        <v>0.0</v>
      </c>
      <c r="X40" s="107"/>
      <c r="Y40" s="105">
        <v>0.0</v>
      </c>
      <c r="Z40" s="105">
        <v>0.0</v>
      </c>
      <c r="AA40" s="105">
        <v>0.0</v>
      </c>
      <c r="AB40" s="105">
        <v>0.0</v>
      </c>
      <c r="AC40" s="105">
        <v>0.0</v>
      </c>
      <c r="AD40" s="105">
        <v>0.0</v>
      </c>
      <c r="AE40" s="106">
        <v>0.0</v>
      </c>
      <c r="AF40" s="106">
        <v>0.0</v>
      </c>
      <c r="AG40" s="110"/>
      <c r="AH40" s="108">
        <f t="shared" ref="AH40:AJ40" si="84">sum(U40+AD40)</f>
        <v>0</v>
      </c>
      <c r="AI40" s="109">
        <f t="shared" si="84"/>
        <v>0</v>
      </c>
      <c r="AJ40" s="109">
        <f t="shared" si="84"/>
        <v>0</v>
      </c>
      <c r="AK40" s="107"/>
      <c r="AL40" s="105">
        <v>0.0</v>
      </c>
      <c r="AM40" s="105">
        <v>0.0</v>
      </c>
      <c r="AN40" s="105">
        <v>0.0</v>
      </c>
      <c r="AO40" s="105">
        <v>0.0</v>
      </c>
      <c r="AP40" s="105">
        <v>0.0</v>
      </c>
      <c r="AQ40" s="106">
        <v>0.0</v>
      </c>
      <c r="AR40" s="106">
        <v>0.0</v>
      </c>
      <c r="AS40" s="107"/>
      <c r="AT40" s="105">
        <v>0.0</v>
      </c>
      <c r="AU40" s="105">
        <v>0.0</v>
      </c>
      <c r="AV40" s="105">
        <v>0.0</v>
      </c>
      <c r="AW40" s="105">
        <v>0.0</v>
      </c>
      <c r="AX40" s="105">
        <v>0.0</v>
      </c>
      <c r="AY40" s="105">
        <v>0.0</v>
      </c>
      <c r="AZ40" s="106">
        <v>0.0</v>
      </c>
      <c r="BA40" s="106">
        <v>0.0</v>
      </c>
      <c r="BB40" s="110"/>
      <c r="BC40" s="108">
        <f t="shared" ref="BC40:BE40" si="85">sum(AP40+AY40)</f>
        <v>0</v>
      </c>
      <c r="BD40" s="109">
        <f t="shared" si="85"/>
        <v>0</v>
      </c>
      <c r="BE40" s="109">
        <f t="shared" si="85"/>
        <v>0</v>
      </c>
      <c r="BF40" s="107"/>
      <c r="BG40" s="108">
        <f t="shared" ref="BG40:BI40" si="86">AH40+BC40</f>
        <v>0</v>
      </c>
      <c r="BH40" s="109">
        <f t="shared" si="86"/>
        <v>0</v>
      </c>
      <c r="BI40" s="109">
        <f t="shared" si="86"/>
        <v>0</v>
      </c>
      <c r="BJ40" s="107"/>
      <c r="BK40" s="107"/>
    </row>
    <row r="41" ht="14.25" customHeight="1">
      <c r="A41" s="103"/>
      <c r="B41" s="104">
        <f t="shared" si="8"/>
        <v>45228</v>
      </c>
      <c r="C41" s="97"/>
      <c r="D41" s="105" t="s">
        <v>119</v>
      </c>
      <c r="E41" s="105"/>
      <c r="F41" s="105"/>
      <c r="G41" s="106">
        <v>0.0</v>
      </c>
      <c r="H41" s="105">
        <v>0.0</v>
      </c>
      <c r="I41" s="105">
        <v>0.0</v>
      </c>
      <c r="J41" s="105">
        <v>0.0</v>
      </c>
      <c r="K41" s="105">
        <v>0.0</v>
      </c>
      <c r="L41" s="105">
        <v>0.0</v>
      </c>
      <c r="M41" s="105">
        <v>0.0</v>
      </c>
      <c r="N41" s="105">
        <v>0.0</v>
      </c>
      <c r="O41" s="107"/>
      <c r="P41" s="107"/>
      <c r="Q41" s="105">
        <v>0.0</v>
      </c>
      <c r="R41" s="105">
        <v>0.0</v>
      </c>
      <c r="S41" s="105">
        <v>0.0</v>
      </c>
      <c r="T41" s="105">
        <v>0.0</v>
      </c>
      <c r="U41" s="105">
        <v>0.0</v>
      </c>
      <c r="V41" s="106">
        <v>0.0</v>
      </c>
      <c r="W41" s="106">
        <v>0.0</v>
      </c>
      <c r="X41" s="107"/>
      <c r="Y41" s="105">
        <v>0.0</v>
      </c>
      <c r="Z41" s="105">
        <v>0.0</v>
      </c>
      <c r="AA41" s="105">
        <v>0.0</v>
      </c>
      <c r="AB41" s="105">
        <v>0.0</v>
      </c>
      <c r="AC41" s="105">
        <v>0.0</v>
      </c>
      <c r="AD41" s="105">
        <v>0.0</v>
      </c>
      <c r="AE41" s="106">
        <v>0.0</v>
      </c>
      <c r="AF41" s="106">
        <v>0.0</v>
      </c>
      <c r="AG41" s="110"/>
      <c r="AH41" s="108">
        <f t="shared" ref="AH41:AJ41" si="87">sum(U41+AD41)</f>
        <v>0</v>
      </c>
      <c r="AI41" s="109">
        <f t="shared" si="87"/>
        <v>0</v>
      </c>
      <c r="AJ41" s="109">
        <f t="shared" si="87"/>
        <v>0</v>
      </c>
      <c r="AK41" s="107"/>
      <c r="AL41" s="105">
        <v>0.0</v>
      </c>
      <c r="AM41" s="105">
        <v>0.0</v>
      </c>
      <c r="AN41" s="105">
        <v>0.0</v>
      </c>
      <c r="AO41" s="105">
        <v>0.0</v>
      </c>
      <c r="AP41" s="105">
        <v>0.0</v>
      </c>
      <c r="AQ41" s="106">
        <v>0.0</v>
      </c>
      <c r="AR41" s="106">
        <v>0.0</v>
      </c>
      <c r="AS41" s="107"/>
      <c r="AT41" s="105">
        <v>0.0</v>
      </c>
      <c r="AU41" s="105">
        <v>0.0</v>
      </c>
      <c r="AV41" s="105">
        <v>0.0</v>
      </c>
      <c r="AW41" s="105">
        <v>0.0</v>
      </c>
      <c r="AX41" s="105">
        <v>0.0</v>
      </c>
      <c r="AY41" s="105">
        <v>0.0</v>
      </c>
      <c r="AZ41" s="106">
        <v>0.0</v>
      </c>
      <c r="BA41" s="106">
        <v>0.0</v>
      </c>
      <c r="BB41" s="110"/>
      <c r="BC41" s="108">
        <f t="shared" ref="BC41:BE41" si="88">sum(AP41+AY41)</f>
        <v>0</v>
      </c>
      <c r="BD41" s="109">
        <f t="shared" si="88"/>
        <v>0</v>
      </c>
      <c r="BE41" s="109">
        <f t="shared" si="88"/>
        <v>0</v>
      </c>
      <c r="BF41" s="107"/>
      <c r="BG41" s="108">
        <f t="shared" ref="BG41:BI41" si="89">AH41+BC41</f>
        <v>0</v>
      </c>
      <c r="BH41" s="109">
        <f t="shared" si="89"/>
        <v>0</v>
      </c>
      <c r="BI41" s="109">
        <f t="shared" si="89"/>
        <v>0</v>
      </c>
      <c r="BJ41" s="107"/>
      <c r="BK41" s="107"/>
    </row>
    <row r="42" ht="14.25" customHeight="1">
      <c r="A42" s="103"/>
      <c r="B42" s="104">
        <f t="shared" si="8"/>
        <v>45229</v>
      </c>
      <c r="C42" s="97"/>
      <c r="D42" s="105" t="s">
        <v>119</v>
      </c>
      <c r="E42" s="105"/>
      <c r="F42" s="105"/>
      <c r="G42" s="106">
        <v>0.0</v>
      </c>
      <c r="H42" s="105">
        <v>0.0</v>
      </c>
      <c r="I42" s="105">
        <v>0.0</v>
      </c>
      <c r="J42" s="105">
        <v>0.0</v>
      </c>
      <c r="K42" s="105">
        <v>0.0</v>
      </c>
      <c r="L42" s="105">
        <v>0.0</v>
      </c>
      <c r="M42" s="105">
        <v>0.0</v>
      </c>
      <c r="N42" s="105">
        <v>0.0</v>
      </c>
      <c r="O42" s="107"/>
      <c r="P42" s="107"/>
      <c r="Q42" s="105">
        <v>0.0</v>
      </c>
      <c r="R42" s="105">
        <v>0.0</v>
      </c>
      <c r="S42" s="105">
        <v>0.0</v>
      </c>
      <c r="T42" s="105">
        <v>0.0</v>
      </c>
      <c r="U42" s="105">
        <v>0.0</v>
      </c>
      <c r="V42" s="106">
        <v>0.0</v>
      </c>
      <c r="W42" s="106">
        <v>0.0</v>
      </c>
      <c r="X42" s="107"/>
      <c r="Y42" s="105">
        <v>0.0</v>
      </c>
      <c r="Z42" s="105">
        <v>0.0</v>
      </c>
      <c r="AA42" s="105">
        <v>0.0</v>
      </c>
      <c r="AB42" s="105">
        <v>0.0</v>
      </c>
      <c r="AC42" s="105">
        <v>0.0</v>
      </c>
      <c r="AD42" s="105">
        <v>0.0</v>
      </c>
      <c r="AE42" s="106">
        <v>0.0</v>
      </c>
      <c r="AF42" s="106">
        <v>0.0</v>
      </c>
      <c r="AG42" s="110"/>
      <c r="AH42" s="108">
        <f t="shared" ref="AH42:AJ42" si="90">sum(U42+AD42)</f>
        <v>0</v>
      </c>
      <c r="AI42" s="109">
        <f t="shared" si="90"/>
        <v>0</v>
      </c>
      <c r="AJ42" s="109">
        <f t="shared" si="90"/>
        <v>0</v>
      </c>
      <c r="AK42" s="107"/>
      <c r="AL42" s="105">
        <v>0.0</v>
      </c>
      <c r="AM42" s="105">
        <v>0.0</v>
      </c>
      <c r="AN42" s="105">
        <v>0.0</v>
      </c>
      <c r="AO42" s="105">
        <v>0.0</v>
      </c>
      <c r="AP42" s="105">
        <v>0.0</v>
      </c>
      <c r="AQ42" s="106">
        <v>0.0</v>
      </c>
      <c r="AR42" s="106">
        <v>0.0</v>
      </c>
      <c r="AS42" s="107"/>
      <c r="AT42" s="105">
        <v>0.0</v>
      </c>
      <c r="AU42" s="105">
        <v>0.0</v>
      </c>
      <c r="AV42" s="105">
        <v>0.0</v>
      </c>
      <c r="AW42" s="105">
        <v>0.0</v>
      </c>
      <c r="AX42" s="105">
        <v>0.0</v>
      </c>
      <c r="AY42" s="105">
        <v>0.0</v>
      </c>
      <c r="AZ42" s="106">
        <v>0.0</v>
      </c>
      <c r="BA42" s="106">
        <v>0.0</v>
      </c>
      <c r="BB42" s="110"/>
      <c r="BC42" s="108">
        <f t="shared" ref="BC42:BE42" si="91">sum(AP42+AY42)</f>
        <v>0</v>
      </c>
      <c r="BD42" s="109">
        <f t="shared" si="91"/>
        <v>0</v>
      </c>
      <c r="BE42" s="109">
        <f t="shared" si="91"/>
        <v>0</v>
      </c>
      <c r="BF42" s="107"/>
      <c r="BG42" s="108">
        <f t="shared" ref="BG42:BI42" si="92">AH42+BC42</f>
        <v>0</v>
      </c>
      <c r="BH42" s="109">
        <f t="shared" si="92"/>
        <v>0</v>
      </c>
      <c r="BI42" s="109">
        <f t="shared" si="92"/>
        <v>0</v>
      </c>
      <c r="BJ42" s="107"/>
      <c r="BK42" s="107"/>
    </row>
    <row r="43" ht="14.25" customHeight="1">
      <c r="A43" s="103"/>
      <c r="B43" s="104">
        <f t="shared" si="8"/>
        <v>45230</v>
      </c>
      <c r="C43" s="97"/>
      <c r="D43" s="105" t="s">
        <v>119</v>
      </c>
      <c r="E43" s="105"/>
      <c r="F43" s="105"/>
      <c r="G43" s="106">
        <v>0.0</v>
      </c>
      <c r="H43" s="105">
        <v>0.0</v>
      </c>
      <c r="I43" s="105">
        <v>0.0</v>
      </c>
      <c r="J43" s="105">
        <v>0.0</v>
      </c>
      <c r="K43" s="105">
        <v>0.0</v>
      </c>
      <c r="L43" s="105">
        <v>0.0</v>
      </c>
      <c r="M43" s="105">
        <v>0.0</v>
      </c>
      <c r="N43" s="105">
        <v>0.0</v>
      </c>
      <c r="O43" s="107"/>
      <c r="P43" s="107"/>
      <c r="Q43" s="105">
        <v>0.0</v>
      </c>
      <c r="R43" s="105">
        <v>0.0</v>
      </c>
      <c r="S43" s="105">
        <v>0.0</v>
      </c>
      <c r="T43" s="105">
        <v>0.0</v>
      </c>
      <c r="U43" s="105">
        <v>0.0</v>
      </c>
      <c r="V43" s="106">
        <v>0.0</v>
      </c>
      <c r="W43" s="106">
        <v>0.0</v>
      </c>
      <c r="X43" s="107"/>
      <c r="Y43" s="105">
        <v>0.0</v>
      </c>
      <c r="Z43" s="105">
        <v>0.0</v>
      </c>
      <c r="AA43" s="105">
        <v>0.0</v>
      </c>
      <c r="AB43" s="105">
        <v>0.0</v>
      </c>
      <c r="AC43" s="105">
        <v>0.0</v>
      </c>
      <c r="AD43" s="105">
        <v>0.0</v>
      </c>
      <c r="AE43" s="106">
        <v>0.0</v>
      </c>
      <c r="AF43" s="106">
        <v>0.0</v>
      </c>
      <c r="AG43" s="110"/>
      <c r="AH43" s="108">
        <f t="shared" ref="AH43:AJ43" si="93">sum(U43+AD43)</f>
        <v>0</v>
      </c>
      <c r="AI43" s="109">
        <f t="shared" si="93"/>
        <v>0</v>
      </c>
      <c r="AJ43" s="109">
        <f t="shared" si="93"/>
        <v>0</v>
      </c>
      <c r="AK43" s="107"/>
      <c r="AL43" s="105">
        <v>0.0</v>
      </c>
      <c r="AM43" s="105">
        <v>0.0</v>
      </c>
      <c r="AN43" s="105">
        <v>0.0</v>
      </c>
      <c r="AO43" s="105">
        <v>0.0</v>
      </c>
      <c r="AP43" s="105">
        <v>0.0</v>
      </c>
      <c r="AQ43" s="106">
        <v>0.0</v>
      </c>
      <c r="AR43" s="106">
        <v>0.0</v>
      </c>
      <c r="AS43" s="107"/>
      <c r="AT43" s="105">
        <v>0.0</v>
      </c>
      <c r="AU43" s="105">
        <v>0.0</v>
      </c>
      <c r="AV43" s="105">
        <v>0.0</v>
      </c>
      <c r="AW43" s="105">
        <v>0.0</v>
      </c>
      <c r="AX43" s="105">
        <v>0.0</v>
      </c>
      <c r="AY43" s="105">
        <v>0.0</v>
      </c>
      <c r="AZ43" s="106">
        <v>0.0</v>
      </c>
      <c r="BA43" s="106">
        <v>0.0</v>
      </c>
      <c r="BB43" s="110"/>
      <c r="BC43" s="108">
        <f t="shared" ref="BC43:BE43" si="94">sum(AP43+AY43)</f>
        <v>0</v>
      </c>
      <c r="BD43" s="109">
        <f t="shared" si="94"/>
        <v>0</v>
      </c>
      <c r="BE43" s="109">
        <f t="shared" si="94"/>
        <v>0</v>
      </c>
      <c r="BF43" s="107"/>
      <c r="BG43" s="108">
        <f t="shared" ref="BG43:BI43" si="95">AH43+BC43</f>
        <v>0</v>
      </c>
      <c r="BH43" s="109">
        <f t="shared" si="95"/>
        <v>0</v>
      </c>
      <c r="BI43" s="109">
        <f t="shared" si="95"/>
        <v>0</v>
      </c>
      <c r="BJ43" s="107"/>
      <c r="BK43" s="107"/>
    </row>
    <row r="44" ht="15.75" customHeight="1">
      <c r="A44" s="97"/>
      <c r="B44" s="97"/>
      <c r="C44" s="112" t="s">
        <v>120</v>
      </c>
      <c r="D44" s="113">
        <f>sum(D46-D45)</f>
        <v>0</v>
      </c>
      <c r="E44" s="3"/>
      <c r="F44" s="114" t="s">
        <v>121</v>
      </c>
      <c r="G44" s="115">
        <f t="shared" ref="G44:N44" si="96">SUM(G13:G43)</f>
        <v>0</v>
      </c>
      <c r="H44" s="116">
        <f t="shared" si="96"/>
        <v>46</v>
      </c>
      <c r="I44" s="117">
        <f t="shared" si="96"/>
        <v>171</v>
      </c>
      <c r="J44" s="117">
        <f t="shared" si="96"/>
        <v>111</v>
      </c>
      <c r="K44" s="117">
        <f t="shared" si="96"/>
        <v>22</v>
      </c>
      <c r="L44" s="117">
        <f t="shared" si="96"/>
        <v>9</v>
      </c>
      <c r="M44" s="117">
        <f t="shared" si="96"/>
        <v>5</v>
      </c>
      <c r="N44" s="117">
        <f t="shared" si="96"/>
        <v>1</v>
      </c>
      <c r="O44" s="118"/>
      <c r="P44" s="118"/>
      <c r="Q44" s="117">
        <f t="shared" ref="Q44:W44" si="97">SUM(Q13:Q43)</f>
        <v>0</v>
      </c>
      <c r="R44" s="117">
        <f t="shared" si="97"/>
        <v>0</v>
      </c>
      <c r="S44" s="117">
        <f t="shared" si="97"/>
        <v>0</v>
      </c>
      <c r="T44" s="117">
        <f t="shared" si="97"/>
        <v>0</v>
      </c>
      <c r="U44" s="117">
        <f t="shared" si="97"/>
        <v>0</v>
      </c>
      <c r="V44" s="119">
        <f t="shared" si="97"/>
        <v>0</v>
      </c>
      <c r="W44" s="119">
        <f t="shared" si="97"/>
        <v>0</v>
      </c>
      <c r="X44" s="118"/>
      <c r="Y44" s="120">
        <f t="shared" ref="Y44:AF44" si="98">SUM(Y13:Y43)</f>
        <v>0</v>
      </c>
      <c r="Z44" s="120">
        <f t="shared" si="98"/>
        <v>0</v>
      </c>
      <c r="AA44" s="117">
        <f t="shared" si="98"/>
        <v>0</v>
      </c>
      <c r="AB44" s="120">
        <f t="shared" si="98"/>
        <v>0</v>
      </c>
      <c r="AC44" s="120">
        <f t="shared" si="98"/>
        <v>0</v>
      </c>
      <c r="AD44" s="120">
        <f t="shared" si="98"/>
        <v>0</v>
      </c>
      <c r="AE44" s="121">
        <f t="shared" si="98"/>
        <v>0</v>
      </c>
      <c r="AF44" s="121">
        <f t="shared" si="98"/>
        <v>0</v>
      </c>
      <c r="AG44" s="110"/>
      <c r="AH44" s="120">
        <f t="shared" ref="AH44:AJ44" si="99">SUM(AH13:AH43)</f>
        <v>0</v>
      </c>
      <c r="AI44" s="121">
        <f t="shared" si="99"/>
        <v>0</v>
      </c>
      <c r="AJ44" s="121">
        <f t="shared" si="99"/>
        <v>0</v>
      </c>
      <c r="AK44" s="122"/>
      <c r="AL44" s="117">
        <f t="shared" ref="AL44:AR44" si="100">SUM(AL13:AL43)</f>
        <v>9</v>
      </c>
      <c r="AM44" s="117">
        <f t="shared" si="100"/>
        <v>8</v>
      </c>
      <c r="AN44" s="117">
        <f t="shared" si="100"/>
        <v>1</v>
      </c>
      <c r="AO44" s="117">
        <f t="shared" si="100"/>
        <v>0</v>
      </c>
      <c r="AP44" s="117">
        <f t="shared" si="100"/>
        <v>2</v>
      </c>
      <c r="AQ44" s="119">
        <f t="shared" si="100"/>
        <v>2297</v>
      </c>
      <c r="AR44" s="119">
        <f t="shared" si="100"/>
        <v>2297</v>
      </c>
      <c r="AS44" s="118"/>
      <c r="AT44" s="120">
        <f t="shared" ref="AT44:BA44" si="101">SUM(AT13:AT43)</f>
        <v>24</v>
      </c>
      <c r="AU44" s="120">
        <f t="shared" si="101"/>
        <v>22</v>
      </c>
      <c r="AV44" s="117">
        <f t="shared" si="101"/>
        <v>2</v>
      </c>
      <c r="AW44" s="120">
        <f t="shared" si="101"/>
        <v>4</v>
      </c>
      <c r="AX44" s="120">
        <f t="shared" si="101"/>
        <v>3</v>
      </c>
      <c r="AY44" s="120">
        <f t="shared" si="101"/>
        <v>7</v>
      </c>
      <c r="AZ44" s="121">
        <f t="shared" si="101"/>
        <v>13250</v>
      </c>
      <c r="BA44" s="121">
        <f t="shared" si="101"/>
        <v>14750</v>
      </c>
      <c r="BB44" s="110"/>
      <c r="BC44" s="120">
        <f t="shared" ref="BC44:BE44" si="102">SUM(BC13:BC43)</f>
        <v>9</v>
      </c>
      <c r="BD44" s="121">
        <f t="shared" si="102"/>
        <v>15547</v>
      </c>
      <c r="BE44" s="121">
        <f t="shared" si="102"/>
        <v>17047</v>
      </c>
      <c r="BF44" s="122"/>
      <c r="BG44" s="120">
        <f t="shared" ref="BG44:BI44" si="103">SUM(BG13:BG43)</f>
        <v>9</v>
      </c>
      <c r="BH44" s="121">
        <f t="shared" si="103"/>
        <v>15547</v>
      </c>
      <c r="BI44" s="121">
        <f t="shared" si="103"/>
        <v>17047</v>
      </c>
      <c r="BJ44" s="122"/>
      <c r="BK44" s="122"/>
    </row>
    <row r="45" ht="15.75" customHeight="1">
      <c r="A45" s="3"/>
      <c r="B45" s="97"/>
      <c r="C45" s="123" t="s">
        <v>122</v>
      </c>
      <c r="D45" s="124">
        <f>MIN(D13:D43)</f>
        <v>0</v>
      </c>
      <c r="E45" s="3"/>
      <c r="F45" s="3"/>
      <c r="G45" s="97"/>
      <c r="H45" s="97"/>
      <c r="I45" s="125"/>
      <c r="J45" s="95"/>
      <c r="K45" s="95"/>
      <c r="L45" s="107"/>
      <c r="M45" s="126"/>
      <c r="N45" s="126"/>
      <c r="O45" s="126"/>
      <c r="P45" s="127"/>
      <c r="Q45" s="3"/>
      <c r="R45" s="3"/>
      <c r="S45" s="3"/>
      <c r="T45" s="3"/>
      <c r="U45" s="128" t="s">
        <v>123</v>
      </c>
      <c r="V45" s="129">
        <f>IFERROR(V44/U44,0)</f>
        <v>0</v>
      </c>
      <c r="W45" s="129">
        <f>IFERROR((W44/U44),0)</f>
        <v>0</v>
      </c>
      <c r="X45" s="127"/>
      <c r="Y45" s="3"/>
      <c r="Z45" s="3"/>
      <c r="AA45" s="3"/>
      <c r="AB45" s="3"/>
      <c r="AC45" s="3"/>
      <c r="AD45" s="128" t="s">
        <v>123</v>
      </c>
      <c r="AE45" s="129">
        <f>IFERROR(AE44/AD44,0)</f>
        <v>0</v>
      </c>
      <c r="AF45" s="129">
        <f>IFERROR((AF44/AD44),0)</f>
        <v>0</v>
      </c>
      <c r="AG45" s="110"/>
      <c r="AH45" s="128" t="s">
        <v>123</v>
      </c>
      <c r="AI45" s="129">
        <f>IFERROR(AI44/AH44,0)</f>
        <v>0</v>
      </c>
      <c r="AJ45" s="129">
        <f>IFERROR((AJ44/AH44),0)</f>
        <v>0</v>
      </c>
      <c r="AK45" s="3"/>
      <c r="AL45" s="3"/>
      <c r="AM45" s="3"/>
      <c r="AN45" s="3"/>
      <c r="AO45" s="3"/>
      <c r="AP45" s="128" t="s">
        <v>123</v>
      </c>
      <c r="AQ45" s="129">
        <f>IFERROR(AQ44/AP44,0)</f>
        <v>1148.5</v>
      </c>
      <c r="AR45" s="129">
        <f>IFERROR((AR44/AP44),0)</f>
        <v>1148.5</v>
      </c>
      <c r="AS45" s="127"/>
      <c r="AT45" s="3"/>
      <c r="AU45" s="3"/>
      <c r="AV45" s="3"/>
      <c r="AW45" s="3"/>
      <c r="AX45" s="3"/>
      <c r="AY45" s="128" t="s">
        <v>123</v>
      </c>
      <c r="AZ45" s="129">
        <f>IFERROR(AZ44/AY44,0)</f>
        <v>1892.857143</v>
      </c>
      <c r="BA45" s="129">
        <f>IFERROR((BA44/AY44),0)</f>
        <v>2107.142857</v>
      </c>
      <c r="BB45" s="110"/>
      <c r="BC45" s="128" t="s">
        <v>123</v>
      </c>
      <c r="BD45" s="129">
        <f>IFERROR(BD44/BC44,0)</f>
        <v>1727.444444</v>
      </c>
      <c r="BE45" s="129">
        <f>IFERROR((BE44/BC44),0)</f>
        <v>1894.111111</v>
      </c>
      <c r="BF45" s="3"/>
      <c r="BG45" s="128" t="s">
        <v>123</v>
      </c>
      <c r="BH45" s="129">
        <f>IFERROR(BH44/BG44,0)</f>
        <v>1727.444444</v>
      </c>
      <c r="BI45" s="129">
        <f>IFERROR((BI44/BG44),0)</f>
        <v>1894.111111</v>
      </c>
      <c r="BJ45" s="3"/>
      <c r="BK45" s="3"/>
    </row>
    <row r="46" ht="15.75" customHeight="1">
      <c r="A46" s="3"/>
      <c r="B46" s="97"/>
      <c r="C46" s="123" t="s">
        <v>124</v>
      </c>
      <c r="D46" s="130">
        <f>MAX(D12:D42)</f>
        <v>0</v>
      </c>
      <c r="E46" s="3"/>
      <c r="F46" s="3"/>
      <c r="G46" s="97"/>
      <c r="H46" s="97"/>
      <c r="I46" s="125"/>
      <c r="J46" s="95"/>
      <c r="K46" s="95"/>
      <c r="L46" s="107"/>
      <c r="M46" s="126"/>
      <c r="N46" s="126"/>
      <c r="O46" s="126"/>
      <c r="P46" s="127"/>
      <c r="Q46" s="3"/>
      <c r="R46" s="3"/>
      <c r="S46" s="3"/>
      <c r="T46" s="3"/>
      <c r="U46" s="3"/>
      <c r="V46" s="3"/>
      <c r="W46" s="3"/>
      <c r="X46" s="127"/>
      <c r="Y46" s="3"/>
      <c r="Z46" s="3"/>
      <c r="AA46" s="3"/>
      <c r="AB46" s="3"/>
      <c r="AC46" s="3"/>
      <c r="AD46" s="3"/>
      <c r="AE46" s="3"/>
      <c r="AF46" s="3"/>
      <c r="AG46" s="110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127"/>
      <c r="AT46" s="3"/>
      <c r="AU46" s="3"/>
      <c r="AV46" s="3"/>
      <c r="AW46" s="3"/>
      <c r="AX46" s="3"/>
      <c r="AY46" s="3"/>
      <c r="AZ46" s="3"/>
      <c r="BA46" s="3"/>
      <c r="BB46" s="110"/>
      <c r="BC46" s="3"/>
      <c r="BD46" s="3"/>
      <c r="BE46" s="3"/>
      <c r="BF46" s="3"/>
      <c r="BG46" s="3"/>
      <c r="BH46" s="3"/>
      <c r="BI46" s="3"/>
      <c r="BJ46" s="3"/>
      <c r="BK46" s="3"/>
    </row>
    <row r="47" ht="15.75" customHeight="1">
      <c r="A47" s="3"/>
      <c r="B47" s="97"/>
      <c r="C47" s="131"/>
      <c r="D47" s="132"/>
      <c r="E47" s="3"/>
      <c r="F47" s="3"/>
      <c r="G47" s="97"/>
      <c r="H47" s="97"/>
      <c r="I47" s="133" t="s">
        <v>125</v>
      </c>
      <c r="J47" s="16"/>
      <c r="K47" s="12"/>
      <c r="L47" s="107"/>
      <c r="M47" s="97"/>
      <c r="N47" s="97"/>
      <c r="O47" s="97"/>
      <c r="P47" s="97"/>
      <c r="Q47" s="134"/>
      <c r="R47" s="84"/>
      <c r="S47" s="84"/>
      <c r="T47" s="84"/>
      <c r="U47" s="84"/>
      <c r="V47" s="135"/>
      <c r="W47" s="3"/>
      <c r="X47" s="97"/>
      <c r="Y47" s="136" t="s">
        <v>126</v>
      </c>
      <c r="Z47" s="84"/>
      <c r="AA47" s="137"/>
      <c r="AB47" s="136" t="s">
        <v>127</v>
      </c>
      <c r="AC47" s="84"/>
      <c r="AD47" s="138"/>
      <c r="AE47" s="139" t="s">
        <v>95</v>
      </c>
      <c r="AF47" s="84"/>
      <c r="AG47" s="140"/>
      <c r="AH47" s="85"/>
      <c r="AI47" s="3"/>
      <c r="AJ47" s="138"/>
      <c r="AK47" s="84"/>
      <c r="AL47" s="84"/>
      <c r="AM47" s="84"/>
      <c r="AN47" s="84"/>
      <c r="AO47" s="135"/>
      <c r="AP47" s="3"/>
      <c r="AQ47" s="97"/>
      <c r="AR47" s="3"/>
      <c r="AS47" s="3"/>
      <c r="AT47" s="136" t="s">
        <v>91</v>
      </c>
      <c r="AU47" s="84"/>
      <c r="AV47" s="138"/>
      <c r="AW47" s="136" t="s">
        <v>127</v>
      </c>
      <c r="AX47" s="84"/>
      <c r="AY47" s="138"/>
      <c r="AZ47" s="139" t="s">
        <v>95</v>
      </c>
      <c r="BA47" s="84"/>
      <c r="BB47" s="135"/>
      <c r="BC47" s="85"/>
      <c r="BD47" s="135"/>
      <c r="BE47" s="85"/>
      <c r="BF47" s="141"/>
      <c r="BG47" s="3"/>
      <c r="BH47" s="142" t="s">
        <v>128</v>
      </c>
      <c r="BI47" s="84"/>
      <c r="BJ47" s="3"/>
      <c r="BK47" s="3"/>
    </row>
    <row r="48" ht="41.25" customHeight="1">
      <c r="A48" s="3"/>
      <c r="B48" s="97"/>
      <c r="C48" s="97"/>
      <c r="D48" s="97"/>
      <c r="E48" s="97"/>
      <c r="F48" s="143" t="s">
        <v>129</v>
      </c>
      <c r="G48" s="84"/>
      <c r="H48" s="97"/>
      <c r="I48" s="144" t="s">
        <v>130</v>
      </c>
      <c r="J48" s="145"/>
      <c r="K48" s="146"/>
      <c r="L48" s="107"/>
      <c r="M48" s="97"/>
      <c r="N48" s="97"/>
      <c r="O48" s="97"/>
      <c r="P48" s="97"/>
      <c r="Q48" s="147"/>
      <c r="R48" s="85"/>
      <c r="S48" s="148"/>
      <c r="T48" s="147"/>
      <c r="U48" s="85"/>
      <c r="V48" s="149"/>
      <c r="W48" s="3"/>
      <c r="X48" s="97"/>
      <c r="Y48" s="150" t="s">
        <v>131</v>
      </c>
      <c r="Z48" s="84"/>
      <c r="AA48" s="151"/>
      <c r="AB48" s="150" t="s">
        <v>131</v>
      </c>
      <c r="AC48" s="84"/>
      <c r="AD48" s="152"/>
      <c r="AE48" s="150" t="s">
        <v>131</v>
      </c>
      <c r="AF48" s="85"/>
      <c r="AG48" s="148"/>
      <c r="AH48" s="148"/>
      <c r="AI48" s="3"/>
      <c r="AJ48" s="152"/>
      <c r="AK48" s="85"/>
      <c r="AL48" s="153"/>
      <c r="AM48" s="152"/>
      <c r="AN48" s="85"/>
      <c r="AO48" s="149"/>
      <c r="AP48" s="3"/>
      <c r="AQ48" s="97"/>
      <c r="AR48" s="3"/>
      <c r="AS48" s="3"/>
      <c r="AT48" s="150" t="s">
        <v>131</v>
      </c>
      <c r="AU48" s="84"/>
      <c r="AV48" s="152"/>
      <c r="AW48" s="150" t="s">
        <v>131</v>
      </c>
      <c r="AX48" s="84"/>
      <c r="AY48" s="152"/>
      <c r="AZ48" s="150" t="s">
        <v>131</v>
      </c>
      <c r="BA48" s="85"/>
      <c r="BB48" s="153"/>
      <c r="BC48" s="153"/>
      <c r="BD48" s="153"/>
      <c r="BE48" s="153"/>
      <c r="BF48" s="154"/>
      <c r="BG48" s="3"/>
      <c r="BH48" s="150" t="s">
        <v>131</v>
      </c>
      <c r="BI48" s="84"/>
      <c r="BJ48" s="3"/>
      <c r="BK48" s="3"/>
    </row>
    <row r="49" ht="15.75" customHeight="1">
      <c r="A49" s="3"/>
      <c r="B49" s="97"/>
      <c r="C49" s="97"/>
      <c r="D49" s="97"/>
      <c r="E49" s="97"/>
      <c r="F49" s="155">
        <f>IFERROR(G44/H44,"-")</f>
        <v>0</v>
      </c>
      <c r="G49" s="63"/>
      <c r="H49" s="97"/>
      <c r="I49" s="156">
        <f>IFERROR(J44/I44,"-")</f>
        <v>0.649122807</v>
      </c>
      <c r="J49" s="62"/>
      <c r="K49" s="63"/>
      <c r="L49" s="107"/>
      <c r="M49" s="97"/>
      <c r="N49" s="97"/>
      <c r="O49" s="97"/>
      <c r="P49" s="97"/>
      <c r="Q49" s="157"/>
      <c r="R49" s="63"/>
      <c r="S49" s="158"/>
      <c r="T49" s="159"/>
      <c r="U49" s="160"/>
      <c r="V49" s="161"/>
      <c r="W49" s="3"/>
      <c r="X49" s="97"/>
      <c r="Y49" s="156" t="str">
        <f>IFERROR(AH44/SUM(Z44,R44),"-")</f>
        <v>-</v>
      </c>
      <c r="Z49" s="63"/>
      <c r="AA49" s="162"/>
      <c r="AB49" s="156" t="str">
        <f>IFERROR(U44/R44,"-")</f>
        <v>-</v>
      </c>
      <c r="AC49" s="63"/>
      <c r="AD49" s="163"/>
      <c r="AE49" s="156" t="str">
        <f>IFERROR(AD44/Z44,"-")</f>
        <v>-</v>
      </c>
      <c r="AF49" s="63"/>
      <c r="AG49" s="164"/>
      <c r="AH49" s="165"/>
      <c r="AI49" s="3"/>
      <c r="AJ49" s="163"/>
      <c r="AK49" s="63"/>
      <c r="AL49" s="166"/>
      <c r="AM49" s="167"/>
      <c r="AN49" s="160"/>
      <c r="AO49" s="161"/>
      <c r="AP49" s="3"/>
      <c r="AQ49" s="97"/>
      <c r="AR49" s="3"/>
      <c r="AS49" s="3"/>
      <c r="AT49" s="156">
        <f>IFERROR(BC44/SUM(AM44,AU44),"-")</f>
        <v>0.3</v>
      </c>
      <c r="AU49" s="63"/>
      <c r="AV49" s="163"/>
      <c r="AW49" s="156">
        <f>IFERROR(AP44/AM44,"-")</f>
        <v>0.25</v>
      </c>
      <c r="AX49" s="63"/>
      <c r="AY49" s="163"/>
      <c r="AZ49" s="156">
        <f>IFERROR(AY44/AU44,"-")</f>
        <v>0.3181818182</v>
      </c>
      <c r="BA49" s="63"/>
      <c r="BB49" s="168"/>
      <c r="BC49" s="169"/>
      <c r="BD49" s="168"/>
      <c r="BE49" s="169"/>
      <c r="BF49" s="170"/>
      <c r="BG49" s="3"/>
      <c r="BH49" s="156">
        <f>IFERROR(SUM(BG44)/SUM(R44,Z44,AM44,AU44),"-")</f>
        <v>0.3</v>
      </c>
      <c r="BI49" s="63"/>
      <c r="BJ49" s="3"/>
      <c r="BK49" s="3"/>
    </row>
    <row r="50" ht="15.75" customHeight="1">
      <c r="A50" s="3"/>
      <c r="B50" s="97"/>
      <c r="C50" s="97"/>
      <c r="D50" s="97"/>
      <c r="E50" s="97"/>
      <c r="G50" s="160"/>
      <c r="H50" s="97"/>
      <c r="I50" s="171"/>
      <c r="K50" s="160"/>
      <c r="L50" s="107"/>
      <c r="M50" s="97"/>
      <c r="N50" s="97"/>
      <c r="O50" s="97"/>
      <c r="P50" s="97"/>
      <c r="Q50" s="171"/>
      <c r="R50" s="160"/>
      <c r="S50" s="158"/>
      <c r="U50" s="160"/>
      <c r="V50" s="161"/>
      <c r="W50" s="3"/>
      <c r="X50" s="97"/>
      <c r="Y50" s="171"/>
      <c r="Z50" s="160"/>
      <c r="AA50" s="162"/>
      <c r="AB50" s="171"/>
      <c r="AC50" s="160"/>
      <c r="AD50" s="172"/>
      <c r="AE50" s="171"/>
      <c r="AF50" s="160"/>
      <c r="AG50" s="173"/>
      <c r="AH50" s="173"/>
      <c r="AI50" s="3"/>
      <c r="AJ50" s="171"/>
      <c r="AK50" s="160"/>
      <c r="AL50" s="166"/>
      <c r="AN50" s="160"/>
      <c r="AO50" s="161"/>
      <c r="AP50" s="3"/>
      <c r="AQ50" s="97"/>
      <c r="AR50" s="3"/>
      <c r="AS50" s="3"/>
      <c r="AT50" s="171"/>
      <c r="AU50" s="160"/>
      <c r="AV50" s="172"/>
      <c r="AW50" s="171"/>
      <c r="AX50" s="160"/>
      <c r="AY50" s="172"/>
      <c r="AZ50" s="171"/>
      <c r="BA50" s="160"/>
      <c r="BB50" s="173"/>
      <c r="BC50" s="173"/>
      <c r="BD50" s="173"/>
      <c r="BE50" s="173"/>
      <c r="BF50" s="174"/>
      <c r="BG50" s="3"/>
      <c r="BH50" s="171"/>
      <c r="BI50" s="160"/>
      <c r="BJ50" s="3"/>
      <c r="BK50" s="3"/>
    </row>
    <row r="51" ht="15.0" customHeight="1">
      <c r="A51" s="3"/>
      <c r="B51" s="97"/>
      <c r="C51" s="97"/>
      <c r="D51" s="97"/>
      <c r="E51" s="97"/>
      <c r="F51" s="145"/>
      <c r="G51" s="146"/>
      <c r="H51" s="97"/>
      <c r="I51" s="175"/>
      <c r="J51" s="145"/>
      <c r="K51" s="146"/>
      <c r="L51" s="107"/>
      <c r="M51" s="97"/>
      <c r="N51" s="97"/>
      <c r="O51" s="97"/>
      <c r="P51" s="97"/>
      <c r="Q51" s="175"/>
      <c r="R51" s="146"/>
      <c r="S51" s="158"/>
      <c r="T51" s="145"/>
      <c r="U51" s="146"/>
      <c r="V51" s="166"/>
      <c r="W51" s="3"/>
      <c r="X51" s="97"/>
      <c r="Y51" s="175"/>
      <c r="Z51" s="146"/>
      <c r="AA51" s="162"/>
      <c r="AB51" s="175"/>
      <c r="AC51" s="146"/>
      <c r="AD51" s="176"/>
      <c r="AE51" s="175"/>
      <c r="AF51" s="146"/>
      <c r="AG51" s="177"/>
      <c r="AH51" s="177"/>
      <c r="AI51" s="3"/>
      <c r="AJ51" s="175"/>
      <c r="AK51" s="146"/>
      <c r="AL51" s="166"/>
      <c r="AM51" s="145"/>
      <c r="AN51" s="146"/>
      <c r="AO51" s="166"/>
      <c r="AP51" s="3"/>
      <c r="AQ51" s="97"/>
      <c r="AR51" s="3"/>
      <c r="AS51" s="3"/>
      <c r="AT51" s="175"/>
      <c r="AU51" s="146"/>
      <c r="AV51" s="176"/>
      <c r="AW51" s="175"/>
      <c r="AX51" s="146"/>
      <c r="AY51" s="176"/>
      <c r="AZ51" s="175"/>
      <c r="BA51" s="146"/>
      <c r="BB51" s="177"/>
      <c r="BC51" s="177"/>
      <c r="BD51" s="177"/>
      <c r="BE51" s="177"/>
      <c r="BF51" s="178"/>
      <c r="BG51" s="3"/>
      <c r="BH51" s="175"/>
      <c r="BI51" s="146"/>
      <c r="BJ51" s="3"/>
      <c r="BK51" s="3"/>
    </row>
    <row r="52" ht="15.75" customHeight="1">
      <c r="A52" s="3"/>
      <c r="B52" s="3"/>
      <c r="C52" s="3"/>
      <c r="D52" s="3"/>
      <c r="E52" s="3"/>
      <c r="F52" s="143" t="s">
        <v>132</v>
      </c>
      <c r="G52" s="84"/>
      <c r="H52" s="3"/>
      <c r="I52" s="143" t="s">
        <v>133</v>
      </c>
      <c r="J52" s="84"/>
      <c r="K52" s="85"/>
      <c r="L52" s="107"/>
      <c r="M52" s="3"/>
      <c r="N52" s="3"/>
      <c r="O52" s="3"/>
      <c r="P52" s="3"/>
      <c r="Q52" s="147"/>
      <c r="R52" s="84"/>
      <c r="S52" s="148"/>
      <c r="T52" s="147"/>
      <c r="U52" s="85"/>
      <c r="V52" s="152"/>
      <c r="W52" s="3"/>
      <c r="X52" s="3"/>
      <c r="Y52" s="150" t="s">
        <v>134</v>
      </c>
      <c r="Z52" s="84"/>
      <c r="AA52" s="151"/>
      <c r="AB52" s="150" t="s">
        <v>134</v>
      </c>
      <c r="AC52" s="84"/>
      <c r="AD52" s="152"/>
      <c r="AE52" s="150" t="s">
        <v>134</v>
      </c>
      <c r="AF52" s="85"/>
      <c r="AG52" s="148"/>
      <c r="AH52" s="148"/>
      <c r="AI52" s="3"/>
      <c r="AJ52" s="152"/>
      <c r="AK52" s="84"/>
      <c r="AL52" s="153"/>
      <c r="AM52" s="152"/>
      <c r="AN52" s="85"/>
      <c r="AO52" s="152"/>
      <c r="AP52" s="3"/>
      <c r="AQ52" s="3"/>
      <c r="AR52" s="3"/>
      <c r="AS52" s="3"/>
      <c r="AT52" s="150" t="s">
        <v>134</v>
      </c>
      <c r="AU52" s="84"/>
      <c r="AV52" s="152"/>
      <c r="AW52" s="150" t="s">
        <v>134</v>
      </c>
      <c r="AX52" s="84"/>
      <c r="AY52" s="152"/>
      <c r="AZ52" s="150" t="s">
        <v>134</v>
      </c>
      <c r="BA52" s="85"/>
      <c r="BB52" s="153"/>
      <c r="BC52" s="153"/>
      <c r="BD52" s="153"/>
      <c r="BE52" s="153"/>
      <c r="BF52" s="154"/>
      <c r="BG52" s="3"/>
      <c r="BH52" s="150" t="s">
        <v>134</v>
      </c>
      <c r="BI52" s="84"/>
      <c r="BJ52" s="3"/>
      <c r="BK52" s="3"/>
    </row>
    <row r="53" ht="15.75" customHeight="1">
      <c r="A53" s="3"/>
      <c r="B53" s="3"/>
      <c r="C53" s="3"/>
      <c r="D53" s="3"/>
      <c r="E53" s="3"/>
      <c r="F53" s="179">
        <f>IFERROR(I5/(I4),"-")</f>
        <v>3.913043478</v>
      </c>
      <c r="G53" s="63"/>
      <c r="H53" s="3"/>
      <c r="I53" s="180">
        <f>IFERROR(K44/J44,"-")</f>
        <v>0.1981981982</v>
      </c>
      <c r="J53" s="62"/>
      <c r="K53" s="63"/>
      <c r="L53" s="181"/>
      <c r="M53" s="3"/>
      <c r="N53" s="3"/>
      <c r="O53" s="3"/>
      <c r="P53" s="3"/>
      <c r="Q53" s="157"/>
      <c r="R53" s="63"/>
      <c r="S53" s="182"/>
      <c r="T53" s="157"/>
      <c r="U53" s="63"/>
      <c r="V53" s="163"/>
      <c r="W53" s="3"/>
      <c r="X53" s="3"/>
      <c r="Y53" s="156" t="str">
        <f>+AE53</f>
        <v>-</v>
      </c>
      <c r="Z53" s="63"/>
      <c r="AA53" s="162"/>
      <c r="AB53" s="183" t="s">
        <v>119</v>
      </c>
      <c r="AC53" s="63"/>
      <c r="AD53" s="163"/>
      <c r="AE53" s="156" t="str">
        <f>IFERROR(AB44/Z44,"-")</f>
        <v>-</v>
      </c>
      <c r="AF53" s="63"/>
      <c r="AG53" s="184"/>
      <c r="AH53" s="185"/>
      <c r="AI53" s="3"/>
      <c r="AJ53" s="163"/>
      <c r="AK53" s="63"/>
      <c r="AL53" s="186"/>
      <c r="AM53" s="163"/>
      <c r="AN53" s="63"/>
      <c r="AO53" s="163"/>
      <c r="AP53" s="3"/>
      <c r="AQ53" s="3"/>
      <c r="AR53" s="3"/>
      <c r="AS53" s="3"/>
      <c r="AT53" s="156">
        <f>+AZ53</f>
        <v>0.1818181818</v>
      </c>
      <c r="AU53" s="63"/>
      <c r="AV53" s="163"/>
      <c r="AW53" s="156" t="str">
        <f>iferror("-")</f>
        <v>-</v>
      </c>
      <c r="AX53" s="63"/>
      <c r="AY53" s="163"/>
      <c r="AZ53" s="156">
        <f>IFERROR(AW44/AU44,"-")</f>
        <v>0.1818181818</v>
      </c>
      <c r="BA53" s="63"/>
      <c r="BB53" s="187"/>
      <c r="BC53" s="188"/>
      <c r="BD53" s="187"/>
      <c r="BE53" s="188"/>
      <c r="BF53" s="170"/>
      <c r="BG53" s="3"/>
      <c r="BH53" s="156">
        <f>IFERROR(SUM(AW44,AB44)/SUM(AU44,Z44),"-")</f>
        <v>0.1818181818</v>
      </c>
      <c r="BI53" s="63"/>
      <c r="BJ53" s="3"/>
      <c r="BK53" s="3"/>
    </row>
    <row r="54" ht="15.75" customHeight="1">
      <c r="A54" s="3"/>
      <c r="B54" s="3"/>
      <c r="C54" s="3"/>
      <c r="D54" s="3"/>
      <c r="E54" s="3"/>
      <c r="G54" s="160"/>
      <c r="H54" s="3"/>
      <c r="I54" s="171"/>
      <c r="K54" s="160"/>
      <c r="L54" s="107"/>
      <c r="M54" s="3"/>
      <c r="N54" s="3"/>
      <c r="O54" s="3"/>
      <c r="P54" s="3"/>
      <c r="Q54" s="171"/>
      <c r="R54" s="160"/>
      <c r="S54" s="182"/>
      <c r="T54" s="171"/>
      <c r="U54" s="160"/>
      <c r="V54" s="171"/>
      <c r="W54" s="3"/>
      <c r="X54" s="3"/>
      <c r="Y54" s="171"/>
      <c r="Z54" s="160"/>
      <c r="AA54" s="162"/>
      <c r="AB54" s="171"/>
      <c r="AC54" s="160"/>
      <c r="AD54" s="172"/>
      <c r="AE54" s="171"/>
      <c r="AF54" s="160"/>
      <c r="AG54" s="173"/>
      <c r="AH54" s="173"/>
      <c r="AI54" s="3"/>
      <c r="AJ54" s="171"/>
      <c r="AK54" s="160"/>
      <c r="AL54" s="186"/>
      <c r="AM54" s="171"/>
      <c r="AN54" s="160"/>
      <c r="AO54" s="171"/>
      <c r="AP54" s="3"/>
      <c r="AQ54" s="3"/>
      <c r="AR54" s="3"/>
      <c r="AS54" s="3"/>
      <c r="AT54" s="171"/>
      <c r="AU54" s="160"/>
      <c r="AV54" s="172"/>
      <c r="AW54" s="171"/>
      <c r="AX54" s="160"/>
      <c r="AY54" s="172"/>
      <c r="AZ54" s="171"/>
      <c r="BA54" s="160"/>
      <c r="BB54" s="173"/>
      <c r="BC54" s="173"/>
      <c r="BD54" s="173"/>
      <c r="BE54" s="173"/>
      <c r="BF54" s="174"/>
      <c r="BG54" s="3"/>
      <c r="BH54" s="171"/>
      <c r="BI54" s="160"/>
      <c r="BJ54" s="3"/>
      <c r="BK54" s="3"/>
    </row>
    <row r="55" ht="15.75" customHeight="1">
      <c r="A55" s="3"/>
      <c r="B55" s="3"/>
      <c r="C55" s="3"/>
      <c r="D55" s="3"/>
      <c r="E55" s="3"/>
      <c r="F55" s="145"/>
      <c r="G55" s="146"/>
      <c r="H55" s="3"/>
      <c r="I55" s="175"/>
      <c r="J55" s="145"/>
      <c r="K55" s="146"/>
      <c r="L55" s="107"/>
      <c r="M55" s="3"/>
      <c r="N55" s="3"/>
      <c r="O55" s="3"/>
      <c r="P55" s="3"/>
      <c r="Q55" s="175"/>
      <c r="R55" s="146"/>
      <c r="S55" s="182"/>
      <c r="T55" s="175"/>
      <c r="U55" s="146"/>
      <c r="V55" s="175"/>
      <c r="W55" s="3"/>
      <c r="X55" s="3"/>
      <c r="Y55" s="175"/>
      <c r="Z55" s="146"/>
      <c r="AA55" s="162"/>
      <c r="AB55" s="175"/>
      <c r="AC55" s="146"/>
      <c r="AD55" s="176"/>
      <c r="AE55" s="175"/>
      <c r="AF55" s="146"/>
      <c r="AG55" s="177"/>
      <c r="AH55" s="177"/>
      <c r="AI55" s="3"/>
      <c r="AJ55" s="175"/>
      <c r="AK55" s="146"/>
      <c r="AL55" s="186"/>
      <c r="AM55" s="175"/>
      <c r="AN55" s="146"/>
      <c r="AO55" s="175"/>
      <c r="AP55" s="3"/>
      <c r="AQ55" s="3"/>
      <c r="AR55" s="3"/>
      <c r="AS55" s="3"/>
      <c r="AT55" s="175"/>
      <c r="AU55" s="146"/>
      <c r="AV55" s="176"/>
      <c r="AW55" s="175"/>
      <c r="AX55" s="146"/>
      <c r="AY55" s="176"/>
      <c r="AZ55" s="175"/>
      <c r="BA55" s="146"/>
      <c r="BB55" s="177"/>
      <c r="BC55" s="177"/>
      <c r="BD55" s="177"/>
      <c r="BE55" s="177"/>
      <c r="BF55" s="178"/>
      <c r="BG55" s="3"/>
      <c r="BH55" s="175"/>
      <c r="BI55" s="146"/>
      <c r="BJ55" s="3"/>
      <c r="BK55" s="3"/>
    </row>
    <row r="56" ht="15.75" customHeight="1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89"/>
      <c r="R56" s="189"/>
      <c r="S56" s="189"/>
      <c r="T56" s="189"/>
      <c r="U56" s="189"/>
      <c r="V56" s="110"/>
      <c r="W56" s="110"/>
      <c r="X56" s="110"/>
      <c r="Y56" s="150" t="s">
        <v>135</v>
      </c>
      <c r="Z56" s="84"/>
      <c r="AA56" s="190"/>
      <c r="AB56" s="150" t="s">
        <v>135</v>
      </c>
      <c r="AC56" s="84"/>
      <c r="AD56" s="152"/>
      <c r="AE56" s="150" t="s">
        <v>135</v>
      </c>
      <c r="AF56" s="84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50" t="s">
        <v>135</v>
      </c>
      <c r="AU56" s="84"/>
      <c r="AV56" s="152"/>
      <c r="AW56" s="150" t="s">
        <v>135</v>
      </c>
      <c r="AX56" s="84"/>
      <c r="AY56" s="152"/>
      <c r="AZ56" s="150" t="s">
        <v>135</v>
      </c>
      <c r="BA56" s="84"/>
      <c r="BB56" s="110"/>
      <c r="BC56" s="110"/>
      <c r="BD56" s="110"/>
      <c r="BE56" s="152"/>
      <c r="BF56" s="84"/>
      <c r="BG56" s="3"/>
      <c r="BH56" s="150" t="s">
        <v>135</v>
      </c>
      <c r="BI56" s="84"/>
      <c r="BJ56" s="3"/>
      <c r="BK56" s="3"/>
    </row>
    <row r="57" ht="15.75" customHeight="1">
      <c r="A57" s="110"/>
      <c r="B57" s="110"/>
      <c r="C57" s="110"/>
      <c r="D57" s="110"/>
      <c r="E57" s="110"/>
      <c r="F57" s="110"/>
      <c r="G57" s="110"/>
      <c r="H57" s="110"/>
      <c r="I57" s="110"/>
      <c r="J57" s="191" t="s">
        <v>136</v>
      </c>
      <c r="K57" s="110"/>
      <c r="L57" s="110"/>
      <c r="M57" s="110"/>
      <c r="N57" s="110"/>
      <c r="O57" s="110"/>
      <c r="P57" s="110"/>
      <c r="Q57" s="189"/>
      <c r="R57" s="192"/>
      <c r="S57" s="84"/>
      <c r="T57" s="85"/>
      <c r="U57" s="190"/>
      <c r="V57" s="190"/>
      <c r="W57" s="190"/>
      <c r="X57" s="110"/>
      <c r="Y57" s="156" t="str">
        <f>IFERROR(SUM(Z44,R44)/SUM(Y44,Q44),"-")</f>
        <v>-</v>
      </c>
      <c r="Z57" s="63"/>
      <c r="AA57" s="110"/>
      <c r="AB57" s="156" t="str">
        <f>iferror(R44/Q44,"-")</f>
        <v>-</v>
      </c>
      <c r="AC57" s="63"/>
      <c r="AD57" s="163"/>
      <c r="AE57" s="156" t="str">
        <f>iferror(Z44/Y44,"-")</f>
        <v>-</v>
      </c>
      <c r="AF57" s="63"/>
      <c r="AG57" s="110"/>
      <c r="AH57" s="110"/>
      <c r="AI57" s="110"/>
      <c r="AJ57" s="110"/>
      <c r="AK57" s="193"/>
      <c r="AL57" s="84"/>
      <c r="AM57" s="85"/>
      <c r="AN57" s="190"/>
      <c r="AO57" s="190"/>
      <c r="AP57" s="190"/>
      <c r="AQ57" s="110"/>
      <c r="AR57" s="110"/>
      <c r="AS57" s="102"/>
      <c r="AT57" s="156">
        <f>IFERROR(SUM(AU44,AM44)/SUM(AT44,AL44),"-")</f>
        <v>0.9090909091</v>
      </c>
      <c r="AU57" s="63"/>
      <c r="AV57" s="163"/>
      <c r="AW57" s="156">
        <f>iferror(AM44/AL44,"-")</f>
        <v>0.8888888889</v>
      </c>
      <c r="AX57" s="63"/>
      <c r="AY57" s="163"/>
      <c r="AZ57" s="156">
        <f>iferror(AU44/AT44,"-")</f>
        <v>0.9166666667</v>
      </c>
      <c r="BA57" s="63"/>
      <c r="BB57" s="110"/>
      <c r="BC57" s="110"/>
      <c r="BD57" s="110"/>
      <c r="BE57" s="163"/>
      <c r="BF57" s="63"/>
      <c r="BG57" s="110"/>
      <c r="BH57" s="156">
        <f>IFERROR(SUM(AU44,AM44,Z44,R44)/SUM(AT44,AL44,Y44,Q44),"-")</f>
        <v>0.9090909091</v>
      </c>
      <c r="BI57" s="63"/>
      <c r="BJ57" s="3"/>
      <c r="BK57" s="3"/>
    </row>
    <row r="58" ht="15.75" customHeight="1">
      <c r="A58" s="110"/>
      <c r="B58" s="110"/>
      <c r="C58" s="110"/>
      <c r="D58" s="110"/>
      <c r="E58" s="110"/>
      <c r="F58" s="110"/>
      <c r="G58" s="110"/>
      <c r="H58" s="110"/>
      <c r="I58" s="110"/>
      <c r="J58" s="194" t="s">
        <v>137</v>
      </c>
      <c r="K58" s="110"/>
      <c r="L58" s="110"/>
      <c r="M58" s="110"/>
      <c r="N58" s="110"/>
      <c r="O58" s="110"/>
      <c r="P58" s="110"/>
      <c r="Q58" s="110"/>
      <c r="R58" s="163"/>
      <c r="S58" s="62"/>
      <c r="T58" s="63"/>
      <c r="U58" s="190"/>
      <c r="V58" s="190"/>
      <c r="W58" s="190"/>
      <c r="X58" s="110"/>
      <c r="Y58" s="171"/>
      <c r="Z58" s="160"/>
      <c r="AA58" s="110"/>
      <c r="AB58" s="171"/>
      <c r="AC58" s="160"/>
      <c r="AD58" s="172"/>
      <c r="AE58" s="171"/>
      <c r="AF58" s="160"/>
      <c r="AG58" s="135"/>
      <c r="AH58" s="135"/>
      <c r="AI58" s="195"/>
      <c r="AJ58" s="110"/>
      <c r="AK58" s="163"/>
      <c r="AL58" s="62"/>
      <c r="AM58" s="63"/>
      <c r="AN58" s="190"/>
      <c r="AO58" s="190"/>
      <c r="AP58" s="190"/>
      <c r="AQ58" s="110"/>
      <c r="AR58" s="110"/>
      <c r="AS58" s="196"/>
      <c r="AT58" s="171"/>
      <c r="AU58" s="160"/>
      <c r="AV58" s="172"/>
      <c r="AW58" s="171"/>
      <c r="AX58" s="160"/>
      <c r="AY58" s="172"/>
      <c r="AZ58" s="171"/>
      <c r="BA58" s="160"/>
      <c r="BB58" s="197"/>
      <c r="BC58" s="197"/>
      <c r="BD58" s="197"/>
      <c r="BE58" s="171"/>
      <c r="BF58" s="160"/>
      <c r="BG58" s="197"/>
      <c r="BH58" s="171"/>
      <c r="BI58" s="160"/>
      <c r="BJ58" s="3"/>
      <c r="BK58" s="3"/>
    </row>
    <row r="59" ht="15.75" customHeight="1">
      <c r="A59" s="110"/>
      <c r="B59" s="110"/>
      <c r="C59" s="110"/>
      <c r="D59" s="110"/>
      <c r="E59" s="110"/>
      <c r="F59" s="110"/>
      <c r="G59" s="110"/>
      <c r="H59" s="110"/>
      <c r="I59" s="110"/>
      <c r="J59" s="198" t="s">
        <v>138</v>
      </c>
      <c r="K59" s="110"/>
      <c r="L59" s="110"/>
      <c r="M59" s="110"/>
      <c r="N59" s="110"/>
      <c r="O59" s="110"/>
      <c r="P59" s="110"/>
      <c r="Q59" s="110"/>
      <c r="R59" s="171"/>
      <c r="T59" s="160"/>
      <c r="U59" s="190"/>
      <c r="V59" s="190"/>
      <c r="W59" s="190"/>
      <c r="X59" s="110"/>
      <c r="Y59" s="175"/>
      <c r="Z59" s="146"/>
      <c r="AA59" s="110"/>
      <c r="AB59" s="175"/>
      <c r="AC59" s="146"/>
      <c r="AD59" s="176"/>
      <c r="AE59" s="175"/>
      <c r="AF59" s="146"/>
      <c r="AG59" s="149"/>
      <c r="AH59" s="152"/>
      <c r="AI59" s="85"/>
      <c r="AJ59" s="110"/>
      <c r="AK59" s="171"/>
      <c r="AM59" s="160"/>
      <c r="AN59" s="190"/>
      <c r="AO59" s="190"/>
      <c r="AP59" s="190"/>
      <c r="AQ59" s="110"/>
      <c r="AR59" s="110"/>
      <c r="AS59" s="196"/>
      <c r="AT59" s="175"/>
      <c r="AU59" s="146"/>
      <c r="AV59" s="176"/>
      <c r="AW59" s="175"/>
      <c r="AX59" s="146"/>
      <c r="AY59" s="176"/>
      <c r="AZ59" s="175"/>
      <c r="BA59" s="146"/>
      <c r="BB59" s="199"/>
      <c r="BC59" s="199"/>
      <c r="BD59" s="199"/>
      <c r="BE59" s="175"/>
      <c r="BF59" s="146"/>
      <c r="BG59" s="199"/>
      <c r="BH59" s="175"/>
      <c r="BI59" s="146"/>
      <c r="BJ59" s="3"/>
      <c r="BK59" s="3"/>
    </row>
    <row r="60" ht="15.75" customHeight="1">
      <c r="A60" s="110"/>
      <c r="B60" s="110"/>
      <c r="C60" s="110"/>
      <c r="D60" s="110"/>
      <c r="E60" s="110"/>
      <c r="F60" s="110"/>
      <c r="G60" s="110"/>
      <c r="H60" s="110"/>
      <c r="I60" s="110"/>
      <c r="J60" s="200"/>
      <c r="K60" s="110"/>
      <c r="L60" s="110"/>
      <c r="M60" s="110"/>
      <c r="N60" s="110"/>
      <c r="O60" s="110"/>
      <c r="P60" s="110"/>
      <c r="Q60" s="110"/>
      <c r="R60" s="175"/>
      <c r="S60" s="145"/>
      <c r="T60" s="146"/>
      <c r="U60" s="190"/>
      <c r="V60" s="190"/>
      <c r="W60" s="190"/>
      <c r="X60" s="110"/>
      <c r="Y60" s="110"/>
      <c r="Z60" s="110"/>
      <c r="AA60" s="110"/>
      <c r="AB60" s="110"/>
      <c r="AC60" s="110"/>
      <c r="AD60" s="110"/>
      <c r="AE60" s="110"/>
      <c r="AF60" s="163"/>
      <c r="AG60" s="63"/>
      <c r="AH60" s="163"/>
      <c r="AI60" s="63"/>
      <c r="AJ60" s="110"/>
      <c r="AK60" s="175"/>
      <c r="AL60" s="145"/>
      <c r="AM60" s="146"/>
      <c r="AN60" s="190"/>
      <c r="AO60" s="190"/>
      <c r="AP60" s="190"/>
      <c r="AQ60" s="110"/>
      <c r="AR60" s="110"/>
      <c r="AS60" s="196"/>
      <c r="AT60" s="110"/>
      <c r="AU60" s="110"/>
      <c r="AV60" s="110"/>
      <c r="AW60" s="110"/>
      <c r="AX60" s="110"/>
      <c r="AY60" s="110"/>
      <c r="AZ60" s="110"/>
      <c r="BA60" s="201"/>
      <c r="BB60" s="199"/>
      <c r="BC60" s="199"/>
      <c r="BD60" s="199"/>
      <c r="BE60" s="199"/>
      <c r="BF60" s="199"/>
      <c r="BG60" s="199"/>
      <c r="BH60" s="199"/>
      <c r="BI60" s="202"/>
      <c r="BJ60" s="3"/>
      <c r="BK60" s="3"/>
    </row>
    <row r="61" ht="15.75" customHeight="1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90"/>
      <c r="V61" s="190"/>
      <c r="W61" s="190"/>
      <c r="X61" s="110"/>
      <c r="Y61" s="110"/>
      <c r="Z61" s="110"/>
      <c r="AA61" s="110"/>
      <c r="AB61" s="110"/>
      <c r="AC61" s="110"/>
      <c r="AD61" s="110"/>
      <c r="AE61" s="110"/>
      <c r="AF61" s="171"/>
      <c r="AG61" s="160"/>
      <c r="AH61" s="171"/>
      <c r="AI61" s="160"/>
      <c r="AJ61" s="110"/>
      <c r="AK61" s="110"/>
      <c r="AL61" s="110"/>
      <c r="AM61" s="110"/>
      <c r="AN61" s="190"/>
      <c r="AO61" s="190"/>
      <c r="AP61" s="190"/>
      <c r="AQ61" s="110"/>
      <c r="AR61" s="110"/>
      <c r="AS61" s="110"/>
      <c r="AT61" s="110"/>
      <c r="AU61" s="110"/>
      <c r="AV61" s="110"/>
      <c r="AW61" s="110"/>
      <c r="AX61" s="110"/>
      <c r="AY61" s="110"/>
      <c r="AZ61" s="110"/>
      <c r="BA61" s="201"/>
      <c r="BB61" s="199"/>
      <c r="BC61" s="199"/>
      <c r="BD61" s="199"/>
      <c r="BE61" s="199"/>
      <c r="BF61" s="199"/>
      <c r="BG61" s="199"/>
      <c r="BH61" s="199"/>
      <c r="BI61" s="202"/>
      <c r="BJ61" s="3"/>
      <c r="BK61" s="3"/>
    </row>
    <row r="62" ht="15.75" customHeight="1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90"/>
      <c r="V62" s="190"/>
      <c r="W62" s="190"/>
      <c r="X62" s="110"/>
      <c r="Y62" s="110"/>
      <c r="Z62" s="110"/>
      <c r="AA62" s="110"/>
      <c r="AB62" s="110"/>
      <c r="AC62" s="110"/>
      <c r="AD62" s="110"/>
      <c r="AE62" s="110"/>
      <c r="AF62" s="175"/>
      <c r="AG62" s="146"/>
      <c r="AH62" s="175"/>
      <c r="AI62" s="146"/>
      <c r="AJ62" s="110"/>
      <c r="AK62" s="110"/>
      <c r="AL62" s="110"/>
      <c r="AM62" s="110"/>
      <c r="AN62" s="190"/>
      <c r="AO62" s="190"/>
      <c r="AP62" s="190"/>
      <c r="AQ62" s="110"/>
      <c r="AR62" s="110"/>
      <c r="AS62" s="110"/>
      <c r="AT62" s="110"/>
      <c r="AU62" s="110"/>
      <c r="AV62" s="110"/>
      <c r="AW62" s="110"/>
      <c r="AX62" s="110"/>
      <c r="AY62" s="110"/>
      <c r="AZ62" s="110"/>
      <c r="BA62" s="203"/>
      <c r="BB62" s="204"/>
      <c r="BC62" s="204"/>
      <c r="BD62" s="204"/>
      <c r="BE62" s="204"/>
      <c r="BF62" s="204"/>
      <c r="BG62" s="204"/>
      <c r="BH62" s="204"/>
      <c r="BI62" s="205"/>
    </row>
    <row r="63" ht="15.75" customHeight="1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90"/>
      <c r="V63" s="190"/>
      <c r="W63" s="190"/>
      <c r="X63" s="110"/>
      <c r="Y63" s="110"/>
      <c r="Z63" s="110"/>
      <c r="AA63" s="110"/>
      <c r="AB63" s="110"/>
      <c r="AC63" s="110"/>
      <c r="AD63" s="110"/>
      <c r="AE63" s="110"/>
      <c r="AF63" s="110"/>
      <c r="AG63" s="110"/>
      <c r="AH63" s="152"/>
      <c r="AI63" s="85"/>
      <c r="AJ63" s="152"/>
      <c r="AK63" s="85"/>
      <c r="AL63" s="110"/>
      <c r="AM63" s="110"/>
      <c r="AN63" s="110"/>
      <c r="AO63" s="110"/>
      <c r="AP63" s="110"/>
      <c r="AQ63" s="110"/>
      <c r="AR63" s="110"/>
      <c r="AS63" s="110"/>
      <c r="AT63" s="110"/>
      <c r="AU63" s="110"/>
      <c r="AV63" s="110"/>
      <c r="AW63" s="110"/>
      <c r="AX63" s="110"/>
      <c r="AY63" s="110"/>
      <c r="AZ63" s="110"/>
      <c r="BA63" s="110"/>
      <c r="BB63" s="110"/>
      <c r="BC63" s="110"/>
      <c r="BD63" s="110"/>
      <c r="BE63" s="110"/>
      <c r="BF63" s="110"/>
      <c r="BG63" s="110"/>
      <c r="BH63" s="110"/>
      <c r="BI63" s="110"/>
      <c r="BJ63" s="110"/>
      <c r="BK63" s="110"/>
    </row>
    <row r="64" ht="15.75" customHeight="1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90"/>
      <c r="V64" s="190"/>
      <c r="W64" s="19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  <c r="AH64" s="163"/>
      <c r="AI64" s="63"/>
      <c r="AJ64" s="167"/>
      <c r="AK64" s="160"/>
      <c r="AL64" s="110"/>
      <c r="AM64" s="110"/>
      <c r="AN64" s="110"/>
      <c r="AO64" s="110"/>
      <c r="AP64" s="110"/>
      <c r="AQ64" s="110"/>
      <c r="AR64" s="110"/>
      <c r="AS64" s="110"/>
      <c r="AT64" s="110"/>
      <c r="AU64" s="110"/>
      <c r="AV64" s="110"/>
      <c r="AW64" s="110"/>
      <c r="AX64" s="110"/>
      <c r="AY64" s="11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  <c r="BJ64" s="110"/>
      <c r="BK64" s="110"/>
    </row>
    <row r="65" ht="15.75" customHeight="1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90"/>
      <c r="V65" s="190"/>
      <c r="W65" s="190"/>
      <c r="X65" s="110"/>
      <c r="Y65" s="110"/>
      <c r="Z65" s="110"/>
      <c r="AA65" s="110"/>
      <c r="AB65" s="110"/>
      <c r="AC65" s="110"/>
      <c r="AD65" s="110"/>
      <c r="AE65" s="110"/>
      <c r="AF65" s="110"/>
      <c r="AG65" s="110"/>
      <c r="AH65" s="171"/>
      <c r="AI65" s="160"/>
      <c r="AK65" s="160"/>
      <c r="AL65" s="110"/>
      <c r="AM65" s="110"/>
      <c r="AN65" s="110"/>
      <c r="AO65" s="110"/>
      <c r="AP65" s="110"/>
      <c r="AQ65" s="110"/>
      <c r="AR65" s="110"/>
      <c r="AS65" s="110"/>
      <c r="AT65" s="110"/>
      <c r="AU65" s="110"/>
      <c r="AV65" s="110"/>
      <c r="AW65" s="110"/>
      <c r="AX65" s="110"/>
      <c r="AY65" s="110"/>
      <c r="AZ65" s="110"/>
      <c r="BA65" s="110"/>
      <c r="BB65" s="110"/>
      <c r="BC65" s="110"/>
      <c r="BD65" s="110"/>
      <c r="BE65" s="110"/>
      <c r="BF65" s="110"/>
      <c r="BG65" s="110"/>
      <c r="BH65" s="110"/>
      <c r="BI65" s="110"/>
      <c r="BJ65" s="110"/>
      <c r="BK65" s="110"/>
    </row>
    <row r="66" ht="15.75" customHeight="1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75"/>
      <c r="AI66" s="146"/>
      <c r="AJ66" s="145"/>
      <c r="AK66" s="146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  <c r="BJ66" s="110"/>
      <c r="BK66" s="110"/>
    </row>
    <row r="67" ht="15.75" customHeight="1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  <c r="BJ67" s="110"/>
      <c r="BK67" s="110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4">
    <mergeCell ref="B1:B2"/>
    <mergeCell ref="G2:K2"/>
    <mergeCell ref="A3:B4"/>
    <mergeCell ref="G3:K3"/>
    <mergeCell ref="O3:P3"/>
    <mergeCell ref="O4:P4"/>
    <mergeCell ref="A5:B5"/>
    <mergeCell ref="Q10:AJ10"/>
    <mergeCell ref="I11:N11"/>
    <mergeCell ref="Q11:W11"/>
    <mergeCell ref="Y11:AF11"/>
    <mergeCell ref="AH11:AJ11"/>
    <mergeCell ref="AL11:AR11"/>
    <mergeCell ref="AT11:BA11"/>
    <mergeCell ref="O5:P5"/>
    <mergeCell ref="O6:P6"/>
    <mergeCell ref="O7:P7"/>
    <mergeCell ref="AE7:AG8"/>
    <mergeCell ref="AZ7:BF8"/>
    <mergeCell ref="AL10:BE10"/>
    <mergeCell ref="BG10:BI11"/>
    <mergeCell ref="BC11:BE11"/>
    <mergeCell ref="AW47:AX47"/>
    <mergeCell ref="AZ47:BA47"/>
    <mergeCell ref="BB47:BC47"/>
    <mergeCell ref="BD47:BE47"/>
    <mergeCell ref="BH47:BI47"/>
    <mergeCell ref="G4:H4"/>
    <mergeCell ref="G5:H5"/>
    <mergeCell ref="G6:H6"/>
    <mergeCell ref="G7:H7"/>
    <mergeCell ref="G8:H8"/>
    <mergeCell ref="G9:H9"/>
    <mergeCell ref="F48:G48"/>
    <mergeCell ref="AJ48:AK48"/>
    <mergeCell ref="AM48:AN48"/>
    <mergeCell ref="AW48:AX48"/>
    <mergeCell ref="AZ48:BA48"/>
    <mergeCell ref="BH48:BI48"/>
    <mergeCell ref="AB49:AC51"/>
    <mergeCell ref="AB52:AC52"/>
    <mergeCell ref="AE52:AF52"/>
    <mergeCell ref="AJ52:AK52"/>
    <mergeCell ref="AM52:AN52"/>
    <mergeCell ref="AE49:AF51"/>
    <mergeCell ref="AG49:AG51"/>
    <mergeCell ref="AH49:AH51"/>
    <mergeCell ref="AJ49:AK51"/>
    <mergeCell ref="AM49:AN51"/>
    <mergeCell ref="AT49:AU51"/>
    <mergeCell ref="AT52:AU52"/>
    <mergeCell ref="AZ53:BA55"/>
    <mergeCell ref="BB53:BB55"/>
    <mergeCell ref="AE53:AF55"/>
    <mergeCell ref="AG53:AG55"/>
    <mergeCell ref="AH53:AH55"/>
    <mergeCell ref="AJ53:AK55"/>
    <mergeCell ref="AM53:AN55"/>
    <mergeCell ref="AO53:AO55"/>
    <mergeCell ref="AT53:AU55"/>
    <mergeCell ref="AB56:AC56"/>
    <mergeCell ref="AE56:AF56"/>
    <mergeCell ref="AT56:AU56"/>
    <mergeCell ref="AW56:AX56"/>
    <mergeCell ref="AZ56:BA56"/>
    <mergeCell ref="BE56:BF56"/>
    <mergeCell ref="BH56:BI56"/>
    <mergeCell ref="AW57:AX59"/>
    <mergeCell ref="AZ57:BA59"/>
    <mergeCell ref="BE57:BF59"/>
    <mergeCell ref="BH57:BI59"/>
    <mergeCell ref="AK57:AM57"/>
    <mergeCell ref="AK58:AM60"/>
    <mergeCell ref="AF60:AG62"/>
    <mergeCell ref="AH60:AI62"/>
    <mergeCell ref="AH63:AI63"/>
    <mergeCell ref="AJ63:AK63"/>
    <mergeCell ref="AH64:AI66"/>
    <mergeCell ref="AJ64:AK66"/>
    <mergeCell ref="Y56:Z56"/>
    <mergeCell ref="R57:T57"/>
    <mergeCell ref="Y57:Z59"/>
    <mergeCell ref="AB57:AC59"/>
    <mergeCell ref="AE57:AF59"/>
    <mergeCell ref="AT57:AU59"/>
    <mergeCell ref="R58:T60"/>
    <mergeCell ref="AH59:AI59"/>
    <mergeCell ref="Q47:U47"/>
    <mergeCell ref="Y47:Z47"/>
    <mergeCell ref="AB47:AC47"/>
    <mergeCell ref="AE47:AF47"/>
    <mergeCell ref="AG47:AH47"/>
    <mergeCell ref="AJ47:AN47"/>
    <mergeCell ref="AT47:AU47"/>
    <mergeCell ref="I47:K47"/>
    <mergeCell ref="Q48:R48"/>
    <mergeCell ref="T48:U48"/>
    <mergeCell ref="Y48:Z48"/>
    <mergeCell ref="AB48:AC48"/>
    <mergeCell ref="AE48:AF48"/>
    <mergeCell ref="AT48:AU48"/>
    <mergeCell ref="I49:K51"/>
    <mergeCell ref="I52:K52"/>
    <mergeCell ref="F53:G55"/>
    <mergeCell ref="I53:K55"/>
    <mergeCell ref="I48:K48"/>
    <mergeCell ref="F49:G51"/>
    <mergeCell ref="Q49:R51"/>
    <mergeCell ref="Y49:Z51"/>
    <mergeCell ref="F52:G52"/>
    <mergeCell ref="Q52:R52"/>
    <mergeCell ref="Y52:Z52"/>
    <mergeCell ref="AW49:AX51"/>
    <mergeCell ref="AW52:AX52"/>
    <mergeCell ref="AW53:AX55"/>
    <mergeCell ref="T49:U51"/>
    <mergeCell ref="T52:U52"/>
    <mergeCell ref="Q53:R55"/>
    <mergeCell ref="T53:U55"/>
    <mergeCell ref="V53:V55"/>
    <mergeCell ref="Y53:Z55"/>
    <mergeCell ref="AB53:AC55"/>
    <mergeCell ref="BC49:BC51"/>
    <mergeCell ref="BC53:BC55"/>
    <mergeCell ref="BD53:BD55"/>
    <mergeCell ref="BE53:BE55"/>
    <mergeCell ref="BH53:BI55"/>
    <mergeCell ref="AZ49:BA51"/>
    <mergeCell ref="BB49:BB51"/>
    <mergeCell ref="BD49:BD51"/>
    <mergeCell ref="BE49:BE51"/>
    <mergeCell ref="BH49:BI51"/>
    <mergeCell ref="AZ52:BA52"/>
    <mergeCell ref="BH52:BI52"/>
  </mergeCells>
  <conditionalFormatting sqref="E13:F43">
    <cfRule type="containsBlanks" dxfId="1" priority="1">
      <formula>LEN(TRIM(E13))=0</formula>
    </cfRule>
  </conditionalFormatting>
  <conditionalFormatting sqref="E13:F43">
    <cfRule type="containsText" dxfId="0" priority="2" operator="containsText" text="Yes">
      <formula>NOT(ISERROR(SEARCH(("Yes"),(E13))))</formula>
    </cfRule>
  </conditionalFormatting>
  <conditionalFormatting sqref="E13:F43">
    <cfRule type="containsText" dxfId="2" priority="3" operator="containsText" text="No">
      <formula>NOT(ISERROR(SEARCH(("No"),(E13))))</formula>
    </cfRule>
  </conditionalFormatting>
  <conditionalFormatting sqref="I49:J51">
    <cfRule type="cellIs" dxfId="0" priority="4" operator="greaterThan">
      <formula>"40%"</formula>
    </cfRule>
  </conditionalFormatting>
  <conditionalFormatting sqref="I49:J51">
    <cfRule type="beginsWith" dxfId="3" priority="5" operator="beginsWith" text="3">
      <formula>LEFT((I49),LEN("3"))=("3")</formula>
    </cfRule>
  </conditionalFormatting>
  <conditionalFormatting sqref="I49:J51">
    <cfRule type="cellIs" dxfId="4" priority="6" operator="lessThan">
      <formula>30</formula>
    </cfRule>
  </conditionalFormatting>
  <conditionalFormatting sqref="I53:J55">
    <cfRule type="cellIs" dxfId="0" priority="7" operator="greaterThan">
      <formula>"15%"</formula>
    </cfRule>
  </conditionalFormatting>
  <conditionalFormatting sqref="I53:J55">
    <cfRule type="cellIs" dxfId="3" priority="8" operator="between">
      <formula>"10%"</formula>
      <formula>"15%"</formula>
    </cfRule>
  </conditionalFormatting>
  <conditionalFormatting sqref="I53:J55">
    <cfRule type="cellIs" dxfId="2" priority="9" operator="lessThan">
      <formula>"10%"</formula>
    </cfRule>
  </conditionalFormatting>
  <conditionalFormatting sqref="F49:G51">
    <cfRule type="cellIs" dxfId="0" priority="10" operator="lessThan">
      <formula>25</formula>
    </cfRule>
  </conditionalFormatting>
  <conditionalFormatting sqref="F49:G51">
    <cfRule type="cellIs" dxfId="1" priority="11" operator="between">
      <formula>25.1</formula>
      <formula>35</formula>
    </cfRule>
  </conditionalFormatting>
  <conditionalFormatting sqref="F53:G55">
    <cfRule type="cellIs" dxfId="0" priority="12" operator="greaterThan">
      <formula>"125%"</formula>
    </cfRule>
  </conditionalFormatting>
  <conditionalFormatting sqref="F53:G55">
    <cfRule type="cellIs" dxfId="1" priority="13" operator="between">
      <formula>"100%"</formula>
      <formula>"124.90%"</formula>
    </cfRule>
  </conditionalFormatting>
  <conditionalFormatting sqref="F53:G55">
    <cfRule type="cellIs" dxfId="2" priority="14" operator="lessThan">
      <formula>"99.90%"</formula>
    </cfRule>
  </conditionalFormatting>
  <conditionalFormatting sqref="M49:R51 AG49:AM51">
    <cfRule type="cellIs" dxfId="0" priority="15" operator="greaterThan">
      <formula>"85%"</formula>
    </cfRule>
  </conditionalFormatting>
  <conditionalFormatting sqref="M49:R51 AG49:AM51">
    <cfRule type="cellIs" dxfId="1" priority="16" operator="between">
      <formula>"70%"</formula>
      <formula>"84.90%"</formula>
    </cfRule>
  </conditionalFormatting>
  <conditionalFormatting sqref="M49:R51 AG49:AM51">
    <cfRule type="cellIs" dxfId="2" priority="17" operator="lessThan">
      <formula>"69.90%"</formula>
    </cfRule>
  </conditionalFormatting>
  <conditionalFormatting sqref="S53:U55 Y49:AF49 Y53:Z53 AL53:AP55 AT49:BI49">
    <cfRule type="cellIs" dxfId="0" priority="18" operator="greaterThan">
      <formula>"30%"</formula>
    </cfRule>
  </conditionalFormatting>
  <conditionalFormatting sqref="S53:U55 Y49:AF49 Y53:Z53 AL53:AP55 AT49:BI49">
    <cfRule type="cellIs" dxfId="1" priority="19" operator="between">
      <formula>"20%"</formula>
      <formula>"29.90%"</formula>
    </cfRule>
  </conditionalFormatting>
  <conditionalFormatting sqref="S53:U55 Y49:AF49 Y53:Z53 AL53:AP55 AT49:BI49">
    <cfRule type="cellIs" dxfId="2" priority="20" operator="lessThan">
      <formula>"19.99%"</formula>
    </cfRule>
  </conditionalFormatting>
  <conditionalFormatting sqref="M53:R55 Y49 Y53:AF53 Y57:AF57 AG53:AM55 AT53:BI53 AT57:BI57">
    <cfRule type="cellIs" dxfId="0" priority="21" operator="greaterThan">
      <formula>"80%"</formula>
    </cfRule>
  </conditionalFormatting>
  <conditionalFormatting sqref="M53:R55 Y49 Y53:AF53 Y57:AF57 AG53:AM55 AT53:BI53 AT57:BI57">
    <cfRule type="cellIs" dxfId="1" priority="22" operator="between">
      <formula>"70%"</formula>
      <formula>"79.99%"</formula>
    </cfRule>
  </conditionalFormatting>
  <conditionalFormatting sqref="M53:R55 Y49 Y53:AF53 Y57:AF57 AG53:AM55 AT53:BI53 AT57:BI57">
    <cfRule type="cellIs" dxfId="2" priority="23" operator="lessThan">
      <formula>"69.99%"</formula>
    </cfRule>
  </conditionalFormatting>
  <conditionalFormatting sqref="AG49:AG51 BB49:BB51 BD49:BD51">
    <cfRule type="cellIs" dxfId="0" priority="24" operator="lessThan">
      <formula>300</formula>
    </cfRule>
  </conditionalFormatting>
  <conditionalFormatting sqref="AG49:AG51 BB49:BB51 BD49:BD51">
    <cfRule type="cellIs" dxfId="1" priority="25" operator="between">
      <formula>300.01</formula>
      <formula>400</formula>
    </cfRule>
  </conditionalFormatting>
  <conditionalFormatting sqref="AG49:AG51 BB49:BB51 BD49:BD51">
    <cfRule type="cellIs" dxfId="2" priority="26" operator="greaterThan">
      <formula>400.01</formula>
    </cfRule>
  </conditionalFormatting>
  <conditionalFormatting sqref="AH49:AH51 BC49:BC51 BE49:BE51">
    <cfRule type="cellIs" dxfId="0" priority="27" operator="greaterThan">
      <formula>"120%"</formula>
    </cfRule>
  </conditionalFormatting>
  <conditionalFormatting sqref="AH49:AH51 BC49:BC51 BE49:BE51">
    <cfRule type="cellIs" dxfId="1" priority="28" operator="between">
      <formula>"100%"</formula>
      <formula>"119.99%"</formula>
    </cfRule>
  </conditionalFormatting>
  <conditionalFormatting sqref="AH49:AH51 BC49:BC51 BE49:BE51">
    <cfRule type="cellIs" dxfId="2" priority="29" operator="lessThan">
      <formula>"99.99%"</formula>
    </cfRule>
  </conditionalFormatting>
  <conditionalFormatting sqref="AH53:AH55 BC53:BC55 BE53:BE55">
    <cfRule type="cellIs" dxfId="0" priority="30" operator="greaterThan">
      <formula>"500%"</formula>
    </cfRule>
  </conditionalFormatting>
  <conditionalFormatting sqref="AH53:AH55 BC53:BC55 BE53:BE55">
    <cfRule type="cellIs" dxfId="1" priority="31" operator="between">
      <formula>"250%"</formula>
      <formula>"499.99%"</formula>
    </cfRule>
  </conditionalFormatting>
  <conditionalFormatting sqref="AH53:AH55 BC53:BC55 BE53:BE55">
    <cfRule type="cellIs" dxfId="2" priority="32" operator="lessThan">
      <formula>"249.99%"</formula>
    </cfRule>
  </conditionalFormatting>
  <conditionalFormatting sqref="F49:G51">
    <cfRule type="cellIs" dxfId="2" priority="33" operator="greaterThan">
      <formula>35.01</formula>
    </cfRule>
  </conditionalFormatting>
  <dataValidations>
    <dataValidation type="list" allowBlank="1" sqref="E13:F43">
      <formula1>"Yes,No"</formula1>
    </dataValidation>
  </dataValidations>
  <hyperlinks>
    <hyperlink r:id="rId2" ref="A3"/>
  </hyperlinks>
  <drawing r:id="rId3"/>
  <legacy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 outlineLevelCol="1"/>
  <cols>
    <col customWidth="1" min="1" max="1" width="6.75"/>
    <col customWidth="1" min="2" max="2" width="8.13"/>
    <col customWidth="1" hidden="1" min="3" max="3" width="7.25" outlineLevel="1"/>
    <col customWidth="1" hidden="1" min="4" max="4" width="8.75" outlineLevel="1"/>
    <col customWidth="1" hidden="1" min="5" max="5" width="8.0" outlineLevel="1"/>
    <col customWidth="1" hidden="1" min="6" max="6" width="8.13" outlineLevel="1"/>
    <col customWidth="1" min="7" max="7" width="13.13"/>
    <col customWidth="1" min="8" max="8" width="9.75"/>
    <col customWidth="1" min="9" max="9" width="9.5"/>
    <col customWidth="1" min="10" max="10" width="14.13"/>
    <col customWidth="1" min="11" max="11" width="9.5"/>
    <col customWidth="1" min="12" max="12" width="9.63" outlineLevel="1"/>
    <col customWidth="1" min="13" max="13" width="9.75"/>
    <col customWidth="1" min="14" max="15" width="10.25"/>
    <col customWidth="1" min="16" max="17" width="10.5"/>
    <col customWidth="1" min="18" max="18" width="10.0"/>
    <col customWidth="1" min="19" max="19" width="12.88"/>
    <col customWidth="1" min="20" max="20" width="13.88"/>
    <col customWidth="1" min="21" max="21" width="6.88"/>
    <col customWidth="1" min="22" max="24" width="10.25"/>
    <col customWidth="1" min="25" max="26" width="10.5"/>
    <col customWidth="1" min="27" max="27" width="8.63"/>
    <col customWidth="1" min="28" max="28" width="12.88"/>
    <col customWidth="1" min="29" max="29" width="13.88"/>
    <col customWidth="1" min="30" max="34" width="9.5"/>
    <col customWidth="1" min="35" max="35" width="10.5"/>
    <col customWidth="1" min="36" max="36" width="11.0"/>
    <col customWidth="1" min="37" max="38" width="14.0"/>
    <col customWidth="1" min="39" max="39" width="6.75"/>
    <col customWidth="1" min="40" max="81" width="14.0"/>
  </cols>
  <sheetData>
    <row r="1" ht="18.75" customHeight="1">
      <c r="A1" s="56"/>
      <c r="B1" s="57" t="s">
        <v>64</v>
      </c>
      <c r="C1" s="3"/>
      <c r="D1" s="3"/>
      <c r="E1" s="3"/>
      <c r="F1" s="3"/>
      <c r="G1" s="3"/>
      <c r="H1" s="3"/>
      <c r="I1" s="3"/>
      <c r="J1" s="3"/>
      <c r="K1" s="58" t="s">
        <v>65</v>
      </c>
      <c r="L1" s="3"/>
      <c r="M1" s="3"/>
      <c r="N1" s="3"/>
      <c r="O1" s="3"/>
      <c r="P1" s="3"/>
      <c r="Q1" s="3"/>
      <c r="R1" s="3"/>
      <c r="S1" s="3"/>
      <c r="T1" s="58"/>
      <c r="U1" s="3"/>
      <c r="V1" s="3"/>
      <c r="W1" s="3"/>
      <c r="X1" s="3"/>
      <c r="Y1" s="3"/>
      <c r="Z1" s="3"/>
      <c r="AA1" s="3"/>
      <c r="AB1" s="3"/>
      <c r="AC1" s="58"/>
      <c r="AD1" s="58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</row>
    <row r="2" ht="26.25" customHeight="1">
      <c r="A2" s="3"/>
      <c r="C2" s="3"/>
      <c r="D2" s="3"/>
      <c r="E2" s="3"/>
      <c r="F2" s="3"/>
      <c r="G2" s="59" t="s">
        <v>66</v>
      </c>
      <c r="H2" s="39"/>
      <c r="I2" s="39"/>
      <c r="J2" s="39"/>
      <c r="K2" s="3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</row>
    <row r="3" ht="18.0" customHeight="1">
      <c r="A3" s="60" t="s">
        <v>67</v>
      </c>
      <c r="C3" s="3"/>
      <c r="D3" s="3"/>
      <c r="E3" s="3"/>
      <c r="F3" s="3"/>
      <c r="G3" s="61" t="s">
        <v>68</v>
      </c>
      <c r="H3" s="62"/>
      <c r="I3" s="62"/>
      <c r="J3" s="62"/>
      <c r="K3" s="63"/>
      <c r="L3" s="3"/>
      <c r="M3" s="3"/>
      <c r="N3" s="3"/>
      <c r="O3" s="64" t="s">
        <v>69</v>
      </c>
      <c r="P3" s="12"/>
      <c r="Q3" s="285" t="s">
        <v>189</v>
      </c>
      <c r="R3" s="286" t="s">
        <v>190</v>
      </c>
      <c r="S3" s="67" t="s">
        <v>72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</row>
    <row r="4" ht="18.0" customHeight="1">
      <c r="C4" s="3"/>
      <c r="D4" s="3"/>
      <c r="E4" s="3"/>
      <c r="F4" s="3"/>
      <c r="G4" s="68" t="s">
        <v>73</v>
      </c>
      <c r="H4" s="12"/>
      <c r="I4" s="69">
        <f>SUM(H44+D44)</f>
        <v>28</v>
      </c>
      <c r="J4" s="70" t="s">
        <v>74</v>
      </c>
      <c r="K4" s="71">
        <f>SUM(BY44)</f>
        <v>13</v>
      </c>
      <c r="L4" s="3"/>
      <c r="M4" s="72" t="s">
        <v>75</v>
      </c>
      <c r="N4" s="3"/>
      <c r="O4" s="68" t="s">
        <v>76</v>
      </c>
      <c r="P4" s="12"/>
      <c r="Q4" s="73">
        <f>AQ44</f>
        <v>0</v>
      </c>
      <c r="R4" s="73">
        <f>BU44</f>
        <v>13</v>
      </c>
      <c r="S4" s="74" t="str">
        <f t="shared" ref="S4:S7" si="1">if(Q4&gt;R4,$Q$3,if(Q4&lt;R4,$R$3,""))</f>
        <v>Salesperson 2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</row>
    <row r="5" ht="17.25" customHeight="1">
      <c r="A5" s="75"/>
      <c r="C5" s="3"/>
      <c r="D5" s="3"/>
      <c r="E5" s="3"/>
      <c r="F5" s="3"/>
      <c r="G5" s="68" t="s">
        <v>77</v>
      </c>
      <c r="H5" s="12"/>
      <c r="I5" s="76">
        <f>I44+L44</f>
        <v>68</v>
      </c>
      <c r="J5" s="70" t="s">
        <v>78</v>
      </c>
      <c r="K5" s="80">
        <f>SUM(BZ44)</f>
        <v>18000</v>
      </c>
      <c r="L5" s="3"/>
      <c r="M5" s="78">
        <f>iferror(K5/K4,0)</f>
        <v>1384.615385</v>
      </c>
      <c r="N5" s="3"/>
      <c r="O5" s="68" t="s">
        <v>79</v>
      </c>
      <c r="P5" s="12"/>
      <c r="Q5" s="79">
        <f>IFERROR(AQ44/(R44+Z44+AI44),0)</f>
        <v>0</v>
      </c>
      <c r="R5" s="79">
        <f>IFERROR(BU44/(AV44+BD44+BM44),0)</f>
        <v>0.26</v>
      </c>
      <c r="S5" s="74" t="str">
        <f t="shared" si="1"/>
        <v>Salesperson 2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</row>
    <row r="6" ht="16.5" customHeight="1">
      <c r="A6" s="3"/>
      <c r="B6" s="3"/>
      <c r="C6" s="3"/>
      <c r="D6" s="3"/>
      <c r="E6" s="3"/>
      <c r="F6" s="3"/>
      <c r="G6" s="68" t="s">
        <v>80</v>
      </c>
      <c r="H6" s="12"/>
      <c r="I6" s="76">
        <f>SUM(K44+N44)</f>
        <v>8</v>
      </c>
      <c r="J6" s="70" t="s">
        <v>81</v>
      </c>
      <c r="K6" s="80">
        <f>SUM(CA44)</f>
        <v>22500</v>
      </c>
      <c r="L6" s="3"/>
      <c r="M6" s="78">
        <f>iferror(K6/K4,0)</f>
        <v>1730.769231</v>
      </c>
      <c r="N6" s="3"/>
      <c r="O6" s="68" t="s">
        <v>82</v>
      </c>
      <c r="P6" s="12"/>
      <c r="Q6" s="80">
        <f>AR45</f>
        <v>0</v>
      </c>
      <c r="R6" s="80">
        <f>BV45</f>
        <v>1384.615385</v>
      </c>
      <c r="S6" s="74" t="str">
        <f t="shared" si="1"/>
        <v>Salesperson 2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</row>
    <row r="7" ht="16.5" customHeight="1">
      <c r="A7" s="3"/>
      <c r="B7" s="3"/>
      <c r="C7" s="3"/>
      <c r="D7" s="3"/>
      <c r="E7" s="3"/>
      <c r="F7" s="3"/>
      <c r="G7" s="68" t="s">
        <v>209</v>
      </c>
      <c r="H7" s="12"/>
      <c r="I7" s="76">
        <f>Y44+BC44</f>
        <v>0</v>
      </c>
      <c r="J7" s="70" t="s">
        <v>84</v>
      </c>
      <c r="K7" s="77" t="str">
        <f>(BZ44-G44)/(G44)</f>
        <v>#DIV/0!</v>
      </c>
      <c r="L7" s="3"/>
      <c r="M7" s="3"/>
      <c r="N7" s="3"/>
      <c r="O7" s="68" t="s">
        <v>85</v>
      </c>
      <c r="P7" s="12"/>
      <c r="Q7" s="80">
        <f>AS45</f>
        <v>0</v>
      </c>
      <c r="R7" s="80">
        <f>BW45</f>
        <v>1730.769231</v>
      </c>
      <c r="S7" s="74" t="str">
        <f t="shared" si="1"/>
        <v>Salesperson 2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82" t="s">
        <v>86</v>
      </c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82" t="s">
        <v>86</v>
      </c>
      <c r="BY7" s="3"/>
      <c r="BZ7" s="3"/>
      <c r="CA7" s="3"/>
      <c r="CB7" s="3"/>
      <c r="CC7" s="3"/>
    </row>
    <row r="8" ht="17.25" customHeight="1">
      <c r="A8" s="3"/>
      <c r="B8" s="3"/>
      <c r="C8" s="3"/>
      <c r="D8" s="3"/>
      <c r="E8" s="3"/>
      <c r="F8" s="3"/>
      <c r="G8" s="68" t="s">
        <v>83</v>
      </c>
      <c r="H8" s="12"/>
      <c r="I8" s="76">
        <f>BL44+AH44+Q44+AU44</f>
        <v>56</v>
      </c>
      <c r="J8" s="70" t="s">
        <v>88</v>
      </c>
      <c r="K8" s="77" t="str">
        <f>(CA44-G44)/(G44)</f>
        <v>#DIV/0!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Y8" s="3"/>
      <c r="BZ8" s="3"/>
      <c r="CA8" s="3"/>
      <c r="CB8" s="3"/>
      <c r="CC8" s="3"/>
    </row>
    <row r="9" ht="18.0" customHeight="1">
      <c r="A9" s="3"/>
      <c r="B9" s="3"/>
      <c r="C9" s="3"/>
      <c r="D9" s="3"/>
      <c r="E9" s="3"/>
      <c r="F9" s="3"/>
      <c r="G9" s="68" t="s">
        <v>87</v>
      </c>
      <c r="H9" s="12"/>
      <c r="I9" s="76">
        <f>R44+Z44+AI44+AV44+BD44+BM44</f>
        <v>50</v>
      </c>
      <c r="J9" s="70" t="s">
        <v>89</v>
      </c>
      <c r="K9" s="289">
        <f>SUM(Q49)</f>
        <v>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82"/>
      <c r="AO9" s="82"/>
      <c r="AP9" s="82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82"/>
      <c r="BS9" s="82"/>
      <c r="BT9" s="82"/>
      <c r="BU9" s="3"/>
      <c r="BV9" s="82"/>
      <c r="BW9" s="82"/>
      <c r="BX9" s="82"/>
      <c r="BY9" s="3"/>
      <c r="BZ9" s="3"/>
      <c r="CA9" s="3"/>
      <c r="CB9" s="3"/>
      <c r="CC9" s="3"/>
    </row>
    <row r="10" ht="18.0" customHeight="1">
      <c r="A10" s="3"/>
      <c r="B10" s="3"/>
      <c r="C10" s="3"/>
      <c r="D10" s="3"/>
      <c r="E10" s="3"/>
      <c r="F10" s="3"/>
      <c r="G10" s="3"/>
      <c r="H10" s="3"/>
      <c r="I10" s="3">
        <v>44.0</v>
      </c>
      <c r="J10" s="3"/>
      <c r="K10" s="3"/>
      <c r="L10" s="3"/>
      <c r="M10" s="3"/>
      <c r="N10" s="3"/>
      <c r="O10" s="3"/>
      <c r="P10" s="3"/>
      <c r="Q10" s="83" t="s">
        <v>194</v>
      </c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5"/>
      <c r="AT10" s="3"/>
      <c r="AU10" s="86" t="s">
        <v>195</v>
      </c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4"/>
      <c r="BV10" s="84"/>
      <c r="BW10" s="85"/>
      <c r="BX10" s="3"/>
      <c r="BY10" s="87" t="s">
        <v>92</v>
      </c>
      <c r="CB10" s="3"/>
      <c r="CC10" s="3"/>
    </row>
    <row r="11" ht="27.75" customHeight="1">
      <c r="A11" s="3"/>
      <c r="B11" s="3"/>
      <c r="C11" s="3"/>
      <c r="D11" s="3"/>
      <c r="E11" s="3"/>
      <c r="F11" s="3"/>
      <c r="G11" s="58"/>
      <c r="H11" s="58"/>
      <c r="I11" s="88" t="s">
        <v>93</v>
      </c>
      <c r="J11" s="89"/>
      <c r="K11" s="89"/>
      <c r="L11" s="89"/>
      <c r="M11" s="89"/>
      <c r="N11" s="90"/>
      <c r="O11" s="91"/>
      <c r="P11" s="91"/>
      <c r="Q11" s="92" t="s">
        <v>94</v>
      </c>
      <c r="R11" s="84"/>
      <c r="S11" s="84"/>
      <c r="T11" s="84"/>
      <c r="U11" s="84"/>
      <c r="V11" s="84"/>
      <c r="W11" s="85"/>
      <c r="X11" s="91"/>
      <c r="Y11" s="292" t="s">
        <v>199</v>
      </c>
      <c r="Z11" s="84"/>
      <c r="AA11" s="84"/>
      <c r="AB11" s="84"/>
      <c r="AC11" s="84"/>
      <c r="AD11" s="84"/>
      <c r="AE11" s="84"/>
      <c r="AF11" s="85"/>
      <c r="AG11" s="91"/>
      <c r="AH11" s="93" t="s">
        <v>95</v>
      </c>
      <c r="AI11" s="84"/>
      <c r="AJ11" s="84"/>
      <c r="AK11" s="84"/>
      <c r="AL11" s="84"/>
      <c r="AM11" s="84"/>
      <c r="AN11" s="84"/>
      <c r="AO11" s="85"/>
      <c r="AP11" s="3"/>
      <c r="AQ11" s="94" t="s">
        <v>96</v>
      </c>
      <c r="AT11" s="95"/>
      <c r="AU11" s="92" t="s">
        <v>94</v>
      </c>
      <c r="AV11" s="84"/>
      <c r="AW11" s="84"/>
      <c r="AX11" s="84"/>
      <c r="AY11" s="84"/>
      <c r="AZ11" s="84"/>
      <c r="BA11" s="85"/>
      <c r="BB11" s="91"/>
      <c r="BC11" s="292" t="s">
        <v>199</v>
      </c>
      <c r="BD11" s="84"/>
      <c r="BE11" s="84"/>
      <c r="BF11" s="84"/>
      <c r="BG11" s="84"/>
      <c r="BH11" s="84"/>
      <c r="BI11" s="84"/>
      <c r="BJ11" s="85"/>
      <c r="BK11" s="91"/>
      <c r="BL11" s="93" t="s">
        <v>95</v>
      </c>
      <c r="BM11" s="84"/>
      <c r="BN11" s="84"/>
      <c r="BO11" s="84"/>
      <c r="BP11" s="84"/>
      <c r="BQ11" s="84"/>
      <c r="BR11" s="84"/>
      <c r="BS11" s="85"/>
      <c r="BT11" s="3"/>
      <c r="BU11" s="94" t="s">
        <v>96</v>
      </c>
      <c r="BX11" s="95"/>
      <c r="CB11" s="95"/>
      <c r="CC11" s="95"/>
    </row>
    <row r="12" ht="15.75" customHeight="1">
      <c r="A12" s="96"/>
      <c r="B12" s="45" t="s">
        <v>97</v>
      </c>
      <c r="C12" s="97"/>
      <c r="D12" s="45" t="s">
        <v>98</v>
      </c>
      <c r="E12" s="98" t="s">
        <v>99</v>
      </c>
      <c r="F12" s="98" t="s">
        <v>100</v>
      </c>
      <c r="G12" s="99" t="s">
        <v>101</v>
      </c>
      <c r="H12" s="98" t="s">
        <v>102</v>
      </c>
      <c r="I12" s="100" t="s">
        <v>103</v>
      </c>
      <c r="J12" s="100" t="s">
        <v>104</v>
      </c>
      <c r="K12" s="100" t="s">
        <v>105</v>
      </c>
      <c r="L12" s="100" t="s">
        <v>106</v>
      </c>
      <c r="M12" s="100" t="s">
        <v>107</v>
      </c>
      <c r="N12" s="100" t="s">
        <v>108</v>
      </c>
      <c r="O12" s="101"/>
      <c r="P12" s="101"/>
      <c r="Q12" s="100" t="s">
        <v>109</v>
      </c>
      <c r="R12" s="100" t="s">
        <v>87</v>
      </c>
      <c r="S12" s="100" t="s">
        <v>110</v>
      </c>
      <c r="T12" s="100" t="s">
        <v>111</v>
      </c>
      <c r="U12" s="100" t="s">
        <v>112</v>
      </c>
      <c r="V12" s="100" t="s">
        <v>113</v>
      </c>
      <c r="W12" s="100" t="s">
        <v>114</v>
      </c>
      <c r="X12" s="101"/>
      <c r="Y12" s="100" t="s">
        <v>109</v>
      </c>
      <c r="Z12" s="100" t="s">
        <v>202</v>
      </c>
      <c r="AA12" s="100" t="s">
        <v>115</v>
      </c>
      <c r="AB12" s="100" t="s">
        <v>116</v>
      </c>
      <c r="AC12" s="100" t="s">
        <v>111</v>
      </c>
      <c r="AD12" s="100" t="s">
        <v>112</v>
      </c>
      <c r="AE12" s="100" t="s">
        <v>113</v>
      </c>
      <c r="AF12" s="100" t="s">
        <v>114</v>
      </c>
      <c r="AG12" s="101"/>
      <c r="AH12" s="100" t="s">
        <v>109</v>
      </c>
      <c r="AI12" s="100" t="s">
        <v>87</v>
      </c>
      <c r="AJ12" s="100" t="s">
        <v>115</v>
      </c>
      <c r="AK12" s="100" t="s">
        <v>116</v>
      </c>
      <c r="AL12" s="100" t="s">
        <v>111</v>
      </c>
      <c r="AM12" s="100" t="s">
        <v>112</v>
      </c>
      <c r="AN12" s="100" t="s">
        <v>113</v>
      </c>
      <c r="AO12" s="100" t="s">
        <v>114</v>
      </c>
      <c r="AP12" s="3"/>
      <c r="AQ12" s="98" t="s">
        <v>76</v>
      </c>
      <c r="AR12" s="98" t="s">
        <v>117</v>
      </c>
      <c r="AS12" s="98" t="s">
        <v>118</v>
      </c>
      <c r="AT12" s="102"/>
      <c r="AU12" s="100" t="s">
        <v>109</v>
      </c>
      <c r="AV12" s="100" t="s">
        <v>87</v>
      </c>
      <c r="AW12" s="100" t="s">
        <v>110</v>
      </c>
      <c r="AX12" s="100" t="s">
        <v>111</v>
      </c>
      <c r="AY12" s="100" t="s">
        <v>112</v>
      </c>
      <c r="AZ12" s="100" t="s">
        <v>113</v>
      </c>
      <c r="BA12" s="100" t="s">
        <v>114</v>
      </c>
      <c r="BB12" s="101"/>
      <c r="BC12" s="100" t="s">
        <v>109</v>
      </c>
      <c r="BD12" s="100" t="s">
        <v>202</v>
      </c>
      <c r="BE12" s="100" t="s">
        <v>115</v>
      </c>
      <c r="BF12" s="100" t="s">
        <v>116</v>
      </c>
      <c r="BG12" s="100" t="s">
        <v>111</v>
      </c>
      <c r="BH12" s="100" t="s">
        <v>112</v>
      </c>
      <c r="BI12" s="100" t="s">
        <v>113</v>
      </c>
      <c r="BJ12" s="100" t="s">
        <v>114</v>
      </c>
      <c r="BK12" s="101"/>
      <c r="BL12" s="100" t="s">
        <v>109</v>
      </c>
      <c r="BM12" s="100" t="s">
        <v>87</v>
      </c>
      <c r="BN12" s="100" t="s">
        <v>115</v>
      </c>
      <c r="BO12" s="100" t="s">
        <v>116</v>
      </c>
      <c r="BP12" s="100" t="s">
        <v>111</v>
      </c>
      <c r="BQ12" s="100" t="s">
        <v>112</v>
      </c>
      <c r="BR12" s="100" t="s">
        <v>113</v>
      </c>
      <c r="BS12" s="100" t="s">
        <v>114</v>
      </c>
      <c r="BT12" s="3"/>
      <c r="BU12" s="98" t="s">
        <v>76</v>
      </c>
      <c r="BV12" s="98" t="s">
        <v>117</v>
      </c>
      <c r="BW12" s="98" t="s">
        <v>118</v>
      </c>
      <c r="BX12" s="102"/>
      <c r="BY12" s="98" t="s">
        <v>76</v>
      </c>
      <c r="BZ12" s="98" t="s">
        <v>117</v>
      </c>
      <c r="CA12" s="98" t="s">
        <v>118</v>
      </c>
      <c r="CB12" s="102"/>
      <c r="CC12" s="102"/>
    </row>
    <row r="13" ht="14.25" customHeight="1">
      <c r="A13" s="103"/>
      <c r="B13" s="104">
        <v>45017.0</v>
      </c>
      <c r="C13" s="97"/>
      <c r="D13" s="105" t="s">
        <v>119</v>
      </c>
      <c r="E13" s="105"/>
      <c r="F13" s="105"/>
      <c r="G13" s="106">
        <v>0.0</v>
      </c>
      <c r="H13" s="105">
        <v>6.0</v>
      </c>
      <c r="I13" s="105">
        <v>13.0</v>
      </c>
      <c r="J13" s="105">
        <v>10.0</v>
      </c>
      <c r="K13" s="105">
        <v>1.0</v>
      </c>
      <c r="L13" s="105">
        <v>0.0</v>
      </c>
      <c r="M13" s="105">
        <v>0.0</v>
      </c>
      <c r="N13" s="105">
        <v>0.0</v>
      </c>
      <c r="O13" s="107"/>
      <c r="P13" s="107"/>
      <c r="Q13" s="105">
        <v>0.0</v>
      </c>
      <c r="R13" s="105">
        <v>0.0</v>
      </c>
      <c r="S13" s="105">
        <v>0.0</v>
      </c>
      <c r="T13" s="105">
        <v>0.0</v>
      </c>
      <c r="U13" s="105">
        <v>0.0</v>
      </c>
      <c r="V13" s="106">
        <v>0.0</v>
      </c>
      <c r="W13" s="106">
        <v>0.0</v>
      </c>
      <c r="X13" s="107"/>
      <c r="Y13" s="105">
        <v>0.0</v>
      </c>
      <c r="Z13" s="105">
        <v>0.0</v>
      </c>
      <c r="AA13" s="105">
        <v>0.0</v>
      </c>
      <c r="AB13" s="105">
        <v>0.0</v>
      </c>
      <c r="AC13" s="105">
        <v>0.0</v>
      </c>
      <c r="AD13" s="105">
        <v>0.0</v>
      </c>
      <c r="AE13" s="106">
        <v>0.0</v>
      </c>
      <c r="AF13" s="106">
        <v>0.0</v>
      </c>
      <c r="AG13" s="107"/>
      <c r="AH13" s="105">
        <v>0.0</v>
      </c>
      <c r="AI13" s="105">
        <v>0.0</v>
      </c>
      <c r="AJ13" s="105">
        <v>0.0</v>
      </c>
      <c r="AK13" s="105">
        <v>0.0</v>
      </c>
      <c r="AL13" s="105">
        <v>0.0</v>
      </c>
      <c r="AM13" s="105">
        <v>0.0</v>
      </c>
      <c r="AN13" s="106">
        <v>0.0</v>
      </c>
      <c r="AO13" s="106">
        <v>0.0</v>
      </c>
      <c r="AP13" s="3"/>
      <c r="AQ13" s="108">
        <f t="shared" ref="AQ13:AS13" si="2">sum(U13+AD13+AM13)</f>
        <v>0</v>
      </c>
      <c r="AR13" s="109">
        <f t="shared" si="2"/>
        <v>0</v>
      </c>
      <c r="AS13" s="109">
        <f t="shared" si="2"/>
        <v>0</v>
      </c>
      <c r="AT13" s="107"/>
      <c r="AU13" s="105">
        <v>0.0</v>
      </c>
      <c r="AV13" s="105">
        <v>0.0</v>
      </c>
      <c r="AW13" s="105">
        <v>0.0</v>
      </c>
      <c r="AX13" s="105">
        <v>0.0</v>
      </c>
      <c r="AY13" s="105">
        <v>0.0</v>
      </c>
      <c r="AZ13" s="106">
        <v>0.0</v>
      </c>
      <c r="BA13" s="106">
        <v>0.0</v>
      </c>
      <c r="BB13" s="107"/>
      <c r="BC13" s="105">
        <v>0.0</v>
      </c>
      <c r="BD13" s="105">
        <v>0.0</v>
      </c>
      <c r="BE13" s="105">
        <v>0.0</v>
      </c>
      <c r="BF13" s="105">
        <v>0.0</v>
      </c>
      <c r="BG13" s="105">
        <v>0.0</v>
      </c>
      <c r="BH13" s="105">
        <v>0.0</v>
      </c>
      <c r="BI13" s="106">
        <v>0.0</v>
      </c>
      <c r="BJ13" s="106">
        <v>0.0</v>
      </c>
      <c r="BK13" s="107"/>
      <c r="BL13" s="105">
        <v>9.0</v>
      </c>
      <c r="BM13" s="105">
        <v>8.0</v>
      </c>
      <c r="BN13" s="105">
        <v>1.0</v>
      </c>
      <c r="BO13" s="105">
        <v>0.0</v>
      </c>
      <c r="BP13" s="105">
        <v>0.0</v>
      </c>
      <c r="BQ13" s="105">
        <v>0.0</v>
      </c>
      <c r="BR13" s="106">
        <v>0.0</v>
      </c>
      <c r="BS13" s="106">
        <v>0.0</v>
      </c>
      <c r="BT13" s="3"/>
      <c r="BU13" s="108">
        <f t="shared" ref="BU13:BW13" si="3">sum(AY13+BH13+BQ13)</f>
        <v>0</v>
      </c>
      <c r="BV13" s="109">
        <f t="shared" si="3"/>
        <v>0</v>
      </c>
      <c r="BW13" s="109">
        <f t="shared" si="3"/>
        <v>0</v>
      </c>
      <c r="BX13" s="107"/>
      <c r="BY13" s="108">
        <f t="shared" ref="BY13:CA13" si="4">AQ13+BU13</f>
        <v>0</v>
      </c>
      <c r="BZ13" s="109">
        <f t="shared" si="4"/>
        <v>0</v>
      </c>
      <c r="CA13" s="109">
        <f t="shared" si="4"/>
        <v>0</v>
      </c>
      <c r="CB13" s="107"/>
      <c r="CC13" s="107"/>
    </row>
    <row r="14" ht="14.25" customHeight="1">
      <c r="A14" s="103"/>
      <c r="B14" s="104">
        <f t="shared" ref="B14:B42" si="8">B13+1</f>
        <v>45018</v>
      </c>
      <c r="C14" s="97"/>
      <c r="D14" s="105" t="s">
        <v>119</v>
      </c>
      <c r="E14" s="105"/>
      <c r="F14" s="105"/>
      <c r="G14" s="106">
        <v>0.0</v>
      </c>
      <c r="H14" s="105">
        <v>13.0</v>
      </c>
      <c r="I14" s="105">
        <v>19.0</v>
      </c>
      <c r="J14" s="105">
        <v>7.0</v>
      </c>
      <c r="K14" s="105">
        <v>2.0</v>
      </c>
      <c r="L14" s="105">
        <v>1.0</v>
      </c>
      <c r="M14" s="105">
        <v>1.0</v>
      </c>
      <c r="N14" s="105">
        <v>0.0</v>
      </c>
      <c r="O14" s="107"/>
      <c r="P14" s="107"/>
      <c r="Q14" s="105">
        <v>0.0</v>
      </c>
      <c r="R14" s="105">
        <v>0.0</v>
      </c>
      <c r="S14" s="105">
        <v>0.0</v>
      </c>
      <c r="T14" s="105">
        <v>0.0</v>
      </c>
      <c r="U14" s="105">
        <v>0.0</v>
      </c>
      <c r="V14" s="106">
        <v>0.0</v>
      </c>
      <c r="W14" s="106">
        <v>0.0</v>
      </c>
      <c r="X14" s="107"/>
      <c r="Y14" s="105">
        <v>0.0</v>
      </c>
      <c r="Z14" s="105">
        <v>0.0</v>
      </c>
      <c r="AA14" s="105">
        <v>0.0</v>
      </c>
      <c r="AB14" s="105">
        <v>0.0</v>
      </c>
      <c r="AC14" s="105">
        <v>0.0</v>
      </c>
      <c r="AD14" s="105">
        <v>0.0</v>
      </c>
      <c r="AE14" s="106">
        <v>0.0</v>
      </c>
      <c r="AF14" s="106">
        <v>0.0</v>
      </c>
      <c r="AG14" s="107"/>
      <c r="AH14" s="105">
        <v>0.0</v>
      </c>
      <c r="AI14" s="105">
        <v>0.0</v>
      </c>
      <c r="AJ14" s="105">
        <v>0.0</v>
      </c>
      <c r="AK14" s="105">
        <v>0.0</v>
      </c>
      <c r="AL14" s="105">
        <v>0.0</v>
      </c>
      <c r="AM14" s="105">
        <v>0.0</v>
      </c>
      <c r="AN14" s="106">
        <v>0.0</v>
      </c>
      <c r="AO14" s="106">
        <v>0.0</v>
      </c>
      <c r="AP14" s="3"/>
      <c r="AQ14" s="108">
        <f t="shared" ref="AQ14:AS14" si="5">sum(U14+AD14+AM14)</f>
        <v>0</v>
      </c>
      <c r="AR14" s="109">
        <f t="shared" si="5"/>
        <v>0</v>
      </c>
      <c r="AS14" s="109">
        <f t="shared" si="5"/>
        <v>0</v>
      </c>
      <c r="AT14" s="107"/>
      <c r="AU14" s="105">
        <v>1.0</v>
      </c>
      <c r="AV14" s="105">
        <v>1.0</v>
      </c>
      <c r="AW14" s="105">
        <v>0.0</v>
      </c>
      <c r="AX14" s="105">
        <v>0.0</v>
      </c>
      <c r="AY14" s="105">
        <v>1.0</v>
      </c>
      <c r="AZ14" s="106">
        <v>1250.0</v>
      </c>
      <c r="BA14" s="106">
        <v>1250.0</v>
      </c>
      <c r="BB14" s="107"/>
      <c r="BC14" s="105">
        <v>0.0</v>
      </c>
      <c r="BD14" s="105">
        <v>0.0</v>
      </c>
      <c r="BE14" s="105">
        <v>0.0</v>
      </c>
      <c r="BF14" s="105">
        <v>0.0</v>
      </c>
      <c r="BG14" s="105">
        <v>0.0</v>
      </c>
      <c r="BH14" s="105">
        <v>0.0</v>
      </c>
      <c r="BI14" s="106">
        <v>0.0</v>
      </c>
      <c r="BJ14" s="106">
        <v>0.0</v>
      </c>
      <c r="BK14" s="107"/>
      <c r="BL14" s="105">
        <v>3.0</v>
      </c>
      <c r="BM14" s="105">
        <v>1.0</v>
      </c>
      <c r="BN14" s="105">
        <v>2.0</v>
      </c>
      <c r="BO14" s="105">
        <v>5.0</v>
      </c>
      <c r="BP14" s="105">
        <v>4.0</v>
      </c>
      <c r="BQ14" s="105">
        <v>5.0</v>
      </c>
      <c r="BR14" s="106">
        <v>6750.0</v>
      </c>
      <c r="BS14" s="106">
        <v>10250.0</v>
      </c>
      <c r="BT14" s="3"/>
      <c r="BU14" s="108">
        <f t="shared" ref="BU14:BW14" si="6">sum(AY14+BH14+BQ14)</f>
        <v>6</v>
      </c>
      <c r="BV14" s="109">
        <f t="shared" si="6"/>
        <v>8000</v>
      </c>
      <c r="BW14" s="109">
        <f t="shared" si="6"/>
        <v>11500</v>
      </c>
      <c r="BX14" s="107"/>
      <c r="BY14" s="108">
        <f t="shared" ref="BY14:CA14" si="7">AQ14+BU14</f>
        <v>6</v>
      </c>
      <c r="BZ14" s="109">
        <f t="shared" si="7"/>
        <v>8000</v>
      </c>
      <c r="CA14" s="109">
        <f t="shared" si="7"/>
        <v>11500</v>
      </c>
      <c r="CB14" s="107"/>
      <c r="CC14" s="107"/>
    </row>
    <row r="15" ht="14.25" customHeight="1">
      <c r="A15" s="103"/>
      <c r="B15" s="104">
        <f t="shared" si="8"/>
        <v>45019</v>
      </c>
      <c r="C15" s="97"/>
      <c r="D15" s="105" t="s">
        <v>119</v>
      </c>
      <c r="E15" s="105"/>
      <c r="F15" s="105"/>
      <c r="G15" s="106">
        <v>0.0</v>
      </c>
      <c r="H15" s="105">
        <v>9.0</v>
      </c>
      <c r="I15" s="105">
        <v>34.0</v>
      </c>
      <c r="J15" s="105">
        <v>9.0</v>
      </c>
      <c r="K15" s="105">
        <v>5.0</v>
      </c>
      <c r="L15" s="105">
        <v>1.0</v>
      </c>
      <c r="M15" s="105">
        <v>0.0</v>
      </c>
      <c r="N15" s="105">
        <v>0.0</v>
      </c>
      <c r="O15" s="107"/>
      <c r="P15" s="107"/>
      <c r="Q15" s="105">
        <v>0.0</v>
      </c>
      <c r="R15" s="105">
        <v>0.0</v>
      </c>
      <c r="S15" s="105">
        <v>0.0</v>
      </c>
      <c r="T15" s="105">
        <v>0.0</v>
      </c>
      <c r="U15" s="105">
        <v>0.0</v>
      </c>
      <c r="V15" s="106">
        <v>0.0</v>
      </c>
      <c r="W15" s="106">
        <v>0.0</v>
      </c>
      <c r="X15" s="107"/>
      <c r="Y15" s="105">
        <v>0.0</v>
      </c>
      <c r="Z15" s="105">
        <v>0.0</v>
      </c>
      <c r="AA15" s="105">
        <v>0.0</v>
      </c>
      <c r="AB15" s="105">
        <v>0.0</v>
      </c>
      <c r="AC15" s="105">
        <v>0.0</v>
      </c>
      <c r="AD15" s="105">
        <v>0.0</v>
      </c>
      <c r="AE15" s="106">
        <v>0.0</v>
      </c>
      <c r="AF15" s="106">
        <v>0.0</v>
      </c>
      <c r="AG15" s="107"/>
      <c r="AH15" s="105">
        <v>0.0</v>
      </c>
      <c r="AI15" s="105">
        <v>0.0</v>
      </c>
      <c r="AJ15" s="105">
        <v>0.0</v>
      </c>
      <c r="AK15" s="105">
        <v>0.0</v>
      </c>
      <c r="AL15" s="105">
        <v>0.0</v>
      </c>
      <c r="AM15" s="105">
        <v>0.0</v>
      </c>
      <c r="AN15" s="106">
        <v>0.0</v>
      </c>
      <c r="AO15" s="106">
        <v>0.0</v>
      </c>
      <c r="AP15" s="3"/>
      <c r="AQ15" s="108">
        <f t="shared" ref="AQ15:AS15" si="9">sum(U15+AD15+AM15)</f>
        <v>0</v>
      </c>
      <c r="AR15" s="109">
        <f t="shared" si="9"/>
        <v>0</v>
      </c>
      <c r="AS15" s="109">
        <f t="shared" si="9"/>
        <v>0</v>
      </c>
      <c r="AT15" s="107"/>
      <c r="AU15" s="105">
        <v>0.0</v>
      </c>
      <c r="AV15" s="105">
        <v>0.0</v>
      </c>
      <c r="AW15" s="105">
        <v>0.0</v>
      </c>
      <c r="AX15" s="105">
        <v>0.0</v>
      </c>
      <c r="AY15" s="105">
        <v>0.0</v>
      </c>
      <c r="AZ15" s="106">
        <v>0.0</v>
      </c>
      <c r="BA15" s="106">
        <v>0.0</v>
      </c>
      <c r="BB15" s="107"/>
      <c r="BC15" s="105">
        <v>0.0</v>
      </c>
      <c r="BD15" s="105">
        <v>0.0</v>
      </c>
      <c r="BE15" s="105">
        <v>0.0</v>
      </c>
      <c r="BF15" s="105">
        <v>0.0</v>
      </c>
      <c r="BG15" s="105">
        <v>0.0</v>
      </c>
      <c r="BH15" s="105">
        <v>0.0</v>
      </c>
      <c r="BI15" s="106">
        <v>0.0</v>
      </c>
      <c r="BJ15" s="106">
        <v>0.0</v>
      </c>
      <c r="BK15" s="107"/>
      <c r="BL15" s="105">
        <v>3.0</v>
      </c>
      <c r="BM15" s="105">
        <v>1.0</v>
      </c>
      <c r="BN15" s="105">
        <v>2.0</v>
      </c>
      <c r="BO15" s="105">
        <v>1.0</v>
      </c>
      <c r="BP15" s="105">
        <v>0.0</v>
      </c>
      <c r="BQ15" s="105">
        <v>1.0</v>
      </c>
      <c r="BR15" s="106">
        <v>1500.0</v>
      </c>
      <c r="BS15" s="106">
        <v>1500.0</v>
      </c>
      <c r="BT15" s="3"/>
      <c r="BU15" s="108">
        <f t="shared" ref="BU15:BW15" si="10">sum(AY15+BH15+BQ15)</f>
        <v>1</v>
      </c>
      <c r="BV15" s="109">
        <f t="shared" si="10"/>
        <v>1500</v>
      </c>
      <c r="BW15" s="109">
        <f t="shared" si="10"/>
        <v>1500</v>
      </c>
      <c r="BX15" s="107"/>
      <c r="BY15" s="108">
        <f t="shared" ref="BY15:CA15" si="11">AQ15+BU15</f>
        <v>1</v>
      </c>
      <c r="BZ15" s="109">
        <f t="shared" si="11"/>
        <v>1500</v>
      </c>
      <c r="CA15" s="109">
        <f t="shared" si="11"/>
        <v>1500</v>
      </c>
      <c r="CB15" s="107"/>
      <c r="CC15" s="107"/>
    </row>
    <row r="16" ht="14.25" customHeight="1">
      <c r="A16" s="103"/>
      <c r="B16" s="104">
        <f t="shared" si="8"/>
        <v>45020</v>
      </c>
      <c r="C16" s="97"/>
      <c r="D16" s="105" t="s">
        <v>119</v>
      </c>
      <c r="E16" s="105"/>
      <c r="F16" s="105"/>
      <c r="G16" s="106">
        <v>0.0</v>
      </c>
      <c r="H16" s="105">
        <v>0.0</v>
      </c>
      <c r="I16" s="105">
        <v>0.0</v>
      </c>
      <c r="J16" s="105">
        <v>0.0</v>
      </c>
      <c r="K16" s="105">
        <v>0.0</v>
      </c>
      <c r="L16" s="105">
        <v>0.0</v>
      </c>
      <c r="M16" s="105">
        <v>0.0</v>
      </c>
      <c r="N16" s="105">
        <v>0.0</v>
      </c>
      <c r="O16" s="107"/>
      <c r="P16" s="107"/>
      <c r="Q16" s="105">
        <v>0.0</v>
      </c>
      <c r="R16" s="105">
        <v>0.0</v>
      </c>
      <c r="S16" s="105">
        <v>0.0</v>
      </c>
      <c r="T16" s="105">
        <v>0.0</v>
      </c>
      <c r="U16" s="105">
        <v>0.0</v>
      </c>
      <c r="V16" s="106">
        <v>0.0</v>
      </c>
      <c r="W16" s="106">
        <v>0.0</v>
      </c>
      <c r="X16" s="107"/>
      <c r="Y16" s="105">
        <v>0.0</v>
      </c>
      <c r="Z16" s="105">
        <v>0.0</v>
      </c>
      <c r="AA16" s="105">
        <v>0.0</v>
      </c>
      <c r="AB16" s="105">
        <v>0.0</v>
      </c>
      <c r="AC16" s="105">
        <v>0.0</v>
      </c>
      <c r="AD16" s="105">
        <v>0.0</v>
      </c>
      <c r="AE16" s="106">
        <v>0.0</v>
      </c>
      <c r="AF16" s="106">
        <v>0.0</v>
      </c>
      <c r="AG16" s="107"/>
      <c r="AH16" s="105">
        <v>0.0</v>
      </c>
      <c r="AI16" s="105">
        <v>0.0</v>
      </c>
      <c r="AJ16" s="105">
        <v>0.0</v>
      </c>
      <c r="AK16" s="105">
        <v>0.0</v>
      </c>
      <c r="AL16" s="105">
        <v>0.0</v>
      </c>
      <c r="AM16" s="105">
        <v>0.0</v>
      </c>
      <c r="AN16" s="106">
        <v>0.0</v>
      </c>
      <c r="AO16" s="106">
        <v>0.0</v>
      </c>
      <c r="AP16" s="3"/>
      <c r="AQ16" s="108">
        <f t="shared" ref="AQ16:AS16" si="12">sum(U16+AD16+AM16)</f>
        <v>0</v>
      </c>
      <c r="AR16" s="109">
        <f t="shared" si="12"/>
        <v>0</v>
      </c>
      <c r="AS16" s="109">
        <f t="shared" si="12"/>
        <v>0</v>
      </c>
      <c r="AT16" s="107"/>
      <c r="AU16" s="105">
        <v>2.0</v>
      </c>
      <c r="AV16" s="105">
        <v>2.0</v>
      </c>
      <c r="AW16" s="105">
        <v>0.0</v>
      </c>
      <c r="AX16" s="105">
        <v>1.0</v>
      </c>
      <c r="AY16" s="105">
        <v>3.0</v>
      </c>
      <c r="AZ16" s="106">
        <v>4000.0</v>
      </c>
      <c r="BA16" s="106">
        <v>5000.0</v>
      </c>
      <c r="BB16" s="107"/>
      <c r="BC16" s="105">
        <v>0.0</v>
      </c>
      <c r="BD16" s="105">
        <v>0.0</v>
      </c>
      <c r="BE16" s="105">
        <v>0.0</v>
      </c>
      <c r="BF16" s="105">
        <v>0.0</v>
      </c>
      <c r="BG16" s="105">
        <v>0.0</v>
      </c>
      <c r="BH16" s="105">
        <v>0.0</v>
      </c>
      <c r="BI16" s="106">
        <v>0.0</v>
      </c>
      <c r="BJ16" s="106">
        <v>0.0</v>
      </c>
      <c r="BK16" s="107"/>
      <c r="BL16" s="105">
        <v>9.0</v>
      </c>
      <c r="BM16" s="105">
        <v>9.0</v>
      </c>
      <c r="BN16" s="105">
        <v>1.0</v>
      </c>
      <c r="BO16" s="105">
        <v>1.0</v>
      </c>
      <c r="BP16" s="105">
        <v>0.0</v>
      </c>
      <c r="BQ16" s="105">
        <v>1.0</v>
      </c>
      <c r="BR16" s="106">
        <v>500.0</v>
      </c>
      <c r="BS16" s="106">
        <v>500.0</v>
      </c>
      <c r="BT16" s="3"/>
      <c r="BU16" s="108">
        <f t="shared" ref="BU16:BW16" si="13">sum(AY16+BH16+BQ16)</f>
        <v>4</v>
      </c>
      <c r="BV16" s="109">
        <f t="shared" si="13"/>
        <v>4500</v>
      </c>
      <c r="BW16" s="109">
        <f t="shared" si="13"/>
        <v>5500</v>
      </c>
      <c r="BX16" s="107"/>
      <c r="BY16" s="108">
        <f t="shared" ref="BY16:CA16" si="14">AQ16+BU16</f>
        <v>4</v>
      </c>
      <c r="BZ16" s="109">
        <f t="shared" si="14"/>
        <v>4500</v>
      </c>
      <c r="CA16" s="109">
        <f t="shared" si="14"/>
        <v>5500</v>
      </c>
      <c r="CB16" s="107"/>
      <c r="CC16" s="107"/>
    </row>
    <row r="17" ht="14.25" customHeight="1">
      <c r="A17" s="103"/>
      <c r="B17" s="104">
        <f t="shared" si="8"/>
        <v>45021</v>
      </c>
      <c r="C17" s="97"/>
      <c r="D17" s="105" t="s">
        <v>119</v>
      </c>
      <c r="E17" s="105"/>
      <c r="F17" s="105"/>
      <c r="G17" s="106">
        <v>0.0</v>
      </c>
      <c r="H17" s="105">
        <v>0.0</v>
      </c>
      <c r="I17" s="105">
        <v>0.0</v>
      </c>
      <c r="J17" s="105">
        <v>0.0</v>
      </c>
      <c r="K17" s="105">
        <v>0.0</v>
      </c>
      <c r="L17" s="105">
        <v>0.0</v>
      </c>
      <c r="M17" s="105">
        <v>0.0</v>
      </c>
      <c r="N17" s="105">
        <v>0.0</v>
      </c>
      <c r="O17" s="107"/>
      <c r="P17" s="107"/>
      <c r="Q17" s="105">
        <v>0.0</v>
      </c>
      <c r="R17" s="105">
        <v>0.0</v>
      </c>
      <c r="S17" s="105">
        <v>0.0</v>
      </c>
      <c r="T17" s="105">
        <v>0.0</v>
      </c>
      <c r="U17" s="105">
        <v>0.0</v>
      </c>
      <c r="V17" s="106">
        <v>0.0</v>
      </c>
      <c r="W17" s="106">
        <v>0.0</v>
      </c>
      <c r="X17" s="107"/>
      <c r="Y17" s="105">
        <v>0.0</v>
      </c>
      <c r="Z17" s="105">
        <v>0.0</v>
      </c>
      <c r="AA17" s="105">
        <v>0.0</v>
      </c>
      <c r="AB17" s="105">
        <v>0.0</v>
      </c>
      <c r="AC17" s="105">
        <v>0.0</v>
      </c>
      <c r="AD17" s="105">
        <v>0.0</v>
      </c>
      <c r="AE17" s="106">
        <v>0.0</v>
      </c>
      <c r="AF17" s="106">
        <v>0.0</v>
      </c>
      <c r="AG17" s="107"/>
      <c r="AH17" s="105">
        <v>0.0</v>
      </c>
      <c r="AI17" s="105">
        <v>0.0</v>
      </c>
      <c r="AJ17" s="105">
        <v>0.0</v>
      </c>
      <c r="AK17" s="105">
        <v>0.0</v>
      </c>
      <c r="AL17" s="105">
        <v>0.0</v>
      </c>
      <c r="AM17" s="105">
        <v>0.0</v>
      </c>
      <c r="AN17" s="106">
        <v>0.0</v>
      </c>
      <c r="AO17" s="106">
        <v>0.0</v>
      </c>
      <c r="AP17" s="3"/>
      <c r="AQ17" s="108">
        <f t="shared" ref="AQ17:AS17" si="15">sum(U17+AD17+AM17)</f>
        <v>0</v>
      </c>
      <c r="AR17" s="109">
        <f t="shared" si="15"/>
        <v>0</v>
      </c>
      <c r="AS17" s="109">
        <f t="shared" si="15"/>
        <v>0</v>
      </c>
      <c r="AT17" s="107"/>
      <c r="AU17" s="105">
        <v>2.0</v>
      </c>
      <c r="AV17" s="105">
        <v>2.0</v>
      </c>
      <c r="AW17" s="105">
        <v>0.0</v>
      </c>
      <c r="AX17" s="105">
        <v>0.0</v>
      </c>
      <c r="AY17" s="105">
        <v>1.0</v>
      </c>
      <c r="AZ17" s="106">
        <v>1500.0</v>
      </c>
      <c r="BA17" s="106">
        <v>1500.0</v>
      </c>
      <c r="BB17" s="107"/>
      <c r="BC17" s="105">
        <v>0.0</v>
      </c>
      <c r="BD17" s="105">
        <v>0.0</v>
      </c>
      <c r="BE17" s="105">
        <v>0.0</v>
      </c>
      <c r="BF17" s="105">
        <v>0.0</v>
      </c>
      <c r="BG17" s="105">
        <v>0.0</v>
      </c>
      <c r="BH17" s="105">
        <v>0.0</v>
      </c>
      <c r="BI17" s="106">
        <v>0.0</v>
      </c>
      <c r="BJ17" s="106">
        <v>0.0</v>
      </c>
      <c r="BK17" s="107"/>
      <c r="BL17" s="105">
        <v>8.0</v>
      </c>
      <c r="BM17" s="105">
        <v>8.0</v>
      </c>
      <c r="BN17" s="105">
        <v>0.0</v>
      </c>
      <c r="BO17" s="105">
        <v>1.0</v>
      </c>
      <c r="BP17" s="105">
        <v>1.0</v>
      </c>
      <c r="BQ17" s="105">
        <v>1.0</v>
      </c>
      <c r="BR17" s="106">
        <v>2500.0</v>
      </c>
      <c r="BS17" s="106">
        <v>2500.0</v>
      </c>
      <c r="BT17" s="3"/>
      <c r="BU17" s="108">
        <f t="shared" ref="BU17:BW17" si="16">sum(AY17+BH17+BQ17)</f>
        <v>2</v>
      </c>
      <c r="BV17" s="109">
        <f t="shared" si="16"/>
        <v>4000</v>
      </c>
      <c r="BW17" s="109">
        <f t="shared" si="16"/>
        <v>4000</v>
      </c>
      <c r="BX17" s="107"/>
      <c r="BY17" s="108">
        <f t="shared" ref="BY17:CA17" si="17">AQ17+BU17</f>
        <v>2</v>
      </c>
      <c r="BZ17" s="109">
        <f t="shared" si="17"/>
        <v>4000</v>
      </c>
      <c r="CA17" s="109">
        <f t="shared" si="17"/>
        <v>4000</v>
      </c>
      <c r="CB17" s="107"/>
      <c r="CC17" s="107"/>
    </row>
    <row r="18" ht="14.25" customHeight="1">
      <c r="A18" s="103"/>
      <c r="B18" s="104">
        <f t="shared" si="8"/>
        <v>45022</v>
      </c>
      <c r="C18" s="97"/>
      <c r="D18" s="105" t="s">
        <v>119</v>
      </c>
      <c r="E18" s="105"/>
      <c r="F18" s="105"/>
      <c r="G18" s="106">
        <v>0.0</v>
      </c>
      <c r="H18" s="105">
        <v>0.0</v>
      </c>
      <c r="I18" s="105">
        <v>0.0</v>
      </c>
      <c r="J18" s="105">
        <v>0.0</v>
      </c>
      <c r="K18" s="105">
        <v>0.0</v>
      </c>
      <c r="L18" s="105">
        <v>0.0</v>
      </c>
      <c r="M18" s="105">
        <v>0.0</v>
      </c>
      <c r="N18" s="105">
        <v>0.0</v>
      </c>
      <c r="O18" s="107"/>
      <c r="P18" s="107"/>
      <c r="Q18" s="105">
        <v>0.0</v>
      </c>
      <c r="R18" s="105">
        <v>0.0</v>
      </c>
      <c r="S18" s="105">
        <v>0.0</v>
      </c>
      <c r="T18" s="105">
        <v>0.0</v>
      </c>
      <c r="U18" s="105">
        <v>0.0</v>
      </c>
      <c r="V18" s="106">
        <v>0.0</v>
      </c>
      <c r="W18" s="106">
        <v>0.0</v>
      </c>
      <c r="X18" s="107"/>
      <c r="Y18" s="105">
        <v>0.0</v>
      </c>
      <c r="Z18" s="105">
        <v>0.0</v>
      </c>
      <c r="AA18" s="105">
        <v>0.0</v>
      </c>
      <c r="AB18" s="105">
        <v>0.0</v>
      </c>
      <c r="AC18" s="105">
        <v>0.0</v>
      </c>
      <c r="AD18" s="105">
        <v>0.0</v>
      </c>
      <c r="AE18" s="106">
        <v>0.0</v>
      </c>
      <c r="AF18" s="106">
        <v>0.0</v>
      </c>
      <c r="AG18" s="107"/>
      <c r="AH18" s="105">
        <v>0.0</v>
      </c>
      <c r="AI18" s="105">
        <v>0.0</v>
      </c>
      <c r="AJ18" s="105">
        <v>0.0</v>
      </c>
      <c r="AK18" s="105">
        <v>0.0</v>
      </c>
      <c r="AL18" s="105">
        <v>0.0</v>
      </c>
      <c r="AM18" s="105">
        <v>0.0</v>
      </c>
      <c r="AN18" s="106">
        <v>0.0</v>
      </c>
      <c r="AO18" s="106">
        <v>0.0</v>
      </c>
      <c r="AP18" s="3"/>
      <c r="AQ18" s="108">
        <f t="shared" ref="AQ18:AS18" si="18">sum(U18+AD18+AM18)</f>
        <v>0</v>
      </c>
      <c r="AR18" s="109">
        <f t="shared" si="18"/>
        <v>0</v>
      </c>
      <c r="AS18" s="109">
        <f t="shared" si="18"/>
        <v>0</v>
      </c>
      <c r="AT18" s="107"/>
      <c r="AU18" s="105">
        <v>0.0</v>
      </c>
      <c r="AV18" s="105">
        <v>0.0</v>
      </c>
      <c r="AW18" s="105">
        <v>0.0</v>
      </c>
      <c r="AX18" s="105">
        <v>0.0</v>
      </c>
      <c r="AY18" s="105">
        <v>0.0</v>
      </c>
      <c r="AZ18" s="106">
        <v>0.0</v>
      </c>
      <c r="BA18" s="106">
        <v>0.0</v>
      </c>
      <c r="BB18" s="107"/>
      <c r="BC18" s="105">
        <v>0.0</v>
      </c>
      <c r="BD18" s="105">
        <v>0.0</v>
      </c>
      <c r="BE18" s="105">
        <v>0.0</v>
      </c>
      <c r="BF18" s="105">
        <v>0.0</v>
      </c>
      <c r="BG18" s="105">
        <v>0.0</v>
      </c>
      <c r="BH18" s="105">
        <v>0.0</v>
      </c>
      <c r="BI18" s="106">
        <v>0.0</v>
      </c>
      <c r="BJ18" s="106">
        <v>0.0</v>
      </c>
      <c r="BK18" s="107"/>
      <c r="BL18" s="105">
        <v>0.0</v>
      </c>
      <c r="BM18" s="105">
        <v>0.0</v>
      </c>
      <c r="BN18" s="105">
        <v>0.0</v>
      </c>
      <c r="BO18" s="105">
        <v>0.0</v>
      </c>
      <c r="BP18" s="105">
        <v>0.0</v>
      </c>
      <c r="BQ18" s="105">
        <v>0.0</v>
      </c>
      <c r="BR18" s="106">
        <v>0.0</v>
      </c>
      <c r="BS18" s="106">
        <v>0.0</v>
      </c>
      <c r="BT18" s="3"/>
      <c r="BU18" s="108">
        <f t="shared" ref="BU18:BW18" si="19">sum(AY18+BH18+BQ18)</f>
        <v>0</v>
      </c>
      <c r="BV18" s="109">
        <f t="shared" si="19"/>
        <v>0</v>
      </c>
      <c r="BW18" s="109">
        <f t="shared" si="19"/>
        <v>0</v>
      </c>
      <c r="BX18" s="107"/>
      <c r="BY18" s="108">
        <f t="shared" ref="BY18:CA18" si="20">AQ18+BU18</f>
        <v>0</v>
      </c>
      <c r="BZ18" s="109">
        <f t="shared" si="20"/>
        <v>0</v>
      </c>
      <c r="CA18" s="109">
        <f t="shared" si="20"/>
        <v>0</v>
      </c>
      <c r="CB18" s="107"/>
      <c r="CC18" s="107"/>
    </row>
    <row r="19" ht="14.25" customHeight="1">
      <c r="A19" s="103"/>
      <c r="B19" s="104">
        <f t="shared" si="8"/>
        <v>45023</v>
      </c>
      <c r="C19" s="97"/>
      <c r="D19" s="105" t="s">
        <v>119</v>
      </c>
      <c r="E19" s="105"/>
      <c r="F19" s="105"/>
      <c r="G19" s="106">
        <v>0.0</v>
      </c>
      <c r="H19" s="105">
        <v>0.0</v>
      </c>
      <c r="I19" s="105">
        <v>0.0</v>
      </c>
      <c r="J19" s="105">
        <v>0.0</v>
      </c>
      <c r="K19" s="105">
        <v>0.0</v>
      </c>
      <c r="L19" s="105">
        <v>0.0</v>
      </c>
      <c r="M19" s="105">
        <v>0.0</v>
      </c>
      <c r="N19" s="105">
        <v>0.0</v>
      </c>
      <c r="O19" s="107"/>
      <c r="P19" s="107"/>
      <c r="Q19" s="105">
        <v>0.0</v>
      </c>
      <c r="R19" s="105">
        <v>0.0</v>
      </c>
      <c r="S19" s="105">
        <v>0.0</v>
      </c>
      <c r="T19" s="105">
        <v>0.0</v>
      </c>
      <c r="U19" s="105">
        <v>0.0</v>
      </c>
      <c r="V19" s="106">
        <v>0.0</v>
      </c>
      <c r="W19" s="106">
        <v>0.0</v>
      </c>
      <c r="X19" s="107"/>
      <c r="Y19" s="105">
        <v>0.0</v>
      </c>
      <c r="Z19" s="105">
        <v>0.0</v>
      </c>
      <c r="AA19" s="105">
        <v>0.0</v>
      </c>
      <c r="AB19" s="105">
        <v>0.0</v>
      </c>
      <c r="AC19" s="105">
        <v>0.0</v>
      </c>
      <c r="AD19" s="105">
        <v>0.0</v>
      </c>
      <c r="AE19" s="106">
        <v>0.0</v>
      </c>
      <c r="AF19" s="106">
        <v>0.0</v>
      </c>
      <c r="AG19" s="107"/>
      <c r="AH19" s="311">
        <v>0.0</v>
      </c>
      <c r="AI19" s="311">
        <v>0.0</v>
      </c>
      <c r="AJ19" s="311">
        <v>0.0</v>
      </c>
      <c r="AK19" s="311">
        <v>0.0</v>
      </c>
      <c r="AL19" s="311">
        <v>0.0</v>
      </c>
      <c r="AM19" s="311">
        <v>0.0</v>
      </c>
      <c r="AN19" s="315">
        <v>0.0</v>
      </c>
      <c r="AO19" s="315">
        <v>0.0</v>
      </c>
      <c r="AP19" s="110"/>
      <c r="AQ19" s="108">
        <f t="shared" ref="AQ19:AS19" si="21">sum(U19+AD19+AM19)</f>
        <v>0</v>
      </c>
      <c r="AR19" s="109">
        <f t="shared" si="21"/>
        <v>0</v>
      </c>
      <c r="AS19" s="109">
        <f t="shared" si="21"/>
        <v>0</v>
      </c>
      <c r="AT19" s="107"/>
      <c r="AU19" s="105">
        <v>0.0</v>
      </c>
      <c r="AV19" s="105">
        <v>0.0</v>
      </c>
      <c r="AW19" s="105">
        <v>0.0</v>
      </c>
      <c r="AX19" s="105">
        <v>0.0</v>
      </c>
      <c r="AY19" s="105">
        <v>0.0</v>
      </c>
      <c r="AZ19" s="106">
        <v>0.0</v>
      </c>
      <c r="BA19" s="106">
        <v>0.0</v>
      </c>
      <c r="BB19" s="107"/>
      <c r="BC19" s="105">
        <v>0.0</v>
      </c>
      <c r="BD19" s="105">
        <v>0.0</v>
      </c>
      <c r="BE19" s="105">
        <v>0.0</v>
      </c>
      <c r="BF19" s="105">
        <v>0.0</v>
      </c>
      <c r="BG19" s="105">
        <v>0.0</v>
      </c>
      <c r="BH19" s="105">
        <v>0.0</v>
      </c>
      <c r="BI19" s="106">
        <v>0.0</v>
      </c>
      <c r="BJ19" s="106">
        <v>0.0</v>
      </c>
      <c r="BK19" s="107"/>
      <c r="BL19" s="105">
        <v>0.0</v>
      </c>
      <c r="BM19" s="105">
        <v>0.0</v>
      </c>
      <c r="BN19" s="105">
        <v>0.0</v>
      </c>
      <c r="BO19" s="105">
        <v>0.0</v>
      </c>
      <c r="BP19" s="105">
        <v>0.0</v>
      </c>
      <c r="BQ19" s="105">
        <v>0.0</v>
      </c>
      <c r="BR19" s="106">
        <v>0.0</v>
      </c>
      <c r="BS19" s="106">
        <v>0.0</v>
      </c>
      <c r="BT19" s="110"/>
      <c r="BU19" s="108">
        <f t="shared" ref="BU19:BW19" si="22">sum(AY19+BH19+BQ19)</f>
        <v>0</v>
      </c>
      <c r="BV19" s="109">
        <f t="shared" si="22"/>
        <v>0</v>
      </c>
      <c r="BW19" s="109">
        <f t="shared" si="22"/>
        <v>0</v>
      </c>
      <c r="BX19" s="107"/>
      <c r="BY19" s="108">
        <f t="shared" ref="BY19:CA19" si="23">AQ19+BU19</f>
        <v>0</v>
      </c>
      <c r="BZ19" s="109">
        <f t="shared" si="23"/>
        <v>0</v>
      </c>
      <c r="CA19" s="109">
        <f t="shared" si="23"/>
        <v>0</v>
      </c>
      <c r="CB19" s="107"/>
      <c r="CC19" s="107"/>
    </row>
    <row r="20" ht="14.25" customHeight="1">
      <c r="A20" s="103"/>
      <c r="B20" s="104">
        <f t="shared" si="8"/>
        <v>45024</v>
      </c>
      <c r="C20" s="97"/>
      <c r="D20" s="105" t="s">
        <v>119</v>
      </c>
      <c r="E20" s="105"/>
      <c r="F20" s="105"/>
      <c r="G20" s="106">
        <v>0.0</v>
      </c>
      <c r="H20" s="105">
        <v>0.0</v>
      </c>
      <c r="I20" s="105">
        <v>0.0</v>
      </c>
      <c r="J20" s="105">
        <v>0.0</v>
      </c>
      <c r="K20" s="105">
        <v>0.0</v>
      </c>
      <c r="L20" s="105">
        <v>0.0</v>
      </c>
      <c r="M20" s="105">
        <v>0.0</v>
      </c>
      <c r="N20" s="105">
        <v>0.0</v>
      </c>
      <c r="O20" s="107"/>
      <c r="P20" s="107"/>
      <c r="Q20" s="105">
        <v>0.0</v>
      </c>
      <c r="R20" s="105">
        <v>0.0</v>
      </c>
      <c r="S20" s="105">
        <v>0.0</v>
      </c>
      <c r="T20" s="105">
        <v>0.0</v>
      </c>
      <c r="U20" s="105">
        <v>0.0</v>
      </c>
      <c r="V20" s="106">
        <v>0.0</v>
      </c>
      <c r="W20" s="106">
        <v>0.0</v>
      </c>
      <c r="X20" s="107"/>
      <c r="Y20" s="105">
        <v>0.0</v>
      </c>
      <c r="Z20" s="105">
        <v>0.0</v>
      </c>
      <c r="AA20" s="105">
        <v>0.0</v>
      </c>
      <c r="AB20" s="105">
        <v>0.0</v>
      </c>
      <c r="AC20" s="105">
        <v>0.0</v>
      </c>
      <c r="AD20" s="105">
        <v>0.0</v>
      </c>
      <c r="AE20" s="106">
        <v>0.0</v>
      </c>
      <c r="AF20" s="106">
        <v>0.0</v>
      </c>
      <c r="AG20" s="107"/>
      <c r="AH20" s="311">
        <v>0.0</v>
      </c>
      <c r="AI20" s="311">
        <v>0.0</v>
      </c>
      <c r="AJ20" s="311">
        <v>0.0</v>
      </c>
      <c r="AK20" s="311">
        <v>0.0</v>
      </c>
      <c r="AL20" s="311">
        <v>0.0</v>
      </c>
      <c r="AM20" s="311">
        <v>0.0</v>
      </c>
      <c r="AN20" s="315">
        <v>0.0</v>
      </c>
      <c r="AO20" s="315">
        <v>0.0</v>
      </c>
      <c r="AP20" s="3"/>
      <c r="AQ20" s="108">
        <f t="shared" ref="AQ20:AS20" si="24">sum(U20+AD20+AM20)</f>
        <v>0</v>
      </c>
      <c r="AR20" s="109">
        <f t="shared" si="24"/>
        <v>0</v>
      </c>
      <c r="AS20" s="109">
        <f t="shared" si="24"/>
        <v>0</v>
      </c>
      <c r="AT20" s="107"/>
      <c r="AU20" s="311">
        <v>0.0</v>
      </c>
      <c r="AV20" s="311">
        <v>0.0</v>
      </c>
      <c r="AW20" s="311">
        <v>0.0</v>
      </c>
      <c r="AX20" s="311">
        <v>0.0</v>
      </c>
      <c r="AY20" s="311">
        <v>0.0</v>
      </c>
      <c r="AZ20" s="315">
        <v>0.0</v>
      </c>
      <c r="BA20" s="315">
        <v>0.0</v>
      </c>
      <c r="BB20" s="107"/>
      <c r="BC20" s="105">
        <v>0.0</v>
      </c>
      <c r="BD20" s="105">
        <v>0.0</v>
      </c>
      <c r="BE20" s="105">
        <v>0.0</v>
      </c>
      <c r="BF20" s="105">
        <v>0.0</v>
      </c>
      <c r="BG20" s="105">
        <v>0.0</v>
      </c>
      <c r="BH20" s="105">
        <v>0.0</v>
      </c>
      <c r="BI20" s="106">
        <v>0.0</v>
      </c>
      <c r="BJ20" s="106">
        <v>0.0</v>
      </c>
      <c r="BK20" s="107"/>
      <c r="BL20" s="105">
        <v>0.0</v>
      </c>
      <c r="BM20" s="105">
        <v>0.0</v>
      </c>
      <c r="BN20" s="105">
        <v>0.0</v>
      </c>
      <c r="BO20" s="105">
        <v>0.0</v>
      </c>
      <c r="BP20" s="105">
        <v>0.0</v>
      </c>
      <c r="BQ20" s="105">
        <v>0.0</v>
      </c>
      <c r="BR20" s="106">
        <v>0.0</v>
      </c>
      <c r="BS20" s="106">
        <v>0.0</v>
      </c>
      <c r="BT20" s="3"/>
      <c r="BU20" s="108">
        <f t="shared" ref="BU20:BW20" si="25">sum(AY20+BH20+BQ20)</f>
        <v>0</v>
      </c>
      <c r="BV20" s="109">
        <f t="shared" si="25"/>
        <v>0</v>
      </c>
      <c r="BW20" s="109">
        <f t="shared" si="25"/>
        <v>0</v>
      </c>
      <c r="BX20" s="107"/>
      <c r="BY20" s="108">
        <f t="shared" ref="BY20:CA20" si="26">AQ20+BU20</f>
        <v>0</v>
      </c>
      <c r="BZ20" s="109">
        <f t="shared" si="26"/>
        <v>0</v>
      </c>
      <c r="CA20" s="109">
        <f t="shared" si="26"/>
        <v>0</v>
      </c>
      <c r="CB20" s="107"/>
      <c r="CC20" s="107"/>
    </row>
    <row r="21" ht="14.25" customHeight="1">
      <c r="A21" s="103"/>
      <c r="B21" s="104">
        <f t="shared" si="8"/>
        <v>45025</v>
      </c>
      <c r="C21" s="97"/>
      <c r="D21" s="105" t="s">
        <v>119</v>
      </c>
      <c r="E21" s="105"/>
      <c r="F21" s="105"/>
      <c r="G21" s="106">
        <v>0.0</v>
      </c>
      <c r="H21" s="105">
        <v>0.0</v>
      </c>
      <c r="I21" s="105">
        <v>0.0</v>
      </c>
      <c r="J21" s="105">
        <v>0.0</v>
      </c>
      <c r="K21" s="105">
        <v>0.0</v>
      </c>
      <c r="L21" s="105">
        <v>0.0</v>
      </c>
      <c r="M21" s="105">
        <v>0.0</v>
      </c>
      <c r="N21" s="105">
        <v>0.0</v>
      </c>
      <c r="O21" s="107"/>
      <c r="P21" s="107"/>
      <c r="Q21" s="105">
        <v>0.0</v>
      </c>
      <c r="R21" s="105">
        <v>0.0</v>
      </c>
      <c r="S21" s="105">
        <v>0.0</v>
      </c>
      <c r="T21" s="105">
        <v>0.0</v>
      </c>
      <c r="U21" s="105">
        <v>0.0</v>
      </c>
      <c r="V21" s="106">
        <v>0.0</v>
      </c>
      <c r="W21" s="106">
        <v>0.0</v>
      </c>
      <c r="X21" s="107"/>
      <c r="Y21" s="105">
        <v>0.0</v>
      </c>
      <c r="Z21" s="105">
        <v>0.0</v>
      </c>
      <c r="AA21" s="105">
        <v>0.0</v>
      </c>
      <c r="AB21" s="105">
        <v>0.0</v>
      </c>
      <c r="AC21" s="105">
        <v>0.0</v>
      </c>
      <c r="AD21" s="105">
        <v>0.0</v>
      </c>
      <c r="AE21" s="106">
        <v>0.0</v>
      </c>
      <c r="AF21" s="106">
        <v>0.0</v>
      </c>
      <c r="AG21" s="107"/>
      <c r="AH21" s="311">
        <v>0.0</v>
      </c>
      <c r="AI21" s="311">
        <v>0.0</v>
      </c>
      <c r="AJ21" s="311">
        <v>0.0</v>
      </c>
      <c r="AK21" s="311">
        <v>0.0</v>
      </c>
      <c r="AL21" s="311">
        <v>0.0</v>
      </c>
      <c r="AM21" s="311">
        <v>0.0</v>
      </c>
      <c r="AN21" s="315">
        <v>0.0</v>
      </c>
      <c r="AO21" s="315">
        <v>0.0</v>
      </c>
      <c r="AP21" s="3"/>
      <c r="AQ21" s="108">
        <f t="shared" ref="AQ21:AS21" si="27">sum(U21+AD21+AM21)</f>
        <v>0</v>
      </c>
      <c r="AR21" s="109">
        <f t="shared" si="27"/>
        <v>0</v>
      </c>
      <c r="AS21" s="109">
        <f t="shared" si="27"/>
        <v>0</v>
      </c>
      <c r="AT21" s="107"/>
      <c r="AU21" s="311">
        <v>0.0</v>
      </c>
      <c r="AV21" s="311">
        <v>0.0</v>
      </c>
      <c r="AW21" s="311">
        <v>0.0</v>
      </c>
      <c r="AX21" s="311">
        <v>0.0</v>
      </c>
      <c r="AY21" s="311">
        <v>0.0</v>
      </c>
      <c r="AZ21" s="315">
        <v>0.0</v>
      </c>
      <c r="BA21" s="315">
        <v>0.0</v>
      </c>
      <c r="BB21" s="107"/>
      <c r="BC21" s="105">
        <v>0.0</v>
      </c>
      <c r="BD21" s="105">
        <v>0.0</v>
      </c>
      <c r="BE21" s="105">
        <v>0.0</v>
      </c>
      <c r="BF21" s="105">
        <v>0.0</v>
      </c>
      <c r="BG21" s="105">
        <v>0.0</v>
      </c>
      <c r="BH21" s="105">
        <v>0.0</v>
      </c>
      <c r="BI21" s="106">
        <v>0.0</v>
      </c>
      <c r="BJ21" s="106">
        <v>0.0</v>
      </c>
      <c r="BK21" s="107"/>
      <c r="BL21" s="105">
        <v>0.0</v>
      </c>
      <c r="BM21" s="105">
        <v>0.0</v>
      </c>
      <c r="BN21" s="105">
        <v>0.0</v>
      </c>
      <c r="BO21" s="105">
        <v>0.0</v>
      </c>
      <c r="BP21" s="105">
        <v>0.0</v>
      </c>
      <c r="BQ21" s="105">
        <v>0.0</v>
      </c>
      <c r="BR21" s="106">
        <v>0.0</v>
      </c>
      <c r="BS21" s="106">
        <v>0.0</v>
      </c>
      <c r="BT21" s="3"/>
      <c r="BU21" s="108">
        <f t="shared" ref="BU21:BW21" si="28">sum(AY21+BH21+BQ21)</f>
        <v>0</v>
      </c>
      <c r="BV21" s="109">
        <f t="shared" si="28"/>
        <v>0</v>
      </c>
      <c r="BW21" s="109">
        <f t="shared" si="28"/>
        <v>0</v>
      </c>
      <c r="BX21" s="107"/>
      <c r="BY21" s="108">
        <f t="shared" ref="BY21:CA21" si="29">AQ21+BU21</f>
        <v>0</v>
      </c>
      <c r="BZ21" s="109">
        <f t="shared" si="29"/>
        <v>0</v>
      </c>
      <c r="CA21" s="109">
        <f t="shared" si="29"/>
        <v>0</v>
      </c>
      <c r="CB21" s="107"/>
      <c r="CC21" s="107"/>
    </row>
    <row r="22" ht="14.25" customHeight="1">
      <c r="A22" s="103"/>
      <c r="B22" s="104">
        <f t="shared" si="8"/>
        <v>45026</v>
      </c>
      <c r="C22" s="97"/>
      <c r="D22" s="105" t="s">
        <v>119</v>
      </c>
      <c r="E22" s="105"/>
      <c r="F22" s="105"/>
      <c r="G22" s="106">
        <v>0.0</v>
      </c>
      <c r="H22" s="105">
        <v>0.0</v>
      </c>
      <c r="I22" s="105">
        <v>0.0</v>
      </c>
      <c r="J22" s="105">
        <v>0.0</v>
      </c>
      <c r="K22" s="105">
        <v>0.0</v>
      </c>
      <c r="L22" s="105">
        <v>0.0</v>
      </c>
      <c r="M22" s="105">
        <v>0.0</v>
      </c>
      <c r="N22" s="105">
        <v>0.0</v>
      </c>
      <c r="O22" s="107"/>
      <c r="P22" s="107"/>
      <c r="Q22" s="105">
        <v>0.0</v>
      </c>
      <c r="R22" s="105">
        <v>0.0</v>
      </c>
      <c r="S22" s="105">
        <v>0.0</v>
      </c>
      <c r="T22" s="105">
        <v>0.0</v>
      </c>
      <c r="U22" s="105">
        <v>0.0</v>
      </c>
      <c r="V22" s="106">
        <v>0.0</v>
      </c>
      <c r="W22" s="106">
        <v>0.0</v>
      </c>
      <c r="X22" s="107"/>
      <c r="Y22" s="105">
        <v>0.0</v>
      </c>
      <c r="Z22" s="105">
        <v>0.0</v>
      </c>
      <c r="AA22" s="105">
        <v>0.0</v>
      </c>
      <c r="AB22" s="105">
        <v>0.0</v>
      </c>
      <c r="AC22" s="105">
        <v>0.0</v>
      </c>
      <c r="AD22" s="105">
        <v>0.0</v>
      </c>
      <c r="AE22" s="106">
        <v>0.0</v>
      </c>
      <c r="AF22" s="106">
        <v>0.0</v>
      </c>
      <c r="AG22" s="107"/>
      <c r="AH22" s="311">
        <v>0.0</v>
      </c>
      <c r="AI22" s="311">
        <v>0.0</v>
      </c>
      <c r="AJ22" s="311">
        <v>0.0</v>
      </c>
      <c r="AK22" s="311">
        <v>0.0</v>
      </c>
      <c r="AL22" s="311">
        <v>0.0</v>
      </c>
      <c r="AM22" s="311">
        <v>0.0</v>
      </c>
      <c r="AN22" s="315">
        <v>0.0</v>
      </c>
      <c r="AO22" s="315">
        <v>0.0</v>
      </c>
      <c r="AP22" s="3"/>
      <c r="AQ22" s="108">
        <f t="shared" ref="AQ22:AS22" si="30">sum(U22+AD22+AM22)</f>
        <v>0</v>
      </c>
      <c r="AR22" s="109">
        <f t="shared" si="30"/>
        <v>0</v>
      </c>
      <c r="AS22" s="109">
        <f t="shared" si="30"/>
        <v>0</v>
      </c>
      <c r="AT22" s="107"/>
      <c r="AU22" s="311">
        <v>0.0</v>
      </c>
      <c r="AV22" s="311">
        <v>0.0</v>
      </c>
      <c r="AW22" s="311">
        <v>0.0</v>
      </c>
      <c r="AX22" s="311">
        <v>0.0</v>
      </c>
      <c r="AY22" s="311">
        <v>0.0</v>
      </c>
      <c r="AZ22" s="315">
        <v>0.0</v>
      </c>
      <c r="BA22" s="315">
        <v>0.0</v>
      </c>
      <c r="BB22" s="107"/>
      <c r="BC22" s="105">
        <v>0.0</v>
      </c>
      <c r="BD22" s="105">
        <v>0.0</v>
      </c>
      <c r="BE22" s="105">
        <v>0.0</v>
      </c>
      <c r="BF22" s="105">
        <v>0.0</v>
      </c>
      <c r="BG22" s="105">
        <v>0.0</v>
      </c>
      <c r="BH22" s="105">
        <v>0.0</v>
      </c>
      <c r="BI22" s="106">
        <v>0.0</v>
      </c>
      <c r="BJ22" s="106">
        <v>0.0</v>
      </c>
      <c r="BK22" s="107"/>
      <c r="BL22" s="105">
        <v>0.0</v>
      </c>
      <c r="BM22" s="105">
        <v>0.0</v>
      </c>
      <c r="BN22" s="105">
        <v>0.0</v>
      </c>
      <c r="BO22" s="105">
        <v>0.0</v>
      </c>
      <c r="BP22" s="105">
        <v>0.0</v>
      </c>
      <c r="BQ22" s="105">
        <v>0.0</v>
      </c>
      <c r="BR22" s="106">
        <v>0.0</v>
      </c>
      <c r="BS22" s="106">
        <v>0.0</v>
      </c>
      <c r="BT22" s="3"/>
      <c r="BU22" s="108">
        <f t="shared" ref="BU22:BW22" si="31">sum(AY22+BH22+BQ22)</f>
        <v>0</v>
      </c>
      <c r="BV22" s="109">
        <f t="shared" si="31"/>
        <v>0</v>
      </c>
      <c r="BW22" s="109">
        <f t="shared" si="31"/>
        <v>0</v>
      </c>
      <c r="BX22" s="107"/>
      <c r="BY22" s="108">
        <f t="shared" ref="BY22:CA22" si="32">AQ22+BU22</f>
        <v>0</v>
      </c>
      <c r="BZ22" s="109">
        <f t="shared" si="32"/>
        <v>0</v>
      </c>
      <c r="CA22" s="109">
        <f t="shared" si="32"/>
        <v>0</v>
      </c>
      <c r="CB22" s="107"/>
      <c r="CC22" s="107"/>
    </row>
    <row r="23" ht="14.25" customHeight="1">
      <c r="A23" s="103"/>
      <c r="B23" s="104">
        <f t="shared" si="8"/>
        <v>45027</v>
      </c>
      <c r="C23" s="97"/>
      <c r="D23" s="105" t="s">
        <v>119</v>
      </c>
      <c r="E23" s="105"/>
      <c r="F23" s="105"/>
      <c r="G23" s="106">
        <v>0.0</v>
      </c>
      <c r="H23" s="105">
        <v>0.0</v>
      </c>
      <c r="I23" s="105">
        <v>0.0</v>
      </c>
      <c r="J23" s="105">
        <v>0.0</v>
      </c>
      <c r="K23" s="105">
        <v>0.0</v>
      </c>
      <c r="L23" s="105">
        <v>0.0</v>
      </c>
      <c r="M23" s="105">
        <v>0.0</v>
      </c>
      <c r="N23" s="105">
        <v>0.0</v>
      </c>
      <c r="O23" s="107"/>
      <c r="P23" s="107"/>
      <c r="Q23" s="105">
        <v>0.0</v>
      </c>
      <c r="R23" s="105">
        <v>0.0</v>
      </c>
      <c r="S23" s="105">
        <v>0.0</v>
      </c>
      <c r="T23" s="105">
        <v>0.0</v>
      </c>
      <c r="U23" s="105">
        <v>0.0</v>
      </c>
      <c r="V23" s="106">
        <v>0.0</v>
      </c>
      <c r="W23" s="106">
        <v>0.0</v>
      </c>
      <c r="X23" s="107"/>
      <c r="Y23" s="105">
        <v>0.0</v>
      </c>
      <c r="Z23" s="105">
        <v>0.0</v>
      </c>
      <c r="AA23" s="105">
        <v>0.0</v>
      </c>
      <c r="AB23" s="105">
        <v>0.0</v>
      </c>
      <c r="AC23" s="105">
        <v>0.0</v>
      </c>
      <c r="AD23" s="105">
        <v>0.0</v>
      </c>
      <c r="AE23" s="106">
        <v>0.0</v>
      </c>
      <c r="AF23" s="106">
        <v>0.0</v>
      </c>
      <c r="AG23" s="107"/>
      <c r="AH23" s="311">
        <v>0.0</v>
      </c>
      <c r="AI23" s="311">
        <v>0.0</v>
      </c>
      <c r="AJ23" s="311">
        <v>0.0</v>
      </c>
      <c r="AK23" s="311">
        <v>0.0</v>
      </c>
      <c r="AL23" s="311">
        <v>0.0</v>
      </c>
      <c r="AM23" s="311">
        <v>0.0</v>
      </c>
      <c r="AN23" s="315">
        <v>0.0</v>
      </c>
      <c r="AO23" s="315">
        <v>0.0</v>
      </c>
      <c r="AP23" s="3"/>
      <c r="AQ23" s="108">
        <f t="shared" ref="AQ23:AS23" si="33">sum(U23+AD23+AM23)</f>
        <v>0</v>
      </c>
      <c r="AR23" s="109">
        <f t="shared" si="33"/>
        <v>0</v>
      </c>
      <c r="AS23" s="109">
        <f t="shared" si="33"/>
        <v>0</v>
      </c>
      <c r="AT23" s="107"/>
      <c r="AU23" s="311">
        <v>0.0</v>
      </c>
      <c r="AV23" s="311">
        <v>0.0</v>
      </c>
      <c r="AW23" s="311">
        <v>0.0</v>
      </c>
      <c r="AX23" s="311">
        <v>0.0</v>
      </c>
      <c r="AY23" s="311">
        <v>0.0</v>
      </c>
      <c r="AZ23" s="315">
        <v>0.0</v>
      </c>
      <c r="BA23" s="315">
        <v>0.0</v>
      </c>
      <c r="BB23" s="107"/>
      <c r="BC23" s="105">
        <v>0.0</v>
      </c>
      <c r="BD23" s="105">
        <v>0.0</v>
      </c>
      <c r="BE23" s="105">
        <v>0.0</v>
      </c>
      <c r="BF23" s="105">
        <v>0.0</v>
      </c>
      <c r="BG23" s="105">
        <v>0.0</v>
      </c>
      <c r="BH23" s="105">
        <v>0.0</v>
      </c>
      <c r="BI23" s="106">
        <v>0.0</v>
      </c>
      <c r="BJ23" s="106">
        <v>0.0</v>
      </c>
      <c r="BK23" s="107"/>
      <c r="BL23" s="105">
        <v>3.0</v>
      </c>
      <c r="BM23" s="105">
        <v>3.0</v>
      </c>
      <c r="BN23" s="105">
        <v>0.0</v>
      </c>
      <c r="BO23" s="105">
        <v>0.0</v>
      </c>
      <c r="BP23" s="105">
        <v>0.0</v>
      </c>
      <c r="BQ23" s="105">
        <v>0.0</v>
      </c>
      <c r="BR23" s="106">
        <v>0.0</v>
      </c>
      <c r="BS23" s="106">
        <v>0.0</v>
      </c>
      <c r="BT23" s="3"/>
      <c r="BU23" s="108">
        <f t="shared" ref="BU23:BW23" si="34">sum(AY23+BH23+BQ23)</f>
        <v>0</v>
      </c>
      <c r="BV23" s="109">
        <f t="shared" si="34"/>
        <v>0</v>
      </c>
      <c r="BW23" s="109">
        <f t="shared" si="34"/>
        <v>0</v>
      </c>
      <c r="BX23" s="107"/>
      <c r="BY23" s="108">
        <f t="shared" ref="BY23:CA23" si="35">AQ23+BU23</f>
        <v>0</v>
      </c>
      <c r="BZ23" s="109">
        <f t="shared" si="35"/>
        <v>0</v>
      </c>
      <c r="CA23" s="109">
        <f t="shared" si="35"/>
        <v>0</v>
      </c>
      <c r="CB23" s="107"/>
      <c r="CC23" s="107"/>
    </row>
    <row r="24" ht="14.25" customHeight="1">
      <c r="A24" s="103"/>
      <c r="B24" s="104">
        <f t="shared" si="8"/>
        <v>45028</v>
      </c>
      <c r="C24" s="97"/>
      <c r="D24" s="105" t="s">
        <v>119</v>
      </c>
      <c r="E24" s="105"/>
      <c r="F24" s="105"/>
      <c r="G24" s="106">
        <v>0.0</v>
      </c>
      <c r="H24" s="105">
        <v>0.0</v>
      </c>
      <c r="I24" s="105">
        <v>0.0</v>
      </c>
      <c r="J24" s="105">
        <v>0.0</v>
      </c>
      <c r="K24" s="105">
        <v>0.0</v>
      </c>
      <c r="L24" s="105">
        <v>0.0</v>
      </c>
      <c r="M24" s="105">
        <v>0.0</v>
      </c>
      <c r="N24" s="105">
        <v>0.0</v>
      </c>
      <c r="O24" s="107"/>
      <c r="P24" s="107"/>
      <c r="Q24" s="105">
        <v>0.0</v>
      </c>
      <c r="R24" s="105">
        <v>0.0</v>
      </c>
      <c r="S24" s="105">
        <v>0.0</v>
      </c>
      <c r="T24" s="105">
        <v>0.0</v>
      </c>
      <c r="U24" s="105">
        <v>0.0</v>
      </c>
      <c r="V24" s="106">
        <v>0.0</v>
      </c>
      <c r="W24" s="106">
        <v>0.0</v>
      </c>
      <c r="X24" s="107"/>
      <c r="Y24" s="105">
        <v>0.0</v>
      </c>
      <c r="Z24" s="105">
        <v>0.0</v>
      </c>
      <c r="AA24" s="105">
        <v>0.0</v>
      </c>
      <c r="AB24" s="105">
        <v>0.0</v>
      </c>
      <c r="AC24" s="105">
        <v>0.0</v>
      </c>
      <c r="AD24" s="105">
        <v>0.0</v>
      </c>
      <c r="AE24" s="106">
        <v>0.0</v>
      </c>
      <c r="AF24" s="106">
        <v>0.0</v>
      </c>
      <c r="AG24" s="107"/>
      <c r="AH24" s="311">
        <v>0.0</v>
      </c>
      <c r="AI24" s="311">
        <v>0.0</v>
      </c>
      <c r="AJ24" s="311">
        <v>0.0</v>
      </c>
      <c r="AK24" s="311">
        <v>0.0</v>
      </c>
      <c r="AL24" s="311">
        <v>0.0</v>
      </c>
      <c r="AM24" s="311">
        <v>0.0</v>
      </c>
      <c r="AN24" s="315">
        <v>0.0</v>
      </c>
      <c r="AO24" s="315">
        <v>0.0</v>
      </c>
      <c r="AP24" s="3"/>
      <c r="AQ24" s="108">
        <f t="shared" ref="AQ24:AS24" si="36">sum(U24+AD24+AM24)</f>
        <v>0</v>
      </c>
      <c r="AR24" s="109">
        <f t="shared" si="36"/>
        <v>0</v>
      </c>
      <c r="AS24" s="109">
        <f t="shared" si="36"/>
        <v>0</v>
      </c>
      <c r="AT24" s="107"/>
      <c r="AU24" s="311">
        <v>0.0</v>
      </c>
      <c r="AV24" s="311">
        <v>0.0</v>
      </c>
      <c r="AW24" s="311">
        <v>0.0</v>
      </c>
      <c r="AX24" s="311">
        <v>0.0</v>
      </c>
      <c r="AY24" s="311">
        <v>0.0</v>
      </c>
      <c r="AZ24" s="315">
        <v>0.0</v>
      </c>
      <c r="BA24" s="315">
        <v>0.0</v>
      </c>
      <c r="BB24" s="107"/>
      <c r="BC24" s="105">
        <v>0.0</v>
      </c>
      <c r="BD24" s="105">
        <v>0.0</v>
      </c>
      <c r="BE24" s="105">
        <v>0.0</v>
      </c>
      <c r="BF24" s="105">
        <v>0.0</v>
      </c>
      <c r="BG24" s="105">
        <v>0.0</v>
      </c>
      <c r="BH24" s="105">
        <v>0.0</v>
      </c>
      <c r="BI24" s="106">
        <v>0.0</v>
      </c>
      <c r="BJ24" s="106">
        <v>0.0</v>
      </c>
      <c r="BK24" s="107"/>
      <c r="BL24" s="105">
        <v>8.0</v>
      </c>
      <c r="BM24" s="105">
        <v>8.0</v>
      </c>
      <c r="BN24" s="105">
        <v>0.0</v>
      </c>
      <c r="BO24" s="105">
        <v>0.0</v>
      </c>
      <c r="BP24" s="105">
        <v>0.0</v>
      </c>
      <c r="BQ24" s="105">
        <v>0.0</v>
      </c>
      <c r="BR24" s="106">
        <v>0.0</v>
      </c>
      <c r="BS24" s="106">
        <v>0.0</v>
      </c>
      <c r="BT24" s="3"/>
      <c r="BU24" s="108">
        <f t="shared" ref="BU24:BW24" si="37">sum(AY24+BH24+BQ24)</f>
        <v>0</v>
      </c>
      <c r="BV24" s="109">
        <f t="shared" si="37"/>
        <v>0</v>
      </c>
      <c r="BW24" s="109">
        <f t="shared" si="37"/>
        <v>0</v>
      </c>
      <c r="BX24" s="107"/>
      <c r="BY24" s="108">
        <f t="shared" ref="BY24:CA24" si="38">AQ24+BU24</f>
        <v>0</v>
      </c>
      <c r="BZ24" s="109">
        <f t="shared" si="38"/>
        <v>0</v>
      </c>
      <c r="CA24" s="109">
        <f t="shared" si="38"/>
        <v>0</v>
      </c>
      <c r="CB24" s="107"/>
      <c r="CC24" s="107"/>
    </row>
    <row r="25" ht="14.25" customHeight="1">
      <c r="A25" s="103"/>
      <c r="B25" s="104">
        <f t="shared" si="8"/>
        <v>45029</v>
      </c>
      <c r="C25" s="97"/>
      <c r="D25" s="105" t="s">
        <v>119</v>
      </c>
      <c r="E25" s="105"/>
      <c r="F25" s="105"/>
      <c r="G25" s="106">
        <v>0.0</v>
      </c>
      <c r="H25" s="105">
        <v>0.0</v>
      </c>
      <c r="I25" s="105">
        <v>0.0</v>
      </c>
      <c r="J25" s="105">
        <v>0.0</v>
      </c>
      <c r="K25" s="105">
        <v>0.0</v>
      </c>
      <c r="L25" s="105">
        <v>0.0</v>
      </c>
      <c r="M25" s="105">
        <v>0.0</v>
      </c>
      <c r="N25" s="105">
        <v>0.0</v>
      </c>
      <c r="O25" s="107"/>
      <c r="P25" s="107"/>
      <c r="Q25" s="105">
        <v>0.0</v>
      </c>
      <c r="R25" s="105">
        <v>0.0</v>
      </c>
      <c r="S25" s="105">
        <v>0.0</v>
      </c>
      <c r="T25" s="105">
        <v>0.0</v>
      </c>
      <c r="U25" s="105">
        <v>0.0</v>
      </c>
      <c r="V25" s="106">
        <v>0.0</v>
      </c>
      <c r="W25" s="106">
        <v>0.0</v>
      </c>
      <c r="X25" s="107"/>
      <c r="Y25" s="105">
        <v>0.0</v>
      </c>
      <c r="Z25" s="105">
        <v>0.0</v>
      </c>
      <c r="AA25" s="105">
        <v>0.0</v>
      </c>
      <c r="AB25" s="105">
        <v>0.0</v>
      </c>
      <c r="AC25" s="105">
        <v>0.0</v>
      </c>
      <c r="AD25" s="105">
        <v>0.0</v>
      </c>
      <c r="AE25" s="106">
        <v>0.0</v>
      </c>
      <c r="AF25" s="106">
        <v>0.0</v>
      </c>
      <c r="AG25" s="107"/>
      <c r="AH25" s="311">
        <v>0.0</v>
      </c>
      <c r="AI25" s="311">
        <v>0.0</v>
      </c>
      <c r="AJ25" s="311">
        <v>0.0</v>
      </c>
      <c r="AK25" s="311">
        <v>0.0</v>
      </c>
      <c r="AL25" s="311">
        <v>0.0</v>
      </c>
      <c r="AM25" s="311">
        <v>0.0</v>
      </c>
      <c r="AN25" s="315">
        <v>0.0</v>
      </c>
      <c r="AO25" s="315">
        <v>0.0</v>
      </c>
      <c r="AP25" s="3"/>
      <c r="AQ25" s="108">
        <f t="shared" ref="AQ25:AS25" si="39">sum(U25+AD25+AM25)</f>
        <v>0</v>
      </c>
      <c r="AR25" s="109">
        <f t="shared" si="39"/>
        <v>0</v>
      </c>
      <c r="AS25" s="109">
        <f t="shared" si="39"/>
        <v>0</v>
      </c>
      <c r="AT25" s="107"/>
      <c r="AU25" s="311">
        <v>0.0</v>
      </c>
      <c r="AV25" s="311">
        <v>0.0</v>
      </c>
      <c r="AW25" s="311">
        <v>0.0</v>
      </c>
      <c r="AX25" s="311">
        <v>0.0</v>
      </c>
      <c r="AY25" s="311">
        <v>0.0</v>
      </c>
      <c r="AZ25" s="315">
        <v>0.0</v>
      </c>
      <c r="BA25" s="315">
        <v>0.0</v>
      </c>
      <c r="BB25" s="107"/>
      <c r="BC25" s="105">
        <v>0.0</v>
      </c>
      <c r="BD25" s="105">
        <v>0.0</v>
      </c>
      <c r="BE25" s="105">
        <v>0.0</v>
      </c>
      <c r="BF25" s="105">
        <v>0.0</v>
      </c>
      <c r="BG25" s="105">
        <v>0.0</v>
      </c>
      <c r="BH25" s="105">
        <v>0.0</v>
      </c>
      <c r="BI25" s="106">
        <v>0.0</v>
      </c>
      <c r="BJ25" s="106">
        <v>0.0</v>
      </c>
      <c r="BK25" s="107"/>
      <c r="BL25" s="105">
        <v>6.0</v>
      </c>
      <c r="BM25" s="105">
        <v>5.0</v>
      </c>
      <c r="BN25" s="105">
        <v>1.0</v>
      </c>
      <c r="BO25" s="105">
        <v>0.0</v>
      </c>
      <c r="BP25" s="105">
        <v>0.0</v>
      </c>
      <c r="BQ25" s="105">
        <v>0.0</v>
      </c>
      <c r="BR25" s="106">
        <v>0.0</v>
      </c>
      <c r="BS25" s="106">
        <v>0.0</v>
      </c>
      <c r="BT25" s="3"/>
      <c r="BU25" s="108">
        <f t="shared" ref="BU25:BW25" si="40">sum(AY25+BH25+BQ25)</f>
        <v>0</v>
      </c>
      <c r="BV25" s="109">
        <f t="shared" si="40"/>
        <v>0</v>
      </c>
      <c r="BW25" s="109">
        <f t="shared" si="40"/>
        <v>0</v>
      </c>
      <c r="BX25" s="107"/>
      <c r="BY25" s="108">
        <f t="shared" ref="BY25:CA25" si="41">AQ25+BU25</f>
        <v>0</v>
      </c>
      <c r="BZ25" s="109">
        <f t="shared" si="41"/>
        <v>0</v>
      </c>
      <c r="CA25" s="109">
        <f t="shared" si="41"/>
        <v>0</v>
      </c>
      <c r="CB25" s="107"/>
      <c r="CC25" s="107"/>
    </row>
    <row r="26" ht="14.25" customHeight="1">
      <c r="A26" s="103"/>
      <c r="B26" s="104">
        <f t="shared" si="8"/>
        <v>45030</v>
      </c>
      <c r="C26" s="97"/>
      <c r="D26" s="105" t="s">
        <v>119</v>
      </c>
      <c r="E26" s="105"/>
      <c r="F26" s="105"/>
      <c r="G26" s="106">
        <v>0.0</v>
      </c>
      <c r="H26" s="105">
        <v>0.0</v>
      </c>
      <c r="I26" s="105">
        <v>0.0</v>
      </c>
      <c r="J26" s="105">
        <v>0.0</v>
      </c>
      <c r="K26" s="105">
        <v>0.0</v>
      </c>
      <c r="L26" s="105">
        <v>0.0</v>
      </c>
      <c r="M26" s="105">
        <v>0.0</v>
      </c>
      <c r="N26" s="105">
        <v>0.0</v>
      </c>
      <c r="O26" s="107"/>
      <c r="P26" s="107"/>
      <c r="Q26" s="105">
        <v>0.0</v>
      </c>
      <c r="R26" s="105">
        <v>0.0</v>
      </c>
      <c r="S26" s="105">
        <v>0.0</v>
      </c>
      <c r="T26" s="105">
        <v>0.0</v>
      </c>
      <c r="U26" s="105">
        <v>0.0</v>
      </c>
      <c r="V26" s="106">
        <v>0.0</v>
      </c>
      <c r="W26" s="106">
        <v>0.0</v>
      </c>
      <c r="X26" s="107"/>
      <c r="Y26" s="105">
        <v>0.0</v>
      </c>
      <c r="Z26" s="105">
        <v>0.0</v>
      </c>
      <c r="AA26" s="105">
        <v>0.0</v>
      </c>
      <c r="AB26" s="105">
        <v>0.0</v>
      </c>
      <c r="AC26" s="105">
        <v>0.0</v>
      </c>
      <c r="AD26" s="105">
        <v>0.0</v>
      </c>
      <c r="AE26" s="106">
        <v>0.0</v>
      </c>
      <c r="AF26" s="106">
        <v>0.0</v>
      </c>
      <c r="AG26" s="107"/>
      <c r="AH26" s="311">
        <v>0.0</v>
      </c>
      <c r="AI26" s="311">
        <v>0.0</v>
      </c>
      <c r="AJ26" s="311">
        <v>0.0</v>
      </c>
      <c r="AK26" s="311">
        <v>0.0</v>
      </c>
      <c r="AL26" s="311">
        <v>0.0</v>
      </c>
      <c r="AM26" s="311">
        <v>0.0</v>
      </c>
      <c r="AN26" s="315">
        <v>0.0</v>
      </c>
      <c r="AO26" s="315">
        <v>0.0</v>
      </c>
      <c r="AP26" s="3"/>
      <c r="AQ26" s="108">
        <f t="shared" ref="AQ26:AS26" si="42">sum(U26+AD26+AM26)</f>
        <v>0</v>
      </c>
      <c r="AR26" s="109">
        <f t="shared" si="42"/>
        <v>0</v>
      </c>
      <c r="AS26" s="109">
        <f t="shared" si="42"/>
        <v>0</v>
      </c>
      <c r="AT26" s="107"/>
      <c r="AU26" s="311">
        <v>0.0</v>
      </c>
      <c r="AV26" s="311">
        <v>0.0</v>
      </c>
      <c r="AW26" s="311">
        <v>0.0</v>
      </c>
      <c r="AX26" s="311">
        <v>0.0</v>
      </c>
      <c r="AY26" s="311">
        <v>0.0</v>
      </c>
      <c r="AZ26" s="315">
        <v>0.0</v>
      </c>
      <c r="BA26" s="315">
        <v>0.0</v>
      </c>
      <c r="BB26" s="107"/>
      <c r="BC26" s="105">
        <v>0.0</v>
      </c>
      <c r="BD26" s="105">
        <v>0.0</v>
      </c>
      <c r="BE26" s="105">
        <v>0.0</v>
      </c>
      <c r="BF26" s="105">
        <v>0.0</v>
      </c>
      <c r="BG26" s="105">
        <v>0.0</v>
      </c>
      <c r="BH26" s="105">
        <v>0.0</v>
      </c>
      <c r="BI26" s="106">
        <v>0.0</v>
      </c>
      <c r="BJ26" s="106">
        <v>0.0</v>
      </c>
      <c r="BK26" s="107"/>
      <c r="BL26" s="105">
        <v>2.0</v>
      </c>
      <c r="BM26" s="105">
        <v>2.0</v>
      </c>
      <c r="BN26" s="105">
        <v>0.0</v>
      </c>
      <c r="BO26" s="105">
        <v>0.0</v>
      </c>
      <c r="BP26" s="105">
        <v>0.0</v>
      </c>
      <c r="BQ26" s="105">
        <v>0.0</v>
      </c>
      <c r="BR26" s="106">
        <v>0.0</v>
      </c>
      <c r="BS26" s="106">
        <v>0.0</v>
      </c>
      <c r="BT26" s="3"/>
      <c r="BU26" s="108">
        <f t="shared" ref="BU26:BW26" si="43">sum(AY26+BH26+BQ26)</f>
        <v>0</v>
      </c>
      <c r="BV26" s="109">
        <f t="shared" si="43"/>
        <v>0</v>
      </c>
      <c r="BW26" s="109">
        <f t="shared" si="43"/>
        <v>0</v>
      </c>
      <c r="BX26" s="107"/>
      <c r="BY26" s="108">
        <f t="shared" ref="BY26:CA26" si="44">AQ26+BU26</f>
        <v>0</v>
      </c>
      <c r="BZ26" s="109">
        <f t="shared" si="44"/>
        <v>0</v>
      </c>
      <c r="CA26" s="109">
        <f t="shared" si="44"/>
        <v>0</v>
      </c>
      <c r="CB26" s="107"/>
      <c r="CC26" s="107"/>
    </row>
    <row r="27" ht="14.25" customHeight="1">
      <c r="A27" s="103"/>
      <c r="B27" s="104">
        <f t="shared" si="8"/>
        <v>45031</v>
      </c>
      <c r="C27" s="97"/>
      <c r="D27" s="105" t="s">
        <v>119</v>
      </c>
      <c r="E27" s="105"/>
      <c r="F27" s="105"/>
      <c r="G27" s="106">
        <v>0.0</v>
      </c>
      <c r="H27" s="105">
        <v>0.0</v>
      </c>
      <c r="I27" s="105">
        <v>0.0</v>
      </c>
      <c r="J27" s="105">
        <v>0.0</v>
      </c>
      <c r="K27" s="105">
        <v>0.0</v>
      </c>
      <c r="L27" s="105">
        <v>0.0</v>
      </c>
      <c r="M27" s="105">
        <v>0.0</v>
      </c>
      <c r="N27" s="105">
        <v>0.0</v>
      </c>
      <c r="O27" s="107"/>
      <c r="P27" s="107"/>
      <c r="Q27" s="105">
        <v>0.0</v>
      </c>
      <c r="R27" s="105">
        <v>0.0</v>
      </c>
      <c r="S27" s="105">
        <v>0.0</v>
      </c>
      <c r="T27" s="105">
        <v>0.0</v>
      </c>
      <c r="U27" s="105">
        <v>0.0</v>
      </c>
      <c r="V27" s="106">
        <v>0.0</v>
      </c>
      <c r="W27" s="106">
        <v>0.0</v>
      </c>
      <c r="X27" s="107"/>
      <c r="Y27" s="105">
        <v>0.0</v>
      </c>
      <c r="Z27" s="105">
        <v>0.0</v>
      </c>
      <c r="AA27" s="105">
        <v>0.0</v>
      </c>
      <c r="AB27" s="105">
        <v>0.0</v>
      </c>
      <c r="AC27" s="105">
        <v>0.0</v>
      </c>
      <c r="AD27" s="105">
        <v>0.0</v>
      </c>
      <c r="AE27" s="106">
        <v>0.0</v>
      </c>
      <c r="AF27" s="106">
        <v>0.0</v>
      </c>
      <c r="AG27" s="107"/>
      <c r="AH27" s="311">
        <v>0.0</v>
      </c>
      <c r="AI27" s="311">
        <v>0.0</v>
      </c>
      <c r="AJ27" s="311">
        <v>0.0</v>
      </c>
      <c r="AK27" s="311">
        <v>0.0</v>
      </c>
      <c r="AL27" s="311">
        <v>0.0</v>
      </c>
      <c r="AM27" s="311">
        <v>0.0</v>
      </c>
      <c r="AN27" s="315">
        <v>0.0</v>
      </c>
      <c r="AO27" s="315">
        <v>0.0</v>
      </c>
      <c r="AP27" s="3"/>
      <c r="AQ27" s="108">
        <f t="shared" ref="AQ27:AS27" si="45">sum(U27+AD27+AM27)</f>
        <v>0</v>
      </c>
      <c r="AR27" s="109">
        <f t="shared" si="45"/>
        <v>0</v>
      </c>
      <c r="AS27" s="109">
        <f t="shared" si="45"/>
        <v>0</v>
      </c>
      <c r="AT27" s="107"/>
      <c r="AU27" s="311">
        <v>0.0</v>
      </c>
      <c r="AV27" s="311">
        <v>0.0</v>
      </c>
      <c r="AW27" s="311">
        <v>0.0</v>
      </c>
      <c r="AX27" s="311">
        <v>0.0</v>
      </c>
      <c r="AY27" s="311">
        <v>0.0</v>
      </c>
      <c r="AZ27" s="315">
        <v>0.0</v>
      </c>
      <c r="BA27" s="315">
        <v>0.0</v>
      </c>
      <c r="BB27" s="107"/>
      <c r="BC27" s="105">
        <v>0.0</v>
      </c>
      <c r="BD27" s="105">
        <v>0.0</v>
      </c>
      <c r="BE27" s="105">
        <v>0.0</v>
      </c>
      <c r="BF27" s="105">
        <v>0.0</v>
      </c>
      <c r="BG27" s="105">
        <v>0.0</v>
      </c>
      <c r="BH27" s="105">
        <v>0.0</v>
      </c>
      <c r="BI27" s="106">
        <v>0.0</v>
      </c>
      <c r="BJ27" s="106">
        <v>0.0</v>
      </c>
      <c r="BK27" s="107"/>
      <c r="BL27" s="105">
        <v>0.0</v>
      </c>
      <c r="BM27" s="105">
        <v>0.0</v>
      </c>
      <c r="BN27" s="105">
        <v>0.0</v>
      </c>
      <c r="BO27" s="105">
        <v>0.0</v>
      </c>
      <c r="BP27" s="105">
        <v>0.0</v>
      </c>
      <c r="BQ27" s="105">
        <v>0.0</v>
      </c>
      <c r="BR27" s="106">
        <v>0.0</v>
      </c>
      <c r="BS27" s="106">
        <v>0.0</v>
      </c>
      <c r="BT27" s="3"/>
      <c r="BU27" s="108">
        <f t="shared" ref="BU27:BW27" si="46">sum(AY27+BH27+BQ27)</f>
        <v>0</v>
      </c>
      <c r="BV27" s="109">
        <f t="shared" si="46"/>
        <v>0</v>
      </c>
      <c r="BW27" s="109">
        <f t="shared" si="46"/>
        <v>0</v>
      </c>
      <c r="BX27" s="107"/>
      <c r="BY27" s="108">
        <f t="shared" ref="BY27:CA27" si="47">AQ27+BU27</f>
        <v>0</v>
      </c>
      <c r="BZ27" s="109">
        <f t="shared" si="47"/>
        <v>0</v>
      </c>
      <c r="CA27" s="109">
        <f t="shared" si="47"/>
        <v>0</v>
      </c>
      <c r="CB27" s="107"/>
      <c r="CC27" s="107"/>
    </row>
    <row r="28" ht="14.25" customHeight="1">
      <c r="A28" s="103"/>
      <c r="B28" s="104">
        <f t="shared" si="8"/>
        <v>45032</v>
      </c>
      <c r="C28" s="97"/>
      <c r="D28" s="105" t="s">
        <v>119</v>
      </c>
      <c r="E28" s="105"/>
      <c r="F28" s="105"/>
      <c r="G28" s="106">
        <v>0.0</v>
      </c>
      <c r="H28" s="105">
        <v>0.0</v>
      </c>
      <c r="I28" s="105">
        <v>0.0</v>
      </c>
      <c r="J28" s="105">
        <v>0.0</v>
      </c>
      <c r="K28" s="105">
        <v>0.0</v>
      </c>
      <c r="L28" s="105">
        <v>0.0</v>
      </c>
      <c r="M28" s="105">
        <v>0.0</v>
      </c>
      <c r="N28" s="105">
        <v>0.0</v>
      </c>
      <c r="O28" s="107"/>
      <c r="P28" s="107"/>
      <c r="Q28" s="105">
        <v>0.0</v>
      </c>
      <c r="R28" s="105">
        <v>0.0</v>
      </c>
      <c r="S28" s="105">
        <v>0.0</v>
      </c>
      <c r="T28" s="105">
        <v>0.0</v>
      </c>
      <c r="U28" s="105">
        <v>0.0</v>
      </c>
      <c r="V28" s="106">
        <v>0.0</v>
      </c>
      <c r="W28" s="106">
        <v>0.0</v>
      </c>
      <c r="X28" s="107"/>
      <c r="Y28" s="105">
        <v>0.0</v>
      </c>
      <c r="Z28" s="105">
        <v>0.0</v>
      </c>
      <c r="AA28" s="105">
        <v>0.0</v>
      </c>
      <c r="AB28" s="105">
        <v>0.0</v>
      </c>
      <c r="AC28" s="105">
        <v>0.0</v>
      </c>
      <c r="AD28" s="105">
        <v>0.0</v>
      </c>
      <c r="AE28" s="106">
        <v>0.0</v>
      </c>
      <c r="AF28" s="106">
        <v>0.0</v>
      </c>
      <c r="AG28" s="107"/>
      <c r="AH28" s="311">
        <v>0.0</v>
      </c>
      <c r="AI28" s="311">
        <v>0.0</v>
      </c>
      <c r="AJ28" s="311">
        <v>0.0</v>
      </c>
      <c r="AK28" s="311">
        <v>0.0</v>
      </c>
      <c r="AL28" s="311">
        <v>0.0</v>
      </c>
      <c r="AM28" s="311">
        <v>0.0</v>
      </c>
      <c r="AN28" s="315">
        <v>0.0</v>
      </c>
      <c r="AO28" s="315">
        <v>0.0</v>
      </c>
      <c r="AP28" s="3"/>
      <c r="AQ28" s="108">
        <f t="shared" ref="AQ28:AS28" si="48">sum(U28+AD28+AM28)</f>
        <v>0</v>
      </c>
      <c r="AR28" s="109">
        <f t="shared" si="48"/>
        <v>0</v>
      </c>
      <c r="AS28" s="109">
        <f t="shared" si="48"/>
        <v>0</v>
      </c>
      <c r="AT28" s="107"/>
      <c r="AU28" s="105">
        <v>0.0</v>
      </c>
      <c r="AV28" s="105">
        <v>0.0</v>
      </c>
      <c r="AW28" s="105">
        <v>0.0</v>
      </c>
      <c r="AX28" s="105">
        <v>0.0</v>
      </c>
      <c r="AY28" s="105">
        <v>0.0</v>
      </c>
      <c r="AZ28" s="106">
        <v>0.0</v>
      </c>
      <c r="BA28" s="106">
        <v>0.0</v>
      </c>
      <c r="BB28" s="107"/>
      <c r="BC28" s="105">
        <v>0.0</v>
      </c>
      <c r="BD28" s="105">
        <v>0.0</v>
      </c>
      <c r="BE28" s="105">
        <v>0.0</v>
      </c>
      <c r="BF28" s="105">
        <v>0.0</v>
      </c>
      <c r="BG28" s="105">
        <v>0.0</v>
      </c>
      <c r="BH28" s="105">
        <v>0.0</v>
      </c>
      <c r="BI28" s="106">
        <v>0.0</v>
      </c>
      <c r="BJ28" s="106">
        <v>0.0</v>
      </c>
      <c r="BK28" s="107"/>
      <c r="BL28" s="105">
        <v>0.0</v>
      </c>
      <c r="BM28" s="105">
        <v>0.0</v>
      </c>
      <c r="BN28" s="105">
        <v>0.0</v>
      </c>
      <c r="BO28" s="105">
        <v>0.0</v>
      </c>
      <c r="BP28" s="105">
        <v>0.0</v>
      </c>
      <c r="BQ28" s="105">
        <v>0.0</v>
      </c>
      <c r="BR28" s="106">
        <v>0.0</v>
      </c>
      <c r="BS28" s="106">
        <v>0.0</v>
      </c>
      <c r="BT28" s="3"/>
      <c r="BU28" s="108">
        <f t="shared" ref="BU28:BW28" si="49">sum(AY28+BH28+BQ28)</f>
        <v>0</v>
      </c>
      <c r="BV28" s="109">
        <f t="shared" si="49"/>
        <v>0</v>
      </c>
      <c r="BW28" s="109">
        <f t="shared" si="49"/>
        <v>0</v>
      </c>
      <c r="BX28" s="107"/>
      <c r="BY28" s="108">
        <f t="shared" ref="BY28:CA28" si="50">AQ28+BU28</f>
        <v>0</v>
      </c>
      <c r="BZ28" s="109">
        <f t="shared" si="50"/>
        <v>0</v>
      </c>
      <c r="CA28" s="109">
        <f t="shared" si="50"/>
        <v>0</v>
      </c>
      <c r="CB28" s="107"/>
      <c r="CC28" s="107"/>
    </row>
    <row r="29" ht="14.25" customHeight="1">
      <c r="A29" s="103"/>
      <c r="B29" s="104">
        <f t="shared" si="8"/>
        <v>45033</v>
      </c>
      <c r="C29" s="97"/>
      <c r="D29" s="105" t="s">
        <v>119</v>
      </c>
      <c r="E29" s="105"/>
      <c r="F29" s="105"/>
      <c r="G29" s="106">
        <v>0.0</v>
      </c>
      <c r="H29" s="105">
        <v>0.0</v>
      </c>
      <c r="I29" s="105">
        <v>0.0</v>
      </c>
      <c r="J29" s="105">
        <v>0.0</v>
      </c>
      <c r="K29" s="105">
        <v>0.0</v>
      </c>
      <c r="L29" s="105">
        <v>0.0</v>
      </c>
      <c r="M29" s="105">
        <v>0.0</v>
      </c>
      <c r="N29" s="105">
        <v>0.0</v>
      </c>
      <c r="O29" s="107"/>
      <c r="P29" s="107"/>
      <c r="Q29" s="105">
        <v>0.0</v>
      </c>
      <c r="R29" s="105">
        <v>0.0</v>
      </c>
      <c r="S29" s="105">
        <v>0.0</v>
      </c>
      <c r="T29" s="105">
        <v>0.0</v>
      </c>
      <c r="U29" s="105">
        <v>0.0</v>
      </c>
      <c r="V29" s="106">
        <v>0.0</v>
      </c>
      <c r="W29" s="106">
        <v>0.0</v>
      </c>
      <c r="X29" s="107"/>
      <c r="Y29" s="105">
        <v>0.0</v>
      </c>
      <c r="Z29" s="105">
        <v>0.0</v>
      </c>
      <c r="AA29" s="105">
        <v>0.0</v>
      </c>
      <c r="AB29" s="105">
        <v>0.0</v>
      </c>
      <c r="AC29" s="105">
        <v>0.0</v>
      </c>
      <c r="AD29" s="105">
        <v>0.0</v>
      </c>
      <c r="AE29" s="106">
        <v>0.0</v>
      </c>
      <c r="AF29" s="106">
        <v>0.0</v>
      </c>
      <c r="AG29" s="107"/>
      <c r="AH29" s="311">
        <v>0.0</v>
      </c>
      <c r="AI29" s="311">
        <v>0.0</v>
      </c>
      <c r="AJ29" s="311">
        <v>0.0</v>
      </c>
      <c r="AK29" s="311">
        <v>0.0</v>
      </c>
      <c r="AL29" s="311">
        <v>0.0</v>
      </c>
      <c r="AM29" s="311">
        <v>0.0</v>
      </c>
      <c r="AN29" s="315">
        <v>0.0</v>
      </c>
      <c r="AO29" s="315">
        <v>0.0</v>
      </c>
      <c r="AP29" s="3"/>
      <c r="AQ29" s="108">
        <f t="shared" ref="AQ29:AS29" si="51">sum(U29+AD29+AM29)</f>
        <v>0</v>
      </c>
      <c r="AR29" s="109">
        <f t="shared" si="51"/>
        <v>0</v>
      </c>
      <c r="AS29" s="109">
        <f t="shared" si="51"/>
        <v>0</v>
      </c>
      <c r="AT29" s="107"/>
      <c r="AU29" s="105">
        <v>0.0</v>
      </c>
      <c r="AV29" s="105">
        <v>0.0</v>
      </c>
      <c r="AW29" s="105">
        <v>0.0</v>
      </c>
      <c r="AX29" s="105">
        <v>0.0</v>
      </c>
      <c r="AY29" s="105">
        <v>0.0</v>
      </c>
      <c r="AZ29" s="106">
        <v>0.0</v>
      </c>
      <c r="BA29" s="106">
        <v>0.0</v>
      </c>
      <c r="BB29" s="107"/>
      <c r="BC29" s="105">
        <v>0.0</v>
      </c>
      <c r="BD29" s="105">
        <v>0.0</v>
      </c>
      <c r="BE29" s="105">
        <v>0.0</v>
      </c>
      <c r="BF29" s="105">
        <v>0.0</v>
      </c>
      <c r="BG29" s="105">
        <v>0.0</v>
      </c>
      <c r="BH29" s="105">
        <v>0.0</v>
      </c>
      <c r="BI29" s="106">
        <v>0.0</v>
      </c>
      <c r="BJ29" s="106">
        <v>0.0</v>
      </c>
      <c r="BK29" s="107"/>
      <c r="BL29" s="105">
        <v>0.0</v>
      </c>
      <c r="BM29" s="105">
        <v>0.0</v>
      </c>
      <c r="BN29" s="105">
        <v>0.0</v>
      </c>
      <c r="BO29" s="105">
        <v>0.0</v>
      </c>
      <c r="BP29" s="105">
        <v>0.0</v>
      </c>
      <c r="BQ29" s="105">
        <v>0.0</v>
      </c>
      <c r="BR29" s="106">
        <v>0.0</v>
      </c>
      <c r="BS29" s="106">
        <v>0.0</v>
      </c>
      <c r="BT29" s="3"/>
      <c r="BU29" s="108">
        <f t="shared" ref="BU29:BW29" si="52">sum(AY29+BH29+BQ29)</f>
        <v>0</v>
      </c>
      <c r="BV29" s="109">
        <f t="shared" si="52"/>
        <v>0</v>
      </c>
      <c r="BW29" s="109">
        <f t="shared" si="52"/>
        <v>0</v>
      </c>
      <c r="BX29" s="107"/>
      <c r="BY29" s="108">
        <f t="shared" ref="BY29:CA29" si="53">AQ29+BU29</f>
        <v>0</v>
      </c>
      <c r="BZ29" s="109">
        <f t="shared" si="53"/>
        <v>0</v>
      </c>
      <c r="CA29" s="109">
        <f t="shared" si="53"/>
        <v>0</v>
      </c>
      <c r="CB29" s="107"/>
      <c r="CC29" s="107"/>
    </row>
    <row r="30" ht="14.25" customHeight="1">
      <c r="A30" s="103"/>
      <c r="B30" s="104">
        <f t="shared" si="8"/>
        <v>45034</v>
      </c>
      <c r="C30" s="97"/>
      <c r="D30" s="105" t="s">
        <v>119</v>
      </c>
      <c r="E30" s="105"/>
      <c r="F30" s="105"/>
      <c r="G30" s="106">
        <v>0.0</v>
      </c>
      <c r="H30" s="105">
        <v>0.0</v>
      </c>
      <c r="I30" s="105">
        <v>0.0</v>
      </c>
      <c r="J30" s="105">
        <v>0.0</v>
      </c>
      <c r="K30" s="105">
        <v>0.0</v>
      </c>
      <c r="L30" s="105">
        <v>0.0</v>
      </c>
      <c r="M30" s="105">
        <v>0.0</v>
      </c>
      <c r="N30" s="105">
        <v>0.0</v>
      </c>
      <c r="O30" s="107"/>
      <c r="P30" s="107"/>
      <c r="Q30" s="105">
        <v>0.0</v>
      </c>
      <c r="R30" s="105">
        <v>0.0</v>
      </c>
      <c r="S30" s="105">
        <v>0.0</v>
      </c>
      <c r="T30" s="105">
        <v>0.0</v>
      </c>
      <c r="U30" s="105">
        <v>0.0</v>
      </c>
      <c r="V30" s="106">
        <v>0.0</v>
      </c>
      <c r="W30" s="106">
        <v>0.0</v>
      </c>
      <c r="X30" s="107"/>
      <c r="Y30" s="105">
        <v>0.0</v>
      </c>
      <c r="Z30" s="105">
        <v>0.0</v>
      </c>
      <c r="AA30" s="105">
        <v>0.0</v>
      </c>
      <c r="AB30" s="105">
        <v>0.0</v>
      </c>
      <c r="AC30" s="105">
        <v>0.0</v>
      </c>
      <c r="AD30" s="105">
        <v>0.0</v>
      </c>
      <c r="AE30" s="106">
        <v>0.0</v>
      </c>
      <c r="AF30" s="106">
        <v>0.0</v>
      </c>
      <c r="AG30" s="107"/>
      <c r="AH30" s="311">
        <v>0.0</v>
      </c>
      <c r="AI30" s="311">
        <v>0.0</v>
      </c>
      <c r="AJ30" s="311">
        <v>0.0</v>
      </c>
      <c r="AK30" s="311">
        <v>0.0</v>
      </c>
      <c r="AL30" s="311">
        <v>0.0</v>
      </c>
      <c r="AM30" s="311">
        <v>0.0</v>
      </c>
      <c r="AN30" s="315">
        <v>0.0</v>
      </c>
      <c r="AO30" s="315">
        <v>0.0</v>
      </c>
      <c r="AP30" s="3"/>
      <c r="AQ30" s="108">
        <f t="shared" ref="AQ30:AS30" si="54">sum(U30+AD30+AM30)</f>
        <v>0</v>
      </c>
      <c r="AR30" s="109">
        <f t="shared" si="54"/>
        <v>0</v>
      </c>
      <c r="AS30" s="109">
        <f t="shared" si="54"/>
        <v>0</v>
      </c>
      <c r="AT30" s="107"/>
      <c r="AU30" s="105">
        <v>0.0</v>
      </c>
      <c r="AV30" s="105">
        <v>0.0</v>
      </c>
      <c r="AW30" s="105">
        <v>0.0</v>
      </c>
      <c r="AX30" s="105">
        <v>0.0</v>
      </c>
      <c r="AY30" s="105">
        <v>0.0</v>
      </c>
      <c r="AZ30" s="106">
        <v>0.0</v>
      </c>
      <c r="BA30" s="106">
        <v>0.0</v>
      </c>
      <c r="BB30" s="107"/>
      <c r="BC30" s="105">
        <v>0.0</v>
      </c>
      <c r="BD30" s="105">
        <v>0.0</v>
      </c>
      <c r="BE30" s="105">
        <v>0.0</v>
      </c>
      <c r="BF30" s="105">
        <v>0.0</v>
      </c>
      <c r="BG30" s="105">
        <v>0.0</v>
      </c>
      <c r="BH30" s="105">
        <v>0.0</v>
      </c>
      <c r="BI30" s="106">
        <v>0.0</v>
      </c>
      <c r="BJ30" s="106">
        <v>0.0</v>
      </c>
      <c r="BK30" s="107"/>
      <c r="BL30" s="105">
        <v>0.0</v>
      </c>
      <c r="BM30" s="105">
        <v>0.0</v>
      </c>
      <c r="BN30" s="105">
        <v>0.0</v>
      </c>
      <c r="BO30" s="105">
        <v>0.0</v>
      </c>
      <c r="BP30" s="105">
        <v>0.0</v>
      </c>
      <c r="BQ30" s="105">
        <v>0.0</v>
      </c>
      <c r="BR30" s="106">
        <v>0.0</v>
      </c>
      <c r="BS30" s="106">
        <v>0.0</v>
      </c>
      <c r="BT30" s="3"/>
      <c r="BU30" s="108">
        <f t="shared" ref="BU30:BW30" si="55">sum(AY30+BH30+BQ30)</f>
        <v>0</v>
      </c>
      <c r="BV30" s="109">
        <f t="shared" si="55"/>
        <v>0</v>
      </c>
      <c r="BW30" s="109">
        <f t="shared" si="55"/>
        <v>0</v>
      </c>
      <c r="BX30" s="107"/>
      <c r="BY30" s="108">
        <f t="shared" ref="BY30:CA30" si="56">AQ30+BU30</f>
        <v>0</v>
      </c>
      <c r="BZ30" s="109">
        <f t="shared" si="56"/>
        <v>0</v>
      </c>
      <c r="CA30" s="109">
        <f t="shared" si="56"/>
        <v>0</v>
      </c>
      <c r="CB30" s="107"/>
      <c r="CC30" s="107"/>
    </row>
    <row r="31" ht="14.25" customHeight="1">
      <c r="A31" s="103"/>
      <c r="B31" s="104">
        <f t="shared" si="8"/>
        <v>45035</v>
      </c>
      <c r="C31" s="97"/>
      <c r="D31" s="105" t="s">
        <v>119</v>
      </c>
      <c r="E31" s="105"/>
      <c r="F31" s="105"/>
      <c r="G31" s="106">
        <v>0.0</v>
      </c>
      <c r="H31" s="105">
        <v>0.0</v>
      </c>
      <c r="I31" s="105">
        <v>0.0</v>
      </c>
      <c r="J31" s="105">
        <v>0.0</v>
      </c>
      <c r="K31" s="105">
        <v>0.0</v>
      </c>
      <c r="L31" s="105">
        <v>0.0</v>
      </c>
      <c r="M31" s="105">
        <v>0.0</v>
      </c>
      <c r="N31" s="105">
        <v>0.0</v>
      </c>
      <c r="O31" s="107"/>
      <c r="P31" s="107"/>
      <c r="Q31" s="105">
        <v>0.0</v>
      </c>
      <c r="R31" s="105">
        <v>0.0</v>
      </c>
      <c r="S31" s="105">
        <v>0.0</v>
      </c>
      <c r="T31" s="105">
        <v>0.0</v>
      </c>
      <c r="U31" s="105">
        <v>0.0</v>
      </c>
      <c r="V31" s="106">
        <v>0.0</v>
      </c>
      <c r="W31" s="106">
        <v>0.0</v>
      </c>
      <c r="X31" s="107"/>
      <c r="Y31" s="105">
        <v>0.0</v>
      </c>
      <c r="Z31" s="105">
        <v>0.0</v>
      </c>
      <c r="AA31" s="105">
        <v>0.0</v>
      </c>
      <c r="AB31" s="105">
        <v>0.0</v>
      </c>
      <c r="AC31" s="105">
        <v>0.0</v>
      </c>
      <c r="AD31" s="105">
        <v>0.0</v>
      </c>
      <c r="AE31" s="106">
        <v>0.0</v>
      </c>
      <c r="AF31" s="106">
        <v>0.0</v>
      </c>
      <c r="AG31" s="107"/>
      <c r="AH31" s="311">
        <v>0.0</v>
      </c>
      <c r="AI31" s="311">
        <v>0.0</v>
      </c>
      <c r="AJ31" s="311">
        <v>0.0</v>
      </c>
      <c r="AK31" s="311">
        <v>0.0</v>
      </c>
      <c r="AL31" s="311">
        <v>0.0</v>
      </c>
      <c r="AM31" s="311">
        <v>0.0</v>
      </c>
      <c r="AN31" s="315">
        <v>0.0</v>
      </c>
      <c r="AO31" s="315">
        <v>0.0</v>
      </c>
      <c r="AP31" s="3"/>
      <c r="AQ31" s="108">
        <f t="shared" ref="AQ31:AS31" si="57">sum(U31+AD31+AM31)</f>
        <v>0</v>
      </c>
      <c r="AR31" s="109">
        <f t="shared" si="57"/>
        <v>0</v>
      </c>
      <c r="AS31" s="109">
        <f t="shared" si="57"/>
        <v>0</v>
      </c>
      <c r="AT31" s="107"/>
      <c r="AU31" s="105">
        <v>0.0</v>
      </c>
      <c r="AV31" s="105">
        <v>0.0</v>
      </c>
      <c r="AW31" s="105">
        <v>0.0</v>
      </c>
      <c r="AX31" s="105">
        <v>0.0</v>
      </c>
      <c r="AY31" s="105">
        <v>0.0</v>
      </c>
      <c r="AZ31" s="106">
        <v>0.0</v>
      </c>
      <c r="BA31" s="106">
        <v>0.0</v>
      </c>
      <c r="BB31" s="107"/>
      <c r="BC31" s="105">
        <v>0.0</v>
      </c>
      <c r="BD31" s="105">
        <v>0.0</v>
      </c>
      <c r="BE31" s="105">
        <v>0.0</v>
      </c>
      <c r="BF31" s="105">
        <v>0.0</v>
      </c>
      <c r="BG31" s="105">
        <v>0.0</v>
      </c>
      <c r="BH31" s="105">
        <v>0.0</v>
      </c>
      <c r="BI31" s="106">
        <v>0.0</v>
      </c>
      <c r="BJ31" s="106">
        <v>0.0</v>
      </c>
      <c r="BK31" s="107"/>
      <c r="BL31" s="105">
        <v>0.0</v>
      </c>
      <c r="BM31" s="105">
        <v>0.0</v>
      </c>
      <c r="BN31" s="105">
        <v>0.0</v>
      </c>
      <c r="BO31" s="105">
        <v>0.0</v>
      </c>
      <c r="BP31" s="105">
        <v>0.0</v>
      </c>
      <c r="BQ31" s="105">
        <v>0.0</v>
      </c>
      <c r="BR31" s="106">
        <v>0.0</v>
      </c>
      <c r="BS31" s="106">
        <v>0.0</v>
      </c>
      <c r="BT31" s="3"/>
      <c r="BU31" s="108">
        <f t="shared" ref="BU31:BW31" si="58">sum(AY31+BH31+BQ31)</f>
        <v>0</v>
      </c>
      <c r="BV31" s="109">
        <f t="shared" si="58"/>
        <v>0</v>
      </c>
      <c r="BW31" s="109">
        <f t="shared" si="58"/>
        <v>0</v>
      </c>
      <c r="BX31" s="107"/>
      <c r="BY31" s="108">
        <f t="shared" ref="BY31:CA31" si="59">AQ31+BU31</f>
        <v>0</v>
      </c>
      <c r="BZ31" s="109">
        <f t="shared" si="59"/>
        <v>0</v>
      </c>
      <c r="CA31" s="109">
        <f t="shared" si="59"/>
        <v>0</v>
      </c>
      <c r="CB31" s="107"/>
      <c r="CC31" s="107"/>
    </row>
    <row r="32" ht="14.25" customHeight="1">
      <c r="A32" s="103"/>
      <c r="B32" s="104">
        <f t="shared" si="8"/>
        <v>45036</v>
      </c>
      <c r="C32" s="97"/>
      <c r="D32" s="105" t="s">
        <v>119</v>
      </c>
      <c r="E32" s="105"/>
      <c r="F32" s="105"/>
      <c r="G32" s="106">
        <v>0.0</v>
      </c>
      <c r="H32" s="105">
        <v>0.0</v>
      </c>
      <c r="I32" s="105">
        <v>0.0</v>
      </c>
      <c r="J32" s="105">
        <v>0.0</v>
      </c>
      <c r="K32" s="105">
        <v>0.0</v>
      </c>
      <c r="L32" s="105">
        <v>0.0</v>
      </c>
      <c r="M32" s="105">
        <v>0.0</v>
      </c>
      <c r="N32" s="105">
        <v>0.0</v>
      </c>
      <c r="O32" s="107"/>
      <c r="P32" s="107"/>
      <c r="Q32" s="105">
        <v>0.0</v>
      </c>
      <c r="R32" s="105">
        <v>0.0</v>
      </c>
      <c r="S32" s="105">
        <v>0.0</v>
      </c>
      <c r="T32" s="105">
        <v>0.0</v>
      </c>
      <c r="U32" s="105">
        <v>0.0</v>
      </c>
      <c r="V32" s="106">
        <v>0.0</v>
      </c>
      <c r="W32" s="106">
        <v>0.0</v>
      </c>
      <c r="X32" s="107"/>
      <c r="Y32" s="105">
        <v>0.0</v>
      </c>
      <c r="Z32" s="105">
        <v>0.0</v>
      </c>
      <c r="AA32" s="105">
        <v>0.0</v>
      </c>
      <c r="AB32" s="105">
        <v>0.0</v>
      </c>
      <c r="AC32" s="105">
        <v>0.0</v>
      </c>
      <c r="AD32" s="105">
        <v>0.0</v>
      </c>
      <c r="AE32" s="106">
        <v>0.0</v>
      </c>
      <c r="AF32" s="106">
        <v>0.0</v>
      </c>
      <c r="AG32" s="107"/>
      <c r="AH32" s="311">
        <v>0.0</v>
      </c>
      <c r="AI32" s="311">
        <v>0.0</v>
      </c>
      <c r="AJ32" s="311">
        <v>0.0</v>
      </c>
      <c r="AK32" s="311">
        <v>0.0</v>
      </c>
      <c r="AL32" s="311">
        <v>0.0</v>
      </c>
      <c r="AM32" s="311">
        <v>0.0</v>
      </c>
      <c r="AN32" s="315">
        <v>0.0</v>
      </c>
      <c r="AO32" s="315">
        <v>0.0</v>
      </c>
      <c r="AP32" s="3"/>
      <c r="AQ32" s="108">
        <f t="shared" ref="AQ32:AS32" si="60">sum(U32+AD32+AM32)</f>
        <v>0</v>
      </c>
      <c r="AR32" s="109">
        <f t="shared" si="60"/>
        <v>0</v>
      </c>
      <c r="AS32" s="109">
        <f t="shared" si="60"/>
        <v>0</v>
      </c>
      <c r="AT32" s="107"/>
      <c r="AU32" s="105">
        <v>0.0</v>
      </c>
      <c r="AV32" s="105">
        <v>0.0</v>
      </c>
      <c r="AW32" s="105">
        <v>0.0</v>
      </c>
      <c r="AX32" s="105">
        <v>0.0</v>
      </c>
      <c r="AY32" s="105">
        <v>0.0</v>
      </c>
      <c r="AZ32" s="106">
        <v>0.0</v>
      </c>
      <c r="BA32" s="106">
        <v>0.0</v>
      </c>
      <c r="BB32" s="107"/>
      <c r="BC32" s="105">
        <v>0.0</v>
      </c>
      <c r="BD32" s="105">
        <v>0.0</v>
      </c>
      <c r="BE32" s="105">
        <v>0.0</v>
      </c>
      <c r="BF32" s="105">
        <v>0.0</v>
      </c>
      <c r="BG32" s="105">
        <v>0.0</v>
      </c>
      <c r="BH32" s="105">
        <v>0.0</v>
      </c>
      <c r="BI32" s="106">
        <v>0.0</v>
      </c>
      <c r="BJ32" s="106">
        <v>0.0</v>
      </c>
      <c r="BK32" s="107"/>
      <c r="BL32" s="105">
        <v>0.0</v>
      </c>
      <c r="BM32" s="105">
        <v>0.0</v>
      </c>
      <c r="BN32" s="105">
        <v>0.0</v>
      </c>
      <c r="BO32" s="105">
        <v>0.0</v>
      </c>
      <c r="BP32" s="105">
        <v>0.0</v>
      </c>
      <c r="BQ32" s="105">
        <v>0.0</v>
      </c>
      <c r="BR32" s="106">
        <v>0.0</v>
      </c>
      <c r="BS32" s="106">
        <v>0.0</v>
      </c>
      <c r="BT32" s="3"/>
      <c r="BU32" s="108">
        <f t="shared" ref="BU32:BW32" si="61">sum(AY32+BH32+BQ32)</f>
        <v>0</v>
      </c>
      <c r="BV32" s="109">
        <f t="shared" si="61"/>
        <v>0</v>
      </c>
      <c r="BW32" s="109">
        <f t="shared" si="61"/>
        <v>0</v>
      </c>
      <c r="BX32" s="107"/>
      <c r="BY32" s="108">
        <f t="shared" ref="BY32:CA32" si="62">AQ32+BU32</f>
        <v>0</v>
      </c>
      <c r="BZ32" s="109">
        <f t="shared" si="62"/>
        <v>0</v>
      </c>
      <c r="CA32" s="109">
        <f t="shared" si="62"/>
        <v>0</v>
      </c>
      <c r="CB32" s="107"/>
      <c r="CC32" s="107"/>
    </row>
    <row r="33" ht="14.25" customHeight="1">
      <c r="A33" s="111">
        <v>2.0</v>
      </c>
      <c r="B33" s="104">
        <f t="shared" si="8"/>
        <v>45037</v>
      </c>
      <c r="C33" s="97"/>
      <c r="D33" s="105" t="s">
        <v>119</v>
      </c>
      <c r="E33" s="105"/>
      <c r="F33" s="105"/>
      <c r="G33" s="106">
        <v>0.0</v>
      </c>
      <c r="H33" s="105">
        <v>0.0</v>
      </c>
      <c r="I33" s="105">
        <v>0.0</v>
      </c>
      <c r="J33" s="105">
        <v>0.0</v>
      </c>
      <c r="K33" s="105">
        <v>0.0</v>
      </c>
      <c r="L33" s="105">
        <v>0.0</v>
      </c>
      <c r="M33" s="105">
        <v>0.0</v>
      </c>
      <c r="N33" s="105">
        <v>0.0</v>
      </c>
      <c r="O33" s="107"/>
      <c r="P33" s="107"/>
      <c r="Q33" s="105">
        <v>0.0</v>
      </c>
      <c r="R33" s="105">
        <v>0.0</v>
      </c>
      <c r="S33" s="105">
        <v>0.0</v>
      </c>
      <c r="T33" s="105">
        <v>0.0</v>
      </c>
      <c r="U33" s="105">
        <v>0.0</v>
      </c>
      <c r="V33" s="106">
        <v>0.0</v>
      </c>
      <c r="W33" s="106">
        <v>0.0</v>
      </c>
      <c r="X33" s="107"/>
      <c r="Y33" s="105">
        <v>0.0</v>
      </c>
      <c r="Z33" s="105">
        <v>0.0</v>
      </c>
      <c r="AA33" s="105">
        <v>0.0</v>
      </c>
      <c r="AB33" s="105">
        <v>0.0</v>
      </c>
      <c r="AC33" s="105">
        <v>0.0</v>
      </c>
      <c r="AD33" s="105">
        <v>0.0</v>
      </c>
      <c r="AE33" s="106">
        <v>0.0</v>
      </c>
      <c r="AF33" s="106">
        <v>0.0</v>
      </c>
      <c r="AG33" s="107"/>
      <c r="AH33" s="311">
        <v>0.0</v>
      </c>
      <c r="AI33" s="311">
        <v>0.0</v>
      </c>
      <c r="AJ33" s="311">
        <v>0.0</v>
      </c>
      <c r="AK33" s="311">
        <v>0.0</v>
      </c>
      <c r="AL33" s="311">
        <v>0.0</v>
      </c>
      <c r="AM33" s="311">
        <v>0.0</v>
      </c>
      <c r="AN33" s="315">
        <v>0.0</v>
      </c>
      <c r="AO33" s="315">
        <v>0.0</v>
      </c>
      <c r="AP33" s="3"/>
      <c r="AQ33" s="108">
        <f t="shared" ref="AQ33:AS33" si="63">sum(U33+AD33+AM33)</f>
        <v>0</v>
      </c>
      <c r="AR33" s="109">
        <f t="shared" si="63"/>
        <v>0</v>
      </c>
      <c r="AS33" s="109">
        <f t="shared" si="63"/>
        <v>0</v>
      </c>
      <c r="AT33" s="107"/>
      <c r="AU33" s="105">
        <v>0.0</v>
      </c>
      <c r="AV33" s="105">
        <v>0.0</v>
      </c>
      <c r="AW33" s="105">
        <v>0.0</v>
      </c>
      <c r="AX33" s="105">
        <v>0.0</v>
      </c>
      <c r="AY33" s="105">
        <v>0.0</v>
      </c>
      <c r="AZ33" s="106">
        <v>0.0</v>
      </c>
      <c r="BA33" s="106">
        <v>0.0</v>
      </c>
      <c r="BB33" s="107"/>
      <c r="BC33" s="105">
        <v>0.0</v>
      </c>
      <c r="BD33" s="105">
        <v>0.0</v>
      </c>
      <c r="BE33" s="105">
        <v>0.0</v>
      </c>
      <c r="BF33" s="105">
        <v>0.0</v>
      </c>
      <c r="BG33" s="105">
        <v>0.0</v>
      </c>
      <c r="BH33" s="105">
        <v>0.0</v>
      </c>
      <c r="BI33" s="106">
        <v>0.0</v>
      </c>
      <c r="BJ33" s="106">
        <v>0.0</v>
      </c>
      <c r="BK33" s="107"/>
      <c r="BL33" s="105">
        <v>0.0</v>
      </c>
      <c r="BM33" s="105">
        <v>0.0</v>
      </c>
      <c r="BN33" s="105">
        <v>0.0</v>
      </c>
      <c r="BO33" s="105">
        <v>0.0</v>
      </c>
      <c r="BP33" s="105">
        <v>0.0</v>
      </c>
      <c r="BQ33" s="105">
        <v>0.0</v>
      </c>
      <c r="BR33" s="106">
        <v>0.0</v>
      </c>
      <c r="BS33" s="106">
        <v>0.0</v>
      </c>
      <c r="BT33" s="3"/>
      <c r="BU33" s="108">
        <f t="shared" ref="BU33:BW33" si="64">sum(AY33+BH33+BQ33)</f>
        <v>0</v>
      </c>
      <c r="BV33" s="109">
        <f t="shared" si="64"/>
        <v>0</v>
      </c>
      <c r="BW33" s="109">
        <f t="shared" si="64"/>
        <v>0</v>
      </c>
      <c r="BX33" s="107"/>
      <c r="BY33" s="108">
        <f t="shared" ref="BY33:CA33" si="65">AQ33+BU33</f>
        <v>0</v>
      </c>
      <c r="BZ33" s="109">
        <f t="shared" si="65"/>
        <v>0</v>
      </c>
      <c r="CA33" s="109">
        <f t="shared" si="65"/>
        <v>0</v>
      </c>
      <c r="CB33" s="107"/>
      <c r="CC33" s="107"/>
    </row>
    <row r="34" ht="14.25" customHeight="1">
      <c r="A34" s="103"/>
      <c r="B34" s="104">
        <f t="shared" si="8"/>
        <v>45038</v>
      </c>
      <c r="C34" s="97"/>
      <c r="D34" s="105" t="s">
        <v>119</v>
      </c>
      <c r="E34" s="105"/>
      <c r="F34" s="105"/>
      <c r="G34" s="106">
        <v>0.0</v>
      </c>
      <c r="H34" s="105">
        <v>0.0</v>
      </c>
      <c r="I34" s="105">
        <v>0.0</v>
      </c>
      <c r="J34" s="105">
        <v>0.0</v>
      </c>
      <c r="K34" s="105">
        <v>0.0</v>
      </c>
      <c r="L34" s="105">
        <v>0.0</v>
      </c>
      <c r="M34" s="105">
        <v>0.0</v>
      </c>
      <c r="N34" s="105">
        <v>0.0</v>
      </c>
      <c r="O34" s="107"/>
      <c r="P34" s="107"/>
      <c r="Q34" s="105">
        <v>0.0</v>
      </c>
      <c r="R34" s="105">
        <v>0.0</v>
      </c>
      <c r="S34" s="105">
        <v>0.0</v>
      </c>
      <c r="T34" s="105">
        <v>0.0</v>
      </c>
      <c r="U34" s="105">
        <v>0.0</v>
      </c>
      <c r="V34" s="106">
        <v>0.0</v>
      </c>
      <c r="W34" s="106">
        <v>0.0</v>
      </c>
      <c r="X34" s="107"/>
      <c r="Y34" s="105">
        <v>0.0</v>
      </c>
      <c r="Z34" s="105">
        <v>0.0</v>
      </c>
      <c r="AA34" s="105">
        <v>0.0</v>
      </c>
      <c r="AB34" s="105">
        <v>0.0</v>
      </c>
      <c r="AC34" s="105">
        <v>0.0</v>
      </c>
      <c r="AD34" s="105">
        <v>0.0</v>
      </c>
      <c r="AE34" s="106">
        <v>0.0</v>
      </c>
      <c r="AF34" s="106">
        <v>0.0</v>
      </c>
      <c r="AG34" s="107"/>
      <c r="AH34" s="311">
        <v>0.0</v>
      </c>
      <c r="AI34" s="311">
        <v>0.0</v>
      </c>
      <c r="AJ34" s="311">
        <v>0.0</v>
      </c>
      <c r="AK34" s="311">
        <v>0.0</v>
      </c>
      <c r="AL34" s="311">
        <v>0.0</v>
      </c>
      <c r="AM34" s="311">
        <v>0.0</v>
      </c>
      <c r="AN34" s="315">
        <v>0.0</v>
      </c>
      <c r="AO34" s="315">
        <v>0.0</v>
      </c>
      <c r="AP34" s="3"/>
      <c r="AQ34" s="108">
        <f t="shared" ref="AQ34:AS34" si="66">sum(U34+AD34+AM34)</f>
        <v>0</v>
      </c>
      <c r="AR34" s="109">
        <f t="shared" si="66"/>
        <v>0</v>
      </c>
      <c r="AS34" s="109">
        <f t="shared" si="66"/>
        <v>0</v>
      </c>
      <c r="AT34" s="107"/>
      <c r="AU34" s="105">
        <v>0.0</v>
      </c>
      <c r="AV34" s="105">
        <v>0.0</v>
      </c>
      <c r="AW34" s="105">
        <v>0.0</v>
      </c>
      <c r="AX34" s="105">
        <v>0.0</v>
      </c>
      <c r="AY34" s="105">
        <v>0.0</v>
      </c>
      <c r="AZ34" s="106">
        <v>0.0</v>
      </c>
      <c r="BA34" s="106">
        <v>0.0</v>
      </c>
      <c r="BB34" s="107"/>
      <c r="BC34" s="105">
        <v>0.0</v>
      </c>
      <c r="BD34" s="105">
        <v>0.0</v>
      </c>
      <c r="BE34" s="105">
        <v>0.0</v>
      </c>
      <c r="BF34" s="105">
        <v>0.0</v>
      </c>
      <c r="BG34" s="105">
        <v>0.0</v>
      </c>
      <c r="BH34" s="105">
        <v>0.0</v>
      </c>
      <c r="BI34" s="106">
        <v>0.0</v>
      </c>
      <c r="BJ34" s="106">
        <v>0.0</v>
      </c>
      <c r="BK34" s="107"/>
      <c r="BL34" s="105">
        <v>0.0</v>
      </c>
      <c r="BM34" s="105">
        <v>0.0</v>
      </c>
      <c r="BN34" s="105">
        <v>0.0</v>
      </c>
      <c r="BO34" s="105">
        <v>0.0</v>
      </c>
      <c r="BP34" s="105">
        <v>0.0</v>
      </c>
      <c r="BQ34" s="105">
        <v>0.0</v>
      </c>
      <c r="BR34" s="106">
        <v>0.0</v>
      </c>
      <c r="BS34" s="106">
        <v>0.0</v>
      </c>
      <c r="BT34" s="3"/>
      <c r="BU34" s="108">
        <f t="shared" ref="BU34:BW34" si="67">sum(AY34+BH34+BQ34)</f>
        <v>0</v>
      </c>
      <c r="BV34" s="109">
        <f t="shared" si="67"/>
        <v>0</v>
      </c>
      <c r="BW34" s="109">
        <f t="shared" si="67"/>
        <v>0</v>
      </c>
      <c r="BX34" s="107"/>
      <c r="BY34" s="108">
        <f t="shared" ref="BY34:CA34" si="68">AQ34+BU34</f>
        <v>0</v>
      </c>
      <c r="BZ34" s="109">
        <f t="shared" si="68"/>
        <v>0</v>
      </c>
      <c r="CA34" s="109">
        <f t="shared" si="68"/>
        <v>0</v>
      </c>
      <c r="CB34" s="107"/>
      <c r="CC34" s="107"/>
    </row>
    <row r="35" ht="14.25" customHeight="1">
      <c r="A35" s="103"/>
      <c r="B35" s="104">
        <f t="shared" si="8"/>
        <v>45039</v>
      </c>
      <c r="C35" s="97"/>
      <c r="D35" s="105" t="s">
        <v>119</v>
      </c>
      <c r="E35" s="105"/>
      <c r="F35" s="105"/>
      <c r="G35" s="106">
        <v>0.0</v>
      </c>
      <c r="H35" s="105">
        <v>0.0</v>
      </c>
      <c r="I35" s="105">
        <v>0.0</v>
      </c>
      <c r="J35" s="105">
        <v>0.0</v>
      </c>
      <c r="K35" s="105">
        <v>0.0</v>
      </c>
      <c r="L35" s="105">
        <v>0.0</v>
      </c>
      <c r="M35" s="105">
        <v>0.0</v>
      </c>
      <c r="N35" s="105">
        <v>0.0</v>
      </c>
      <c r="O35" s="107"/>
      <c r="P35" s="107"/>
      <c r="Q35" s="105">
        <v>0.0</v>
      </c>
      <c r="R35" s="105">
        <v>0.0</v>
      </c>
      <c r="S35" s="105">
        <v>0.0</v>
      </c>
      <c r="T35" s="105">
        <v>0.0</v>
      </c>
      <c r="U35" s="105">
        <v>0.0</v>
      </c>
      <c r="V35" s="106">
        <v>0.0</v>
      </c>
      <c r="W35" s="106">
        <v>0.0</v>
      </c>
      <c r="X35" s="107"/>
      <c r="Y35" s="105">
        <v>0.0</v>
      </c>
      <c r="Z35" s="105">
        <v>0.0</v>
      </c>
      <c r="AA35" s="105">
        <v>0.0</v>
      </c>
      <c r="AB35" s="105">
        <v>0.0</v>
      </c>
      <c r="AC35" s="105">
        <v>0.0</v>
      </c>
      <c r="AD35" s="105">
        <v>0.0</v>
      </c>
      <c r="AE35" s="106">
        <v>0.0</v>
      </c>
      <c r="AF35" s="106">
        <v>0.0</v>
      </c>
      <c r="AG35" s="107"/>
      <c r="AH35" s="311">
        <v>0.0</v>
      </c>
      <c r="AI35" s="311">
        <v>0.0</v>
      </c>
      <c r="AJ35" s="311">
        <v>0.0</v>
      </c>
      <c r="AK35" s="311">
        <v>0.0</v>
      </c>
      <c r="AL35" s="311">
        <v>0.0</v>
      </c>
      <c r="AM35" s="311">
        <v>0.0</v>
      </c>
      <c r="AN35" s="315">
        <v>0.0</v>
      </c>
      <c r="AO35" s="315">
        <v>0.0</v>
      </c>
      <c r="AP35" s="3"/>
      <c r="AQ35" s="108">
        <f t="shared" ref="AQ35:AS35" si="69">sum(U35+AD35+AM35)</f>
        <v>0</v>
      </c>
      <c r="AR35" s="109">
        <f t="shared" si="69"/>
        <v>0</v>
      </c>
      <c r="AS35" s="109">
        <f t="shared" si="69"/>
        <v>0</v>
      </c>
      <c r="AT35" s="107"/>
      <c r="AU35" s="105">
        <v>0.0</v>
      </c>
      <c r="AV35" s="105">
        <v>0.0</v>
      </c>
      <c r="AW35" s="105">
        <v>0.0</v>
      </c>
      <c r="AX35" s="105">
        <v>0.0</v>
      </c>
      <c r="AY35" s="105">
        <v>0.0</v>
      </c>
      <c r="AZ35" s="106">
        <v>0.0</v>
      </c>
      <c r="BA35" s="106">
        <v>0.0</v>
      </c>
      <c r="BB35" s="107"/>
      <c r="BC35" s="105">
        <v>0.0</v>
      </c>
      <c r="BD35" s="105">
        <v>0.0</v>
      </c>
      <c r="BE35" s="105">
        <v>0.0</v>
      </c>
      <c r="BF35" s="105">
        <v>0.0</v>
      </c>
      <c r="BG35" s="105">
        <v>0.0</v>
      </c>
      <c r="BH35" s="105">
        <v>0.0</v>
      </c>
      <c r="BI35" s="106">
        <v>0.0</v>
      </c>
      <c r="BJ35" s="106">
        <v>0.0</v>
      </c>
      <c r="BK35" s="107"/>
      <c r="BL35" s="105">
        <v>0.0</v>
      </c>
      <c r="BM35" s="105">
        <v>0.0</v>
      </c>
      <c r="BN35" s="105">
        <v>0.0</v>
      </c>
      <c r="BO35" s="105">
        <v>0.0</v>
      </c>
      <c r="BP35" s="105">
        <v>0.0</v>
      </c>
      <c r="BQ35" s="105">
        <v>0.0</v>
      </c>
      <c r="BR35" s="106">
        <v>0.0</v>
      </c>
      <c r="BS35" s="106">
        <v>0.0</v>
      </c>
      <c r="BT35" s="3"/>
      <c r="BU35" s="108">
        <f t="shared" ref="BU35:BW35" si="70">sum(AY35+BH35+BQ35)</f>
        <v>0</v>
      </c>
      <c r="BV35" s="109">
        <f t="shared" si="70"/>
        <v>0</v>
      </c>
      <c r="BW35" s="109">
        <f t="shared" si="70"/>
        <v>0</v>
      </c>
      <c r="BX35" s="107"/>
      <c r="BY35" s="108">
        <f t="shared" ref="BY35:CA35" si="71">AQ35+BU35</f>
        <v>0</v>
      </c>
      <c r="BZ35" s="109">
        <f t="shared" si="71"/>
        <v>0</v>
      </c>
      <c r="CA35" s="109">
        <f t="shared" si="71"/>
        <v>0</v>
      </c>
      <c r="CB35" s="107"/>
      <c r="CC35" s="107"/>
    </row>
    <row r="36" ht="14.25" customHeight="1">
      <c r="A36" s="103"/>
      <c r="B36" s="104">
        <f t="shared" si="8"/>
        <v>45040</v>
      </c>
      <c r="C36" s="97"/>
      <c r="D36" s="105" t="s">
        <v>119</v>
      </c>
      <c r="E36" s="105"/>
      <c r="F36" s="105"/>
      <c r="G36" s="106">
        <v>0.0</v>
      </c>
      <c r="H36" s="105">
        <v>0.0</v>
      </c>
      <c r="I36" s="105">
        <v>0.0</v>
      </c>
      <c r="J36" s="105">
        <v>0.0</v>
      </c>
      <c r="K36" s="105">
        <v>0.0</v>
      </c>
      <c r="L36" s="105">
        <v>0.0</v>
      </c>
      <c r="M36" s="105">
        <v>0.0</v>
      </c>
      <c r="N36" s="105">
        <v>0.0</v>
      </c>
      <c r="O36" s="107"/>
      <c r="P36" s="107"/>
      <c r="Q36" s="105">
        <v>0.0</v>
      </c>
      <c r="R36" s="105">
        <v>0.0</v>
      </c>
      <c r="S36" s="105">
        <v>0.0</v>
      </c>
      <c r="T36" s="105">
        <v>0.0</v>
      </c>
      <c r="U36" s="105">
        <v>0.0</v>
      </c>
      <c r="V36" s="106">
        <v>0.0</v>
      </c>
      <c r="W36" s="106">
        <v>0.0</v>
      </c>
      <c r="X36" s="107"/>
      <c r="Y36" s="105">
        <v>0.0</v>
      </c>
      <c r="Z36" s="105">
        <v>0.0</v>
      </c>
      <c r="AA36" s="105">
        <v>0.0</v>
      </c>
      <c r="AB36" s="105">
        <v>0.0</v>
      </c>
      <c r="AC36" s="105">
        <v>0.0</v>
      </c>
      <c r="AD36" s="105">
        <v>0.0</v>
      </c>
      <c r="AE36" s="106">
        <v>0.0</v>
      </c>
      <c r="AF36" s="106">
        <v>0.0</v>
      </c>
      <c r="AG36" s="107"/>
      <c r="AH36" s="311">
        <v>0.0</v>
      </c>
      <c r="AI36" s="311">
        <v>0.0</v>
      </c>
      <c r="AJ36" s="311">
        <v>0.0</v>
      </c>
      <c r="AK36" s="311">
        <v>0.0</v>
      </c>
      <c r="AL36" s="311">
        <v>0.0</v>
      </c>
      <c r="AM36" s="311">
        <v>0.0</v>
      </c>
      <c r="AN36" s="315">
        <v>0.0</v>
      </c>
      <c r="AO36" s="315">
        <v>0.0</v>
      </c>
      <c r="AP36" s="3"/>
      <c r="AQ36" s="108">
        <f t="shared" ref="AQ36:AS36" si="72">sum(U36+AD36+AM36)</f>
        <v>0</v>
      </c>
      <c r="AR36" s="109">
        <f t="shared" si="72"/>
        <v>0</v>
      </c>
      <c r="AS36" s="109">
        <f t="shared" si="72"/>
        <v>0</v>
      </c>
      <c r="AT36" s="107"/>
      <c r="AU36" s="105">
        <v>0.0</v>
      </c>
      <c r="AV36" s="105">
        <v>0.0</v>
      </c>
      <c r="AW36" s="105">
        <v>0.0</v>
      </c>
      <c r="AX36" s="105">
        <v>0.0</v>
      </c>
      <c r="AY36" s="105">
        <v>0.0</v>
      </c>
      <c r="AZ36" s="106">
        <v>0.0</v>
      </c>
      <c r="BA36" s="106">
        <v>0.0</v>
      </c>
      <c r="BB36" s="107"/>
      <c r="BC36" s="105">
        <v>0.0</v>
      </c>
      <c r="BD36" s="105">
        <v>0.0</v>
      </c>
      <c r="BE36" s="105">
        <v>0.0</v>
      </c>
      <c r="BF36" s="105">
        <v>0.0</v>
      </c>
      <c r="BG36" s="105">
        <v>0.0</v>
      </c>
      <c r="BH36" s="105">
        <v>0.0</v>
      </c>
      <c r="BI36" s="106">
        <v>0.0</v>
      </c>
      <c r="BJ36" s="106">
        <v>0.0</v>
      </c>
      <c r="BK36" s="107"/>
      <c r="BL36" s="105">
        <v>0.0</v>
      </c>
      <c r="BM36" s="105">
        <v>0.0</v>
      </c>
      <c r="BN36" s="105">
        <v>0.0</v>
      </c>
      <c r="BO36" s="105">
        <v>0.0</v>
      </c>
      <c r="BP36" s="105">
        <v>0.0</v>
      </c>
      <c r="BQ36" s="105">
        <v>0.0</v>
      </c>
      <c r="BR36" s="106">
        <v>0.0</v>
      </c>
      <c r="BS36" s="106">
        <v>0.0</v>
      </c>
      <c r="BT36" s="3"/>
      <c r="BU36" s="108">
        <f t="shared" ref="BU36:BW36" si="73">sum(AY36+BH36+BQ36)</f>
        <v>0</v>
      </c>
      <c r="BV36" s="109">
        <f t="shared" si="73"/>
        <v>0</v>
      </c>
      <c r="BW36" s="109">
        <f t="shared" si="73"/>
        <v>0</v>
      </c>
      <c r="BX36" s="107"/>
      <c r="BY36" s="108">
        <f t="shared" ref="BY36:CA36" si="74">AQ36+BU36</f>
        <v>0</v>
      </c>
      <c r="BZ36" s="109">
        <f t="shared" si="74"/>
        <v>0</v>
      </c>
      <c r="CA36" s="109">
        <f t="shared" si="74"/>
        <v>0</v>
      </c>
      <c r="CB36" s="107"/>
      <c r="CC36" s="107"/>
    </row>
    <row r="37" ht="14.25" customHeight="1">
      <c r="A37" s="103"/>
      <c r="B37" s="104">
        <f t="shared" si="8"/>
        <v>45041</v>
      </c>
      <c r="C37" s="97"/>
      <c r="D37" s="105" t="s">
        <v>119</v>
      </c>
      <c r="E37" s="105"/>
      <c r="F37" s="105"/>
      <c r="G37" s="106">
        <v>0.0</v>
      </c>
      <c r="H37" s="105">
        <v>0.0</v>
      </c>
      <c r="I37" s="105">
        <v>0.0</v>
      </c>
      <c r="J37" s="105">
        <v>0.0</v>
      </c>
      <c r="K37" s="105">
        <v>0.0</v>
      </c>
      <c r="L37" s="105">
        <v>0.0</v>
      </c>
      <c r="M37" s="105">
        <v>0.0</v>
      </c>
      <c r="N37" s="105">
        <v>0.0</v>
      </c>
      <c r="O37" s="107"/>
      <c r="P37" s="107"/>
      <c r="Q37" s="105">
        <v>0.0</v>
      </c>
      <c r="R37" s="105">
        <v>0.0</v>
      </c>
      <c r="S37" s="105">
        <v>0.0</v>
      </c>
      <c r="T37" s="105">
        <v>0.0</v>
      </c>
      <c r="U37" s="105">
        <v>0.0</v>
      </c>
      <c r="V37" s="106">
        <v>0.0</v>
      </c>
      <c r="W37" s="106">
        <v>0.0</v>
      </c>
      <c r="X37" s="107"/>
      <c r="Y37" s="105">
        <v>0.0</v>
      </c>
      <c r="Z37" s="105">
        <v>0.0</v>
      </c>
      <c r="AA37" s="105">
        <v>0.0</v>
      </c>
      <c r="AB37" s="105">
        <v>0.0</v>
      </c>
      <c r="AC37" s="105">
        <v>0.0</v>
      </c>
      <c r="AD37" s="105">
        <v>0.0</v>
      </c>
      <c r="AE37" s="106">
        <v>0.0</v>
      </c>
      <c r="AF37" s="106">
        <v>0.0</v>
      </c>
      <c r="AG37" s="107"/>
      <c r="AH37" s="311">
        <v>0.0</v>
      </c>
      <c r="AI37" s="311">
        <v>0.0</v>
      </c>
      <c r="AJ37" s="311">
        <v>0.0</v>
      </c>
      <c r="AK37" s="311">
        <v>0.0</v>
      </c>
      <c r="AL37" s="311">
        <v>0.0</v>
      </c>
      <c r="AM37" s="311">
        <v>0.0</v>
      </c>
      <c r="AN37" s="315">
        <v>0.0</v>
      </c>
      <c r="AO37" s="315">
        <v>0.0</v>
      </c>
      <c r="AP37" s="3"/>
      <c r="AQ37" s="108">
        <f t="shared" ref="AQ37:AS37" si="75">sum(U37+AD37+AM37)</f>
        <v>0</v>
      </c>
      <c r="AR37" s="109">
        <f t="shared" si="75"/>
        <v>0</v>
      </c>
      <c r="AS37" s="109">
        <f t="shared" si="75"/>
        <v>0</v>
      </c>
      <c r="AT37" s="107"/>
      <c r="AU37" s="105">
        <v>0.0</v>
      </c>
      <c r="AV37" s="105">
        <v>0.0</v>
      </c>
      <c r="AW37" s="105">
        <v>0.0</v>
      </c>
      <c r="AX37" s="105">
        <v>0.0</v>
      </c>
      <c r="AY37" s="105">
        <v>0.0</v>
      </c>
      <c r="AZ37" s="106">
        <v>0.0</v>
      </c>
      <c r="BA37" s="106">
        <v>0.0</v>
      </c>
      <c r="BB37" s="107"/>
      <c r="BC37" s="105">
        <v>0.0</v>
      </c>
      <c r="BD37" s="105">
        <v>0.0</v>
      </c>
      <c r="BE37" s="105">
        <v>0.0</v>
      </c>
      <c r="BF37" s="105">
        <v>0.0</v>
      </c>
      <c r="BG37" s="105">
        <v>0.0</v>
      </c>
      <c r="BH37" s="105">
        <v>0.0</v>
      </c>
      <c r="BI37" s="106">
        <v>0.0</v>
      </c>
      <c r="BJ37" s="106">
        <v>0.0</v>
      </c>
      <c r="BK37" s="107"/>
      <c r="BL37" s="105">
        <v>0.0</v>
      </c>
      <c r="BM37" s="105">
        <v>0.0</v>
      </c>
      <c r="BN37" s="105">
        <v>0.0</v>
      </c>
      <c r="BO37" s="105">
        <v>0.0</v>
      </c>
      <c r="BP37" s="105">
        <v>0.0</v>
      </c>
      <c r="BQ37" s="105">
        <v>0.0</v>
      </c>
      <c r="BR37" s="106">
        <v>0.0</v>
      </c>
      <c r="BS37" s="106">
        <v>0.0</v>
      </c>
      <c r="BT37" s="3"/>
      <c r="BU37" s="108">
        <f t="shared" ref="BU37:BW37" si="76">sum(AY37+BH37+BQ37)</f>
        <v>0</v>
      </c>
      <c r="BV37" s="109">
        <f t="shared" si="76"/>
        <v>0</v>
      </c>
      <c r="BW37" s="109">
        <f t="shared" si="76"/>
        <v>0</v>
      </c>
      <c r="BX37" s="107"/>
      <c r="BY37" s="108">
        <f t="shared" ref="BY37:CA37" si="77">AQ37+BU37</f>
        <v>0</v>
      </c>
      <c r="BZ37" s="109">
        <f t="shared" si="77"/>
        <v>0</v>
      </c>
      <c r="CA37" s="109">
        <f t="shared" si="77"/>
        <v>0</v>
      </c>
      <c r="CB37" s="107"/>
      <c r="CC37" s="107"/>
    </row>
    <row r="38" ht="14.25" customHeight="1">
      <c r="A38" s="103"/>
      <c r="B38" s="104">
        <f t="shared" si="8"/>
        <v>45042</v>
      </c>
      <c r="C38" s="97"/>
      <c r="D38" s="105" t="s">
        <v>119</v>
      </c>
      <c r="E38" s="105"/>
      <c r="F38" s="105"/>
      <c r="G38" s="106">
        <v>0.0</v>
      </c>
      <c r="H38" s="105">
        <v>0.0</v>
      </c>
      <c r="I38" s="105">
        <v>0.0</v>
      </c>
      <c r="J38" s="105">
        <v>0.0</v>
      </c>
      <c r="K38" s="105">
        <v>0.0</v>
      </c>
      <c r="L38" s="105">
        <v>0.0</v>
      </c>
      <c r="M38" s="105">
        <v>0.0</v>
      </c>
      <c r="N38" s="105">
        <v>0.0</v>
      </c>
      <c r="O38" s="107"/>
      <c r="P38" s="107"/>
      <c r="Q38" s="105">
        <v>0.0</v>
      </c>
      <c r="R38" s="105">
        <v>0.0</v>
      </c>
      <c r="S38" s="105">
        <v>0.0</v>
      </c>
      <c r="T38" s="105">
        <v>0.0</v>
      </c>
      <c r="U38" s="105">
        <v>0.0</v>
      </c>
      <c r="V38" s="106">
        <v>0.0</v>
      </c>
      <c r="W38" s="106">
        <v>0.0</v>
      </c>
      <c r="X38" s="107"/>
      <c r="Y38" s="105">
        <v>0.0</v>
      </c>
      <c r="Z38" s="105">
        <v>0.0</v>
      </c>
      <c r="AA38" s="105">
        <v>0.0</v>
      </c>
      <c r="AB38" s="105">
        <v>0.0</v>
      </c>
      <c r="AC38" s="105">
        <v>0.0</v>
      </c>
      <c r="AD38" s="105">
        <v>0.0</v>
      </c>
      <c r="AE38" s="106">
        <v>0.0</v>
      </c>
      <c r="AF38" s="106">
        <v>0.0</v>
      </c>
      <c r="AG38" s="107"/>
      <c r="AH38" s="311">
        <v>0.0</v>
      </c>
      <c r="AI38" s="311">
        <v>0.0</v>
      </c>
      <c r="AJ38" s="311">
        <v>0.0</v>
      </c>
      <c r="AK38" s="311">
        <v>0.0</v>
      </c>
      <c r="AL38" s="311">
        <v>0.0</v>
      </c>
      <c r="AM38" s="311">
        <v>0.0</v>
      </c>
      <c r="AN38" s="315">
        <v>0.0</v>
      </c>
      <c r="AO38" s="315">
        <v>0.0</v>
      </c>
      <c r="AP38" s="3"/>
      <c r="AQ38" s="108">
        <f t="shared" ref="AQ38:AS38" si="78">sum(U38+AD38+AM38)</f>
        <v>0</v>
      </c>
      <c r="AR38" s="109">
        <f t="shared" si="78"/>
        <v>0</v>
      </c>
      <c r="AS38" s="109">
        <f t="shared" si="78"/>
        <v>0</v>
      </c>
      <c r="AT38" s="107"/>
      <c r="AU38" s="105">
        <v>0.0</v>
      </c>
      <c r="AV38" s="105">
        <v>0.0</v>
      </c>
      <c r="AW38" s="105">
        <v>0.0</v>
      </c>
      <c r="AX38" s="105">
        <v>0.0</v>
      </c>
      <c r="AY38" s="105">
        <v>0.0</v>
      </c>
      <c r="AZ38" s="106">
        <v>0.0</v>
      </c>
      <c r="BA38" s="106">
        <v>0.0</v>
      </c>
      <c r="BB38" s="107"/>
      <c r="BC38" s="105">
        <v>0.0</v>
      </c>
      <c r="BD38" s="105">
        <v>0.0</v>
      </c>
      <c r="BE38" s="105">
        <v>0.0</v>
      </c>
      <c r="BF38" s="105">
        <v>0.0</v>
      </c>
      <c r="BG38" s="105">
        <v>0.0</v>
      </c>
      <c r="BH38" s="105">
        <v>0.0</v>
      </c>
      <c r="BI38" s="106">
        <v>0.0</v>
      </c>
      <c r="BJ38" s="106">
        <v>0.0</v>
      </c>
      <c r="BK38" s="107"/>
      <c r="BL38" s="105">
        <v>0.0</v>
      </c>
      <c r="BM38" s="105">
        <v>0.0</v>
      </c>
      <c r="BN38" s="105">
        <v>0.0</v>
      </c>
      <c r="BO38" s="105">
        <v>0.0</v>
      </c>
      <c r="BP38" s="105">
        <v>0.0</v>
      </c>
      <c r="BQ38" s="105">
        <v>0.0</v>
      </c>
      <c r="BR38" s="106">
        <v>0.0</v>
      </c>
      <c r="BS38" s="106">
        <v>0.0</v>
      </c>
      <c r="BT38" s="3"/>
      <c r="BU38" s="108">
        <f t="shared" ref="BU38:BW38" si="79">sum(AY38+BH38+BQ38)</f>
        <v>0</v>
      </c>
      <c r="BV38" s="109">
        <f t="shared" si="79"/>
        <v>0</v>
      </c>
      <c r="BW38" s="109">
        <f t="shared" si="79"/>
        <v>0</v>
      </c>
      <c r="BX38" s="107"/>
      <c r="BY38" s="108">
        <f t="shared" ref="BY38:CA38" si="80">AQ38+BU38</f>
        <v>0</v>
      </c>
      <c r="BZ38" s="109">
        <f t="shared" si="80"/>
        <v>0</v>
      </c>
      <c r="CA38" s="109">
        <f t="shared" si="80"/>
        <v>0</v>
      </c>
      <c r="CB38" s="107"/>
      <c r="CC38" s="107"/>
    </row>
    <row r="39" ht="14.25" customHeight="1">
      <c r="A39" s="103"/>
      <c r="B39" s="104">
        <f t="shared" si="8"/>
        <v>45043</v>
      </c>
      <c r="C39" s="97"/>
      <c r="D39" s="105" t="s">
        <v>119</v>
      </c>
      <c r="E39" s="105"/>
      <c r="F39" s="105"/>
      <c r="G39" s="106">
        <v>0.0</v>
      </c>
      <c r="H39" s="105">
        <v>0.0</v>
      </c>
      <c r="I39" s="105">
        <v>0.0</v>
      </c>
      <c r="J39" s="105">
        <v>0.0</v>
      </c>
      <c r="K39" s="105">
        <v>0.0</v>
      </c>
      <c r="L39" s="105">
        <v>0.0</v>
      </c>
      <c r="M39" s="105">
        <v>0.0</v>
      </c>
      <c r="N39" s="105">
        <v>0.0</v>
      </c>
      <c r="O39" s="107"/>
      <c r="P39" s="107"/>
      <c r="Q39" s="105">
        <v>0.0</v>
      </c>
      <c r="R39" s="105">
        <v>0.0</v>
      </c>
      <c r="S39" s="105">
        <v>0.0</v>
      </c>
      <c r="T39" s="105">
        <v>0.0</v>
      </c>
      <c r="U39" s="105">
        <v>0.0</v>
      </c>
      <c r="V39" s="106">
        <v>0.0</v>
      </c>
      <c r="W39" s="106">
        <v>0.0</v>
      </c>
      <c r="X39" s="107"/>
      <c r="Y39" s="105">
        <v>0.0</v>
      </c>
      <c r="Z39" s="105">
        <v>0.0</v>
      </c>
      <c r="AA39" s="105">
        <v>0.0</v>
      </c>
      <c r="AB39" s="105">
        <v>0.0</v>
      </c>
      <c r="AC39" s="105">
        <v>0.0</v>
      </c>
      <c r="AD39" s="105">
        <v>0.0</v>
      </c>
      <c r="AE39" s="106">
        <v>0.0</v>
      </c>
      <c r="AF39" s="106">
        <v>0.0</v>
      </c>
      <c r="AG39" s="107"/>
      <c r="AH39" s="311">
        <v>0.0</v>
      </c>
      <c r="AI39" s="311">
        <v>0.0</v>
      </c>
      <c r="AJ39" s="311">
        <v>0.0</v>
      </c>
      <c r="AK39" s="311">
        <v>0.0</v>
      </c>
      <c r="AL39" s="311">
        <v>0.0</v>
      </c>
      <c r="AM39" s="311">
        <v>0.0</v>
      </c>
      <c r="AN39" s="315">
        <v>0.0</v>
      </c>
      <c r="AO39" s="315">
        <v>0.0</v>
      </c>
      <c r="AP39" s="110"/>
      <c r="AQ39" s="108">
        <f t="shared" ref="AQ39:AS39" si="81">sum(U39+AD39+AM39)</f>
        <v>0</v>
      </c>
      <c r="AR39" s="109">
        <f t="shared" si="81"/>
        <v>0</v>
      </c>
      <c r="AS39" s="109">
        <f t="shared" si="81"/>
        <v>0</v>
      </c>
      <c r="AT39" s="107"/>
      <c r="AU39" s="105">
        <v>0.0</v>
      </c>
      <c r="AV39" s="105">
        <v>0.0</v>
      </c>
      <c r="AW39" s="105">
        <v>0.0</v>
      </c>
      <c r="AX39" s="105">
        <v>0.0</v>
      </c>
      <c r="AY39" s="105">
        <v>0.0</v>
      </c>
      <c r="AZ39" s="106">
        <v>0.0</v>
      </c>
      <c r="BA39" s="106">
        <v>0.0</v>
      </c>
      <c r="BB39" s="107"/>
      <c r="BC39" s="105">
        <v>0.0</v>
      </c>
      <c r="BD39" s="105">
        <v>0.0</v>
      </c>
      <c r="BE39" s="105">
        <v>0.0</v>
      </c>
      <c r="BF39" s="105">
        <v>0.0</v>
      </c>
      <c r="BG39" s="105">
        <v>0.0</v>
      </c>
      <c r="BH39" s="105">
        <v>0.0</v>
      </c>
      <c r="BI39" s="106">
        <v>0.0</v>
      </c>
      <c r="BJ39" s="106">
        <v>0.0</v>
      </c>
      <c r="BK39" s="107"/>
      <c r="BL39" s="105">
        <v>0.0</v>
      </c>
      <c r="BM39" s="105">
        <v>0.0</v>
      </c>
      <c r="BN39" s="105">
        <v>0.0</v>
      </c>
      <c r="BO39" s="105">
        <v>0.0</v>
      </c>
      <c r="BP39" s="105">
        <v>0.0</v>
      </c>
      <c r="BQ39" s="105">
        <v>0.0</v>
      </c>
      <c r="BR39" s="106">
        <v>0.0</v>
      </c>
      <c r="BS39" s="106">
        <v>0.0</v>
      </c>
      <c r="BT39" s="110"/>
      <c r="BU39" s="108">
        <f t="shared" ref="BU39:BW39" si="82">sum(AY39+BH39+BQ39)</f>
        <v>0</v>
      </c>
      <c r="BV39" s="109">
        <f t="shared" si="82"/>
        <v>0</v>
      </c>
      <c r="BW39" s="109">
        <f t="shared" si="82"/>
        <v>0</v>
      </c>
      <c r="BX39" s="107"/>
      <c r="BY39" s="108">
        <f t="shared" ref="BY39:CA39" si="83">AQ39+BU39</f>
        <v>0</v>
      </c>
      <c r="BZ39" s="109">
        <f t="shared" si="83"/>
        <v>0</v>
      </c>
      <c r="CA39" s="109">
        <f t="shared" si="83"/>
        <v>0</v>
      </c>
      <c r="CB39" s="107"/>
      <c r="CC39" s="107"/>
    </row>
    <row r="40" ht="14.25" customHeight="1">
      <c r="A40" s="103"/>
      <c r="B40" s="104">
        <f t="shared" si="8"/>
        <v>45044</v>
      </c>
      <c r="C40" s="97"/>
      <c r="D40" s="105" t="s">
        <v>119</v>
      </c>
      <c r="E40" s="105"/>
      <c r="F40" s="105"/>
      <c r="G40" s="106">
        <v>0.0</v>
      </c>
      <c r="H40" s="105">
        <v>0.0</v>
      </c>
      <c r="I40" s="105">
        <v>0.0</v>
      </c>
      <c r="J40" s="105">
        <v>0.0</v>
      </c>
      <c r="K40" s="105">
        <v>0.0</v>
      </c>
      <c r="L40" s="105">
        <v>0.0</v>
      </c>
      <c r="M40" s="105">
        <v>0.0</v>
      </c>
      <c r="N40" s="105">
        <v>0.0</v>
      </c>
      <c r="O40" s="107"/>
      <c r="P40" s="107"/>
      <c r="Q40" s="105">
        <v>0.0</v>
      </c>
      <c r="R40" s="105">
        <v>0.0</v>
      </c>
      <c r="S40" s="105">
        <v>0.0</v>
      </c>
      <c r="T40" s="105">
        <v>0.0</v>
      </c>
      <c r="U40" s="105">
        <v>0.0</v>
      </c>
      <c r="V40" s="106">
        <v>0.0</v>
      </c>
      <c r="W40" s="106">
        <v>0.0</v>
      </c>
      <c r="X40" s="107"/>
      <c r="Y40" s="105">
        <v>0.0</v>
      </c>
      <c r="Z40" s="105">
        <v>0.0</v>
      </c>
      <c r="AA40" s="105">
        <v>0.0</v>
      </c>
      <c r="AB40" s="105">
        <v>0.0</v>
      </c>
      <c r="AC40" s="105">
        <v>0.0</v>
      </c>
      <c r="AD40" s="105">
        <v>0.0</v>
      </c>
      <c r="AE40" s="106">
        <v>0.0</v>
      </c>
      <c r="AF40" s="106">
        <v>0.0</v>
      </c>
      <c r="AG40" s="107"/>
      <c r="AH40" s="311">
        <v>0.0</v>
      </c>
      <c r="AI40" s="311">
        <v>0.0</v>
      </c>
      <c r="AJ40" s="311">
        <v>0.0</v>
      </c>
      <c r="AK40" s="311">
        <v>0.0</v>
      </c>
      <c r="AL40" s="311">
        <v>0.0</v>
      </c>
      <c r="AM40" s="311">
        <v>0.0</v>
      </c>
      <c r="AN40" s="315">
        <v>0.0</v>
      </c>
      <c r="AO40" s="315">
        <v>0.0</v>
      </c>
      <c r="AP40" s="110"/>
      <c r="AQ40" s="108">
        <f t="shared" ref="AQ40:AS40" si="84">sum(U40+AD40+AM40)</f>
        <v>0</v>
      </c>
      <c r="AR40" s="109">
        <f t="shared" si="84"/>
        <v>0</v>
      </c>
      <c r="AS40" s="109">
        <f t="shared" si="84"/>
        <v>0</v>
      </c>
      <c r="AT40" s="107"/>
      <c r="AU40" s="105">
        <v>0.0</v>
      </c>
      <c r="AV40" s="105">
        <v>0.0</v>
      </c>
      <c r="AW40" s="105">
        <v>0.0</v>
      </c>
      <c r="AX40" s="105">
        <v>0.0</v>
      </c>
      <c r="AY40" s="105">
        <v>0.0</v>
      </c>
      <c r="AZ40" s="106">
        <v>0.0</v>
      </c>
      <c r="BA40" s="106">
        <v>0.0</v>
      </c>
      <c r="BB40" s="107"/>
      <c r="BC40" s="105">
        <v>0.0</v>
      </c>
      <c r="BD40" s="105">
        <v>0.0</v>
      </c>
      <c r="BE40" s="105">
        <v>0.0</v>
      </c>
      <c r="BF40" s="105">
        <v>0.0</v>
      </c>
      <c r="BG40" s="105">
        <v>0.0</v>
      </c>
      <c r="BH40" s="105">
        <v>0.0</v>
      </c>
      <c r="BI40" s="106">
        <v>0.0</v>
      </c>
      <c r="BJ40" s="106">
        <v>0.0</v>
      </c>
      <c r="BK40" s="107"/>
      <c r="BL40" s="105">
        <v>0.0</v>
      </c>
      <c r="BM40" s="105">
        <v>0.0</v>
      </c>
      <c r="BN40" s="105">
        <v>0.0</v>
      </c>
      <c r="BO40" s="105">
        <v>0.0</v>
      </c>
      <c r="BP40" s="105">
        <v>0.0</v>
      </c>
      <c r="BQ40" s="105">
        <v>0.0</v>
      </c>
      <c r="BR40" s="106">
        <v>0.0</v>
      </c>
      <c r="BS40" s="106">
        <v>0.0</v>
      </c>
      <c r="BT40" s="110"/>
      <c r="BU40" s="108">
        <f t="shared" ref="BU40:BW40" si="85">sum(AY40+BH40+BQ40)</f>
        <v>0</v>
      </c>
      <c r="BV40" s="109">
        <f t="shared" si="85"/>
        <v>0</v>
      </c>
      <c r="BW40" s="109">
        <f t="shared" si="85"/>
        <v>0</v>
      </c>
      <c r="BX40" s="107"/>
      <c r="BY40" s="108">
        <f t="shared" ref="BY40:CA40" si="86">AQ40+BU40</f>
        <v>0</v>
      </c>
      <c r="BZ40" s="109">
        <f t="shared" si="86"/>
        <v>0</v>
      </c>
      <c r="CA40" s="109">
        <f t="shared" si="86"/>
        <v>0</v>
      </c>
      <c r="CB40" s="107"/>
      <c r="CC40" s="107"/>
    </row>
    <row r="41" ht="14.25" customHeight="1">
      <c r="A41" s="103"/>
      <c r="B41" s="104">
        <f t="shared" si="8"/>
        <v>45045</v>
      </c>
      <c r="C41" s="97"/>
      <c r="D41" s="105" t="s">
        <v>119</v>
      </c>
      <c r="E41" s="105"/>
      <c r="F41" s="105"/>
      <c r="G41" s="106">
        <v>0.0</v>
      </c>
      <c r="H41" s="105">
        <v>0.0</v>
      </c>
      <c r="I41" s="105">
        <v>0.0</v>
      </c>
      <c r="J41" s="105">
        <v>0.0</v>
      </c>
      <c r="K41" s="105">
        <v>0.0</v>
      </c>
      <c r="L41" s="105">
        <v>0.0</v>
      </c>
      <c r="M41" s="105">
        <v>0.0</v>
      </c>
      <c r="N41" s="105">
        <v>0.0</v>
      </c>
      <c r="O41" s="107"/>
      <c r="P41" s="107"/>
      <c r="Q41" s="105">
        <v>0.0</v>
      </c>
      <c r="R41" s="105">
        <v>0.0</v>
      </c>
      <c r="S41" s="105">
        <v>0.0</v>
      </c>
      <c r="T41" s="105">
        <v>0.0</v>
      </c>
      <c r="U41" s="105">
        <v>0.0</v>
      </c>
      <c r="V41" s="106">
        <v>0.0</v>
      </c>
      <c r="W41" s="106">
        <v>0.0</v>
      </c>
      <c r="X41" s="107"/>
      <c r="Y41" s="105">
        <v>0.0</v>
      </c>
      <c r="Z41" s="105">
        <v>0.0</v>
      </c>
      <c r="AA41" s="105">
        <v>0.0</v>
      </c>
      <c r="AB41" s="105">
        <v>0.0</v>
      </c>
      <c r="AC41" s="105">
        <v>0.0</v>
      </c>
      <c r="AD41" s="105">
        <v>0.0</v>
      </c>
      <c r="AE41" s="106">
        <v>0.0</v>
      </c>
      <c r="AF41" s="106">
        <v>0.0</v>
      </c>
      <c r="AG41" s="107"/>
      <c r="AH41" s="311">
        <v>0.0</v>
      </c>
      <c r="AI41" s="311">
        <v>0.0</v>
      </c>
      <c r="AJ41" s="311">
        <v>0.0</v>
      </c>
      <c r="AK41" s="311">
        <v>0.0</v>
      </c>
      <c r="AL41" s="311">
        <v>0.0</v>
      </c>
      <c r="AM41" s="311">
        <v>0.0</v>
      </c>
      <c r="AN41" s="315">
        <v>0.0</v>
      </c>
      <c r="AO41" s="315">
        <v>0.0</v>
      </c>
      <c r="AP41" s="110"/>
      <c r="AQ41" s="108">
        <f t="shared" ref="AQ41:AS41" si="87">sum(U41+AD41+AM41)</f>
        <v>0</v>
      </c>
      <c r="AR41" s="109">
        <f t="shared" si="87"/>
        <v>0</v>
      </c>
      <c r="AS41" s="109">
        <f t="shared" si="87"/>
        <v>0</v>
      </c>
      <c r="AT41" s="107"/>
      <c r="AU41" s="105">
        <v>0.0</v>
      </c>
      <c r="AV41" s="105">
        <v>0.0</v>
      </c>
      <c r="AW41" s="105">
        <v>0.0</v>
      </c>
      <c r="AX41" s="105">
        <v>0.0</v>
      </c>
      <c r="AY41" s="105">
        <v>0.0</v>
      </c>
      <c r="AZ41" s="106">
        <v>0.0</v>
      </c>
      <c r="BA41" s="106">
        <v>0.0</v>
      </c>
      <c r="BB41" s="107"/>
      <c r="BC41" s="105">
        <v>0.0</v>
      </c>
      <c r="BD41" s="105">
        <v>0.0</v>
      </c>
      <c r="BE41" s="105">
        <v>0.0</v>
      </c>
      <c r="BF41" s="105">
        <v>0.0</v>
      </c>
      <c r="BG41" s="105">
        <v>0.0</v>
      </c>
      <c r="BH41" s="105">
        <v>0.0</v>
      </c>
      <c r="BI41" s="106">
        <v>0.0</v>
      </c>
      <c r="BJ41" s="106">
        <v>0.0</v>
      </c>
      <c r="BK41" s="107"/>
      <c r="BL41" s="105">
        <v>0.0</v>
      </c>
      <c r="BM41" s="105">
        <v>0.0</v>
      </c>
      <c r="BN41" s="105">
        <v>0.0</v>
      </c>
      <c r="BO41" s="105">
        <v>0.0</v>
      </c>
      <c r="BP41" s="105">
        <v>0.0</v>
      </c>
      <c r="BQ41" s="105">
        <v>0.0</v>
      </c>
      <c r="BR41" s="106">
        <v>0.0</v>
      </c>
      <c r="BS41" s="106">
        <v>0.0</v>
      </c>
      <c r="BT41" s="110"/>
      <c r="BU41" s="108">
        <f t="shared" ref="BU41:BW41" si="88">sum(AY41+BH41+BQ41)</f>
        <v>0</v>
      </c>
      <c r="BV41" s="109">
        <f t="shared" si="88"/>
        <v>0</v>
      </c>
      <c r="BW41" s="109">
        <f t="shared" si="88"/>
        <v>0</v>
      </c>
      <c r="BX41" s="107"/>
      <c r="BY41" s="108">
        <f t="shared" ref="BY41:CA41" si="89">AQ41+BU41</f>
        <v>0</v>
      </c>
      <c r="BZ41" s="109">
        <f t="shared" si="89"/>
        <v>0</v>
      </c>
      <c r="CA41" s="109">
        <f t="shared" si="89"/>
        <v>0</v>
      </c>
      <c r="CB41" s="107"/>
      <c r="CC41" s="107"/>
    </row>
    <row r="42" ht="14.25" customHeight="1">
      <c r="A42" s="103"/>
      <c r="B42" s="104">
        <f t="shared" si="8"/>
        <v>45046</v>
      </c>
      <c r="C42" s="97"/>
      <c r="D42" s="105" t="s">
        <v>119</v>
      </c>
      <c r="E42" s="105"/>
      <c r="F42" s="105"/>
      <c r="G42" s="106">
        <v>0.0</v>
      </c>
      <c r="H42" s="105">
        <v>0.0</v>
      </c>
      <c r="I42" s="105">
        <v>0.0</v>
      </c>
      <c r="J42" s="105">
        <v>0.0</v>
      </c>
      <c r="K42" s="105">
        <v>0.0</v>
      </c>
      <c r="L42" s="105">
        <v>0.0</v>
      </c>
      <c r="M42" s="105">
        <v>0.0</v>
      </c>
      <c r="N42" s="105">
        <v>0.0</v>
      </c>
      <c r="O42" s="107"/>
      <c r="P42" s="107"/>
      <c r="Q42" s="105">
        <v>0.0</v>
      </c>
      <c r="R42" s="105">
        <v>0.0</v>
      </c>
      <c r="S42" s="105">
        <v>0.0</v>
      </c>
      <c r="T42" s="105">
        <v>0.0</v>
      </c>
      <c r="U42" s="105">
        <v>0.0</v>
      </c>
      <c r="V42" s="106">
        <v>0.0</v>
      </c>
      <c r="W42" s="106">
        <v>0.0</v>
      </c>
      <c r="X42" s="107"/>
      <c r="Y42" s="105">
        <v>0.0</v>
      </c>
      <c r="Z42" s="105">
        <v>0.0</v>
      </c>
      <c r="AA42" s="105">
        <v>0.0</v>
      </c>
      <c r="AB42" s="105">
        <v>0.0</v>
      </c>
      <c r="AC42" s="105">
        <v>0.0</v>
      </c>
      <c r="AD42" s="105">
        <v>0.0</v>
      </c>
      <c r="AE42" s="106">
        <v>0.0</v>
      </c>
      <c r="AF42" s="106">
        <v>0.0</v>
      </c>
      <c r="AG42" s="107"/>
      <c r="AH42" s="311">
        <v>0.0</v>
      </c>
      <c r="AI42" s="311">
        <v>0.0</v>
      </c>
      <c r="AJ42" s="311">
        <v>0.0</v>
      </c>
      <c r="AK42" s="311">
        <v>0.0</v>
      </c>
      <c r="AL42" s="311">
        <v>0.0</v>
      </c>
      <c r="AM42" s="311">
        <v>0.0</v>
      </c>
      <c r="AN42" s="315">
        <v>0.0</v>
      </c>
      <c r="AO42" s="315">
        <v>0.0</v>
      </c>
      <c r="AP42" s="110"/>
      <c r="AQ42" s="108">
        <f t="shared" ref="AQ42:AS42" si="90">sum(U42+AD42+AM42)</f>
        <v>0</v>
      </c>
      <c r="AR42" s="109">
        <f t="shared" si="90"/>
        <v>0</v>
      </c>
      <c r="AS42" s="109">
        <f t="shared" si="90"/>
        <v>0</v>
      </c>
      <c r="AT42" s="107"/>
      <c r="AU42" s="105">
        <v>0.0</v>
      </c>
      <c r="AV42" s="105">
        <v>0.0</v>
      </c>
      <c r="AW42" s="105">
        <v>0.0</v>
      </c>
      <c r="AX42" s="105">
        <v>0.0</v>
      </c>
      <c r="AY42" s="105">
        <v>0.0</v>
      </c>
      <c r="AZ42" s="106">
        <v>0.0</v>
      </c>
      <c r="BA42" s="106">
        <v>0.0</v>
      </c>
      <c r="BB42" s="107"/>
      <c r="BC42" s="105">
        <v>0.0</v>
      </c>
      <c r="BD42" s="105">
        <v>0.0</v>
      </c>
      <c r="BE42" s="105">
        <v>0.0</v>
      </c>
      <c r="BF42" s="105">
        <v>0.0</v>
      </c>
      <c r="BG42" s="105">
        <v>0.0</v>
      </c>
      <c r="BH42" s="105">
        <v>0.0</v>
      </c>
      <c r="BI42" s="106">
        <v>0.0</v>
      </c>
      <c r="BJ42" s="106">
        <v>0.0</v>
      </c>
      <c r="BK42" s="107"/>
      <c r="BL42" s="105">
        <v>0.0</v>
      </c>
      <c r="BM42" s="105">
        <v>0.0</v>
      </c>
      <c r="BN42" s="105">
        <v>0.0</v>
      </c>
      <c r="BO42" s="105">
        <v>0.0</v>
      </c>
      <c r="BP42" s="105">
        <v>0.0</v>
      </c>
      <c r="BQ42" s="105">
        <v>0.0</v>
      </c>
      <c r="BR42" s="106">
        <v>0.0</v>
      </c>
      <c r="BS42" s="106">
        <v>0.0</v>
      </c>
      <c r="BT42" s="110"/>
      <c r="BU42" s="108">
        <f t="shared" ref="BU42:BW42" si="91">sum(AY42+BH42+BQ42)</f>
        <v>0</v>
      </c>
      <c r="BV42" s="109">
        <f t="shared" si="91"/>
        <v>0</v>
      </c>
      <c r="BW42" s="109">
        <f t="shared" si="91"/>
        <v>0</v>
      </c>
      <c r="BX42" s="107"/>
      <c r="BY42" s="108">
        <f t="shared" ref="BY42:CA42" si="92">AQ42+BU42</f>
        <v>0</v>
      </c>
      <c r="BZ42" s="109">
        <f t="shared" si="92"/>
        <v>0</v>
      </c>
      <c r="CA42" s="109">
        <f t="shared" si="92"/>
        <v>0</v>
      </c>
      <c r="CB42" s="107"/>
      <c r="CC42" s="107"/>
    </row>
    <row r="43" ht="14.25" customHeight="1">
      <c r="A43" s="103"/>
      <c r="B43" s="104"/>
      <c r="C43" s="97"/>
      <c r="D43" s="105" t="s">
        <v>119</v>
      </c>
      <c r="E43" s="105"/>
      <c r="F43" s="105"/>
      <c r="G43" s="106">
        <v>0.0</v>
      </c>
      <c r="H43" s="105">
        <v>0.0</v>
      </c>
      <c r="I43" s="105">
        <v>0.0</v>
      </c>
      <c r="J43" s="105">
        <v>0.0</v>
      </c>
      <c r="K43" s="105">
        <v>0.0</v>
      </c>
      <c r="L43" s="105">
        <v>0.0</v>
      </c>
      <c r="M43" s="105">
        <v>0.0</v>
      </c>
      <c r="N43" s="105">
        <v>0.0</v>
      </c>
      <c r="O43" s="107"/>
      <c r="P43" s="107"/>
      <c r="Q43" s="105">
        <v>0.0</v>
      </c>
      <c r="R43" s="105">
        <v>0.0</v>
      </c>
      <c r="S43" s="105">
        <v>0.0</v>
      </c>
      <c r="T43" s="105">
        <v>0.0</v>
      </c>
      <c r="U43" s="105">
        <v>0.0</v>
      </c>
      <c r="V43" s="106">
        <v>0.0</v>
      </c>
      <c r="W43" s="106">
        <v>0.0</v>
      </c>
      <c r="X43" s="107"/>
      <c r="Y43" s="105">
        <v>0.0</v>
      </c>
      <c r="Z43" s="105">
        <v>0.0</v>
      </c>
      <c r="AA43" s="105">
        <v>0.0</v>
      </c>
      <c r="AB43" s="105">
        <v>0.0</v>
      </c>
      <c r="AC43" s="105">
        <v>0.0</v>
      </c>
      <c r="AD43" s="105">
        <v>0.0</v>
      </c>
      <c r="AE43" s="106">
        <v>0.0</v>
      </c>
      <c r="AF43" s="106">
        <v>0.0</v>
      </c>
      <c r="AG43" s="107"/>
      <c r="AH43" s="311">
        <v>0.0</v>
      </c>
      <c r="AI43" s="311">
        <v>0.0</v>
      </c>
      <c r="AJ43" s="311">
        <v>0.0</v>
      </c>
      <c r="AK43" s="311">
        <v>0.0</v>
      </c>
      <c r="AL43" s="311">
        <v>0.0</v>
      </c>
      <c r="AM43" s="311">
        <v>0.0</v>
      </c>
      <c r="AN43" s="315">
        <v>0.0</v>
      </c>
      <c r="AO43" s="315">
        <v>0.0</v>
      </c>
      <c r="AP43" s="110"/>
      <c r="AQ43" s="108">
        <f t="shared" ref="AQ43:AS43" si="93">sum(U43+AD43+AM43)</f>
        <v>0</v>
      </c>
      <c r="AR43" s="109">
        <f t="shared" si="93"/>
        <v>0</v>
      </c>
      <c r="AS43" s="109">
        <f t="shared" si="93"/>
        <v>0</v>
      </c>
      <c r="AT43" s="107"/>
      <c r="AU43" s="105">
        <v>0.0</v>
      </c>
      <c r="AV43" s="105">
        <v>0.0</v>
      </c>
      <c r="AW43" s="105">
        <v>0.0</v>
      </c>
      <c r="AX43" s="105">
        <v>0.0</v>
      </c>
      <c r="AY43" s="105">
        <v>0.0</v>
      </c>
      <c r="AZ43" s="106">
        <v>0.0</v>
      </c>
      <c r="BA43" s="106">
        <v>0.0</v>
      </c>
      <c r="BB43" s="107"/>
      <c r="BC43" s="105">
        <v>0.0</v>
      </c>
      <c r="BD43" s="105">
        <v>0.0</v>
      </c>
      <c r="BE43" s="105">
        <v>0.0</v>
      </c>
      <c r="BF43" s="105">
        <v>0.0</v>
      </c>
      <c r="BG43" s="105">
        <v>0.0</v>
      </c>
      <c r="BH43" s="105">
        <v>0.0</v>
      </c>
      <c r="BI43" s="106">
        <v>0.0</v>
      </c>
      <c r="BJ43" s="106">
        <v>0.0</v>
      </c>
      <c r="BK43" s="107"/>
      <c r="BL43" s="105">
        <v>0.0</v>
      </c>
      <c r="BM43" s="105">
        <v>0.0</v>
      </c>
      <c r="BN43" s="105">
        <v>0.0</v>
      </c>
      <c r="BO43" s="105">
        <v>0.0</v>
      </c>
      <c r="BP43" s="105">
        <v>0.0</v>
      </c>
      <c r="BQ43" s="105">
        <v>0.0</v>
      </c>
      <c r="BR43" s="106">
        <v>0.0</v>
      </c>
      <c r="BS43" s="106">
        <v>0.0</v>
      </c>
      <c r="BT43" s="110"/>
      <c r="BU43" s="108">
        <f t="shared" ref="BU43:BW43" si="94">sum(AY43+BH43+BQ43)</f>
        <v>0</v>
      </c>
      <c r="BV43" s="109">
        <f t="shared" si="94"/>
        <v>0</v>
      </c>
      <c r="BW43" s="109">
        <f t="shared" si="94"/>
        <v>0</v>
      </c>
      <c r="BX43" s="107"/>
      <c r="BY43" s="108">
        <f t="shared" ref="BY43:CA43" si="95">AQ43+BU43</f>
        <v>0</v>
      </c>
      <c r="BZ43" s="109">
        <f t="shared" si="95"/>
        <v>0</v>
      </c>
      <c r="CA43" s="109">
        <f t="shared" si="95"/>
        <v>0</v>
      </c>
      <c r="CB43" s="107"/>
      <c r="CC43" s="107"/>
    </row>
    <row r="44" ht="15.75" customHeight="1">
      <c r="A44" s="97"/>
      <c r="B44" s="97"/>
      <c r="C44" s="112" t="s">
        <v>120</v>
      </c>
      <c r="D44" s="113">
        <f>sum(D46-D45)</f>
        <v>0</v>
      </c>
      <c r="E44" s="3"/>
      <c r="F44" s="114" t="s">
        <v>121</v>
      </c>
      <c r="G44" s="115">
        <f t="shared" ref="G44:N44" si="96">SUM(G13:G43)</f>
        <v>0</v>
      </c>
      <c r="H44" s="116">
        <f t="shared" si="96"/>
        <v>28</v>
      </c>
      <c r="I44" s="117">
        <f t="shared" si="96"/>
        <v>66</v>
      </c>
      <c r="J44" s="117">
        <f t="shared" si="96"/>
        <v>26</v>
      </c>
      <c r="K44" s="117">
        <f t="shared" si="96"/>
        <v>8</v>
      </c>
      <c r="L44" s="117">
        <f t="shared" si="96"/>
        <v>2</v>
      </c>
      <c r="M44" s="117">
        <f t="shared" si="96"/>
        <v>1</v>
      </c>
      <c r="N44" s="117">
        <f t="shared" si="96"/>
        <v>0</v>
      </c>
      <c r="O44" s="118"/>
      <c r="P44" s="118"/>
      <c r="Q44" s="117">
        <f t="shared" ref="Q44:W44" si="97">SUM(Q13:Q43)</f>
        <v>0</v>
      </c>
      <c r="R44" s="117">
        <f t="shared" si="97"/>
        <v>0</v>
      </c>
      <c r="S44" s="117">
        <f t="shared" si="97"/>
        <v>0</v>
      </c>
      <c r="T44" s="117">
        <f t="shared" si="97"/>
        <v>0</v>
      </c>
      <c r="U44" s="117">
        <f t="shared" si="97"/>
        <v>0</v>
      </c>
      <c r="V44" s="119">
        <f t="shared" si="97"/>
        <v>0</v>
      </c>
      <c r="W44" s="119">
        <f t="shared" si="97"/>
        <v>0</v>
      </c>
      <c r="X44" s="118"/>
      <c r="Y44" s="117">
        <f t="shared" ref="Y44:AF44" si="98">SUM(Y13:Y43)</f>
        <v>0</v>
      </c>
      <c r="Z44" s="117">
        <f t="shared" si="98"/>
        <v>0</v>
      </c>
      <c r="AA44" s="117">
        <f t="shared" si="98"/>
        <v>0</v>
      </c>
      <c r="AB44" s="117">
        <f t="shared" si="98"/>
        <v>0</v>
      </c>
      <c r="AC44" s="117">
        <f t="shared" si="98"/>
        <v>0</v>
      </c>
      <c r="AD44" s="117">
        <f t="shared" si="98"/>
        <v>0</v>
      </c>
      <c r="AE44" s="119">
        <f t="shared" si="98"/>
        <v>0</v>
      </c>
      <c r="AF44" s="119">
        <f t="shared" si="98"/>
        <v>0</v>
      </c>
      <c r="AG44" s="296"/>
      <c r="AH44" s="120">
        <f t="shared" ref="AH44:AO44" si="99">SUM(AH13:AH43)</f>
        <v>0</v>
      </c>
      <c r="AI44" s="120">
        <f t="shared" si="99"/>
        <v>0</v>
      </c>
      <c r="AJ44" s="117">
        <f t="shared" si="99"/>
        <v>0</v>
      </c>
      <c r="AK44" s="120">
        <f t="shared" si="99"/>
        <v>0</v>
      </c>
      <c r="AL44" s="120">
        <f t="shared" si="99"/>
        <v>0</v>
      </c>
      <c r="AM44" s="120">
        <f t="shared" si="99"/>
        <v>0</v>
      </c>
      <c r="AN44" s="121">
        <f t="shared" si="99"/>
        <v>0</v>
      </c>
      <c r="AO44" s="121">
        <f t="shared" si="99"/>
        <v>0</v>
      </c>
      <c r="AP44" s="110"/>
      <c r="AQ44" s="120">
        <f t="shared" ref="AQ44:AS44" si="100">SUM(AQ13:AQ43)</f>
        <v>0</v>
      </c>
      <c r="AR44" s="121">
        <f t="shared" si="100"/>
        <v>0</v>
      </c>
      <c r="AS44" s="121">
        <f t="shared" si="100"/>
        <v>0</v>
      </c>
      <c r="AT44" s="122"/>
      <c r="AU44" s="117">
        <f t="shared" ref="AU44:BA44" si="101">SUM(AU13:AU43)</f>
        <v>5</v>
      </c>
      <c r="AV44" s="117">
        <f t="shared" si="101"/>
        <v>5</v>
      </c>
      <c r="AW44" s="117">
        <f t="shared" si="101"/>
        <v>0</v>
      </c>
      <c r="AX44" s="117">
        <f t="shared" si="101"/>
        <v>1</v>
      </c>
      <c r="AY44" s="117">
        <f t="shared" si="101"/>
        <v>5</v>
      </c>
      <c r="AZ44" s="119">
        <f t="shared" si="101"/>
        <v>6750</v>
      </c>
      <c r="BA44" s="119">
        <f t="shared" si="101"/>
        <v>7750</v>
      </c>
      <c r="BB44" s="118"/>
      <c r="BC44" s="117">
        <f t="shared" ref="BC44:BJ44" si="102">SUM(BC13:BC43)</f>
        <v>0</v>
      </c>
      <c r="BD44" s="117">
        <f t="shared" si="102"/>
        <v>0</v>
      </c>
      <c r="BE44" s="117">
        <f t="shared" si="102"/>
        <v>0</v>
      </c>
      <c r="BF44" s="117">
        <f t="shared" si="102"/>
        <v>0</v>
      </c>
      <c r="BG44" s="117">
        <f t="shared" si="102"/>
        <v>0</v>
      </c>
      <c r="BH44" s="117">
        <f t="shared" si="102"/>
        <v>0</v>
      </c>
      <c r="BI44" s="119">
        <f t="shared" si="102"/>
        <v>0</v>
      </c>
      <c r="BJ44" s="119">
        <f t="shared" si="102"/>
        <v>0</v>
      </c>
      <c r="BK44" s="296"/>
      <c r="BL44" s="120">
        <f t="shared" ref="BL44:BS44" si="103">SUM(BL13:BL43)</f>
        <v>51</v>
      </c>
      <c r="BM44" s="120">
        <f t="shared" si="103"/>
        <v>45</v>
      </c>
      <c r="BN44" s="117">
        <f t="shared" si="103"/>
        <v>7</v>
      </c>
      <c r="BO44" s="120">
        <f t="shared" si="103"/>
        <v>8</v>
      </c>
      <c r="BP44" s="120">
        <f t="shared" si="103"/>
        <v>5</v>
      </c>
      <c r="BQ44" s="120">
        <f t="shared" si="103"/>
        <v>8</v>
      </c>
      <c r="BR44" s="121">
        <f t="shared" si="103"/>
        <v>11250</v>
      </c>
      <c r="BS44" s="121">
        <f t="shared" si="103"/>
        <v>14750</v>
      </c>
      <c r="BT44" s="110"/>
      <c r="BU44" s="120">
        <f t="shared" ref="BU44:BW44" si="104">SUM(BU13:BU43)</f>
        <v>13</v>
      </c>
      <c r="BV44" s="121">
        <f t="shared" si="104"/>
        <v>18000</v>
      </c>
      <c r="BW44" s="121">
        <f t="shared" si="104"/>
        <v>22500</v>
      </c>
      <c r="BX44" s="122"/>
      <c r="BY44" s="120">
        <f t="shared" ref="BY44:CA44" si="105">SUM(BY13:BY43)</f>
        <v>13</v>
      </c>
      <c r="BZ44" s="121">
        <f t="shared" si="105"/>
        <v>18000</v>
      </c>
      <c r="CA44" s="121">
        <f t="shared" si="105"/>
        <v>22500</v>
      </c>
      <c r="CB44" s="122"/>
      <c r="CC44" s="122"/>
    </row>
    <row r="45" ht="15.75" customHeight="1">
      <c r="A45" s="3"/>
      <c r="B45" s="97"/>
      <c r="C45" s="123" t="s">
        <v>122</v>
      </c>
      <c r="D45" s="124">
        <f>MIN(D13:D43)</f>
        <v>0</v>
      </c>
      <c r="E45" s="3"/>
      <c r="F45" s="3"/>
      <c r="G45" s="97"/>
      <c r="H45" s="97"/>
      <c r="I45" s="125"/>
      <c r="J45" s="95"/>
      <c r="K45" s="95"/>
      <c r="L45" s="107"/>
      <c r="M45" s="126"/>
      <c r="N45" s="126"/>
      <c r="O45" s="126"/>
      <c r="P45" s="127"/>
      <c r="Q45" s="3"/>
      <c r="R45" s="3"/>
      <c r="S45" s="3"/>
      <c r="T45" s="3"/>
      <c r="U45" s="128" t="s">
        <v>123</v>
      </c>
      <c r="V45" s="129">
        <f>IFERROR(V44/U44,0)</f>
        <v>0</v>
      </c>
      <c r="W45" s="129">
        <f>IFERROR((W44/U44),0)</f>
        <v>0</v>
      </c>
      <c r="X45" s="127"/>
      <c r="Y45" s="3"/>
      <c r="Z45" s="3"/>
      <c r="AA45" s="3"/>
      <c r="AB45" s="3"/>
      <c r="AC45" s="3"/>
      <c r="AD45" s="128" t="s">
        <v>123</v>
      </c>
      <c r="AE45" s="129">
        <f>IFERROR(AE44/AD44,0)</f>
        <v>0</v>
      </c>
      <c r="AF45" s="129">
        <f>IFERROR((AF44/AD44),0)</f>
        <v>0</v>
      </c>
      <c r="AG45" s="3"/>
      <c r="AH45" s="3"/>
      <c r="AI45" s="3"/>
      <c r="AJ45" s="3"/>
      <c r="AK45" s="3"/>
      <c r="AL45" s="3"/>
      <c r="AM45" s="128" t="s">
        <v>123</v>
      </c>
      <c r="AN45" s="129">
        <f>IFERROR(AN44/AM44,0)</f>
        <v>0</v>
      </c>
      <c r="AO45" s="129">
        <f>IFERROR((AO44/AM44),0)</f>
        <v>0</v>
      </c>
      <c r="AP45" s="110"/>
      <c r="AQ45" s="128" t="s">
        <v>123</v>
      </c>
      <c r="AR45" s="129">
        <f>IFERROR(AR44/AQ44,0)</f>
        <v>0</v>
      </c>
      <c r="AS45" s="129">
        <f>IFERROR((AS44/AQ44),0)</f>
        <v>0</v>
      </c>
      <c r="AT45" s="3"/>
      <c r="AU45" s="3"/>
      <c r="AV45" s="3"/>
      <c r="AW45" s="3"/>
      <c r="AX45" s="3"/>
      <c r="AY45" s="128" t="s">
        <v>123</v>
      </c>
      <c r="AZ45" s="129">
        <f>IFERROR(AZ44/AY44,0)</f>
        <v>1350</v>
      </c>
      <c r="BA45" s="129">
        <f>IFERROR((BA44/AY44),0)</f>
        <v>1550</v>
      </c>
      <c r="BB45" s="127"/>
      <c r="BC45" s="3"/>
      <c r="BD45" s="3"/>
      <c r="BE45" s="3"/>
      <c r="BF45" s="3"/>
      <c r="BG45" s="3"/>
      <c r="BH45" s="128" t="s">
        <v>123</v>
      </c>
      <c r="BI45" s="129">
        <f>IFERROR(BI44/BH44,0)</f>
        <v>0</v>
      </c>
      <c r="BJ45" s="129">
        <f>IFERROR((BJ44/BH44),0)</f>
        <v>0</v>
      </c>
      <c r="BK45" s="3"/>
      <c r="BL45" s="3"/>
      <c r="BM45" s="3"/>
      <c r="BN45" s="3"/>
      <c r="BO45" s="3"/>
      <c r="BP45" s="3"/>
      <c r="BQ45" s="128" t="s">
        <v>123</v>
      </c>
      <c r="BR45" s="129">
        <f>IFERROR(BR44/BQ44,0)</f>
        <v>1406.25</v>
      </c>
      <c r="BS45" s="129">
        <f>IFERROR((BS44/BQ44),0)</f>
        <v>1843.75</v>
      </c>
      <c r="BT45" s="110"/>
      <c r="BU45" s="128" t="s">
        <v>123</v>
      </c>
      <c r="BV45" s="129">
        <f>IFERROR(BV44/BU44,0)</f>
        <v>1384.615385</v>
      </c>
      <c r="BW45" s="129">
        <f>IFERROR((BW44/BU44),0)</f>
        <v>1730.769231</v>
      </c>
      <c r="BX45" s="3"/>
      <c r="BY45" s="128" t="s">
        <v>123</v>
      </c>
      <c r="BZ45" s="129">
        <f>IFERROR(BZ44/BY44,0)</f>
        <v>1384.615385</v>
      </c>
      <c r="CA45" s="129">
        <f>IFERROR((CA44/BY44),0)</f>
        <v>1730.769231</v>
      </c>
      <c r="CB45" s="3"/>
      <c r="CC45" s="3"/>
    </row>
    <row r="46" ht="15.75" customHeight="1">
      <c r="A46" s="3"/>
      <c r="B46" s="97"/>
      <c r="C46" s="123" t="s">
        <v>124</v>
      </c>
      <c r="D46" s="130">
        <f>MAX(D12:D42)</f>
        <v>0</v>
      </c>
      <c r="E46" s="3"/>
      <c r="F46" s="3"/>
      <c r="G46" s="97"/>
      <c r="H46" s="97"/>
      <c r="I46" s="125"/>
      <c r="J46" s="95"/>
      <c r="K46" s="95"/>
      <c r="L46" s="107"/>
      <c r="M46" s="126"/>
      <c r="N46" s="126"/>
      <c r="O46" s="126"/>
      <c r="P46" s="127"/>
      <c r="Q46" s="3"/>
      <c r="R46" s="3"/>
      <c r="S46" s="3"/>
      <c r="T46" s="3"/>
      <c r="U46" s="3"/>
      <c r="V46" s="3"/>
      <c r="W46" s="3"/>
      <c r="X46" s="127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110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127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110"/>
      <c r="BU46" s="3"/>
      <c r="BV46" s="3"/>
      <c r="BW46" s="3"/>
      <c r="BX46" s="3"/>
      <c r="BY46" s="3"/>
      <c r="BZ46" s="3"/>
      <c r="CA46" s="3"/>
      <c r="CB46" s="3"/>
      <c r="CC46" s="3"/>
    </row>
    <row r="47" ht="15.75" customHeight="1">
      <c r="A47" s="3"/>
      <c r="B47" s="97"/>
      <c r="C47" s="131"/>
      <c r="D47" s="132"/>
      <c r="E47" s="3"/>
      <c r="F47" s="3"/>
      <c r="G47" s="97"/>
      <c r="H47" s="97"/>
      <c r="I47" s="133" t="s">
        <v>204</v>
      </c>
      <c r="J47" s="16"/>
      <c r="K47" s="12"/>
      <c r="L47" s="107"/>
      <c r="M47" s="97"/>
      <c r="N47" s="97"/>
      <c r="O47" s="97"/>
      <c r="P47" s="97"/>
      <c r="Q47" s="134"/>
      <c r="R47" s="84"/>
      <c r="S47" s="84"/>
      <c r="T47" s="84"/>
      <c r="U47" s="84"/>
      <c r="V47" s="135"/>
      <c r="W47" s="3"/>
      <c r="X47" s="97"/>
      <c r="Y47" s="3"/>
      <c r="Z47" s="3"/>
      <c r="AA47" s="3"/>
      <c r="AB47" s="3"/>
      <c r="AC47" s="3"/>
      <c r="AD47" s="3"/>
      <c r="AE47" s="135"/>
      <c r="AF47" s="136" t="s">
        <v>205</v>
      </c>
      <c r="AG47" s="84"/>
      <c r="AH47" s="137"/>
      <c r="AI47" s="136" t="s">
        <v>127</v>
      </c>
      <c r="AJ47" s="84"/>
      <c r="AK47" s="135"/>
      <c r="AL47" s="139" t="s">
        <v>199</v>
      </c>
      <c r="AM47" s="84"/>
      <c r="AN47" s="3"/>
      <c r="AO47" s="139" t="s">
        <v>95</v>
      </c>
      <c r="AP47" s="84"/>
      <c r="AQ47" s="148"/>
      <c r="AR47" s="140"/>
      <c r="AS47" s="85"/>
      <c r="AT47" s="3"/>
      <c r="AU47" s="138"/>
      <c r="AV47" s="84"/>
      <c r="AW47" s="84"/>
      <c r="AX47" s="84"/>
      <c r="AY47" s="84"/>
      <c r="AZ47" s="135"/>
      <c r="BA47" s="3"/>
      <c r="BB47" s="97"/>
      <c r="BC47" s="3"/>
      <c r="BD47" s="3"/>
      <c r="BE47" s="3"/>
      <c r="BF47" s="3"/>
      <c r="BG47" s="3"/>
      <c r="BH47" s="3"/>
      <c r="BI47" s="135"/>
      <c r="BJ47" s="136" t="s">
        <v>206</v>
      </c>
      <c r="BK47" s="84"/>
      <c r="BL47" s="137"/>
      <c r="BM47" s="136" t="s">
        <v>127</v>
      </c>
      <c r="BN47" s="84"/>
      <c r="BO47" s="135"/>
      <c r="BP47" s="139" t="s">
        <v>199</v>
      </c>
      <c r="BQ47" s="84"/>
      <c r="BR47" s="3"/>
      <c r="BS47" s="139" t="s">
        <v>95</v>
      </c>
      <c r="BT47" s="84"/>
      <c r="BU47" s="148"/>
      <c r="BV47" s="298" t="s">
        <v>207</v>
      </c>
      <c r="BW47" s="85"/>
      <c r="BX47" s="3"/>
      <c r="BY47" s="142" t="s">
        <v>128</v>
      </c>
      <c r="BZ47" s="84"/>
      <c r="CA47" s="3"/>
      <c r="CB47" s="3"/>
      <c r="CC47" s="3"/>
    </row>
    <row r="48" ht="41.25" customHeight="1">
      <c r="A48" s="3"/>
      <c r="B48" s="97"/>
      <c r="C48" s="97"/>
      <c r="D48" s="97"/>
      <c r="E48" s="97"/>
      <c r="F48" s="143" t="s">
        <v>129</v>
      </c>
      <c r="G48" s="84"/>
      <c r="H48" s="97"/>
      <c r="I48" s="144" t="s">
        <v>130</v>
      </c>
      <c r="J48" s="145"/>
      <c r="K48" s="146"/>
      <c r="L48" s="107"/>
      <c r="M48" s="97"/>
      <c r="N48" s="97"/>
      <c r="O48" s="97"/>
      <c r="P48" s="97"/>
      <c r="Q48" s="147"/>
      <c r="R48" s="85"/>
      <c r="S48" s="148"/>
      <c r="T48" s="147"/>
      <c r="U48" s="85"/>
      <c r="V48" s="149"/>
      <c r="W48" s="3"/>
      <c r="X48" s="97"/>
      <c r="Y48" s="3"/>
      <c r="Z48" s="3"/>
      <c r="AA48" s="3"/>
      <c r="AB48" s="3"/>
      <c r="AC48" s="3"/>
      <c r="AD48" s="3"/>
      <c r="AE48" s="149"/>
      <c r="AF48" s="150" t="s">
        <v>131</v>
      </c>
      <c r="AG48" s="84"/>
      <c r="AH48" s="151"/>
      <c r="AI48" s="150" t="s">
        <v>131</v>
      </c>
      <c r="AJ48" s="84"/>
      <c r="AK48" s="263"/>
      <c r="AL48" s="150" t="s">
        <v>131</v>
      </c>
      <c r="AM48" s="85"/>
      <c r="AN48" s="3"/>
      <c r="AO48" s="150" t="s">
        <v>131</v>
      </c>
      <c r="AP48" s="85"/>
      <c r="AQ48" s="148"/>
      <c r="AR48" s="148"/>
      <c r="AS48" s="148"/>
      <c r="AT48" s="3"/>
      <c r="AU48" s="152"/>
      <c r="AV48" s="85"/>
      <c r="AW48" s="153"/>
      <c r="AX48" s="152"/>
      <c r="AY48" s="85"/>
      <c r="AZ48" s="149"/>
      <c r="BA48" s="3"/>
      <c r="BB48" s="97"/>
      <c r="BC48" s="3"/>
      <c r="BD48" s="3"/>
      <c r="BE48" s="3"/>
      <c r="BF48" s="3"/>
      <c r="BG48" s="3"/>
      <c r="BH48" s="3"/>
      <c r="BI48" s="149"/>
      <c r="BJ48" s="150" t="s">
        <v>131</v>
      </c>
      <c r="BK48" s="84"/>
      <c r="BL48" s="151"/>
      <c r="BM48" s="150" t="s">
        <v>131</v>
      </c>
      <c r="BN48" s="84"/>
      <c r="BO48" s="263"/>
      <c r="BP48" s="150" t="s">
        <v>131</v>
      </c>
      <c r="BQ48" s="85"/>
      <c r="BR48" s="3"/>
      <c r="BS48" s="150" t="s">
        <v>131</v>
      </c>
      <c r="BT48" s="85"/>
      <c r="BU48" s="148"/>
      <c r="BV48" s="299" t="s">
        <v>177</v>
      </c>
      <c r="BW48" s="299" t="s">
        <v>178</v>
      </c>
      <c r="BX48" s="3"/>
      <c r="BY48" s="150" t="s">
        <v>131</v>
      </c>
      <c r="BZ48" s="84"/>
      <c r="CA48" s="3"/>
      <c r="CB48" s="3"/>
      <c r="CC48" s="3"/>
    </row>
    <row r="49" ht="15.75" customHeight="1">
      <c r="A49" s="3"/>
      <c r="B49" s="97"/>
      <c r="C49" s="97"/>
      <c r="D49" s="97"/>
      <c r="E49" s="97"/>
      <c r="F49" s="155">
        <f>IFERROR(G44/H44,"-")</f>
        <v>0</v>
      </c>
      <c r="G49" s="63"/>
      <c r="H49" s="97"/>
      <c r="I49" s="156">
        <f>IFERROR(J44/I44,"-")</f>
        <v>0.3939393939</v>
      </c>
      <c r="J49" s="62"/>
      <c r="K49" s="63"/>
      <c r="L49" s="107"/>
      <c r="M49" s="97"/>
      <c r="N49" s="97"/>
      <c r="O49" s="97"/>
      <c r="P49" s="97"/>
      <c r="Q49" s="157"/>
      <c r="R49" s="63"/>
      <c r="S49" s="158"/>
      <c r="T49" s="159"/>
      <c r="U49" s="160"/>
      <c r="V49" s="161"/>
      <c r="W49" s="3"/>
      <c r="X49" s="97"/>
      <c r="Y49" s="3"/>
      <c r="Z49" s="3"/>
      <c r="AA49" s="3"/>
      <c r="AB49" s="3"/>
      <c r="AC49" s="3"/>
      <c r="AD49" s="3"/>
      <c r="AE49" s="161"/>
      <c r="AF49" s="156" t="str">
        <f>IFERROR(AQ44/(R44+Z44+AI44),"-")</f>
        <v>-</v>
      </c>
      <c r="AG49" s="63"/>
      <c r="AH49" s="162"/>
      <c r="AI49" s="156" t="str">
        <f>IFERROR(U44/R44,"-")</f>
        <v>-</v>
      </c>
      <c r="AJ49" s="63"/>
      <c r="AK49" s="266"/>
      <c r="AL49" s="156" t="str">
        <f>iferror(AD44/Z44,"-")</f>
        <v>-</v>
      </c>
      <c r="AM49" s="63"/>
      <c r="AN49" s="3"/>
      <c r="AO49" s="156" t="str">
        <f>IFERROR(AM44/AI44,"-")</f>
        <v>-</v>
      </c>
      <c r="AP49" s="63"/>
      <c r="AQ49" s="164"/>
      <c r="AR49" s="164"/>
      <c r="AS49" s="165"/>
      <c r="AT49" s="3"/>
      <c r="AU49" s="163"/>
      <c r="AV49" s="63"/>
      <c r="AW49" s="166"/>
      <c r="AX49" s="167"/>
      <c r="AY49" s="160"/>
      <c r="AZ49" s="161"/>
      <c r="BA49" s="3"/>
      <c r="BB49" s="97"/>
      <c r="BC49" s="3"/>
      <c r="BD49" s="3"/>
      <c r="BE49" s="3"/>
      <c r="BF49" s="3"/>
      <c r="BG49" s="3"/>
      <c r="BH49" s="3"/>
      <c r="BI49" s="161"/>
      <c r="BJ49" s="156">
        <f>IFERROR(BU44/(AV44+BD44+BM44),"-")</f>
        <v>0.26</v>
      </c>
      <c r="BK49" s="63"/>
      <c r="BL49" s="162"/>
      <c r="BM49" s="156">
        <f>IFERROR(AY44/AV44,"-")</f>
        <v>1</v>
      </c>
      <c r="BN49" s="63"/>
      <c r="BO49" s="266"/>
      <c r="BP49" s="156" t="str">
        <f>iferror(BH44/BD44,"-")</f>
        <v>-</v>
      </c>
      <c r="BQ49" s="63"/>
      <c r="BR49" s="3"/>
      <c r="BS49" s="156">
        <f>IFERROR(BQ44/BM44,"-")</f>
        <v>0.1777777778</v>
      </c>
      <c r="BT49" s="63"/>
      <c r="BU49" s="164"/>
      <c r="BV49" s="300" t="str">
        <f>IFERROR(G4/(AV44+BD44+BM44+R44+Z44+AI44),"-")</f>
        <v>-</v>
      </c>
      <c r="BW49" s="301" t="str">
        <f>IFERROR(BZ44/G44,"-")</f>
        <v>-</v>
      </c>
      <c r="BX49" s="3"/>
      <c r="BY49" s="156">
        <f>IFERROR((AQ44+BU44)/(AV44+BD44+BM44+R44+Z44+AI44),"-")</f>
        <v>0.26</v>
      </c>
      <c r="BZ49" s="63"/>
      <c r="CA49" s="3"/>
      <c r="CB49" s="3"/>
      <c r="CC49" s="3"/>
    </row>
    <row r="50" ht="15.75" customHeight="1">
      <c r="A50" s="3"/>
      <c r="B50" s="97"/>
      <c r="C50" s="97"/>
      <c r="D50" s="97"/>
      <c r="E50" s="97"/>
      <c r="G50" s="160"/>
      <c r="H50" s="97"/>
      <c r="I50" s="171"/>
      <c r="K50" s="160"/>
      <c r="L50" s="107"/>
      <c r="M50" s="97"/>
      <c r="N50" s="97"/>
      <c r="O50" s="97"/>
      <c r="P50" s="97"/>
      <c r="Q50" s="171"/>
      <c r="R50" s="160"/>
      <c r="S50" s="158"/>
      <c r="U50" s="160"/>
      <c r="V50" s="161"/>
      <c r="W50" s="3"/>
      <c r="X50" s="97"/>
      <c r="Y50" s="3"/>
      <c r="Z50" s="3"/>
      <c r="AA50" s="3"/>
      <c r="AB50" s="3"/>
      <c r="AC50" s="3"/>
      <c r="AD50" s="3"/>
      <c r="AE50" s="161"/>
      <c r="AF50" s="171"/>
      <c r="AG50" s="160"/>
      <c r="AH50" s="162"/>
      <c r="AI50" s="171"/>
      <c r="AJ50" s="160"/>
      <c r="AK50" s="266"/>
      <c r="AL50" s="171"/>
      <c r="AM50" s="160"/>
      <c r="AN50" s="3"/>
      <c r="AO50" s="171"/>
      <c r="AP50" s="160"/>
      <c r="AQ50" s="173"/>
      <c r="AR50" s="173"/>
      <c r="AS50" s="173"/>
      <c r="AT50" s="3"/>
      <c r="AU50" s="171"/>
      <c r="AV50" s="160"/>
      <c r="AW50" s="166"/>
      <c r="AY50" s="160"/>
      <c r="AZ50" s="161"/>
      <c r="BA50" s="3"/>
      <c r="BB50" s="97"/>
      <c r="BC50" s="3"/>
      <c r="BD50" s="3"/>
      <c r="BE50" s="3"/>
      <c r="BF50" s="3"/>
      <c r="BG50" s="3"/>
      <c r="BH50" s="3"/>
      <c r="BI50" s="161"/>
      <c r="BJ50" s="171"/>
      <c r="BK50" s="160"/>
      <c r="BL50" s="162"/>
      <c r="BM50" s="171"/>
      <c r="BN50" s="160"/>
      <c r="BO50" s="266"/>
      <c r="BP50" s="171"/>
      <c r="BQ50" s="160"/>
      <c r="BR50" s="3"/>
      <c r="BS50" s="171"/>
      <c r="BT50" s="160"/>
      <c r="BU50" s="173"/>
      <c r="BV50" s="173"/>
      <c r="BW50" s="173"/>
      <c r="BX50" s="3"/>
      <c r="BY50" s="171"/>
      <c r="BZ50" s="160"/>
      <c r="CA50" s="3"/>
      <c r="CB50" s="3"/>
      <c r="CC50" s="3"/>
    </row>
    <row r="51" ht="15.0" customHeight="1">
      <c r="A51" s="3"/>
      <c r="B51" s="97"/>
      <c r="C51" s="97"/>
      <c r="D51" s="97"/>
      <c r="E51" s="97"/>
      <c r="F51" s="145"/>
      <c r="G51" s="146"/>
      <c r="H51" s="97"/>
      <c r="I51" s="175"/>
      <c r="J51" s="145"/>
      <c r="K51" s="146"/>
      <c r="L51" s="107"/>
      <c r="M51" s="97"/>
      <c r="N51" s="97"/>
      <c r="O51" s="97"/>
      <c r="P51" s="97"/>
      <c r="Q51" s="175"/>
      <c r="R51" s="146"/>
      <c r="S51" s="158"/>
      <c r="T51" s="145"/>
      <c r="U51" s="146"/>
      <c r="V51" s="166"/>
      <c r="W51" s="3"/>
      <c r="X51" s="97"/>
      <c r="Y51" s="3"/>
      <c r="Z51" s="3"/>
      <c r="AA51" s="3"/>
      <c r="AB51" s="3"/>
      <c r="AC51" s="3"/>
      <c r="AD51" s="3"/>
      <c r="AE51" s="166"/>
      <c r="AF51" s="175"/>
      <c r="AG51" s="146"/>
      <c r="AH51" s="162"/>
      <c r="AI51" s="175"/>
      <c r="AJ51" s="146"/>
      <c r="AK51" s="266"/>
      <c r="AL51" s="175"/>
      <c r="AM51" s="146"/>
      <c r="AN51" s="3"/>
      <c r="AO51" s="175"/>
      <c r="AP51" s="146"/>
      <c r="AQ51" s="177"/>
      <c r="AR51" s="177"/>
      <c r="AS51" s="177"/>
      <c r="AT51" s="3"/>
      <c r="AU51" s="175"/>
      <c r="AV51" s="146"/>
      <c r="AW51" s="166"/>
      <c r="AX51" s="145"/>
      <c r="AY51" s="146"/>
      <c r="AZ51" s="166"/>
      <c r="BA51" s="3"/>
      <c r="BB51" s="97"/>
      <c r="BC51" s="3"/>
      <c r="BD51" s="3"/>
      <c r="BE51" s="3"/>
      <c r="BF51" s="3"/>
      <c r="BG51" s="3"/>
      <c r="BH51" s="3"/>
      <c r="BI51" s="166"/>
      <c r="BJ51" s="175"/>
      <c r="BK51" s="146"/>
      <c r="BL51" s="162"/>
      <c r="BM51" s="175"/>
      <c r="BN51" s="146"/>
      <c r="BO51" s="266"/>
      <c r="BP51" s="175"/>
      <c r="BQ51" s="146"/>
      <c r="BR51" s="3"/>
      <c r="BS51" s="175"/>
      <c r="BT51" s="146"/>
      <c r="BU51" s="177"/>
      <c r="BV51" s="177"/>
      <c r="BW51" s="177"/>
      <c r="BX51" s="3"/>
      <c r="BY51" s="175"/>
      <c r="BZ51" s="146"/>
      <c r="CA51" s="3"/>
      <c r="CB51" s="3"/>
      <c r="CC51" s="3"/>
    </row>
    <row r="52" ht="15.75" customHeight="1">
      <c r="A52" s="3"/>
      <c r="B52" s="3"/>
      <c r="C52" s="3"/>
      <c r="D52" s="3"/>
      <c r="E52" s="3"/>
      <c r="F52" s="143" t="s">
        <v>132</v>
      </c>
      <c r="G52" s="84"/>
      <c r="H52" s="3"/>
      <c r="I52" s="143" t="s">
        <v>133</v>
      </c>
      <c r="J52" s="84"/>
      <c r="K52" s="85"/>
      <c r="L52" s="107"/>
      <c r="M52" s="3"/>
      <c r="N52" s="3"/>
      <c r="O52" s="3"/>
      <c r="P52" s="3"/>
      <c r="Q52" s="147"/>
      <c r="R52" s="84"/>
      <c r="S52" s="148"/>
      <c r="T52" s="147"/>
      <c r="U52" s="85"/>
      <c r="V52" s="152"/>
      <c r="W52" s="3"/>
      <c r="X52" s="3"/>
      <c r="Y52" s="3"/>
      <c r="Z52" s="3"/>
      <c r="AA52" s="3"/>
      <c r="AB52" s="3"/>
      <c r="AC52" s="3"/>
      <c r="AD52" s="3"/>
      <c r="AE52" s="152"/>
      <c r="AF52" s="150" t="s">
        <v>134</v>
      </c>
      <c r="AG52" s="84"/>
      <c r="AH52" s="151"/>
      <c r="AI52" s="150" t="s">
        <v>134</v>
      </c>
      <c r="AJ52" s="84"/>
      <c r="AK52" s="266"/>
      <c r="AL52" s="150" t="s">
        <v>134</v>
      </c>
      <c r="AM52" s="85"/>
      <c r="AN52" s="3"/>
      <c r="AO52" s="150" t="s">
        <v>134</v>
      </c>
      <c r="AP52" s="85"/>
      <c r="AQ52" s="148"/>
      <c r="AR52" s="148"/>
      <c r="AS52" s="148"/>
      <c r="AT52" s="3"/>
      <c r="AU52" s="152"/>
      <c r="AV52" s="84"/>
      <c r="AW52" s="153"/>
      <c r="AX52" s="152"/>
      <c r="AY52" s="85"/>
      <c r="AZ52" s="152"/>
      <c r="BA52" s="3"/>
      <c r="BB52" s="3"/>
      <c r="BC52" s="3"/>
      <c r="BD52" s="3"/>
      <c r="BE52" s="3"/>
      <c r="BF52" s="3"/>
      <c r="BG52" s="3"/>
      <c r="BH52" s="3"/>
      <c r="BI52" s="152"/>
      <c r="BJ52" s="150" t="s">
        <v>134</v>
      </c>
      <c r="BK52" s="84"/>
      <c r="BL52" s="151"/>
      <c r="BM52" s="150" t="s">
        <v>134</v>
      </c>
      <c r="BN52" s="84"/>
      <c r="BO52" s="266"/>
      <c r="BP52" s="150" t="s">
        <v>134</v>
      </c>
      <c r="BQ52" s="85"/>
      <c r="BR52" s="3"/>
      <c r="BS52" s="150" t="s">
        <v>134</v>
      </c>
      <c r="BT52" s="85"/>
      <c r="BU52" s="148"/>
      <c r="BV52" s="299" t="s">
        <v>182</v>
      </c>
      <c r="BW52" s="299" t="s">
        <v>183</v>
      </c>
      <c r="BX52" s="3"/>
      <c r="BY52" s="150" t="s">
        <v>134</v>
      </c>
      <c r="BZ52" s="84"/>
      <c r="CA52" s="3"/>
      <c r="CB52" s="3"/>
      <c r="CC52" s="3"/>
    </row>
    <row r="53" ht="15.75" customHeight="1">
      <c r="A53" s="3"/>
      <c r="B53" s="3"/>
      <c r="C53" s="3"/>
      <c r="D53" s="3"/>
      <c r="E53" s="3"/>
      <c r="F53" s="179">
        <f>IFERROR(I5/(I4),"-")</f>
        <v>2.428571429</v>
      </c>
      <c r="G53" s="63"/>
      <c r="H53" s="3"/>
      <c r="I53" s="180">
        <f>IFERROR(K44/J44,"-")</f>
        <v>0.3076923077</v>
      </c>
      <c r="J53" s="62"/>
      <c r="K53" s="63"/>
      <c r="L53" s="181"/>
      <c r="M53" s="3"/>
      <c r="N53" s="3"/>
      <c r="O53" s="3"/>
      <c r="P53" s="3"/>
      <c r="Q53" s="157"/>
      <c r="R53" s="63"/>
      <c r="S53" s="182"/>
      <c r="T53" s="157"/>
      <c r="U53" s="63"/>
      <c r="V53" s="163"/>
      <c r="W53" s="3"/>
      <c r="X53" s="3"/>
      <c r="Y53" s="3"/>
      <c r="Z53" s="3"/>
      <c r="AA53" s="3"/>
      <c r="AB53" s="3"/>
      <c r="AC53" s="3"/>
      <c r="AD53" s="3"/>
      <c r="AE53" s="163"/>
      <c r="AF53" s="156" t="str">
        <f>IFERROR((S44+AB44+AK44)/(Q44+Z44+AI44),"-")</f>
        <v>-</v>
      </c>
      <c r="AG53" s="63"/>
      <c r="AH53" s="162"/>
      <c r="AI53" s="156" t="str">
        <f>iferror(S44/Q44,"-")</f>
        <v>-</v>
      </c>
      <c r="AJ53" s="63"/>
      <c r="AK53" s="266"/>
      <c r="AL53" s="156" t="str">
        <f>iferror(AD44/AB44,"-")</f>
        <v>-</v>
      </c>
      <c r="AM53" s="63"/>
      <c r="AN53" s="3"/>
      <c r="AO53" s="156" t="str">
        <f>IFERROR(AM44/AI44,"-")</f>
        <v>-</v>
      </c>
      <c r="AP53" s="63"/>
      <c r="AQ53" s="184"/>
      <c r="AR53" s="184"/>
      <c r="AS53" s="185"/>
      <c r="AT53" s="3"/>
      <c r="AU53" s="163"/>
      <c r="AV53" s="63"/>
      <c r="AW53" s="186"/>
      <c r="AX53" s="163"/>
      <c r="AY53" s="63"/>
      <c r="AZ53" s="163"/>
      <c r="BA53" s="3"/>
      <c r="BB53" s="3"/>
      <c r="BC53" s="3"/>
      <c r="BD53" s="3"/>
      <c r="BE53" s="3"/>
      <c r="BF53" s="3"/>
      <c r="BG53" s="3"/>
      <c r="BH53" s="3"/>
      <c r="BI53" s="163"/>
      <c r="BJ53" s="156">
        <f>IFERROR((AW44+BF44+BO44)/(AU44+BD44+BM44),"-")</f>
        <v>0.16</v>
      </c>
      <c r="BK53" s="63"/>
      <c r="BL53" s="162"/>
      <c r="BM53" s="156">
        <f>iferror(AW44/AU44,"-")</f>
        <v>0</v>
      </c>
      <c r="BN53" s="63"/>
      <c r="BO53" s="266"/>
      <c r="BP53" s="156" t="str">
        <f>iferror(BH44/BF44,"-")</f>
        <v>-</v>
      </c>
      <c r="BQ53" s="63"/>
      <c r="BR53" s="3"/>
      <c r="BS53" s="156">
        <f>IFERROR(BQ44/BM44,"-")</f>
        <v>0.1777777778</v>
      </c>
      <c r="BT53" s="63"/>
      <c r="BU53" s="184"/>
      <c r="BV53" s="302">
        <f>IFERROR(G44/BY44,"-")</f>
        <v>0</v>
      </c>
      <c r="BW53" s="303" t="str">
        <f>IFERROR(CA44/G44,"-")</f>
        <v>-</v>
      </c>
      <c r="BX53" s="3"/>
      <c r="BY53" s="156">
        <f>IFERROR((AW44+BF44+BO44+S44+AB44+AK44)/(AU44+BD44+BM44+Q44+Z44+AI44),"-")</f>
        <v>0.16</v>
      </c>
      <c r="BZ53" s="63"/>
      <c r="CA53" s="3"/>
      <c r="CB53" s="3"/>
      <c r="CC53" s="3"/>
    </row>
    <row r="54" ht="15.75" customHeight="1">
      <c r="A54" s="3"/>
      <c r="B54" s="3"/>
      <c r="C54" s="3"/>
      <c r="D54" s="3"/>
      <c r="E54" s="3"/>
      <c r="G54" s="160"/>
      <c r="H54" s="3"/>
      <c r="I54" s="171"/>
      <c r="K54" s="160"/>
      <c r="L54" s="107"/>
      <c r="M54" s="3"/>
      <c r="N54" s="3"/>
      <c r="O54" s="3"/>
      <c r="P54" s="3"/>
      <c r="Q54" s="171"/>
      <c r="R54" s="160"/>
      <c r="S54" s="182"/>
      <c r="T54" s="171"/>
      <c r="U54" s="160"/>
      <c r="V54" s="171"/>
      <c r="W54" s="3"/>
      <c r="X54" s="3"/>
      <c r="Y54" s="3"/>
      <c r="Z54" s="3"/>
      <c r="AA54" s="3"/>
      <c r="AB54" s="3"/>
      <c r="AC54" s="3"/>
      <c r="AD54" s="3"/>
      <c r="AE54" s="171"/>
      <c r="AF54" s="171"/>
      <c r="AG54" s="160"/>
      <c r="AH54" s="162"/>
      <c r="AI54" s="171"/>
      <c r="AJ54" s="160"/>
      <c r="AK54" s="266"/>
      <c r="AL54" s="171"/>
      <c r="AM54" s="160"/>
      <c r="AN54" s="3"/>
      <c r="AO54" s="171"/>
      <c r="AP54" s="160"/>
      <c r="AQ54" s="173"/>
      <c r="AR54" s="173"/>
      <c r="AS54" s="173"/>
      <c r="AT54" s="3"/>
      <c r="AU54" s="171"/>
      <c r="AV54" s="160"/>
      <c r="AW54" s="186"/>
      <c r="AX54" s="171"/>
      <c r="AY54" s="160"/>
      <c r="AZ54" s="171"/>
      <c r="BA54" s="3"/>
      <c r="BB54" s="3"/>
      <c r="BC54" s="3"/>
      <c r="BD54" s="3"/>
      <c r="BE54" s="3"/>
      <c r="BF54" s="3"/>
      <c r="BG54" s="3"/>
      <c r="BH54" s="3"/>
      <c r="BI54" s="171"/>
      <c r="BJ54" s="171"/>
      <c r="BK54" s="160"/>
      <c r="BL54" s="162"/>
      <c r="BM54" s="171"/>
      <c r="BN54" s="160"/>
      <c r="BO54" s="266"/>
      <c r="BP54" s="171"/>
      <c r="BQ54" s="160"/>
      <c r="BR54" s="3"/>
      <c r="BS54" s="171"/>
      <c r="BT54" s="160"/>
      <c r="BU54" s="173"/>
      <c r="BV54" s="173"/>
      <c r="BW54" s="173"/>
      <c r="BX54" s="3"/>
      <c r="BY54" s="171"/>
      <c r="BZ54" s="160"/>
      <c r="CA54" s="3"/>
      <c r="CB54" s="3"/>
      <c r="CC54" s="3"/>
    </row>
    <row r="55" ht="15.75" customHeight="1">
      <c r="A55" s="3"/>
      <c r="B55" s="3"/>
      <c r="C55" s="3"/>
      <c r="D55" s="3"/>
      <c r="E55" s="3"/>
      <c r="F55" s="145"/>
      <c r="G55" s="146"/>
      <c r="H55" s="3"/>
      <c r="I55" s="175"/>
      <c r="J55" s="145"/>
      <c r="K55" s="146"/>
      <c r="L55" s="107"/>
      <c r="M55" s="3"/>
      <c r="N55" s="3"/>
      <c r="O55" s="3"/>
      <c r="P55" s="3"/>
      <c r="Q55" s="175"/>
      <c r="R55" s="146"/>
      <c r="S55" s="182"/>
      <c r="T55" s="175"/>
      <c r="U55" s="146"/>
      <c r="V55" s="175"/>
      <c r="W55" s="3"/>
      <c r="X55" s="3"/>
      <c r="Y55" s="3"/>
      <c r="Z55" s="3"/>
      <c r="AA55" s="3"/>
      <c r="AB55" s="3"/>
      <c r="AC55" s="3"/>
      <c r="AD55" s="3"/>
      <c r="AE55" s="175"/>
      <c r="AF55" s="175"/>
      <c r="AG55" s="146"/>
      <c r="AH55" s="162"/>
      <c r="AI55" s="175"/>
      <c r="AJ55" s="146"/>
      <c r="AK55" s="272"/>
      <c r="AL55" s="175"/>
      <c r="AM55" s="146"/>
      <c r="AN55" s="3"/>
      <c r="AO55" s="175"/>
      <c r="AP55" s="146"/>
      <c r="AQ55" s="177"/>
      <c r="AR55" s="177"/>
      <c r="AS55" s="177"/>
      <c r="AT55" s="3"/>
      <c r="AU55" s="175"/>
      <c r="AV55" s="146"/>
      <c r="AW55" s="186"/>
      <c r="AX55" s="175"/>
      <c r="AY55" s="146"/>
      <c r="AZ55" s="175"/>
      <c r="BA55" s="3"/>
      <c r="BB55" s="3"/>
      <c r="BC55" s="3"/>
      <c r="BD55" s="3"/>
      <c r="BE55" s="3"/>
      <c r="BF55" s="3"/>
      <c r="BG55" s="3"/>
      <c r="BH55" s="3"/>
      <c r="BI55" s="175"/>
      <c r="BJ55" s="175"/>
      <c r="BK55" s="146"/>
      <c r="BL55" s="162"/>
      <c r="BM55" s="175"/>
      <c r="BN55" s="146"/>
      <c r="BO55" s="272"/>
      <c r="BP55" s="175"/>
      <c r="BQ55" s="146"/>
      <c r="BR55" s="3"/>
      <c r="BS55" s="175"/>
      <c r="BT55" s="146"/>
      <c r="BU55" s="177"/>
      <c r="BV55" s="177"/>
      <c r="BW55" s="177"/>
      <c r="BX55" s="3"/>
      <c r="BY55" s="175"/>
      <c r="BZ55" s="146"/>
      <c r="CA55" s="3"/>
      <c r="CB55" s="3"/>
      <c r="CC55" s="3"/>
    </row>
    <row r="56" ht="15.75" customHeight="1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89"/>
      <c r="R56" s="189"/>
      <c r="S56" s="189"/>
      <c r="T56" s="189"/>
      <c r="U56" s="189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50" t="s">
        <v>135</v>
      </c>
      <c r="AG56" s="84"/>
      <c r="AH56" s="190"/>
      <c r="AI56" s="150" t="s">
        <v>135</v>
      </c>
      <c r="AJ56" s="84"/>
      <c r="AK56" s="110"/>
      <c r="AL56" s="150" t="s">
        <v>135</v>
      </c>
      <c r="AM56" s="84"/>
      <c r="AN56" s="110"/>
      <c r="AO56" s="150" t="s">
        <v>135</v>
      </c>
      <c r="AP56" s="84"/>
      <c r="AQ56" s="110"/>
      <c r="AR56" s="110"/>
      <c r="AS56" s="110"/>
      <c r="AT56" s="110"/>
      <c r="AU56" s="110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  <c r="BI56" s="110"/>
      <c r="BJ56" s="150" t="s">
        <v>135</v>
      </c>
      <c r="BK56" s="84"/>
      <c r="BL56" s="190"/>
      <c r="BM56" s="150" t="s">
        <v>135</v>
      </c>
      <c r="BN56" s="84"/>
      <c r="BO56" s="110"/>
      <c r="BP56" s="150" t="s">
        <v>135</v>
      </c>
      <c r="BQ56" s="84"/>
      <c r="BR56" s="110"/>
      <c r="BS56" s="150" t="s">
        <v>135</v>
      </c>
      <c r="BT56" s="84"/>
      <c r="BU56" s="110"/>
      <c r="BV56" s="110"/>
      <c r="BW56" s="110"/>
      <c r="BX56" s="110"/>
      <c r="BY56" s="150" t="s">
        <v>135</v>
      </c>
      <c r="BZ56" s="84"/>
      <c r="CA56" s="3"/>
      <c r="CB56" s="3"/>
      <c r="CC56" s="110"/>
    </row>
    <row r="57" ht="15.75" customHeight="1">
      <c r="A57" s="110"/>
      <c r="B57" s="110"/>
      <c r="C57" s="110"/>
      <c r="D57" s="110"/>
      <c r="E57" s="110"/>
      <c r="F57" s="110"/>
      <c r="G57" s="110"/>
      <c r="H57" s="110"/>
      <c r="I57" s="110"/>
      <c r="J57" s="191" t="s">
        <v>136</v>
      </c>
      <c r="K57" s="110"/>
      <c r="L57" s="110"/>
      <c r="M57" s="110"/>
      <c r="N57" s="110"/>
      <c r="O57" s="110"/>
      <c r="P57" s="110"/>
      <c r="Q57" s="189"/>
      <c r="R57" s="192"/>
      <c r="S57" s="84"/>
      <c r="T57" s="85"/>
      <c r="U57" s="190"/>
      <c r="V57" s="190"/>
      <c r="W57" s="190"/>
      <c r="X57" s="110"/>
      <c r="Y57" s="110"/>
      <c r="Z57" s="102"/>
      <c r="AA57" s="193"/>
      <c r="AB57" s="84"/>
      <c r="AC57" s="85"/>
      <c r="AD57" s="190"/>
      <c r="AE57" s="190"/>
      <c r="AF57" s="156" t="str">
        <f>IFERROR((R44+Z44+AI44)/(Q44+Y44+AH44),"-")</f>
        <v>-</v>
      </c>
      <c r="AG57" s="63"/>
      <c r="AH57" s="110"/>
      <c r="AI57" s="156" t="str">
        <f>iferror(R44/Q44,"-")</f>
        <v>-</v>
      </c>
      <c r="AJ57" s="63"/>
      <c r="AK57" s="110"/>
      <c r="AL57" s="156" t="str">
        <f>iferror(Z44/Y44,"-")</f>
        <v>-</v>
      </c>
      <c r="AM57" s="63"/>
      <c r="AN57" s="110"/>
      <c r="AO57" s="156" t="str">
        <f>iferror(AI44/AH44,"-")</f>
        <v>-</v>
      </c>
      <c r="AP57" s="63"/>
      <c r="AQ57" s="110"/>
      <c r="AR57" s="110"/>
      <c r="AS57" s="110"/>
      <c r="AT57" s="110"/>
      <c r="AU57" s="110"/>
      <c r="AV57" s="193"/>
      <c r="AW57" s="84"/>
      <c r="AX57" s="85"/>
      <c r="AY57" s="190"/>
      <c r="AZ57" s="190"/>
      <c r="BA57" s="190"/>
      <c r="BB57" s="110"/>
      <c r="BC57" s="110"/>
      <c r="BD57" s="102"/>
      <c r="BE57" s="193"/>
      <c r="BF57" s="84"/>
      <c r="BG57" s="85"/>
      <c r="BH57" s="190"/>
      <c r="BI57" s="190"/>
      <c r="BJ57" s="156">
        <f>IFERROR((AV44+BD44+BM44)/(AU44+BC44+BL44),"-")</f>
        <v>0.8928571429</v>
      </c>
      <c r="BK57" s="63"/>
      <c r="BL57" s="110"/>
      <c r="BM57" s="156">
        <f>iferror(AV44/AU44,"-")</f>
        <v>1</v>
      </c>
      <c r="BN57" s="63"/>
      <c r="BO57" s="110"/>
      <c r="BP57" s="156" t="str">
        <f>iferror(BD44/BC44,"-")</f>
        <v>-</v>
      </c>
      <c r="BQ57" s="63"/>
      <c r="BR57" s="110"/>
      <c r="BS57" s="156">
        <f>iferror(BM44/BL44,"-")</f>
        <v>0.8823529412</v>
      </c>
      <c r="BT57" s="63"/>
      <c r="BU57" s="110"/>
      <c r="BV57" s="110"/>
      <c r="BW57" s="110"/>
      <c r="BX57" s="110"/>
      <c r="BY57" s="156">
        <f>IFERROR((AV44+BD44+BM44+R44+Z44+AI44)/(AU44+BC44+BL44+Q44+Y44+AH44),"-")</f>
        <v>0.8928571429</v>
      </c>
      <c r="BZ57" s="63"/>
      <c r="CA57" s="110"/>
      <c r="CB57" s="110"/>
      <c r="CC57" s="110"/>
    </row>
    <row r="58" ht="15.75" customHeight="1">
      <c r="A58" s="110"/>
      <c r="B58" s="110"/>
      <c r="C58" s="110"/>
      <c r="D58" s="110"/>
      <c r="E58" s="110"/>
      <c r="F58" s="110"/>
      <c r="G58" s="110"/>
      <c r="H58" s="110"/>
      <c r="I58" s="110"/>
      <c r="J58" s="194" t="s">
        <v>137</v>
      </c>
      <c r="K58" s="110"/>
      <c r="L58" s="110"/>
      <c r="M58" s="110"/>
      <c r="N58" s="110"/>
      <c r="O58" s="110"/>
      <c r="P58" s="110"/>
      <c r="Q58" s="110"/>
      <c r="R58" s="163"/>
      <c r="S58" s="62"/>
      <c r="T58" s="63"/>
      <c r="U58" s="190"/>
      <c r="V58" s="190"/>
      <c r="W58" s="190"/>
      <c r="X58" s="110"/>
      <c r="Y58" s="110"/>
      <c r="Z58" s="196"/>
      <c r="AA58" s="163"/>
      <c r="AB58" s="62"/>
      <c r="AC58" s="63"/>
      <c r="AD58" s="190"/>
      <c r="AE58" s="190"/>
      <c r="AF58" s="171"/>
      <c r="AG58" s="160"/>
      <c r="AH58" s="110"/>
      <c r="AI58" s="171"/>
      <c r="AJ58" s="160"/>
      <c r="AK58" s="110"/>
      <c r="AL58" s="171"/>
      <c r="AM58" s="160"/>
      <c r="AN58" s="110"/>
      <c r="AO58" s="171"/>
      <c r="AP58" s="160"/>
      <c r="AQ58" s="138"/>
      <c r="AR58" s="84"/>
      <c r="AS58" s="84"/>
      <c r="AT58" s="85"/>
      <c r="AU58" s="110"/>
      <c r="AV58" s="163"/>
      <c r="AW58" s="62"/>
      <c r="AX58" s="63"/>
      <c r="AY58" s="190"/>
      <c r="AZ58" s="190"/>
      <c r="BA58" s="190"/>
      <c r="BB58" s="110"/>
      <c r="BC58" s="110"/>
      <c r="BD58" s="196"/>
      <c r="BE58" s="163"/>
      <c r="BF58" s="62"/>
      <c r="BG58" s="63"/>
      <c r="BH58" s="190"/>
      <c r="BI58" s="190"/>
      <c r="BJ58" s="171"/>
      <c r="BK58" s="160"/>
      <c r="BL58" s="110"/>
      <c r="BM58" s="171"/>
      <c r="BN58" s="160"/>
      <c r="BO58" s="110"/>
      <c r="BP58" s="171"/>
      <c r="BQ58" s="160"/>
      <c r="BR58" s="110"/>
      <c r="BS58" s="171"/>
      <c r="BT58" s="160"/>
      <c r="BU58" s="305"/>
      <c r="BV58" s="197"/>
      <c r="BW58" s="197"/>
      <c r="BX58" s="197"/>
      <c r="BY58" s="171"/>
      <c r="BZ58" s="160"/>
      <c r="CA58" s="197"/>
      <c r="CB58" s="197"/>
      <c r="CC58" s="306"/>
    </row>
    <row r="59" ht="15.75" customHeight="1">
      <c r="A59" s="110"/>
      <c r="B59" s="110"/>
      <c r="C59" s="110"/>
      <c r="D59" s="110"/>
      <c r="E59" s="110"/>
      <c r="F59" s="110"/>
      <c r="G59" s="110"/>
      <c r="H59" s="110"/>
      <c r="I59" s="110"/>
      <c r="J59" s="198" t="s">
        <v>138</v>
      </c>
      <c r="K59" s="110"/>
      <c r="L59" s="110"/>
      <c r="M59" s="110"/>
      <c r="N59" s="110"/>
      <c r="O59" s="110"/>
      <c r="P59" s="110"/>
      <c r="Q59" s="110"/>
      <c r="R59" s="171"/>
      <c r="T59" s="160"/>
      <c r="U59" s="190"/>
      <c r="V59" s="190"/>
      <c r="W59" s="190"/>
      <c r="X59" s="110"/>
      <c r="Y59" s="110"/>
      <c r="Z59" s="196"/>
      <c r="AA59" s="171"/>
      <c r="AC59" s="160"/>
      <c r="AD59" s="190"/>
      <c r="AE59" s="190"/>
      <c r="AF59" s="175"/>
      <c r="AG59" s="146"/>
      <c r="AH59" s="110"/>
      <c r="AI59" s="175"/>
      <c r="AJ59" s="146"/>
      <c r="AK59" s="110"/>
      <c r="AL59" s="175"/>
      <c r="AM59" s="146"/>
      <c r="AN59" s="110"/>
      <c r="AO59" s="175"/>
      <c r="AP59" s="146"/>
      <c r="AQ59" s="152"/>
      <c r="AR59" s="85"/>
      <c r="AS59" s="152"/>
      <c r="AT59" s="85"/>
      <c r="AU59" s="110"/>
      <c r="AV59" s="171"/>
      <c r="AX59" s="160"/>
      <c r="AY59" s="190"/>
      <c r="AZ59" s="190"/>
      <c r="BA59" s="190"/>
      <c r="BB59" s="110"/>
      <c r="BC59" s="110"/>
      <c r="BD59" s="196"/>
      <c r="BE59" s="171"/>
      <c r="BG59" s="160"/>
      <c r="BH59" s="190"/>
      <c r="BI59" s="190"/>
      <c r="BJ59" s="175"/>
      <c r="BK59" s="146"/>
      <c r="BL59" s="110"/>
      <c r="BM59" s="175"/>
      <c r="BN59" s="146"/>
      <c r="BO59" s="110"/>
      <c r="BP59" s="175"/>
      <c r="BQ59" s="146"/>
      <c r="BR59" s="110"/>
      <c r="BS59" s="175"/>
      <c r="BT59" s="146"/>
      <c r="BU59" s="201"/>
      <c r="BV59" s="199"/>
      <c r="BW59" s="199"/>
      <c r="BX59" s="199"/>
      <c r="BY59" s="175"/>
      <c r="BZ59" s="146"/>
      <c r="CA59" s="199"/>
      <c r="CB59" s="199"/>
      <c r="CC59" s="202"/>
    </row>
    <row r="60" ht="15.75" customHeight="1">
      <c r="A60" s="110"/>
      <c r="B60" s="110"/>
      <c r="C60" s="110"/>
      <c r="D60" s="110"/>
      <c r="E60" s="110"/>
      <c r="F60" s="110"/>
      <c r="G60" s="110"/>
      <c r="H60" s="110"/>
      <c r="I60" s="110"/>
      <c r="J60" s="200"/>
      <c r="K60" s="110"/>
      <c r="L60" s="110"/>
      <c r="M60" s="110"/>
      <c r="N60" s="110"/>
      <c r="O60" s="110"/>
      <c r="P60" s="110"/>
      <c r="Q60" s="110"/>
      <c r="R60" s="175"/>
      <c r="S60" s="145"/>
      <c r="T60" s="146"/>
      <c r="U60" s="190"/>
      <c r="V60" s="190"/>
      <c r="W60" s="190"/>
      <c r="X60" s="110"/>
      <c r="Y60" s="110"/>
      <c r="Z60" s="196"/>
      <c r="AA60" s="175"/>
      <c r="AB60" s="145"/>
      <c r="AC60" s="146"/>
      <c r="AD60" s="190"/>
      <c r="AE60" s="190"/>
      <c r="AF60" s="190"/>
      <c r="AG60" s="190"/>
      <c r="AH60" s="110"/>
      <c r="AI60" s="110"/>
      <c r="AJ60" s="110"/>
      <c r="AK60" s="110"/>
      <c r="AL60" s="110"/>
      <c r="AM60" s="110"/>
      <c r="AN60" s="110"/>
      <c r="AO60" s="110"/>
      <c r="AP60" s="110"/>
      <c r="AQ60" s="163"/>
      <c r="AR60" s="63"/>
      <c r="AS60" s="163"/>
      <c r="AT60" s="63"/>
      <c r="AU60" s="110"/>
      <c r="AV60" s="175"/>
      <c r="AW60" s="145"/>
      <c r="AX60" s="146"/>
      <c r="AY60" s="190"/>
      <c r="AZ60" s="190"/>
      <c r="BA60" s="190"/>
      <c r="BB60" s="110"/>
      <c r="BC60" s="110"/>
      <c r="BD60" s="196"/>
      <c r="BE60" s="175"/>
      <c r="BF60" s="145"/>
      <c r="BG60" s="146"/>
      <c r="BH60" s="190"/>
      <c r="BI60" s="190"/>
      <c r="BJ60" s="190"/>
      <c r="BK60" s="190"/>
      <c r="BL60" s="110"/>
      <c r="BM60" s="110"/>
      <c r="BN60" s="110"/>
      <c r="BO60" s="110"/>
      <c r="BP60" s="110"/>
      <c r="BQ60" s="110"/>
      <c r="BR60" s="110"/>
      <c r="BS60" s="110"/>
      <c r="BT60" s="110"/>
      <c r="BU60" s="201"/>
      <c r="BV60" s="199"/>
      <c r="BW60" s="199"/>
      <c r="BX60" s="199"/>
      <c r="BY60" s="199"/>
      <c r="BZ60" s="199"/>
      <c r="CA60" s="199"/>
      <c r="CB60" s="199"/>
      <c r="CC60" s="202"/>
    </row>
    <row r="61" ht="15.75" customHeight="1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90"/>
      <c r="V61" s="190"/>
      <c r="W61" s="190"/>
      <c r="X61" s="110"/>
      <c r="Y61" s="110"/>
      <c r="Z61" s="110"/>
      <c r="AA61" s="110"/>
      <c r="AB61" s="110"/>
      <c r="AC61" s="110"/>
      <c r="AD61" s="190"/>
      <c r="AE61" s="190"/>
      <c r="AF61" s="190"/>
      <c r="AG61" s="190"/>
      <c r="AH61" s="110"/>
      <c r="AI61" s="110"/>
      <c r="AJ61" s="110"/>
      <c r="AK61" s="110"/>
      <c r="AL61" s="110"/>
      <c r="AM61" s="110"/>
      <c r="AN61" s="110"/>
      <c r="AO61" s="110"/>
      <c r="AP61" s="110"/>
      <c r="AQ61" s="171"/>
      <c r="AR61" s="160"/>
      <c r="AS61" s="171"/>
      <c r="AT61" s="160"/>
      <c r="AU61" s="110"/>
      <c r="AV61" s="110"/>
      <c r="AW61" s="110"/>
      <c r="AX61" s="110"/>
      <c r="AY61" s="190"/>
      <c r="AZ61" s="190"/>
      <c r="BA61" s="190"/>
      <c r="BB61" s="110"/>
      <c r="BC61" s="110"/>
      <c r="BD61" s="110"/>
      <c r="BE61" s="110"/>
      <c r="BF61" s="110"/>
      <c r="BG61" s="110"/>
      <c r="BH61" s="190"/>
      <c r="BI61" s="190"/>
      <c r="BJ61" s="190"/>
      <c r="BK61" s="190"/>
      <c r="BL61" s="110"/>
      <c r="BM61" s="110"/>
      <c r="BN61" s="110"/>
      <c r="BO61" s="110"/>
      <c r="BP61" s="110"/>
      <c r="BQ61" s="110"/>
      <c r="BR61" s="110"/>
      <c r="BS61" s="110"/>
      <c r="BT61" s="110"/>
      <c r="BU61" s="201"/>
      <c r="BV61" s="199"/>
      <c r="BW61" s="199"/>
      <c r="BX61" s="199"/>
      <c r="BY61" s="199"/>
      <c r="BZ61" s="199"/>
      <c r="CA61" s="199"/>
      <c r="CB61" s="199"/>
      <c r="CC61" s="202"/>
    </row>
    <row r="62" ht="15.75" customHeight="1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90"/>
      <c r="V62" s="190"/>
      <c r="W62" s="190"/>
      <c r="X62" s="110"/>
      <c r="Y62" s="110"/>
      <c r="Z62" s="110"/>
      <c r="AA62" s="110"/>
      <c r="AB62" s="110"/>
      <c r="AC62" s="110"/>
      <c r="AD62" s="190"/>
      <c r="AE62" s="190"/>
      <c r="AF62" s="190"/>
      <c r="AG62" s="190"/>
      <c r="AH62" s="110"/>
      <c r="AI62" s="110"/>
      <c r="AJ62" s="110"/>
      <c r="AK62" s="110"/>
      <c r="AL62" s="110"/>
      <c r="AM62" s="110"/>
      <c r="AN62" s="110"/>
      <c r="AO62" s="110"/>
      <c r="AP62" s="110"/>
      <c r="AQ62" s="175"/>
      <c r="AR62" s="146"/>
      <c r="AS62" s="175"/>
      <c r="AT62" s="146"/>
      <c r="AU62" s="110"/>
      <c r="AV62" s="110"/>
      <c r="AW62" s="110"/>
      <c r="AX62" s="110"/>
      <c r="AY62" s="190"/>
      <c r="AZ62" s="190"/>
      <c r="BA62" s="190"/>
      <c r="BB62" s="110"/>
      <c r="BC62" s="110"/>
      <c r="BD62" s="110"/>
      <c r="BE62" s="110"/>
      <c r="BF62" s="110"/>
      <c r="BG62" s="110"/>
      <c r="BH62" s="190"/>
      <c r="BI62" s="190"/>
      <c r="BJ62" s="190"/>
      <c r="BK62" s="190"/>
      <c r="BL62" s="110"/>
      <c r="BM62" s="110"/>
      <c r="BN62" s="110"/>
      <c r="BO62" s="110"/>
      <c r="BP62" s="110"/>
      <c r="BQ62" s="110"/>
      <c r="BR62" s="110"/>
      <c r="BS62" s="110"/>
      <c r="BT62" s="110"/>
      <c r="BU62" s="203"/>
      <c r="BV62" s="204"/>
      <c r="BW62" s="204"/>
      <c r="BX62" s="204"/>
      <c r="BY62" s="204"/>
      <c r="BZ62" s="204"/>
      <c r="CA62" s="204"/>
      <c r="CB62" s="204"/>
      <c r="CC62" s="205"/>
    </row>
    <row r="63" ht="15.75" customHeight="1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90"/>
      <c r="V63" s="190"/>
      <c r="W63" s="190"/>
      <c r="X63" s="110"/>
      <c r="Y63" s="110"/>
      <c r="Z63" s="110"/>
      <c r="AA63" s="110"/>
      <c r="AB63" s="110"/>
      <c r="AC63" s="110"/>
      <c r="AD63" s="190"/>
      <c r="AE63" s="190"/>
      <c r="AF63" s="190"/>
      <c r="AG63" s="190"/>
      <c r="AH63" s="110"/>
      <c r="AI63" s="110"/>
      <c r="AJ63" s="110"/>
      <c r="AK63" s="110"/>
      <c r="AL63" s="110"/>
      <c r="AM63" s="110"/>
      <c r="AN63" s="110"/>
      <c r="AO63" s="110"/>
      <c r="AP63" s="110"/>
      <c r="AQ63" s="152"/>
      <c r="AR63" s="85"/>
      <c r="AS63" s="152"/>
      <c r="AT63" s="85"/>
      <c r="AU63" s="110"/>
      <c r="AV63" s="110"/>
      <c r="AW63" s="110"/>
      <c r="AX63" s="110"/>
      <c r="AY63" s="110"/>
      <c r="AZ63" s="110"/>
      <c r="BA63" s="110"/>
      <c r="BB63" s="110"/>
      <c r="BC63" s="110"/>
      <c r="BD63" s="110"/>
      <c r="BE63" s="110"/>
      <c r="BF63" s="110"/>
      <c r="BG63" s="110"/>
      <c r="BH63" s="110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10"/>
      <c r="BU63" s="110"/>
      <c r="BV63" s="110"/>
      <c r="BW63" s="110"/>
      <c r="BX63" s="110"/>
      <c r="BY63" s="110"/>
      <c r="BZ63" s="110"/>
      <c r="CA63" s="110"/>
      <c r="CB63" s="110"/>
      <c r="CC63" s="110"/>
    </row>
    <row r="64" ht="15.75" customHeight="1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90"/>
      <c r="V64" s="190"/>
      <c r="W64" s="190"/>
      <c r="X64" s="110"/>
      <c r="Y64" s="110"/>
      <c r="Z64" s="110"/>
      <c r="AA64" s="110"/>
      <c r="AB64" s="110"/>
      <c r="AC64" s="110"/>
      <c r="AD64" s="190"/>
      <c r="AE64" s="190"/>
      <c r="AF64" s="190"/>
      <c r="AG64" s="190"/>
      <c r="AH64" s="110"/>
      <c r="AI64" s="110"/>
      <c r="AJ64" s="110"/>
      <c r="AK64" s="110"/>
      <c r="AL64" s="110"/>
      <c r="AM64" s="110"/>
      <c r="AN64" s="110"/>
      <c r="AO64" s="110"/>
      <c r="AP64" s="110"/>
      <c r="AQ64" s="163"/>
      <c r="AR64" s="63"/>
      <c r="AS64" s="167"/>
      <c r="AT64" s="160"/>
      <c r="AU64" s="110"/>
      <c r="AV64" s="110"/>
      <c r="AW64" s="110"/>
      <c r="AX64" s="110"/>
      <c r="AY64" s="11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0"/>
      <c r="BN64" s="110"/>
      <c r="BO64" s="110"/>
      <c r="BP64" s="110"/>
      <c r="BQ64" s="110"/>
      <c r="BR64" s="110"/>
      <c r="BS64" s="110"/>
      <c r="BT64" s="110"/>
      <c r="BU64" s="110"/>
      <c r="BV64" s="110"/>
      <c r="BW64" s="110"/>
      <c r="BX64" s="110"/>
      <c r="BY64" s="110"/>
      <c r="BZ64" s="110"/>
      <c r="CA64" s="110"/>
      <c r="CB64" s="110"/>
      <c r="CC64" s="110"/>
    </row>
    <row r="65" ht="15.75" customHeight="1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90"/>
      <c r="V65" s="190"/>
      <c r="W65" s="190"/>
      <c r="X65" s="110"/>
      <c r="Y65" s="110"/>
      <c r="Z65" s="110"/>
      <c r="AA65" s="110"/>
      <c r="AB65" s="110"/>
      <c r="AC65" s="110"/>
      <c r="AD65" s="190"/>
      <c r="AE65" s="190"/>
      <c r="AF65" s="190"/>
      <c r="AG65" s="190"/>
      <c r="AH65" s="110"/>
      <c r="AI65" s="110"/>
      <c r="AJ65" s="110"/>
      <c r="AK65" s="110"/>
      <c r="AL65" s="110"/>
      <c r="AM65" s="110"/>
      <c r="AN65" s="110"/>
      <c r="AO65" s="110"/>
      <c r="AP65" s="110"/>
      <c r="AQ65" s="171"/>
      <c r="AR65" s="160"/>
      <c r="AT65" s="160"/>
      <c r="AU65" s="110"/>
      <c r="AV65" s="110"/>
      <c r="AW65" s="110"/>
      <c r="AX65" s="110"/>
      <c r="AY65" s="110"/>
      <c r="AZ65" s="110"/>
      <c r="BA65" s="110"/>
      <c r="BB65" s="110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0"/>
      <c r="BO65" s="110"/>
      <c r="BP65" s="110"/>
      <c r="BQ65" s="110"/>
      <c r="BR65" s="110"/>
      <c r="BS65" s="110"/>
      <c r="BT65" s="110"/>
      <c r="BU65" s="110"/>
      <c r="BV65" s="110"/>
      <c r="BW65" s="110"/>
      <c r="BX65" s="110"/>
      <c r="BY65" s="110"/>
      <c r="BZ65" s="110"/>
      <c r="CA65" s="110"/>
      <c r="CB65" s="110"/>
      <c r="CC65" s="110"/>
    </row>
    <row r="66" ht="15.75" customHeight="1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75"/>
      <c r="AR66" s="146"/>
      <c r="AS66" s="145"/>
      <c r="AT66" s="146"/>
      <c r="AU66" s="110"/>
      <c r="AV66" s="110"/>
      <c r="AW66" s="110"/>
      <c r="AX66" s="110"/>
      <c r="AY66" s="110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0"/>
      <c r="BO66" s="110"/>
      <c r="BP66" s="110"/>
      <c r="BQ66" s="110"/>
      <c r="BR66" s="110"/>
      <c r="BS66" s="110"/>
      <c r="BT66" s="110"/>
      <c r="BU66" s="110"/>
      <c r="BV66" s="110"/>
      <c r="BW66" s="110"/>
      <c r="BX66" s="110"/>
      <c r="BY66" s="110"/>
      <c r="BZ66" s="110"/>
      <c r="CA66" s="110"/>
      <c r="CB66" s="110"/>
      <c r="CC66" s="110"/>
    </row>
    <row r="67" ht="15.75" customHeight="1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0"/>
      <c r="BO67" s="110"/>
      <c r="BP67" s="110"/>
      <c r="BQ67" s="110"/>
      <c r="BR67" s="110"/>
      <c r="BS67" s="110"/>
      <c r="BT67" s="110"/>
      <c r="BU67" s="110"/>
      <c r="BV67" s="110"/>
      <c r="BW67" s="110"/>
      <c r="BX67" s="110"/>
      <c r="BY67" s="110"/>
      <c r="BZ67" s="110"/>
      <c r="CA67" s="110"/>
      <c r="CB67" s="110"/>
      <c r="CC67" s="110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5">
    <mergeCell ref="F48:G48"/>
    <mergeCell ref="I48:K48"/>
    <mergeCell ref="Q48:R48"/>
    <mergeCell ref="T48:U48"/>
    <mergeCell ref="AF48:AG48"/>
    <mergeCell ref="AI48:AJ48"/>
    <mergeCell ref="AL48:AM48"/>
    <mergeCell ref="AO48:AP48"/>
    <mergeCell ref="AU48:AV48"/>
    <mergeCell ref="AX48:AY48"/>
    <mergeCell ref="BM48:BN48"/>
    <mergeCell ref="BP48:BQ48"/>
    <mergeCell ref="BS48:BT48"/>
    <mergeCell ref="BY48:BZ48"/>
    <mergeCell ref="BW49:BW51"/>
    <mergeCell ref="BY49:BZ51"/>
    <mergeCell ref="BY52:BZ52"/>
    <mergeCell ref="BM49:BN51"/>
    <mergeCell ref="BM52:BN52"/>
    <mergeCell ref="BS49:BT51"/>
    <mergeCell ref="BS52:BT52"/>
    <mergeCell ref="BJ48:BK48"/>
    <mergeCell ref="BJ49:BK51"/>
    <mergeCell ref="BP49:BQ51"/>
    <mergeCell ref="BU49:BU51"/>
    <mergeCell ref="BV49:BV51"/>
    <mergeCell ref="BJ52:BK52"/>
    <mergeCell ref="BP52:BQ52"/>
    <mergeCell ref="B1:B2"/>
    <mergeCell ref="G2:K2"/>
    <mergeCell ref="A3:B4"/>
    <mergeCell ref="G3:K3"/>
    <mergeCell ref="O3:P3"/>
    <mergeCell ref="O4:P4"/>
    <mergeCell ref="A5:B5"/>
    <mergeCell ref="O7:P7"/>
    <mergeCell ref="I11:N11"/>
    <mergeCell ref="Q11:W11"/>
    <mergeCell ref="Y11:AF11"/>
    <mergeCell ref="AU11:BA11"/>
    <mergeCell ref="BC11:BJ11"/>
    <mergeCell ref="BL11:BS11"/>
    <mergeCell ref="BU11:BW11"/>
    <mergeCell ref="O5:P5"/>
    <mergeCell ref="O6:P6"/>
    <mergeCell ref="AN7:AP8"/>
    <mergeCell ref="BR7:BX8"/>
    <mergeCell ref="Q10:AS10"/>
    <mergeCell ref="AU10:BW10"/>
    <mergeCell ref="BY10:CA11"/>
    <mergeCell ref="AU47:AY47"/>
    <mergeCell ref="BJ47:BK47"/>
    <mergeCell ref="BM47:BN47"/>
    <mergeCell ref="BP47:BQ47"/>
    <mergeCell ref="BS47:BT47"/>
    <mergeCell ref="BV47:BW47"/>
    <mergeCell ref="BY47:BZ47"/>
    <mergeCell ref="AO47:AP47"/>
    <mergeCell ref="AO49:AP51"/>
    <mergeCell ref="AH11:AO11"/>
    <mergeCell ref="AQ11:AS11"/>
    <mergeCell ref="AF47:AG47"/>
    <mergeCell ref="AL47:AM47"/>
    <mergeCell ref="AR47:AS47"/>
    <mergeCell ref="AL49:AM51"/>
    <mergeCell ref="AS49:AS51"/>
    <mergeCell ref="AI47:AJ47"/>
    <mergeCell ref="AI49:AJ51"/>
    <mergeCell ref="AI52:AJ52"/>
    <mergeCell ref="AI53:AJ55"/>
    <mergeCell ref="AL53:AM55"/>
    <mergeCell ref="AO53:AP55"/>
    <mergeCell ref="AQ53:AQ55"/>
    <mergeCell ref="BU53:BU55"/>
    <mergeCell ref="BV53:BV55"/>
    <mergeCell ref="BW53:BW55"/>
    <mergeCell ref="BY53:BZ55"/>
    <mergeCell ref="BY56:BZ56"/>
    <mergeCell ref="BY57:BZ59"/>
    <mergeCell ref="BM53:BN55"/>
    <mergeCell ref="BM56:BN56"/>
    <mergeCell ref="BJ57:BK59"/>
    <mergeCell ref="BM57:BN59"/>
    <mergeCell ref="BP57:BQ59"/>
    <mergeCell ref="BE58:BG60"/>
    <mergeCell ref="BS53:BT55"/>
    <mergeCell ref="BS56:BT56"/>
    <mergeCell ref="BS57:BT59"/>
    <mergeCell ref="AR53:AR55"/>
    <mergeCell ref="BI53:BI55"/>
    <mergeCell ref="BJ53:BK55"/>
    <mergeCell ref="BP53:BQ55"/>
    <mergeCell ref="BJ56:BK56"/>
    <mergeCell ref="BP56:BQ56"/>
    <mergeCell ref="BE57:BG57"/>
    <mergeCell ref="AQ63:AR63"/>
    <mergeCell ref="AQ64:AR66"/>
    <mergeCell ref="AS64:AT66"/>
    <mergeCell ref="AS53:AS55"/>
    <mergeCell ref="AQ58:AT58"/>
    <mergeCell ref="AQ59:AR59"/>
    <mergeCell ref="AS59:AT59"/>
    <mergeCell ref="AQ60:AR62"/>
    <mergeCell ref="AS60:AT62"/>
    <mergeCell ref="AS63:AT63"/>
    <mergeCell ref="AF49:AG51"/>
    <mergeCell ref="AF52:AG52"/>
    <mergeCell ref="AE53:AE55"/>
    <mergeCell ref="AF53:AG55"/>
    <mergeCell ref="AI56:AJ56"/>
    <mergeCell ref="AL56:AM56"/>
    <mergeCell ref="AO56:AP56"/>
    <mergeCell ref="AQ49:AQ51"/>
    <mergeCell ref="AR49:AR51"/>
    <mergeCell ref="AU49:AV51"/>
    <mergeCell ref="AX49:AY51"/>
    <mergeCell ref="AU53:AV55"/>
    <mergeCell ref="AX53:AY55"/>
    <mergeCell ref="AZ53:AZ55"/>
    <mergeCell ref="G4:H4"/>
    <mergeCell ref="G5:H5"/>
    <mergeCell ref="G6:H6"/>
    <mergeCell ref="G7:H7"/>
    <mergeCell ref="G8:H8"/>
    <mergeCell ref="G9:H9"/>
    <mergeCell ref="Q47:U47"/>
    <mergeCell ref="T49:U51"/>
    <mergeCell ref="T52:U52"/>
    <mergeCell ref="T53:U55"/>
    <mergeCell ref="V53:V55"/>
    <mergeCell ref="R57:T57"/>
    <mergeCell ref="R58:T60"/>
    <mergeCell ref="AL52:AM52"/>
    <mergeCell ref="AO52:AP52"/>
    <mergeCell ref="AU52:AV52"/>
    <mergeCell ref="AX52:AY52"/>
    <mergeCell ref="I52:K52"/>
    <mergeCell ref="I53:K55"/>
    <mergeCell ref="I47:K47"/>
    <mergeCell ref="F49:G51"/>
    <mergeCell ref="I49:K51"/>
    <mergeCell ref="Q49:R51"/>
    <mergeCell ref="F52:G52"/>
    <mergeCell ref="Q52:R52"/>
    <mergeCell ref="F53:G55"/>
    <mergeCell ref="Q53:R55"/>
    <mergeCell ref="AF56:AG56"/>
    <mergeCell ref="AA57:AC57"/>
    <mergeCell ref="AF57:AG59"/>
    <mergeCell ref="AI57:AJ59"/>
    <mergeCell ref="AL57:AM59"/>
    <mergeCell ref="AO57:AP59"/>
    <mergeCell ref="AA58:AC60"/>
    <mergeCell ref="AV57:AX57"/>
    <mergeCell ref="AV58:AX60"/>
  </mergeCells>
  <conditionalFormatting sqref="E13:F43">
    <cfRule type="containsBlanks" dxfId="1" priority="1">
      <formula>LEN(TRIM(E13))=0</formula>
    </cfRule>
  </conditionalFormatting>
  <conditionalFormatting sqref="E13:F43">
    <cfRule type="containsText" dxfId="0" priority="2" operator="containsText" text="Yes">
      <formula>NOT(ISERROR(SEARCH(("Yes"),(E13))))</formula>
    </cfRule>
  </conditionalFormatting>
  <conditionalFormatting sqref="E13:F43">
    <cfRule type="containsText" dxfId="2" priority="3" operator="containsText" text="No">
      <formula>NOT(ISERROR(SEARCH(("No"),(E13))))</formula>
    </cfRule>
  </conditionalFormatting>
  <conditionalFormatting sqref="I49:J51">
    <cfRule type="cellIs" dxfId="0" priority="4" operator="greaterThan">
      <formula>"40%"</formula>
    </cfRule>
  </conditionalFormatting>
  <conditionalFormatting sqref="I49:J51">
    <cfRule type="beginsWith" dxfId="3" priority="5" operator="beginsWith" text="3">
      <formula>LEFT((I49),LEN("3"))=("3")</formula>
    </cfRule>
  </conditionalFormatting>
  <conditionalFormatting sqref="I49:J51">
    <cfRule type="cellIs" dxfId="4" priority="6" operator="lessThan">
      <formula>30</formula>
    </cfRule>
  </conditionalFormatting>
  <conditionalFormatting sqref="I53:J55">
    <cfRule type="cellIs" dxfId="0" priority="7" operator="greaterThan">
      <formula>"15%"</formula>
    </cfRule>
  </conditionalFormatting>
  <conditionalFormatting sqref="I53:J55">
    <cfRule type="cellIs" dxfId="3" priority="8" operator="between">
      <formula>"10%"</formula>
      <formula>"15%"</formula>
    </cfRule>
  </conditionalFormatting>
  <conditionalFormatting sqref="I53:J55">
    <cfRule type="cellIs" dxfId="2" priority="9" operator="lessThan">
      <formula>"10%"</formula>
    </cfRule>
  </conditionalFormatting>
  <conditionalFormatting sqref="F49:G51">
    <cfRule type="cellIs" dxfId="0" priority="10" operator="lessThan">
      <formula>25</formula>
    </cfRule>
  </conditionalFormatting>
  <conditionalFormatting sqref="F49:G51">
    <cfRule type="cellIs" dxfId="1" priority="11" operator="between">
      <formula>25.1</formula>
      <formula>35</formula>
    </cfRule>
  </conditionalFormatting>
  <conditionalFormatting sqref="F53:G55">
    <cfRule type="cellIs" dxfId="0" priority="12" operator="greaterThan">
      <formula>"125%"</formula>
    </cfRule>
  </conditionalFormatting>
  <conditionalFormatting sqref="F53:G55">
    <cfRule type="cellIs" dxfId="1" priority="13" operator="between">
      <formula>"100%"</formula>
      <formula>"124.90%"</formula>
    </cfRule>
  </conditionalFormatting>
  <conditionalFormatting sqref="F53:G55">
    <cfRule type="cellIs" dxfId="2" priority="14" operator="lessThan">
      <formula>"99.90%"</formula>
    </cfRule>
  </conditionalFormatting>
  <conditionalFormatting sqref="M49:R51 AR49:AV51">
    <cfRule type="cellIs" dxfId="0" priority="15" operator="greaterThan">
      <formula>"85%"</formula>
    </cfRule>
  </conditionalFormatting>
  <conditionalFormatting sqref="M49:R51 AR49:AV51">
    <cfRule type="cellIs" dxfId="1" priority="16" operator="between">
      <formula>"70%"</formula>
      <formula>"84.90%"</formula>
    </cfRule>
  </conditionalFormatting>
  <conditionalFormatting sqref="M49:R51 AR49:AV51">
    <cfRule type="cellIs" dxfId="2" priority="17" operator="lessThan">
      <formula>"69.90%"</formula>
    </cfRule>
  </conditionalFormatting>
  <conditionalFormatting sqref="S53:U55 AC49:AO49 AW53:AY55 BG49:BS49 BV49:BY49">
    <cfRule type="cellIs" dxfId="0" priority="18" operator="greaterThan">
      <formula>"30%"</formula>
    </cfRule>
  </conditionalFormatting>
  <conditionalFormatting sqref="S53:U55 AC49:AO49 AW53:AY55 BG49:BS49 BV49:BY49">
    <cfRule type="cellIs" dxfId="1" priority="19" operator="between">
      <formula>"20%"</formula>
      <formula>"29.90%"</formula>
    </cfRule>
  </conditionalFormatting>
  <conditionalFormatting sqref="S53:U55 AC49:AO49 AW53:AY55 BG49:BS49 BV49:BY49">
    <cfRule type="cellIs" dxfId="2" priority="20" operator="lessThan">
      <formula>"19.99%"</formula>
    </cfRule>
  </conditionalFormatting>
  <conditionalFormatting sqref="M53:R55 AC53:AO53 AD57:AO57 AR53:AV55 BG53:BS53 BH57:BS57 BV53:BY53 BV57:BY57">
    <cfRule type="cellIs" dxfId="0" priority="21" operator="greaterThan">
      <formula>"80%"</formula>
    </cfRule>
  </conditionalFormatting>
  <conditionalFormatting sqref="M53:R55 AC53:AO53 AD57:AO57 AR53:AV55 BG53:BS53 BH57:BS57 BV53:BY53 BV57:BY57">
    <cfRule type="cellIs" dxfId="1" priority="22" operator="between">
      <formula>"70%"</formula>
      <formula>"79.99%"</formula>
    </cfRule>
  </conditionalFormatting>
  <conditionalFormatting sqref="M53:R55 AC53:AO53 AD57:AO57 AR53:AV55 BG53:BS53 BH57:BS57 BV53:BY53 BV57:BY57">
    <cfRule type="cellIs" dxfId="2" priority="23" operator="lessThan">
      <formula>"69.99%"</formula>
    </cfRule>
  </conditionalFormatting>
  <conditionalFormatting sqref="AQ49:AQ51 BU49:BU51">
    <cfRule type="cellIs" dxfId="0" priority="24" operator="lessThan">
      <formula>150</formula>
    </cfRule>
  </conditionalFormatting>
  <conditionalFormatting sqref="AQ49:AQ51 BU49:BU51">
    <cfRule type="cellIs" dxfId="1" priority="25" operator="between">
      <formula>150.01</formula>
      <formula>250</formula>
    </cfRule>
  </conditionalFormatting>
  <conditionalFormatting sqref="AQ49:AQ51 BU49:BU51">
    <cfRule type="cellIs" dxfId="2" priority="26" operator="greaterThan">
      <formula>250.01</formula>
    </cfRule>
  </conditionalFormatting>
  <conditionalFormatting sqref="AR49:AR51 BV49:BV51">
    <cfRule type="cellIs" dxfId="0" priority="27" operator="lessThan">
      <formula>300</formula>
    </cfRule>
  </conditionalFormatting>
  <conditionalFormatting sqref="AR49:AR51 BV49:BV51">
    <cfRule type="cellIs" dxfId="1" priority="28" operator="between">
      <formula>300.01</formula>
      <formula>400</formula>
    </cfRule>
  </conditionalFormatting>
  <conditionalFormatting sqref="AR49:AR51 BV49:BV51">
    <cfRule type="cellIs" dxfId="2" priority="29" operator="greaterThan">
      <formula>400.01</formula>
    </cfRule>
  </conditionalFormatting>
  <conditionalFormatting sqref="AS49:AS51 BW49:BW51">
    <cfRule type="cellIs" dxfId="0" priority="30" operator="greaterThan">
      <formula>"120%"</formula>
    </cfRule>
  </conditionalFormatting>
  <conditionalFormatting sqref="AS49:AS51 BW49:BW51">
    <cfRule type="cellIs" dxfId="1" priority="31" operator="between">
      <formula>"100%"</formula>
      <formula>"119.99%"</formula>
    </cfRule>
  </conditionalFormatting>
  <conditionalFormatting sqref="AS49:AS51 BW49:BW51">
    <cfRule type="cellIs" dxfId="2" priority="32" operator="lessThan">
      <formula>"99.99%"</formula>
    </cfRule>
  </conditionalFormatting>
  <conditionalFormatting sqref="AS53:AS55 BW53:BW55">
    <cfRule type="cellIs" dxfId="0" priority="33" operator="greaterThan">
      <formula>"500%"</formula>
    </cfRule>
  </conditionalFormatting>
  <conditionalFormatting sqref="AS53:AS55 BW53:BW55">
    <cfRule type="cellIs" dxfId="1" priority="34" operator="between">
      <formula>"250%"</formula>
      <formula>"499.99%"</formula>
    </cfRule>
  </conditionalFormatting>
  <conditionalFormatting sqref="AS53:AS55 BW53:BW55">
    <cfRule type="cellIs" dxfId="2" priority="35" operator="lessThan">
      <formula>"249.99%"</formula>
    </cfRule>
  </conditionalFormatting>
  <conditionalFormatting sqref="F49:G51">
    <cfRule type="cellIs" dxfId="2" priority="36" operator="greaterThan">
      <formula>35.01</formula>
    </cfRule>
  </conditionalFormatting>
  <dataValidations>
    <dataValidation type="list" allowBlank="1" sqref="E13:F43">
      <formula1>"Yes,No"</formula1>
    </dataValidation>
  </dataValidations>
  <hyperlinks>
    <hyperlink r:id="rId2" ref="A3"/>
  </hyperlinks>
  <drawing r:id="rId3"/>
  <legacyDrawing r:id="rId4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17.63"/>
    <col customWidth="1" min="3" max="4" width="11.0"/>
    <col customWidth="1" min="5" max="5" width="13.0"/>
    <col customWidth="1" min="6" max="6" width="13.75"/>
    <col customWidth="1" min="7" max="7" width="11.38"/>
    <col customWidth="1" min="8" max="9" width="12.0"/>
    <col customWidth="1" min="10" max="10" width="15.38"/>
    <col customWidth="1" min="11" max="11" width="11.5"/>
    <col customWidth="1" min="12" max="12" width="13.0"/>
    <col customWidth="1" hidden="1" min="13" max="13" width="9.75"/>
    <col customWidth="1" min="14" max="14" width="16.88"/>
    <col customWidth="1" min="15" max="15" width="6.38"/>
    <col customWidth="1" min="16" max="16" width="15.0"/>
    <col customWidth="1" min="17" max="17" width="10.13"/>
    <col customWidth="1" min="18" max="18" width="9.63"/>
    <col customWidth="1" min="19" max="19" width="10.38"/>
    <col customWidth="1" min="20" max="20" width="8.63"/>
    <col customWidth="1" min="21" max="21" width="10.0"/>
    <col customWidth="1" min="22" max="22" width="11.63"/>
    <col customWidth="1" min="23" max="23" width="13.13"/>
    <col customWidth="1" min="24" max="24" width="16.0"/>
    <col customWidth="1" min="28" max="28" width="13.5"/>
    <col customWidth="1" min="29" max="29" width="14.88"/>
  </cols>
  <sheetData>
    <row r="1" ht="15.75" customHeight="1">
      <c r="A1" s="206"/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8"/>
      <c r="P1" s="208"/>
      <c r="Q1" s="208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3"/>
      <c r="AE1" s="3"/>
    </row>
    <row r="2" ht="74.25" customHeight="1">
      <c r="A2" s="210"/>
      <c r="B2" s="211" t="s">
        <v>216</v>
      </c>
      <c r="M2" s="210"/>
      <c r="N2" s="207"/>
      <c r="O2" s="210"/>
      <c r="P2" s="210"/>
      <c r="Q2" s="206"/>
      <c r="R2" s="212"/>
      <c r="S2" s="212"/>
      <c r="T2" s="212"/>
      <c r="U2" s="212"/>
      <c r="V2" s="212"/>
      <c r="W2" s="209"/>
      <c r="X2" s="209"/>
      <c r="Y2" s="209"/>
      <c r="Z2" s="209"/>
      <c r="AA2" s="209"/>
      <c r="AB2" s="209"/>
      <c r="AC2" s="209"/>
      <c r="AD2" s="3"/>
      <c r="AE2" s="3"/>
    </row>
    <row r="3" ht="15.75" customHeight="1">
      <c r="A3" s="213"/>
      <c r="B3" s="210"/>
      <c r="C3" s="210"/>
      <c r="D3" s="210"/>
      <c r="E3" s="210"/>
      <c r="F3" s="210"/>
      <c r="G3" s="210"/>
      <c r="H3" s="207"/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/>
      <c r="T3" s="207"/>
      <c r="U3" s="207"/>
      <c r="V3" s="207"/>
      <c r="W3" s="209"/>
      <c r="X3" s="209"/>
      <c r="Y3" s="209"/>
      <c r="Z3" s="209"/>
      <c r="AA3" s="209"/>
      <c r="AB3" s="209"/>
      <c r="AC3" s="209"/>
      <c r="AD3" s="3"/>
      <c r="AE3" s="3"/>
    </row>
    <row r="4" ht="34.5" customHeight="1">
      <c r="A4" s="214" t="s">
        <v>217</v>
      </c>
      <c r="B4" s="215"/>
      <c r="C4" s="215"/>
      <c r="D4" s="215"/>
      <c r="E4" s="215"/>
      <c r="F4" s="216" t="s">
        <v>140</v>
      </c>
      <c r="G4" s="41"/>
      <c r="H4" s="41"/>
      <c r="I4" s="41"/>
      <c r="J4" s="41"/>
      <c r="K4" s="41"/>
      <c r="L4" s="41"/>
      <c r="M4" s="41"/>
      <c r="N4" s="217"/>
      <c r="O4" s="210"/>
      <c r="P4" s="216" t="s">
        <v>141</v>
      </c>
      <c r="Q4" s="41"/>
      <c r="R4" s="41"/>
      <c r="S4" s="41"/>
      <c r="T4" s="41"/>
      <c r="U4" s="41"/>
      <c r="V4" s="41"/>
      <c r="W4" s="41"/>
      <c r="X4" s="209"/>
      <c r="Y4" s="209"/>
      <c r="Z4" s="209"/>
      <c r="AA4" s="209"/>
      <c r="AB4" s="209"/>
      <c r="AC4" s="209"/>
      <c r="AD4" s="209"/>
      <c r="AE4" s="3"/>
    </row>
    <row r="5" ht="15.75" customHeight="1">
      <c r="A5" s="218" t="s">
        <v>142</v>
      </c>
      <c r="B5" s="218" t="s">
        <v>143</v>
      </c>
      <c r="C5" s="218" t="s">
        <v>144</v>
      </c>
      <c r="D5" s="218" t="s">
        <v>145</v>
      </c>
      <c r="E5" s="219" t="s">
        <v>146</v>
      </c>
      <c r="F5" s="218" t="s">
        <v>147</v>
      </c>
      <c r="G5" s="219" t="s">
        <v>148</v>
      </c>
      <c r="H5" s="218" t="s">
        <v>149</v>
      </c>
      <c r="I5" s="219" t="s">
        <v>150</v>
      </c>
      <c r="J5" s="218" t="s">
        <v>151</v>
      </c>
      <c r="K5" s="220" t="s">
        <v>152</v>
      </c>
      <c r="L5" s="218" t="s">
        <v>153</v>
      </c>
      <c r="M5" s="219"/>
      <c r="N5" s="221" t="s">
        <v>154</v>
      </c>
      <c r="O5" s="210"/>
      <c r="P5" s="220" t="s">
        <v>155</v>
      </c>
      <c r="Q5" s="219" t="s">
        <v>156</v>
      </c>
      <c r="R5" s="220" t="s">
        <v>111</v>
      </c>
      <c r="S5" s="218" t="s">
        <v>116</v>
      </c>
      <c r="T5" s="218" t="s">
        <v>112</v>
      </c>
      <c r="U5" s="219" t="s">
        <v>157</v>
      </c>
      <c r="V5" s="218" t="s">
        <v>113</v>
      </c>
      <c r="W5" s="218" t="s">
        <v>114</v>
      </c>
      <c r="X5" s="209"/>
      <c r="Y5" s="209"/>
      <c r="Z5" s="209"/>
      <c r="AA5" s="209"/>
      <c r="AB5" s="209"/>
      <c r="AC5" s="209"/>
      <c r="AD5" s="209"/>
      <c r="AE5" s="3"/>
    </row>
    <row r="6" ht="15.75" customHeight="1">
      <c r="A6" s="222" t="s">
        <v>158</v>
      </c>
      <c r="B6" s="223">
        <f>'January 2022'!$G$44</f>
        <v>0</v>
      </c>
      <c r="C6" s="224">
        <f>'January 2022'!$D$44</f>
        <v>0</v>
      </c>
      <c r="D6" s="224">
        <f>'January 2022'!$H$44</f>
        <v>194</v>
      </c>
      <c r="E6" s="225">
        <f t="shared" ref="E6:E17" si="1">IFERROR(F6/(C6+D6),"-")</f>
        <v>3.262886598</v>
      </c>
      <c r="F6" s="226">
        <f>'January 2022'!$I$44 + 'January 2022'!$M$44 +'January 2022'!$S$44</f>
        <v>633</v>
      </c>
      <c r="G6" s="225">
        <f t="shared" ref="G6:G18" si="2">IFERROR(H6/F6,"-")</f>
        <v>0.4928909953</v>
      </c>
      <c r="H6" s="226">
        <f>'January 2022'!$J$44 +'January 2022'!$N$44+'January 2022'!$T$44</f>
        <v>312</v>
      </c>
      <c r="I6" s="225">
        <f t="shared" ref="I6:I18" si="3">IFERROR(J6/H6,"-")</f>
        <v>0.2275641026</v>
      </c>
      <c r="J6" s="226">
        <f>'January 2022'!$X$44</f>
        <v>71</v>
      </c>
      <c r="K6" s="226"/>
      <c r="L6" s="226">
        <f>'January 2022'!$AH$44</f>
        <v>44</v>
      </c>
      <c r="M6" s="247"/>
      <c r="N6" s="226">
        <f t="shared" ref="N6:N17" si="4">SUM(J6:L6)</f>
        <v>115</v>
      </c>
      <c r="O6" s="316"/>
      <c r="P6" s="317">
        <f>'January 2022'!$Z$44 + 'January 2022'!$AI$44</f>
        <v>61</v>
      </c>
      <c r="Q6" s="225">
        <f t="shared" ref="Q6:Q18" si="5">IFERROR(P6/N6,"-")</f>
        <v>0.5304347826</v>
      </c>
      <c r="R6" s="317">
        <f>'January 2022'!$AC$44 + 'January 2022'!$AL$44</f>
        <v>0</v>
      </c>
      <c r="S6" s="317">
        <f>'January 2022'!$AB$44 + 'January 2022'!$AK$44</f>
        <v>1</v>
      </c>
      <c r="T6" s="317">
        <f>'January 2022'!$AQ$44</f>
        <v>19</v>
      </c>
      <c r="U6" s="225">
        <f>IFERROR(T6/P6,"-")</f>
        <v>0.3114754098</v>
      </c>
      <c r="V6" s="231">
        <f>'January 2022'!$K$5</f>
        <v>29250</v>
      </c>
      <c r="W6" s="223">
        <f>'January 2022'!$K$6</f>
        <v>32700</v>
      </c>
      <c r="X6" s="232"/>
      <c r="Y6" s="232"/>
      <c r="Z6" s="232"/>
      <c r="AA6" s="232"/>
      <c r="AB6" s="232"/>
      <c r="AC6" s="232"/>
      <c r="AD6" s="232"/>
      <c r="AE6" s="233"/>
    </row>
    <row r="7" ht="15.75" customHeight="1">
      <c r="A7" s="222" t="s">
        <v>159</v>
      </c>
      <c r="B7" s="234">
        <f>'February 2022'!G44</f>
        <v>0</v>
      </c>
      <c r="C7" s="235">
        <f>'February 2022'!D44</f>
        <v>0</v>
      </c>
      <c r="D7" s="235">
        <f>'February 2022'!H44</f>
        <v>148</v>
      </c>
      <c r="E7" s="225">
        <f t="shared" si="1"/>
        <v>3.709459459</v>
      </c>
      <c r="F7" s="236">
        <f>'February 2022'!$I$44 + 'February 2022'!$M$44 +'February 2022'!$S$44</f>
        <v>549</v>
      </c>
      <c r="G7" s="237">
        <f t="shared" si="2"/>
        <v>0.4972677596</v>
      </c>
      <c r="H7" s="236">
        <f>'February 2022'!$J$44 +'February 2022'!$N$44+'February 2022'!$T$44</f>
        <v>273</v>
      </c>
      <c r="I7" s="237">
        <f t="shared" si="3"/>
        <v>0.2087912088</v>
      </c>
      <c r="J7" s="236">
        <f>'February 2022'!$X$44</f>
        <v>57</v>
      </c>
      <c r="K7" s="236"/>
      <c r="L7" s="236">
        <f>'February 2022'!$AH$44</f>
        <v>42</v>
      </c>
      <c r="M7" s="244"/>
      <c r="N7" s="236">
        <f t="shared" si="4"/>
        <v>99</v>
      </c>
      <c r="O7" s="318"/>
      <c r="P7" s="319">
        <f>'February 2022'!$Z$44 + 'February 2022'!$AI$44</f>
        <v>133</v>
      </c>
      <c r="Q7" s="237">
        <f t="shared" si="5"/>
        <v>1.343434343</v>
      </c>
      <c r="R7" s="319">
        <f>'February 2022'!$AC$44 + 'February 2022'!$AL$44</f>
        <v>4</v>
      </c>
      <c r="S7" s="319">
        <f>'February 2022'!$AB$44 + 'February 2022'!$AK$44</f>
        <v>46</v>
      </c>
      <c r="T7" s="319">
        <f>'February 2022'!$AQ$44</f>
        <v>16</v>
      </c>
      <c r="U7" s="237">
        <f t="shared" ref="U7:U18" si="6">IFERROR(T7/N7,"-")</f>
        <v>0.1616161616</v>
      </c>
      <c r="V7" s="241">
        <f>'February 2022'!$K$5</f>
        <v>23300</v>
      </c>
      <c r="W7" s="234">
        <f>'February 2022'!$K$6</f>
        <v>35800</v>
      </c>
      <c r="X7" s="232"/>
      <c r="Y7" s="232"/>
      <c r="Z7" s="232"/>
      <c r="AA7" s="232"/>
      <c r="AB7" s="232"/>
      <c r="AC7" s="232"/>
      <c r="AD7" s="232"/>
      <c r="AE7" s="233"/>
    </row>
    <row r="8" ht="15.75" customHeight="1">
      <c r="A8" s="222" t="s">
        <v>160</v>
      </c>
      <c r="B8" s="223">
        <f>'March 2022'!G44</f>
        <v>0</v>
      </c>
      <c r="C8" s="224">
        <f>'March 2022'!D44</f>
        <v>0</v>
      </c>
      <c r="D8" s="224">
        <f>'March 2022'!H44</f>
        <v>173</v>
      </c>
      <c r="E8" s="225">
        <f t="shared" si="1"/>
        <v>3.919075145</v>
      </c>
      <c r="F8" s="226">
        <f>'March 2022'!$I$44 + 'March 2022'!$M$44 +'March 2022'!$S$44</f>
        <v>678</v>
      </c>
      <c r="G8" s="225">
        <f t="shared" si="2"/>
        <v>0.4985250737</v>
      </c>
      <c r="H8" s="226">
        <f>'March 2022'!$J$44 +'March 2022'!$N$44+'March 2022'!$T$44</f>
        <v>338</v>
      </c>
      <c r="I8" s="225">
        <f t="shared" si="3"/>
        <v>0.1420118343</v>
      </c>
      <c r="J8" s="226">
        <f>'March 2022'!$X$44</f>
        <v>48</v>
      </c>
      <c r="K8" s="226"/>
      <c r="L8" s="226">
        <f>'March 2022'!$AH$44</f>
        <v>12</v>
      </c>
      <c r="M8" s="247"/>
      <c r="N8" s="226">
        <f t="shared" si="4"/>
        <v>60</v>
      </c>
      <c r="O8" s="316"/>
      <c r="P8" s="317">
        <f>'March 2022'!$Z$44 + 'March 2022'!$AI$44 +'March 2022'!$AR$44</f>
        <v>148</v>
      </c>
      <c r="Q8" s="225">
        <f t="shared" si="5"/>
        <v>2.466666667</v>
      </c>
      <c r="R8" s="317">
        <f>'March 2022'!$AC$44 + 'March 2022'!$AL$44 +'March 2022'!$AU$44</f>
        <v>18</v>
      </c>
      <c r="S8" s="317">
        <f>'March 2022'!$AB$44 + 'March 2022'!$AK$44 +'March 2022'!$AK$44</f>
        <v>58</v>
      </c>
      <c r="T8" s="317">
        <f>'March 2022'!$AQ$44</f>
        <v>54</v>
      </c>
      <c r="U8" s="225">
        <f t="shared" si="6"/>
        <v>0.9</v>
      </c>
      <c r="V8" s="231">
        <f>'March 2022'!$K$5</f>
        <v>54379</v>
      </c>
      <c r="W8" s="223">
        <f>'March 2022'!$K$6</f>
        <v>66029</v>
      </c>
      <c r="X8" s="232"/>
      <c r="Y8" s="232"/>
      <c r="Z8" s="232"/>
      <c r="AA8" s="232"/>
      <c r="AB8" s="232"/>
      <c r="AC8" s="232"/>
      <c r="AD8" s="232"/>
      <c r="AE8" s="233"/>
    </row>
    <row r="9" ht="15.75" customHeight="1">
      <c r="A9" s="248" t="s">
        <v>161</v>
      </c>
      <c r="B9" s="246">
        <f>'April 2022'!G44</f>
        <v>4000</v>
      </c>
      <c r="C9" s="235">
        <f>'April 2022'!D44</f>
        <v>0</v>
      </c>
      <c r="D9" s="235">
        <f>'April 2022'!H44</f>
        <v>171</v>
      </c>
      <c r="E9" s="225">
        <f t="shared" si="1"/>
        <v>3.023391813</v>
      </c>
      <c r="F9" s="236">
        <f>'April 2022'!$I$44 + 'April 2022'!$M$44 +'April 2022'!$S$44</f>
        <v>517</v>
      </c>
      <c r="G9" s="237">
        <f t="shared" si="2"/>
        <v>0.5106382979</v>
      </c>
      <c r="H9" s="236">
        <f>'April 2022'!$J$44 +'April 2022'!$N$44+'April 2022'!$T$44</f>
        <v>264</v>
      </c>
      <c r="I9" s="237">
        <f t="shared" si="3"/>
        <v>0.2348484848</v>
      </c>
      <c r="J9" s="236">
        <f>'April 2022'!$X$44</f>
        <v>62</v>
      </c>
      <c r="K9" s="236">
        <f>'April 2022'!AH44</f>
        <v>38</v>
      </c>
      <c r="L9" s="236">
        <f>'April 2022'!$AH$44</f>
        <v>38</v>
      </c>
      <c r="M9" s="244"/>
      <c r="N9" s="236">
        <f t="shared" si="4"/>
        <v>138</v>
      </c>
      <c r="O9" s="316"/>
      <c r="P9" s="319">
        <f>'April 2022'!$Z$44 + 'April 2022'!$AI$44 +'April 2022'!$AR$44</f>
        <v>89</v>
      </c>
      <c r="Q9" s="237">
        <f t="shared" si="5"/>
        <v>0.6449275362</v>
      </c>
      <c r="R9" s="319">
        <f>'April 2022'!$AC$44 + 'April 2022'!$AL$44 +'April 2022'!$AU$44</f>
        <v>16</v>
      </c>
      <c r="S9" s="319">
        <f>'April 2022'!$AB$44 + 'April 2022'!$AK$44 +'April 2022'!$AK$44</f>
        <v>7</v>
      </c>
      <c r="T9" s="319">
        <f>'April 2022'!$AQ$44</f>
        <v>57</v>
      </c>
      <c r="U9" s="237">
        <f t="shared" si="6"/>
        <v>0.4130434783</v>
      </c>
      <c r="V9" s="241">
        <f>'April 2022'!$K$5</f>
        <v>38997</v>
      </c>
      <c r="W9" s="234">
        <f>'April 2022'!$K$6</f>
        <v>50747</v>
      </c>
      <c r="X9" s="232"/>
      <c r="Y9" s="232"/>
      <c r="Z9" s="232"/>
      <c r="AA9" s="232"/>
      <c r="AB9" s="232"/>
      <c r="AC9" s="232"/>
      <c r="AD9" s="232"/>
      <c r="AE9" s="233"/>
    </row>
    <row r="10" ht="15.75" customHeight="1">
      <c r="A10" s="222" t="s">
        <v>162</v>
      </c>
      <c r="B10" s="223">
        <f>'May 2022'!G44</f>
        <v>4500</v>
      </c>
      <c r="C10" s="224">
        <f>'May 2022'!D44</f>
        <v>0</v>
      </c>
      <c r="D10" s="224">
        <f>'May 2022'!H44</f>
        <v>209</v>
      </c>
      <c r="E10" s="225">
        <f t="shared" si="1"/>
        <v>2.33492823</v>
      </c>
      <c r="F10" s="226">
        <f>'May 2022'!$I$44 + 'May 2022'!$M$44 +'May 2022'!$Q$44</f>
        <v>488</v>
      </c>
      <c r="G10" s="225">
        <f t="shared" si="2"/>
        <v>0.5081967213</v>
      </c>
      <c r="H10" s="226">
        <f>'May 2022'!$J$44 +'May 2022'!$N$44+'May 2022'!$R$44</f>
        <v>248</v>
      </c>
      <c r="I10" s="225">
        <f t="shared" si="3"/>
        <v>0.2137096774</v>
      </c>
      <c r="J10" s="226">
        <f>'May 2022'!$T$44</f>
        <v>53</v>
      </c>
      <c r="K10" s="227">
        <f>'May 2022'!$I$7</f>
        <v>27</v>
      </c>
      <c r="L10" s="227">
        <f>'May 2022'!$I$8</f>
        <v>101</v>
      </c>
      <c r="M10" s="228"/>
      <c r="N10" s="227">
        <f t="shared" si="4"/>
        <v>181</v>
      </c>
      <c r="O10" s="229"/>
      <c r="P10" s="227">
        <f>'May 2022'!$I$9</f>
        <v>82</v>
      </c>
      <c r="Q10" s="230">
        <f t="shared" si="5"/>
        <v>0.453038674</v>
      </c>
      <c r="R10" s="227">
        <f>'May 2022'!$Y$44 + 'May 2022'!$AH$44 +'May 2022'!$AQ$44+'May 2022'!$BC$44+'May 2022'!$BL$44+'May 2022'!$BU$44</f>
        <v>44</v>
      </c>
      <c r="S10" s="227">
        <f>'May 2022'!$AG$44 +'May 2022'!$AP$44+'May 2022'!$BK$44+'May 2022'!$BT$44</f>
        <v>0</v>
      </c>
      <c r="T10" s="227">
        <f>'May 2022'!$CD$44</f>
        <v>33</v>
      </c>
      <c r="U10" s="230">
        <f t="shared" si="6"/>
        <v>0.182320442</v>
      </c>
      <c r="V10" s="231">
        <f>'May 2022'!$K$5</f>
        <v>44829</v>
      </c>
      <c r="W10" s="223">
        <f>'May 2022'!$K$6</f>
        <v>59079</v>
      </c>
      <c r="X10" s="232"/>
      <c r="Y10" s="232"/>
      <c r="Z10" s="232"/>
      <c r="AA10" s="232"/>
      <c r="AB10" s="232"/>
      <c r="AC10" s="232"/>
      <c r="AD10" s="232"/>
      <c r="AE10" s="233"/>
    </row>
    <row r="11" ht="15.75" customHeight="1">
      <c r="A11" s="222" t="s">
        <v>163</v>
      </c>
      <c r="B11" s="234">
        <f>'June 2022'!G44</f>
        <v>5000</v>
      </c>
      <c r="C11" s="235">
        <f>'June 2022'!D44</f>
        <v>0</v>
      </c>
      <c r="D11" s="235">
        <f>'June 2022'!H44</f>
        <v>201</v>
      </c>
      <c r="E11" s="225">
        <f t="shared" si="1"/>
        <v>2.781094527</v>
      </c>
      <c r="F11" s="236">
        <f>'June 2022'!$I$44 + 'June 2022'!$M$44 +'June 2022'!$S$44</f>
        <v>559</v>
      </c>
      <c r="G11" s="237">
        <f t="shared" si="2"/>
        <v>0.602862254</v>
      </c>
      <c r="H11" s="236">
        <f>'June 2022'!$J$44 +'June 2022'!$N$44+'June 2022'!$T$44</f>
        <v>337</v>
      </c>
      <c r="I11" s="237">
        <f t="shared" si="3"/>
        <v>0</v>
      </c>
      <c r="J11" s="236">
        <f>'June 2022'!$X$44</f>
        <v>0</v>
      </c>
      <c r="K11" s="238">
        <f>'June 2022'!$I$7</f>
        <v>0</v>
      </c>
      <c r="L11" s="238">
        <f>'June 2022'!$I$8</f>
        <v>149</v>
      </c>
      <c r="M11" s="239"/>
      <c r="N11" s="238">
        <f t="shared" si="4"/>
        <v>149</v>
      </c>
      <c r="O11" s="229"/>
      <c r="P11" s="238">
        <f>'June 2022'!$I$9</f>
        <v>111</v>
      </c>
      <c r="Q11" s="240">
        <f t="shared" si="5"/>
        <v>0.744966443</v>
      </c>
      <c r="R11" s="238">
        <f>'June 2022'!$Y$44 + 'June 2022'!$AH$44 +'June 2022'!$AQ$44+'June 2022'!$BC$44+'June 2022'!$BL$44+'June 2022'!$BU$44</f>
        <v>169</v>
      </c>
      <c r="S11" s="238">
        <f>'June 2022'!$AG$44 +'June 2022'!$AP$44+'June 2022'!$BK$44+'June 2022'!$BT$44</f>
        <v>0</v>
      </c>
      <c r="T11" s="238">
        <f>'June 2022'!$CD$44</f>
        <v>27</v>
      </c>
      <c r="U11" s="237">
        <f t="shared" si="6"/>
        <v>0.1812080537</v>
      </c>
      <c r="V11" s="241">
        <f>'June 2022'!$K$5</f>
        <v>62097</v>
      </c>
      <c r="W11" s="234">
        <f>'June 2022'!$K$6</f>
        <v>75397</v>
      </c>
      <c r="X11" s="232"/>
      <c r="Y11" s="232"/>
      <c r="Z11" s="232"/>
      <c r="AA11" s="232"/>
      <c r="AB11" s="232"/>
      <c r="AC11" s="232"/>
      <c r="AD11" s="232"/>
      <c r="AE11" s="233"/>
    </row>
    <row r="12" ht="15.75" customHeight="1">
      <c r="A12" s="222" t="s">
        <v>164</v>
      </c>
      <c r="B12" s="223">
        <f>'July 2022'!G44</f>
        <v>7000</v>
      </c>
      <c r="C12" s="224">
        <f>'July 2022'!D44</f>
        <v>0</v>
      </c>
      <c r="D12" s="224">
        <f>'July 2022'!H44</f>
        <v>172</v>
      </c>
      <c r="E12" s="225">
        <f t="shared" si="1"/>
        <v>3.191860465</v>
      </c>
      <c r="F12" s="226">
        <f>'July 2022'!$I$44 + 'July 2022'!$M$44 +'July 2022'!$S$44</f>
        <v>549</v>
      </c>
      <c r="G12" s="225">
        <f t="shared" si="2"/>
        <v>0.5664845173</v>
      </c>
      <c r="H12" s="226">
        <f>'July 2022'!$J$44 +'July 2022'!$N$44+'July 2022'!$T$44</f>
        <v>311</v>
      </c>
      <c r="I12" s="225">
        <f t="shared" si="3"/>
        <v>0</v>
      </c>
      <c r="J12" s="226">
        <f>'July 2022'!$X$44</f>
        <v>0</v>
      </c>
      <c r="K12" s="227">
        <f>'July 2022'!$I$7</f>
        <v>11</v>
      </c>
      <c r="L12" s="227">
        <f>'July 2022'!$I$8</f>
        <v>73</v>
      </c>
      <c r="M12" s="228"/>
      <c r="N12" s="227">
        <f t="shared" si="4"/>
        <v>84</v>
      </c>
      <c r="O12" s="229"/>
      <c r="P12" s="227">
        <f>'July 2022'!$I$9</f>
        <v>52</v>
      </c>
      <c r="Q12" s="230">
        <f t="shared" si="5"/>
        <v>0.619047619</v>
      </c>
      <c r="R12" s="227">
        <f>'July 2022'!$Y$44 + 'July 2022'!$AH$44 +'July 2022'!$AQ$44+'July 2022'!$BC$44+'July 2022'!$BL$44+'July 2022'!$BU$44</f>
        <v>31</v>
      </c>
      <c r="S12" s="227">
        <f>'July 2022'!$AG$44 +'July 2022'!$AP$44+'July 2022'!$BK$44+'July 2022'!$BT$44</f>
        <v>0</v>
      </c>
      <c r="T12" s="227">
        <f>'July 2022'!$CD$44</f>
        <v>21</v>
      </c>
      <c r="U12" s="225">
        <f t="shared" si="6"/>
        <v>0.25</v>
      </c>
      <c r="V12" s="231">
        <f>'July 2022'!$K$5</f>
        <v>26000</v>
      </c>
      <c r="W12" s="223">
        <f>'July 2022'!$K$6</f>
        <v>35800</v>
      </c>
      <c r="X12" s="232"/>
      <c r="Y12" s="232"/>
      <c r="Z12" s="232"/>
      <c r="AA12" s="232"/>
      <c r="AB12" s="232"/>
      <c r="AC12" s="232"/>
      <c r="AD12" s="232"/>
      <c r="AE12" s="233"/>
    </row>
    <row r="13" ht="15.75" customHeight="1">
      <c r="A13" s="222" t="s">
        <v>165</v>
      </c>
      <c r="B13" s="234">
        <f>'August 2022'!G44</f>
        <v>7000</v>
      </c>
      <c r="C13" s="235">
        <f>'August 2022'!D44</f>
        <v>0</v>
      </c>
      <c r="D13" s="235">
        <f>'August 2022'!H44</f>
        <v>122</v>
      </c>
      <c r="E13" s="225">
        <f t="shared" si="1"/>
        <v>2.827868852</v>
      </c>
      <c r="F13" s="236">
        <f>'August 2022'!$I$44 + 'August 2022'!$M$44 +'August 2022'!$S$44</f>
        <v>345</v>
      </c>
      <c r="G13" s="237">
        <f t="shared" si="2"/>
        <v>0.7797101449</v>
      </c>
      <c r="H13" s="236">
        <f>'August 2022'!$J$44 +'August 2022'!$N$44+'August 2022'!$T$44</f>
        <v>269</v>
      </c>
      <c r="I13" s="237">
        <f t="shared" si="3"/>
        <v>0.007434944238</v>
      </c>
      <c r="J13" s="236">
        <f>'August 2022'!$X$44</f>
        <v>2</v>
      </c>
      <c r="K13" s="238">
        <f>'August 2022'!$I$7</f>
        <v>10</v>
      </c>
      <c r="L13" s="238">
        <f>'August 2022'!$I$8</f>
        <v>20</v>
      </c>
      <c r="M13" s="239"/>
      <c r="N13" s="238">
        <f t="shared" si="4"/>
        <v>32</v>
      </c>
      <c r="O13" s="229"/>
      <c r="P13" s="238">
        <f>'August 2022'!$I$9</f>
        <v>26</v>
      </c>
      <c r="Q13" s="240">
        <f t="shared" si="5"/>
        <v>0.8125</v>
      </c>
      <c r="R13" s="238">
        <f>'August 2022'!$Y$44 + 'August 2022'!$AH$44 +'August 2022'!$AQ$44+'August 2022'!$BC$44+'August 2022'!$BL$44+'August 2022'!$BU$44</f>
        <v>7</v>
      </c>
      <c r="S13" s="238">
        <f>'August 2022'!$AG$44 +'August 2022'!$AP$44+'August 2022'!$BK$44+'August 2022'!$BT$44</f>
        <v>0</v>
      </c>
      <c r="T13" s="238">
        <f>'August 2022'!$CD$44</f>
        <v>8</v>
      </c>
      <c r="U13" s="237">
        <f t="shared" si="6"/>
        <v>0.25</v>
      </c>
      <c r="V13" s="241">
        <f>'August 2022'!$K$5</f>
        <v>15500</v>
      </c>
      <c r="W13" s="234">
        <f>'August 2022'!$K$6</f>
        <v>18000</v>
      </c>
      <c r="X13" s="232"/>
      <c r="Y13" s="232"/>
      <c r="Z13" s="232"/>
      <c r="AA13" s="232"/>
      <c r="AB13" s="232"/>
      <c r="AC13" s="232"/>
      <c r="AD13" s="232"/>
      <c r="AE13" s="233"/>
    </row>
    <row r="14" ht="15.75" customHeight="1">
      <c r="A14" s="222" t="s">
        <v>166</v>
      </c>
      <c r="B14" s="223">
        <f>'September 2022'!G44</f>
        <v>7000</v>
      </c>
      <c r="C14" s="224">
        <f>'September 2022'!D44</f>
        <v>0</v>
      </c>
      <c r="D14" s="224">
        <f>'September 2022'!H44</f>
        <v>99</v>
      </c>
      <c r="E14" s="225">
        <f t="shared" si="1"/>
        <v>2.898989899</v>
      </c>
      <c r="F14" s="226">
        <f>'September 2022'!$I$44 + 'September 2022'!$M$44 +'September 2022'!$S$44</f>
        <v>287</v>
      </c>
      <c r="G14" s="225">
        <f t="shared" si="2"/>
        <v>0.7804878049</v>
      </c>
      <c r="H14" s="226">
        <f>'September 2022'!$J$44 +'September 2022'!$N$44+'September 2022'!$T$44</f>
        <v>224</v>
      </c>
      <c r="I14" s="225">
        <f t="shared" si="3"/>
        <v>0.03571428571</v>
      </c>
      <c r="J14" s="226">
        <f>'September 2022'!$X$44</f>
        <v>8</v>
      </c>
      <c r="K14" s="227">
        <f>'September 2022'!$I$7</f>
        <v>11</v>
      </c>
      <c r="L14" s="227">
        <f>'September 2022'!$I$8</f>
        <v>89</v>
      </c>
      <c r="M14" s="228"/>
      <c r="N14" s="227">
        <f t="shared" si="4"/>
        <v>108</v>
      </c>
      <c r="O14" s="229"/>
      <c r="P14" s="227">
        <f>'September 2022'!$I$9</f>
        <v>85</v>
      </c>
      <c r="Q14" s="230">
        <f t="shared" si="5"/>
        <v>0.787037037</v>
      </c>
      <c r="R14" s="227">
        <f>'September 2022'!$Y$44 + 'September 2022'!$AH$44 +'September 2022'!$AQ$44+'September 2022'!$BC$44+'September 2022'!$BL$44+'September 2022'!$BU$44</f>
        <v>14</v>
      </c>
      <c r="S14" s="227">
        <f>'September 2022'!$AG$44 +'September 2022'!$AP$44+'September 2022'!$BK$44+'September 2022'!$BT$44</f>
        <v>12</v>
      </c>
      <c r="T14" s="227">
        <f>'September 2022'!$CD$44</f>
        <v>31</v>
      </c>
      <c r="U14" s="225">
        <f t="shared" si="6"/>
        <v>0.287037037</v>
      </c>
      <c r="V14" s="231">
        <f>'September 2022'!$K$5</f>
        <v>73650</v>
      </c>
      <c r="W14" s="223">
        <f>'September 2022'!$K$6</f>
        <v>87550</v>
      </c>
      <c r="X14" s="232"/>
      <c r="Y14" s="232"/>
      <c r="Z14" s="232"/>
      <c r="AA14" s="232"/>
      <c r="AB14" s="232"/>
      <c r="AC14" s="232"/>
      <c r="AD14" s="232"/>
      <c r="AE14" s="233"/>
    </row>
    <row r="15" ht="15.75" customHeight="1">
      <c r="A15" s="248" t="s">
        <v>167</v>
      </c>
      <c r="B15" s="234">
        <f>'October 2022'!G44</f>
        <v>7000</v>
      </c>
      <c r="C15" s="235">
        <f>'October 2022'!D44</f>
        <v>0</v>
      </c>
      <c r="D15" s="235">
        <f>'October 2022'!H44</f>
        <v>88</v>
      </c>
      <c r="E15" s="225">
        <f t="shared" si="1"/>
        <v>2.261363636</v>
      </c>
      <c r="F15" s="236">
        <f>'October 2022'!$I$44 + 'October 2022'!$M$44 +'October 2022'!$S$44</f>
        <v>199</v>
      </c>
      <c r="G15" s="237">
        <f t="shared" si="2"/>
        <v>0.7236180905</v>
      </c>
      <c r="H15" s="236">
        <f>'October 2022'!$J$44 +'October 2022'!$N$44+'October 2022'!$T$44</f>
        <v>144</v>
      </c>
      <c r="I15" s="237">
        <f t="shared" si="3"/>
        <v>0.08333333333</v>
      </c>
      <c r="J15" s="236">
        <f>'October 2022'!$X$44</f>
        <v>12</v>
      </c>
      <c r="K15" s="238">
        <f>'October 2022'!$I$7</f>
        <v>27</v>
      </c>
      <c r="L15" s="238">
        <f>'October 2022'!$I$8</f>
        <v>106</v>
      </c>
      <c r="M15" s="239"/>
      <c r="N15" s="238">
        <f t="shared" si="4"/>
        <v>145</v>
      </c>
      <c r="O15" s="229"/>
      <c r="P15" s="238">
        <f>'October 2022'!$I$9</f>
        <v>111</v>
      </c>
      <c r="Q15" s="240">
        <f t="shared" si="5"/>
        <v>0.7655172414</v>
      </c>
      <c r="R15" s="238">
        <f>'October 2022'!$Y$44 + 'October 2022'!$AH$44 +'October 2022'!$AQ$44+'October 2022'!$BC$44+'October 2022'!$BL$44+'October 2022'!$BU$44</f>
        <v>33</v>
      </c>
      <c r="S15" s="238">
        <f>'October 2022'!$AG$44 +'October 2022'!$AP$44+'October 2022'!$BK$44+'October 2022'!$BT$44</f>
        <v>6</v>
      </c>
      <c r="T15" s="238">
        <f>'October 2022'!$CD$44</f>
        <v>23</v>
      </c>
      <c r="U15" s="237">
        <f t="shared" si="6"/>
        <v>0.1586206897</v>
      </c>
      <c r="V15" s="241">
        <f>'October 2022'!$K$5</f>
        <v>45500</v>
      </c>
      <c r="W15" s="234">
        <f>'October 2022'!$K$6</f>
        <v>72000</v>
      </c>
      <c r="X15" s="232"/>
      <c r="Y15" s="232"/>
      <c r="Z15" s="232"/>
      <c r="AA15" s="232"/>
      <c r="AB15" s="232"/>
      <c r="AC15" s="232"/>
      <c r="AD15" s="232"/>
      <c r="AE15" s="233"/>
    </row>
    <row r="16" ht="15.75" customHeight="1">
      <c r="A16" s="222" t="s">
        <v>168</v>
      </c>
      <c r="B16" s="223">
        <f>'November 2022'!G44</f>
        <v>7000</v>
      </c>
      <c r="C16" s="224">
        <f>'November 2022'!D44</f>
        <v>0</v>
      </c>
      <c r="D16" s="224">
        <f>'November 2022'!H44</f>
        <v>98</v>
      </c>
      <c r="E16" s="225">
        <f t="shared" si="1"/>
        <v>1.469387755</v>
      </c>
      <c r="F16" s="226">
        <f>'November 2022'!$I$44 + 'November 2022'!$M$44 +'November 2022'!$S$44</f>
        <v>144</v>
      </c>
      <c r="G16" s="225">
        <f t="shared" si="2"/>
        <v>0.7013888889</v>
      </c>
      <c r="H16" s="226">
        <f>'November 2022'!$J$44 +'November 2022'!$N$44+'November 2022'!$T$44</f>
        <v>101</v>
      </c>
      <c r="I16" s="225">
        <f t="shared" si="3"/>
        <v>0.0396039604</v>
      </c>
      <c r="J16" s="226">
        <f>'November 2022'!$X$44</f>
        <v>4</v>
      </c>
      <c r="K16" s="227">
        <f>'November 2022'!$I$7</f>
        <v>0</v>
      </c>
      <c r="L16" s="227">
        <f>'November 2022'!$I$8</f>
        <v>93</v>
      </c>
      <c r="M16" s="228"/>
      <c r="N16" s="227">
        <f t="shared" si="4"/>
        <v>97</v>
      </c>
      <c r="O16" s="229"/>
      <c r="P16" s="227">
        <f>'November 2022'!$I$9</f>
        <v>86</v>
      </c>
      <c r="Q16" s="230">
        <f t="shared" si="5"/>
        <v>0.8865979381</v>
      </c>
      <c r="R16" s="227">
        <f>'November 2022'!$Y$44 + 'November 2022'!$AH$44 +'November 2022'!$AQ$44+'November 2022'!$BC$44+'November 2022'!$BL$44+'November 2022'!$BU$44</f>
        <v>15</v>
      </c>
      <c r="S16" s="227">
        <f>'November 2022'!$AG$44 +'November 2022'!$AP$44+'November 2022'!$BK$44+'November 2022'!$BT$44</f>
        <v>5</v>
      </c>
      <c r="T16" s="227">
        <f>'November 2022'!$CD$44</f>
        <v>23</v>
      </c>
      <c r="U16" s="225">
        <f t="shared" si="6"/>
        <v>0.2371134021</v>
      </c>
      <c r="V16" s="231">
        <f>'November 2022'!$K$5</f>
        <v>50250</v>
      </c>
      <c r="W16" s="223">
        <f>'November 2022'!$K$6</f>
        <v>65600</v>
      </c>
      <c r="X16" s="232"/>
      <c r="Y16" s="232"/>
      <c r="Z16" s="232"/>
      <c r="AA16" s="232"/>
      <c r="AB16" s="232"/>
      <c r="AC16" s="232"/>
      <c r="AD16" s="232"/>
      <c r="AE16" s="233"/>
    </row>
    <row r="17" ht="15.75" customHeight="1">
      <c r="A17" s="222" t="s">
        <v>169</v>
      </c>
      <c r="B17" s="234">
        <f>'December 2022'!G44</f>
        <v>7000</v>
      </c>
      <c r="C17" s="235">
        <f>'December 2022'!D44</f>
        <v>0</v>
      </c>
      <c r="D17" s="235">
        <f>'December 2022'!H44</f>
        <v>62</v>
      </c>
      <c r="E17" s="225">
        <f t="shared" si="1"/>
        <v>2.451612903</v>
      </c>
      <c r="F17" s="236">
        <f>'December 2022'!$I$44 + 'December 2022'!$M$44 +'December 2022'!$S$44</f>
        <v>152</v>
      </c>
      <c r="G17" s="237">
        <f t="shared" si="2"/>
        <v>0.7302631579</v>
      </c>
      <c r="H17" s="236">
        <f>'December 2022'!$J$44 +'December 2022'!$N$44+'December 2022'!$T$44</f>
        <v>111</v>
      </c>
      <c r="I17" s="237">
        <f t="shared" si="3"/>
        <v>0.009009009009</v>
      </c>
      <c r="J17" s="236">
        <f>'December 2022'!$X$44</f>
        <v>1</v>
      </c>
      <c r="K17" s="238">
        <f>'December 2022'!$I$7</f>
        <v>4</v>
      </c>
      <c r="L17" s="238">
        <f>'December 2022'!$I$8</f>
        <v>90</v>
      </c>
      <c r="M17" s="239"/>
      <c r="N17" s="238">
        <f t="shared" si="4"/>
        <v>95</v>
      </c>
      <c r="O17" s="229"/>
      <c r="P17" s="238">
        <f>'December 2022'!$I$9</f>
        <v>85</v>
      </c>
      <c r="Q17" s="240">
        <f t="shared" si="5"/>
        <v>0.8947368421</v>
      </c>
      <c r="R17" s="238">
        <f>'December 2022'!$Y$44 + 'December 2022'!$AH$44 +'December 2022'!$AQ$44+'December 2022'!$BC$44+'December 2022'!$BL$44+'December 2022'!$BU$44</f>
        <v>4</v>
      </c>
      <c r="S17" s="238">
        <f>'December 2022'!$AG$44 +'December 2022'!$AP$44+'December 2022'!$BK$44+'December 2022'!$BT$44</f>
        <v>8</v>
      </c>
      <c r="T17" s="238">
        <f>'December 2022'!$CD$44</f>
        <v>20</v>
      </c>
      <c r="U17" s="237">
        <f t="shared" si="6"/>
        <v>0.2105263158</v>
      </c>
      <c r="V17" s="241">
        <f>'December 2022'!$K$5</f>
        <v>51500</v>
      </c>
      <c r="W17" s="234">
        <f>'December 2022'!$K$6</f>
        <v>58500</v>
      </c>
      <c r="X17" s="232"/>
      <c r="Y17" s="232"/>
      <c r="Z17" s="232"/>
      <c r="AA17" s="232"/>
      <c r="AB17" s="232"/>
      <c r="AC17" s="232"/>
      <c r="AD17" s="232"/>
      <c r="AE17" s="233"/>
    </row>
    <row r="18" ht="28.5" customHeight="1">
      <c r="A18" s="220" t="s">
        <v>121</v>
      </c>
      <c r="B18" s="320">
        <f t="shared" ref="B18:D18" si="7">SUM(B6:B17)</f>
        <v>55500</v>
      </c>
      <c r="C18" s="321">
        <f t="shared" si="7"/>
        <v>0</v>
      </c>
      <c r="D18" s="321">
        <f t="shared" si="7"/>
        <v>1737</v>
      </c>
      <c r="E18" s="249" t="str">
        <f>IFERROR(F18/C18,"-")</f>
        <v>-</v>
      </c>
      <c r="F18" s="220">
        <f>SUM(F6:F17)</f>
        <v>5100</v>
      </c>
      <c r="G18" s="249">
        <f t="shared" si="2"/>
        <v>0.5749019608</v>
      </c>
      <c r="H18" s="220">
        <f>SUM(H6:H17)</f>
        <v>2932</v>
      </c>
      <c r="I18" s="249">
        <f t="shared" si="3"/>
        <v>0.1084583902</v>
      </c>
      <c r="J18" s="220">
        <f t="shared" ref="J18:L18" si="8">SUM(J6:J17)</f>
        <v>318</v>
      </c>
      <c r="K18" s="220">
        <f t="shared" si="8"/>
        <v>128</v>
      </c>
      <c r="L18" s="220">
        <f t="shared" si="8"/>
        <v>857</v>
      </c>
      <c r="M18" s="249"/>
      <c r="N18" s="220">
        <f>SUM(N6:N17)</f>
        <v>1303</v>
      </c>
      <c r="O18" s="210"/>
      <c r="P18" s="250">
        <f>SUM(P6:P17)</f>
        <v>1069</v>
      </c>
      <c r="Q18" s="249">
        <f t="shared" si="5"/>
        <v>0.8204144282</v>
      </c>
      <c r="R18" s="250">
        <f t="shared" ref="R18:T18" si="9">SUM(R6:R17)</f>
        <v>355</v>
      </c>
      <c r="S18" s="250">
        <f t="shared" si="9"/>
        <v>143</v>
      </c>
      <c r="T18" s="250">
        <f t="shared" si="9"/>
        <v>332</v>
      </c>
      <c r="U18" s="249">
        <f t="shared" si="6"/>
        <v>0.2547966232</v>
      </c>
      <c r="V18" s="251">
        <f t="shared" ref="V18:W18" si="10">SUM(V6:V17)</f>
        <v>515252</v>
      </c>
      <c r="W18" s="251">
        <f t="shared" si="10"/>
        <v>657202</v>
      </c>
      <c r="X18" s="209"/>
      <c r="Y18" s="209"/>
      <c r="Z18" s="209"/>
      <c r="AA18" s="209"/>
      <c r="AB18" s="209"/>
      <c r="AC18" s="209"/>
      <c r="AD18" s="209"/>
      <c r="AE18" s="3"/>
    </row>
    <row r="19" ht="27.75" customHeight="1">
      <c r="A19" s="252"/>
      <c r="B19" s="252"/>
      <c r="C19" s="252"/>
      <c r="D19" s="252"/>
      <c r="E19" s="252"/>
      <c r="F19" s="252"/>
      <c r="G19" s="252"/>
      <c r="H19" s="252"/>
      <c r="I19" s="252"/>
      <c r="J19" s="252"/>
      <c r="K19" s="252"/>
      <c r="L19" s="252"/>
      <c r="M19" s="252"/>
      <c r="N19" s="252"/>
      <c r="O19" s="252"/>
      <c r="P19" s="252"/>
      <c r="Q19" s="252"/>
      <c r="R19" s="252"/>
      <c r="S19" s="252"/>
      <c r="T19" s="252"/>
      <c r="U19" s="252"/>
      <c r="V19" s="252"/>
      <c r="W19" s="252"/>
      <c r="X19" s="209"/>
      <c r="Y19" s="209"/>
      <c r="Z19" s="209"/>
      <c r="AA19" s="209"/>
      <c r="AB19" s="209"/>
      <c r="AC19" s="209"/>
      <c r="AD19" s="209"/>
      <c r="AE19" s="3"/>
    </row>
    <row r="20" ht="15.75" customHeight="1">
      <c r="A20" s="253"/>
      <c r="B20" s="254"/>
      <c r="C20" s="255"/>
      <c r="D20" s="255"/>
      <c r="E20" s="255"/>
      <c r="F20" s="255"/>
      <c r="G20" s="255"/>
      <c r="H20" s="255"/>
      <c r="I20" s="255"/>
      <c r="J20" s="255"/>
      <c r="K20" s="255"/>
      <c r="L20" s="255"/>
      <c r="M20" s="255"/>
      <c r="N20" s="255"/>
      <c r="O20" s="255"/>
      <c r="P20" s="255"/>
      <c r="Q20" s="255"/>
      <c r="R20" s="209"/>
      <c r="S20" s="209"/>
      <c r="T20" s="209"/>
      <c r="U20" s="209"/>
      <c r="V20" s="209"/>
      <c r="W20" s="209"/>
      <c r="X20" s="209"/>
      <c r="Y20" s="209"/>
      <c r="Z20" s="209"/>
      <c r="AA20" s="209"/>
      <c r="AB20" s="209"/>
      <c r="AC20" s="209"/>
      <c r="AD20" s="209"/>
      <c r="AE20" s="3"/>
    </row>
    <row r="21" ht="15.75" customHeight="1">
      <c r="A21" s="256"/>
      <c r="B21" s="257" t="s">
        <v>170</v>
      </c>
      <c r="C21" s="258"/>
      <c r="D21" s="258"/>
      <c r="E21" s="258"/>
      <c r="F21" s="257" t="s">
        <v>171</v>
      </c>
      <c r="G21" s="145"/>
      <c r="H21" s="145"/>
      <c r="I21" s="145"/>
      <c r="J21" s="259"/>
      <c r="K21" s="260" t="s">
        <v>172</v>
      </c>
      <c r="L21" s="145"/>
      <c r="M21" s="145"/>
      <c r="N21" s="146"/>
      <c r="O21" s="204"/>
      <c r="P21" s="261" t="s">
        <v>173</v>
      </c>
      <c r="Q21" s="215"/>
      <c r="R21" s="215"/>
      <c r="S21" s="215"/>
      <c r="T21" s="20"/>
      <c r="U21" s="3"/>
      <c r="V21" s="209"/>
      <c r="W21" s="209"/>
      <c r="X21" s="209"/>
      <c r="Y21" s="209"/>
      <c r="Z21" s="209"/>
      <c r="AA21" s="209"/>
      <c r="AB21" s="209"/>
      <c r="AC21" s="3"/>
      <c r="AD21" s="3"/>
      <c r="AE21" s="3"/>
    </row>
    <row r="22" ht="37.5" customHeight="1">
      <c r="A22" s="252"/>
      <c r="B22" s="262" t="s">
        <v>174</v>
      </c>
      <c r="C22" s="97"/>
      <c r="D22" s="97"/>
      <c r="E22" s="3"/>
      <c r="F22" s="143" t="s">
        <v>130</v>
      </c>
      <c r="G22" s="85"/>
      <c r="H22" s="150" t="s">
        <v>175</v>
      </c>
      <c r="I22" s="84"/>
      <c r="J22" s="154"/>
      <c r="K22" s="150" t="s">
        <v>176</v>
      </c>
      <c r="L22" s="85"/>
      <c r="M22" s="150" t="s">
        <v>131</v>
      </c>
      <c r="N22" s="85"/>
      <c r="O22" s="263"/>
      <c r="P22" s="150" t="s">
        <v>177</v>
      </c>
      <c r="Q22" s="85"/>
      <c r="R22" s="150" t="s">
        <v>178</v>
      </c>
      <c r="S22" s="84"/>
      <c r="T22" s="85"/>
      <c r="U22" s="3"/>
      <c r="V22" s="153"/>
      <c r="W22" s="153"/>
      <c r="X22" s="209"/>
      <c r="Y22" s="209"/>
      <c r="Z22" s="209"/>
      <c r="AA22" s="209"/>
      <c r="AB22" s="209"/>
      <c r="AC22" s="3"/>
      <c r="AD22" s="3"/>
      <c r="AE22" s="3"/>
    </row>
    <row r="23" ht="15.75" customHeight="1">
      <c r="A23" s="264"/>
      <c r="B23" s="265">
        <f>IFERROR(B18/D18,"-")</f>
        <v>31.95164076</v>
      </c>
      <c r="C23" s="97"/>
      <c r="D23" s="97"/>
      <c r="E23" s="3"/>
      <c r="F23" s="156">
        <f>IFERROR(H18/F18,"-")</f>
        <v>0.5749019608</v>
      </c>
      <c r="G23" s="63"/>
      <c r="H23" s="156">
        <f>IFERROR(L18/J18)</f>
        <v>2.694968553</v>
      </c>
      <c r="I23" s="63"/>
      <c r="J23" s="170"/>
      <c r="K23" s="156">
        <f>IFERROR(Q18,"-")</f>
        <v>0.8204144282</v>
      </c>
      <c r="L23" s="63"/>
      <c r="M23" s="156">
        <f>IFERROR(U18,"-")</f>
        <v>0.2547966232</v>
      </c>
      <c r="N23" s="63"/>
      <c r="O23" s="266"/>
      <c r="P23" s="267">
        <f>IFERROR(B18/N18,"-")</f>
        <v>42.59401381</v>
      </c>
      <c r="Q23" s="63"/>
      <c r="R23" s="268">
        <f>IFERROR(V18/B18)</f>
        <v>9.28381982</v>
      </c>
      <c r="S23" s="62"/>
      <c r="T23" s="63"/>
      <c r="U23" s="3"/>
      <c r="V23" s="168"/>
      <c r="W23" s="269"/>
      <c r="X23" s="209"/>
      <c r="Y23" s="209"/>
      <c r="Z23" s="209"/>
      <c r="AA23" s="209"/>
      <c r="AB23" s="209"/>
      <c r="AC23" s="3"/>
      <c r="AD23" s="3"/>
      <c r="AE23" s="3"/>
    </row>
    <row r="24" ht="15.75" customHeight="1">
      <c r="A24" s="3"/>
      <c r="B24" s="160"/>
      <c r="C24" s="97"/>
      <c r="D24" s="97"/>
      <c r="E24" s="3"/>
      <c r="F24" s="171"/>
      <c r="G24" s="160"/>
      <c r="H24" s="171"/>
      <c r="I24" s="160"/>
      <c r="J24" s="174"/>
      <c r="K24" s="171"/>
      <c r="L24" s="160"/>
      <c r="M24" s="171"/>
      <c r="N24" s="160"/>
      <c r="O24" s="266"/>
      <c r="P24" s="171"/>
      <c r="Q24" s="160"/>
      <c r="R24" s="171"/>
      <c r="T24" s="160"/>
      <c r="U24" s="3"/>
      <c r="V24" s="173"/>
      <c r="W24" s="173"/>
      <c r="X24" s="209"/>
      <c r="Y24" s="209"/>
      <c r="Z24" s="209"/>
      <c r="AA24" s="209"/>
      <c r="AB24" s="209"/>
      <c r="AC24" s="3"/>
      <c r="AD24" s="3"/>
      <c r="AE24" s="3"/>
    </row>
    <row r="25" ht="15.75" customHeight="1">
      <c r="A25" s="252"/>
      <c r="B25" s="146"/>
      <c r="C25" s="97"/>
      <c r="D25" s="97"/>
      <c r="E25" s="3"/>
      <c r="F25" s="175"/>
      <c r="G25" s="146"/>
      <c r="H25" s="175"/>
      <c r="I25" s="146"/>
      <c r="J25" s="178"/>
      <c r="K25" s="175"/>
      <c r="L25" s="146"/>
      <c r="M25" s="175"/>
      <c r="N25" s="146"/>
      <c r="O25" s="266"/>
      <c r="P25" s="175"/>
      <c r="Q25" s="146"/>
      <c r="R25" s="175"/>
      <c r="S25" s="145"/>
      <c r="T25" s="146"/>
      <c r="U25" s="3"/>
      <c r="V25" s="177"/>
      <c r="W25" s="177"/>
      <c r="X25" s="209"/>
      <c r="Y25" s="209"/>
      <c r="Z25" s="209"/>
      <c r="AA25" s="209"/>
      <c r="AB25" s="209"/>
      <c r="AC25" s="3"/>
      <c r="AD25" s="3"/>
      <c r="AE25" s="3"/>
    </row>
    <row r="26" ht="15.75" customHeight="1">
      <c r="A26" s="252"/>
      <c r="B26" s="262" t="s">
        <v>132</v>
      </c>
      <c r="C26" s="3"/>
      <c r="D26" s="3"/>
      <c r="E26" s="3"/>
      <c r="F26" s="143" t="s">
        <v>179</v>
      </c>
      <c r="G26" s="85"/>
      <c r="H26" s="143" t="s">
        <v>180</v>
      </c>
      <c r="I26" s="84"/>
      <c r="J26" s="270"/>
      <c r="K26" s="150" t="s">
        <v>134</v>
      </c>
      <c r="L26" s="85"/>
      <c r="M26" s="150" t="s">
        <v>181</v>
      </c>
      <c r="N26" s="85"/>
      <c r="O26" s="266"/>
      <c r="P26" s="150" t="s">
        <v>182</v>
      </c>
      <c r="Q26" s="85"/>
      <c r="R26" s="150" t="s">
        <v>183</v>
      </c>
      <c r="S26" s="84"/>
      <c r="T26" s="85"/>
      <c r="U26" s="3"/>
      <c r="V26" s="153"/>
      <c r="W26" s="153"/>
      <c r="X26" s="209"/>
      <c r="Y26" s="209"/>
      <c r="Z26" s="209"/>
      <c r="AA26" s="209"/>
      <c r="AB26" s="209"/>
      <c r="AC26" s="3"/>
      <c r="AD26" s="3"/>
      <c r="AE26" s="3"/>
    </row>
    <row r="27" ht="15.75" customHeight="1">
      <c r="A27" s="264"/>
      <c r="B27" s="271">
        <f>IFERROR(F18/(C18+D18),"-")</f>
        <v>2.936096718</v>
      </c>
      <c r="C27" s="3"/>
      <c r="D27" s="3"/>
      <c r="E27" s="3"/>
      <c r="F27" s="180">
        <f>IFERROR(J18/H18,"-")</f>
        <v>0.1084583902</v>
      </c>
      <c r="G27" s="63"/>
      <c r="H27" s="156">
        <f>IFERROR(P18/L18,"-")</f>
        <v>1.247374562</v>
      </c>
      <c r="I27" s="63"/>
      <c r="J27" s="170"/>
      <c r="K27" s="156">
        <f>IFERROR(S18/P18,"-")</f>
        <v>0.1337698784</v>
      </c>
      <c r="L27" s="63"/>
      <c r="M27" s="156" t="str">
        <f>IFERROR(T18/C18,"-")</f>
        <v>-</v>
      </c>
      <c r="N27" s="63"/>
      <c r="O27" s="266"/>
      <c r="P27" s="267">
        <f>IFERROR(B18/T18,"-")</f>
        <v>167.1686747</v>
      </c>
      <c r="Q27" s="63"/>
      <c r="R27" s="156">
        <f>IFERROR(W18/B18,"-")</f>
        <v>11.84147748</v>
      </c>
      <c r="S27" s="62"/>
      <c r="T27" s="63"/>
      <c r="U27" s="3"/>
      <c r="V27" s="187"/>
      <c r="W27" s="188"/>
      <c r="X27" s="209"/>
      <c r="Y27" s="209"/>
      <c r="Z27" s="209"/>
      <c r="AA27" s="209"/>
      <c r="AB27" s="209"/>
      <c r="AC27" s="3"/>
      <c r="AD27" s="3"/>
      <c r="AE27" s="3"/>
    </row>
    <row r="28" ht="15.75" customHeight="1">
      <c r="A28" s="252"/>
      <c r="B28" s="160"/>
      <c r="C28" s="3"/>
      <c r="D28" s="3"/>
      <c r="E28" s="3"/>
      <c r="F28" s="171"/>
      <c r="G28" s="160"/>
      <c r="H28" s="171"/>
      <c r="I28" s="160"/>
      <c r="J28" s="174"/>
      <c r="K28" s="171"/>
      <c r="L28" s="160"/>
      <c r="M28" s="171"/>
      <c r="N28" s="160"/>
      <c r="O28" s="266"/>
      <c r="P28" s="171"/>
      <c r="Q28" s="160"/>
      <c r="R28" s="171"/>
      <c r="T28" s="160"/>
      <c r="U28" s="3"/>
      <c r="V28" s="173"/>
      <c r="W28" s="173"/>
      <c r="X28" s="209"/>
      <c r="Y28" s="209"/>
      <c r="Z28" s="209"/>
      <c r="AA28" s="209"/>
      <c r="AB28" s="209"/>
      <c r="AC28" s="3"/>
      <c r="AD28" s="3"/>
      <c r="AE28" s="3"/>
    </row>
    <row r="29" ht="15.75" customHeight="1">
      <c r="A29" s="264"/>
      <c r="B29" s="146"/>
      <c r="C29" s="3"/>
      <c r="D29" s="3"/>
      <c r="E29" s="3"/>
      <c r="F29" s="175"/>
      <c r="G29" s="146"/>
      <c r="H29" s="175"/>
      <c r="I29" s="146"/>
      <c r="J29" s="178"/>
      <c r="K29" s="175"/>
      <c r="L29" s="146"/>
      <c r="M29" s="175"/>
      <c r="N29" s="146"/>
      <c r="O29" s="272"/>
      <c r="P29" s="175"/>
      <c r="Q29" s="146"/>
      <c r="R29" s="175"/>
      <c r="S29" s="145"/>
      <c r="T29" s="146"/>
      <c r="U29" s="3"/>
      <c r="V29" s="177"/>
      <c r="W29" s="177"/>
      <c r="X29" s="209"/>
      <c r="Y29" s="209"/>
      <c r="Z29" s="209"/>
      <c r="AA29" s="209"/>
      <c r="AB29" s="209"/>
      <c r="AC29" s="3"/>
      <c r="AD29" s="3"/>
      <c r="AE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209"/>
      <c r="Y30" s="209"/>
      <c r="Z30" s="209"/>
      <c r="AA30" s="209"/>
      <c r="AB30" s="209"/>
      <c r="AC30" s="209"/>
      <c r="AD30" s="209"/>
      <c r="AE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ht="15.75" customHeight="1">
      <c r="A32" s="253"/>
      <c r="B32" s="254"/>
      <c r="C32" s="255"/>
      <c r="D32" s="255"/>
      <c r="E32" s="255"/>
      <c r="F32" s="3"/>
      <c r="G32" s="3"/>
      <c r="H32" s="3"/>
      <c r="I32" s="3"/>
      <c r="J32" s="255"/>
      <c r="K32" s="255"/>
      <c r="L32" s="255"/>
      <c r="M32" s="255"/>
      <c r="N32" s="255"/>
      <c r="O32" s="255"/>
      <c r="P32" s="255"/>
      <c r="Q32" s="27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ht="15.75" customHeight="1">
      <c r="A33" s="274"/>
      <c r="B33" s="274"/>
      <c r="C33" s="274"/>
      <c r="D33" s="274"/>
      <c r="E33" s="274"/>
      <c r="F33" s="3"/>
      <c r="G33" s="3"/>
      <c r="H33" s="3"/>
      <c r="I33" s="3"/>
      <c r="J33" s="274"/>
      <c r="K33" s="274"/>
      <c r="L33" s="275"/>
      <c r="M33" s="12"/>
      <c r="N33" s="275"/>
      <c r="O33" s="12"/>
      <c r="P33" s="275"/>
      <c r="Q33" s="12"/>
      <c r="R33" s="276"/>
      <c r="S33" s="276"/>
      <c r="T33" s="276"/>
      <c r="U33" s="276"/>
      <c r="V33" s="276"/>
      <c r="W33" s="276"/>
      <c r="X33" s="276"/>
      <c r="Y33" s="276"/>
      <c r="Z33" s="276"/>
      <c r="AA33" s="276"/>
      <c r="AB33" s="276"/>
      <c r="AC33" s="276"/>
      <c r="AD33" s="276"/>
      <c r="AE33" s="276"/>
    </row>
    <row r="34" ht="15.75" customHeight="1">
      <c r="A34" s="277"/>
      <c r="B34" s="278"/>
      <c r="C34" s="278"/>
      <c r="D34" s="278"/>
      <c r="E34" s="278"/>
      <c r="F34" s="3"/>
      <c r="G34" s="3"/>
      <c r="H34" s="3"/>
      <c r="I34" s="3"/>
      <c r="J34" s="278"/>
      <c r="K34" s="278"/>
      <c r="L34" s="278"/>
      <c r="N34" s="279"/>
      <c r="P34" s="279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ht="15.75" customHeight="1">
      <c r="A35" s="277"/>
      <c r="B35" s="278"/>
      <c r="C35" s="278"/>
      <c r="D35" s="278"/>
      <c r="E35" s="278"/>
      <c r="F35" s="3"/>
      <c r="G35" s="3"/>
      <c r="H35" s="3"/>
      <c r="I35" s="3"/>
      <c r="J35" s="278"/>
      <c r="K35" s="278"/>
      <c r="L35" s="278"/>
      <c r="N35" s="279"/>
      <c r="P35" s="279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ht="15.75" customHeight="1">
      <c r="A36" s="277"/>
      <c r="B36" s="278"/>
      <c r="C36" s="278"/>
      <c r="D36" s="278"/>
      <c r="E36" s="278"/>
      <c r="F36" s="3"/>
      <c r="G36" s="3"/>
      <c r="H36" s="3"/>
      <c r="I36" s="3"/>
      <c r="J36" s="278"/>
      <c r="K36" s="278"/>
      <c r="L36" s="278"/>
      <c r="N36" s="279"/>
      <c r="P36" s="279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ht="15.75" customHeight="1">
      <c r="A37" s="277"/>
      <c r="B37" s="278"/>
      <c r="C37" s="278"/>
      <c r="D37" s="278"/>
      <c r="E37" s="278"/>
      <c r="F37" s="3"/>
      <c r="G37" s="3"/>
      <c r="H37" s="3"/>
      <c r="I37" s="3"/>
      <c r="J37" s="278"/>
      <c r="K37" s="278"/>
      <c r="L37" s="278"/>
      <c r="N37" s="279"/>
      <c r="P37" s="279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ht="15.75" customHeight="1">
      <c r="A38" s="277"/>
      <c r="B38" s="278"/>
      <c r="C38" s="278"/>
      <c r="D38" s="278"/>
      <c r="E38" s="278"/>
      <c r="F38" s="3"/>
      <c r="G38" s="3"/>
      <c r="H38" s="3"/>
      <c r="I38" s="3"/>
      <c r="J38" s="278"/>
      <c r="K38" s="278"/>
      <c r="L38" s="278"/>
      <c r="N38" s="278"/>
      <c r="P38" s="278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ht="15.75" customHeight="1">
      <c r="A39" s="277"/>
      <c r="B39" s="278"/>
      <c r="C39" s="278"/>
      <c r="D39" s="278"/>
      <c r="E39" s="278"/>
      <c r="F39" s="3"/>
      <c r="G39" s="3"/>
      <c r="H39" s="3"/>
      <c r="I39" s="3"/>
      <c r="J39" s="278"/>
      <c r="K39" s="278"/>
      <c r="L39" s="278"/>
      <c r="N39" s="278"/>
      <c r="P39" s="278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ht="15.75" customHeight="1">
      <c r="A40" s="277"/>
      <c r="B40" s="278"/>
      <c r="C40" s="278"/>
      <c r="D40" s="278"/>
      <c r="E40" s="278"/>
      <c r="F40" s="3"/>
      <c r="G40" s="3"/>
      <c r="H40" s="3"/>
      <c r="I40" s="3"/>
      <c r="J40" s="278"/>
      <c r="K40" s="278"/>
      <c r="L40" s="278"/>
      <c r="N40" s="279"/>
      <c r="P40" s="279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ht="15.75" customHeight="1">
      <c r="A41" s="277"/>
      <c r="B41" s="278"/>
      <c r="C41" s="278"/>
      <c r="D41" s="278"/>
      <c r="E41" s="278"/>
      <c r="F41" s="278"/>
      <c r="G41" s="278"/>
      <c r="H41" s="278"/>
      <c r="I41" s="278"/>
      <c r="J41" s="278"/>
      <c r="K41" s="278"/>
      <c r="L41" s="278"/>
      <c r="N41" s="279"/>
      <c r="P41" s="279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ht="15.75" customHeight="1">
      <c r="A42" s="277"/>
      <c r="B42" s="278"/>
      <c r="C42" s="278"/>
      <c r="D42" s="278"/>
      <c r="E42" s="278"/>
      <c r="F42" s="278"/>
      <c r="G42" s="278"/>
      <c r="H42" s="278"/>
      <c r="I42" s="278"/>
      <c r="J42" s="278"/>
      <c r="K42" s="278"/>
      <c r="L42" s="278"/>
      <c r="N42" s="279"/>
      <c r="P42" s="279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ht="15.75" customHeight="1">
      <c r="A43" s="277"/>
      <c r="B43" s="278"/>
      <c r="C43" s="278"/>
      <c r="D43" s="278"/>
      <c r="E43" s="278"/>
      <c r="F43" s="278"/>
      <c r="G43" s="278"/>
      <c r="H43" s="278"/>
      <c r="I43" s="278"/>
      <c r="J43" s="278"/>
      <c r="K43" s="278"/>
      <c r="L43" s="278"/>
      <c r="N43" s="279"/>
      <c r="P43" s="279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ht="15.75" customHeight="1">
      <c r="A44" s="277"/>
      <c r="B44" s="278"/>
      <c r="C44" s="278"/>
      <c r="D44" s="278"/>
      <c r="E44" s="278"/>
      <c r="F44" s="278"/>
      <c r="G44" s="278"/>
      <c r="H44" s="278"/>
      <c r="I44" s="278"/>
      <c r="J44" s="278"/>
      <c r="K44" s="278"/>
      <c r="L44" s="278"/>
      <c r="N44" s="278"/>
      <c r="P44" s="278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ht="15.75" customHeight="1">
      <c r="A45" s="277"/>
      <c r="B45" s="278"/>
      <c r="C45" s="278"/>
      <c r="D45" s="278"/>
      <c r="E45" s="278"/>
      <c r="F45" s="278"/>
      <c r="G45" s="278"/>
      <c r="H45" s="278"/>
      <c r="I45" s="278"/>
      <c r="J45" s="278"/>
      <c r="K45" s="278"/>
      <c r="L45" s="278"/>
      <c r="N45" s="278"/>
      <c r="P45" s="278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ht="15.75" customHeight="1">
      <c r="A46" s="281"/>
      <c r="B46" s="282"/>
      <c r="C46" s="282"/>
      <c r="D46" s="282"/>
      <c r="E46" s="282"/>
      <c r="F46" s="282"/>
      <c r="G46" s="282"/>
      <c r="H46" s="282"/>
      <c r="I46" s="282"/>
      <c r="J46" s="282"/>
      <c r="K46" s="282"/>
      <c r="L46" s="283"/>
      <c r="M46" s="32"/>
      <c r="N46" s="284"/>
      <c r="O46" s="32"/>
      <c r="P46" s="284"/>
      <c r="Q46" s="32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9">
    <mergeCell ref="B2:L2"/>
    <mergeCell ref="A4:E4"/>
    <mergeCell ref="F4:N4"/>
    <mergeCell ref="P4:W4"/>
    <mergeCell ref="F21:I21"/>
    <mergeCell ref="K21:N21"/>
    <mergeCell ref="P21:T21"/>
    <mergeCell ref="F23:G25"/>
    <mergeCell ref="H23:I25"/>
    <mergeCell ref="F26:G26"/>
    <mergeCell ref="H26:I26"/>
    <mergeCell ref="B27:B29"/>
    <mergeCell ref="F27:G29"/>
    <mergeCell ref="H27:I29"/>
    <mergeCell ref="P23:Q25"/>
    <mergeCell ref="R23:T25"/>
    <mergeCell ref="V23:V25"/>
    <mergeCell ref="W23:W25"/>
    <mergeCell ref="P26:Q26"/>
    <mergeCell ref="R26:T26"/>
    <mergeCell ref="F22:G22"/>
    <mergeCell ref="H22:I22"/>
    <mergeCell ref="K22:L22"/>
    <mergeCell ref="M22:N22"/>
    <mergeCell ref="P22:Q22"/>
    <mergeCell ref="R22:T22"/>
    <mergeCell ref="B23:B25"/>
    <mergeCell ref="R27:T29"/>
    <mergeCell ref="V27:V29"/>
    <mergeCell ref="W27:W29"/>
    <mergeCell ref="K23:L25"/>
    <mergeCell ref="M23:N25"/>
    <mergeCell ref="K26:L26"/>
    <mergeCell ref="M26:N26"/>
    <mergeCell ref="K27:L29"/>
    <mergeCell ref="M27:N29"/>
    <mergeCell ref="P27:Q29"/>
    <mergeCell ref="L36:M36"/>
    <mergeCell ref="N36:O36"/>
    <mergeCell ref="P36:Q36"/>
    <mergeCell ref="N45:O45"/>
    <mergeCell ref="P45:Q45"/>
    <mergeCell ref="L43:M43"/>
    <mergeCell ref="N43:O43"/>
    <mergeCell ref="P43:Q43"/>
    <mergeCell ref="L44:M44"/>
    <mergeCell ref="N44:O44"/>
    <mergeCell ref="P44:Q44"/>
    <mergeCell ref="L45:M45"/>
    <mergeCell ref="N35:O35"/>
    <mergeCell ref="P35:Q35"/>
    <mergeCell ref="L33:M33"/>
    <mergeCell ref="N33:O33"/>
    <mergeCell ref="P33:Q33"/>
    <mergeCell ref="L34:M34"/>
    <mergeCell ref="N34:O34"/>
    <mergeCell ref="P34:Q34"/>
    <mergeCell ref="L35:M35"/>
    <mergeCell ref="N39:O39"/>
    <mergeCell ref="P39:Q39"/>
    <mergeCell ref="L37:M37"/>
    <mergeCell ref="N37:O37"/>
    <mergeCell ref="P37:Q37"/>
    <mergeCell ref="L38:M38"/>
    <mergeCell ref="N38:O38"/>
    <mergeCell ref="P38:Q38"/>
    <mergeCell ref="L39:M39"/>
    <mergeCell ref="N42:O42"/>
    <mergeCell ref="P42:Q42"/>
    <mergeCell ref="L40:M40"/>
    <mergeCell ref="N40:O40"/>
    <mergeCell ref="P40:Q40"/>
    <mergeCell ref="L41:M41"/>
    <mergeCell ref="N41:O41"/>
    <mergeCell ref="P41:Q41"/>
    <mergeCell ref="L42:M42"/>
    <mergeCell ref="L46:M46"/>
    <mergeCell ref="N46:O46"/>
    <mergeCell ref="P46:Q46"/>
  </mergeCells>
  <conditionalFormatting sqref="B27">
    <cfRule type="cellIs" dxfId="0" priority="1" operator="greaterThan">
      <formula>"125%"</formula>
    </cfRule>
  </conditionalFormatting>
  <conditionalFormatting sqref="B27">
    <cfRule type="cellIs" dxfId="1" priority="2" operator="between">
      <formula>"100%"</formula>
      <formula>"124.90%"</formula>
    </cfRule>
  </conditionalFormatting>
  <conditionalFormatting sqref="B27">
    <cfRule type="cellIs" dxfId="2" priority="3" operator="lessThan">
      <formula>"99.90%"</formula>
    </cfRule>
  </conditionalFormatting>
  <conditionalFormatting sqref="M23">
    <cfRule type="cellIs" dxfId="0" priority="4" operator="greaterThan">
      <formula>"30%"</formula>
    </cfRule>
  </conditionalFormatting>
  <conditionalFormatting sqref="M23">
    <cfRule type="cellIs" dxfId="1" priority="5" operator="between">
      <formula>"20%"</formula>
      <formula>"29.90%"</formula>
    </cfRule>
  </conditionalFormatting>
  <conditionalFormatting sqref="M23">
    <cfRule type="cellIs" dxfId="2" priority="6" operator="lessThan">
      <formula>"19.99%"</formula>
    </cfRule>
  </conditionalFormatting>
  <conditionalFormatting sqref="K27">
    <cfRule type="cellIs" dxfId="0" priority="7" operator="greaterThan">
      <formula>"80%"</formula>
    </cfRule>
  </conditionalFormatting>
  <conditionalFormatting sqref="K27">
    <cfRule type="cellIs" dxfId="1" priority="8" operator="between">
      <formula>"70%"</formula>
      <formula>"79.99%"</formula>
    </cfRule>
  </conditionalFormatting>
  <conditionalFormatting sqref="K27">
    <cfRule type="cellIs" dxfId="2" priority="9" operator="lessThan">
      <formula>"69.99%"</formula>
    </cfRule>
  </conditionalFormatting>
  <conditionalFormatting sqref="K23">
    <cfRule type="cellIs" dxfId="0" priority="10" operator="greaterThan">
      <formula>"85%"</formula>
    </cfRule>
  </conditionalFormatting>
  <conditionalFormatting sqref="K23">
    <cfRule type="cellIs" dxfId="1" priority="11" operator="between">
      <formula>"70%"</formula>
      <formula>"84.90%"</formula>
    </cfRule>
  </conditionalFormatting>
  <conditionalFormatting sqref="K23">
    <cfRule type="cellIs" dxfId="2" priority="12" operator="lessThan">
      <formula>"69.90%"</formula>
    </cfRule>
  </conditionalFormatting>
  <conditionalFormatting sqref="P23">
    <cfRule type="cellIs" dxfId="0" priority="13" operator="lessThan">
      <formula>"$150"</formula>
    </cfRule>
  </conditionalFormatting>
  <conditionalFormatting sqref="P23">
    <cfRule type="cellIs" dxfId="1" priority="14" operator="between">
      <formula>"$150.01"</formula>
      <formula>"$250"</formula>
    </cfRule>
  </conditionalFormatting>
  <conditionalFormatting sqref="P23">
    <cfRule type="cellIs" dxfId="2" priority="15" operator="greaterThan">
      <formula>"$250.01"</formula>
    </cfRule>
  </conditionalFormatting>
  <conditionalFormatting sqref="P23 V23:V25">
    <cfRule type="cellIs" dxfId="0" priority="16" operator="lessThan">
      <formula>"$300"</formula>
    </cfRule>
  </conditionalFormatting>
  <conditionalFormatting sqref="P23 V23:V25">
    <cfRule type="cellIs" dxfId="1" priority="17" operator="between">
      <formula>"$300.01"</formula>
      <formula>"$400"</formula>
    </cfRule>
  </conditionalFormatting>
  <conditionalFormatting sqref="P23 V23:V25">
    <cfRule type="cellIs" dxfId="2" priority="18" operator="greaterThan">
      <formula>"$400.01"</formula>
    </cfRule>
  </conditionalFormatting>
  <conditionalFormatting sqref="R23 W23:W25">
    <cfRule type="cellIs" dxfId="0" priority="19" operator="greaterThan">
      <formula>"120%"</formula>
    </cfRule>
  </conditionalFormatting>
  <conditionalFormatting sqref="R23 W23:W25">
    <cfRule type="cellIs" dxfId="1" priority="20" operator="between">
      <formula>"100%"</formula>
      <formula>"119.99%"</formula>
    </cfRule>
  </conditionalFormatting>
  <conditionalFormatting sqref="R23 W23:W25">
    <cfRule type="cellIs" dxfId="2" priority="21" operator="lessThan">
      <formula>"99.99%"</formula>
    </cfRule>
  </conditionalFormatting>
  <conditionalFormatting sqref="R27 W27:W29">
    <cfRule type="cellIs" dxfId="0" priority="22" operator="greaterThan">
      <formula>"500%"</formula>
    </cfRule>
  </conditionalFormatting>
  <conditionalFormatting sqref="R27 W27:W29">
    <cfRule type="cellIs" dxfId="1" priority="23" operator="between">
      <formula>"250%"</formula>
      <formula>"499.99%"</formula>
    </cfRule>
  </conditionalFormatting>
  <conditionalFormatting sqref="R27 W27:W29">
    <cfRule type="cellIs" dxfId="2" priority="24" operator="lessThan">
      <formula>"249.99%"</formula>
    </cfRule>
  </conditionalFormatting>
  <conditionalFormatting sqref="F23:G25">
    <cfRule type="cellIs" dxfId="0" priority="25" operator="greaterThan">
      <formula>"40%"</formula>
    </cfRule>
  </conditionalFormatting>
  <conditionalFormatting sqref="F23:G25">
    <cfRule type="cellIs" dxfId="1" priority="26" operator="between">
      <formula>"30%"</formula>
      <formula>"39.99%"</formula>
    </cfRule>
  </conditionalFormatting>
  <conditionalFormatting sqref="F23:G25">
    <cfRule type="cellIs" dxfId="4" priority="27" operator="lessThan">
      <formula>"29.99%"</formula>
    </cfRule>
  </conditionalFormatting>
  <conditionalFormatting sqref="F27:G29">
    <cfRule type="cellIs" dxfId="0" priority="28" operator="greaterThan">
      <formula>"15%"</formula>
    </cfRule>
  </conditionalFormatting>
  <conditionalFormatting sqref="F27:G29">
    <cfRule type="cellIs" dxfId="3" priority="29" operator="between">
      <formula>"10%"</formula>
      <formula>"14.99%"</formula>
    </cfRule>
  </conditionalFormatting>
  <conditionalFormatting sqref="F27:G29">
    <cfRule type="cellIs" dxfId="2" priority="30" operator="lessThan">
      <formula>"9.99%"</formula>
    </cfRule>
  </conditionalFormatting>
  <conditionalFormatting sqref="H23:I25">
    <cfRule type="cellIs" dxfId="0" priority="31" operator="greaterThan">
      <formula>"90%"</formula>
    </cfRule>
  </conditionalFormatting>
  <conditionalFormatting sqref="H23:I25">
    <cfRule type="cellIs" dxfId="1" priority="32" operator="between">
      <formula>"80%"</formula>
      <formula>"90%"</formula>
    </cfRule>
  </conditionalFormatting>
  <conditionalFormatting sqref="H23:I25">
    <cfRule type="cellIs" dxfId="2" priority="33" operator="lessThan">
      <formula>"79.99%"</formula>
    </cfRule>
  </conditionalFormatting>
  <conditionalFormatting sqref="H27:I29">
    <cfRule type="cellIs" dxfId="0" priority="34" operator="greaterThan">
      <formula>"60%"</formula>
    </cfRule>
  </conditionalFormatting>
  <conditionalFormatting sqref="H27:I29">
    <cfRule type="cellIs" dxfId="1" priority="35" operator="between">
      <formula>"40%"</formula>
      <formula>"59.99%"</formula>
    </cfRule>
  </conditionalFormatting>
  <conditionalFormatting sqref="H27:I29">
    <cfRule type="cellIs" dxfId="2" priority="36" operator="lessThan">
      <formula>"39.99%"</formula>
    </cfRule>
  </conditionalFormatting>
  <conditionalFormatting sqref="B23:B25">
    <cfRule type="cellIs" dxfId="0" priority="37" operator="lessThan">
      <formula>25</formula>
    </cfRule>
  </conditionalFormatting>
  <conditionalFormatting sqref="B23:B25">
    <cfRule type="cellIs" dxfId="1" priority="38" operator="between">
      <formula>25.01</formula>
      <formula>35</formula>
    </cfRule>
  </conditionalFormatting>
  <conditionalFormatting sqref="B23:B25">
    <cfRule type="cellIs" dxfId="2" priority="39" operator="greaterThan">
      <formula>35.01</formula>
    </cfRule>
  </conditionalFormatting>
  <drawing r:id="rId1"/>
  <tableParts count="2">
    <tablePart r:id="rId4"/>
    <tablePart r:id="rId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 outlineLevelCol="2"/>
  <cols>
    <col customWidth="1" min="1" max="1" width="6.75"/>
    <col customWidth="1" min="2" max="2" width="8.13"/>
    <col customWidth="1" min="3" max="3" width="7.25" outlineLevel="1"/>
    <col customWidth="1" min="4" max="4" width="8.75" outlineLevel="1"/>
    <col customWidth="1" min="5" max="5" width="8.0" outlineLevel="1"/>
    <col customWidth="1" min="6" max="6" width="8.13" outlineLevel="1"/>
    <col customWidth="1" min="7" max="7" width="13.13"/>
    <col customWidth="1" min="8" max="8" width="9.75"/>
    <col customWidth="1" min="9" max="9" width="9.5"/>
    <col customWidth="1" min="10" max="10" width="14.13"/>
    <col customWidth="1" min="11" max="11" width="9.5"/>
    <col customWidth="1" hidden="1" min="12" max="12" width="6.38" outlineLevel="1"/>
    <col customWidth="1" hidden="1" min="13" max="15" width="9.5" outlineLevel="1"/>
    <col customWidth="1" hidden="1" min="16" max="16" width="7.25" outlineLevel="2"/>
    <col customWidth="1" hidden="1" min="17" max="19" width="9.5" outlineLevel="2"/>
    <col customWidth="1" hidden="1" min="20" max="20" width="9.5" outlineLevel="1"/>
    <col customWidth="1" min="21" max="21" width="6.88"/>
    <col customWidth="1" min="22" max="23" width="10.25"/>
    <col customWidth="1" min="24" max="25" width="10.5"/>
    <col customWidth="1" min="26" max="26" width="10.0"/>
    <col customWidth="1" min="27" max="27" width="12.88"/>
    <col customWidth="1" min="28" max="28" width="13.88"/>
    <col customWidth="1" min="29" max="29" width="6.88"/>
    <col customWidth="1" min="30" max="32" width="10.25"/>
    <col customWidth="1" min="33" max="34" width="10.5"/>
    <col customWidth="1" min="35" max="35" width="8.63"/>
    <col customWidth="1" min="36" max="36" width="12.88"/>
    <col customWidth="1" min="37" max="37" width="13.88"/>
    <col customWidth="1" min="38" max="42" width="9.5"/>
    <col customWidth="1" min="43" max="43" width="10.5"/>
    <col customWidth="1" min="44" max="44" width="11.0"/>
    <col customWidth="1" min="45" max="46" width="14.0"/>
    <col customWidth="1" min="47" max="47" width="6.75"/>
    <col customWidth="1" min="48" max="86" width="14.0"/>
  </cols>
  <sheetData>
    <row r="1" ht="18.75" customHeight="1">
      <c r="A1" s="56"/>
      <c r="B1" s="57" t="s">
        <v>64</v>
      </c>
      <c r="C1" s="3"/>
      <c r="D1" s="3"/>
      <c r="E1" s="3"/>
      <c r="F1" s="3"/>
      <c r="G1" s="3"/>
      <c r="H1" s="3"/>
      <c r="I1" s="3"/>
      <c r="J1" s="3"/>
      <c r="K1" s="58" t="s">
        <v>65</v>
      </c>
      <c r="L1" s="3"/>
      <c r="M1" s="3"/>
      <c r="N1" s="3"/>
      <c r="O1" s="58" t="s">
        <v>188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58"/>
      <c r="AC1" s="3"/>
      <c r="AD1" s="3"/>
      <c r="AE1" s="3"/>
      <c r="AF1" s="3"/>
      <c r="AG1" s="3"/>
      <c r="AH1" s="3"/>
      <c r="AI1" s="3"/>
      <c r="AJ1" s="3"/>
      <c r="AK1" s="58"/>
      <c r="AL1" s="58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</row>
    <row r="2" ht="26.25" customHeight="1">
      <c r="A2" s="3"/>
      <c r="C2" s="3"/>
      <c r="D2" s="3"/>
      <c r="E2" s="3"/>
      <c r="F2" s="3"/>
      <c r="G2" s="59">
        <v>44896.0</v>
      </c>
      <c r="H2" s="39"/>
      <c r="I2" s="39"/>
      <c r="J2" s="39"/>
      <c r="K2" s="3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</row>
    <row r="3" ht="18.0" customHeight="1">
      <c r="A3" s="60" t="s">
        <v>67</v>
      </c>
      <c r="C3" s="3"/>
      <c r="D3" s="3"/>
      <c r="E3" s="3"/>
      <c r="F3" s="3"/>
      <c r="G3" s="61" t="s">
        <v>68</v>
      </c>
      <c r="H3" s="62"/>
      <c r="I3" s="62"/>
      <c r="J3" s="62"/>
      <c r="K3" s="6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64" t="s">
        <v>69</v>
      </c>
      <c r="X3" s="12"/>
      <c r="Y3" s="285" t="s">
        <v>189</v>
      </c>
      <c r="Z3" s="286" t="s">
        <v>190</v>
      </c>
      <c r="AA3" s="67" t="s">
        <v>72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</row>
    <row r="4" ht="18.0" customHeight="1">
      <c r="C4" s="3"/>
      <c r="D4" s="3"/>
      <c r="E4" s="3"/>
      <c r="F4" s="3"/>
      <c r="G4" s="68" t="s">
        <v>73</v>
      </c>
      <c r="H4" s="12"/>
      <c r="I4" s="69">
        <f>SUM(H44+D44)</f>
        <v>62</v>
      </c>
      <c r="J4" s="70" t="s">
        <v>74</v>
      </c>
      <c r="K4" s="71">
        <f>SUM(CD44)</f>
        <v>20</v>
      </c>
      <c r="L4" s="3"/>
      <c r="M4" s="3"/>
      <c r="N4" s="3"/>
      <c r="O4" s="3"/>
      <c r="P4" s="3"/>
      <c r="Q4" s="3"/>
      <c r="R4" s="3"/>
      <c r="S4" s="3"/>
      <c r="T4" s="3"/>
      <c r="U4" s="72" t="s">
        <v>75</v>
      </c>
      <c r="V4" s="3"/>
      <c r="W4" s="68" t="s">
        <v>76</v>
      </c>
      <c r="X4" s="12"/>
      <c r="Y4" s="73">
        <f>AV44</f>
        <v>6</v>
      </c>
      <c r="Z4" s="73">
        <f>BZ44</f>
        <v>14</v>
      </c>
      <c r="AA4" s="74" t="str">
        <f t="shared" ref="AA4:AA8" si="1">if(Y4&gt;Z4,$Y$3,if(Y4&lt;Z4,$Z$3,""))</f>
        <v>Salesperson 2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</row>
    <row r="5" ht="17.25" customHeight="1">
      <c r="A5" s="75"/>
      <c r="C5" s="3"/>
      <c r="D5" s="3"/>
      <c r="E5" s="3"/>
      <c r="F5" s="3"/>
      <c r="G5" s="68" t="s">
        <v>77</v>
      </c>
      <c r="H5" s="12"/>
      <c r="I5" s="76">
        <f>I44+M44+Q44</f>
        <v>152</v>
      </c>
      <c r="J5" s="70" t="s">
        <v>78</v>
      </c>
      <c r="K5" s="80">
        <f>SUM(CE44)</f>
        <v>51500</v>
      </c>
      <c r="L5" s="3"/>
      <c r="M5" s="3"/>
      <c r="N5" s="3"/>
      <c r="O5" s="3"/>
      <c r="P5" s="3"/>
      <c r="Q5" s="3"/>
      <c r="R5" s="3"/>
      <c r="S5" s="3"/>
      <c r="T5" s="3"/>
      <c r="U5" s="78">
        <f>iferror(K5/K4,0)</f>
        <v>2575</v>
      </c>
      <c r="V5" s="3"/>
      <c r="W5" s="68" t="s">
        <v>79</v>
      </c>
      <c r="X5" s="12"/>
      <c r="Y5" s="79">
        <f>IFERROR(AV44/(W44+AE44+AN44),0)</f>
        <v>0.4285714286</v>
      </c>
      <c r="Z5" s="79">
        <f>IFERROR(BZ44/(BA44+BI44+BR44),0)</f>
        <v>0.1971830986</v>
      </c>
      <c r="AA5" s="74" t="str">
        <f t="shared" si="1"/>
        <v>Salesperson 1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</row>
    <row r="6" ht="16.5" customHeight="1">
      <c r="A6" s="3"/>
      <c r="B6" s="3"/>
      <c r="C6" s="3"/>
      <c r="D6" s="3"/>
      <c r="E6" s="3"/>
      <c r="F6" s="3"/>
      <c r="G6" s="68" t="s">
        <v>191</v>
      </c>
      <c r="H6" s="12"/>
      <c r="I6" s="76">
        <f>SUM(T44)</f>
        <v>16</v>
      </c>
      <c r="J6" s="70" t="s">
        <v>81</v>
      </c>
      <c r="K6" s="80">
        <f>SUM(CF44)</f>
        <v>58500</v>
      </c>
      <c r="L6" s="3"/>
      <c r="M6" s="3"/>
      <c r="N6" s="3"/>
      <c r="O6" s="3"/>
      <c r="P6" s="3"/>
      <c r="Q6" s="3"/>
      <c r="R6" s="3"/>
      <c r="S6" s="3"/>
      <c r="T6" s="3"/>
      <c r="U6" s="78">
        <f>iferror(K6/K4,0)</f>
        <v>2925</v>
      </c>
      <c r="V6" s="3"/>
      <c r="W6" s="68" t="s">
        <v>82</v>
      </c>
      <c r="X6" s="12"/>
      <c r="Y6" s="80">
        <f>AW45</f>
        <v>1916.666667</v>
      </c>
      <c r="Z6" s="80">
        <f>CA45</f>
        <v>2857.142857</v>
      </c>
      <c r="AA6" s="74" t="str">
        <f t="shared" si="1"/>
        <v>Salesperson 2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</row>
    <row r="7" ht="16.5" customHeight="1">
      <c r="A7" s="3"/>
      <c r="B7" s="3"/>
      <c r="C7" s="3"/>
      <c r="D7" s="3"/>
      <c r="E7" s="3"/>
      <c r="F7" s="3"/>
      <c r="G7" s="68" t="s">
        <v>192</v>
      </c>
      <c r="H7" s="12"/>
      <c r="I7" s="76">
        <v>4.0</v>
      </c>
      <c r="J7" s="70" t="s">
        <v>84</v>
      </c>
      <c r="K7" s="79">
        <f>SUM(AX49)</f>
        <v>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68" t="s">
        <v>85</v>
      </c>
      <c r="X7" s="12"/>
      <c r="Y7" s="80">
        <f>AX45</f>
        <v>2500</v>
      </c>
      <c r="Z7" s="80">
        <f>CB45</f>
        <v>3107.142857</v>
      </c>
      <c r="AA7" s="74" t="str">
        <f t="shared" si="1"/>
        <v>Salesperson 2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82" t="s">
        <v>86</v>
      </c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82" t="s">
        <v>86</v>
      </c>
      <c r="CG7" s="3"/>
      <c r="CH7" s="3"/>
    </row>
    <row r="8" ht="17.25" customHeight="1">
      <c r="A8" s="3"/>
      <c r="B8" s="3"/>
      <c r="C8" s="3"/>
      <c r="D8" s="3"/>
      <c r="E8" s="3"/>
      <c r="F8" s="3"/>
      <c r="G8" s="68" t="s">
        <v>83</v>
      </c>
      <c r="H8" s="12"/>
      <c r="I8" s="76">
        <f>BQ44+AM44+V44+AZ44</f>
        <v>90</v>
      </c>
      <c r="J8" s="70" t="s">
        <v>88</v>
      </c>
      <c r="K8" s="79">
        <f>SUM(AX53)</f>
        <v>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287" t="s">
        <v>193</v>
      </c>
      <c r="X8" s="12"/>
      <c r="Y8" s="288">
        <f t="shared" ref="Y8:Z8" si="2">Y5*Y7</f>
        <v>1071.428571</v>
      </c>
      <c r="Z8" s="288">
        <f t="shared" si="2"/>
        <v>612.6760563</v>
      </c>
      <c r="AA8" s="74" t="str">
        <f t="shared" si="1"/>
        <v>Salesperson 1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CG8" s="3"/>
      <c r="CH8" s="3"/>
    </row>
    <row r="9" ht="18.0" customHeight="1">
      <c r="A9" s="3"/>
      <c r="B9" s="3"/>
      <c r="C9" s="3"/>
      <c r="D9" s="3"/>
      <c r="E9" s="3"/>
      <c r="F9" s="3"/>
      <c r="G9" s="68" t="s">
        <v>87</v>
      </c>
      <c r="H9" s="12"/>
      <c r="I9" s="76">
        <f>W44+AE44+AN44+BA44+BI44+BR44</f>
        <v>85</v>
      </c>
      <c r="J9" s="70" t="s">
        <v>89</v>
      </c>
      <c r="K9" s="289">
        <f>SUM(V49)</f>
        <v>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82"/>
      <c r="AW9" s="82"/>
      <c r="AX9" s="82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82"/>
      <c r="CA9" s="82"/>
      <c r="CB9" s="82"/>
      <c r="CC9" s="3"/>
      <c r="CD9" s="82"/>
      <c r="CE9" s="82"/>
      <c r="CF9" s="82"/>
      <c r="CG9" s="3"/>
      <c r="CH9" s="3"/>
    </row>
    <row r="10" ht="18.0" customHeight="1">
      <c r="A10" s="3"/>
      <c r="B10" s="3"/>
      <c r="C10" s="3"/>
      <c r="D10" s="3"/>
      <c r="E10" s="3"/>
      <c r="F10" s="3"/>
      <c r="G10" s="3"/>
      <c r="H10" s="3"/>
      <c r="I10" s="3">
        <v>44.0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83" t="s">
        <v>194</v>
      </c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5"/>
      <c r="AY10" s="3"/>
      <c r="AZ10" s="86" t="s">
        <v>195</v>
      </c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5"/>
      <c r="CC10" s="3"/>
      <c r="CD10" s="87" t="s">
        <v>92</v>
      </c>
      <c r="CG10" s="3"/>
      <c r="CH10" s="3"/>
    </row>
    <row r="11" ht="27.75" customHeight="1">
      <c r="A11" s="3"/>
      <c r="B11" s="3"/>
      <c r="C11" s="3"/>
      <c r="D11" s="3"/>
      <c r="E11" s="3"/>
      <c r="F11" s="3"/>
      <c r="G11" s="58" t="s">
        <v>218</v>
      </c>
      <c r="H11" s="58" t="s">
        <v>219</v>
      </c>
      <c r="I11" s="133" t="s">
        <v>93</v>
      </c>
      <c r="J11" s="16"/>
      <c r="K11" s="12"/>
      <c r="L11" s="290"/>
      <c r="M11" s="93" t="s">
        <v>196</v>
      </c>
      <c r="N11" s="84"/>
      <c r="O11" s="85"/>
      <c r="P11" s="91"/>
      <c r="Q11" s="93" t="s">
        <v>197</v>
      </c>
      <c r="R11" s="84"/>
      <c r="S11" s="85"/>
      <c r="T11" s="291" t="s">
        <v>198</v>
      </c>
      <c r="U11" s="91"/>
      <c r="V11" s="92" t="s">
        <v>94</v>
      </c>
      <c r="W11" s="84"/>
      <c r="X11" s="84"/>
      <c r="Y11" s="84"/>
      <c r="Z11" s="84"/>
      <c r="AA11" s="84"/>
      <c r="AB11" s="85"/>
      <c r="AC11" s="91"/>
      <c r="AD11" s="322" t="s">
        <v>220</v>
      </c>
      <c r="AE11" s="84"/>
      <c r="AF11" s="84"/>
      <c r="AG11" s="84"/>
      <c r="AH11" s="84"/>
      <c r="AI11" s="84"/>
      <c r="AJ11" s="84"/>
      <c r="AK11" s="85"/>
      <c r="AL11" s="91"/>
      <c r="AM11" s="93" t="s">
        <v>95</v>
      </c>
      <c r="AN11" s="84"/>
      <c r="AO11" s="84"/>
      <c r="AP11" s="84"/>
      <c r="AQ11" s="84"/>
      <c r="AR11" s="84"/>
      <c r="AS11" s="84"/>
      <c r="AT11" s="85"/>
      <c r="AU11" s="3"/>
      <c r="AV11" s="94" t="s">
        <v>96</v>
      </c>
      <c r="AY11" s="95"/>
      <c r="AZ11" s="92" t="s">
        <v>94</v>
      </c>
      <c r="BA11" s="84"/>
      <c r="BB11" s="84"/>
      <c r="BC11" s="84"/>
      <c r="BD11" s="84"/>
      <c r="BE11" s="84"/>
      <c r="BF11" s="85"/>
      <c r="BG11" s="91"/>
      <c r="BH11" s="322" t="s">
        <v>221</v>
      </c>
      <c r="BI11" s="84"/>
      <c r="BJ11" s="84"/>
      <c r="BK11" s="84"/>
      <c r="BL11" s="84"/>
      <c r="BM11" s="84"/>
      <c r="BN11" s="84"/>
      <c r="BO11" s="85"/>
      <c r="BP11" s="91"/>
      <c r="BQ11" s="93" t="s">
        <v>95</v>
      </c>
      <c r="BR11" s="84"/>
      <c r="BS11" s="84"/>
      <c r="BT11" s="84"/>
      <c r="BU11" s="84"/>
      <c r="BV11" s="84"/>
      <c r="BW11" s="84"/>
      <c r="BX11" s="85"/>
      <c r="BY11" s="3"/>
      <c r="BZ11" s="94" t="s">
        <v>96</v>
      </c>
      <c r="CC11" s="95"/>
      <c r="CG11" s="95"/>
      <c r="CH11" s="95"/>
    </row>
    <row r="12" ht="15.75" customHeight="1">
      <c r="A12" s="96"/>
      <c r="B12" s="45" t="s">
        <v>97</v>
      </c>
      <c r="C12" s="97"/>
      <c r="D12" s="45" t="s">
        <v>98</v>
      </c>
      <c r="E12" s="98" t="s">
        <v>99</v>
      </c>
      <c r="F12" s="98" t="s">
        <v>100</v>
      </c>
      <c r="G12" s="99" t="s">
        <v>101</v>
      </c>
      <c r="H12" s="98" t="s">
        <v>102</v>
      </c>
      <c r="I12" s="100" t="s">
        <v>147</v>
      </c>
      <c r="J12" s="100" t="s">
        <v>200</v>
      </c>
      <c r="K12" s="100" t="s">
        <v>105</v>
      </c>
      <c r="L12" s="101"/>
      <c r="M12" s="100" t="s">
        <v>147</v>
      </c>
      <c r="N12" s="100" t="s">
        <v>200</v>
      </c>
      <c r="O12" s="100" t="s">
        <v>105</v>
      </c>
      <c r="P12" s="101"/>
      <c r="Q12" s="100" t="s">
        <v>147</v>
      </c>
      <c r="R12" s="100" t="s">
        <v>200</v>
      </c>
      <c r="S12" s="100" t="s">
        <v>105</v>
      </c>
      <c r="T12" s="100" t="s">
        <v>201</v>
      </c>
      <c r="U12" s="101"/>
      <c r="V12" s="100" t="s">
        <v>109</v>
      </c>
      <c r="W12" s="100" t="s">
        <v>87</v>
      </c>
      <c r="X12" s="100" t="s">
        <v>110</v>
      </c>
      <c r="Y12" s="100" t="s">
        <v>111</v>
      </c>
      <c r="Z12" s="100" t="s">
        <v>112</v>
      </c>
      <c r="AA12" s="100" t="s">
        <v>113</v>
      </c>
      <c r="AB12" s="100" t="s">
        <v>114</v>
      </c>
      <c r="AC12" s="101"/>
      <c r="AD12" s="100" t="s">
        <v>109</v>
      </c>
      <c r="AE12" s="100" t="s">
        <v>202</v>
      </c>
      <c r="AF12" s="100" t="s">
        <v>115</v>
      </c>
      <c r="AG12" s="100" t="s">
        <v>116</v>
      </c>
      <c r="AH12" s="100" t="s">
        <v>111</v>
      </c>
      <c r="AI12" s="100" t="s">
        <v>112</v>
      </c>
      <c r="AJ12" s="100" t="s">
        <v>113</v>
      </c>
      <c r="AK12" s="100" t="s">
        <v>114</v>
      </c>
      <c r="AL12" s="101"/>
      <c r="AM12" s="100" t="s">
        <v>109</v>
      </c>
      <c r="AN12" s="98" t="s">
        <v>87</v>
      </c>
      <c r="AO12" s="98" t="s">
        <v>115</v>
      </c>
      <c r="AP12" s="98" t="s">
        <v>116</v>
      </c>
      <c r="AQ12" s="98" t="s">
        <v>111</v>
      </c>
      <c r="AR12" s="98" t="s">
        <v>112</v>
      </c>
      <c r="AS12" s="98" t="s">
        <v>113</v>
      </c>
      <c r="AT12" s="98" t="s">
        <v>114</v>
      </c>
      <c r="AU12" s="3"/>
      <c r="AV12" s="98" t="s">
        <v>76</v>
      </c>
      <c r="AW12" s="98" t="s">
        <v>117</v>
      </c>
      <c r="AX12" s="98" t="s">
        <v>118</v>
      </c>
      <c r="AY12" s="102"/>
      <c r="AZ12" s="100" t="s">
        <v>109</v>
      </c>
      <c r="BA12" s="100" t="s">
        <v>87</v>
      </c>
      <c r="BB12" s="100" t="s">
        <v>110</v>
      </c>
      <c r="BC12" s="100" t="s">
        <v>111</v>
      </c>
      <c r="BD12" s="100" t="s">
        <v>112</v>
      </c>
      <c r="BE12" s="100" t="s">
        <v>113</v>
      </c>
      <c r="BF12" s="100" t="s">
        <v>114</v>
      </c>
      <c r="BG12" s="101"/>
      <c r="BH12" s="100" t="s">
        <v>109</v>
      </c>
      <c r="BI12" s="100" t="s">
        <v>202</v>
      </c>
      <c r="BJ12" s="100" t="s">
        <v>115</v>
      </c>
      <c r="BK12" s="100" t="s">
        <v>116</v>
      </c>
      <c r="BL12" s="100" t="s">
        <v>111</v>
      </c>
      <c r="BM12" s="100" t="s">
        <v>112</v>
      </c>
      <c r="BN12" s="100" t="s">
        <v>113</v>
      </c>
      <c r="BO12" s="100" t="s">
        <v>114</v>
      </c>
      <c r="BP12" s="101"/>
      <c r="BQ12" s="100" t="s">
        <v>109</v>
      </c>
      <c r="BR12" s="98" t="s">
        <v>87</v>
      </c>
      <c r="BS12" s="98" t="s">
        <v>115</v>
      </c>
      <c r="BT12" s="98" t="s">
        <v>116</v>
      </c>
      <c r="BU12" s="98" t="s">
        <v>111</v>
      </c>
      <c r="BV12" s="98" t="s">
        <v>112</v>
      </c>
      <c r="BW12" s="98" t="s">
        <v>113</v>
      </c>
      <c r="BX12" s="98" t="s">
        <v>114</v>
      </c>
      <c r="BY12" s="3"/>
      <c r="BZ12" s="98" t="s">
        <v>76</v>
      </c>
      <c r="CA12" s="98" t="s">
        <v>117</v>
      </c>
      <c r="CB12" s="98" t="s">
        <v>118</v>
      </c>
      <c r="CC12" s="102"/>
      <c r="CD12" s="98" t="s">
        <v>76</v>
      </c>
      <c r="CE12" s="98" t="s">
        <v>117</v>
      </c>
      <c r="CF12" s="98" t="s">
        <v>118</v>
      </c>
      <c r="CG12" s="102"/>
      <c r="CH12" s="102"/>
    </row>
    <row r="13" ht="14.25" customHeight="1">
      <c r="A13" s="103"/>
      <c r="B13" s="104">
        <f>G2</f>
        <v>44896</v>
      </c>
      <c r="C13" s="97"/>
      <c r="D13" s="105" t="s">
        <v>119</v>
      </c>
      <c r="E13" s="105"/>
      <c r="F13" s="105"/>
      <c r="G13" s="106">
        <v>7000.0</v>
      </c>
      <c r="H13" s="105">
        <v>1.0</v>
      </c>
      <c r="I13" s="105">
        <v>3.0</v>
      </c>
      <c r="J13" s="105">
        <v>3.0</v>
      </c>
      <c r="K13" s="105">
        <v>0.0</v>
      </c>
      <c r="L13" s="107"/>
      <c r="M13" s="105">
        <v>0.0</v>
      </c>
      <c r="N13" s="105">
        <v>0.0</v>
      </c>
      <c r="O13" s="105">
        <v>0.0</v>
      </c>
      <c r="P13" s="107"/>
      <c r="Q13" s="105">
        <v>0.0</v>
      </c>
      <c r="R13" s="105">
        <v>0.0</v>
      </c>
      <c r="S13" s="105">
        <v>0.0</v>
      </c>
      <c r="T13" s="293">
        <f t="shared" ref="T13:T43" si="6">sum(K13+O13+S13)</f>
        <v>0</v>
      </c>
      <c r="U13" s="107"/>
      <c r="V13" s="105">
        <v>0.0</v>
      </c>
      <c r="W13" s="105">
        <v>0.0</v>
      </c>
      <c r="X13" s="105">
        <v>0.0</v>
      </c>
      <c r="Y13" s="105">
        <v>0.0</v>
      </c>
      <c r="Z13" s="105">
        <v>0.0</v>
      </c>
      <c r="AA13" s="106">
        <v>0.0</v>
      </c>
      <c r="AB13" s="106">
        <v>0.0</v>
      </c>
      <c r="AC13" s="107"/>
      <c r="AD13" s="105">
        <v>2.0</v>
      </c>
      <c r="AE13" s="105">
        <v>2.0</v>
      </c>
      <c r="AF13" s="105">
        <v>0.0</v>
      </c>
      <c r="AG13" s="105">
        <v>2.0</v>
      </c>
      <c r="AH13" s="105">
        <v>0.0</v>
      </c>
      <c r="AI13" s="105">
        <v>2.0</v>
      </c>
      <c r="AJ13" s="106">
        <v>7000.0</v>
      </c>
      <c r="AK13" s="106">
        <v>7000.0</v>
      </c>
      <c r="AL13" s="107"/>
      <c r="AM13" s="105">
        <v>0.0</v>
      </c>
      <c r="AN13" s="105">
        <v>0.0</v>
      </c>
      <c r="AO13" s="105">
        <v>0.0</v>
      </c>
      <c r="AP13" s="105">
        <v>0.0</v>
      </c>
      <c r="AQ13" s="105">
        <v>0.0</v>
      </c>
      <c r="AR13" s="105">
        <v>0.0</v>
      </c>
      <c r="AS13" s="106">
        <v>0.0</v>
      </c>
      <c r="AT13" s="106">
        <v>0.0</v>
      </c>
      <c r="AU13" s="3"/>
      <c r="AV13" s="108">
        <f t="shared" ref="AV13:AX13" si="3">sum(Z13+AI13+AR13)</f>
        <v>2</v>
      </c>
      <c r="AW13" s="109">
        <f t="shared" si="3"/>
        <v>7000</v>
      </c>
      <c r="AX13" s="109">
        <f t="shared" si="3"/>
        <v>7000</v>
      </c>
      <c r="AY13" s="107"/>
      <c r="AZ13" s="105">
        <v>1.0</v>
      </c>
      <c r="BA13" s="105">
        <v>1.0</v>
      </c>
      <c r="BB13" s="105">
        <v>0.0</v>
      </c>
      <c r="BC13" s="105">
        <v>0.0</v>
      </c>
      <c r="BD13" s="105">
        <v>0.0</v>
      </c>
      <c r="BE13" s="106">
        <v>0.0</v>
      </c>
      <c r="BF13" s="106">
        <v>0.0</v>
      </c>
      <c r="BG13" s="107"/>
      <c r="BH13" s="105">
        <v>2.0</v>
      </c>
      <c r="BI13" s="105">
        <v>2.0</v>
      </c>
      <c r="BJ13" s="105">
        <v>0.0</v>
      </c>
      <c r="BK13" s="105">
        <v>2.0</v>
      </c>
      <c r="BL13" s="105">
        <v>0.0</v>
      </c>
      <c r="BM13" s="105">
        <v>2.0</v>
      </c>
      <c r="BN13" s="106">
        <v>7000.0</v>
      </c>
      <c r="BO13" s="106">
        <v>7000.0</v>
      </c>
      <c r="BP13" s="107"/>
      <c r="BQ13" s="105">
        <v>3.0</v>
      </c>
      <c r="BR13" s="105">
        <v>3.0</v>
      </c>
      <c r="BS13" s="105">
        <v>0.0</v>
      </c>
      <c r="BT13" s="105">
        <v>0.0</v>
      </c>
      <c r="BU13" s="105">
        <v>0.0</v>
      </c>
      <c r="BV13" s="105">
        <v>0.0</v>
      </c>
      <c r="BW13" s="106">
        <v>0.0</v>
      </c>
      <c r="BX13" s="106">
        <v>0.0</v>
      </c>
      <c r="BY13" s="3"/>
      <c r="BZ13" s="108">
        <f t="shared" ref="BZ13:CB13" si="4">sum(BD13+BM13+BV13)</f>
        <v>2</v>
      </c>
      <c r="CA13" s="109">
        <f t="shared" si="4"/>
        <v>7000</v>
      </c>
      <c r="CB13" s="109">
        <f t="shared" si="4"/>
        <v>7000</v>
      </c>
      <c r="CC13" s="107"/>
      <c r="CD13" s="108">
        <f t="shared" ref="CD13:CF13" si="5">AV13+BZ13</f>
        <v>4</v>
      </c>
      <c r="CE13" s="109">
        <f t="shared" si="5"/>
        <v>14000</v>
      </c>
      <c r="CF13" s="109">
        <f t="shared" si="5"/>
        <v>14000</v>
      </c>
      <c r="CG13" s="107"/>
      <c r="CH13" s="107"/>
    </row>
    <row r="14" ht="14.25" customHeight="1">
      <c r="A14" s="103"/>
      <c r="B14" s="104">
        <f t="shared" ref="B14:B43" si="10">B13+1</f>
        <v>44897</v>
      </c>
      <c r="C14" s="97"/>
      <c r="D14" s="105" t="s">
        <v>119</v>
      </c>
      <c r="E14" s="105"/>
      <c r="F14" s="105"/>
      <c r="G14" s="106">
        <v>0.0</v>
      </c>
      <c r="H14" s="105">
        <v>2.0</v>
      </c>
      <c r="I14" s="105">
        <v>4.0</v>
      </c>
      <c r="J14" s="105">
        <v>4.0</v>
      </c>
      <c r="K14" s="105">
        <v>0.0</v>
      </c>
      <c r="L14" s="107"/>
      <c r="M14" s="105">
        <v>0.0</v>
      </c>
      <c r="N14" s="105">
        <v>0.0</v>
      </c>
      <c r="O14" s="105">
        <v>0.0</v>
      </c>
      <c r="P14" s="107"/>
      <c r="Q14" s="105">
        <v>0.0</v>
      </c>
      <c r="R14" s="105">
        <v>0.0</v>
      </c>
      <c r="S14" s="105">
        <v>0.0</v>
      </c>
      <c r="T14" s="293">
        <f t="shared" si="6"/>
        <v>0</v>
      </c>
      <c r="U14" s="107"/>
      <c r="V14" s="105">
        <v>0.0</v>
      </c>
      <c r="W14" s="105">
        <v>0.0</v>
      </c>
      <c r="X14" s="105">
        <v>0.0</v>
      </c>
      <c r="Y14" s="105">
        <v>0.0</v>
      </c>
      <c r="Z14" s="105">
        <v>0.0</v>
      </c>
      <c r="AA14" s="106">
        <v>0.0</v>
      </c>
      <c r="AB14" s="106">
        <v>0.0</v>
      </c>
      <c r="AC14" s="107"/>
      <c r="AD14" s="105">
        <v>0.0</v>
      </c>
      <c r="AE14" s="105">
        <v>0.0</v>
      </c>
      <c r="AF14" s="105">
        <v>0.0</v>
      </c>
      <c r="AG14" s="105">
        <v>0.0</v>
      </c>
      <c r="AH14" s="105">
        <v>0.0</v>
      </c>
      <c r="AI14" s="105">
        <v>0.0</v>
      </c>
      <c r="AJ14" s="106">
        <v>0.0</v>
      </c>
      <c r="AK14" s="106">
        <v>0.0</v>
      </c>
      <c r="AL14" s="107"/>
      <c r="AM14" s="105">
        <v>0.0</v>
      </c>
      <c r="AN14" s="105">
        <v>0.0</v>
      </c>
      <c r="AO14" s="105">
        <v>0.0</v>
      </c>
      <c r="AP14" s="105">
        <v>0.0</v>
      </c>
      <c r="AQ14" s="105">
        <v>0.0</v>
      </c>
      <c r="AR14" s="105">
        <v>0.0</v>
      </c>
      <c r="AS14" s="106">
        <v>0.0</v>
      </c>
      <c r="AT14" s="106">
        <v>0.0</v>
      </c>
      <c r="AU14" s="3"/>
      <c r="AV14" s="108">
        <f t="shared" ref="AV14:AX14" si="7">sum(Z14+AI14+AR14)</f>
        <v>0</v>
      </c>
      <c r="AW14" s="109">
        <f t="shared" si="7"/>
        <v>0</v>
      </c>
      <c r="AX14" s="109">
        <f t="shared" si="7"/>
        <v>0</v>
      </c>
      <c r="AY14" s="107"/>
      <c r="AZ14" s="105">
        <v>0.0</v>
      </c>
      <c r="BA14" s="105">
        <v>0.0</v>
      </c>
      <c r="BB14" s="105">
        <v>0.0</v>
      </c>
      <c r="BC14" s="105">
        <v>0.0</v>
      </c>
      <c r="BD14" s="105">
        <v>0.0</v>
      </c>
      <c r="BE14" s="106">
        <v>0.0</v>
      </c>
      <c r="BF14" s="106">
        <v>0.0</v>
      </c>
      <c r="BG14" s="107"/>
      <c r="BH14" s="105">
        <v>0.0</v>
      </c>
      <c r="BI14" s="105">
        <v>0.0</v>
      </c>
      <c r="BJ14" s="105">
        <v>0.0</v>
      </c>
      <c r="BK14" s="105">
        <v>0.0</v>
      </c>
      <c r="BL14" s="105">
        <v>0.0</v>
      </c>
      <c r="BM14" s="105">
        <v>0.0</v>
      </c>
      <c r="BN14" s="106">
        <v>0.0</v>
      </c>
      <c r="BO14" s="106">
        <v>0.0</v>
      </c>
      <c r="BP14" s="107"/>
      <c r="BQ14" s="105">
        <v>6.0</v>
      </c>
      <c r="BR14" s="105">
        <v>6.0</v>
      </c>
      <c r="BS14" s="105">
        <v>0.0</v>
      </c>
      <c r="BT14" s="105">
        <v>0.0</v>
      </c>
      <c r="BU14" s="105">
        <v>0.0</v>
      </c>
      <c r="BV14" s="105">
        <v>0.0</v>
      </c>
      <c r="BW14" s="106">
        <v>0.0</v>
      </c>
      <c r="BX14" s="106">
        <v>0.0</v>
      </c>
      <c r="BY14" s="3"/>
      <c r="BZ14" s="108">
        <f t="shared" ref="BZ14:CB14" si="8">sum(BD14+BM14+BV14)</f>
        <v>0</v>
      </c>
      <c r="CA14" s="109">
        <f t="shared" si="8"/>
        <v>0</v>
      </c>
      <c r="CB14" s="109">
        <f t="shared" si="8"/>
        <v>0</v>
      </c>
      <c r="CC14" s="107"/>
      <c r="CD14" s="108">
        <f t="shared" ref="CD14:CF14" si="9">AV14+BZ14</f>
        <v>0</v>
      </c>
      <c r="CE14" s="109">
        <f t="shared" si="9"/>
        <v>0</v>
      </c>
      <c r="CF14" s="109">
        <f t="shared" si="9"/>
        <v>0</v>
      </c>
      <c r="CG14" s="107"/>
      <c r="CH14" s="107"/>
    </row>
    <row r="15" ht="14.25" customHeight="1">
      <c r="A15" s="103"/>
      <c r="B15" s="104">
        <f t="shared" si="10"/>
        <v>44898</v>
      </c>
      <c r="C15" s="97"/>
      <c r="D15" s="105" t="s">
        <v>119</v>
      </c>
      <c r="E15" s="105"/>
      <c r="F15" s="105"/>
      <c r="G15" s="106">
        <v>0.0</v>
      </c>
      <c r="H15" s="105">
        <v>1.0</v>
      </c>
      <c r="I15" s="105">
        <v>4.0</v>
      </c>
      <c r="J15" s="105">
        <v>4.0</v>
      </c>
      <c r="K15" s="105">
        <v>0.0</v>
      </c>
      <c r="L15" s="107"/>
      <c r="M15" s="105">
        <v>0.0</v>
      </c>
      <c r="N15" s="105">
        <v>0.0</v>
      </c>
      <c r="O15" s="105">
        <v>0.0</v>
      </c>
      <c r="P15" s="107"/>
      <c r="Q15" s="105">
        <v>0.0</v>
      </c>
      <c r="R15" s="105">
        <v>0.0</v>
      </c>
      <c r="S15" s="105">
        <v>0.0</v>
      </c>
      <c r="T15" s="293">
        <f t="shared" si="6"/>
        <v>0</v>
      </c>
      <c r="U15" s="107"/>
      <c r="V15" s="105">
        <v>0.0</v>
      </c>
      <c r="W15" s="105">
        <v>0.0</v>
      </c>
      <c r="X15" s="105">
        <v>0.0</v>
      </c>
      <c r="Y15" s="105">
        <v>0.0</v>
      </c>
      <c r="Z15" s="105">
        <v>0.0</v>
      </c>
      <c r="AA15" s="106">
        <v>0.0</v>
      </c>
      <c r="AB15" s="106">
        <v>0.0</v>
      </c>
      <c r="AC15" s="107"/>
      <c r="AD15" s="105">
        <v>0.0</v>
      </c>
      <c r="AE15" s="105">
        <v>0.0</v>
      </c>
      <c r="AF15" s="105">
        <v>0.0</v>
      </c>
      <c r="AG15" s="105">
        <v>0.0</v>
      </c>
      <c r="AH15" s="105">
        <v>0.0</v>
      </c>
      <c r="AI15" s="105">
        <v>0.0</v>
      </c>
      <c r="AJ15" s="106">
        <v>0.0</v>
      </c>
      <c r="AK15" s="106">
        <v>0.0</v>
      </c>
      <c r="AL15" s="107"/>
      <c r="AM15" s="105">
        <v>0.0</v>
      </c>
      <c r="AN15" s="105">
        <v>0.0</v>
      </c>
      <c r="AO15" s="105">
        <v>0.0</v>
      </c>
      <c r="AP15" s="105">
        <v>0.0</v>
      </c>
      <c r="AQ15" s="105">
        <v>0.0</v>
      </c>
      <c r="AR15" s="105">
        <v>0.0</v>
      </c>
      <c r="AS15" s="106">
        <v>0.0</v>
      </c>
      <c r="AT15" s="106">
        <v>0.0</v>
      </c>
      <c r="AU15" s="3"/>
      <c r="AV15" s="108">
        <f t="shared" ref="AV15:AX15" si="11">sum(Z15+AI15+AR15)</f>
        <v>0</v>
      </c>
      <c r="AW15" s="109">
        <f t="shared" si="11"/>
        <v>0</v>
      </c>
      <c r="AX15" s="109">
        <f t="shared" si="11"/>
        <v>0</v>
      </c>
      <c r="AY15" s="107"/>
      <c r="AZ15" s="105">
        <v>2.0</v>
      </c>
      <c r="BA15" s="105">
        <v>2.0</v>
      </c>
      <c r="BB15" s="105">
        <v>0.0</v>
      </c>
      <c r="BC15" s="105">
        <v>0.0</v>
      </c>
      <c r="BD15" s="105">
        <v>0.0</v>
      </c>
      <c r="BE15" s="106">
        <v>0.0</v>
      </c>
      <c r="BF15" s="106">
        <v>0.0</v>
      </c>
      <c r="BG15" s="107"/>
      <c r="BH15" s="105">
        <v>0.0</v>
      </c>
      <c r="BI15" s="105">
        <v>0.0</v>
      </c>
      <c r="BJ15" s="105">
        <v>0.0</v>
      </c>
      <c r="BK15" s="105">
        <v>0.0</v>
      </c>
      <c r="BL15" s="105">
        <v>0.0</v>
      </c>
      <c r="BM15" s="105">
        <v>0.0</v>
      </c>
      <c r="BN15" s="106">
        <v>0.0</v>
      </c>
      <c r="BO15" s="106">
        <v>0.0</v>
      </c>
      <c r="BP15" s="107"/>
      <c r="BQ15" s="105">
        <v>1.0</v>
      </c>
      <c r="BR15" s="105">
        <v>1.0</v>
      </c>
      <c r="BS15" s="105">
        <v>0.0</v>
      </c>
      <c r="BT15" s="105">
        <v>0.0</v>
      </c>
      <c r="BU15" s="105">
        <v>0.0</v>
      </c>
      <c r="BV15" s="105">
        <v>0.0</v>
      </c>
      <c r="BW15" s="106">
        <v>0.0</v>
      </c>
      <c r="BX15" s="106">
        <v>0.0</v>
      </c>
      <c r="BY15" s="3"/>
      <c r="BZ15" s="108">
        <f t="shared" ref="BZ15:CB15" si="12">sum(BD15+BM15+BV15)</f>
        <v>0</v>
      </c>
      <c r="CA15" s="109">
        <f t="shared" si="12"/>
        <v>0</v>
      </c>
      <c r="CB15" s="109">
        <f t="shared" si="12"/>
        <v>0</v>
      </c>
      <c r="CC15" s="107"/>
      <c r="CD15" s="108">
        <f t="shared" ref="CD15:CF15" si="13">AV15+BZ15</f>
        <v>0</v>
      </c>
      <c r="CE15" s="109">
        <f t="shared" si="13"/>
        <v>0</v>
      </c>
      <c r="CF15" s="109">
        <f t="shared" si="13"/>
        <v>0</v>
      </c>
      <c r="CG15" s="107"/>
      <c r="CH15" s="107"/>
    </row>
    <row r="16" ht="14.25" customHeight="1">
      <c r="A16" s="103"/>
      <c r="B16" s="104">
        <f t="shared" si="10"/>
        <v>44899</v>
      </c>
      <c r="C16" s="97"/>
      <c r="D16" s="105" t="s">
        <v>119</v>
      </c>
      <c r="E16" s="105"/>
      <c r="F16" s="105"/>
      <c r="G16" s="106">
        <v>0.0</v>
      </c>
      <c r="H16" s="105">
        <v>4.0</v>
      </c>
      <c r="I16" s="105">
        <v>9.0</v>
      </c>
      <c r="J16" s="105">
        <v>5.0</v>
      </c>
      <c r="K16" s="105">
        <v>1.0</v>
      </c>
      <c r="L16" s="107"/>
      <c r="M16" s="105">
        <v>0.0</v>
      </c>
      <c r="N16" s="105">
        <v>0.0</v>
      </c>
      <c r="O16" s="105">
        <v>0.0</v>
      </c>
      <c r="P16" s="107"/>
      <c r="Q16" s="105">
        <v>0.0</v>
      </c>
      <c r="R16" s="105">
        <v>0.0</v>
      </c>
      <c r="S16" s="105">
        <v>0.0</v>
      </c>
      <c r="T16" s="293">
        <f t="shared" si="6"/>
        <v>1</v>
      </c>
      <c r="U16" s="107"/>
      <c r="V16" s="105">
        <v>0.0</v>
      </c>
      <c r="W16" s="105">
        <v>0.0</v>
      </c>
      <c r="X16" s="105">
        <v>0.0</v>
      </c>
      <c r="Y16" s="105">
        <v>0.0</v>
      </c>
      <c r="Z16" s="105">
        <v>0.0</v>
      </c>
      <c r="AA16" s="106">
        <v>0.0</v>
      </c>
      <c r="AB16" s="106">
        <v>0.0</v>
      </c>
      <c r="AC16" s="107"/>
      <c r="AD16" s="105">
        <v>0.0</v>
      </c>
      <c r="AE16" s="105">
        <v>0.0</v>
      </c>
      <c r="AF16" s="105">
        <v>0.0</v>
      </c>
      <c r="AG16" s="105">
        <v>0.0</v>
      </c>
      <c r="AH16" s="105">
        <v>0.0</v>
      </c>
      <c r="AI16" s="105">
        <v>0.0</v>
      </c>
      <c r="AJ16" s="106">
        <v>0.0</v>
      </c>
      <c r="AK16" s="106">
        <v>0.0</v>
      </c>
      <c r="AL16" s="107"/>
      <c r="AM16" s="105">
        <v>0.0</v>
      </c>
      <c r="AN16" s="105">
        <v>0.0</v>
      </c>
      <c r="AO16" s="105">
        <v>0.0</v>
      </c>
      <c r="AP16" s="105">
        <v>0.0</v>
      </c>
      <c r="AQ16" s="105">
        <v>0.0</v>
      </c>
      <c r="AR16" s="105">
        <v>0.0</v>
      </c>
      <c r="AS16" s="106">
        <v>0.0</v>
      </c>
      <c r="AT16" s="106">
        <v>0.0</v>
      </c>
      <c r="AU16" s="3"/>
      <c r="AV16" s="108">
        <f t="shared" ref="AV16:AX16" si="14">sum(Z16+AI16+AR16)</f>
        <v>0</v>
      </c>
      <c r="AW16" s="109">
        <f t="shared" si="14"/>
        <v>0</v>
      </c>
      <c r="AX16" s="109">
        <f t="shared" si="14"/>
        <v>0</v>
      </c>
      <c r="AY16" s="107"/>
      <c r="AZ16" s="105">
        <v>0.0</v>
      </c>
      <c r="BA16" s="105">
        <v>0.0</v>
      </c>
      <c r="BB16" s="105">
        <v>0.0</v>
      </c>
      <c r="BC16" s="105">
        <v>0.0</v>
      </c>
      <c r="BD16" s="105">
        <v>0.0</v>
      </c>
      <c r="BE16" s="106">
        <v>0.0</v>
      </c>
      <c r="BF16" s="106">
        <v>0.0</v>
      </c>
      <c r="BG16" s="107"/>
      <c r="BH16" s="105">
        <v>0.0</v>
      </c>
      <c r="BI16" s="105">
        <v>0.0</v>
      </c>
      <c r="BJ16" s="105">
        <v>0.0</v>
      </c>
      <c r="BK16" s="105">
        <v>0.0</v>
      </c>
      <c r="BL16" s="105">
        <v>0.0</v>
      </c>
      <c r="BM16" s="105">
        <v>0.0</v>
      </c>
      <c r="BN16" s="106">
        <v>0.0</v>
      </c>
      <c r="BO16" s="106">
        <v>0.0</v>
      </c>
      <c r="BP16" s="107"/>
      <c r="BQ16" s="105">
        <v>4.0</v>
      </c>
      <c r="BR16" s="105">
        <v>4.0</v>
      </c>
      <c r="BS16" s="105">
        <v>0.0</v>
      </c>
      <c r="BT16" s="105">
        <v>0.0</v>
      </c>
      <c r="BU16" s="105">
        <v>0.0</v>
      </c>
      <c r="BV16" s="105">
        <v>0.0</v>
      </c>
      <c r="BW16" s="106">
        <v>0.0</v>
      </c>
      <c r="BX16" s="106">
        <v>0.0</v>
      </c>
      <c r="BY16" s="3"/>
      <c r="BZ16" s="108">
        <f t="shared" ref="BZ16:CB16" si="15">sum(BD16+BM16+BV16)</f>
        <v>0</v>
      </c>
      <c r="CA16" s="109">
        <f t="shared" si="15"/>
        <v>0</v>
      </c>
      <c r="CB16" s="109">
        <f t="shared" si="15"/>
        <v>0</v>
      </c>
      <c r="CC16" s="107"/>
      <c r="CD16" s="108">
        <f t="shared" ref="CD16:CF16" si="16">AV16+BZ16</f>
        <v>0</v>
      </c>
      <c r="CE16" s="109">
        <f t="shared" si="16"/>
        <v>0</v>
      </c>
      <c r="CF16" s="109">
        <f t="shared" si="16"/>
        <v>0</v>
      </c>
      <c r="CG16" s="107"/>
      <c r="CH16" s="107"/>
    </row>
    <row r="17" ht="14.25" customHeight="1">
      <c r="A17" s="103"/>
      <c r="B17" s="104">
        <f t="shared" si="10"/>
        <v>44900</v>
      </c>
      <c r="C17" s="97"/>
      <c r="D17" s="105" t="s">
        <v>119</v>
      </c>
      <c r="E17" s="105"/>
      <c r="F17" s="105"/>
      <c r="G17" s="106">
        <v>0.0</v>
      </c>
      <c r="H17" s="105">
        <v>2.0</v>
      </c>
      <c r="I17" s="105">
        <v>13.0</v>
      </c>
      <c r="J17" s="105">
        <v>0.0</v>
      </c>
      <c r="K17" s="105">
        <v>1.0</v>
      </c>
      <c r="L17" s="107"/>
      <c r="M17" s="105">
        <v>0.0</v>
      </c>
      <c r="N17" s="105">
        <v>0.0</v>
      </c>
      <c r="O17" s="105">
        <v>0.0</v>
      </c>
      <c r="P17" s="107"/>
      <c r="Q17" s="105">
        <v>0.0</v>
      </c>
      <c r="R17" s="105">
        <v>0.0</v>
      </c>
      <c r="S17" s="105">
        <v>0.0</v>
      </c>
      <c r="T17" s="293">
        <f t="shared" si="6"/>
        <v>1</v>
      </c>
      <c r="U17" s="107"/>
      <c r="V17" s="105">
        <v>0.0</v>
      </c>
      <c r="W17" s="105">
        <v>0.0</v>
      </c>
      <c r="X17" s="105">
        <v>0.0</v>
      </c>
      <c r="Y17" s="105">
        <v>0.0</v>
      </c>
      <c r="Z17" s="105">
        <v>0.0</v>
      </c>
      <c r="AA17" s="106">
        <v>0.0</v>
      </c>
      <c r="AB17" s="106">
        <v>0.0</v>
      </c>
      <c r="AC17" s="107"/>
      <c r="AD17" s="105">
        <v>0.0</v>
      </c>
      <c r="AE17" s="105">
        <v>0.0</v>
      </c>
      <c r="AF17" s="105">
        <v>0.0</v>
      </c>
      <c r="AG17" s="105">
        <v>0.0</v>
      </c>
      <c r="AH17" s="105">
        <v>0.0</v>
      </c>
      <c r="AI17" s="105">
        <v>0.0</v>
      </c>
      <c r="AJ17" s="106">
        <v>0.0</v>
      </c>
      <c r="AK17" s="106">
        <v>0.0</v>
      </c>
      <c r="AL17" s="107"/>
      <c r="AM17" s="105">
        <v>0.0</v>
      </c>
      <c r="AN17" s="105">
        <v>0.0</v>
      </c>
      <c r="AO17" s="105">
        <v>0.0</v>
      </c>
      <c r="AP17" s="105">
        <v>0.0</v>
      </c>
      <c r="AQ17" s="105">
        <v>0.0</v>
      </c>
      <c r="AR17" s="105">
        <v>0.0</v>
      </c>
      <c r="AS17" s="106">
        <v>0.0</v>
      </c>
      <c r="AT17" s="106">
        <v>0.0</v>
      </c>
      <c r="AU17" s="3"/>
      <c r="AV17" s="108">
        <f t="shared" ref="AV17:AX17" si="17">sum(Z17+AI17+AR17)</f>
        <v>0</v>
      </c>
      <c r="AW17" s="109">
        <f t="shared" si="17"/>
        <v>0</v>
      </c>
      <c r="AX17" s="109">
        <f t="shared" si="17"/>
        <v>0</v>
      </c>
      <c r="AY17" s="107"/>
      <c r="AZ17" s="105">
        <v>0.0</v>
      </c>
      <c r="BA17" s="105">
        <v>0.0</v>
      </c>
      <c r="BB17" s="105">
        <v>0.0</v>
      </c>
      <c r="BC17" s="105">
        <v>0.0</v>
      </c>
      <c r="BD17" s="105">
        <v>0.0</v>
      </c>
      <c r="BE17" s="106">
        <v>0.0</v>
      </c>
      <c r="BF17" s="106">
        <v>0.0</v>
      </c>
      <c r="BG17" s="107"/>
      <c r="BH17" s="105">
        <v>0.0</v>
      </c>
      <c r="BI17" s="105">
        <v>0.0</v>
      </c>
      <c r="BJ17" s="105">
        <v>0.0</v>
      </c>
      <c r="BK17" s="105">
        <v>0.0</v>
      </c>
      <c r="BL17" s="105">
        <v>0.0</v>
      </c>
      <c r="BM17" s="105">
        <v>0.0</v>
      </c>
      <c r="BN17" s="106">
        <v>0.0</v>
      </c>
      <c r="BO17" s="106">
        <v>0.0</v>
      </c>
      <c r="BP17" s="107"/>
      <c r="BQ17" s="105">
        <v>2.0</v>
      </c>
      <c r="BR17" s="105">
        <v>2.0</v>
      </c>
      <c r="BS17" s="105">
        <v>0.0</v>
      </c>
      <c r="BT17" s="105">
        <v>0.0</v>
      </c>
      <c r="BU17" s="105">
        <v>0.0</v>
      </c>
      <c r="BV17" s="105">
        <v>0.0</v>
      </c>
      <c r="BW17" s="106">
        <v>0.0</v>
      </c>
      <c r="BX17" s="106">
        <v>0.0</v>
      </c>
      <c r="BY17" s="3"/>
      <c r="BZ17" s="108">
        <f t="shared" ref="BZ17:CB17" si="18">sum(BD17+BM17+BV17)</f>
        <v>0</v>
      </c>
      <c r="CA17" s="109">
        <f t="shared" si="18"/>
        <v>0</v>
      </c>
      <c r="CB17" s="109">
        <f t="shared" si="18"/>
        <v>0</v>
      </c>
      <c r="CC17" s="107"/>
      <c r="CD17" s="108">
        <f t="shared" ref="CD17:CF17" si="19">AV17+BZ17</f>
        <v>0</v>
      </c>
      <c r="CE17" s="109">
        <f t="shared" si="19"/>
        <v>0</v>
      </c>
      <c r="CF17" s="109">
        <f t="shared" si="19"/>
        <v>0</v>
      </c>
      <c r="CG17" s="107"/>
      <c r="CH17" s="107"/>
    </row>
    <row r="18" ht="14.25" customHeight="1">
      <c r="A18" s="103"/>
      <c r="B18" s="104">
        <f t="shared" si="10"/>
        <v>44901</v>
      </c>
      <c r="C18" s="97"/>
      <c r="D18" s="105" t="s">
        <v>119</v>
      </c>
      <c r="E18" s="105"/>
      <c r="F18" s="105"/>
      <c r="G18" s="106">
        <v>0.0</v>
      </c>
      <c r="H18" s="105">
        <v>5.0</v>
      </c>
      <c r="I18" s="105">
        <v>10.0</v>
      </c>
      <c r="J18" s="105">
        <v>7.0</v>
      </c>
      <c r="K18" s="105">
        <v>2.0</v>
      </c>
      <c r="L18" s="107"/>
      <c r="M18" s="105">
        <v>0.0</v>
      </c>
      <c r="N18" s="105">
        <v>0.0</v>
      </c>
      <c r="O18" s="105">
        <v>0.0</v>
      </c>
      <c r="P18" s="107"/>
      <c r="Q18" s="105">
        <v>0.0</v>
      </c>
      <c r="R18" s="105">
        <v>0.0</v>
      </c>
      <c r="S18" s="105">
        <v>0.0</v>
      </c>
      <c r="T18" s="293">
        <f t="shared" si="6"/>
        <v>2</v>
      </c>
      <c r="U18" s="107"/>
      <c r="V18" s="105">
        <v>0.0</v>
      </c>
      <c r="W18" s="105">
        <v>0.0</v>
      </c>
      <c r="X18" s="105">
        <v>0.0</v>
      </c>
      <c r="Y18" s="105">
        <v>0.0</v>
      </c>
      <c r="Z18" s="105">
        <v>0.0</v>
      </c>
      <c r="AA18" s="106">
        <v>0.0</v>
      </c>
      <c r="AB18" s="106">
        <v>0.0</v>
      </c>
      <c r="AC18" s="107"/>
      <c r="AD18" s="105">
        <v>0.0</v>
      </c>
      <c r="AE18" s="105">
        <v>0.0</v>
      </c>
      <c r="AF18" s="105">
        <v>0.0</v>
      </c>
      <c r="AG18" s="105">
        <v>0.0</v>
      </c>
      <c r="AH18" s="105">
        <v>0.0</v>
      </c>
      <c r="AI18" s="105">
        <v>0.0</v>
      </c>
      <c r="AJ18" s="106">
        <v>0.0</v>
      </c>
      <c r="AK18" s="106">
        <v>0.0</v>
      </c>
      <c r="AL18" s="107"/>
      <c r="AM18" s="105">
        <v>1.0</v>
      </c>
      <c r="AN18" s="105">
        <v>0.0</v>
      </c>
      <c r="AO18" s="105">
        <v>1.0</v>
      </c>
      <c r="AP18" s="105">
        <v>0.0</v>
      </c>
      <c r="AQ18" s="105">
        <v>0.0</v>
      </c>
      <c r="AR18" s="105">
        <v>0.0</v>
      </c>
      <c r="AS18" s="106">
        <v>0.0</v>
      </c>
      <c r="AT18" s="106">
        <v>0.0</v>
      </c>
      <c r="AU18" s="3"/>
      <c r="AV18" s="108">
        <f t="shared" ref="AV18:AX18" si="20">sum(Z18+AI18+AR18)</f>
        <v>0</v>
      </c>
      <c r="AW18" s="109">
        <f t="shared" si="20"/>
        <v>0</v>
      </c>
      <c r="AX18" s="109">
        <f t="shared" si="20"/>
        <v>0</v>
      </c>
      <c r="AY18" s="107"/>
      <c r="AZ18" s="105">
        <v>0.0</v>
      </c>
      <c r="BA18" s="105">
        <v>0.0</v>
      </c>
      <c r="BB18" s="105">
        <v>0.0</v>
      </c>
      <c r="BC18" s="105">
        <v>0.0</v>
      </c>
      <c r="BD18" s="105">
        <v>0.0</v>
      </c>
      <c r="BE18" s="106">
        <v>0.0</v>
      </c>
      <c r="BF18" s="106">
        <v>0.0</v>
      </c>
      <c r="BG18" s="107"/>
      <c r="BH18" s="105">
        <v>0.0</v>
      </c>
      <c r="BI18" s="105">
        <v>0.0</v>
      </c>
      <c r="BJ18" s="105">
        <v>0.0</v>
      </c>
      <c r="BK18" s="105">
        <v>0.0</v>
      </c>
      <c r="BL18" s="105">
        <v>0.0</v>
      </c>
      <c r="BM18" s="105">
        <v>0.0</v>
      </c>
      <c r="BN18" s="106">
        <v>0.0</v>
      </c>
      <c r="BO18" s="106">
        <v>0.0</v>
      </c>
      <c r="BP18" s="107"/>
      <c r="BQ18" s="105">
        <v>0.0</v>
      </c>
      <c r="BR18" s="105">
        <v>0.0</v>
      </c>
      <c r="BS18" s="105">
        <v>0.0</v>
      </c>
      <c r="BT18" s="105">
        <v>0.0</v>
      </c>
      <c r="BU18" s="105">
        <v>0.0</v>
      </c>
      <c r="BV18" s="105">
        <v>0.0</v>
      </c>
      <c r="BW18" s="106">
        <v>0.0</v>
      </c>
      <c r="BX18" s="106">
        <v>0.0</v>
      </c>
      <c r="BY18" s="3"/>
      <c r="BZ18" s="108">
        <f t="shared" ref="BZ18:CB18" si="21">sum(BD18+BM18+BV18)</f>
        <v>0</v>
      </c>
      <c r="CA18" s="109">
        <f t="shared" si="21"/>
        <v>0</v>
      </c>
      <c r="CB18" s="109">
        <f t="shared" si="21"/>
        <v>0</v>
      </c>
      <c r="CC18" s="107"/>
      <c r="CD18" s="108">
        <f t="shared" ref="CD18:CF18" si="22">AV18+BZ18</f>
        <v>0</v>
      </c>
      <c r="CE18" s="109">
        <f t="shared" si="22"/>
        <v>0</v>
      </c>
      <c r="CF18" s="109">
        <f t="shared" si="22"/>
        <v>0</v>
      </c>
      <c r="CG18" s="107"/>
      <c r="CH18" s="107"/>
    </row>
    <row r="19" ht="14.25" customHeight="1">
      <c r="A19" s="103"/>
      <c r="B19" s="104">
        <f t="shared" si="10"/>
        <v>44902</v>
      </c>
      <c r="C19" s="97"/>
      <c r="D19" s="105" t="s">
        <v>119</v>
      </c>
      <c r="E19" s="105"/>
      <c r="F19" s="105"/>
      <c r="G19" s="106">
        <v>0.0</v>
      </c>
      <c r="H19" s="105">
        <v>1.0</v>
      </c>
      <c r="I19" s="105">
        <v>7.0</v>
      </c>
      <c r="J19" s="105">
        <v>5.0</v>
      </c>
      <c r="K19" s="105">
        <v>0.0</v>
      </c>
      <c r="L19" s="107"/>
      <c r="M19" s="105">
        <v>0.0</v>
      </c>
      <c r="N19" s="105">
        <v>0.0</v>
      </c>
      <c r="O19" s="105">
        <v>0.0</v>
      </c>
      <c r="P19" s="107"/>
      <c r="Q19" s="105">
        <v>0.0</v>
      </c>
      <c r="R19" s="105">
        <v>0.0</v>
      </c>
      <c r="S19" s="105">
        <v>0.0</v>
      </c>
      <c r="T19" s="293">
        <f t="shared" si="6"/>
        <v>0</v>
      </c>
      <c r="U19" s="107"/>
      <c r="V19" s="105">
        <v>0.0</v>
      </c>
      <c r="W19" s="105">
        <v>0.0</v>
      </c>
      <c r="X19" s="105">
        <v>0.0</v>
      </c>
      <c r="Y19" s="105">
        <v>0.0</v>
      </c>
      <c r="Z19" s="105">
        <v>0.0</v>
      </c>
      <c r="AA19" s="106">
        <v>0.0</v>
      </c>
      <c r="AB19" s="106">
        <v>0.0</v>
      </c>
      <c r="AC19" s="107"/>
      <c r="AD19" s="105">
        <v>0.0</v>
      </c>
      <c r="AE19" s="105">
        <v>0.0</v>
      </c>
      <c r="AF19" s="105">
        <v>0.0</v>
      </c>
      <c r="AG19" s="105">
        <v>0.0</v>
      </c>
      <c r="AH19" s="105">
        <v>0.0</v>
      </c>
      <c r="AI19" s="105">
        <v>0.0</v>
      </c>
      <c r="AJ19" s="106">
        <v>0.0</v>
      </c>
      <c r="AK19" s="106">
        <v>0.0</v>
      </c>
      <c r="AL19" s="107"/>
      <c r="AM19" s="105">
        <v>0.0</v>
      </c>
      <c r="AN19" s="105">
        <v>0.0</v>
      </c>
      <c r="AO19" s="105">
        <v>0.0</v>
      </c>
      <c r="AP19" s="105">
        <v>0.0</v>
      </c>
      <c r="AQ19" s="105">
        <v>0.0</v>
      </c>
      <c r="AR19" s="105">
        <v>0.0</v>
      </c>
      <c r="AS19" s="106">
        <v>0.0</v>
      </c>
      <c r="AT19" s="106">
        <v>0.0</v>
      </c>
      <c r="AU19" s="110"/>
      <c r="AV19" s="108">
        <f t="shared" ref="AV19:AX19" si="23">sum(Z19+AI19+AR19)</f>
        <v>0</v>
      </c>
      <c r="AW19" s="109">
        <f t="shared" si="23"/>
        <v>0</v>
      </c>
      <c r="AX19" s="109">
        <f t="shared" si="23"/>
        <v>0</v>
      </c>
      <c r="AY19" s="107"/>
      <c r="AZ19" s="105">
        <v>0.0</v>
      </c>
      <c r="BA19" s="105">
        <v>0.0</v>
      </c>
      <c r="BB19" s="105">
        <v>0.0</v>
      </c>
      <c r="BC19" s="105">
        <v>0.0</v>
      </c>
      <c r="BD19" s="105">
        <v>0.0</v>
      </c>
      <c r="BE19" s="106">
        <v>0.0</v>
      </c>
      <c r="BF19" s="106">
        <v>0.0</v>
      </c>
      <c r="BG19" s="107"/>
      <c r="BH19" s="105">
        <v>0.0</v>
      </c>
      <c r="BI19" s="105">
        <v>0.0</v>
      </c>
      <c r="BJ19" s="105">
        <v>0.0</v>
      </c>
      <c r="BK19" s="105">
        <v>0.0</v>
      </c>
      <c r="BL19" s="105">
        <v>0.0</v>
      </c>
      <c r="BM19" s="105">
        <v>0.0</v>
      </c>
      <c r="BN19" s="106">
        <v>0.0</v>
      </c>
      <c r="BO19" s="106">
        <v>0.0</v>
      </c>
      <c r="BP19" s="107"/>
      <c r="BQ19" s="105">
        <v>0.0</v>
      </c>
      <c r="BR19" s="105">
        <v>0.0</v>
      </c>
      <c r="BS19" s="105">
        <v>0.0</v>
      </c>
      <c r="BT19" s="105">
        <v>0.0</v>
      </c>
      <c r="BU19" s="105">
        <v>0.0</v>
      </c>
      <c r="BV19" s="105">
        <v>0.0</v>
      </c>
      <c r="BW19" s="106">
        <v>0.0</v>
      </c>
      <c r="BX19" s="106">
        <v>0.0</v>
      </c>
      <c r="BY19" s="110"/>
      <c r="BZ19" s="108">
        <f t="shared" ref="BZ19:CB19" si="24">sum(BD19+BM19+BV19)</f>
        <v>0</v>
      </c>
      <c r="CA19" s="109">
        <f t="shared" si="24"/>
        <v>0</v>
      </c>
      <c r="CB19" s="109">
        <f t="shared" si="24"/>
        <v>0</v>
      </c>
      <c r="CC19" s="107"/>
      <c r="CD19" s="108">
        <f t="shared" ref="CD19:CF19" si="25">AV19+BZ19</f>
        <v>0</v>
      </c>
      <c r="CE19" s="109">
        <f t="shared" si="25"/>
        <v>0</v>
      </c>
      <c r="CF19" s="109">
        <f t="shared" si="25"/>
        <v>0</v>
      </c>
      <c r="CG19" s="107"/>
      <c r="CH19" s="107"/>
    </row>
    <row r="20" ht="14.25" customHeight="1">
      <c r="A20" s="103"/>
      <c r="B20" s="104">
        <f t="shared" si="10"/>
        <v>44903</v>
      </c>
      <c r="C20" s="97"/>
      <c r="D20" s="105" t="s">
        <v>119</v>
      </c>
      <c r="E20" s="105"/>
      <c r="F20" s="105"/>
      <c r="G20" s="106">
        <v>0.0</v>
      </c>
      <c r="H20" s="105">
        <v>1.0</v>
      </c>
      <c r="I20" s="105">
        <v>7.0</v>
      </c>
      <c r="J20" s="105">
        <v>3.0</v>
      </c>
      <c r="K20" s="105">
        <v>0.0</v>
      </c>
      <c r="L20" s="107"/>
      <c r="M20" s="105">
        <v>0.0</v>
      </c>
      <c r="N20" s="105">
        <v>0.0</v>
      </c>
      <c r="O20" s="105">
        <v>0.0</v>
      </c>
      <c r="P20" s="107"/>
      <c r="Q20" s="105">
        <v>0.0</v>
      </c>
      <c r="R20" s="105">
        <v>0.0</v>
      </c>
      <c r="S20" s="105">
        <v>0.0</v>
      </c>
      <c r="T20" s="293">
        <f t="shared" si="6"/>
        <v>0</v>
      </c>
      <c r="U20" s="107"/>
      <c r="V20" s="105">
        <v>0.0</v>
      </c>
      <c r="W20" s="105">
        <v>0.0</v>
      </c>
      <c r="X20" s="105">
        <v>0.0</v>
      </c>
      <c r="Y20" s="105">
        <v>0.0</v>
      </c>
      <c r="Z20" s="105">
        <v>0.0</v>
      </c>
      <c r="AA20" s="106">
        <v>0.0</v>
      </c>
      <c r="AB20" s="106">
        <v>0.0</v>
      </c>
      <c r="AC20" s="107"/>
      <c r="AD20" s="105">
        <v>0.0</v>
      </c>
      <c r="AE20" s="105">
        <v>0.0</v>
      </c>
      <c r="AF20" s="105">
        <v>0.0</v>
      </c>
      <c r="AG20" s="105">
        <v>0.0</v>
      </c>
      <c r="AH20" s="105">
        <v>0.0</v>
      </c>
      <c r="AI20" s="105">
        <v>0.0</v>
      </c>
      <c r="AJ20" s="106">
        <v>0.0</v>
      </c>
      <c r="AK20" s="106">
        <v>0.0</v>
      </c>
      <c r="AL20" s="107"/>
      <c r="AM20" s="105">
        <v>0.0</v>
      </c>
      <c r="AN20" s="105">
        <v>0.0</v>
      </c>
      <c r="AO20" s="105">
        <v>0.0</v>
      </c>
      <c r="AP20" s="105">
        <v>0.0</v>
      </c>
      <c r="AQ20" s="105">
        <v>0.0</v>
      </c>
      <c r="AR20" s="105">
        <v>0.0</v>
      </c>
      <c r="AS20" s="106">
        <v>0.0</v>
      </c>
      <c r="AT20" s="106">
        <v>0.0</v>
      </c>
      <c r="AU20" s="3"/>
      <c r="AV20" s="108">
        <f t="shared" ref="AV20:AX20" si="26">sum(Z20+AI20+AR20)</f>
        <v>0</v>
      </c>
      <c r="AW20" s="109">
        <f t="shared" si="26"/>
        <v>0</v>
      </c>
      <c r="AX20" s="109">
        <f t="shared" si="26"/>
        <v>0</v>
      </c>
      <c r="AY20" s="107"/>
      <c r="AZ20" s="105">
        <v>0.0</v>
      </c>
      <c r="BA20" s="105">
        <v>0.0</v>
      </c>
      <c r="BB20" s="105">
        <v>0.0</v>
      </c>
      <c r="BC20" s="105">
        <v>0.0</v>
      </c>
      <c r="BD20" s="105">
        <v>0.0</v>
      </c>
      <c r="BE20" s="106">
        <v>0.0</v>
      </c>
      <c r="BF20" s="106">
        <v>0.0</v>
      </c>
      <c r="BG20" s="107"/>
      <c r="BH20" s="105">
        <v>0.0</v>
      </c>
      <c r="BI20" s="105">
        <v>0.0</v>
      </c>
      <c r="BJ20" s="105">
        <v>0.0</v>
      </c>
      <c r="BK20" s="105">
        <v>0.0</v>
      </c>
      <c r="BL20" s="105">
        <v>0.0</v>
      </c>
      <c r="BM20" s="105">
        <v>0.0</v>
      </c>
      <c r="BN20" s="106">
        <v>0.0</v>
      </c>
      <c r="BO20" s="106">
        <v>0.0</v>
      </c>
      <c r="BP20" s="107"/>
      <c r="BQ20" s="105">
        <v>2.0</v>
      </c>
      <c r="BR20" s="105">
        <v>2.0</v>
      </c>
      <c r="BS20" s="105">
        <v>0.0</v>
      </c>
      <c r="BT20" s="105">
        <v>2.0</v>
      </c>
      <c r="BU20" s="105">
        <v>0.0</v>
      </c>
      <c r="BV20" s="105">
        <v>2.0</v>
      </c>
      <c r="BW20" s="106">
        <v>2000.0</v>
      </c>
      <c r="BX20" s="106">
        <v>5500.0</v>
      </c>
      <c r="BY20" s="3"/>
      <c r="BZ20" s="108">
        <f t="shared" ref="BZ20:CB20" si="27">sum(BD20+BM20+BV20)</f>
        <v>2</v>
      </c>
      <c r="CA20" s="109">
        <f t="shared" si="27"/>
        <v>2000</v>
      </c>
      <c r="CB20" s="109">
        <f t="shared" si="27"/>
        <v>5500</v>
      </c>
      <c r="CC20" s="107"/>
      <c r="CD20" s="108">
        <f t="shared" ref="CD20:CF20" si="28">AV20+BZ20</f>
        <v>2</v>
      </c>
      <c r="CE20" s="109">
        <f t="shared" si="28"/>
        <v>2000</v>
      </c>
      <c r="CF20" s="109">
        <f t="shared" si="28"/>
        <v>5500</v>
      </c>
      <c r="CG20" s="107"/>
      <c r="CH20" s="107"/>
    </row>
    <row r="21" ht="14.25" customHeight="1">
      <c r="A21" s="103"/>
      <c r="B21" s="104">
        <f t="shared" si="10"/>
        <v>44904</v>
      </c>
      <c r="C21" s="97"/>
      <c r="D21" s="105" t="s">
        <v>119</v>
      </c>
      <c r="E21" s="105"/>
      <c r="F21" s="105"/>
      <c r="G21" s="106">
        <v>0.0</v>
      </c>
      <c r="H21" s="294">
        <v>1.0</v>
      </c>
      <c r="I21" s="105">
        <v>2.0</v>
      </c>
      <c r="J21" s="105">
        <v>2.0</v>
      </c>
      <c r="K21" s="105">
        <v>0.0</v>
      </c>
      <c r="L21" s="107"/>
      <c r="M21" s="105">
        <v>0.0</v>
      </c>
      <c r="N21" s="105">
        <v>0.0</v>
      </c>
      <c r="O21" s="105">
        <v>0.0</v>
      </c>
      <c r="P21" s="107"/>
      <c r="Q21" s="105">
        <v>0.0</v>
      </c>
      <c r="R21" s="105">
        <v>0.0</v>
      </c>
      <c r="S21" s="105">
        <v>0.0</v>
      </c>
      <c r="T21" s="293">
        <f t="shared" si="6"/>
        <v>0</v>
      </c>
      <c r="U21" s="107"/>
      <c r="V21" s="105">
        <v>0.0</v>
      </c>
      <c r="W21" s="105">
        <v>0.0</v>
      </c>
      <c r="X21" s="105">
        <v>0.0</v>
      </c>
      <c r="Y21" s="105">
        <v>0.0</v>
      </c>
      <c r="Z21" s="105">
        <v>0.0</v>
      </c>
      <c r="AA21" s="106">
        <v>0.0</v>
      </c>
      <c r="AB21" s="106">
        <v>0.0</v>
      </c>
      <c r="AC21" s="107"/>
      <c r="AD21" s="105">
        <v>0.0</v>
      </c>
      <c r="AE21" s="105">
        <v>0.0</v>
      </c>
      <c r="AF21" s="105">
        <v>0.0</v>
      </c>
      <c r="AG21" s="105">
        <v>0.0</v>
      </c>
      <c r="AH21" s="105">
        <v>0.0</v>
      </c>
      <c r="AI21" s="105">
        <v>0.0</v>
      </c>
      <c r="AJ21" s="106">
        <v>0.0</v>
      </c>
      <c r="AK21" s="106">
        <v>0.0</v>
      </c>
      <c r="AL21" s="107"/>
      <c r="AM21" s="105">
        <v>2.0</v>
      </c>
      <c r="AN21" s="105">
        <v>1.0</v>
      </c>
      <c r="AO21" s="105">
        <v>1.0</v>
      </c>
      <c r="AP21" s="105">
        <v>0.0</v>
      </c>
      <c r="AQ21" s="105">
        <v>0.0</v>
      </c>
      <c r="AR21" s="105">
        <v>0.0</v>
      </c>
      <c r="AS21" s="106">
        <v>0.0</v>
      </c>
      <c r="AT21" s="106">
        <v>0.0</v>
      </c>
      <c r="AU21" s="3"/>
      <c r="AV21" s="108">
        <f t="shared" ref="AV21:AX21" si="29">sum(Z21+AI21+AR21)</f>
        <v>0</v>
      </c>
      <c r="AW21" s="109">
        <f t="shared" si="29"/>
        <v>0</v>
      </c>
      <c r="AX21" s="109">
        <f t="shared" si="29"/>
        <v>0</v>
      </c>
      <c r="AY21" s="107"/>
      <c r="AZ21" s="105">
        <v>2.0</v>
      </c>
      <c r="BA21" s="105">
        <v>2.0</v>
      </c>
      <c r="BB21" s="105">
        <v>0.0</v>
      </c>
      <c r="BC21" s="105">
        <v>0.0</v>
      </c>
      <c r="BD21" s="105">
        <v>2.0</v>
      </c>
      <c r="BE21" s="106">
        <v>5000.0</v>
      </c>
      <c r="BF21" s="106">
        <v>5000.0</v>
      </c>
      <c r="BG21" s="107"/>
      <c r="BH21" s="105">
        <v>0.0</v>
      </c>
      <c r="BI21" s="105">
        <v>0.0</v>
      </c>
      <c r="BJ21" s="105">
        <v>0.0</v>
      </c>
      <c r="BK21" s="105">
        <v>0.0</v>
      </c>
      <c r="BL21" s="105">
        <v>0.0</v>
      </c>
      <c r="BM21" s="105">
        <v>0.0</v>
      </c>
      <c r="BN21" s="106">
        <v>0.0</v>
      </c>
      <c r="BO21" s="106">
        <v>0.0</v>
      </c>
      <c r="BP21" s="107"/>
      <c r="BQ21" s="105">
        <v>0.0</v>
      </c>
      <c r="BR21" s="105">
        <v>0.0</v>
      </c>
      <c r="BS21" s="105">
        <v>0.0</v>
      </c>
      <c r="BT21" s="105">
        <v>0.0</v>
      </c>
      <c r="BU21" s="105">
        <v>0.0</v>
      </c>
      <c r="BV21" s="105">
        <v>0.0</v>
      </c>
      <c r="BW21" s="106">
        <v>0.0</v>
      </c>
      <c r="BX21" s="106">
        <v>0.0</v>
      </c>
      <c r="BY21" s="3"/>
      <c r="BZ21" s="108">
        <f t="shared" ref="BZ21:CB21" si="30">sum(BD21+BM21+BV21)</f>
        <v>2</v>
      </c>
      <c r="CA21" s="109">
        <f t="shared" si="30"/>
        <v>5000</v>
      </c>
      <c r="CB21" s="109">
        <f t="shared" si="30"/>
        <v>5000</v>
      </c>
      <c r="CC21" s="107"/>
      <c r="CD21" s="108">
        <f t="shared" ref="CD21:CF21" si="31">AV21+BZ21</f>
        <v>2</v>
      </c>
      <c r="CE21" s="109">
        <f t="shared" si="31"/>
        <v>5000</v>
      </c>
      <c r="CF21" s="109">
        <f t="shared" si="31"/>
        <v>5000</v>
      </c>
      <c r="CG21" s="107"/>
      <c r="CH21" s="107"/>
    </row>
    <row r="22" ht="14.25" customHeight="1">
      <c r="A22" s="103"/>
      <c r="B22" s="104">
        <f t="shared" si="10"/>
        <v>44905</v>
      </c>
      <c r="C22" s="97"/>
      <c r="D22" s="105" t="s">
        <v>119</v>
      </c>
      <c r="E22" s="105"/>
      <c r="F22" s="105"/>
      <c r="G22" s="106">
        <v>0.0</v>
      </c>
      <c r="H22" s="105">
        <v>0.0</v>
      </c>
      <c r="I22" s="105">
        <v>2.0</v>
      </c>
      <c r="J22" s="105">
        <v>2.0</v>
      </c>
      <c r="K22" s="105">
        <v>0.0</v>
      </c>
      <c r="L22" s="107"/>
      <c r="M22" s="105">
        <v>0.0</v>
      </c>
      <c r="N22" s="105">
        <v>0.0</v>
      </c>
      <c r="O22" s="105">
        <v>0.0</v>
      </c>
      <c r="P22" s="107"/>
      <c r="Q22" s="105">
        <v>0.0</v>
      </c>
      <c r="R22" s="105">
        <v>0.0</v>
      </c>
      <c r="S22" s="105">
        <v>0.0</v>
      </c>
      <c r="T22" s="293">
        <f t="shared" si="6"/>
        <v>0</v>
      </c>
      <c r="U22" s="107"/>
      <c r="V22" s="105">
        <v>0.0</v>
      </c>
      <c r="W22" s="105">
        <v>0.0</v>
      </c>
      <c r="X22" s="105">
        <v>0.0</v>
      </c>
      <c r="Y22" s="105">
        <v>0.0</v>
      </c>
      <c r="Z22" s="105">
        <v>0.0</v>
      </c>
      <c r="AA22" s="106">
        <v>0.0</v>
      </c>
      <c r="AB22" s="106">
        <v>0.0</v>
      </c>
      <c r="AC22" s="107"/>
      <c r="AD22" s="105">
        <v>0.0</v>
      </c>
      <c r="AE22" s="105">
        <v>0.0</v>
      </c>
      <c r="AF22" s="105">
        <v>0.0</v>
      </c>
      <c r="AG22" s="105">
        <v>0.0</v>
      </c>
      <c r="AH22" s="105">
        <v>0.0</v>
      </c>
      <c r="AI22" s="105">
        <v>0.0</v>
      </c>
      <c r="AJ22" s="106">
        <v>0.0</v>
      </c>
      <c r="AK22" s="106">
        <v>0.0</v>
      </c>
      <c r="AL22" s="107"/>
      <c r="AM22" s="105">
        <v>0.0</v>
      </c>
      <c r="AN22" s="105">
        <v>0.0</v>
      </c>
      <c r="AO22" s="105">
        <v>0.0</v>
      </c>
      <c r="AP22" s="105">
        <v>0.0</v>
      </c>
      <c r="AQ22" s="105">
        <v>0.0</v>
      </c>
      <c r="AR22" s="105">
        <v>0.0</v>
      </c>
      <c r="AS22" s="106">
        <v>0.0</v>
      </c>
      <c r="AT22" s="106">
        <v>0.0</v>
      </c>
      <c r="AU22" s="3"/>
      <c r="AV22" s="108">
        <f t="shared" ref="AV22:AX22" si="32">sum(Z22+AI22+AR22)</f>
        <v>0</v>
      </c>
      <c r="AW22" s="109">
        <f t="shared" si="32"/>
        <v>0</v>
      </c>
      <c r="AX22" s="109">
        <f t="shared" si="32"/>
        <v>0</v>
      </c>
      <c r="AY22" s="107"/>
      <c r="AZ22" s="105">
        <v>0.0</v>
      </c>
      <c r="BA22" s="105">
        <v>0.0</v>
      </c>
      <c r="BB22" s="105">
        <v>0.0</v>
      </c>
      <c r="BC22" s="105">
        <v>0.0</v>
      </c>
      <c r="BD22" s="105">
        <v>0.0</v>
      </c>
      <c r="BE22" s="106">
        <v>0.0</v>
      </c>
      <c r="BF22" s="106">
        <v>0.0</v>
      </c>
      <c r="BG22" s="107"/>
      <c r="BH22" s="105">
        <v>0.0</v>
      </c>
      <c r="BI22" s="105">
        <v>0.0</v>
      </c>
      <c r="BJ22" s="105">
        <v>0.0</v>
      </c>
      <c r="BK22" s="105">
        <v>0.0</v>
      </c>
      <c r="BL22" s="105">
        <v>0.0</v>
      </c>
      <c r="BM22" s="105">
        <v>0.0</v>
      </c>
      <c r="BN22" s="106">
        <v>0.0</v>
      </c>
      <c r="BO22" s="106">
        <v>0.0</v>
      </c>
      <c r="BP22" s="107"/>
      <c r="BQ22" s="105">
        <v>0.0</v>
      </c>
      <c r="BR22" s="105">
        <v>0.0</v>
      </c>
      <c r="BS22" s="105">
        <v>0.0</v>
      </c>
      <c r="BT22" s="105">
        <v>0.0</v>
      </c>
      <c r="BU22" s="105">
        <v>0.0</v>
      </c>
      <c r="BV22" s="105">
        <v>0.0</v>
      </c>
      <c r="BW22" s="106">
        <v>0.0</v>
      </c>
      <c r="BX22" s="106">
        <v>0.0</v>
      </c>
      <c r="BY22" s="3"/>
      <c r="BZ22" s="108">
        <f t="shared" ref="BZ22:CB22" si="33">sum(BD22+BM22+BV22)</f>
        <v>0</v>
      </c>
      <c r="CA22" s="109">
        <f t="shared" si="33"/>
        <v>0</v>
      </c>
      <c r="CB22" s="109">
        <f t="shared" si="33"/>
        <v>0</v>
      </c>
      <c r="CC22" s="107"/>
      <c r="CD22" s="108">
        <f t="shared" ref="CD22:CF22" si="34">AV22+BZ22</f>
        <v>0</v>
      </c>
      <c r="CE22" s="109">
        <f t="shared" si="34"/>
        <v>0</v>
      </c>
      <c r="CF22" s="109">
        <f t="shared" si="34"/>
        <v>0</v>
      </c>
      <c r="CG22" s="107"/>
      <c r="CH22" s="107"/>
    </row>
    <row r="23" ht="14.25" customHeight="1">
      <c r="A23" s="103"/>
      <c r="B23" s="104">
        <f t="shared" si="10"/>
        <v>44906</v>
      </c>
      <c r="C23" s="97"/>
      <c r="D23" s="105" t="s">
        <v>119</v>
      </c>
      <c r="E23" s="105"/>
      <c r="F23" s="105"/>
      <c r="G23" s="106">
        <v>0.0</v>
      </c>
      <c r="H23" s="105">
        <v>3.0</v>
      </c>
      <c r="I23" s="105">
        <v>4.0</v>
      </c>
      <c r="J23" s="105">
        <v>3.0</v>
      </c>
      <c r="K23" s="105">
        <v>2.0</v>
      </c>
      <c r="L23" s="107"/>
      <c r="M23" s="105">
        <v>0.0</v>
      </c>
      <c r="N23" s="105">
        <v>0.0</v>
      </c>
      <c r="O23" s="105">
        <v>0.0</v>
      </c>
      <c r="P23" s="107"/>
      <c r="Q23" s="105">
        <v>0.0</v>
      </c>
      <c r="R23" s="105">
        <v>0.0</v>
      </c>
      <c r="S23" s="105">
        <v>0.0</v>
      </c>
      <c r="T23" s="293">
        <f t="shared" si="6"/>
        <v>2</v>
      </c>
      <c r="U23" s="107"/>
      <c r="V23" s="105">
        <v>0.0</v>
      </c>
      <c r="W23" s="105">
        <v>0.0</v>
      </c>
      <c r="X23" s="105">
        <v>0.0</v>
      </c>
      <c r="Y23" s="105">
        <v>0.0</v>
      </c>
      <c r="Z23" s="105">
        <v>0.0</v>
      </c>
      <c r="AA23" s="106">
        <v>0.0</v>
      </c>
      <c r="AB23" s="106">
        <v>0.0</v>
      </c>
      <c r="AC23" s="107"/>
      <c r="AD23" s="105">
        <v>0.0</v>
      </c>
      <c r="AE23" s="105">
        <v>0.0</v>
      </c>
      <c r="AF23" s="105">
        <v>0.0</v>
      </c>
      <c r="AG23" s="105">
        <v>0.0</v>
      </c>
      <c r="AH23" s="105">
        <v>0.0</v>
      </c>
      <c r="AI23" s="105">
        <v>0.0</v>
      </c>
      <c r="AJ23" s="106">
        <v>0.0</v>
      </c>
      <c r="AK23" s="106">
        <v>0.0</v>
      </c>
      <c r="AL23" s="107"/>
      <c r="AM23" s="105">
        <v>0.0</v>
      </c>
      <c r="AN23" s="105">
        <v>0.0</v>
      </c>
      <c r="AO23" s="105">
        <v>0.0</v>
      </c>
      <c r="AP23" s="105">
        <v>0.0</v>
      </c>
      <c r="AQ23" s="105">
        <v>0.0</v>
      </c>
      <c r="AR23" s="105">
        <v>0.0</v>
      </c>
      <c r="AS23" s="106">
        <v>0.0</v>
      </c>
      <c r="AT23" s="106">
        <v>0.0</v>
      </c>
      <c r="AU23" s="3"/>
      <c r="AV23" s="108">
        <f t="shared" ref="AV23:AX23" si="35">sum(Z23+AI23+AR23)</f>
        <v>0</v>
      </c>
      <c r="AW23" s="109">
        <f t="shared" si="35"/>
        <v>0</v>
      </c>
      <c r="AX23" s="109">
        <f t="shared" si="35"/>
        <v>0</v>
      </c>
      <c r="AY23" s="107"/>
      <c r="AZ23" s="105">
        <v>0.0</v>
      </c>
      <c r="BA23" s="105">
        <v>0.0</v>
      </c>
      <c r="BB23" s="105">
        <v>0.0</v>
      </c>
      <c r="BC23" s="105">
        <v>0.0</v>
      </c>
      <c r="BD23" s="105">
        <v>0.0</v>
      </c>
      <c r="BE23" s="106">
        <v>0.0</v>
      </c>
      <c r="BF23" s="106">
        <v>0.0</v>
      </c>
      <c r="BG23" s="107"/>
      <c r="BH23" s="105">
        <v>0.0</v>
      </c>
      <c r="BI23" s="105">
        <v>0.0</v>
      </c>
      <c r="BJ23" s="105">
        <v>0.0</v>
      </c>
      <c r="BK23" s="105">
        <v>0.0</v>
      </c>
      <c r="BL23" s="105">
        <v>0.0</v>
      </c>
      <c r="BM23" s="105">
        <v>0.0</v>
      </c>
      <c r="BN23" s="106">
        <v>0.0</v>
      </c>
      <c r="BO23" s="106">
        <v>0.0</v>
      </c>
      <c r="BP23" s="107"/>
      <c r="BQ23" s="105">
        <v>0.0</v>
      </c>
      <c r="BR23" s="105">
        <v>0.0</v>
      </c>
      <c r="BS23" s="105">
        <v>0.0</v>
      </c>
      <c r="BT23" s="105">
        <v>0.0</v>
      </c>
      <c r="BU23" s="105">
        <v>0.0</v>
      </c>
      <c r="BV23" s="105">
        <v>0.0</v>
      </c>
      <c r="BW23" s="106">
        <v>0.0</v>
      </c>
      <c r="BX23" s="106">
        <v>0.0</v>
      </c>
      <c r="BY23" s="3"/>
      <c r="BZ23" s="108">
        <f t="shared" ref="BZ23:CB23" si="36">sum(BD23+BM23+BV23)</f>
        <v>0</v>
      </c>
      <c r="CA23" s="109">
        <f t="shared" si="36"/>
        <v>0</v>
      </c>
      <c r="CB23" s="109">
        <f t="shared" si="36"/>
        <v>0</v>
      </c>
      <c r="CC23" s="107"/>
      <c r="CD23" s="108">
        <f t="shared" ref="CD23:CF23" si="37">AV23+BZ23</f>
        <v>0</v>
      </c>
      <c r="CE23" s="109">
        <f t="shared" si="37"/>
        <v>0</v>
      </c>
      <c r="CF23" s="109">
        <f t="shared" si="37"/>
        <v>0</v>
      </c>
      <c r="CG23" s="107"/>
      <c r="CH23" s="107"/>
    </row>
    <row r="24" ht="14.25" customHeight="1">
      <c r="A24" s="103"/>
      <c r="B24" s="104">
        <f t="shared" si="10"/>
        <v>44907</v>
      </c>
      <c r="C24" s="97"/>
      <c r="D24" s="105" t="s">
        <v>119</v>
      </c>
      <c r="E24" s="105"/>
      <c r="F24" s="105"/>
      <c r="G24" s="106">
        <v>0.0</v>
      </c>
      <c r="H24" s="105">
        <v>4.0</v>
      </c>
      <c r="I24" s="105">
        <v>10.0</v>
      </c>
      <c r="J24" s="105">
        <v>6.0</v>
      </c>
      <c r="K24" s="105">
        <v>0.0</v>
      </c>
      <c r="L24" s="107"/>
      <c r="M24" s="105">
        <v>0.0</v>
      </c>
      <c r="N24" s="105">
        <v>0.0</v>
      </c>
      <c r="O24" s="105">
        <v>0.0</v>
      </c>
      <c r="P24" s="107"/>
      <c r="Q24" s="105">
        <v>0.0</v>
      </c>
      <c r="R24" s="105">
        <v>0.0</v>
      </c>
      <c r="S24" s="105">
        <v>0.0</v>
      </c>
      <c r="T24" s="293">
        <f t="shared" si="6"/>
        <v>0</v>
      </c>
      <c r="U24" s="107"/>
      <c r="V24" s="105">
        <v>0.0</v>
      </c>
      <c r="W24" s="105">
        <v>0.0</v>
      </c>
      <c r="X24" s="105">
        <v>0.0</v>
      </c>
      <c r="Y24" s="105">
        <v>0.0</v>
      </c>
      <c r="Z24" s="105">
        <v>0.0</v>
      </c>
      <c r="AA24" s="106">
        <v>0.0</v>
      </c>
      <c r="AB24" s="106">
        <v>0.0</v>
      </c>
      <c r="AC24" s="107"/>
      <c r="AD24" s="105">
        <v>0.0</v>
      </c>
      <c r="AE24" s="105">
        <v>0.0</v>
      </c>
      <c r="AF24" s="105">
        <v>0.0</v>
      </c>
      <c r="AG24" s="105">
        <v>0.0</v>
      </c>
      <c r="AH24" s="105">
        <v>0.0</v>
      </c>
      <c r="AI24" s="105">
        <v>0.0</v>
      </c>
      <c r="AJ24" s="106">
        <v>0.0</v>
      </c>
      <c r="AK24" s="106">
        <v>0.0</v>
      </c>
      <c r="AL24" s="107"/>
      <c r="AM24" s="105">
        <v>0.0</v>
      </c>
      <c r="AN24" s="105">
        <v>0.0</v>
      </c>
      <c r="AO24" s="105">
        <v>0.0</v>
      </c>
      <c r="AP24" s="105">
        <v>0.0</v>
      </c>
      <c r="AQ24" s="105">
        <v>0.0</v>
      </c>
      <c r="AR24" s="105">
        <v>0.0</v>
      </c>
      <c r="AS24" s="106">
        <v>0.0</v>
      </c>
      <c r="AT24" s="106">
        <v>0.0</v>
      </c>
      <c r="AU24" s="3"/>
      <c r="AV24" s="108">
        <f t="shared" ref="AV24:AX24" si="38">sum(Z24+AI24+AR24)</f>
        <v>0</v>
      </c>
      <c r="AW24" s="109">
        <f t="shared" si="38"/>
        <v>0</v>
      </c>
      <c r="AX24" s="109">
        <f t="shared" si="38"/>
        <v>0</v>
      </c>
      <c r="AY24" s="107"/>
      <c r="AZ24" s="105">
        <v>1.0</v>
      </c>
      <c r="BA24" s="105">
        <v>0.0</v>
      </c>
      <c r="BB24" s="105">
        <v>0.0</v>
      </c>
      <c r="BC24" s="105">
        <v>0.0</v>
      </c>
      <c r="BD24" s="105">
        <v>0.0</v>
      </c>
      <c r="BE24" s="106">
        <v>0.0</v>
      </c>
      <c r="BF24" s="106">
        <v>0.0</v>
      </c>
      <c r="BG24" s="107"/>
      <c r="BH24" s="105">
        <v>0.0</v>
      </c>
      <c r="BI24" s="105">
        <v>0.0</v>
      </c>
      <c r="BJ24" s="105">
        <v>0.0</v>
      </c>
      <c r="BK24" s="105">
        <v>0.0</v>
      </c>
      <c r="BL24" s="105">
        <v>0.0</v>
      </c>
      <c r="BM24" s="105">
        <v>0.0</v>
      </c>
      <c r="BN24" s="106">
        <v>0.0</v>
      </c>
      <c r="BO24" s="106">
        <v>0.0</v>
      </c>
      <c r="BP24" s="107"/>
      <c r="BQ24" s="105">
        <v>0.0</v>
      </c>
      <c r="BR24" s="105">
        <v>0.0</v>
      </c>
      <c r="BS24" s="105">
        <v>0.0</v>
      </c>
      <c r="BT24" s="105">
        <v>0.0</v>
      </c>
      <c r="BU24" s="105">
        <v>0.0</v>
      </c>
      <c r="BV24" s="105">
        <v>0.0</v>
      </c>
      <c r="BW24" s="106">
        <v>0.0</v>
      </c>
      <c r="BX24" s="106">
        <v>0.0</v>
      </c>
      <c r="BY24" s="3"/>
      <c r="BZ24" s="108">
        <f t="shared" ref="BZ24:CB24" si="39">sum(BD24+BM24+BV24)</f>
        <v>0</v>
      </c>
      <c r="CA24" s="109">
        <f t="shared" si="39"/>
        <v>0</v>
      </c>
      <c r="CB24" s="109">
        <f t="shared" si="39"/>
        <v>0</v>
      </c>
      <c r="CC24" s="107"/>
      <c r="CD24" s="108">
        <f t="shared" ref="CD24:CF24" si="40">AV24+BZ24</f>
        <v>0</v>
      </c>
      <c r="CE24" s="109">
        <f t="shared" si="40"/>
        <v>0</v>
      </c>
      <c r="CF24" s="109">
        <f t="shared" si="40"/>
        <v>0</v>
      </c>
      <c r="CG24" s="107"/>
      <c r="CH24" s="107"/>
    </row>
    <row r="25" ht="14.25" customHeight="1">
      <c r="A25" s="103"/>
      <c r="B25" s="104">
        <f t="shared" si="10"/>
        <v>44908</v>
      </c>
      <c r="C25" s="97"/>
      <c r="D25" s="105" t="s">
        <v>119</v>
      </c>
      <c r="E25" s="105"/>
      <c r="F25" s="105"/>
      <c r="G25" s="106">
        <v>0.0</v>
      </c>
      <c r="H25" s="105">
        <v>6.0</v>
      </c>
      <c r="I25" s="105">
        <v>8.0</v>
      </c>
      <c r="J25" s="105">
        <v>8.0</v>
      </c>
      <c r="K25" s="105">
        <v>1.0</v>
      </c>
      <c r="L25" s="107"/>
      <c r="M25" s="105">
        <v>0.0</v>
      </c>
      <c r="N25" s="105">
        <v>0.0</v>
      </c>
      <c r="O25" s="105">
        <v>0.0</v>
      </c>
      <c r="P25" s="107"/>
      <c r="Q25" s="105">
        <v>0.0</v>
      </c>
      <c r="R25" s="105">
        <v>0.0</v>
      </c>
      <c r="S25" s="105">
        <v>0.0</v>
      </c>
      <c r="T25" s="293">
        <f t="shared" si="6"/>
        <v>1</v>
      </c>
      <c r="U25" s="107"/>
      <c r="V25" s="105">
        <v>0.0</v>
      </c>
      <c r="W25" s="105">
        <v>0.0</v>
      </c>
      <c r="X25" s="105">
        <v>0.0</v>
      </c>
      <c r="Y25" s="105">
        <v>0.0</v>
      </c>
      <c r="Z25" s="105">
        <v>0.0</v>
      </c>
      <c r="AA25" s="106">
        <v>0.0</v>
      </c>
      <c r="AB25" s="106">
        <v>0.0</v>
      </c>
      <c r="AC25" s="107"/>
      <c r="AD25" s="105">
        <v>0.0</v>
      </c>
      <c r="AE25" s="105">
        <v>0.0</v>
      </c>
      <c r="AF25" s="105">
        <v>0.0</v>
      </c>
      <c r="AG25" s="105">
        <v>0.0</v>
      </c>
      <c r="AH25" s="105">
        <v>0.0</v>
      </c>
      <c r="AI25" s="105">
        <v>0.0</v>
      </c>
      <c r="AJ25" s="106">
        <v>0.0</v>
      </c>
      <c r="AK25" s="106">
        <v>0.0</v>
      </c>
      <c r="AL25" s="107"/>
      <c r="AM25" s="105">
        <v>0.0</v>
      </c>
      <c r="AN25" s="105">
        <v>0.0</v>
      </c>
      <c r="AO25" s="105">
        <v>0.0</v>
      </c>
      <c r="AP25" s="105">
        <v>0.0</v>
      </c>
      <c r="AQ25" s="105">
        <v>0.0</v>
      </c>
      <c r="AR25" s="105">
        <v>0.0</v>
      </c>
      <c r="AS25" s="106">
        <v>0.0</v>
      </c>
      <c r="AT25" s="106">
        <v>0.0</v>
      </c>
      <c r="AU25" s="3"/>
      <c r="AV25" s="108">
        <f t="shared" ref="AV25:AX25" si="41">sum(Z25+AI25+AR25)</f>
        <v>0</v>
      </c>
      <c r="AW25" s="109">
        <f t="shared" si="41"/>
        <v>0</v>
      </c>
      <c r="AX25" s="109">
        <f t="shared" si="41"/>
        <v>0</v>
      </c>
      <c r="AY25" s="107"/>
      <c r="AZ25" s="105">
        <v>1.0</v>
      </c>
      <c r="BA25" s="105">
        <v>1.0</v>
      </c>
      <c r="BB25" s="105">
        <v>0.0</v>
      </c>
      <c r="BC25" s="105">
        <v>0.0</v>
      </c>
      <c r="BD25" s="105">
        <v>1.0</v>
      </c>
      <c r="BE25" s="106">
        <v>3500.0</v>
      </c>
      <c r="BF25" s="106">
        <v>3500.0</v>
      </c>
      <c r="BG25" s="107"/>
      <c r="BH25" s="105">
        <v>0.0</v>
      </c>
      <c r="BI25" s="105">
        <v>0.0</v>
      </c>
      <c r="BJ25" s="105">
        <v>0.0</v>
      </c>
      <c r="BK25" s="105">
        <v>0.0</v>
      </c>
      <c r="BL25" s="105">
        <v>0.0</v>
      </c>
      <c r="BM25" s="105">
        <v>0.0</v>
      </c>
      <c r="BN25" s="106">
        <v>0.0</v>
      </c>
      <c r="BO25" s="106">
        <v>0.0</v>
      </c>
      <c r="BP25" s="107"/>
      <c r="BQ25" s="105">
        <v>4.0</v>
      </c>
      <c r="BR25" s="105">
        <v>4.0</v>
      </c>
      <c r="BS25" s="105">
        <v>0.0</v>
      </c>
      <c r="BT25" s="105">
        <v>0.0</v>
      </c>
      <c r="BU25" s="105">
        <v>0.0</v>
      </c>
      <c r="BV25" s="105">
        <v>0.0</v>
      </c>
      <c r="BW25" s="106">
        <v>0.0</v>
      </c>
      <c r="BX25" s="106">
        <v>0.0</v>
      </c>
      <c r="BY25" s="3"/>
      <c r="BZ25" s="108">
        <f t="shared" ref="BZ25:CB25" si="42">sum(BD25+BM25+BV25)</f>
        <v>1</v>
      </c>
      <c r="CA25" s="109">
        <f t="shared" si="42"/>
        <v>3500</v>
      </c>
      <c r="CB25" s="109">
        <f t="shared" si="42"/>
        <v>3500</v>
      </c>
      <c r="CC25" s="107"/>
      <c r="CD25" s="108">
        <f t="shared" ref="CD25:CF25" si="43">AV25+BZ25</f>
        <v>1</v>
      </c>
      <c r="CE25" s="109">
        <f t="shared" si="43"/>
        <v>3500</v>
      </c>
      <c r="CF25" s="109">
        <f t="shared" si="43"/>
        <v>3500</v>
      </c>
      <c r="CG25" s="107"/>
      <c r="CH25" s="107"/>
    </row>
    <row r="26" ht="14.25" customHeight="1">
      <c r="A26" s="103"/>
      <c r="B26" s="104">
        <f t="shared" si="10"/>
        <v>44909</v>
      </c>
      <c r="C26" s="97"/>
      <c r="D26" s="105" t="s">
        <v>119</v>
      </c>
      <c r="E26" s="105"/>
      <c r="F26" s="105"/>
      <c r="G26" s="106">
        <v>0.0</v>
      </c>
      <c r="H26" s="105">
        <v>1.0</v>
      </c>
      <c r="I26" s="105">
        <v>6.0</v>
      </c>
      <c r="J26" s="105">
        <v>6.0</v>
      </c>
      <c r="K26" s="105">
        <v>0.0</v>
      </c>
      <c r="L26" s="107"/>
      <c r="M26" s="105">
        <v>0.0</v>
      </c>
      <c r="N26" s="105">
        <v>0.0</v>
      </c>
      <c r="O26" s="105">
        <v>0.0</v>
      </c>
      <c r="P26" s="107"/>
      <c r="Q26" s="105">
        <v>0.0</v>
      </c>
      <c r="R26" s="105">
        <v>0.0</v>
      </c>
      <c r="S26" s="105">
        <v>0.0</v>
      </c>
      <c r="T26" s="293">
        <f t="shared" si="6"/>
        <v>0</v>
      </c>
      <c r="U26" s="107"/>
      <c r="V26" s="105">
        <v>2.0</v>
      </c>
      <c r="W26" s="105">
        <v>2.0</v>
      </c>
      <c r="X26" s="105">
        <v>0.0</v>
      </c>
      <c r="Y26" s="105">
        <v>0.0</v>
      </c>
      <c r="Z26" s="105">
        <v>0.0</v>
      </c>
      <c r="AA26" s="106">
        <v>0.0</v>
      </c>
      <c r="AB26" s="106">
        <v>0.0</v>
      </c>
      <c r="AC26" s="107"/>
      <c r="AD26" s="105">
        <v>0.0</v>
      </c>
      <c r="AE26" s="105">
        <v>0.0</v>
      </c>
      <c r="AF26" s="105">
        <v>0.0</v>
      </c>
      <c r="AG26" s="105">
        <v>0.0</v>
      </c>
      <c r="AH26" s="105">
        <v>0.0</v>
      </c>
      <c r="AI26" s="105">
        <v>0.0</v>
      </c>
      <c r="AJ26" s="106">
        <v>0.0</v>
      </c>
      <c r="AK26" s="106">
        <v>0.0</v>
      </c>
      <c r="AL26" s="107"/>
      <c r="AM26" s="105">
        <v>0.0</v>
      </c>
      <c r="AN26" s="105">
        <v>0.0</v>
      </c>
      <c r="AO26" s="105">
        <v>0.0</v>
      </c>
      <c r="AP26" s="105">
        <v>0.0</v>
      </c>
      <c r="AQ26" s="105">
        <v>0.0</v>
      </c>
      <c r="AR26" s="105">
        <v>0.0</v>
      </c>
      <c r="AS26" s="106">
        <v>0.0</v>
      </c>
      <c r="AT26" s="106">
        <v>0.0</v>
      </c>
      <c r="AU26" s="3"/>
      <c r="AV26" s="108">
        <f t="shared" ref="AV26:AX26" si="44">sum(Z26+AI26+AR26)</f>
        <v>0</v>
      </c>
      <c r="AW26" s="109">
        <f t="shared" si="44"/>
        <v>0</v>
      </c>
      <c r="AX26" s="109">
        <f t="shared" si="44"/>
        <v>0</v>
      </c>
      <c r="AY26" s="107"/>
      <c r="AZ26" s="105">
        <v>2.0</v>
      </c>
      <c r="BA26" s="105">
        <v>2.0</v>
      </c>
      <c r="BB26" s="105">
        <v>0.0</v>
      </c>
      <c r="BC26" s="105">
        <v>0.0</v>
      </c>
      <c r="BD26" s="105">
        <v>1.0</v>
      </c>
      <c r="BE26" s="106">
        <v>3500.0</v>
      </c>
      <c r="BF26" s="106">
        <v>3500.0</v>
      </c>
      <c r="BG26" s="107"/>
      <c r="BH26" s="105">
        <v>0.0</v>
      </c>
      <c r="BI26" s="105">
        <v>0.0</v>
      </c>
      <c r="BJ26" s="105">
        <v>0.0</v>
      </c>
      <c r="BK26" s="105">
        <v>0.0</v>
      </c>
      <c r="BL26" s="105">
        <v>0.0</v>
      </c>
      <c r="BM26" s="105">
        <v>0.0</v>
      </c>
      <c r="BN26" s="106">
        <v>0.0</v>
      </c>
      <c r="BO26" s="106">
        <v>0.0</v>
      </c>
      <c r="BP26" s="107"/>
      <c r="BQ26" s="105">
        <v>5.0</v>
      </c>
      <c r="BR26" s="105">
        <v>5.0</v>
      </c>
      <c r="BS26" s="105">
        <v>0.0</v>
      </c>
      <c r="BT26" s="105">
        <v>2.0</v>
      </c>
      <c r="BU26" s="105">
        <v>0.0</v>
      </c>
      <c r="BV26" s="105">
        <v>2.0</v>
      </c>
      <c r="BW26" s="106">
        <v>7000.0</v>
      </c>
      <c r="BX26" s="106">
        <v>7000.0</v>
      </c>
      <c r="BY26" s="3"/>
      <c r="BZ26" s="108">
        <f t="shared" ref="BZ26:CB26" si="45">sum(BD26+BM26+BV26)</f>
        <v>3</v>
      </c>
      <c r="CA26" s="109">
        <f t="shared" si="45"/>
        <v>10500</v>
      </c>
      <c r="CB26" s="109">
        <f t="shared" si="45"/>
        <v>10500</v>
      </c>
      <c r="CC26" s="107"/>
      <c r="CD26" s="108">
        <f t="shared" ref="CD26:CF26" si="46">AV26+BZ26</f>
        <v>3</v>
      </c>
      <c r="CE26" s="109">
        <f t="shared" si="46"/>
        <v>10500</v>
      </c>
      <c r="CF26" s="109">
        <f t="shared" si="46"/>
        <v>10500</v>
      </c>
      <c r="CG26" s="107"/>
      <c r="CH26" s="107"/>
    </row>
    <row r="27" ht="14.25" customHeight="1">
      <c r="A27" s="103"/>
      <c r="B27" s="104">
        <f t="shared" si="10"/>
        <v>44910</v>
      </c>
      <c r="C27" s="97"/>
      <c r="D27" s="105" t="s">
        <v>119</v>
      </c>
      <c r="E27" s="105"/>
      <c r="F27" s="105"/>
      <c r="G27" s="106">
        <v>0.0</v>
      </c>
      <c r="H27" s="105">
        <v>1.0</v>
      </c>
      <c r="I27" s="105">
        <v>3.0</v>
      </c>
      <c r="J27" s="105">
        <v>3.0</v>
      </c>
      <c r="K27" s="105">
        <v>0.0</v>
      </c>
      <c r="L27" s="107"/>
      <c r="M27" s="105">
        <v>0.0</v>
      </c>
      <c r="N27" s="105">
        <v>0.0</v>
      </c>
      <c r="O27" s="105">
        <v>0.0</v>
      </c>
      <c r="P27" s="107"/>
      <c r="Q27" s="105">
        <v>0.0</v>
      </c>
      <c r="R27" s="105">
        <v>0.0</v>
      </c>
      <c r="S27" s="105">
        <v>0.0</v>
      </c>
      <c r="T27" s="293">
        <f t="shared" si="6"/>
        <v>0</v>
      </c>
      <c r="U27" s="107"/>
      <c r="V27" s="105">
        <v>0.0</v>
      </c>
      <c r="W27" s="105">
        <v>0.0</v>
      </c>
      <c r="X27" s="105">
        <v>0.0</v>
      </c>
      <c r="Y27" s="105">
        <v>1.0</v>
      </c>
      <c r="Z27" s="105">
        <v>1.0</v>
      </c>
      <c r="AA27" s="106">
        <v>1500.0</v>
      </c>
      <c r="AB27" s="106">
        <v>1500.0</v>
      </c>
      <c r="AC27" s="107"/>
      <c r="AD27" s="105">
        <v>0.0</v>
      </c>
      <c r="AE27" s="105">
        <v>0.0</v>
      </c>
      <c r="AF27" s="105">
        <v>0.0</v>
      </c>
      <c r="AG27" s="105">
        <v>0.0</v>
      </c>
      <c r="AH27" s="105">
        <v>0.0</v>
      </c>
      <c r="AI27" s="105">
        <v>0.0</v>
      </c>
      <c r="AJ27" s="106">
        <v>0.0</v>
      </c>
      <c r="AK27" s="106">
        <v>0.0</v>
      </c>
      <c r="AL27" s="107"/>
      <c r="AM27" s="105">
        <v>0.0</v>
      </c>
      <c r="AN27" s="105">
        <v>1.0</v>
      </c>
      <c r="AO27" s="105">
        <v>0.0</v>
      </c>
      <c r="AP27" s="105">
        <v>0.0</v>
      </c>
      <c r="AQ27" s="105">
        <v>1.0</v>
      </c>
      <c r="AR27" s="105">
        <v>1.0</v>
      </c>
      <c r="AS27" s="106">
        <v>1500.0</v>
      </c>
      <c r="AT27" s="106">
        <v>1500.0</v>
      </c>
      <c r="AU27" s="3"/>
      <c r="AV27" s="108">
        <f t="shared" ref="AV27:AX27" si="47">sum(Z27+AI27+AR27)</f>
        <v>2</v>
      </c>
      <c r="AW27" s="109">
        <f t="shared" si="47"/>
        <v>3000</v>
      </c>
      <c r="AX27" s="109">
        <f t="shared" si="47"/>
        <v>3000</v>
      </c>
      <c r="AY27" s="107"/>
      <c r="AZ27" s="105">
        <v>0.0</v>
      </c>
      <c r="BA27" s="105">
        <v>0.0</v>
      </c>
      <c r="BB27" s="105">
        <v>0.0</v>
      </c>
      <c r="BC27" s="105">
        <v>0.0</v>
      </c>
      <c r="BD27" s="105">
        <v>0.0</v>
      </c>
      <c r="BE27" s="106">
        <v>0.0</v>
      </c>
      <c r="BF27" s="106">
        <v>0.0</v>
      </c>
      <c r="BG27" s="107"/>
      <c r="BH27" s="105">
        <v>0.0</v>
      </c>
      <c r="BI27" s="105">
        <v>0.0</v>
      </c>
      <c r="BJ27" s="105">
        <v>0.0</v>
      </c>
      <c r="BK27" s="105">
        <v>0.0</v>
      </c>
      <c r="BL27" s="105">
        <v>0.0</v>
      </c>
      <c r="BM27" s="105">
        <v>0.0</v>
      </c>
      <c r="BN27" s="106">
        <v>0.0</v>
      </c>
      <c r="BO27" s="106">
        <v>0.0</v>
      </c>
      <c r="BP27" s="107"/>
      <c r="BQ27" s="105">
        <v>4.0</v>
      </c>
      <c r="BR27" s="105">
        <v>4.0</v>
      </c>
      <c r="BS27" s="105">
        <v>0.0</v>
      </c>
      <c r="BT27" s="105">
        <v>0.0</v>
      </c>
      <c r="BU27" s="105">
        <v>0.0</v>
      </c>
      <c r="BV27" s="105">
        <v>0.0</v>
      </c>
      <c r="BW27" s="106">
        <v>0.0</v>
      </c>
      <c r="BX27" s="106">
        <v>0.0</v>
      </c>
      <c r="BY27" s="3"/>
      <c r="BZ27" s="108">
        <f t="shared" ref="BZ27:CB27" si="48">sum(BD27+BM27+BV27)</f>
        <v>0</v>
      </c>
      <c r="CA27" s="109">
        <f t="shared" si="48"/>
        <v>0</v>
      </c>
      <c r="CB27" s="109">
        <f t="shared" si="48"/>
        <v>0</v>
      </c>
      <c r="CC27" s="107"/>
      <c r="CD27" s="108">
        <f t="shared" ref="CD27:CF27" si="49">AV27+BZ27</f>
        <v>2</v>
      </c>
      <c r="CE27" s="109">
        <f t="shared" si="49"/>
        <v>3000</v>
      </c>
      <c r="CF27" s="109">
        <f t="shared" si="49"/>
        <v>3000</v>
      </c>
      <c r="CG27" s="107"/>
      <c r="CH27" s="107"/>
    </row>
    <row r="28" ht="14.25" customHeight="1">
      <c r="A28" s="103"/>
      <c r="B28" s="104">
        <f t="shared" si="10"/>
        <v>44911</v>
      </c>
      <c r="C28" s="97"/>
      <c r="D28" s="105" t="s">
        <v>119</v>
      </c>
      <c r="E28" s="105"/>
      <c r="F28" s="105"/>
      <c r="G28" s="106">
        <v>0.0</v>
      </c>
      <c r="H28" s="105">
        <v>0.0</v>
      </c>
      <c r="I28" s="105">
        <v>0.0</v>
      </c>
      <c r="J28" s="105">
        <v>0.0</v>
      </c>
      <c r="K28" s="105">
        <v>0.0</v>
      </c>
      <c r="L28" s="107"/>
      <c r="M28" s="105">
        <v>0.0</v>
      </c>
      <c r="N28" s="105">
        <v>0.0</v>
      </c>
      <c r="O28" s="105">
        <v>0.0</v>
      </c>
      <c r="P28" s="107"/>
      <c r="Q28" s="105">
        <v>0.0</v>
      </c>
      <c r="R28" s="105">
        <v>0.0</v>
      </c>
      <c r="S28" s="105">
        <v>0.0</v>
      </c>
      <c r="T28" s="293">
        <f t="shared" si="6"/>
        <v>0</v>
      </c>
      <c r="U28" s="107"/>
      <c r="V28" s="105">
        <v>0.0</v>
      </c>
      <c r="W28" s="105">
        <v>0.0</v>
      </c>
      <c r="X28" s="105">
        <v>0.0</v>
      </c>
      <c r="Y28" s="105">
        <v>0.0</v>
      </c>
      <c r="Z28" s="105">
        <v>0.0</v>
      </c>
      <c r="AA28" s="106">
        <v>0.0</v>
      </c>
      <c r="AB28" s="106">
        <v>0.0</v>
      </c>
      <c r="AC28" s="107"/>
      <c r="AD28" s="105">
        <v>0.0</v>
      </c>
      <c r="AE28" s="105">
        <v>0.0</v>
      </c>
      <c r="AF28" s="105">
        <v>0.0</v>
      </c>
      <c r="AG28" s="105">
        <v>0.0</v>
      </c>
      <c r="AH28" s="105">
        <v>0.0</v>
      </c>
      <c r="AI28" s="105">
        <v>0.0</v>
      </c>
      <c r="AJ28" s="106">
        <v>0.0</v>
      </c>
      <c r="AK28" s="106">
        <v>0.0</v>
      </c>
      <c r="AL28" s="107"/>
      <c r="AM28" s="105">
        <v>4.0</v>
      </c>
      <c r="AN28" s="105">
        <v>1.0</v>
      </c>
      <c r="AO28" s="105">
        <v>3.0</v>
      </c>
      <c r="AP28" s="105">
        <v>0.0</v>
      </c>
      <c r="AQ28" s="105">
        <v>0.0</v>
      </c>
      <c r="AR28" s="105">
        <v>0.0</v>
      </c>
      <c r="AS28" s="106">
        <v>0.0</v>
      </c>
      <c r="AT28" s="106">
        <v>0.0</v>
      </c>
      <c r="AU28" s="3"/>
      <c r="AV28" s="108">
        <f t="shared" ref="AV28:AX28" si="50">sum(Z28+AI28+AR28)</f>
        <v>0</v>
      </c>
      <c r="AW28" s="109">
        <f t="shared" si="50"/>
        <v>0</v>
      </c>
      <c r="AX28" s="109">
        <f t="shared" si="50"/>
        <v>0</v>
      </c>
      <c r="AY28" s="107"/>
      <c r="AZ28" s="105">
        <v>0.0</v>
      </c>
      <c r="BA28" s="105">
        <v>0.0</v>
      </c>
      <c r="BB28" s="105">
        <v>0.0</v>
      </c>
      <c r="BC28" s="105">
        <v>0.0</v>
      </c>
      <c r="BD28" s="105">
        <v>0.0</v>
      </c>
      <c r="BE28" s="106">
        <v>0.0</v>
      </c>
      <c r="BF28" s="106">
        <v>0.0</v>
      </c>
      <c r="BG28" s="107"/>
      <c r="BH28" s="105">
        <v>0.0</v>
      </c>
      <c r="BI28" s="105">
        <v>0.0</v>
      </c>
      <c r="BJ28" s="105">
        <v>0.0</v>
      </c>
      <c r="BK28" s="105">
        <v>0.0</v>
      </c>
      <c r="BL28" s="105">
        <v>0.0</v>
      </c>
      <c r="BM28" s="105">
        <v>0.0</v>
      </c>
      <c r="BN28" s="106">
        <v>0.0</v>
      </c>
      <c r="BO28" s="106">
        <v>0.0</v>
      </c>
      <c r="BP28" s="107"/>
      <c r="BQ28" s="105">
        <v>3.0</v>
      </c>
      <c r="BR28" s="105">
        <v>3.0</v>
      </c>
      <c r="BS28" s="105">
        <v>0.0</v>
      </c>
      <c r="BT28" s="105">
        <v>0.0</v>
      </c>
      <c r="BU28" s="105">
        <v>0.0</v>
      </c>
      <c r="BV28" s="105">
        <v>1.0</v>
      </c>
      <c r="BW28" s="106">
        <v>3500.0</v>
      </c>
      <c r="BX28" s="106">
        <v>3500.0</v>
      </c>
      <c r="BY28" s="3"/>
      <c r="BZ28" s="108">
        <f t="shared" ref="BZ28:CB28" si="51">sum(BD28+BM28+BV28)</f>
        <v>1</v>
      </c>
      <c r="CA28" s="109">
        <f t="shared" si="51"/>
        <v>3500</v>
      </c>
      <c r="CB28" s="109">
        <f t="shared" si="51"/>
        <v>3500</v>
      </c>
      <c r="CC28" s="107"/>
      <c r="CD28" s="108">
        <f t="shared" ref="CD28:CF28" si="52">AV28+BZ28</f>
        <v>1</v>
      </c>
      <c r="CE28" s="109">
        <f t="shared" si="52"/>
        <v>3500</v>
      </c>
      <c r="CF28" s="109">
        <f t="shared" si="52"/>
        <v>3500</v>
      </c>
      <c r="CG28" s="107"/>
      <c r="CH28" s="107"/>
    </row>
    <row r="29" ht="14.25" customHeight="1">
      <c r="A29" s="103"/>
      <c r="B29" s="104">
        <f t="shared" si="10"/>
        <v>44912</v>
      </c>
      <c r="C29" s="97"/>
      <c r="D29" s="105" t="s">
        <v>119</v>
      </c>
      <c r="E29" s="105"/>
      <c r="F29" s="105"/>
      <c r="G29" s="106">
        <v>0.0</v>
      </c>
      <c r="H29" s="105">
        <v>7.0</v>
      </c>
      <c r="I29" s="105">
        <v>6.0</v>
      </c>
      <c r="J29" s="105">
        <v>0.0</v>
      </c>
      <c r="K29" s="105">
        <v>0.0</v>
      </c>
      <c r="L29" s="107"/>
      <c r="M29" s="105">
        <v>0.0</v>
      </c>
      <c r="N29" s="105">
        <v>0.0</v>
      </c>
      <c r="O29" s="105">
        <v>0.0</v>
      </c>
      <c r="P29" s="107"/>
      <c r="Q29" s="105">
        <v>0.0</v>
      </c>
      <c r="R29" s="105">
        <v>0.0</v>
      </c>
      <c r="S29" s="105">
        <v>0.0</v>
      </c>
      <c r="T29" s="293">
        <f t="shared" si="6"/>
        <v>0</v>
      </c>
      <c r="U29" s="107"/>
      <c r="V29" s="105">
        <v>0.0</v>
      </c>
      <c r="W29" s="105">
        <v>0.0</v>
      </c>
      <c r="X29" s="105">
        <v>0.0</v>
      </c>
      <c r="Y29" s="105">
        <v>0.0</v>
      </c>
      <c r="Z29" s="105">
        <v>0.0</v>
      </c>
      <c r="AA29" s="106">
        <v>0.0</v>
      </c>
      <c r="AB29" s="106">
        <v>0.0</v>
      </c>
      <c r="AC29" s="107"/>
      <c r="AD29" s="105">
        <v>0.0</v>
      </c>
      <c r="AE29" s="105">
        <v>0.0</v>
      </c>
      <c r="AF29" s="105">
        <v>0.0</v>
      </c>
      <c r="AG29" s="105">
        <v>0.0</v>
      </c>
      <c r="AH29" s="105">
        <v>0.0</v>
      </c>
      <c r="AI29" s="105">
        <v>0.0</v>
      </c>
      <c r="AJ29" s="106">
        <v>0.0</v>
      </c>
      <c r="AK29" s="106">
        <v>0.0</v>
      </c>
      <c r="AL29" s="107"/>
      <c r="AM29" s="105">
        <v>0.0</v>
      </c>
      <c r="AN29" s="105">
        <v>0.0</v>
      </c>
      <c r="AO29" s="105">
        <v>0.0</v>
      </c>
      <c r="AP29" s="105">
        <v>0.0</v>
      </c>
      <c r="AQ29" s="105">
        <v>0.0</v>
      </c>
      <c r="AR29" s="105">
        <v>0.0</v>
      </c>
      <c r="AS29" s="106">
        <v>0.0</v>
      </c>
      <c r="AT29" s="106">
        <v>0.0</v>
      </c>
      <c r="AU29" s="3"/>
      <c r="AV29" s="108">
        <f t="shared" ref="AV29:AX29" si="53">sum(Z29+AI29+AR29)</f>
        <v>0</v>
      </c>
      <c r="AW29" s="109">
        <f t="shared" si="53"/>
        <v>0</v>
      </c>
      <c r="AX29" s="109">
        <f t="shared" si="53"/>
        <v>0</v>
      </c>
      <c r="AY29" s="107"/>
      <c r="AZ29" s="105">
        <v>0.0</v>
      </c>
      <c r="BA29" s="105">
        <v>0.0</v>
      </c>
      <c r="BB29" s="105">
        <v>0.0</v>
      </c>
      <c r="BC29" s="105">
        <v>0.0</v>
      </c>
      <c r="BD29" s="105">
        <v>0.0</v>
      </c>
      <c r="BE29" s="106">
        <v>0.0</v>
      </c>
      <c r="BF29" s="106">
        <v>0.0</v>
      </c>
      <c r="BG29" s="107"/>
      <c r="BH29" s="105">
        <v>0.0</v>
      </c>
      <c r="BI29" s="105">
        <v>0.0</v>
      </c>
      <c r="BJ29" s="105">
        <v>0.0</v>
      </c>
      <c r="BK29" s="105">
        <v>0.0</v>
      </c>
      <c r="BL29" s="105">
        <v>0.0</v>
      </c>
      <c r="BM29" s="105">
        <v>0.0</v>
      </c>
      <c r="BN29" s="106">
        <v>0.0</v>
      </c>
      <c r="BO29" s="106">
        <v>0.0</v>
      </c>
      <c r="BP29" s="107"/>
      <c r="BQ29" s="105">
        <v>0.0</v>
      </c>
      <c r="BR29" s="105">
        <v>0.0</v>
      </c>
      <c r="BS29" s="105">
        <v>0.0</v>
      </c>
      <c r="BT29" s="105">
        <v>0.0</v>
      </c>
      <c r="BU29" s="105">
        <v>0.0</v>
      </c>
      <c r="BV29" s="105">
        <v>0.0</v>
      </c>
      <c r="BW29" s="106">
        <v>0.0</v>
      </c>
      <c r="BX29" s="106">
        <v>0.0</v>
      </c>
      <c r="BY29" s="3"/>
      <c r="BZ29" s="108">
        <f t="shared" ref="BZ29:CB29" si="54">sum(BD29+BM29+BV29)</f>
        <v>0</v>
      </c>
      <c r="CA29" s="109">
        <f t="shared" si="54"/>
        <v>0</v>
      </c>
      <c r="CB29" s="109">
        <f t="shared" si="54"/>
        <v>0</v>
      </c>
      <c r="CC29" s="107"/>
      <c r="CD29" s="108">
        <f t="shared" ref="CD29:CF29" si="55">AV29+BZ29</f>
        <v>0</v>
      </c>
      <c r="CE29" s="109">
        <f t="shared" si="55"/>
        <v>0</v>
      </c>
      <c r="CF29" s="109">
        <f t="shared" si="55"/>
        <v>0</v>
      </c>
      <c r="CG29" s="107"/>
      <c r="CH29" s="107"/>
    </row>
    <row r="30" ht="14.25" customHeight="1">
      <c r="A30" s="103"/>
      <c r="B30" s="104">
        <f t="shared" si="10"/>
        <v>44913</v>
      </c>
      <c r="C30" s="97"/>
      <c r="D30" s="105" t="s">
        <v>119</v>
      </c>
      <c r="E30" s="105"/>
      <c r="F30" s="105"/>
      <c r="G30" s="106">
        <v>0.0</v>
      </c>
      <c r="H30" s="105">
        <v>4.0</v>
      </c>
      <c r="I30" s="105">
        <v>13.0</v>
      </c>
      <c r="J30" s="105">
        <v>7.0</v>
      </c>
      <c r="K30" s="105">
        <v>1.0</v>
      </c>
      <c r="L30" s="107"/>
      <c r="M30" s="105">
        <v>0.0</v>
      </c>
      <c r="N30" s="105">
        <v>0.0</v>
      </c>
      <c r="O30" s="105">
        <v>0.0</v>
      </c>
      <c r="P30" s="107"/>
      <c r="Q30" s="105">
        <v>0.0</v>
      </c>
      <c r="R30" s="105">
        <v>0.0</v>
      </c>
      <c r="S30" s="105">
        <v>0.0</v>
      </c>
      <c r="T30" s="293">
        <f t="shared" si="6"/>
        <v>1</v>
      </c>
      <c r="U30" s="107"/>
      <c r="V30" s="105">
        <v>0.0</v>
      </c>
      <c r="W30" s="105">
        <v>0.0</v>
      </c>
      <c r="X30" s="105">
        <v>0.0</v>
      </c>
      <c r="Y30" s="105">
        <v>0.0</v>
      </c>
      <c r="Z30" s="105">
        <v>0.0</v>
      </c>
      <c r="AA30" s="106">
        <v>0.0</v>
      </c>
      <c r="AB30" s="106">
        <v>0.0</v>
      </c>
      <c r="AC30" s="107"/>
      <c r="AD30" s="105">
        <v>0.0</v>
      </c>
      <c r="AE30" s="105">
        <v>0.0</v>
      </c>
      <c r="AF30" s="105">
        <v>0.0</v>
      </c>
      <c r="AG30" s="105">
        <v>0.0</v>
      </c>
      <c r="AH30" s="105">
        <v>0.0</v>
      </c>
      <c r="AI30" s="105">
        <v>0.0</v>
      </c>
      <c r="AJ30" s="106">
        <v>0.0</v>
      </c>
      <c r="AK30" s="106">
        <v>0.0</v>
      </c>
      <c r="AL30" s="107"/>
      <c r="AM30" s="105">
        <v>0.0</v>
      </c>
      <c r="AN30" s="105">
        <v>0.0</v>
      </c>
      <c r="AO30" s="105">
        <v>0.0</v>
      </c>
      <c r="AP30" s="105">
        <v>0.0</v>
      </c>
      <c r="AQ30" s="105">
        <v>0.0</v>
      </c>
      <c r="AR30" s="105">
        <v>0.0</v>
      </c>
      <c r="AS30" s="106">
        <v>0.0</v>
      </c>
      <c r="AT30" s="106">
        <v>0.0</v>
      </c>
      <c r="AU30" s="3"/>
      <c r="AV30" s="108">
        <f t="shared" ref="AV30:AX30" si="56">sum(Z30+AI30+AR30)</f>
        <v>0</v>
      </c>
      <c r="AW30" s="109">
        <f t="shared" si="56"/>
        <v>0</v>
      </c>
      <c r="AX30" s="109">
        <f t="shared" si="56"/>
        <v>0</v>
      </c>
      <c r="AY30" s="107"/>
      <c r="AZ30" s="105">
        <v>0.0</v>
      </c>
      <c r="BA30" s="105">
        <v>0.0</v>
      </c>
      <c r="BB30" s="105">
        <v>0.0</v>
      </c>
      <c r="BC30" s="105">
        <v>0.0</v>
      </c>
      <c r="BD30" s="105">
        <v>0.0</v>
      </c>
      <c r="BE30" s="106">
        <v>0.0</v>
      </c>
      <c r="BF30" s="106">
        <v>0.0</v>
      </c>
      <c r="BG30" s="107"/>
      <c r="BH30" s="105">
        <v>0.0</v>
      </c>
      <c r="BI30" s="105">
        <v>0.0</v>
      </c>
      <c r="BJ30" s="105">
        <v>0.0</v>
      </c>
      <c r="BK30" s="105">
        <v>0.0</v>
      </c>
      <c r="BL30" s="105">
        <v>0.0</v>
      </c>
      <c r="BM30" s="105">
        <v>0.0</v>
      </c>
      <c r="BN30" s="106">
        <v>0.0</v>
      </c>
      <c r="BO30" s="106">
        <v>0.0</v>
      </c>
      <c r="BP30" s="107"/>
      <c r="BQ30" s="105">
        <v>0.0</v>
      </c>
      <c r="BR30" s="105">
        <v>0.0</v>
      </c>
      <c r="BS30" s="105">
        <v>0.0</v>
      </c>
      <c r="BT30" s="105">
        <v>0.0</v>
      </c>
      <c r="BU30" s="105">
        <v>0.0</v>
      </c>
      <c r="BV30" s="105">
        <v>0.0</v>
      </c>
      <c r="BW30" s="106">
        <v>0.0</v>
      </c>
      <c r="BX30" s="106">
        <v>0.0</v>
      </c>
      <c r="BY30" s="3"/>
      <c r="BZ30" s="108">
        <f t="shared" ref="BZ30:CB30" si="57">sum(BD30+BM30+BV30)</f>
        <v>0</v>
      </c>
      <c r="CA30" s="109">
        <f t="shared" si="57"/>
        <v>0</v>
      </c>
      <c r="CB30" s="109">
        <f t="shared" si="57"/>
        <v>0</v>
      </c>
      <c r="CC30" s="107"/>
      <c r="CD30" s="108">
        <f t="shared" ref="CD30:CF30" si="58">AV30+BZ30</f>
        <v>0</v>
      </c>
      <c r="CE30" s="109">
        <f t="shared" si="58"/>
        <v>0</v>
      </c>
      <c r="CF30" s="109">
        <f t="shared" si="58"/>
        <v>0</v>
      </c>
      <c r="CG30" s="107"/>
      <c r="CH30" s="107"/>
    </row>
    <row r="31" ht="14.25" customHeight="1">
      <c r="A31" s="103"/>
      <c r="B31" s="104">
        <f t="shared" si="10"/>
        <v>44914</v>
      </c>
      <c r="C31" s="97"/>
      <c r="D31" s="105" t="s">
        <v>119</v>
      </c>
      <c r="E31" s="105"/>
      <c r="F31" s="105"/>
      <c r="G31" s="106">
        <v>0.0</v>
      </c>
      <c r="H31" s="105">
        <v>6.0</v>
      </c>
      <c r="I31" s="105">
        <v>12.0</v>
      </c>
      <c r="J31" s="105">
        <v>9.0</v>
      </c>
      <c r="K31" s="105">
        <v>2.0</v>
      </c>
      <c r="L31" s="107"/>
      <c r="M31" s="105">
        <v>0.0</v>
      </c>
      <c r="N31" s="105">
        <v>0.0</v>
      </c>
      <c r="O31" s="105">
        <v>0.0</v>
      </c>
      <c r="P31" s="107"/>
      <c r="Q31" s="105">
        <v>0.0</v>
      </c>
      <c r="R31" s="105">
        <v>0.0</v>
      </c>
      <c r="S31" s="105">
        <v>0.0</v>
      </c>
      <c r="T31" s="293">
        <f t="shared" si="6"/>
        <v>2</v>
      </c>
      <c r="U31" s="107"/>
      <c r="V31" s="105">
        <v>0.0</v>
      </c>
      <c r="W31" s="105">
        <v>0.0</v>
      </c>
      <c r="X31" s="105">
        <v>0.0</v>
      </c>
      <c r="Y31" s="105">
        <v>0.0</v>
      </c>
      <c r="Z31" s="105">
        <v>0.0</v>
      </c>
      <c r="AA31" s="106">
        <v>0.0</v>
      </c>
      <c r="AB31" s="106">
        <v>0.0</v>
      </c>
      <c r="AC31" s="107"/>
      <c r="AD31" s="105">
        <v>0.0</v>
      </c>
      <c r="AE31" s="105">
        <v>0.0</v>
      </c>
      <c r="AF31" s="105">
        <v>0.0</v>
      </c>
      <c r="AG31" s="105">
        <v>0.0</v>
      </c>
      <c r="AH31" s="105">
        <v>0.0</v>
      </c>
      <c r="AI31" s="105">
        <v>0.0</v>
      </c>
      <c r="AJ31" s="106">
        <v>0.0</v>
      </c>
      <c r="AK31" s="106">
        <v>0.0</v>
      </c>
      <c r="AL31" s="107"/>
      <c r="AM31" s="105">
        <v>0.0</v>
      </c>
      <c r="AN31" s="105">
        <v>0.0</v>
      </c>
      <c r="AO31" s="105">
        <v>0.0</v>
      </c>
      <c r="AP31" s="105">
        <v>0.0</v>
      </c>
      <c r="AQ31" s="105">
        <v>0.0</v>
      </c>
      <c r="AR31" s="105">
        <v>0.0</v>
      </c>
      <c r="AS31" s="106">
        <v>0.0</v>
      </c>
      <c r="AT31" s="106">
        <v>0.0</v>
      </c>
      <c r="AU31" s="3"/>
      <c r="AV31" s="108">
        <f t="shared" ref="AV31:AX31" si="59">sum(Z31+AI31+AR31)</f>
        <v>0</v>
      </c>
      <c r="AW31" s="109">
        <f t="shared" si="59"/>
        <v>0</v>
      </c>
      <c r="AX31" s="109">
        <f t="shared" si="59"/>
        <v>0</v>
      </c>
      <c r="AY31" s="107"/>
      <c r="AZ31" s="105">
        <v>0.0</v>
      </c>
      <c r="BA31" s="105">
        <v>0.0</v>
      </c>
      <c r="BB31" s="105">
        <v>0.0</v>
      </c>
      <c r="BC31" s="105">
        <v>0.0</v>
      </c>
      <c r="BD31" s="105">
        <v>0.0</v>
      </c>
      <c r="BE31" s="106">
        <v>0.0</v>
      </c>
      <c r="BF31" s="106">
        <v>0.0</v>
      </c>
      <c r="BG31" s="107"/>
      <c r="BH31" s="105">
        <v>0.0</v>
      </c>
      <c r="BI31" s="105">
        <v>0.0</v>
      </c>
      <c r="BJ31" s="105">
        <v>0.0</v>
      </c>
      <c r="BK31" s="105">
        <v>0.0</v>
      </c>
      <c r="BL31" s="105">
        <v>0.0</v>
      </c>
      <c r="BM31" s="105">
        <v>0.0</v>
      </c>
      <c r="BN31" s="106">
        <v>0.0</v>
      </c>
      <c r="BO31" s="106">
        <v>0.0</v>
      </c>
      <c r="BP31" s="107"/>
      <c r="BQ31" s="105">
        <v>2.0</v>
      </c>
      <c r="BR31" s="105">
        <v>2.0</v>
      </c>
      <c r="BS31" s="105">
        <v>0.0</v>
      </c>
      <c r="BT31" s="105">
        <v>0.0</v>
      </c>
      <c r="BU31" s="105">
        <v>0.0</v>
      </c>
      <c r="BV31" s="105">
        <v>0.0</v>
      </c>
      <c r="BW31" s="106">
        <v>0.0</v>
      </c>
      <c r="BX31" s="106">
        <v>0.0</v>
      </c>
      <c r="BY31" s="3"/>
      <c r="BZ31" s="108">
        <f t="shared" ref="BZ31:CB31" si="60">sum(BD31+BM31+BV31)</f>
        <v>0</v>
      </c>
      <c r="CA31" s="109">
        <f t="shared" si="60"/>
        <v>0</v>
      </c>
      <c r="CB31" s="109">
        <f t="shared" si="60"/>
        <v>0</v>
      </c>
      <c r="CC31" s="107"/>
      <c r="CD31" s="108">
        <f t="shared" ref="CD31:CF31" si="61">AV31+BZ31</f>
        <v>0</v>
      </c>
      <c r="CE31" s="109">
        <f t="shared" si="61"/>
        <v>0</v>
      </c>
      <c r="CF31" s="109">
        <f t="shared" si="61"/>
        <v>0</v>
      </c>
      <c r="CG31" s="107"/>
      <c r="CH31" s="107"/>
    </row>
    <row r="32" ht="14.25" customHeight="1">
      <c r="A32" s="103"/>
      <c r="B32" s="104">
        <f t="shared" si="10"/>
        <v>44915</v>
      </c>
      <c r="C32" s="97"/>
      <c r="D32" s="105" t="s">
        <v>119</v>
      </c>
      <c r="E32" s="105"/>
      <c r="F32" s="105"/>
      <c r="G32" s="106">
        <v>0.0</v>
      </c>
      <c r="H32" s="105">
        <v>3.0</v>
      </c>
      <c r="I32" s="105">
        <v>7.0</v>
      </c>
      <c r="J32" s="105">
        <v>5.0</v>
      </c>
      <c r="K32" s="105">
        <v>0.0</v>
      </c>
      <c r="L32" s="107"/>
      <c r="M32" s="105">
        <v>0.0</v>
      </c>
      <c r="N32" s="105">
        <v>0.0</v>
      </c>
      <c r="O32" s="105">
        <v>0.0</v>
      </c>
      <c r="P32" s="107"/>
      <c r="Q32" s="105">
        <v>0.0</v>
      </c>
      <c r="R32" s="105">
        <v>0.0</v>
      </c>
      <c r="S32" s="105">
        <v>0.0</v>
      </c>
      <c r="T32" s="293">
        <f t="shared" si="6"/>
        <v>0</v>
      </c>
      <c r="U32" s="107"/>
      <c r="V32" s="105">
        <v>2.0</v>
      </c>
      <c r="W32" s="105">
        <v>2.0</v>
      </c>
      <c r="X32" s="105">
        <v>0.0</v>
      </c>
      <c r="Y32" s="105">
        <v>0.0</v>
      </c>
      <c r="Z32" s="105">
        <v>0.0</v>
      </c>
      <c r="AA32" s="106">
        <v>0.0</v>
      </c>
      <c r="AB32" s="106">
        <v>0.0</v>
      </c>
      <c r="AC32" s="107"/>
      <c r="AD32" s="105">
        <v>0.0</v>
      </c>
      <c r="AE32" s="105">
        <v>0.0</v>
      </c>
      <c r="AF32" s="105">
        <v>0.0</v>
      </c>
      <c r="AG32" s="105">
        <v>0.0</v>
      </c>
      <c r="AH32" s="105">
        <v>0.0</v>
      </c>
      <c r="AI32" s="105">
        <v>0.0</v>
      </c>
      <c r="AJ32" s="106">
        <v>0.0</v>
      </c>
      <c r="AK32" s="106">
        <v>0.0</v>
      </c>
      <c r="AL32" s="107"/>
      <c r="AM32" s="105">
        <v>0.0</v>
      </c>
      <c r="AN32" s="105">
        <v>0.0</v>
      </c>
      <c r="AO32" s="105">
        <v>0.0</v>
      </c>
      <c r="AP32" s="105">
        <v>0.0</v>
      </c>
      <c r="AQ32" s="105">
        <v>0.0</v>
      </c>
      <c r="AR32" s="105">
        <v>0.0</v>
      </c>
      <c r="AS32" s="106">
        <v>0.0</v>
      </c>
      <c r="AT32" s="106">
        <v>0.0</v>
      </c>
      <c r="AU32" s="3"/>
      <c r="AV32" s="108">
        <f t="shared" ref="AV32:AX32" si="62">sum(Z32+AI32+AR32)</f>
        <v>0</v>
      </c>
      <c r="AW32" s="109">
        <f t="shared" si="62"/>
        <v>0</v>
      </c>
      <c r="AX32" s="109">
        <f t="shared" si="62"/>
        <v>0</v>
      </c>
      <c r="AY32" s="107"/>
      <c r="AZ32" s="105">
        <v>2.0</v>
      </c>
      <c r="BA32" s="105">
        <v>2.0</v>
      </c>
      <c r="BB32" s="105">
        <v>0.0</v>
      </c>
      <c r="BC32" s="105">
        <v>0.0</v>
      </c>
      <c r="BD32" s="105">
        <v>1.0</v>
      </c>
      <c r="BE32" s="106">
        <v>3500.0</v>
      </c>
      <c r="BF32" s="106">
        <v>3500.0</v>
      </c>
      <c r="BG32" s="107"/>
      <c r="BH32" s="105">
        <v>0.0</v>
      </c>
      <c r="BI32" s="105">
        <v>0.0</v>
      </c>
      <c r="BJ32" s="105">
        <v>0.0</v>
      </c>
      <c r="BK32" s="105">
        <v>0.0</v>
      </c>
      <c r="BL32" s="105">
        <v>0.0</v>
      </c>
      <c r="BM32" s="105">
        <v>0.0</v>
      </c>
      <c r="BN32" s="106">
        <v>0.0</v>
      </c>
      <c r="BO32" s="106">
        <v>0.0</v>
      </c>
      <c r="BP32" s="107"/>
      <c r="BQ32" s="105">
        <v>2.0</v>
      </c>
      <c r="BR32" s="105">
        <v>2.0</v>
      </c>
      <c r="BS32" s="105">
        <v>0.0</v>
      </c>
      <c r="BT32" s="105">
        <v>0.0</v>
      </c>
      <c r="BU32" s="105">
        <v>0.0</v>
      </c>
      <c r="BV32" s="105">
        <v>1.0</v>
      </c>
      <c r="BW32" s="106">
        <v>3500.0</v>
      </c>
      <c r="BX32" s="106">
        <v>3500.0</v>
      </c>
      <c r="BY32" s="3"/>
      <c r="BZ32" s="108">
        <f t="shared" ref="BZ32:CB32" si="63">sum(BD32+BM32+BV32)</f>
        <v>2</v>
      </c>
      <c r="CA32" s="109">
        <f t="shared" si="63"/>
        <v>7000</v>
      </c>
      <c r="CB32" s="109">
        <f t="shared" si="63"/>
        <v>7000</v>
      </c>
      <c r="CC32" s="107"/>
      <c r="CD32" s="108">
        <f t="shared" ref="CD32:CF32" si="64">AV32+BZ32</f>
        <v>2</v>
      </c>
      <c r="CE32" s="109">
        <f t="shared" si="64"/>
        <v>7000</v>
      </c>
      <c r="CF32" s="109">
        <f t="shared" si="64"/>
        <v>7000</v>
      </c>
      <c r="CG32" s="107"/>
      <c r="CH32" s="107"/>
    </row>
    <row r="33" ht="14.25" customHeight="1">
      <c r="A33" s="111">
        <v>2.0</v>
      </c>
      <c r="B33" s="104">
        <f t="shared" si="10"/>
        <v>44916</v>
      </c>
      <c r="C33" s="97"/>
      <c r="D33" s="105" t="s">
        <v>119</v>
      </c>
      <c r="E33" s="105"/>
      <c r="F33" s="105"/>
      <c r="G33" s="106">
        <v>0.0</v>
      </c>
      <c r="H33" s="105">
        <v>5.0</v>
      </c>
      <c r="I33" s="105">
        <v>12.0</v>
      </c>
      <c r="J33" s="105">
        <v>7.0</v>
      </c>
      <c r="K33" s="105">
        <v>0.0</v>
      </c>
      <c r="L33" s="107"/>
      <c r="M33" s="105">
        <v>0.0</v>
      </c>
      <c r="N33" s="105">
        <v>0.0</v>
      </c>
      <c r="O33" s="105">
        <v>0.0</v>
      </c>
      <c r="P33" s="107"/>
      <c r="Q33" s="105">
        <v>0.0</v>
      </c>
      <c r="R33" s="105">
        <v>0.0</v>
      </c>
      <c r="S33" s="105">
        <v>0.0</v>
      </c>
      <c r="T33" s="293">
        <f t="shared" si="6"/>
        <v>0</v>
      </c>
      <c r="U33" s="107"/>
      <c r="V33" s="105">
        <v>0.0</v>
      </c>
      <c r="W33" s="105">
        <v>0.0</v>
      </c>
      <c r="X33" s="105">
        <v>0.0</v>
      </c>
      <c r="Y33" s="105">
        <v>0.0</v>
      </c>
      <c r="Z33" s="105">
        <v>0.0</v>
      </c>
      <c r="AA33" s="106">
        <v>0.0</v>
      </c>
      <c r="AB33" s="106">
        <v>0.0</v>
      </c>
      <c r="AC33" s="107"/>
      <c r="AD33" s="105">
        <v>0.0</v>
      </c>
      <c r="AE33" s="105">
        <v>0.0</v>
      </c>
      <c r="AF33" s="105">
        <v>0.0</v>
      </c>
      <c r="AG33" s="105">
        <v>0.0</v>
      </c>
      <c r="AH33" s="105">
        <v>0.0</v>
      </c>
      <c r="AI33" s="105">
        <v>0.0</v>
      </c>
      <c r="AJ33" s="106">
        <v>0.0</v>
      </c>
      <c r="AK33" s="106">
        <v>0.0</v>
      </c>
      <c r="AL33" s="107"/>
      <c r="AM33" s="105">
        <v>1.0</v>
      </c>
      <c r="AN33" s="105">
        <v>0.0</v>
      </c>
      <c r="AO33" s="105">
        <v>1.0</v>
      </c>
      <c r="AP33" s="105">
        <v>0.0</v>
      </c>
      <c r="AQ33" s="105">
        <v>0.0</v>
      </c>
      <c r="AR33" s="105">
        <v>0.0</v>
      </c>
      <c r="AS33" s="106">
        <v>0.0</v>
      </c>
      <c r="AT33" s="106">
        <v>0.0</v>
      </c>
      <c r="AU33" s="3"/>
      <c r="AV33" s="108">
        <f t="shared" ref="AV33:AX33" si="65">sum(Z33+AI33+AR33)</f>
        <v>0</v>
      </c>
      <c r="AW33" s="109">
        <f t="shared" si="65"/>
        <v>0</v>
      </c>
      <c r="AX33" s="109">
        <f t="shared" si="65"/>
        <v>0</v>
      </c>
      <c r="AY33" s="107"/>
      <c r="AZ33" s="105">
        <v>0.0</v>
      </c>
      <c r="BA33" s="105">
        <v>0.0</v>
      </c>
      <c r="BB33" s="105">
        <v>0.0</v>
      </c>
      <c r="BC33" s="105">
        <v>0.0</v>
      </c>
      <c r="BD33" s="105">
        <v>0.0</v>
      </c>
      <c r="BE33" s="106">
        <v>0.0</v>
      </c>
      <c r="BF33" s="106">
        <v>0.0</v>
      </c>
      <c r="BG33" s="107"/>
      <c r="BH33" s="105">
        <v>0.0</v>
      </c>
      <c r="BI33" s="105">
        <v>0.0</v>
      </c>
      <c r="BJ33" s="105">
        <v>0.0</v>
      </c>
      <c r="BK33" s="105">
        <v>0.0</v>
      </c>
      <c r="BL33" s="105">
        <v>0.0</v>
      </c>
      <c r="BM33" s="105">
        <v>0.0</v>
      </c>
      <c r="BN33" s="106">
        <v>0.0</v>
      </c>
      <c r="BO33" s="106">
        <v>0.0</v>
      </c>
      <c r="BP33" s="107"/>
      <c r="BQ33" s="105">
        <v>1.0</v>
      </c>
      <c r="BR33" s="105">
        <v>1.0</v>
      </c>
      <c r="BS33" s="105">
        <v>0.0</v>
      </c>
      <c r="BT33" s="105">
        <v>0.0</v>
      </c>
      <c r="BU33" s="105">
        <v>0.0</v>
      </c>
      <c r="BV33" s="105">
        <v>0.0</v>
      </c>
      <c r="BW33" s="106">
        <v>0.0</v>
      </c>
      <c r="BX33" s="106">
        <v>0.0</v>
      </c>
      <c r="BY33" s="3"/>
      <c r="BZ33" s="108">
        <f t="shared" ref="BZ33:CB33" si="66">sum(BD33+BM33+BV33)</f>
        <v>0</v>
      </c>
      <c r="CA33" s="109">
        <f t="shared" si="66"/>
        <v>0</v>
      </c>
      <c r="CB33" s="109">
        <f t="shared" si="66"/>
        <v>0</v>
      </c>
      <c r="CC33" s="107"/>
      <c r="CD33" s="108">
        <f t="shared" ref="CD33:CF33" si="67">AV33+BZ33</f>
        <v>0</v>
      </c>
      <c r="CE33" s="109">
        <f t="shared" si="67"/>
        <v>0</v>
      </c>
      <c r="CF33" s="109">
        <f t="shared" si="67"/>
        <v>0</v>
      </c>
      <c r="CG33" s="107"/>
      <c r="CH33" s="107"/>
    </row>
    <row r="34" ht="14.25" customHeight="1">
      <c r="A34" s="103"/>
      <c r="B34" s="104">
        <f t="shared" si="10"/>
        <v>44917</v>
      </c>
      <c r="C34" s="97"/>
      <c r="D34" s="105" t="s">
        <v>119</v>
      </c>
      <c r="E34" s="105"/>
      <c r="F34" s="105"/>
      <c r="G34" s="106">
        <v>0.0</v>
      </c>
      <c r="H34" s="105">
        <v>4.0</v>
      </c>
      <c r="I34" s="105">
        <v>10.0</v>
      </c>
      <c r="J34" s="105">
        <v>6.0</v>
      </c>
      <c r="K34" s="105">
        <v>2.0</v>
      </c>
      <c r="L34" s="107"/>
      <c r="M34" s="105">
        <v>0.0</v>
      </c>
      <c r="N34" s="105">
        <v>0.0</v>
      </c>
      <c r="O34" s="105">
        <v>0.0</v>
      </c>
      <c r="P34" s="107"/>
      <c r="Q34" s="105">
        <v>0.0</v>
      </c>
      <c r="R34" s="105">
        <v>0.0</v>
      </c>
      <c r="S34" s="105">
        <v>0.0</v>
      </c>
      <c r="T34" s="293">
        <f t="shared" si="6"/>
        <v>2</v>
      </c>
      <c r="U34" s="107"/>
      <c r="V34" s="105">
        <v>0.0</v>
      </c>
      <c r="W34" s="105">
        <v>0.0</v>
      </c>
      <c r="X34" s="105">
        <v>0.0</v>
      </c>
      <c r="Y34" s="105">
        <v>0.0</v>
      </c>
      <c r="Z34" s="105">
        <v>0.0</v>
      </c>
      <c r="AA34" s="106">
        <v>0.0</v>
      </c>
      <c r="AB34" s="106">
        <v>0.0</v>
      </c>
      <c r="AC34" s="107"/>
      <c r="AD34" s="105">
        <v>0.0</v>
      </c>
      <c r="AE34" s="105">
        <v>0.0</v>
      </c>
      <c r="AF34" s="105">
        <v>0.0</v>
      </c>
      <c r="AG34" s="105">
        <v>0.0</v>
      </c>
      <c r="AH34" s="105">
        <v>0.0</v>
      </c>
      <c r="AI34" s="105">
        <v>0.0</v>
      </c>
      <c r="AJ34" s="106">
        <v>0.0</v>
      </c>
      <c r="AK34" s="106">
        <v>0.0</v>
      </c>
      <c r="AL34" s="107"/>
      <c r="AM34" s="105">
        <v>1.0</v>
      </c>
      <c r="AN34" s="105">
        <v>1.0</v>
      </c>
      <c r="AO34" s="105">
        <v>0.0</v>
      </c>
      <c r="AP34" s="105">
        <v>0.0</v>
      </c>
      <c r="AQ34" s="105">
        <v>0.0</v>
      </c>
      <c r="AR34" s="105">
        <v>1.0</v>
      </c>
      <c r="AS34" s="106">
        <v>500.0</v>
      </c>
      <c r="AT34" s="106">
        <v>3000.0</v>
      </c>
      <c r="AU34" s="3"/>
      <c r="AV34" s="108">
        <f t="shared" ref="AV34:AX34" si="68">sum(Z34+AI34+AR34)</f>
        <v>1</v>
      </c>
      <c r="AW34" s="109">
        <f t="shared" si="68"/>
        <v>500</v>
      </c>
      <c r="AX34" s="109">
        <f t="shared" si="68"/>
        <v>3000</v>
      </c>
      <c r="AY34" s="107"/>
      <c r="AZ34" s="105">
        <v>1.0</v>
      </c>
      <c r="BA34" s="105">
        <v>1.0</v>
      </c>
      <c r="BB34" s="105">
        <v>0.0</v>
      </c>
      <c r="BC34" s="105">
        <v>0.0</v>
      </c>
      <c r="BD34" s="105">
        <v>0.0</v>
      </c>
      <c r="BE34" s="106">
        <v>0.0</v>
      </c>
      <c r="BF34" s="106">
        <v>0.0</v>
      </c>
      <c r="BG34" s="107"/>
      <c r="BH34" s="105">
        <v>0.0</v>
      </c>
      <c r="BI34" s="105">
        <v>0.0</v>
      </c>
      <c r="BJ34" s="105">
        <v>0.0</v>
      </c>
      <c r="BK34" s="105">
        <v>0.0</v>
      </c>
      <c r="BL34" s="105">
        <v>0.0</v>
      </c>
      <c r="BM34" s="105">
        <v>0.0</v>
      </c>
      <c r="BN34" s="106">
        <v>0.0</v>
      </c>
      <c r="BO34" s="106">
        <v>0.0</v>
      </c>
      <c r="BP34" s="107"/>
      <c r="BQ34" s="105">
        <v>5.0</v>
      </c>
      <c r="BR34" s="105">
        <v>5.0</v>
      </c>
      <c r="BS34" s="105">
        <v>0.0</v>
      </c>
      <c r="BT34" s="105">
        <v>0.0</v>
      </c>
      <c r="BU34" s="105">
        <v>0.0</v>
      </c>
      <c r="BV34" s="105">
        <v>0.0</v>
      </c>
      <c r="BW34" s="106">
        <v>0.0</v>
      </c>
      <c r="BX34" s="106">
        <v>0.0</v>
      </c>
      <c r="BY34" s="3"/>
      <c r="BZ34" s="108">
        <f t="shared" ref="BZ34:CB34" si="69">sum(BD34+BM34+BV34)</f>
        <v>0</v>
      </c>
      <c r="CA34" s="109">
        <f t="shared" si="69"/>
        <v>0</v>
      </c>
      <c r="CB34" s="109">
        <f t="shared" si="69"/>
        <v>0</v>
      </c>
      <c r="CC34" s="107"/>
      <c r="CD34" s="108">
        <f t="shared" ref="CD34:CF34" si="70">AV34+BZ34</f>
        <v>1</v>
      </c>
      <c r="CE34" s="109">
        <f t="shared" si="70"/>
        <v>500</v>
      </c>
      <c r="CF34" s="109">
        <f t="shared" si="70"/>
        <v>3000</v>
      </c>
      <c r="CG34" s="107"/>
      <c r="CH34" s="107"/>
    </row>
    <row r="35" ht="14.25" customHeight="1">
      <c r="A35" s="103"/>
      <c r="B35" s="104">
        <f t="shared" si="10"/>
        <v>44918</v>
      </c>
      <c r="C35" s="97"/>
      <c r="D35" s="105" t="s">
        <v>119</v>
      </c>
      <c r="E35" s="105"/>
      <c r="F35" s="105"/>
      <c r="G35" s="106">
        <v>0.0</v>
      </c>
      <c r="H35" s="105">
        <v>0.0</v>
      </c>
      <c r="I35" s="105">
        <v>0.0</v>
      </c>
      <c r="J35" s="105">
        <v>0.0</v>
      </c>
      <c r="K35" s="105">
        <v>0.0</v>
      </c>
      <c r="L35" s="107"/>
      <c r="M35" s="105">
        <v>0.0</v>
      </c>
      <c r="N35" s="105">
        <v>0.0</v>
      </c>
      <c r="O35" s="105">
        <v>0.0</v>
      </c>
      <c r="P35" s="107"/>
      <c r="Q35" s="105">
        <v>0.0</v>
      </c>
      <c r="R35" s="105">
        <v>0.0</v>
      </c>
      <c r="S35" s="105">
        <v>0.0</v>
      </c>
      <c r="T35" s="293">
        <f t="shared" si="6"/>
        <v>0</v>
      </c>
      <c r="U35" s="107"/>
      <c r="V35" s="105">
        <v>1.0</v>
      </c>
      <c r="W35" s="105">
        <v>0.0</v>
      </c>
      <c r="X35" s="105">
        <v>1.0</v>
      </c>
      <c r="Y35" s="105">
        <v>0.0</v>
      </c>
      <c r="Z35" s="105">
        <v>0.0</v>
      </c>
      <c r="AA35" s="106">
        <v>0.0</v>
      </c>
      <c r="AB35" s="106">
        <v>0.0</v>
      </c>
      <c r="AC35" s="107"/>
      <c r="AD35" s="105">
        <v>0.0</v>
      </c>
      <c r="AE35" s="105">
        <v>0.0</v>
      </c>
      <c r="AF35" s="105">
        <v>0.0</v>
      </c>
      <c r="AG35" s="105">
        <v>0.0</v>
      </c>
      <c r="AH35" s="105">
        <v>0.0</v>
      </c>
      <c r="AI35" s="105">
        <v>0.0</v>
      </c>
      <c r="AJ35" s="106">
        <v>0.0</v>
      </c>
      <c r="AK35" s="106">
        <v>0.0</v>
      </c>
      <c r="AL35" s="107"/>
      <c r="AM35" s="105">
        <v>0.0</v>
      </c>
      <c r="AN35" s="105">
        <v>0.0</v>
      </c>
      <c r="AO35" s="105">
        <v>0.0</v>
      </c>
      <c r="AP35" s="105">
        <v>0.0</v>
      </c>
      <c r="AQ35" s="105">
        <v>0.0</v>
      </c>
      <c r="AR35" s="105">
        <v>0.0</v>
      </c>
      <c r="AS35" s="106">
        <v>0.0</v>
      </c>
      <c r="AT35" s="106">
        <v>0.0</v>
      </c>
      <c r="AU35" s="3"/>
      <c r="AV35" s="108">
        <f t="shared" ref="AV35:AX35" si="71">sum(Z35+AI35+AR35)</f>
        <v>0</v>
      </c>
      <c r="AW35" s="109">
        <f t="shared" si="71"/>
        <v>0</v>
      </c>
      <c r="AX35" s="109">
        <f t="shared" si="71"/>
        <v>0</v>
      </c>
      <c r="AY35" s="107"/>
      <c r="AZ35" s="105">
        <v>1.0</v>
      </c>
      <c r="BA35" s="105">
        <v>1.0</v>
      </c>
      <c r="BB35" s="105">
        <v>0.0</v>
      </c>
      <c r="BC35" s="105">
        <v>0.0</v>
      </c>
      <c r="BD35" s="105">
        <v>0.0</v>
      </c>
      <c r="BE35" s="106">
        <v>0.0</v>
      </c>
      <c r="BF35" s="106">
        <v>0.0</v>
      </c>
      <c r="BG35" s="107"/>
      <c r="BH35" s="105">
        <v>0.0</v>
      </c>
      <c r="BI35" s="105">
        <v>0.0</v>
      </c>
      <c r="BJ35" s="105">
        <v>0.0</v>
      </c>
      <c r="BK35" s="105">
        <v>0.0</v>
      </c>
      <c r="BL35" s="105">
        <v>0.0</v>
      </c>
      <c r="BM35" s="105">
        <v>0.0</v>
      </c>
      <c r="BN35" s="106">
        <v>0.0</v>
      </c>
      <c r="BO35" s="106">
        <v>0.0</v>
      </c>
      <c r="BP35" s="107"/>
      <c r="BQ35" s="105">
        <v>1.0</v>
      </c>
      <c r="BR35" s="105">
        <v>1.0</v>
      </c>
      <c r="BS35" s="105">
        <v>0.0</v>
      </c>
      <c r="BT35" s="105">
        <v>0.0</v>
      </c>
      <c r="BU35" s="105">
        <v>0.0</v>
      </c>
      <c r="BV35" s="105">
        <v>0.0</v>
      </c>
      <c r="BW35" s="106">
        <v>0.0</v>
      </c>
      <c r="BX35" s="106">
        <v>0.0</v>
      </c>
      <c r="BY35" s="3"/>
      <c r="BZ35" s="108">
        <f t="shared" ref="BZ35:CB35" si="72">sum(BD35+BM35+BV35)</f>
        <v>0</v>
      </c>
      <c r="CA35" s="109">
        <f t="shared" si="72"/>
        <v>0</v>
      </c>
      <c r="CB35" s="109">
        <f t="shared" si="72"/>
        <v>0</v>
      </c>
      <c r="CC35" s="107"/>
      <c r="CD35" s="108">
        <f t="shared" ref="CD35:CF35" si="73">AV35+BZ35</f>
        <v>0</v>
      </c>
      <c r="CE35" s="109">
        <f t="shared" si="73"/>
        <v>0</v>
      </c>
      <c r="CF35" s="109">
        <f t="shared" si="73"/>
        <v>0</v>
      </c>
      <c r="CG35" s="107"/>
      <c r="CH35" s="107"/>
    </row>
    <row r="36" ht="14.25" customHeight="1">
      <c r="A36" s="103"/>
      <c r="B36" s="104">
        <f t="shared" si="10"/>
        <v>44919</v>
      </c>
      <c r="C36" s="97"/>
      <c r="D36" s="105" t="s">
        <v>119</v>
      </c>
      <c r="E36" s="105"/>
      <c r="F36" s="105"/>
      <c r="G36" s="106">
        <v>0.0</v>
      </c>
      <c r="H36" s="105">
        <v>0.0</v>
      </c>
      <c r="I36" s="105">
        <v>0.0</v>
      </c>
      <c r="J36" s="105">
        <v>0.0</v>
      </c>
      <c r="K36" s="105">
        <v>1.0</v>
      </c>
      <c r="L36" s="107"/>
      <c r="M36" s="105">
        <v>0.0</v>
      </c>
      <c r="N36" s="105">
        <v>0.0</v>
      </c>
      <c r="O36" s="105">
        <v>0.0</v>
      </c>
      <c r="P36" s="107"/>
      <c r="Q36" s="105">
        <v>0.0</v>
      </c>
      <c r="R36" s="105">
        <v>0.0</v>
      </c>
      <c r="S36" s="105">
        <v>0.0</v>
      </c>
      <c r="T36" s="293">
        <f t="shared" si="6"/>
        <v>1</v>
      </c>
      <c r="U36" s="107"/>
      <c r="V36" s="105">
        <v>0.0</v>
      </c>
      <c r="W36" s="105">
        <v>0.0</v>
      </c>
      <c r="X36" s="105">
        <v>0.0</v>
      </c>
      <c r="Y36" s="105">
        <v>0.0</v>
      </c>
      <c r="Z36" s="105">
        <v>0.0</v>
      </c>
      <c r="AA36" s="106">
        <v>0.0</v>
      </c>
      <c r="AB36" s="106">
        <v>0.0</v>
      </c>
      <c r="AC36" s="107"/>
      <c r="AD36" s="105">
        <v>0.0</v>
      </c>
      <c r="AE36" s="105">
        <v>0.0</v>
      </c>
      <c r="AF36" s="105">
        <v>0.0</v>
      </c>
      <c r="AG36" s="105">
        <v>0.0</v>
      </c>
      <c r="AH36" s="105">
        <v>0.0</v>
      </c>
      <c r="AI36" s="105">
        <v>0.0</v>
      </c>
      <c r="AJ36" s="106">
        <v>0.0</v>
      </c>
      <c r="AK36" s="106">
        <v>0.0</v>
      </c>
      <c r="AL36" s="107"/>
      <c r="AM36" s="105">
        <v>0.0</v>
      </c>
      <c r="AN36" s="105">
        <v>0.0</v>
      </c>
      <c r="AO36" s="105">
        <v>0.0</v>
      </c>
      <c r="AP36" s="105">
        <v>0.0</v>
      </c>
      <c r="AQ36" s="105">
        <v>0.0</v>
      </c>
      <c r="AR36" s="105">
        <v>0.0</v>
      </c>
      <c r="AS36" s="106">
        <v>0.0</v>
      </c>
      <c r="AT36" s="106">
        <v>0.0</v>
      </c>
      <c r="AU36" s="3"/>
      <c r="AV36" s="108">
        <f t="shared" ref="AV36:AX36" si="74">sum(Z36+AI36+AR36)</f>
        <v>0</v>
      </c>
      <c r="AW36" s="109">
        <f t="shared" si="74"/>
        <v>0</v>
      </c>
      <c r="AX36" s="109">
        <f t="shared" si="74"/>
        <v>0</v>
      </c>
      <c r="AY36" s="107"/>
      <c r="AZ36" s="105">
        <v>0.0</v>
      </c>
      <c r="BA36" s="105">
        <v>0.0</v>
      </c>
      <c r="BB36" s="105">
        <v>0.0</v>
      </c>
      <c r="BC36" s="105">
        <v>0.0</v>
      </c>
      <c r="BD36" s="105">
        <v>0.0</v>
      </c>
      <c r="BE36" s="106">
        <v>0.0</v>
      </c>
      <c r="BF36" s="106">
        <v>0.0</v>
      </c>
      <c r="BG36" s="107"/>
      <c r="BH36" s="105">
        <v>0.0</v>
      </c>
      <c r="BI36" s="105">
        <v>0.0</v>
      </c>
      <c r="BJ36" s="105">
        <v>0.0</v>
      </c>
      <c r="BK36" s="105">
        <v>0.0</v>
      </c>
      <c r="BL36" s="105">
        <v>0.0</v>
      </c>
      <c r="BM36" s="105">
        <v>0.0</v>
      </c>
      <c r="BN36" s="106">
        <v>0.0</v>
      </c>
      <c r="BO36" s="106">
        <v>0.0</v>
      </c>
      <c r="BP36" s="107"/>
      <c r="BQ36" s="105">
        <v>0.0</v>
      </c>
      <c r="BR36" s="105">
        <v>0.0</v>
      </c>
      <c r="BS36" s="105">
        <v>0.0</v>
      </c>
      <c r="BT36" s="105">
        <v>0.0</v>
      </c>
      <c r="BU36" s="105">
        <v>0.0</v>
      </c>
      <c r="BV36" s="105">
        <v>0.0</v>
      </c>
      <c r="BW36" s="106">
        <v>0.0</v>
      </c>
      <c r="BX36" s="106">
        <v>0.0</v>
      </c>
      <c r="BY36" s="3"/>
      <c r="BZ36" s="108">
        <f t="shared" ref="BZ36:CB36" si="75">sum(BD36+BM36+BV36)</f>
        <v>0</v>
      </c>
      <c r="CA36" s="109">
        <f t="shared" si="75"/>
        <v>0</v>
      </c>
      <c r="CB36" s="109">
        <f t="shared" si="75"/>
        <v>0</v>
      </c>
      <c r="CC36" s="107"/>
      <c r="CD36" s="108">
        <f t="shared" ref="CD36:CF36" si="76">AV36+BZ36</f>
        <v>0</v>
      </c>
      <c r="CE36" s="109">
        <f t="shared" si="76"/>
        <v>0</v>
      </c>
      <c r="CF36" s="109">
        <f t="shared" si="76"/>
        <v>0</v>
      </c>
      <c r="CG36" s="107"/>
      <c r="CH36" s="107"/>
    </row>
    <row r="37" ht="14.25" customHeight="1">
      <c r="A37" s="103"/>
      <c r="B37" s="104">
        <f t="shared" si="10"/>
        <v>44920</v>
      </c>
      <c r="C37" s="97"/>
      <c r="D37" s="105" t="s">
        <v>119</v>
      </c>
      <c r="E37" s="105"/>
      <c r="F37" s="105"/>
      <c r="G37" s="106">
        <v>0.0</v>
      </c>
      <c r="H37" s="105">
        <v>0.0</v>
      </c>
      <c r="I37" s="105">
        <v>0.0</v>
      </c>
      <c r="J37" s="105">
        <v>0.0</v>
      </c>
      <c r="K37" s="105">
        <v>0.0</v>
      </c>
      <c r="L37" s="107"/>
      <c r="M37" s="105">
        <v>0.0</v>
      </c>
      <c r="N37" s="105">
        <v>0.0</v>
      </c>
      <c r="O37" s="105">
        <v>0.0</v>
      </c>
      <c r="P37" s="107"/>
      <c r="Q37" s="105">
        <v>0.0</v>
      </c>
      <c r="R37" s="105">
        <v>0.0</v>
      </c>
      <c r="S37" s="105">
        <v>0.0</v>
      </c>
      <c r="T37" s="293">
        <f t="shared" si="6"/>
        <v>0</v>
      </c>
      <c r="U37" s="107"/>
      <c r="V37" s="105">
        <v>0.0</v>
      </c>
      <c r="W37" s="105">
        <v>0.0</v>
      </c>
      <c r="X37" s="105">
        <v>0.0</v>
      </c>
      <c r="Y37" s="105">
        <v>0.0</v>
      </c>
      <c r="Z37" s="105">
        <v>0.0</v>
      </c>
      <c r="AA37" s="106">
        <v>0.0</v>
      </c>
      <c r="AB37" s="106">
        <v>0.0</v>
      </c>
      <c r="AC37" s="107"/>
      <c r="AD37" s="105">
        <v>0.0</v>
      </c>
      <c r="AE37" s="105">
        <v>0.0</v>
      </c>
      <c r="AF37" s="105">
        <v>0.0</v>
      </c>
      <c r="AG37" s="105">
        <v>0.0</v>
      </c>
      <c r="AH37" s="105">
        <v>0.0</v>
      </c>
      <c r="AI37" s="105">
        <v>0.0</v>
      </c>
      <c r="AJ37" s="106">
        <v>0.0</v>
      </c>
      <c r="AK37" s="106">
        <v>0.0</v>
      </c>
      <c r="AL37" s="107"/>
      <c r="AM37" s="105">
        <v>0.0</v>
      </c>
      <c r="AN37" s="105">
        <v>0.0</v>
      </c>
      <c r="AO37" s="105">
        <v>0.0</v>
      </c>
      <c r="AP37" s="105">
        <v>0.0</v>
      </c>
      <c r="AQ37" s="105">
        <v>0.0</v>
      </c>
      <c r="AR37" s="105">
        <v>0.0</v>
      </c>
      <c r="AS37" s="106">
        <v>0.0</v>
      </c>
      <c r="AT37" s="106">
        <v>0.0</v>
      </c>
      <c r="AU37" s="3"/>
      <c r="AV37" s="108">
        <f t="shared" ref="AV37:AX37" si="77">sum(Z37+AI37+AR37)</f>
        <v>0</v>
      </c>
      <c r="AW37" s="109">
        <f t="shared" si="77"/>
        <v>0</v>
      </c>
      <c r="AX37" s="109">
        <f t="shared" si="77"/>
        <v>0</v>
      </c>
      <c r="AY37" s="107"/>
      <c r="AZ37" s="105">
        <v>0.0</v>
      </c>
      <c r="BA37" s="105">
        <v>0.0</v>
      </c>
      <c r="BB37" s="105">
        <v>0.0</v>
      </c>
      <c r="BC37" s="105">
        <v>0.0</v>
      </c>
      <c r="BD37" s="105">
        <v>0.0</v>
      </c>
      <c r="BE37" s="106">
        <v>0.0</v>
      </c>
      <c r="BF37" s="106">
        <v>0.0</v>
      </c>
      <c r="BG37" s="107"/>
      <c r="BH37" s="105">
        <v>0.0</v>
      </c>
      <c r="BI37" s="105">
        <v>0.0</v>
      </c>
      <c r="BJ37" s="105">
        <v>0.0</v>
      </c>
      <c r="BK37" s="105">
        <v>0.0</v>
      </c>
      <c r="BL37" s="105">
        <v>0.0</v>
      </c>
      <c r="BM37" s="105">
        <v>0.0</v>
      </c>
      <c r="BN37" s="106">
        <v>0.0</v>
      </c>
      <c r="BO37" s="106">
        <v>0.0</v>
      </c>
      <c r="BP37" s="107"/>
      <c r="BQ37" s="105">
        <v>0.0</v>
      </c>
      <c r="BR37" s="105">
        <v>0.0</v>
      </c>
      <c r="BS37" s="105">
        <v>0.0</v>
      </c>
      <c r="BT37" s="105">
        <v>0.0</v>
      </c>
      <c r="BU37" s="105">
        <v>0.0</v>
      </c>
      <c r="BV37" s="105">
        <v>0.0</v>
      </c>
      <c r="BW37" s="106">
        <v>0.0</v>
      </c>
      <c r="BX37" s="106">
        <v>0.0</v>
      </c>
      <c r="BY37" s="3"/>
      <c r="BZ37" s="108">
        <f t="shared" ref="BZ37:CB37" si="78">sum(BD37+BM37+BV37)</f>
        <v>0</v>
      </c>
      <c r="CA37" s="109">
        <f t="shared" si="78"/>
        <v>0</v>
      </c>
      <c r="CB37" s="109">
        <f t="shared" si="78"/>
        <v>0</v>
      </c>
      <c r="CC37" s="107"/>
      <c r="CD37" s="108">
        <f t="shared" ref="CD37:CF37" si="79">AV37+BZ37</f>
        <v>0</v>
      </c>
      <c r="CE37" s="109">
        <f t="shared" si="79"/>
        <v>0</v>
      </c>
      <c r="CF37" s="109">
        <f t="shared" si="79"/>
        <v>0</v>
      </c>
      <c r="CG37" s="107"/>
      <c r="CH37" s="107"/>
    </row>
    <row r="38" ht="14.25" customHeight="1">
      <c r="A38" s="103"/>
      <c r="B38" s="104">
        <f t="shared" si="10"/>
        <v>44921</v>
      </c>
      <c r="C38" s="97"/>
      <c r="D38" s="105" t="s">
        <v>119</v>
      </c>
      <c r="E38" s="105"/>
      <c r="F38" s="105"/>
      <c r="G38" s="106">
        <v>0.0</v>
      </c>
      <c r="H38" s="105">
        <v>0.0</v>
      </c>
      <c r="I38" s="105">
        <v>0.0</v>
      </c>
      <c r="J38" s="105">
        <v>0.0</v>
      </c>
      <c r="K38" s="105">
        <v>0.0</v>
      </c>
      <c r="L38" s="107"/>
      <c r="M38" s="105">
        <v>0.0</v>
      </c>
      <c r="N38" s="105">
        <v>0.0</v>
      </c>
      <c r="O38" s="105">
        <v>0.0</v>
      </c>
      <c r="P38" s="107"/>
      <c r="Q38" s="105">
        <v>0.0</v>
      </c>
      <c r="R38" s="105">
        <v>0.0</v>
      </c>
      <c r="S38" s="105">
        <v>0.0</v>
      </c>
      <c r="T38" s="293">
        <f t="shared" si="6"/>
        <v>0</v>
      </c>
      <c r="U38" s="107"/>
      <c r="V38" s="105">
        <v>0.0</v>
      </c>
      <c r="W38" s="105">
        <v>0.0</v>
      </c>
      <c r="X38" s="105">
        <v>0.0</v>
      </c>
      <c r="Y38" s="105">
        <v>0.0</v>
      </c>
      <c r="Z38" s="105">
        <v>0.0</v>
      </c>
      <c r="AA38" s="106">
        <v>0.0</v>
      </c>
      <c r="AB38" s="106">
        <v>0.0</v>
      </c>
      <c r="AC38" s="107"/>
      <c r="AD38" s="105">
        <v>0.0</v>
      </c>
      <c r="AE38" s="105">
        <v>0.0</v>
      </c>
      <c r="AF38" s="105">
        <v>0.0</v>
      </c>
      <c r="AG38" s="105">
        <v>0.0</v>
      </c>
      <c r="AH38" s="105">
        <v>0.0</v>
      </c>
      <c r="AI38" s="105">
        <v>0.0</v>
      </c>
      <c r="AJ38" s="106">
        <v>0.0</v>
      </c>
      <c r="AK38" s="106">
        <v>0.0</v>
      </c>
      <c r="AL38" s="107"/>
      <c r="AM38" s="105">
        <v>0.0</v>
      </c>
      <c r="AN38" s="105">
        <v>0.0</v>
      </c>
      <c r="AO38" s="105">
        <v>0.0</v>
      </c>
      <c r="AP38" s="105">
        <v>0.0</v>
      </c>
      <c r="AQ38" s="105">
        <v>0.0</v>
      </c>
      <c r="AR38" s="105">
        <v>0.0</v>
      </c>
      <c r="AS38" s="106">
        <v>0.0</v>
      </c>
      <c r="AT38" s="106">
        <v>0.0</v>
      </c>
      <c r="AU38" s="3"/>
      <c r="AV38" s="108">
        <f t="shared" ref="AV38:AX38" si="80">sum(Z38+AI38+AR38)</f>
        <v>0</v>
      </c>
      <c r="AW38" s="109">
        <f t="shared" si="80"/>
        <v>0</v>
      </c>
      <c r="AX38" s="109">
        <f t="shared" si="80"/>
        <v>0</v>
      </c>
      <c r="AY38" s="107"/>
      <c r="AZ38" s="105">
        <v>0.0</v>
      </c>
      <c r="BA38" s="105">
        <v>0.0</v>
      </c>
      <c r="BB38" s="105">
        <v>0.0</v>
      </c>
      <c r="BC38" s="105">
        <v>1.0</v>
      </c>
      <c r="BD38" s="105">
        <v>1.0</v>
      </c>
      <c r="BE38" s="106">
        <v>1500.0</v>
      </c>
      <c r="BF38" s="106">
        <v>1500.0</v>
      </c>
      <c r="BG38" s="107"/>
      <c r="BH38" s="105">
        <v>0.0</v>
      </c>
      <c r="BI38" s="105">
        <v>0.0</v>
      </c>
      <c r="BJ38" s="105">
        <v>0.0</v>
      </c>
      <c r="BK38" s="105">
        <v>0.0</v>
      </c>
      <c r="BL38" s="105">
        <v>0.0</v>
      </c>
      <c r="BM38" s="105">
        <v>0.0</v>
      </c>
      <c r="BN38" s="106">
        <v>0.0</v>
      </c>
      <c r="BO38" s="106">
        <v>0.0</v>
      </c>
      <c r="BP38" s="107"/>
      <c r="BQ38" s="105">
        <v>3.0</v>
      </c>
      <c r="BR38" s="105">
        <v>3.0</v>
      </c>
      <c r="BS38" s="105">
        <v>0.0</v>
      </c>
      <c r="BT38" s="105">
        <v>0.0</v>
      </c>
      <c r="BU38" s="105">
        <v>0.0</v>
      </c>
      <c r="BV38" s="105">
        <v>0.0</v>
      </c>
      <c r="BW38" s="106">
        <v>0.0</v>
      </c>
      <c r="BX38" s="106">
        <v>0.0</v>
      </c>
      <c r="BY38" s="3"/>
      <c r="BZ38" s="108">
        <f t="shared" ref="BZ38:CB38" si="81">sum(BD38+BM38+BV38)</f>
        <v>1</v>
      </c>
      <c r="CA38" s="109">
        <f t="shared" si="81"/>
        <v>1500</v>
      </c>
      <c r="CB38" s="109">
        <f t="shared" si="81"/>
        <v>1500</v>
      </c>
      <c r="CC38" s="107"/>
      <c r="CD38" s="108">
        <f t="shared" ref="CD38:CF38" si="82">AV38+BZ38</f>
        <v>1</v>
      </c>
      <c r="CE38" s="109">
        <f t="shared" si="82"/>
        <v>1500</v>
      </c>
      <c r="CF38" s="109">
        <f t="shared" si="82"/>
        <v>1500</v>
      </c>
      <c r="CG38" s="107"/>
      <c r="CH38" s="107"/>
    </row>
    <row r="39" ht="14.25" customHeight="1">
      <c r="A39" s="103"/>
      <c r="B39" s="104">
        <f t="shared" si="10"/>
        <v>44922</v>
      </c>
      <c r="C39" s="97"/>
      <c r="D39" s="105" t="s">
        <v>119</v>
      </c>
      <c r="E39" s="105"/>
      <c r="F39" s="105"/>
      <c r="G39" s="106">
        <v>0.0</v>
      </c>
      <c r="H39" s="105">
        <v>0.0</v>
      </c>
      <c r="I39" s="105">
        <v>0.0</v>
      </c>
      <c r="J39" s="105">
        <v>0.0</v>
      </c>
      <c r="K39" s="105">
        <v>0.0</v>
      </c>
      <c r="L39" s="107"/>
      <c r="M39" s="105">
        <v>0.0</v>
      </c>
      <c r="N39" s="105">
        <v>0.0</v>
      </c>
      <c r="O39" s="105">
        <v>0.0</v>
      </c>
      <c r="P39" s="107"/>
      <c r="Q39" s="105">
        <v>0.0</v>
      </c>
      <c r="R39" s="105">
        <v>0.0</v>
      </c>
      <c r="S39" s="105">
        <v>0.0</v>
      </c>
      <c r="T39" s="293">
        <f t="shared" si="6"/>
        <v>0</v>
      </c>
      <c r="U39" s="107"/>
      <c r="V39" s="105">
        <v>0.0</v>
      </c>
      <c r="W39" s="105">
        <v>0.0</v>
      </c>
      <c r="X39" s="105">
        <v>0.0</v>
      </c>
      <c r="Y39" s="105">
        <v>0.0</v>
      </c>
      <c r="Z39" s="105">
        <v>0.0</v>
      </c>
      <c r="AA39" s="106">
        <v>0.0</v>
      </c>
      <c r="AB39" s="106">
        <v>0.0</v>
      </c>
      <c r="AC39" s="107"/>
      <c r="AD39" s="105">
        <v>0.0</v>
      </c>
      <c r="AE39" s="105">
        <v>0.0</v>
      </c>
      <c r="AF39" s="105">
        <v>0.0</v>
      </c>
      <c r="AG39" s="105">
        <v>0.0</v>
      </c>
      <c r="AH39" s="105">
        <v>0.0</v>
      </c>
      <c r="AI39" s="105">
        <v>0.0</v>
      </c>
      <c r="AJ39" s="106">
        <v>0.0</v>
      </c>
      <c r="AK39" s="106">
        <v>0.0</v>
      </c>
      <c r="AL39" s="107"/>
      <c r="AM39" s="105">
        <v>2.0</v>
      </c>
      <c r="AN39" s="105">
        <v>2.0</v>
      </c>
      <c r="AO39" s="105">
        <v>0.0</v>
      </c>
      <c r="AP39" s="105">
        <v>0.0</v>
      </c>
      <c r="AQ39" s="105">
        <v>0.0</v>
      </c>
      <c r="AR39" s="105">
        <v>0.0</v>
      </c>
      <c r="AS39" s="106">
        <v>0.0</v>
      </c>
      <c r="AT39" s="106">
        <v>0.0</v>
      </c>
      <c r="AU39" s="110"/>
      <c r="AV39" s="108">
        <f t="shared" ref="AV39:AX39" si="83">sum(Z39+AI39+AR39)</f>
        <v>0</v>
      </c>
      <c r="AW39" s="109">
        <f t="shared" si="83"/>
        <v>0</v>
      </c>
      <c r="AX39" s="109">
        <f t="shared" si="83"/>
        <v>0</v>
      </c>
      <c r="AY39" s="107"/>
      <c r="AZ39" s="105">
        <v>0.0</v>
      </c>
      <c r="BA39" s="105">
        <v>0.0</v>
      </c>
      <c r="BB39" s="105">
        <v>0.0</v>
      </c>
      <c r="BC39" s="105">
        <v>0.0</v>
      </c>
      <c r="BD39" s="105">
        <v>0.0</v>
      </c>
      <c r="BE39" s="106">
        <v>0.0</v>
      </c>
      <c r="BF39" s="106">
        <v>0.0</v>
      </c>
      <c r="BG39" s="107"/>
      <c r="BH39" s="105">
        <v>0.0</v>
      </c>
      <c r="BI39" s="105">
        <v>0.0</v>
      </c>
      <c r="BJ39" s="105">
        <v>0.0</v>
      </c>
      <c r="BK39" s="105">
        <v>0.0</v>
      </c>
      <c r="BL39" s="105">
        <v>0.0</v>
      </c>
      <c r="BM39" s="105">
        <v>0.0</v>
      </c>
      <c r="BN39" s="106">
        <v>0.0</v>
      </c>
      <c r="BO39" s="106">
        <v>0.0</v>
      </c>
      <c r="BP39" s="107"/>
      <c r="BQ39" s="105">
        <v>0.0</v>
      </c>
      <c r="BR39" s="105">
        <v>0.0</v>
      </c>
      <c r="BS39" s="105">
        <v>0.0</v>
      </c>
      <c r="BT39" s="105">
        <v>0.0</v>
      </c>
      <c r="BU39" s="105">
        <v>0.0</v>
      </c>
      <c r="BV39" s="105">
        <v>0.0</v>
      </c>
      <c r="BW39" s="106">
        <v>0.0</v>
      </c>
      <c r="BX39" s="106">
        <v>0.0</v>
      </c>
      <c r="BY39" s="110"/>
      <c r="BZ39" s="108">
        <f t="shared" ref="BZ39:CB39" si="84">sum(BD39+BM39+BV39)</f>
        <v>0</v>
      </c>
      <c r="CA39" s="109">
        <f t="shared" si="84"/>
        <v>0</v>
      </c>
      <c r="CB39" s="109">
        <f t="shared" si="84"/>
        <v>0</v>
      </c>
      <c r="CC39" s="107"/>
      <c r="CD39" s="108">
        <f t="shared" ref="CD39:CF39" si="85">AV39+BZ39</f>
        <v>0</v>
      </c>
      <c r="CE39" s="109">
        <f t="shared" si="85"/>
        <v>0</v>
      </c>
      <c r="CF39" s="109">
        <f t="shared" si="85"/>
        <v>0</v>
      </c>
      <c r="CG39" s="107"/>
      <c r="CH39" s="107"/>
    </row>
    <row r="40" ht="14.25" customHeight="1">
      <c r="A40" s="103"/>
      <c r="B40" s="104">
        <f t="shared" si="10"/>
        <v>44923</v>
      </c>
      <c r="C40" s="97"/>
      <c r="D40" s="105" t="s">
        <v>119</v>
      </c>
      <c r="E40" s="105"/>
      <c r="F40" s="105"/>
      <c r="G40" s="106">
        <v>0.0</v>
      </c>
      <c r="H40" s="105">
        <v>0.0</v>
      </c>
      <c r="I40" s="105">
        <v>0.0</v>
      </c>
      <c r="J40" s="105">
        <v>0.0</v>
      </c>
      <c r="K40" s="105">
        <v>1.0</v>
      </c>
      <c r="L40" s="107"/>
      <c r="M40" s="105">
        <v>0.0</v>
      </c>
      <c r="N40" s="105">
        <v>0.0</v>
      </c>
      <c r="O40" s="105">
        <v>0.0</v>
      </c>
      <c r="P40" s="107"/>
      <c r="Q40" s="105">
        <v>0.0</v>
      </c>
      <c r="R40" s="105">
        <v>0.0</v>
      </c>
      <c r="S40" s="105">
        <v>0.0</v>
      </c>
      <c r="T40" s="293">
        <f t="shared" si="6"/>
        <v>1</v>
      </c>
      <c r="U40" s="107"/>
      <c r="V40" s="105">
        <v>0.0</v>
      </c>
      <c r="W40" s="105">
        <v>0.0</v>
      </c>
      <c r="X40" s="105">
        <v>0.0</v>
      </c>
      <c r="Y40" s="105">
        <v>0.0</v>
      </c>
      <c r="Z40" s="105">
        <v>0.0</v>
      </c>
      <c r="AA40" s="106">
        <v>0.0</v>
      </c>
      <c r="AB40" s="106">
        <v>0.0</v>
      </c>
      <c r="AC40" s="107"/>
      <c r="AD40" s="105">
        <v>0.0</v>
      </c>
      <c r="AE40" s="105">
        <v>0.0</v>
      </c>
      <c r="AF40" s="105">
        <v>0.0</v>
      </c>
      <c r="AG40" s="105">
        <v>0.0</v>
      </c>
      <c r="AH40" s="105">
        <v>0.0</v>
      </c>
      <c r="AI40" s="105">
        <v>0.0</v>
      </c>
      <c r="AJ40" s="106">
        <v>0.0</v>
      </c>
      <c r="AK40" s="106">
        <v>0.0</v>
      </c>
      <c r="AL40" s="107"/>
      <c r="AM40" s="105">
        <v>2.0</v>
      </c>
      <c r="AN40" s="105">
        <v>1.0</v>
      </c>
      <c r="AO40" s="105">
        <v>1.0</v>
      </c>
      <c r="AP40" s="105">
        <v>0.0</v>
      </c>
      <c r="AQ40" s="105">
        <v>1.0</v>
      </c>
      <c r="AR40" s="105">
        <v>1.0</v>
      </c>
      <c r="AS40" s="106">
        <v>1000.0</v>
      </c>
      <c r="AT40" s="106">
        <v>2000.0</v>
      </c>
      <c r="AU40" s="110"/>
      <c r="AV40" s="108">
        <f t="shared" ref="AV40:AX40" si="86">sum(Z40+AI40+AR40)</f>
        <v>1</v>
      </c>
      <c r="AW40" s="109">
        <f t="shared" si="86"/>
        <v>1000</v>
      </c>
      <c r="AX40" s="109">
        <f t="shared" si="86"/>
        <v>2000</v>
      </c>
      <c r="AY40" s="107"/>
      <c r="AZ40" s="105">
        <v>1.0</v>
      </c>
      <c r="BA40" s="105">
        <v>1.0</v>
      </c>
      <c r="BB40" s="105">
        <v>0.0</v>
      </c>
      <c r="BC40" s="105">
        <v>0.0</v>
      </c>
      <c r="BD40" s="105">
        <v>0.0</v>
      </c>
      <c r="BE40" s="106">
        <v>0.0</v>
      </c>
      <c r="BF40" s="106">
        <v>0.0</v>
      </c>
      <c r="BG40" s="107"/>
      <c r="BH40" s="105">
        <v>0.0</v>
      </c>
      <c r="BI40" s="105">
        <v>0.0</v>
      </c>
      <c r="BJ40" s="105">
        <v>0.0</v>
      </c>
      <c r="BK40" s="105">
        <v>0.0</v>
      </c>
      <c r="BL40" s="105">
        <v>0.0</v>
      </c>
      <c r="BM40" s="105">
        <v>0.0</v>
      </c>
      <c r="BN40" s="106">
        <v>0.0</v>
      </c>
      <c r="BO40" s="106">
        <v>0.0</v>
      </c>
      <c r="BP40" s="107"/>
      <c r="BQ40" s="105">
        <v>4.0</v>
      </c>
      <c r="BR40" s="105">
        <v>4.0</v>
      </c>
      <c r="BS40" s="105">
        <v>0.0</v>
      </c>
      <c r="BT40" s="105">
        <v>0.0</v>
      </c>
      <c r="BU40" s="105">
        <v>0.0</v>
      </c>
      <c r="BV40" s="105">
        <v>0.0</v>
      </c>
      <c r="BW40" s="106">
        <v>0.0</v>
      </c>
      <c r="BX40" s="106">
        <v>0.0</v>
      </c>
      <c r="BY40" s="110"/>
      <c r="BZ40" s="108">
        <f t="shared" ref="BZ40:CB40" si="87">sum(BD40+BM40+BV40)</f>
        <v>0</v>
      </c>
      <c r="CA40" s="109">
        <f t="shared" si="87"/>
        <v>0</v>
      </c>
      <c r="CB40" s="109">
        <f t="shared" si="87"/>
        <v>0</v>
      </c>
      <c r="CC40" s="107"/>
      <c r="CD40" s="108">
        <f t="shared" ref="CD40:CF40" si="88">AV40+BZ40</f>
        <v>1</v>
      </c>
      <c r="CE40" s="109">
        <f t="shared" si="88"/>
        <v>1000</v>
      </c>
      <c r="CF40" s="109">
        <f t="shared" si="88"/>
        <v>2000</v>
      </c>
      <c r="CG40" s="107"/>
      <c r="CH40" s="107"/>
    </row>
    <row r="41" ht="14.25" customHeight="1">
      <c r="A41" s="103"/>
      <c r="B41" s="104">
        <f t="shared" si="10"/>
        <v>44924</v>
      </c>
      <c r="C41" s="97"/>
      <c r="D41" s="105" t="s">
        <v>119</v>
      </c>
      <c r="E41" s="105"/>
      <c r="F41" s="105"/>
      <c r="G41" s="106">
        <v>0.0</v>
      </c>
      <c r="H41" s="105">
        <v>0.0</v>
      </c>
      <c r="I41" s="105">
        <v>0.0</v>
      </c>
      <c r="J41" s="105">
        <v>0.0</v>
      </c>
      <c r="K41" s="105">
        <v>1.0</v>
      </c>
      <c r="L41" s="107"/>
      <c r="M41" s="105">
        <v>0.0</v>
      </c>
      <c r="N41" s="105">
        <v>0.0</v>
      </c>
      <c r="O41" s="105">
        <v>0.0</v>
      </c>
      <c r="P41" s="107"/>
      <c r="Q41" s="105">
        <v>0.0</v>
      </c>
      <c r="R41" s="105">
        <v>0.0</v>
      </c>
      <c r="S41" s="105">
        <v>0.0</v>
      </c>
      <c r="T41" s="293">
        <f t="shared" si="6"/>
        <v>1</v>
      </c>
      <c r="U41" s="107"/>
      <c r="V41" s="105">
        <v>0.0</v>
      </c>
      <c r="W41" s="105">
        <v>0.0</v>
      </c>
      <c r="X41" s="105">
        <v>0.0</v>
      </c>
      <c r="Y41" s="105">
        <v>0.0</v>
      </c>
      <c r="Z41" s="105">
        <v>0.0</v>
      </c>
      <c r="AA41" s="106">
        <v>0.0</v>
      </c>
      <c r="AB41" s="106">
        <v>0.0</v>
      </c>
      <c r="AC41" s="107"/>
      <c r="AD41" s="105">
        <v>0.0</v>
      </c>
      <c r="AE41" s="105">
        <v>0.0</v>
      </c>
      <c r="AF41" s="105">
        <v>0.0</v>
      </c>
      <c r="AG41" s="105">
        <v>0.0</v>
      </c>
      <c r="AH41" s="105">
        <v>0.0</v>
      </c>
      <c r="AI41" s="105">
        <v>0.0</v>
      </c>
      <c r="AJ41" s="106">
        <v>0.0</v>
      </c>
      <c r="AK41" s="106">
        <v>0.0</v>
      </c>
      <c r="AL41" s="107"/>
      <c r="AM41" s="105">
        <v>0.0</v>
      </c>
      <c r="AN41" s="105">
        <v>0.0</v>
      </c>
      <c r="AO41" s="105">
        <v>0.0</v>
      </c>
      <c r="AP41" s="105">
        <v>0.0</v>
      </c>
      <c r="AQ41" s="105">
        <v>0.0</v>
      </c>
      <c r="AR41" s="105">
        <v>0.0</v>
      </c>
      <c r="AS41" s="106">
        <v>0.0</v>
      </c>
      <c r="AT41" s="106">
        <v>0.0</v>
      </c>
      <c r="AU41" s="110"/>
      <c r="AV41" s="108">
        <f t="shared" ref="AV41:AX41" si="89">sum(Z41+AI41+AR41)</f>
        <v>0</v>
      </c>
      <c r="AW41" s="109">
        <f t="shared" si="89"/>
        <v>0</v>
      </c>
      <c r="AX41" s="109">
        <f t="shared" si="89"/>
        <v>0</v>
      </c>
      <c r="AY41" s="107"/>
      <c r="AZ41" s="105">
        <v>0.0</v>
      </c>
      <c r="BA41" s="105">
        <v>0.0</v>
      </c>
      <c r="BB41" s="105">
        <v>0.0</v>
      </c>
      <c r="BC41" s="105">
        <v>0.0</v>
      </c>
      <c r="BD41" s="105">
        <v>0.0</v>
      </c>
      <c r="BE41" s="106">
        <v>0.0</v>
      </c>
      <c r="BF41" s="106">
        <v>0.0</v>
      </c>
      <c r="BG41" s="107"/>
      <c r="BH41" s="105">
        <v>0.0</v>
      </c>
      <c r="BI41" s="105">
        <v>0.0</v>
      </c>
      <c r="BJ41" s="105">
        <v>0.0</v>
      </c>
      <c r="BK41" s="105">
        <v>0.0</v>
      </c>
      <c r="BL41" s="105">
        <v>0.0</v>
      </c>
      <c r="BM41" s="105">
        <v>0.0</v>
      </c>
      <c r="BN41" s="106">
        <v>0.0</v>
      </c>
      <c r="BO41" s="106">
        <v>0.0</v>
      </c>
      <c r="BP41" s="107"/>
      <c r="BQ41" s="105">
        <v>3.0</v>
      </c>
      <c r="BR41" s="105">
        <v>3.0</v>
      </c>
      <c r="BS41" s="105">
        <v>0.0</v>
      </c>
      <c r="BT41" s="105">
        <v>0.0</v>
      </c>
      <c r="BU41" s="105">
        <v>0.0</v>
      </c>
      <c r="BV41" s="105">
        <v>0.0</v>
      </c>
      <c r="BW41" s="106">
        <v>0.0</v>
      </c>
      <c r="BX41" s="106">
        <v>0.0</v>
      </c>
      <c r="BY41" s="110"/>
      <c r="BZ41" s="108">
        <f t="shared" ref="BZ41:CB41" si="90">sum(BD41+BM41+BV41)</f>
        <v>0</v>
      </c>
      <c r="CA41" s="109">
        <f t="shared" si="90"/>
        <v>0</v>
      </c>
      <c r="CB41" s="109">
        <f t="shared" si="90"/>
        <v>0</v>
      </c>
      <c r="CC41" s="107"/>
      <c r="CD41" s="108">
        <f t="shared" ref="CD41:CF41" si="91">AV41+BZ41</f>
        <v>0</v>
      </c>
      <c r="CE41" s="109">
        <f t="shared" si="91"/>
        <v>0</v>
      </c>
      <c r="CF41" s="109">
        <f t="shared" si="91"/>
        <v>0</v>
      </c>
      <c r="CG41" s="107"/>
      <c r="CH41" s="107"/>
    </row>
    <row r="42" ht="14.25" customHeight="1">
      <c r="A42" s="103"/>
      <c r="B42" s="104">
        <f t="shared" si="10"/>
        <v>44925</v>
      </c>
      <c r="C42" s="97"/>
      <c r="D42" s="105" t="s">
        <v>119</v>
      </c>
      <c r="E42" s="105"/>
      <c r="F42" s="105"/>
      <c r="G42" s="106">
        <v>0.0</v>
      </c>
      <c r="H42" s="105">
        <v>0.0</v>
      </c>
      <c r="I42" s="105">
        <v>0.0</v>
      </c>
      <c r="J42" s="105">
        <v>0.0</v>
      </c>
      <c r="K42" s="105">
        <v>0.0</v>
      </c>
      <c r="L42" s="107"/>
      <c r="M42" s="105">
        <v>0.0</v>
      </c>
      <c r="N42" s="105">
        <v>0.0</v>
      </c>
      <c r="O42" s="105">
        <v>0.0</v>
      </c>
      <c r="P42" s="107"/>
      <c r="Q42" s="105">
        <v>0.0</v>
      </c>
      <c r="R42" s="105">
        <v>0.0</v>
      </c>
      <c r="S42" s="105">
        <v>0.0</v>
      </c>
      <c r="T42" s="293">
        <f t="shared" si="6"/>
        <v>0</v>
      </c>
      <c r="U42" s="107"/>
      <c r="V42" s="105">
        <v>1.0</v>
      </c>
      <c r="W42" s="105">
        <v>1.0</v>
      </c>
      <c r="X42" s="105">
        <v>0.0</v>
      </c>
      <c r="Y42" s="105">
        <v>0.0</v>
      </c>
      <c r="Z42" s="105">
        <v>0.0</v>
      </c>
      <c r="AA42" s="106">
        <v>0.0</v>
      </c>
      <c r="AB42" s="106">
        <v>0.0</v>
      </c>
      <c r="AC42" s="107"/>
      <c r="AD42" s="105">
        <v>0.0</v>
      </c>
      <c r="AE42" s="105">
        <v>0.0</v>
      </c>
      <c r="AF42" s="105">
        <v>0.0</v>
      </c>
      <c r="AG42" s="105">
        <v>0.0</v>
      </c>
      <c r="AH42" s="105">
        <v>0.0</v>
      </c>
      <c r="AI42" s="105">
        <v>0.0</v>
      </c>
      <c r="AJ42" s="106">
        <v>0.0</v>
      </c>
      <c r="AK42" s="106">
        <v>0.0</v>
      </c>
      <c r="AL42" s="107"/>
      <c r="AM42" s="105">
        <v>1.0</v>
      </c>
      <c r="AN42" s="105">
        <v>0.0</v>
      </c>
      <c r="AO42" s="105">
        <v>1.0</v>
      </c>
      <c r="AP42" s="105">
        <v>0.0</v>
      </c>
      <c r="AQ42" s="105">
        <v>0.0</v>
      </c>
      <c r="AR42" s="105">
        <v>0.0</v>
      </c>
      <c r="AS42" s="106">
        <v>0.0</v>
      </c>
      <c r="AT42" s="106">
        <v>0.0</v>
      </c>
      <c r="AU42" s="110"/>
      <c r="AV42" s="108">
        <f t="shared" ref="AV42:AX42" si="92">sum(Z42+AI42+AR42)</f>
        <v>0</v>
      </c>
      <c r="AW42" s="109">
        <f t="shared" si="92"/>
        <v>0</v>
      </c>
      <c r="AX42" s="109">
        <f t="shared" si="92"/>
        <v>0</v>
      </c>
      <c r="AY42" s="107"/>
      <c r="AZ42" s="105">
        <v>0.0</v>
      </c>
      <c r="BA42" s="105">
        <v>0.0</v>
      </c>
      <c r="BB42" s="105">
        <v>0.0</v>
      </c>
      <c r="BC42" s="105">
        <v>0.0</v>
      </c>
      <c r="BD42" s="105">
        <v>0.0</v>
      </c>
      <c r="BE42" s="106">
        <v>0.0</v>
      </c>
      <c r="BF42" s="106">
        <v>0.0</v>
      </c>
      <c r="BG42" s="107"/>
      <c r="BH42" s="105">
        <v>0.0</v>
      </c>
      <c r="BI42" s="105">
        <v>0.0</v>
      </c>
      <c r="BJ42" s="105">
        <v>0.0</v>
      </c>
      <c r="BK42" s="105">
        <v>0.0</v>
      </c>
      <c r="BL42" s="105">
        <v>0.0</v>
      </c>
      <c r="BM42" s="105">
        <v>0.0</v>
      </c>
      <c r="BN42" s="106">
        <v>0.0</v>
      </c>
      <c r="BO42" s="106">
        <v>0.0</v>
      </c>
      <c r="BP42" s="107"/>
      <c r="BQ42" s="105">
        <v>1.0</v>
      </c>
      <c r="BR42" s="105">
        <v>1.0</v>
      </c>
      <c r="BS42" s="105">
        <v>0.0</v>
      </c>
      <c r="BT42" s="105">
        <v>0.0</v>
      </c>
      <c r="BU42" s="105">
        <v>0.0</v>
      </c>
      <c r="BV42" s="105">
        <v>0.0</v>
      </c>
      <c r="BW42" s="106">
        <v>0.0</v>
      </c>
      <c r="BX42" s="106">
        <v>0.0</v>
      </c>
      <c r="BY42" s="110"/>
      <c r="BZ42" s="108">
        <f t="shared" ref="BZ42:CB42" si="93">sum(BD42+BM42+BV42)</f>
        <v>0</v>
      </c>
      <c r="CA42" s="109">
        <f t="shared" si="93"/>
        <v>0</v>
      </c>
      <c r="CB42" s="109">
        <f t="shared" si="93"/>
        <v>0</v>
      </c>
      <c r="CC42" s="107"/>
      <c r="CD42" s="108">
        <f t="shared" ref="CD42:CF42" si="94">AV42+BZ42</f>
        <v>0</v>
      </c>
      <c r="CE42" s="109">
        <f t="shared" si="94"/>
        <v>0</v>
      </c>
      <c r="CF42" s="109">
        <f t="shared" si="94"/>
        <v>0</v>
      </c>
      <c r="CG42" s="107"/>
      <c r="CH42" s="107"/>
    </row>
    <row r="43" ht="14.25" customHeight="1">
      <c r="A43" s="103"/>
      <c r="B43" s="104">
        <f t="shared" si="10"/>
        <v>44926</v>
      </c>
      <c r="C43" s="97"/>
      <c r="D43" s="105" t="s">
        <v>119</v>
      </c>
      <c r="E43" s="105"/>
      <c r="F43" s="105"/>
      <c r="G43" s="106">
        <v>0.0</v>
      </c>
      <c r="H43" s="105">
        <v>0.0</v>
      </c>
      <c r="I43" s="105">
        <v>0.0</v>
      </c>
      <c r="J43" s="105">
        <v>0.0</v>
      </c>
      <c r="K43" s="105">
        <v>1.0</v>
      </c>
      <c r="L43" s="107"/>
      <c r="M43" s="105">
        <v>0.0</v>
      </c>
      <c r="N43" s="105">
        <v>0.0</v>
      </c>
      <c r="O43" s="105">
        <v>0.0</v>
      </c>
      <c r="P43" s="107"/>
      <c r="Q43" s="105">
        <v>0.0</v>
      </c>
      <c r="R43" s="105">
        <v>0.0</v>
      </c>
      <c r="S43" s="105">
        <v>0.0</v>
      </c>
      <c r="T43" s="293">
        <f t="shared" si="6"/>
        <v>1</v>
      </c>
      <c r="U43" s="107"/>
      <c r="V43" s="105">
        <v>0.0</v>
      </c>
      <c r="W43" s="105">
        <v>0.0</v>
      </c>
      <c r="X43" s="105">
        <v>0.0</v>
      </c>
      <c r="Y43" s="105">
        <v>0.0</v>
      </c>
      <c r="Z43" s="105">
        <v>0.0</v>
      </c>
      <c r="AA43" s="106">
        <v>0.0</v>
      </c>
      <c r="AB43" s="106">
        <v>0.0</v>
      </c>
      <c r="AC43" s="107"/>
      <c r="AD43" s="105">
        <v>0.0</v>
      </c>
      <c r="AE43" s="105">
        <v>0.0</v>
      </c>
      <c r="AF43" s="105">
        <v>0.0</v>
      </c>
      <c r="AG43" s="105">
        <v>0.0</v>
      </c>
      <c r="AH43" s="105">
        <v>0.0</v>
      </c>
      <c r="AI43" s="105">
        <v>0.0</v>
      </c>
      <c r="AJ43" s="106">
        <v>0.0</v>
      </c>
      <c r="AK43" s="106">
        <v>0.0</v>
      </c>
      <c r="AL43" s="107"/>
      <c r="AM43" s="105">
        <v>0.0</v>
      </c>
      <c r="AN43" s="105">
        <v>0.0</v>
      </c>
      <c r="AO43" s="105">
        <v>0.0</v>
      </c>
      <c r="AP43" s="105">
        <v>0.0</v>
      </c>
      <c r="AQ43" s="105">
        <v>0.0</v>
      </c>
      <c r="AR43" s="105">
        <v>0.0</v>
      </c>
      <c r="AS43" s="106">
        <v>0.0</v>
      </c>
      <c r="AT43" s="106">
        <v>0.0</v>
      </c>
      <c r="AU43" s="110"/>
      <c r="AV43" s="108">
        <f t="shared" ref="AV43:AX43" si="95">sum(Z43+AI43+AR43)</f>
        <v>0</v>
      </c>
      <c r="AW43" s="109">
        <f t="shared" si="95"/>
        <v>0</v>
      </c>
      <c r="AX43" s="109">
        <f t="shared" si="95"/>
        <v>0</v>
      </c>
      <c r="AY43" s="107"/>
      <c r="AZ43" s="105">
        <v>0.0</v>
      </c>
      <c r="BA43" s="105">
        <v>0.0</v>
      </c>
      <c r="BB43" s="105">
        <v>0.0</v>
      </c>
      <c r="BC43" s="105">
        <v>0.0</v>
      </c>
      <c r="BD43" s="105">
        <v>0.0</v>
      </c>
      <c r="BE43" s="106">
        <v>0.0</v>
      </c>
      <c r="BF43" s="106">
        <v>0.0</v>
      </c>
      <c r="BG43" s="107"/>
      <c r="BH43" s="105">
        <v>0.0</v>
      </c>
      <c r="BI43" s="105">
        <v>0.0</v>
      </c>
      <c r="BJ43" s="105">
        <v>0.0</v>
      </c>
      <c r="BK43" s="105">
        <v>0.0</v>
      </c>
      <c r="BL43" s="105">
        <v>0.0</v>
      </c>
      <c r="BM43" s="105">
        <v>0.0</v>
      </c>
      <c r="BN43" s="106">
        <v>0.0</v>
      </c>
      <c r="BO43" s="106">
        <v>0.0</v>
      </c>
      <c r="BP43" s="107"/>
      <c r="BQ43" s="105">
        <v>0.0</v>
      </c>
      <c r="BR43" s="105">
        <v>0.0</v>
      </c>
      <c r="BS43" s="105">
        <v>0.0</v>
      </c>
      <c r="BT43" s="105">
        <v>0.0</v>
      </c>
      <c r="BU43" s="105">
        <v>0.0</v>
      </c>
      <c r="BV43" s="105">
        <v>0.0</v>
      </c>
      <c r="BW43" s="106">
        <v>0.0</v>
      </c>
      <c r="BX43" s="106">
        <v>0.0</v>
      </c>
      <c r="BY43" s="110"/>
      <c r="BZ43" s="108">
        <f t="shared" ref="BZ43:CB43" si="96">sum(BD43+BM43+BV43)</f>
        <v>0</v>
      </c>
      <c r="CA43" s="109">
        <f t="shared" si="96"/>
        <v>0</v>
      </c>
      <c r="CB43" s="109">
        <f t="shared" si="96"/>
        <v>0</v>
      </c>
      <c r="CC43" s="107"/>
      <c r="CD43" s="108">
        <f t="shared" ref="CD43:CF43" si="97">AV43+BZ43</f>
        <v>0</v>
      </c>
      <c r="CE43" s="109">
        <f t="shared" si="97"/>
        <v>0</v>
      </c>
      <c r="CF43" s="109">
        <f t="shared" si="97"/>
        <v>0</v>
      </c>
      <c r="CG43" s="107"/>
      <c r="CH43" s="107"/>
    </row>
    <row r="44" ht="15.75" customHeight="1">
      <c r="A44" s="97"/>
      <c r="B44" s="97"/>
      <c r="C44" s="112" t="s">
        <v>120</v>
      </c>
      <c r="D44" s="113">
        <f>sum(D46-D45)</f>
        <v>0</v>
      </c>
      <c r="E44" s="3"/>
      <c r="F44" s="114" t="s">
        <v>121</v>
      </c>
      <c r="G44" s="115">
        <f t="shared" ref="G44:K44" si="98">SUM(G13:G43)</f>
        <v>7000</v>
      </c>
      <c r="H44" s="116">
        <f t="shared" si="98"/>
        <v>62</v>
      </c>
      <c r="I44" s="117">
        <f t="shared" si="98"/>
        <v>152</v>
      </c>
      <c r="J44" s="117">
        <f t="shared" si="98"/>
        <v>95</v>
      </c>
      <c r="K44" s="117">
        <f t="shared" si="98"/>
        <v>16</v>
      </c>
      <c r="L44" s="118"/>
      <c r="M44" s="117">
        <f t="shared" ref="M44:O44" si="99">SUM(M13:M43)</f>
        <v>0</v>
      </c>
      <c r="N44" s="117">
        <f t="shared" si="99"/>
        <v>0</v>
      </c>
      <c r="O44" s="117">
        <f t="shared" si="99"/>
        <v>0</v>
      </c>
      <c r="P44" s="295"/>
      <c r="Q44" s="117">
        <f t="shared" ref="Q44:T44" si="100">SUM(Q13:Q43)</f>
        <v>0</v>
      </c>
      <c r="R44" s="117">
        <f t="shared" si="100"/>
        <v>0</v>
      </c>
      <c r="S44" s="117">
        <f t="shared" si="100"/>
        <v>0</v>
      </c>
      <c r="T44" s="117">
        <f t="shared" si="100"/>
        <v>16</v>
      </c>
      <c r="U44" s="118"/>
      <c r="V44" s="117">
        <f t="shared" ref="V44:AB44" si="101">SUM(V13:V43)</f>
        <v>6</v>
      </c>
      <c r="W44" s="117">
        <f t="shared" si="101"/>
        <v>5</v>
      </c>
      <c r="X44" s="117">
        <f t="shared" si="101"/>
        <v>1</v>
      </c>
      <c r="Y44" s="117">
        <f t="shared" si="101"/>
        <v>1</v>
      </c>
      <c r="Z44" s="117">
        <f t="shared" si="101"/>
        <v>1</v>
      </c>
      <c r="AA44" s="119">
        <f t="shared" si="101"/>
        <v>1500</v>
      </c>
      <c r="AB44" s="119">
        <f t="shared" si="101"/>
        <v>1500</v>
      </c>
      <c r="AC44" s="118"/>
      <c r="AD44" s="117">
        <f t="shared" ref="AD44:AK44" si="102">SUM(AD13:AD43)</f>
        <v>2</v>
      </c>
      <c r="AE44" s="117">
        <f t="shared" si="102"/>
        <v>2</v>
      </c>
      <c r="AF44" s="117">
        <f t="shared" si="102"/>
        <v>0</v>
      </c>
      <c r="AG44" s="117">
        <f t="shared" si="102"/>
        <v>2</v>
      </c>
      <c r="AH44" s="117">
        <f t="shared" si="102"/>
        <v>0</v>
      </c>
      <c r="AI44" s="117">
        <f t="shared" si="102"/>
        <v>2</v>
      </c>
      <c r="AJ44" s="119">
        <f t="shared" si="102"/>
        <v>7000</v>
      </c>
      <c r="AK44" s="119">
        <f t="shared" si="102"/>
        <v>7000</v>
      </c>
      <c r="AL44" s="296"/>
      <c r="AM44" s="120">
        <f t="shared" ref="AM44:AT44" si="103">SUM(AM13:AM43)</f>
        <v>14</v>
      </c>
      <c r="AN44" s="120">
        <f t="shared" si="103"/>
        <v>7</v>
      </c>
      <c r="AO44" s="117">
        <f t="shared" si="103"/>
        <v>8</v>
      </c>
      <c r="AP44" s="120">
        <f t="shared" si="103"/>
        <v>0</v>
      </c>
      <c r="AQ44" s="120">
        <f t="shared" si="103"/>
        <v>2</v>
      </c>
      <c r="AR44" s="120">
        <f t="shared" si="103"/>
        <v>3</v>
      </c>
      <c r="AS44" s="121">
        <f t="shared" si="103"/>
        <v>3000</v>
      </c>
      <c r="AT44" s="121">
        <f t="shared" si="103"/>
        <v>6500</v>
      </c>
      <c r="AU44" s="110"/>
      <c r="AV44" s="120">
        <f t="shared" ref="AV44:AX44" si="104">SUM(AV13:AV43)</f>
        <v>6</v>
      </c>
      <c r="AW44" s="121">
        <f t="shared" si="104"/>
        <v>11500</v>
      </c>
      <c r="AX44" s="121">
        <f t="shared" si="104"/>
        <v>15000</v>
      </c>
      <c r="AY44" s="122"/>
      <c r="AZ44" s="117">
        <f t="shared" ref="AZ44:BF44" si="105">SUM(AZ13:AZ43)</f>
        <v>14</v>
      </c>
      <c r="BA44" s="117">
        <f t="shared" si="105"/>
        <v>13</v>
      </c>
      <c r="BB44" s="117">
        <f t="shared" si="105"/>
        <v>0</v>
      </c>
      <c r="BC44" s="117">
        <f t="shared" si="105"/>
        <v>1</v>
      </c>
      <c r="BD44" s="117">
        <f t="shared" si="105"/>
        <v>6</v>
      </c>
      <c r="BE44" s="119">
        <f t="shared" si="105"/>
        <v>17000</v>
      </c>
      <c r="BF44" s="119">
        <f t="shared" si="105"/>
        <v>17000</v>
      </c>
      <c r="BG44" s="118"/>
      <c r="BH44" s="117">
        <f t="shared" ref="BH44:BO44" si="106">SUM(BH13:BH43)</f>
        <v>2</v>
      </c>
      <c r="BI44" s="117">
        <f t="shared" si="106"/>
        <v>2</v>
      </c>
      <c r="BJ44" s="117">
        <f t="shared" si="106"/>
        <v>0</v>
      </c>
      <c r="BK44" s="117">
        <f t="shared" si="106"/>
        <v>2</v>
      </c>
      <c r="BL44" s="117">
        <f t="shared" si="106"/>
        <v>0</v>
      </c>
      <c r="BM44" s="117">
        <f t="shared" si="106"/>
        <v>2</v>
      </c>
      <c r="BN44" s="119">
        <f t="shared" si="106"/>
        <v>7000</v>
      </c>
      <c r="BO44" s="119">
        <f t="shared" si="106"/>
        <v>7000</v>
      </c>
      <c r="BP44" s="296"/>
      <c r="BQ44" s="120">
        <f t="shared" ref="BQ44:BX44" si="107">SUM(BQ13:BQ43)</f>
        <v>56</v>
      </c>
      <c r="BR44" s="120">
        <f t="shared" si="107"/>
        <v>56</v>
      </c>
      <c r="BS44" s="117">
        <f t="shared" si="107"/>
        <v>0</v>
      </c>
      <c r="BT44" s="120">
        <f t="shared" si="107"/>
        <v>4</v>
      </c>
      <c r="BU44" s="120">
        <f t="shared" si="107"/>
        <v>0</v>
      </c>
      <c r="BV44" s="120">
        <f t="shared" si="107"/>
        <v>6</v>
      </c>
      <c r="BW44" s="121">
        <f t="shared" si="107"/>
        <v>16000</v>
      </c>
      <c r="BX44" s="121">
        <f t="shared" si="107"/>
        <v>19500</v>
      </c>
      <c r="BY44" s="110"/>
      <c r="BZ44" s="120">
        <f t="shared" ref="BZ44:CB44" si="108">SUM(BZ13:BZ43)</f>
        <v>14</v>
      </c>
      <c r="CA44" s="121">
        <f t="shared" si="108"/>
        <v>40000</v>
      </c>
      <c r="CB44" s="121">
        <f t="shared" si="108"/>
        <v>43500</v>
      </c>
      <c r="CC44" s="122"/>
      <c r="CD44" s="120">
        <f t="shared" ref="CD44:CF44" si="109">SUM(CD13:CD43)</f>
        <v>20</v>
      </c>
      <c r="CE44" s="121">
        <f t="shared" si="109"/>
        <v>51500</v>
      </c>
      <c r="CF44" s="121">
        <f t="shared" si="109"/>
        <v>58500</v>
      </c>
      <c r="CG44" s="122"/>
      <c r="CH44" s="122"/>
    </row>
    <row r="45" ht="15.75" customHeight="1">
      <c r="A45" s="3"/>
      <c r="B45" s="97"/>
      <c r="C45" s="123" t="s">
        <v>122</v>
      </c>
      <c r="D45" s="124">
        <f>MIN(D13:D43)</f>
        <v>0</v>
      </c>
      <c r="E45" s="3"/>
      <c r="F45" s="3"/>
      <c r="G45" s="97"/>
      <c r="H45" s="97"/>
      <c r="I45" s="125"/>
      <c r="J45" s="95"/>
      <c r="K45" s="95"/>
      <c r="L45" s="107"/>
      <c r="M45" s="3"/>
      <c r="N45" s="95"/>
      <c r="O45" s="95"/>
      <c r="P45" s="297"/>
      <c r="Q45" s="3"/>
      <c r="R45" s="95"/>
      <c r="S45" s="95"/>
      <c r="T45" s="3"/>
      <c r="U45" s="127"/>
      <c r="V45" s="3"/>
      <c r="W45" s="3"/>
      <c r="X45" s="3"/>
      <c r="Y45" s="3"/>
      <c r="Z45" s="128" t="s">
        <v>123</v>
      </c>
      <c r="AA45" s="129">
        <f>IFERROR(AA44/Z44,0)</f>
        <v>1500</v>
      </c>
      <c r="AB45" s="129">
        <f>IFERROR((AB44/Z44),0)</f>
        <v>1500</v>
      </c>
      <c r="AC45" s="127"/>
      <c r="AD45" s="3"/>
      <c r="AE45" s="3"/>
      <c r="AF45" s="3"/>
      <c r="AG45" s="3"/>
      <c r="AH45" s="3"/>
      <c r="AI45" s="128" t="s">
        <v>123</v>
      </c>
      <c r="AJ45" s="129">
        <f>IFERROR(AJ44/AI44,0)</f>
        <v>3500</v>
      </c>
      <c r="AK45" s="129">
        <f>IFERROR((AK44/AI44),0)</f>
        <v>3500</v>
      </c>
      <c r="AL45" s="3"/>
      <c r="AM45" s="3"/>
      <c r="AN45" s="3"/>
      <c r="AO45" s="3"/>
      <c r="AP45" s="3"/>
      <c r="AQ45" s="3"/>
      <c r="AR45" s="128" t="s">
        <v>123</v>
      </c>
      <c r="AS45" s="129">
        <f>IFERROR(AS44/AR44,0)</f>
        <v>1000</v>
      </c>
      <c r="AT45" s="129">
        <f>IFERROR((AT44/AR44),0)</f>
        <v>2166.666667</v>
      </c>
      <c r="AU45" s="110"/>
      <c r="AV45" s="128" t="s">
        <v>123</v>
      </c>
      <c r="AW45" s="129">
        <f>IFERROR(AW44/AV44,0)</f>
        <v>1916.666667</v>
      </c>
      <c r="AX45" s="129">
        <f>IFERROR((AX44/AV44),0)</f>
        <v>2500</v>
      </c>
      <c r="AY45" s="3"/>
      <c r="AZ45" s="3"/>
      <c r="BA45" s="3"/>
      <c r="BB45" s="3"/>
      <c r="BC45" s="3"/>
      <c r="BD45" s="128" t="s">
        <v>123</v>
      </c>
      <c r="BE45" s="129">
        <f>IFERROR(BE44/BD44,0)</f>
        <v>2833.333333</v>
      </c>
      <c r="BF45" s="129">
        <f>IFERROR((BF44/BD44),0)</f>
        <v>2833.333333</v>
      </c>
      <c r="BG45" s="127"/>
      <c r="BH45" s="3"/>
      <c r="BI45" s="3"/>
      <c r="BJ45" s="3"/>
      <c r="BK45" s="3"/>
      <c r="BL45" s="3"/>
      <c r="BM45" s="128" t="s">
        <v>123</v>
      </c>
      <c r="BN45" s="129">
        <f>IFERROR(BN44/BM44,0)</f>
        <v>3500</v>
      </c>
      <c r="BO45" s="129">
        <f>IFERROR((BO44/BM44),0)</f>
        <v>3500</v>
      </c>
      <c r="BP45" s="3"/>
      <c r="BQ45" s="3"/>
      <c r="BR45" s="3"/>
      <c r="BS45" s="3"/>
      <c r="BT45" s="3"/>
      <c r="BU45" s="3"/>
      <c r="BV45" s="128" t="s">
        <v>123</v>
      </c>
      <c r="BW45" s="129">
        <f>IFERROR(BW44/BV44,0)</f>
        <v>2666.666667</v>
      </c>
      <c r="BX45" s="129">
        <f>IFERROR((BX44/BV44),0)</f>
        <v>3250</v>
      </c>
      <c r="BY45" s="110"/>
      <c r="BZ45" s="128" t="s">
        <v>123</v>
      </c>
      <c r="CA45" s="129">
        <f>IFERROR(CA44/BZ44,0)</f>
        <v>2857.142857</v>
      </c>
      <c r="CB45" s="129">
        <f>IFERROR((CB44/BZ44),0)</f>
        <v>3107.142857</v>
      </c>
      <c r="CC45" s="3"/>
      <c r="CD45" s="128" t="s">
        <v>123</v>
      </c>
      <c r="CE45" s="129">
        <f>IFERROR(CE44/CD44,0)</f>
        <v>2575</v>
      </c>
      <c r="CF45" s="129">
        <f>IFERROR((CF44/CD44),0)</f>
        <v>2925</v>
      </c>
      <c r="CG45" s="3"/>
      <c r="CH45" s="3"/>
    </row>
    <row r="46" ht="15.75" customHeight="1">
      <c r="A46" s="3"/>
      <c r="B46" s="97"/>
      <c r="C46" s="123" t="s">
        <v>124</v>
      </c>
      <c r="D46" s="130">
        <f>MAX(D12:D42)</f>
        <v>0</v>
      </c>
      <c r="E46" s="3"/>
      <c r="F46" s="3"/>
      <c r="G46" s="97"/>
      <c r="H46" s="97"/>
      <c r="I46" s="125"/>
      <c r="J46" s="95"/>
      <c r="K46" s="95"/>
      <c r="L46" s="107"/>
      <c r="M46" s="3"/>
      <c r="N46" s="95"/>
      <c r="O46" s="95"/>
      <c r="P46" s="297"/>
      <c r="Q46" s="3"/>
      <c r="R46" s="95"/>
      <c r="S46" s="95"/>
      <c r="T46" s="3"/>
      <c r="U46" s="127"/>
      <c r="V46" s="3"/>
      <c r="W46" s="3"/>
      <c r="X46" s="3"/>
      <c r="Y46" s="3"/>
      <c r="Z46" s="3"/>
      <c r="AA46" s="3"/>
      <c r="AB46" s="3"/>
      <c r="AC46" s="127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110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127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110"/>
      <c r="BZ46" s="3"/>
      <c r="CA46" s="3"/>
      <c r="CB46" s="3"/>
      <c r="CC46" s="3"/>
      <c r="CD46" s="3"/>
      <c r="CE46" s="3"/>
      <c r="CF46" s="3"/>
      <c r="CG46" s="3"/>
      <c r="CH46" s="3"/>
    </row>
    <row r="47" ht="15.75" customHeight="1">
      <c r="A47" s="3"/>
      <c r="B47" s="97"/>
      <c r="C47" s="131"/>
      <c r="D47" s="132"/>
      <c r="E47" s="3"/>
      <c r="F47" s="3"/>
      <c r="G47" s="97"/>
      <c r="H47" s="97"/>
      <c r="I47" s="133" t="s">
        <v>204</v>
      </c>
      <c r="J47" s="16"/>
      <c r="K47" s="12"/>
      <c r="L47" s="107"/>
      <c r="M47" s="93" t="s">
        <v>196</v>
      </c>
      <c r="N47" s="84"/>
      <c r="O47" s="85"/>
      <c r="P47" s="55"/>
      <c r="Q47" s="93" t="s">
        <v>197</v>
      </c>
      <c r="R47" s="84"/>
      <c r="S47" s="85"/>
      <c r="T47" s="97"/>
      <c r="U47" s="97"/>
      <c r="V47" s="134"/>
      <c r="W47" s="84"/>
      <c r="X47" s="84"/>
      <c r="Y47" s="84"/>
      <c r="Z47" s="84"/>
      <c r="AA47" s="135"/>
      <c r="AB47" s="3"/>
      <c r="AC47" s="97"/>
      <c r="AD47" s="3"/>
      <c r="AE47" s="3"/>
      <c r="AF47" s="3"/>
      <c r="AG47" s="3"/>
      <c r="AH47" s="3"/>
      <c r="AI47" s="3"/>
      <c r="AJ47" s="135"/>
      <c r="AK47" s="136" t="s">
        <v>205</v>
      </c>
      <c r="AL47" s="84"/>
      <c r="AM47" s="137"/>
      <c r="AN47" s="136" t="s">
        <v>127</v>
      </c>
      <c r="AO47" s="84"/>
      <c r="AP47" s="135"/>
      <c r="AQ47" s="139" t="s">
        <v>199</v>
      </c>
      <c r="AR47" s="84"/>
      <c r="AS47" s="3"/>
      <c r="AT47" s="139" t="s">
        <v>95</v>
      </c>
      <c r="AU47" s="84"/>
      <c r="AV47" s="148"/>
      <c r="AW47" s="140"/>
      <c r="AX47" s="85"/>
      <c r="AY47" s="3"/>
      <c r="AZ47" s="138"/>
      <c r="BA47" s="84"/>
      <c r="BB47" s="84"/>
      <c r="BC47" s="84"/>
      <c r="BD47" s="84"/>
      <c r="BE47" s="135"/>
      <c r="BF47" s="3"/>
      <c r="BG47" s="97"/>
      <c r="BH47" s="3"/>
      <c r="BI47" s="3"/>
      <c r="BJ47" s="3"/>
      <c r="BK47" s="3"/>
      <c r="BL47" s="3"/>
      <c r="BM47" s="3"/>
      <c r="BN47" s="135"/>
      <c r="BO47" s="136" t="s">
        <v>206</v>
      </c>
      <c r="BP47" s="84"/>
      <c r="BQ47" s="137"/>
      <c r="BR47" s="136" t="s">
        <v>127</v>
      </c>
      <c r="BS47" s="84"/>
      <c r="BT47" s="135"/>
      <c r="BU47" s="139" t="s">
        <v>199</v>
      </c>
      <c r="BV47" s="84"/>
      <c r="BW47" s="3"/>
      <c r="BX47" s="139" t="s">
        <v>95</v>
      </c>
      <c r="BY47" s="84"/>
      <c r="BZ47" s="148"/>
      <c r="CA47" s="298" t="s">
        <v>207</v>
      </c>
      <c r="CB47" s="85"/>
      <c r="CC47" s="3"/>
      <c r="CD47" s="142" t="s">
        <v>128</v>
      </c>
      <c r="CE47" s="84"/>
      <c r="CF47" s="3"/>
      <c r="CG47" s="3"/>
      <c r="CH47" s="3"/>
    </row>
    <row r="48" ht="41.25" customHeight="1">
      <c r="A48" s="3"/>
      <c r="B48" s="97"/>
      <c r="C48" s="97"/>
      <c r="D48" s="97"/>
      <c r="E48" s="97"/>
      <c r="F48" s="143" t="s">
        <v>129</v>
      </c>
      <c r="G48" s="84"/>
      <c r="H48" s="97"/>
      <c r="I48" s="144" t="s">
        <v>130</v>
      </c>
      <c r="J48" s="145"/>
      <c r="K48" s="146"/>
      <c r="L48" s="107"/>
      <c r="M48" s="143" t="s">
        <v>130</v>
      </c>
      <c r="N48" s="84"/>
      <c r="O48" s="85"/>
      <c r="P48" s="107"/>
      <c r="Q48" s="143" t="s">
        <v>130</v>
      </c>
      <c r="R48" s="84"/>
      <c r="S48" s="85"/>
      <c r="T48" s="97"/>
      <c r="U48" s="97"/>
      <c r="V48" s="147"/>
      <c r="W48" s="85"/>
      <c r="X48" s="148"/>
      <c r="Y48" s="147"/>
      <c r="Z48" s="85"/>
      <c r="AA48" s="149"/>
      <c r="AB48" s="3"/>
      <c r="AC48" s="97"/>
      <c r="AD48" s="3"/>
      <c r="AE48" s="3"/>
      <c r="AF48" s="3"/>
      <c r="AG48" s="3"/>
      <c r="AH48" s="3"/>
      <c r="AI48" s="3"/>
      <c r="AJ48" s="149"/>
      <c r="AK48" s="150" t="s">
        <v>131</v>
      </c>
      <c r="AL48" s="84"/>
      <c r="AM48" s="151"/>
      <c r="AN48" s="150" t="s">
        <v>131</v>
      </c>
      <c r="AO48" s="84"/>
      <c r="AP48" s="263"/>
      <c r="AQ48" s="150" t="s">
        <v>131</v>
      </c>
      <c r="AR48" s="85"/>
      <c r="AS48" s="3"/>
      <c r="AT48" s="150" t="s">
        <v>131</v>
      </c>
      <c r="AU48" s="85"/>
      <c r="AV48" s="148"/>
      <c r="AW48" s="148"/>
      <c r="AX48" s="148"/>
      <c r="AY48" s="3"/>
      <c r="AZ48" s="152"/>
      <c r="BA48" s="85"/>
      <c r="BB48" s="153"/>
      <c r="BC48" s="152"/>
      <c r="BD48" s="85"/>
      <c r="BE48" s="149"/>
      <c r="BF48" s="3"/>
      <c r="BG48" s="97"/>
      <c r="BH48" s="3"/>
      <c r="BI48" s="3"/>
      <c r="BJ48" s="3"/>
      <c r="BK48" s="3"/>
      <c r="BL48" s="3"/>
      <c r="BM48" s="3"/>
      <c r="BN48" s="149"/>
      <c r="BO48" s="150" t="s">
        <v>131</v>
      </c>
      <c r="BP48" s="84"/>
      <c r="BQ48" s="151"/>
      <c r="BR48" s="150" t="s">
        <v>131</v>
      </c>
      <c r="BS48" s="84"/>
      <c r="BT48" s="263"/>
      <c r="BU48" s="150" t="s">
        <v>131</v>
      </c>
      <c r="BV48" s="85"/>
      <c r="BW48" s="3"/>
      <c r="BX48" s="150" t="s">
        <v>131</v>
      </c>
      <c r="BY48" s="85"/>
      <c r="BZ48" s="148"/>
      <c r="CA48" s="299" t="s">
        <v>177</v>
      </c>
      <c r="CB48" s="299" t="s">
        <v>178</v>
      </c>
      <c r="CC48" s="3"/>
      <c r="CD48" s="150" t="s">
        <v>131</v>
      </c>
      <c r="CE48" s="84"/>
      <c r="CF48" s="3"/>
      <c r="CG48" s="3"/>
      <c r="CH48" s="3"/>
    </row>
    <row r="49" ht="15.75" customHeight="1">
      <c r="A49" s="3"/>
      <c r="B49" s="97"/>
      <c r="C49" s="97"/>
      <c r="D49" s="97"/>
      <c r="E49" s="97"/>
      <c r="F49" s="155">
        <f>IFERROR(G44/H44,"-")</f>
        <v>112.9032258</v>
      </c>
      <c r="G49" s="63"/>
      <c r="H49" s="97"/>
      <c r="I49" s="156">
        <f>IFERROR(J44/I44,"-")</f>
        <v>0.625</v>
      </c>
      <c r="J49" s="62"/>
      <c r="K49" s="63"/>
      <c r="L49" s="107"/>
      <c r="M49" s="156" t="str">
        <f>IFERROR(N44/M44,"-")</f>
        <v>-</v>
      </c>
      <c r="N49" s="62"/>
      <c r="O49" s="63"/>
      <c r="P49" s="107"/>
      <c r="Q49" s="156" t="str">
        <f>IFERROR(R44/Q44,"-")</f>
        <v>-</v>
      </c>
      <c r="R49" s="62"/>
      <c r="S49" s="63"/>
      <c r="T49" s="97"/>
      <c r="U49" s="97"/>
      <c r="V49" s="157"/>
      <c r="W49" s="63"/>
      <c r="X49" s="158"/>
      <c r="Y49" s="159"/>
      <c r="Z49" s="160"/>
      <c r="AA49" s="161"/>
      <c r="AB49" s="3"/>
      <c r="AC49" s="97"/>
      <c r="AD49" s="3"/>
      <c r="AE49" s="3"/>
      <c r="AF49" s="3"/>
      <c r="AG49" s="3"/>
      <c r="AH49" s="3"/>
      <c r="AI49" s="3"/>
      <c r="AJ49" s="161"/>
      <c r="AK49" s="156">
        <f>IFERROR(AV44/(W44+AE44+AN44),"-")</f>
        <v>0.4285714286</v>
      </c>
      <c r="AL49" s="63"/>
      <c r="AM49" s="162"/>
      <c r="AN49" s="156">
        <f>IFERROR(Z44/W44,"-")</f>
        <v>0.2</v>
      </c>
      <c r="AO49" s="63"/>
      <c r="AP49" s="266"/>
      <c r="AQ49" s="156">
        <f>iferror(AI44/AE44,"-")</f>
        <v>1</v>
      </c>
      <c r="AR49" s="63"/>
      <c r="AS49" s="3"/>
      <c r="AT49" s="156">
        <f>IFERROR(AR44/AN44,"-")</f>
        <v>0.4285714286</v>
      </c>
      <c r="AU49" s="63"/>
      <c r="AV49" s="164"/>
      <c r="AW49" s="164"/>
      <c r="AX49" s="165"/>
      <c r="AY49" s="3"/>
      <c r="AZ49" s="163"/>
      <c r="BA49" s="63"/>
      <c r="BB49" s="166"/>
      <c r="BC49" s="167"/>
      <c r="BD49" s="160"/>
      <c r="BE49" s="161"/>
      <c r="BF49" s="3"/>
      <c r="BG49" s="97"/>
      <c r="BH49" s="3"/>
      <c r="BI49" s="3"/>
      <c r="BJ49" s="3"/>
      <c r="BK49" s="3"/>
      <c r="BL49" s="3"/>
      <c r="BM49" s="3"/>
      <c r="BN49" s="161"/>
      <c r="BO49" s="156">
        <f>IFERROR(BZ44/(BA44+BI44+BR44),"-")</f>
        <v>0.1971830986</v>
      </c>
      <c r="BP49" s="63"/>
      <c r="BQ49" s="162"/>
      <c r="BR49" s="156">
        <f>IFERROR(BD44/BA44,"-")</f>
        <v>0.4615384615</v>
      </c>
      <c r="BS49" s="63"/>
      <c r="BT49" s="266"/>
      <c r="BU49" s="156">
        <f>iferror(BM44/BI44,"-")</f>
        <v>1</v>
      </c>
      <c r="BV49" s="63"/>
      <c r="BW49" s="3"/>
      <c r="BX49" s="156">
        <f>IFERROR(BV44/BR44,"-")</f>
        <v>0.1071428571</v>
      </c>
      <c r="BY49" s="63"/>
      <c r="BZ49" s="164"/>
      <c r="CA49" s="300" t="str">
        <f>IFERROR(G4/(BA44+BI44+BR44+W44+AE44+AN44),"-")</f>
        <v>-</v>
      </c>
      <c r="CB49" s="301">
        <f>IFERROR(CE44/G44,"-")</f>
        <v>7.357142857</v>
      </c>
      <c r="CC49" s="3"/>
      <c r="CD49" s="156">
        <f>IFERROR((AV44+BZ44)/(BA44+BI44+BR44+W44+AE44+AN44),"-")</f>
        <v>0.2352941176</v>
      </c>
      <c r="CE49" s="63"/>
      <c r="CF49" s="3"/>
      <c r="CG49" s="3"/>
      <c r="CH49" s="3"/>
    </row>
    <row r="50" ht="15.75" customHeight="1">
      <c r="A50" s="3"/>
      <c r="B50" s="97"/>
      <c r="C50" s="97"/>
      <c r="D50" s="97"/>
      <c r="E50" s="97"/>
      <c r="G50" s="160"/>
      <c r="H50" s="97"/>
      <c r="I50" s="171"/>
      <c r="K50" s="160"/>
      <c r="L50" s="107"/>
      <c r="M50" s="171"/>
      <c r="O50" s="160"/>
      <c r="P50" s="107"/>
      <c r="Q50" s="171"/>
      <c r="S50" s="160"/>
      <c r="T50" s="97"/>
      <c r="U50" s="97"/>
      <c r="V50" s="171"/>
      <c r="W50" s="160"/>
      <c r="X50" s="158"/>
      <c r="Z50" s="160"/>
      <c r="AA50" s="161"/>
      <c r="AB50" s="3"/>
      <c r="AC50" s="97"/>
      <c r="AD50" s="3"/>
      <c r="AE50" s="3"/>
      <c r="AF50" s="3"/>
      <c r="AG50" s="3"/>
      <c r="AH50" s="3"/>
      <c r="AI50" s="3"/>
      <c r="AJ50" s="161"/>
      <c r="AK50" s="171"/>
      <c r="AL50" s="160"/>
      <c r="AM50" s="162"/>
      <c r="AN50" s="171"/>
      <c r="AO50" s="160"/>
      <c r="AP50" s="266"/>
      <c r="AQ50" s="171"/>
      <c r="AR50" s="160"/>
      <c r="AS50" s="3"/>
      <c r="AT50" s="171"/>
      <c r="AU50" s="160"/>
      <c r="AV50" s="173"/>
      <c r="AW50" s="173"/>
      <c r="AX50" s="173"/>
      <c r="AY50" s="3"/>
      <c r="AZ50" s="171"/>
      <c r="BA50" s="160"/>
      <c r="BB50" s="166"/>
      <c r="BD50" s="160"/>
      <c r="BE50" s="161"/>
      <c r="BF50" s="3"/>
      <c r="BG50" s="97"/>
      <c r="BH50" s="3"/>
      <c r="BI50" s="3"/>
      <c r="BJ50" s="3"/>
      <c r="BK50" s="3"/>
      <c r="BL50" s="3"/>
      <c r="BM50" s="3"/>
      <c r="BN50" s="161"/>
      <c r="BO50" s="171"/>
      <c r="BP50" s="160"/>
      <c r="BQ50" s="162"/>
      <c r="BR50" s="171"/>
      <c r="BS50" s="160"/>
      <c r="BT50" s="266"/>
      <c r="BU50" s="171"/>
      <c r="BV50" s="160"/>
      <c r="BW50" s="3"/>
      <c r="BX50" s="171"/>
      <c r="BY50" s="160"/>
      <c r="BZ50" s="173"/>
      <c r="CA50" s="173"/>
      <c r="CB50" s="173"/>
      <c r="CC50" s="3"/>
      <c r="CD50" s="171"/>
      <c r="CE50" s="160"/>
      <c r="CF50" s="3"/>
      <c r="CG50" s="3"/>
      <c r="CH50" s="3"/>
    </row>
    <row r="51" ht="15.0" customHeight="1">
      <c r="A51" s="3"/>
      <c r="B51" s="97"/>
      <c r="C51" s="97"/>
      <c r="D51" s="97"/>
      <c r="E51" s="97"/>
      <c r="F51" s="145"/>
      <c r="G51" s="146"/>
      <c r="H51" s="97"/>
      <c r="I51" s="175"/>
      <c r="J51" s="145"/>
      <c r="K51" s="146"/>
      <c r="L51" s="107"/>
      <c r="M51" s="175"/>
      <c r="N51" s="145"/>
      <c r="O51" s="146"/>
      <c r="P51" s="107"/>
      <c r="Q51" s="175"/>
      <c r="R51" s="145"/>
      <c r="S51" s="146"/>
      <c r="T51" s="97"/>
      <c r="U51" s="97"/>
      <c r="V51" s="175"/>
      <c r="W51" s="146"/>
      <c r="X51" s="158"/>
      <c r="Y51" s="145"/>
      <c r="Z51" s="146"/>
      <c r="AA51" s="166"/>
      <c r="AB51" s="3"/>
      <c r="AC51" s="97"/>
      <c r="AD51" s="3"/>
      <c r="AE51" s="3"/>
      <c r="AF51" s="3"/>
      <c r="AG51" s="3"/>
      <c r="AH51" s="3"/>
      <c r="AI51" s="3"/>
      <c r="AJ51" s="166"/>
      <c r="AK51" s="175"/>
      <c r="AL51" s="146"/>
      <c r="AM51" s="162"/>
      <c r="AN51" s="175"/>
      <c r="AO51" s="146"/>
      <c r="AP51" s="266"/>
      <c r="AQ51" s="175"/>
      <c r="AR51" s="146"/>
      <c r="AS51" s="3"/>
      <c r="AT51" s="175"/>
      <c r="AU51" s="146"/>
      <c r="AV51" s="177"/>
      <c r="AW51" s="177"/>
      <c r="AX51" s="177"/>
      <c r="AY51" s="3"/>
      <c r="AZ51" s="175"/>
      <c r="BA51" s="146"/>
      <c r="BB51" s="166"/>
      <c r="BC51" s="145"/>
      <c r="BD51" s="146"/>
      <c r="BE51" s="166"/>
      <c r="BF51" s="3"/>
      <c r="BG51" s="97"/>
      <c r="BH51" s="3"/>
      <c r="BI51" s="3"/>
      <c r="BJ51" s="3"/>
      <c r="BK51" s="3"/>
      <c r="BL51" s="3"/>
      <c r="BM51" s="3"/>
      <c r="BN51" s="166"/>
      <c r="BO51" s="175"/>
      <c r="BP51" s="146"/>
      <c r="BQ51" s="162"/>
      <c r="BR51" s="175"/>
      <c r="BS51" s="146"/>
      <c r="BT51" s="266"/>
      <c r="BU51" s="175"/>
      <c r="BV51" s="146"/>
      <c r="BW51" s="3"/>
      <c r="BX51" s="175"/>
      <c r="BY51" s="146"/>
      <c r="BZ51" s="177"/>
      <c r="CA51" s="177"/>
      <c r="CB51" s="177"/>
      <c r="CC51" s="3"/>
      <c r="CD51" s="175"/>
      <c r="CE51" s="146"/>
      <c r="CF51" s="3"/>
      <c r="CG51" s="3"/>
      <c r="CH51" s="3"/>
    </row>
    <row r="52" ht="15.75" customHeight="1">
      <c r="A52" s="3"/>
      <c r="B52" s="3"/>
      <c r="C52" s="3"/>
      <c r="D52" s="3"/>
      <c r="E52" s="3"/>
      <c r="F52" s="143" t="s">
        <v>132</v>
      </c>
      <c r="G52" s="84"/>
      <c r="H52" s="3"/>
      <c r="I52" s="143" t="s">
        <v>133</v>
      </c>
      <c r="J52" s="84"/>
      <c r="K52" s="85"/>
      <c r="L52" s="107"/>
      <c r="M52" s="143" t="s">
        <v>133</v>
      </c>
      <c r="N52" s="84"/>
      <c r="O52" s="85"/>
      <c r="P52" s="107"/>
      <c r="Q52" s="143" t="s">
        <v>133</v>
      </c>
      <c r="R52" s="84"/>
      <c r="S52" s="85"/>
      <c r="T52" s="3"/>
      <c r="U52" s="3"/>
      <c r="V52" s="147"/>
      <c r="W52" s="84"/>
      <c r="X52" s="148"/>
      <c r="Y52" s="147"/>
      <c r="Z52" s="85"/>
      <c r="AA52" s="152"/>
      <c r="AB52" s="3"/>
      <c r="AC52" s="3"/>
      <c r="AD52" s="3"/>
      <c r="AE52" s="3"/>
      <c r="AF52" s="3"/>
      <c r="AG52" s="3"/>
      <c r="AH52" s="3"/>
      <c r="AI52" s="3"/>
      <c r="AJ52" s="152"/>
      <c r="AK52" s="150" t="s">
        <v>134</v>
      </c>
      <c r="AL52" s="84"/>
      <c r="AM52" s="151"/>
      <c r="AN52" s="150" t="s">
        <v>134</v>
      </c>
      <c r="AO52" s="84"/>
      <c r="AP52" s="266"/>
      <c r="AQ52" s="150" t="s">
        <v>134</v>
      </c>
      <c r="AR52" s="85"/>
      <c r="AS52" s="3"/>
      <c r="AT52" s="150" t="s">
        <v>134</v>
      </c>
      <c r="AU52" s="85"/>
      <c r="AV52" s="148"/>
      <c r="AW52" s="148"/>
      <c r="AX52" s="148"/>
      <c r="AY52" s="3"/>
      <c r="AZ52" s="152"/>
      <c r="BA52" s="84"/>
      <c r="BB52" s="153"/>
      <c r="BC52" s="152"/>
      <c r="BD52" s="85"/>
      <c r="BE52" s="152"/>
      <c r="BF52" s="3"/>
      <c r="BG52" s="3"/>
      <c r="BH52" s="3"/>
      <c r="BI52" s="3"/>
      <c r="BJ52" s="3"/>
      <c r="BK52" s="3"/>
      <c r="BL52" s="3"/>
      <c r="BM52" s="3"/>
      <c r="BN52" s="152"/>
      <c r="BO52" s="150" t="s">
        <v>134</v>
      </c>
      <c r="BP52" s="84"/>
      <c r="BQ52" s="151"/>
      <c r="BR52" s="150" t="s">
        <v>134</v>
      </c>
      <c r="BS52" s="84"/>
      <c r="BT52" s="266"/>
      <c r="BU52" s="150" t="s">
        <v>134</v>
      </c>
      <c r="BV52" s="85"/>
      <c r="BW52" s="3"/>
      <c r="BX52" s="150" t="s">
        <v>134</v>
      </c>
      <c r="BY52" s="85"/>
      <c r="BZ52" s="148"/>
      <c r="CA52" s="299" t="s">
        <v>182</v>
      </c>
      <c r="CB52" s="299" t="s">
        <v>183</v>
      </c>
      <c r="CC52" s="3"/>
      <c r="CD52" s="150" t="s">
        <v>134</v>
      </c>
      <c r="CE52" s="84"/>
      <c r="CF52" s="3"/>
      <c r="CG52" s="3"/>
      <c r="CH52" s="3"/>
    </row>
    <row r="53" ht="15.75" customHeight="1">
      <c r="A53" s="3"/>
      <c r="B53" s="3"/>
      <c r="C53" s="3"/>
      <c r="D53" s="3"/>
      <c r="E53" s="3"/>
      <c r="F53" s="179">
        <f>IFERROR(I5/(I4),"-")</f>
        <v>2.451612903</v>
      </c>
      <c r="G53" s="63"/>
      <c r="H53" s="3"/>
      <c r="I53" s="180">
        <f>IFERROR(K44/J44,"-")</f>
        <v>0.1684210526</v>
      </c>
      <c r="J53" s="62"/>
      <c r="K53" s="63"/>
      <c r="L53" s="181"/>
      <c r="M53" s="180" t="str">
        <f>IFERROR(O44/N44,"-")</f>
        <v>-</v>
      </c>
      <c r="N53" s="62"/>
      <c r="O53" s="63"/>
      <c r="P53" s="107"/>
      <c r="Q53" s="180" t="str">
        <f>IFERROR(S44/R44,"-")</f>
        <v>-</v>
      </c>
      <c r="R53" s="62"/>
      <c r="S53" s="63"/>
      <c r="T53" s="3"/>
      <c r="U53" s="3"/>
      <c r="V53" s="157"/>
      <c r="W53" s="63"/>
      <c r="X53" s="182"/>
      <c r="Y53" s="157"/>
      <c r="Z53" s="63"/>
      <c r="AA53" s="163"/>
      <c r="AB53" s="3"/>
      <c r="AC53" s="3"/>
      <c r="AD53" s="3"/>
      <c r="AE53" s="3"/>
      <c r="AF53" s="3"/>
      <c r="AG53" s="3"/>
      <c r="AH53" s="3"/>
      <c r="AI53" s="3"/>
      <c r="AJ53" s="163"/>
      <c r="AK53" s="156">
        <f>IFERROR((X44+AG44+AP44)/(V44+AE44+AN44),"-")</f>
        <v>0.2</v>
      </c>
      <c r="AL53" s="63"/>
      <c r="AM53" s="162"/>
      <c r="AN53" s="156">
        <f>iferror(X44/V44,"-")</f>
        <v>0.1666666667</v>
      </c>
      <c r="AO53" s="63"/>
      <c r="AP53" s="266"/>
      <c r="AQ53" s="156">
        <f>iferror(AI44/AG44,"-")</f>
        <v>1</v>
      </c>
      <c r="AR53" s="63"/>
      <c r="AS53" s="3"/>
      <c r="AT53" s="156">
        <f>IFERROR(AR44/AN44,"-")</f>
        <v>0.4285714286</v>
      </c>
      <c r="AU53" s="63"/>
      <c r="AV53" s="184"/>
      <c r="AW53" s="184"/>
      <c r="AX53" s="185"/>
      <c r="AY53" s="3"/>
      <c r="AZ53" s="163"/>
      <c r="BA53" s="63"/>
      <c r="BB53" s="186"/>
      <c r="BC53" s="163"/>
      <c r="BD53" s="63"/>
      <c r="BE53" s="163"/>
      <c r="BF53" s="3"/>
      <c r="BG53" s="3"/>
      <c r="BH53" s="3"/>
      <c r="BI53" s="3"/>
      <c r="BJ53" s="3"/>
      <c r="BK53" s="3"/>
      <c r="BL53" s="3"/>
      <c r="BM53" s="3"/>
      <c r="BN53" s="163"/>
      <c r="BO53" s="156">
        <f>IFERROR((BB44+BK44+BT44)/(AZ44+BI44+BR44),"-")</f>
        <v>0.08333333333</v>
      </c>
      <c r="BP53" s="63"/>
      <c r="BQ53" s="162"/>
      <c r="BR53" s="156">
        <f>iferror(BB44/AZ44,"-")</f>
        <v>0</v>
      </c>
      <c r="BS53" s="63"/>
      <c r="BT53" s="266"/>
      <c r="BU53" s="156">
        <f>iferror(BM44/BK44,"-")</f>
        <v>1</v>
      </c>
      <c r="BV53" s="63"/>
      <c r="BW53" s="3"/>
      <c r="BX53" s="156">
        <f>IFERROR(BV44/BR44,"-")</f>
        <v>0.1071428571</v>
      </c>
      <c r="BY53" s="63"/>
      <c r="BZ53" s="184"/>
      <c r="CA53" s="302">
        <f>IFERROR(G44/CD44,"-")</f>
        <v>350</v>
      </c>
      <c r="CB53" s="303">
        <f>IFERROR(CF44/G44,"-")</f>
        <v>8.357142857</v>
      </c>
      <c r="CC53" s="3"/>
      <c r="CD53" s="156">
        <f>IFERROR((BB44+BK44+BT44+X44+AG44+AP44)/(AZ44+BI44+BR44+V44+AE44+AN44),"-")</f>
        <v>0.1034482759</v>
      </c>
      <c r="CE53" s="63"/>
      <c r="CF53" s="3"/>
      <c r="CG53" s="3"/>
      <c r="CH53" s="3"/>
    </row>
    <row r="54" ht="15.75" customHeight="1">
      <c r="A54" s="3"/>
      <c r="B54" s="3"/>
      <c r="C54" s="3"/>
      <c r="D54" s="3"/>
      <c r="E54" s="3"/>
      <c r="G54" s="160"/>
      <c r="H54" s="3"/>
      <c r="I54" s="171"/>
      <c r="K54" s="160"/>
      <c r="L54" s="107"/>
      <c r="M54" s="171"/>
      <c r="O54" s="160"/>
      <c r="P54" s="55"/>
      <c r="Q54" s="171"/>
      <c r="S54" s="160"/>
      <c r="T54" s="3"/>
      <c r="U54" s="3"/>
      <c r="V54" s="171"/>
      <c r="W54" s="160"/>
      <c r="X54" s="182"/>
      <c r="Y54" s="171"/>
      <c r="Z54" s="160"/>
      <c r="AA54" s="171"/>
      <c r="AB54" s="3"/>
      <c r="AC54" s="3"/>
      <c r="AD54" s="3"/>
      <c r="AE54" s="3"/>
      <c r="AF54" s="3"/>
      <c r="AG54" s="3"/>
      <c r="AH54" s="3"/>
      <c r="AI54" s="3"/>
      <c r="AJ54" s="171"/>
      <c r="AK54" s="171"/>
      <c r="AL54" s="160"/>
      <c r="AM54" s="162"/>
      <c r="AN54" s="171"/>
      <c r="AO54" s="160"/>
      <c r="AP54" s="266"/>
      <c r="AQ54" s="171"/>
      <c r="AR54" s="160"/>
      <c r="AS54" s="3"/>
      <c r="AT54" s="171"/>
      <c r="AU54" s="160"/>
      <c r="AV54" s="173"/>
      <c r="AW54" s="173"/>
      <c r="AX54" s="173"/>
      <c r="AY54" s="3"/>
      <c r="AZ54" s="171"/>
      <c r="BA54" s="160"/>
      <c r="BB54" s="186"/>
      <c r="BC54" s="171"/>
      <c r="BD54" s="160"/>
      <c r="BE54" s="171"/>
      <c r="BF54" s="3"/>
      <c r="BG54" s="3"/>
      <c r="BH54" s="3"/>
      <c r="BI54" s="3"/>
      <c r="BJ54" s="3"/>
      <c r="BK54" s="3"/>
      <c r="BL54" s="3"/>
      <c r="BM54" s="3"/>
      <c r="BN54" s="171"/>
      <c r="BO54" s="171"/>
      <c r="BP54" s="160"/>
      <c r="BQ54" s="162"/>
      <c r="BR54" s="171"/>
      <c r="BS54" s="160"/>
      <c r="BT54" s="266"/>
      <c r="BU54" s="171"/>
      <c r="BV54" s="160"/>
      <c r="BW54" s="3"/>
      <c r="BX54" s="171"/>
      <c r="BY54" s="160"/>
      <c r="BZ54" s="173"/>
      <c r="CA54" s="173"/>
      <c r="CB54" s="173"/>
      <c r="CC54" s="3"/>
      <c r="CD54" s="171"/>
      <c r="CE54" s="160"/>
      <c r="CF54" s="3"/>
      <c r="CG54" s="3"/>
      <c r="CH54" s="3"/>
    </row>
    <row r="55" ht="15.75" customHeight="1">
      <c r="A55" s="3"/>
      <c r="B55" s="3"/>
      <c r="C55" s="3"/>
      <c r="D55" s="3"/>
      <c r="E55" s="3"/>
      <c r="F55" s="145"/>
      <c r="G55" s="146"/>
      <c r="H55" s="3"/>
      <c r="I55" s="175"/>
      <c r="J55" s="145"/>
      <c r="K55" s="146"/>
      <c r="L55" s="107"/>
      <c r="M55" s="175"/>
      <c r="N55" s="145"/>
      <c r="O55" s="146"/>
      <c r="P55" s="297"/>
      <c r="Q55" s="175"/>
      <c r="R55" s="145"/>
      <c r="S55" s="146"/>
      <c r="T55" s="3"/>
      <c r="U55" s="3"/>
      <c r="V55" s="175"/>
      <c r="W55" s="146"/>
      <c r="X55" s="182"/>
      <c r="Y55" s="175"/>
      <c r="Z55" s="146"/>
      <c r="AA55" s="175"/>
      <c r="AB55" s="3"/>
      <c r="AC55" s="3"/>
      <c r="AD55" s="3"/>
      <c r="AE55" s="3"/>
      <c r="AF55" s="3"/>
      <c r="AG55" s="3"/>
      <c r="AH55" s="3"/>
      <c r="AI55" s="3"/>
      <c r="AJ55" s="175"/>
      <c r="AK55" s="175"/>
      <c r="AL55" s="146"/>
      <c r="AM55" s="162"/>
      <c r="AN55" s="175"/>
      <c r="AO55" s="146"/>
      <c r="AP55" s="272"/>
      <c r="AQ55" s="175"/>
      <c r="AR55" s="146"/>
      <c r="AS55" s="3"/>
      <c r="AT55" s="175"/>
      <c r="AU55" s="146"/>
      <c r="AV55" s="177"/>
      <c r="AW55" s="177"/>
      <c r="AX55" s="177"/>
      <c r="AY55" s="3"/>
      <c r="AZ55" s="175"/>
      <c r="BA55" s="146"/>
      <c r="BB55" s="186"/>
      <c r="BC55" s="175"/>
      <c r="BD55" s="146"/>
      <c r="BE55" s="175"/>
      <c r="BF55" s="3"/>
      <c r="BG55" s="3"/>
      <c r="BH55" s="3"/>
      <c r="BI55" s="3"/>
      <c r="BJ55" s="3"/>
      <c r="BK55" s="3"/>
      <c r="BL55" s="3"/>
      <c r="BM55" s="3"/>
      <c r="BN55" s="175"/>
      <c r="BO55" s="175"/>
      <c r="BP55" s="146"/>
      <c r="BQ55" s="162"/>
      <c r="BR55" s="175"/>
      <c r="BS55" s="146"/>
      <c r="BT55" s="272"/>
      <c r="BU55" s="175"/>
      <c r="BV55" s="146"/>
      <c r="BW55" s="3"/>
      <c r="BX55" s="175"/>
      <c r="BY55" s="146"/>
      <c r="BZ55" s="177"/>
      <c r="CA55" s="177"/>
      <c r="CB55" s="177"/>
      <c r="CC55" s="3"/>
      <c r="CD55" s="175"/>
      <c r="CE55" s="146"/>
      <c r="CF55" s="3"/>
      <c r="CG55" s="3"/>
      <c r="CH55" s="3"/>
    </row>
    <row r="56" ht="15.75" customHeight="1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304"/>
      <c r="Q56" s="110"/>
      <c r="R56" s="110"/>
      <c r="S56" s="110"/>
      <c r="T56" s="110"/>
      <c r="U56" s="110"/>
      <c r="V56" s="189"/>
      <c r="W56" s="189"/>
      <c r="X56" s="189"/>
      <c r="Y56" s="189"/>
      <c r="Z56" s="189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50" t="s">
        <v>135</v>
      </c>
      <c r="AL56" s="84"/>
      <c r="AM56" s="190"/>
      <c r="AN56" s="150" t="s">
        <v>135</v>
      </c>
      <c r="AO56" s="84"/>
      <c r="AP56" s="110"/>
      <c r="AQ56" s="150" t="s">
        <v>135</v>
      </c>
      <c r="AR56" s="84"/>
      <c r="AS56" s="110"/>
      <c r="AT56" s="150" t="s">
        <v>135</v>
      </c>
      <c r="AU56" s="84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  <c r="BI56" s="110"/>
      <c r="BJ56" s="110"/>
      <c r="BK56" s="110"/>
      <c r="BL56" s="110"/>
      <c r="BM56" s="110"/>
      <c r="BN56" s="110"/>
      <c r="BO56" s="150" t="s">
        <v>135</v>
      </c>
      <c r="BP56" s="84"/>
      <c r="BQ56" s="190"/>
      <c r="BR56" s="150" t="s">
        <v>135</v>
      </c>
      <c r="BS56" s="84"/>
      <c r="BT56" s="110"/>
      <c r="BU56" s="150" t="s">
        <v>135</v>
      </c>
      <c r="BV56" s="84"/>
      <c r="BW56" s="110"/>
      <c r="BX56" s="150" t="s">
        <v>135</v>
      </c>
      <c r="BY56" s="84"/>
      <c r="BZ56" s="110"/>
      <c r="CA56" s="110"/>
      <c r="CB56" s="110"/>
      <c r="CC56" s="110"/>
      <c r="CD56" s="150" t="s">
        <v>135</v>
      </c>
      <c r="CE56" s="84"/>
      <c r="CF56" s="3"/>
      <c r="CG56" s="3"/>
      <c r="CH56" s="110"/>
    </row>
    <row r="57" ht="15.75" customHeight="1">
      <c r="A57" s="110"/>
      <c r="B57" s="110"/>
      <c r="C57" s="110"/>
      <c r="D57" s="110"/>
      <c r="E57" s="110"/>
      <c r="F57" s="110"/>
      <c r="G57" s="110"/>
      <c r="H57" s="110"/>
      <c r="I57" s="110"/>
      <c r="J57" s="191" t="s">
        <v>136</v>
      </c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89"/>
      <c r="W57" s="192"/>
      <c r="X57" s="84"/>
      <c r="Y57" s="85"/>
      <c r="Z57" s="190"/>
      <c r="AA57" s="190"/>
      <c r="AB57" s="190"/>
      <c r="AC57" s="110"/>
      <c r="AD57" s="110"/>
      <c r="AE57" s="102"/>
      <c r="AF57" s="193"/>
      <c r="AG57" s="84"/>
      <c r="AH57" s="85"/>
      <c r="AI57" s="190"/>
      <c r="AJ57" s="190"/>
      <c r="AK57" s="156">
        <f>IFERROR((W44+AE44+AN44)/(V44+AD44+AM44),"-")</f>
        <v>0.6363636364</v>
      </c>
      <c r="AL57" s="63"/>
      <c r="AM57" s="110"/>
      <c r="AN57" s="156">
        <f>iferror(W44/V44,"-")</f>
        <v>0.8333333333</v>
      </c>
      <c r="AO57" s="63"/>
      <c r="AP57" s="110"/>
      <c r="AQ57" s="156">
        <f>iferror(AE44/AD44,"-")</f>
        <v>1</v>
      </c>
      <c r="AR57" s="63"/>
      <c r="AS57" s="110"/>
      <c r="AT57" s="156">
        <f>iferror(AN44/AM44,"-")</f>
        <v>0.5</v>
      </c>
      <c r="AU57" s="63"/>
      <c r="AV57" s="110"/>
      <c r="AW57" s="110"/>
      <c r="AX57" s="110"/>
      <c r="AY57" s="110"/>
      <c r="AZ57" s="110"/>
      <c r="BA57" s="193"/>
      <c r="BB57" s="84"/>
      <c r="BC57" s="85"/>
      <c r="BD57" s="190"/>
      <c r="BE57" s="190"/>
      <c r="BF57" s="190"/>
      <c r="BG57" s="110"/>
      <c r="BH57" s="110"/>
      <c r="BI57" s="102"/>
      <c r="BJ57" s="193"/>
      <c r="BK57" s="84"/>
      <c r="BL57" s="85"/>
      <c r="BM57" s="190"/>
      <c r="BN57" s="190"/>
      <c r="BO57" s="156">
        <f>IFERROR((BA44+BI44+BR44)/(AZ44+BH44+BQ44),"-")</f>
        <v>0.9861111111</v>
      </c>
      <c r="BP57" s="63"/>
      <c r="BQ57" s="110"/>
      <c r="BR57" s="156">
        <f>iferror(BA44/AZ44,"-")</f>
        <v>0.9285714286</v>
      </c>
      <c r="BS57" s="63"/>
      <c r="BT57" s="110"/>
      <c r="BU57" s="156">
        <f>iferror(BI44/BH44,"-")</f>
        <v>1</v>
      </c>
      <c r="BV57" s="63"/>
      <c r="BW57" s="110"/>
      <c r="BX57" s="156">
        <f>iferror(BR44/BQ44,"-")</f>
        <v>1</v>
      </c>
      <c r="BY57" s="63"/>
      <c r="BZ57" s="110"/>
      <c r="CA57" s="110"/>
      <c r="CB57" s="110"/>
      <c r="CC57" s="110"/>
      <c r="CD57" s="156">
        <f>IFERROR((BA44+BI44+BR44+W44+AE44+AN44)/(AZ44+BH44+BQ44+V44+AD44+AM44),"-")</f>
        <v>0.9042553191</v>
      </c>
      <c r="CE57" s="63"/>
      <c r="CF57" s="110"/>
      <c r="CG57" s="110"/>
      <c r="CH57" s="110"/>
    </row>
    <row r="58" ht="15.75" customHeight="1">
      <c r="A58" s="110"/>
      <c r="B58" s="110"/>
      <c r="C58" s="110"/>
      <c r="D58" s="110"/>
      <c r="E58" s="110"/>
      <c r="F58" s="110"/>
      <c r="G58" s="110"/>
      <c r="H58" s="110"/>
      <c r="I58" s="110"/>
      <c r="J58" s="194" t="s">
        <v>137</v>
      </c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63"/>
      <c r="X58" s="62"/>
      <c r="Y58" s="63"/>
      <c r="Z58" s="190"/>
      <c r="AA58" s="190"/>
      <c r="AB58" s="190"/>
      <c r="AC58" s="110"/>
      <c r="AD58" s="110"/>
      <c r="AE58" s="196"/>
      <c r="AF58" s="163"/>
      <c r="AG58" s="62"/>
      <c r="AH58" s="63"/>
      <c r="AI58" s="190"/>
      <c r="AJ58" s="190"/>
      <c r="AK58" s="171"/>
      <c r="AL58" s="160"/>
      <c r="AM58" s="110"/>
      <c r="AN58" s="171"/>
      <c r="AO58" s="160"/>
      <c r="AP58" s="110"/>
      <c r="AQ58" s="171"/>
      <c r="AR58" s="160"/>
      <c r="AS58" s="110"/>
      <c r="AT58" s="171"/>
      <c r="AU58" s="160"/>
      <c r="AV58" s="138"/>
      <c r="AW58" s="84"/>
      <c r="AX58" s="84"/>
      <c r="AY58" s="85"/>
      <c r="AZ58" s="110"/>
      <c r="BA58" s="163"/>
      <c r="BB58" s="62"/>
      <c r="BC58" s="63"/>
      <c r="BD58" s="190"/>
      <c r="BE58" s="190"/>
      <c r="BF58" s="190"/>
      <c r="BG58" s="110"/>
      <c r="BH58" s="110"/>
      <c r="BI58" s="196"/>
      <c r="BJ58" s="163"/>
      <c r="BK58" s="62"/>
      <c r="BL58" s="63"/>
      <c r="BM58" s="190"/>
      <c r="BN58" s="190"/>
      <c r="BO58" s="171"/>
      <c r="BP58" s="160"/>
      <c r="BQ58" s="110"/>
      <c r="BR58" s="171"/>
      <c r="BS58" s="160"/>
      <c r="BT58" s="110"/>
      <c r="BU58" s="171"/>
      <c r="BV58" s="160"/>
      <c r="BW58" s="110"/>
      <c r="BX58" s="171"/>
      <c r="BY58" s="160"/>
      <c r="BZ58" s="305"/>
      <c r="CA58" s="197"/>
      <c r="CB58" s="197"/>
      <c r="CC58" s="197"/>
      <c r="CD58" s="171"/>
      <c r="CE58" s="160"/>
      <c r="CF58" s="197"/>
      <c r="CG58" s="197"/>
      <c r="CH58" s="306"/>
    </row>
    <row r="59" ht="15.75" customHeight="1">
      <c r="A59" s="110"/>
      <c r="B59" s="110"/>
      <c r="C59" s="110"/>
      <c r="D59" s="110"/>
      <c r="E59" s="110"/>
      <c r="F59" s="110"/>
      <c r="G59" s="110"/>
      <c r="H59" s="110"/>
      <c r="I59" s="110"/>
      <c r="J59" s="198" t="s">
        <v>138</v>
      </c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71"/>
      <c r="Y59" s="160"/>
      <c r="Z59" s="190"/>
      <c r="AA59" s="190"/>
      <c r="AB59" s="190"/>
      <c r="AC59" s="110"/>
      <c r="AD59" s="110"/>
      <c r="AE59" s="196"/>
      <c r="AF59" s="171"/>
      <c r="AH59" s="160"/>
      <c r="AI59" s="190"/>
      <c r="AJ59" s="190"/>
      <c r="AK59" s="175"/>
      <c r="AL59" s="146"/>
      <c r="AM59" s="110"/>
      <c r="AN59" s="175"/>
      <c r="AO59" s="146"/>
      <c r="AP59" s="110"/>
      <c r="AQ59" s="175"/>
      <c r="AR59" s="146"/>
      <c r="AS59" s="110"/>
      <c r="AT59" s="175"/>
      <c r="AU59" s="146"/>
      <c r="AV59" s="152"/>
      <c r="AW59" s="85"/>
      <c r="AX59" s="152"/>
      <c r="AY59" s="85"/>
      <c r="AZ59" s="110"/>
      <c r="BA59" s="171"/>
      <c r="BC59" s="160"/>
      <c r="BD59" s="190"/>
      <c r="BE59" s="190"/>
      <c r="BF59" s="190"/>
      <c r="BG59" s="110"/>
      <c r="BH59" s="110"/>
      <c r="BI59" s="196"/>
      <c r="BJ59" s="171"/>
      <c r="BL59" s="160"/>
      <c r="BM59" s="190"/>
      <c r="BN59" s="190"/>
      <c r="BO59" s="175"/>
      <c r="BP59" s="146"/>
      <c r="BQ59" s="110"/>
      <c r="BR59" s="175"/>
      <c r="BS59" s="146"/>
      <c r="BT59" s="110"/>
      <c r="BU59" s="175"/>
      <c r="BV59" s="146"/>
      <c r="BW59" s="110"/>
      <c r="BX59" s="175"/>
      <c r="BY59" s="146"/>
      <c r="BZ59" s="201"/>
      <c r="CA59" s="199"/>
      <c r="CB59" s="199"/>
      <c r="CC59" s="199"/>
      <c r="CD59" s="175"/>
      <c r="CE59" s="146"/>
      <c r="CF59" s="199"/>
      <c r="CG59" s="199"/>
      <c r="CH59" s="202"/>
    </row>
    <row r="60" ht="15.75" customHeight="1">
      <c r="A60" s="110"/>
      <c r="B60" s="110"/>
      <c r="C60" s="110"/>
      <c r="D60" s="110"/>
      <c r="E60" s="110"/>
      <c r="F60" s="110"/>
      <c r="G60" s="110"/>
      <c r="H60" s="110"/>
      <c r="I60" s="110"/>
      <c r="J60" s="20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75"/>
      <c r="X60" s="145"/>
      <c r="Y60" s="146"/>
      <c r="Z60" s="190"/>
      <c r="AA60" s="190"/>
      <c r="AB60" s="190"/>
      <c r="AC60" s="110"/>
      <c r="AD60" s="110"/>
      <c r="AE60" s="196"/>
      <c r="AF60" s="175"/>
      <c r="AG60" s="145"/>
      <c r="AH60" s="146"/>
      <c r="AI60" s="190"/>
      <c r="AJ60" s="190"/>
      <c r="AK60" s="190"/>
      <c r="AL60" s="190"/>
      <c r="AM60" s="110"/>
      <c r="AN60" s="110"/>
      <c r="AO60" s="110"/>
      <c r="AP60" s="110"/>
      <c r="AQ60" s="110"/>
      <c r="AR60" s="110"/>
      <c r="AS60" s="110"/>
      <c r="AT60" s="110"/>
      <c r="AU60" s="110"/>
      <c r="AV60" s="163"/>
      <c r="AW60" s="63"/>
      <c r="AX60" s="163"/>
      <c r="AY60" s="63"/>
      <c r="AZ60" s="110"/>
      <c r="BA60" s="175"/>
      <c r="BB60" s="145"/>
      <c r="BC60" s="146"/>
      <c r="BD60" s="190"/>
      <c r="BE60" s="190"/>
      <c r="BF60" s="190"/>
      <c r="BG60" s="110"/>
      <c r="BH60" s="110"/>
      <c r="BI60" s="196"/>
      <c r="BJ60" s="175"/>
      <c r="BK60" s="145"/>
      <c r="BL60" s="146"/>
      <c r="BM60" s="190"/>
      <c r="BN60" s="190"/>
      <c r="BO60" s="190"/>
      <c r="BP60" s="190"/>
      <c r="BQ60" s="110"/>
      <c r="BR60" s="110"/>
      <c r="BS60" s="110"/>
      <c r="BT60" s="110"/>
      <c r="BU60" s="110"/>
      <c r="BV60" s="110"/>
      <c r="BW60" s="110"/>
      <c r="BX60" s="110"/>
      <c r="BY60" s="110"/>
      <c r="BZ60" s="201"/>
      <c r="CA60" s="199"/>
      <c r="CB60" s="199"/>
      <c r="CC60" s="199"/>
      <c r="CD60" s="199"/>
      <c r="CE60" s="199"/>
      <c r="CF60" s="199"/>
      <c r="CG60" s="199"/>
      <c r="CH60" s="202"/>
    </row>
    <row r="61" ht="15.75" customHeight="1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90"/>
      <c r="AA61" s="190"/>
      <c r="AB61" s="190"/>
      <c r="AC61" s="110"/>
      <c r="AD61" s="110"/>
      <c r="AE61" s="110"/>
      <c r="AF61" s="110"/>
      <c r="AG61" s="110"/>
      <c r="AH61" s="110"/>
      <c r="AI61" s="190"/>
      <c r="AJ61" s="190"/>
      <c r="AK61" s="190"/>
      <c r="AL61" s="190"/>
      <c r="AM61" s="110"/>
      <c r="AN61" s="110"/>
      <c r="AO61" s="110"/>
      <c r="AP61" s="110"/>
      <c r="AQ61" s="110"/>
      <c r="AR61" s="110"/>
      <c r="AS61" s="110"/>
      <c r="AT61" s="110"/>
      <c r="AU61" s="110"/>
      <c r="AV61" s="171"/>
      <c r="AW61" s="160"/>
      <c r="AX61" s="171"/>
      <c r="AY61" s="160"/>
      <c r="AZ61" s="110"/>
      <c r="BA61" s="110"/>
      <c r="BB61" s="110"/>
      <c r="BC61" s="110"/>
      <c r="BD61" s="190"/>
      <c r="BE61" s="190"/>
      <c r="BF61" s="190"/>
      <c r="BG61" s="110"/>
      <c r="BH61" s="110"/>
      <c r="BI61" s="110"/>
      <c r="BJ61" s="110"/>
      <c r="BK61" s="110"/>
      <c r="BL61" s="110"/>
      <c r="BM61" s="190"/>
      <c r="BN61" s="190"/>
      <c r="BO61" s="190"/>
      <c r="BP61" s="190"/>
      <c r="BQ61" s="110"/>
      <c r="BR61" s="110"/>
      <c r="BS61" s="110"/>
      <c r="BT61" s="110"/>
      <c r="BU61" s="110"/>
      <c r="BV61" s="110"/>
      <c r="BW61" s="110"/>
      <c r="BX61" s="110"/>
      <c r="BY61" s="110"/>
      <c r="BZ61" s="201"/>
      <c r="CA61" s="199"/>
      <c r="CB61" s="199"/>
      <c r="CC61" s="199"/>
      <c r="CD61" s="199"/>
      <c r="CE61" s="199"/>
      <c r="CF61" s="199"/>
      <c r="CG61" s="199"/>
      <c r="CH61" s="202"/>
    </row>
    <row r="62" ht="15.75" customHeight="1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90"/>
      <c r="AA62" s="190"/>
      <c r="AB62" s="190"/>
      <c r="AC62" s="110"/>
      <c r="AD62" s="110"/>
      <c r="AE62" s="110"/>
      <c r="AF62" s="110"/>
      <c r="AG62" s="110"/>
      <c r="AH62" s="110"/>
      <c r="AI62" s="190"/>
      <c r="AJ62" s="190"/>
      <c r="AK62" s="190"/>
      <c r="AL62" s="190"/>
      <c r="AM62" s="110"/>
      <c r="AN62" s="110"/>
      <c r="AO62" s="110"/>
      <c r="AP62" s="110"/>
      <c r="AQ62" s="110"/>
      <c r="AR62" s="110"/>
      <c r="AS62" s="110"/>
      <c r="AT62" s="110"/>
      <c r="AU62" s="110"/>
      <c r="AV62" s="175"/>
      <c r="AW62" s="146"/>
      <c r="AX62" s="175"/>
      <c r="AY62" s="146"/>
      <c r="AZ62" s="110"/>
      <c r="BA62" s="110"/>
      <c r="BB62" s="110"/>
      <c r="BC62" s="110"/>
      <c r="BD62" s="190"/>
      <c r="BE62" s="190"/>
      <c r="BF62" s="190"/>
      <c r="BG62" s="110"/>
      <c r="BH62" s="110"/>
      <c r="BI62" s="110"/>
      <c r="BJ62" s="110"/>
      <c r="BK62" s="110"/>
      <c r="BL62" s="110"/>
      <c r="BM62" s="190"/>
      <c r="BN62" s="190"/>
      <c r="BO62" s="190"/>
      <c r="BP62" s="190"/>
      <c r="BQ62" s="110"/>
      <c r="BR62" s="110"/>
      <c r="BS62" s="110"/>
      <c r="BT62" s="110"/>
      <c r="BU62" s="110"/>
      <c r="BV62" s="110"/>
      <c r="BW62" s="110"/>
      <c r="BX62" s="110"/>
      <c r="BY62" s="110"/>
      <c r="BZ62" s="203"/>
      <c r="CA62" s="204"/>
      <c r="CB62" s="204"/>
      <c r="CC62" s="204"/>
      <c r="CD62" s="204"/>
      <c r="CE62" s="204"/>
      <c r="CF62" s="204"/>
      <c r="CG62" s="204"/>
      <c r="CH62" s="205"/>
    </row>
    <row r="63" ht="15.75" customHeight="1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90"/>
      <c r="AA63" s="190"/>
      <c r="AB63" s="190"/>
      <c r="AC63" s="110"/>
      <c r="AD63" s="110"/>
      <c r="AE63" s="110"/>
      <c r="AF63" s="110"/>
      <c r="AG63" s="110"/>
      <c r="AH63" s="110"/>
      <c r="AI63" s="190"/>
      <c r="AJ63" s="190"/>
      <c r="AK63" s="190"/>
      <c r="AL63" s="190"/>
      <c r="AM63" s="110"/>
      <c r="AN63" s="110"/>
      <c r="AO63" s="110"/>
      <c r="AP63" s="110"/>
      <c r="AQ63" s="110"/>
      <c r="AR63" s="110"/>
      <c r="AS63" s="110"/>
      <c r="AT63" s="110"/>
      <c r="AU63" s="110"/>
      <c r="AV63" s="152"/>
      <c r="AW63" s="85"/>
      <c r="AX63" s="152"/>
      <c r="AY63" s="85"/>
      <c r="AZ63" s="110"/>
      <c r="BA63" s="110"/>
      <c r="BB63" s="110"/>
      <c r="BC63" s="110"/>
      <c r="BD63" s="110"/>
      <c r="BE63" s="110"/>
      <c r="BF63" s="110"/>
      <c r="BG63" s="110"/>
      <c r="BH63" s="110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10"/>
      <c r="BU63" s="110"/>
      <c r="BV63" s="110"/>
      <c r="BW63" s="110"/>
      <c r="BX63" s="110"/>
      <c r="BY63" s="110"/>
      <c r="BZ63" s="110"/>
      <c r="CA63" s="110"/>
      <c r="CB63" s="110"/>
      <c r="CC63" s="110"/>
      <c r="CD63" s="110"/>
      <c r="CE63" s="110"/>
      <c r="CF63" s="110"/>
      <c r="CG63" s="110"/>
      <c r="CH63" s="110"/>
    </row>
    <row r="64" ht="15.75" customHeight="1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90"/>
      <c r="AA64" s="190"/>
      <c r="AB64" s="190"/>
      <c r="AC64" s="110"/>
      <c r="AD64" s="110"/>
      <c r="AE64" s="110"/>
      <c r="AF64" s="110"/>
      <c r="AG64" s="110"/>
      <c r="AH64" s="110"/>
      <c r="AI64" s="190"/>
      <c r="AJ64" s="190"/>
      <c r="AK64" s="190"/>
      <c r="AL64" s="190"/>
      <c r="AM64" s="110"/>
      <c r="AN64" s="110"/>
      <c r="AO64" s="110"/>
      <c r="AP64" s="110"/>
      <c r="AQ64" s="110"/>
      <c r="AR64" s="110"/>
      <c r="AS64" s="110"/>
      <c r="AT64" s="110"/>
      <c r="AU64" s="110"/>
      <c r="AV64" s="163"/>
      <c r="AW64" s="63"/>
      <c r="AX64" s="167"/>
      <c r="AY64" s="16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0"/>
      <c r="BN64" s="110"/>
      <c r="BO64" s="110"/>
      <c r="BP64" s="110"/>
      <c r="BQ64" s="110"/>
      <c r="BR64" s="110"/>
      <c r="BS64" s="110"/>
      <c r="BT64" s="110"/>
      <c r="BU64" s="110"/>
      <c r="BV64" s="110"/>
      <c r="BW64" s="110"/>
      <c r="BX64" s="110"/>
      <c r="BY64" s="110"/>
      <c r="BZ64" s="110"/>
      <c r="CA64" s="110"/>
      <c r="CB64" s="110"/>
      <c r="CC64" s="110"/>
      <c r="CD64" s="110"/>
      <c r="CE64" s="110"/>
      <c r="CF64" s="110"/>
      <c r="CG64" s="110"/>
      <c r="CH64" s="110"/>
    </row>
    <row r="65" ht="15.75" customHeight="1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90"/>
      <c r="AA65" s="190"/>
      <c r="AB65" s="190"/>
      <c r="AC65" s="110"/>
      <c r="AD65" s="110"/>
      <c r="AE65" s="110"/>
      <c r="AF65" s="110"/>
      <c r="AG65" s="110"/>
      <c r="AH65" s="110"/>
      <c r="AI65" s="190"/>
      <c r="AJ65" s="190"/>
      <c r="AK65" s="190"/>
      <c r="AL65" s="190"/>
      <c r="AM65" s="110"/>
      <c r="AN65" s="110"/>
      <c r="AO65" s="110"/>
      <c r="AP65" s="110"/>
      <c r="AQ65" s="110"/>
      <c r="AR65" s="110"/>
      <c r="AS65" s="110"/>
      <c r="AT65" s="110"/>
      <c r="AU65" s="110"/>
      <c r="AV65" s="171"/>
      <c r="AW65" s="160"/>
      <c r="AY65" s="160"/>
      <c r="AZ65" s="110"/>
      <c r="BA65" s="110"/>
      <c r="BB65" s="110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0"/>
      <c r="BO65" s="110"/>
      <c r="BP65" s="110"/>
      <c r="BQ65" s="110"/>
      <c r="BR65" s="110"/>
      <c r="BS65" s="110"/>
      <c r="BT65" s="110"/>
      <c r="BU65" s="110"/>
      <c r="BV65" s="110"/>
      <c r="BW65" s="110"/>
      <c r="BX65" s="110"/>
      <c r="BY65" s="110"/>
      <c r="BZ65" s="110"/>
      <c r="CA65" s="110"/>
      <c r="CB65" s="110"/>
      <c r="CC65" s="110"/>
      <c r="CD65" s="110"/>
      <c r="CE65" s="110"/>
      <c r="CF65" s="110"/>
      <c r="CG65" s="110"/>
      <c r="CH65" s="110"/>
    </row>
    <row r="66" ht="15.75" customHeight="1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75"/>
      <c r="AW66" s="146"/>
      <c r="AX66" s="145"/>
      <c r="AY66" s="146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0"/>
      <c r="BO66" s="110"/>
      <c r="BP66" s="110"/>
      <c r="BQ66" s="110"/>
      <c r="BR66" s="110"/>
      <c r="BS66" s="110"/>
      <c r="BT66" s="110"/>
      <c r="BU66" s="110"/>
      <c r="BV66" s="110"/>
      <c r="BW66" s="110"/>
      <c r="BX66" s="110"/>
      <c r="BY66" s="110"/>
      <c r="BZ66" s="110"/>
      <c r="CA66" s="110"/>
      <c r="CB66" s="110"/>
      <c r="CC66" s="110"/>
      <c r="CD66" s="110"/>
      <c r="CE66" s="110"/>
      <c r="CF66" s="110"/>
      <c r="CG66" s="110"/>
      <c r="CH66" s="110"/>
    </row>
    <row r="67" ht="15.75" customHeight="1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0"/>
      <c r="BO67" s="110"/>
      <c r="BP67" s="110"/>
      <c r="BQ67" s="110"/>
      <c r="BR67" s="110"/>
      <c r="BS67" s="110"/>
      <c r="BT67" s="110"/>
      <c r="BU67" s="110"/>
      <c r="BV67" s="110"/>
      <c r="BW67" s="110"/>
      <c r="BX67" s="110"/>
      <c r="BY67" s="110"/>
      <c r="BZ67" s="110"/>
      <c r="CA67" s="110"/>
      <c r="CB67" s="110"/>
      <c r="CC67" s="110"/>
      <c r="CD67" s="110"/>
      <c r="CE67" s="110"/>
      <c r="CF67" s="110"/>
      <c r="CG67" s="110"/>
      <c r="CH67" s="110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8">
    <mergeCell ref="CA47:CB47"/>
    <mergeCell ref="CD47:CE47"/>
    <mergeCell ref="AT47:AU47"/>
    <mergeCell ref="AW47:AX47"/>
    <mergeCell ref="AZ47:BD47"/>
    <mergeCell ref="BO47:BP47"/>
    <mergeCell ref="BR47:BS47"/>
    <mergeCell ref="BU47:BV47"/>
    <mergeCell ref="BX47:BY47"/>
    <mergeCell ref="B1:B2"/>
    <mergeCell ref="G2:K2"/>
    <mergeCell ref="A3:B4"/>
    <mergeCell ref="G3:K3"/>
    <mergeCell ref="W3:X3"/>
    <mergeCell ref="W4:X4"/>
    <mergeCell ref="A5:B5"/>
    <mergeCell ref="BZ7:CF8"/>
    <mergeCell ref="CD10:CF11"/>
    <mergeCell ref="BZ11:CB11"/>
    <mergeCell ref="W5:X5"/>
    <mergeCell ref="W6:X6"/>
    <mergeCell ref="W7:X7"/>
    <mergeCell ref="AV7:AX8"/>
    <mergeCell ref="W8:X8"/>
    <mergeCell ref="V10:AX10"/>
    <mergeCell ref="AZ10:CB10"/>
    <mergeCell ref="BH11:BO11"/>
    <mergeCell ref="BQ11:BX11"/>
    <mergeCell ref="M11:O11"/>
    <mergeCell ref="Q11:S11"/>
    <mergeCell ref="V11:AB11"/>
    <mergeCell ref="AD11:AK11"/>
    <mergeCell ref="AM11:AT11"/>
    <mergeCell ref="AV11:AX11"/>
    <mergeCell ref="AZ11:BF11"/>
    <mergeCell ref="G4:H4"/>
    <mergeCell ref="G5:H5"/>
    <mergeCell ref="G6:H6"/>
    <mergeCell ref="G7:H7"/>
    <mergeCell ref="G8:H8"/>
    <mergeCell ref="G9:H9"/>
    <mergeCell ref="I11:K11"/>
    <mergeCell ref="BU48:BV48"/>
    <mergeCell ref="BX48:BY48"/>
    <mergeCell ref="CD48:CE48"/>
    <mergeCell ref="I47:K47"/>
    <mergeCell ref="I48:K48"/>
    <mergeCell ref="AT48:AU48"/>
    <mergeCell ref="AZ48:BA48"/>
    <mergeCell ref="BC48:BD48"/>
    <mergeCell ref="BO48:BP48"/>
    <mergeCell ref="BR48:BS48"/>
    <mergeCell ref="AT49:AU51"/>
    <mergeCell ref="AT52:AU52"/>
    <mergeCell ref="AN47:AO47"/>
    <mergeCell ref="AN48:AO48"/>
    <mergeCell ref="AK49:AL51"/>
    <mergeCell ref="AQ49:AR51"/>
    <mergeCell ref="AV49:AV51"/>
    <mergeCell ref="AK52:AL52"/>
    <mergeCell ref="AQ52:AR52"/>
    <mergeCell ref="AT56:AU56"/>
    <mergeCell ref="AT57:AU59"/>
    <mergeCell ref="AV60:AW62"/>
    <mergeCell ref="AX60:AY62"/>
    <mergeCell ref="AV63:AW63"/>
    <mergeCell ref="AX63:AY63"/>
    <mergeCell ref="AV64:AW66"/>
    <mergeCell ref="AX64:AY66"/>
    <mergeCell ref="AK56:AL56"/>
    <mergeCell ref="AN56:AO56"/>
    <mergeCell ref="AQ56:AR56"/>
    <mergeCell ref="AF57:AH57"/>
    <mergeCell ref="AK57:AL59"/>
    <mergeCell ref="AN57:AO59"/>
    <mergeCell ref="AQ57:AR59"/>
    <mergeCell ref="AF58:AH60"/>
    <mergeCell ref="BR49:BS51"/>
    <mergeCell ref="BR52:BS52"/>
    <mergeCell ref="AW49:AW51"/>
    <mergeCell ref="AX49:AX51"/>
    <mergeCell ref="AZ49:BA51"/>
    <mergeCell ref="BO49:BP51"/>
    <mergeCell ref="BU49:BV51"/>
    <mergeCell ref="AZ52:BA52"/>
    <mergeCell ref="BO52:BP52"/>
    <mergeCell ref="BU52:BV52"/>
    <mergeCell ref="Y53:Z55"/>
    <mergeCell ref="AA53:AA55"/>
    <mergeCell ref="W57:Y57"/>
    <mergeCell ref="W58:Y60"/>
    <mergeCell ref="V48:W48"/>
    <mergeCell ref="Y48:Z48"/>
    <mergeCell ref="V49:W51"/>
    <mergeCell ref="Y49:Z51"/>
    <mergeCell ref="V52:W52"/>
    <mergeCell ref="Y52:Z52"/>
    <mergeCell ref="V53:W55"/>
    <mergeCell ref="BU53:BV55"/>
    <mergeCell ref="BX53:BY55"/>
    <mergeCell ref="BU56:BV56"/>
    <mergeCell ref="BX56:BY56"/>
    <mergeCell ref="CD56:CE56"/>
    <mergeCell ref="CD57:CE59"/>
    <mergeCell ref="BR53:BS55"/>
    <mergeCell ref="BR56:BS56"/>
    <mergeCell ref="BO57:BP59"/>
    <mergeCell ref="BR57:BS59"/>
    <mergeCell ref="BU57:BV59"/>
    <mergeCell ref="BX57:BY59"/>
    <mergeCell ref="BA57:BC57"/>
    <mergeCell ref="BJ57:BL57"/>
    <mergeCell ref="AV58:AY58"/>
    <mergeCell ref="BA58:BC60"/>
    <mergeCell ref="BJ58:BL60"/>
    <mergeCell ref="AV59:AW59"/>
    <mergeCell ref="AX59:AY59"/>
    <mergeCell ref="AV53:AV55"/>
    <mergeCell ref="AW53:AW55"/>
    <mergeCell ref="AX53:AX55"/>
    <mergeCell ref="AZ53:BA55"/>
    <mergeCell ref="BN53:BN55"/>
    <mergeCell ref="BO53:BP55"/>
    <mergeCell ref="BO56:BP56"/>
    <mergeCell ref="M47:O47"/>
    <mergeCell ref="V47:Z47"/>
    <mergeCell ref="AK47:AL47"/>
    <mergeCell ref="AQ47:AR47"/>
    <mergeCell ref="F48:G48"/>
    <mergeCell ref="M48:O48"/>
    <mergeCell ref="AK48:AL48"/>
    <mergeCell ref="AQ48:AR48"/>
    <mergeCell ref="M49:O51"/>
    <mergeCell ref="M52:O52"/>
    <mergeCell ref="M53:O55"/>
    <mergeCell ref="Q53:S55"/>
    <mergeCell ref="BC49:BD51"/>
    <mergeCell ref="BC52:BD52"/>
    <mergeCell ref="BC53:BD55"/>
    <mergeCell ref="BE53:BE55"/>
    <mergeCell ref="F52:G52"/>
    <mergeCell ref="F53:G55"/>
    <mergeCell ref="I53:K55"/>
    <mergeCell ref="Q47:S47"/>
    <mergeCell ref="Q48:S48"/>
    <mergeCell ref="F49:G51"/>
    <mergeCell ref="I49:K51"/>
    <mergeCell ref="Q49:S51"/>
    <mergeCell ref="I52:K52"/>
    <mergeCell ref="Q52:S52"/>
    <mergeCell ref="AN49:AO51"/>
    <mergeCell ref="AN52:AO52"/>
    <mergeCell ref="AJ53:AJ55"/>
    <mergeCell ref="AK53:AL55"/>
    <mergeCell ref="AN53:AO55"/>
    <mergeCell ref="AQ53:AR55"/>
    <mergeCell ref="AT53:AU55"/>
    <mergeCell ref="BZ53:BZ55"/>
    <mergeCell ref="CA53:CA55"/>
    <mergeCell ref="CB53:CB55"/>
    <mergeCell ref="CD53:CE55"/>
    <mergeCell ref="BX49:BY51"/>
    <mergeCell ref="BZ49:BZ51"/>
    <mergeCell ref="CA49:CA51"/>
    <mergeCell ref="CB49:CB51"/>
    <mergeCell ref="CD49:CE51"/>
    <mergeCell ref="BX52:BY52"/>
    <mergeCell ref="CD52:CE52"/>
  </mergeCells>
  <conditionalFormatting sqref="E13:F43">
    <cfRule type="containsBlanks" dxfId="1" priority="1">
      <formula>LEN(TRIM(E13))=0</formula>
    </cfRule>
  </conditionalFormatting>
  <conditionalFormatting sqref="E13:F43">
    <cfRule type="containsText" dxfId="0" priority="2" operator="containsText" text="Yes">
      <formula>NOT(ISERROR(SEARCH(("Yes"),(E13))))</formula>
    </cfRule>
  </conditionalFormatting>
  <conditionalFormatting sqref="E13:F43">
    <cfRule type="containsText" dxfId="2" priority="3" operator="containsText" text="No">
      <formula>NOT(ISERROR(SEARCH(("No"),(E13))))</formula>
    </cfRule>
  </conditionalFormatting>
  <conditionalFormatting sqref="I49:J51 M49:N51 Q49:R51">
    <cfRule type="cellIs" dxfId="0" priority="4" operator="greaterThan">
      <formula>"40%"</formula>
    </cfRule>
  </conditionalFormatting>
  <conditionalFormatting sqref="I49:J51 M49:N51 Q49:R51">
    <cfRule type="beginsWith" dxfId="3" priority="5" operator="beginsWith" text="3">
      <formula>LEFT((I49),LEN("3"))=("3")</formula>
    </cfRule>
  </conditionalFormatting>
  <conditionalFormatting sqref="I49:J51 M49:N51 Q49:R51">
    <cfRule type="cellIs" dxfId="4" priority="6" operator="lessThan">
      <formula>30</formula>
    </cfRule>
  </conditionalFormatting>
  <conditionalFormatting sqref="I53:J55 M53:N55 Q53:R55">
    <cfRule type="cellIs" dxfId="0" priority="7" operator="greaterThan">
      <formula>"15%"</formula>
    </cfRule>
  </conditionalFormatting>
  <conditionalFormatting sqref="I53:J55 M53:N55 Q53:R55">
    <cfRule type="cellIs" dxfId="3" priority="8" operator="between">
      <formula>"10%"</formula>
      <formula>"15%"</formula>
    </cfRule>
  </conditionalFormatting>
  <conditionalFormatting sqref="I53:J55 M53:N55 Q53:R55">
    <cfRule type="cellIs" dxfId="2" priority="9" operator="lessThan">
      <formula>"10%"</formula>
    </cfRule>
  </conditionalFormatting>
  <conditionalFormatting sqref="F49:G51">
    <cfRule type="cellIs" dxfId="0" priority="10" operator="lessThan">
      <formula>25</formula>
    </cfRule>
  </conditionalFormatting>
  <conditionalFormatting sqref="F49:G51">
    <cfRule type="cellIs" dxfId="1" priority="11" operator="between">
      <formula>25.1</formula>
      <formula>35</formula>
    </cfRule>
  </conditionalFormatting>
  <conditionalFormatting sqref="F53:G55">
    <cfRule type="cellIs" dxfId="0" priority="12" operator="greaterThan">
      <formula>"125%"</formula>
    </cfRule>
  </conditionalFormatting>
  <conditionalFormatting sqref="F53:G55">
    <cfRule type="cellIs" dxfId="1" priority="13" operator="between">
      <formula>"100%"</formula>
      <formula>"124.90%"</formula>
    </cfRule>
  </conditionalFormatting>
  <conditionalFormatting sqref="F53:G55">
    <cfRule type="cellIs" dxfId="2" priority="14" operator="lessThan">
      <formula>"99.90%"</formula>
    </cfRule>
  </conditionalFormatting>
  <conditionalFormatting sqref="V49:W51 AZ49:BA51">
    <cfRule type="cellIs" dxfId="0" priority="15" operator="greaterThan">
      <formula>"85%"</formula>
    </cfRule>
  </conditionalFormatting>
  <conditionalFormatting sqref="V49:W51 AZ49:BA51">
    <cfRule type="cellIs" dxfId="1" priority="16" operator="between">
      <formula>"70%"</formula>
      <formula>"84.90%"</formula>
    </cfRule>
  </conditionalFormatting>
  <conditionalFormatting sqref="V49:W51 AZ49:BA51">
    <cfRule type="cellIs" dxfId="2" priority="17" operator="lessThan">
      <formula>"69.90%"</formula>
    </cfRule>
  </conditionalFormatting>
  <conditionalFormatting sqref="X53:Z55 AK49 AM49:AN49 AQ49 AT49 BB53:BD55 BO49 BQ49:BR49 BU49 BX49 CD49">
    <cfRule type="cellIs" dxfId="0" priority="18" operator="greaterThan">
      <formula>"30%"</formula>
    </cfRule>
  </conditionalFormatting>
  <conditionalFormatting sqref="X53:Z55 AK49 AM49:AN49 AQ49 AT49 BB53:BD55 BO49 BQ49:BR49 BU49 BX49 CD49">
    <cfRule type="cellIs" dxfId="1" priority="19" operator="between">
      <formula>"20%"</formula>
      <formula>"29.90%"</formula>
    </cfRule>
  </conditionalFormatting>
  <conditionalFormatting sqref="X53:Z55 AK49 AM49:AN49 AQ49 AT49 BB53:BD55 BO49 BQ49:BR49 BU49 BX49 CD49">
    <cfRule type="cellIs" dxfId="2" priority="20" operator="lessThan">
      <formula>"19.99%"</formula>
    </cfRule>
  </conditionalFormatting>
  <conditionalFormatting sqref="V53:W55 AK53 AK57 AM53:AN53 AN57 AQ53 AQ57 AT53 AT57 AZ53:BA55 BO53 BO57 BQ53:BR53 BR57 BU53 BU57 BX53 BX57 CD53 CD57">
    <cfRule type="cellIs" dxfId="0" priority="21" operator="greaterThan">
      <formula>"80%"</formula>
    </cfRule>
  </conditionalFormatting>
  <conditionalFormatting sqref="V53:W55 AK53 AK57 AM53:AN53 AN57 AQ53 AQ57 AT53 AT57 AZ53:BA55 BO53 BO57 BQ53:BR53 BR57 BU53 BU57 BX53 BX57 CD53 CD57">
    <cfRule type="cellIs" dxfId="1" priority="22" operator="between">
      <formula>"70%"</formula>
      <formula>"79.99%"</formula>
    </cfRule>
  </conditionalFormatting>
  <conditionalFormatting sqref="V53:W55 AK53 AK57 AM53:AN53 AN57 AQ53 AQ57 AT53 AT57 AZ53:BA55 BO53 BO57 BQ53:BR53 BR57 BU53 BU57 BX53 BX57 CD53 CD57">
    <cfRule type="cellIs" dxfId="2" priority="23" operator="lessThan">
      <formula>"69.99%"</formula>
    </cfRule>
  </conditionalFormatting>
  <conditionalFormatting sqref="AV49:AV51 BZ49:BZ51">
    <cfRule type="cellIs" dxfId="0" priority="24" operator="lessThan">
      <formula>150</formula>
    </cfRule>
  </conditionalFormatting>
  <conditionalFormatting sqref="AV49:AV51 BZ49:BZ51">
    <cfRule type="cellIs" dxfId="1" priority="25" operator="between">
      <formula>150.01</formula>
      <formula>250</formula>
    </cfRule>
  </conditionalFormatting>
  <conditionalFormatting sqref="AV49:AV51 BZ49:BZ51">
    <cfRule type="cellIs" dxfId="2" priority="26" operator="greaterThan">
      <formula>250.01</formula>
    </cfRule>
  </conditionalFormatting>
  <conditionalFormatting sqref="AW49:AW51 CA49:CA51">
    <cfRule type="cellIs" dxfId="0" priority="27" operator="lessThan">
      <formula>300</formula>
    </cfRule>
  </conditionalFormatting>
  <conditionalFormatting sqref="AW49:AW51 CA49:CA51">
    <cfRule type="cellIs" dxfId="1" priority="28" operator="between">
      <formula>300.01</formula>
      <formula>400</formula>
    </cfRule>
  </conditionalFormatting>
  <conditionalFormatting sqref="AW49:AW51 CA49:CA51">
    <cfRule type="cellIs" dxfId="2" priority="29" operator="greaterThan">
      <formula>400.01</formula>
    </cfRule>
  </conditionalFormatting>
  <conditionalFormatting sqref="AX49:AX51 CB49:CB51">
    <cfRule type="cellIs" dxfId="0" priority="30" operator="greaterThan">
      <formula>"120%"</formula>
    </cfRule>
  </conditionalFormatting>
  <conditionalFormatting sqref="AX49:AX51 CB49:CB51">
    <cfRule type="cellIs" dxfId="1" priority="31" operator="between">
      <formula>"100%"</formula>
      <formula>"119.99%"</formula>
    </cfRule>
  </conditionalFormatting>
  <conditionalFormatting sqref="AX49:AX51 CB49:CB51">
    <cfRule type="cellIs" dxfId="2" priority="32" operator="lessThan">
      <formula>"99.99%"</formula>
    </cfRule>
  </conditionalFormatting>
  <conditionalFormatting sqref="AX53:AX55 CB53:CB55">
    <cfRule type="cellIs" dxfId="0" priority="33" operator="greaterThan">
      <formula>"500%"</formula>
    </cfRule>
  </conditionalFormatting>
  <conditionalFormatting sqref="AX53:AX55 CB53:CB55">
    <cfRule type="cellIs" dxfId="1" priority="34" operator="between">
      <formula>"250%"</formula>
      <formula>"499.99%"</formula>
    </cfRule>
  </conditionalFormatting>
  <conditionalFormatting sqref="AX53:AX55 CB53:CB55">
    <cfRule type="cellIs" dxfId="2" priority="35" operator="lessThan">
      <formula>"249.99%"</formula>
    </cfRule>
  </conditionalFormatting>
  <conditionalFormatting sqref="F49:G51">
    <cfRule type="cellIs" dxfId="2" priority="36" operator="greaterThan">
      <formula>35.01</formula>
    </cfRule>
  </conditionalFormatting>
  <dataValidations>
    <dataValidation type="list" allowBlank="1" sqref="E13:F43">
      <formula1>"Yes,No"</formula1>
    </dataValidation>
  </dataValidations>
  <hyperlinks>
    <hyperlink r:id="rId2" ref="A3"/>
  </hyperlinks>
  <drawing r:id="rId3"/>
  <legacy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 outlineLevelCol="2"/>
  <cols>
    <col customWidth="1" min="1" max="1" width="6.75"/>
    <col customWidth="1" min="2" max="2" width="8.13"/>
    <col customWidth="1" min="3" max="3" width="7.25" outlineLevel="1"/>
    <col customWidth="1" min="4" max="4" width="8.75" outlineLevel="1"/>
    <col customWidth="1" min="5" max="5" width="8.0" outlineLevel="1"/>
    <col customWidth="1" min="6" max="6" width="8.13" outlineLevel="1"/>
    <col customWidth="1" min="7" max="7" width="13.13"/>
    <col customWidth="1" min="8" max="8" width="9.75"/>
    <col customWidth="1" min="9" max="9" width="9.5"/>
    <col customWidth="1" min="10" max="10" width="14.13"/>
    <col customWidth="1" min="11" max="11" width="9.5"/>
    <col customWidth="1" hidden="1" min="12" max="12" width="6.38" outlineLevel="1"/>
    <col customWidth="1" hidden="1" min="13" max="15" width="9.5" outlineLevel="1"/>
    <col customWidth="1" hidden="1" min="16" max="16" width="7.25" outlineLevel="2"/>
    <col customWidth="1" hidden="1" min="17" max="19" width="9.5" outlineLevel="2"/>
    <col customWidth="1" hidden="1" min="20" max="20" width="9.5" outlineLevel="1"/>
    <col customWidth="1" min="21" max="21" width="6.88"/>
    <col customWidth="1" min="22" max="23" width="10.25"/>
    <col customWidth="1" min="24" max="25" width="10.5"/>
    <col customWidth="1" min="26" max="26" width="10.0"/>
    <col customWidth="1" min="27" max="27" width="12.88"/>
    <col customWidth="1" min="28" max="28" width="13.88"/>
    <col customWidth="1" min="29" max="29" width="6.88"/>
    <col customWidth="1" min="30" max="32" width="10.25"/>
    <col customWidth="1" min="33" max="34" width="10.5"/>
    <col customWidth="1" min="35" max="35" width="8.63"/>
    <col customWidth="1" min="36" max="36" width="12.88"/>
    <col customWidth="1" min="37" max="37" width="13.88"/>
    <col customWidth="1" min="38" max="42" width="9.5"/>
    <col customWidth="1" min="43" max="43" width="10.5"/>
    <col customWidth="1" min="44" max="44" width="11.0"/>
    <col customWidth="1" min="45" max="46" width="14.0"/>
    <col customWidth="1" min="47" max="47" width="6.75"/>
    <col customWidth="1" min="48" max="86" width="14.0"/>
  </cols>
  <sheetData>
    <row r="1" ht="18.75" customHeight="1">
      <c r="A1" s="56"/>
      <c r="B1" s="57" t="s">
        <v>64</v>
      </c>
      <c r="C1" s="3"/>
      <c r="D1" s="3"/>
      <c r="E1" s="3"/>
      <c r="F1" s="3"/>
      <c r="G1" s="3"/>
      <c r="H1" s="3"/>
      <c r="I1" s="3"/>
      <c r="J1" s="3"/>
      <c r="K1" s="58" t="s">
        <v>65</v>
      </c>
      <c r="L1" s="3"/>
      <c r="M1" s="3"/>
      <c r="N1" s="3"/>
      <c r="O1" s="58" t="s">
        <v>188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58"/>
      <c r="AC1" s="3"/>
      <c r="AD1" s="3"/>
      <c r="AE1" s="3"/>
      <c r="AF1" s="3"/>
      <c r="AG1" s="3"/>
      <c r="AH1" s="3"/>
      <c r="AI1" s="3"/>
      <c r="AJ1" s="3"/>
      <c r="AK1" s="58"/>
      <c r="AL1" s="58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</row>
    <row r="2" ht="26.25" customHeight="1">
      <c r="A2" s="3"/>
      <c r="C2" s="3"/>
      <c r="D2" s="3"/>
      <c r="E2" s="3"/>
      <c r="F2" s="3"/>
      <c r="G2" s="59">
        <v>44866.0</v>
      </c>
      <c r="H2" s="39"/>
      <c r="I2" s="39"/>
      <c r="J2" s="39"/>
      <c r="K2" s="3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</row>
    <row r="3" ht="18.0" customHeight="1">
      <c r="A3" s="60" t="s">
        <v>67</v>
      </c>
      <c r="C3" s="3"/>
      <c r="D3" s="3"/>
      <c r="E3" s="3"/>
      <c r="F3" s="3"/>
      <c r="G3" s="61" t="s">
        <v>68</v>
      </c>
      <c r="H3" s="62"/>
      <c r="I3" s="62"/>
      <c r="J3" s="62"/>
      <c r="K3" s="6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64" t="s">
        <v>69</v>
      </c>
      <c r="X3" s="12"/>
      <c r="Y3" s="285" t="s">
        <v>189</v>
      </c>
      <c r="Z3" s="286" t="s">
        <v>190</v>
      </c>
      <c r="AA3" s="67" t="s">
        <v>72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</row>
    <row r="4" ht="18.0" customHeight="1">
      <c r="C4" s="3"/>
      <c r="D4" s="3"/>
      <c r="E4" s="3"/>
      <c r="F4" s="3"/>
      <c r="G4" s="68" t="s">
        <v>73</v>
      </c>
      <c r="H4" s="12"/>
      <c r="I4" s="69">
        <f>SUM(H44+D44)</f>
        <v>98</v>
      </c>
      <c r="J4" s="70" t="s">
        <v>74</v>
      </c>
      <c r="K4" s="71">
        <f>SUM(CD44)</f>
        <v>23</v>
      </c>
      <c r="L4" s="3"/>
      <c r="M4" s="3"/>
      <c r="N4" s="3"/>
      <c r="O4" s="3"/>
      <c r="P4" s="3"/>
      <c r="Q4" s="3"/>
      <c r="R4" s="3"/>
      <c r="S4" s="3"/>
      <c r="T4" s="3"/>
      <c r="U4" s="72" t="s">
        <v>75</v>
      </c>
      <c r="V4" s="3"/>
      <c r="W4" s="68" t="s">
        <v>76</v>
      </c>
      <c r="X4" s="12"/>
      <c r="Y4" s="73">
        <f>AV44</f>
        <v>7</v>
      </c>
      <c r="Z4" s="73">
        <f>BZ44</f>
        <v>16</v>
      </c>
      <c r="AA4" s="74" t="str">
        <f t="shared" ref="AA4:AA8" si="1">if(Y4&gt;Z4,$Y$3,if(Y4&lt;Z4,$Z$3,""))</f>
        <v>Salesperson 2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</row>
    <row r="5" ht="17.25" customHeight="1">
      <c r="A5" s="75"/>
      <c r="C5" s="3"/>
      <c r="D5" s="3"/>
      <c r="E5" s="3"/>
      <c r="F5" s="3"/>
      <c r="G5" s="68" t="s">
        <v>77</v>
      </c>
      <c r="H5" s="12"/>
      <c r="I5" s="76">
        <f>I44+M44+Q44</f>
        <v>144</v>
      </c>
      <c r="J5" s="70" t="s">
        <v>78</v>
      </c>
      <c r="K5" s="80">
        <f>SUM(CE44)</f>
        <v>50250</v>
      </c>
      <c r="L5" s="3"/>
      <c r="M5" s="3"/>
      <c r="N5" s="3"/>
      <c r="O5" s="3"/>
      <c r="P5" s="3"/>
      <c r="Q5" s="3"/>
      <c r="R5" s="3"/>
      <c r="S5" s="3"/>
      <c r="T5" s="3"/>
      <c r="U5" s="78">
        <f>iferror(K5/K4,0)</f>
        <v>2184.782609</v>
      </c>
      <c r="V5" s="3"/>
      <c r="W5" s="68" t="s">
        <v>79</v>
      </c>
      <c r="X5" s="12"/>
      <c r="Y5" s="79">
        <f>IFERROR(AV44/(W44+AE44+AN44),0)</f>
        <v>0.3888888889</v>
      </c>
      <c r="Z5" s="79">
        <f>IFERROR(BZ44/(BA44+BI44+BR44),0)</f>
        <v>0.2352941176</v>
      </c>
      <c r="AA5" s="74" t="str">
        <f t="shared" si="1"/>
        <v>Salesperson 1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</row>
    <row r="6" ht="16.5" customHeight="1">
      <c r="A6" s="3"/>
      <c r="B6" s="3"/>
      <c r="C6" s="3"/>
      <c r="D6" s="3"/>
      <c r="E6" s="3"/>
      <c r="F6" s="3"/>
      <c r="G6" s="68" t="s">
        <v>191</v>
      </c>
      <c r="H6" s="12"/>
      <c r="I6" s="76">
        <f>SUM(T44)</f>
        <v>32</v>
      </c>
      <c r="J6" s="70" t="s">
        <v>81</v>
      </c>
      <c r="K6" s="80">
        <f>SUM(CF44)</f>
        <v>65600</v>
      </c>
      <c r="L6" s="3"/>
      <c r="M6" s="3"/>
      <c r="N6" s="3"/>
      <c r="O6" s="3"/>
      <c r="P6" s="3"/>
      <c r="Q6" s="3"/>
      <c r="R6" s="3"/>
      <c r="S6" s="3"/>
      <c r="T6" s="3"/>
      <c r="U6" s="78">
        <f>iferror(K6/K4,0)</f>
        <v>2852.173913</v>
      </c>
      <c r="V6" s="3"/>
      <c r="W6" s="68" t="s">
        <v>82</v>
      </c>
      <c r="X6" s="12"/>
      <c r="Y6" s="80">
        <f>AW45</f>
        <v>2142.857143</v>
      </c>
      <c r="Z6" s="80">
        <f>CA45</f>
        <v>2203.125</v>
      </c>
      <c r="AA6" s="74" t="str">
        <f t="shared" si="1"/>
        <v>Salesperson 2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</row>
    <row r="7" ht="16.5" customHeight="1">
      <c r="A7" s="3"/>
      <c r="B7" s="3"/>
      <c r="C7" s="3"/>
      <c r="D7" s="3"/>
      <c r="E7" s="3"/>
      <c r="F7" s="3"/>
      <c r="G7" s="68" t="s">
        <v>192</v>
      </c>
      <c r="H7" s="12"/>
      <c r="I7" s="76">
        <f>AD44+BH44</f>
        <v>0</v>
      </c>
      <c r="J7" s="70" t="s">
        <v>84</v>
      </c>
      <c r="K7" s="79">
        <f>SUM(AX49)</f>
        <v>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68" t="s">
        <v>85</v>
      </c>
      <c r="X7" s="12"/>
      <c r="Y7" s="80">
        <f>AX45</f>
        <v>2714.285714</v>
      </c>
      <c r="Z7" s="80">
        <f>CB45</f>
        <v>2912.5</v>
      </c>
      <c r="AA7" s="74" t="str">
        <f t="shared" si="1"/>
        <v>Salesperson 2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82" t="s">
        <v>86</v>
      </c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82" t="s">
        <v>86</v>
      </c>
      <c r="CG7" s="3"/>
      <c r="CH7" s="3"/>
    </row>
    <row r="8" ht="17.25" customHeight="1">
      <c r="A8" s="3"/>
      <c r="B8" s="3"/>
      <c r="C8" s="3"/>
      <c r="D8" s="3"/>
      <c r="E8" s="3"/>
      <c r="F8" s="3"/>
      <c r="G8" s="68" t="s">
        <v>83</v>
      </c>
      <c r="H8" s="12"/>
      <c r="I8" s="76">
        <f>BQ44+AM44+V44+AZ44</f>
        <v>93</v>
      </c>
      <c r="J8" s="70" t="s">
        <v>88</v>
      </c>
      <c r="K8" s="79">
        <f>SUM(AX53)</f>
        <v>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287" t="s">
        <v>193</v>
      </c>
      <c r="X8" s="12"/>
      <c r="Y8" s="288">
        <f t="shared" ref="Y8:Z8" si="2">Y5*Y7</f>
        <v>1055.555556</v>
      </c>
      <c r="Z8" s="288">
        <f t="shared" si="2"/>
        <v>685.2941176</v>
      </c>
      <c r="AA8" s="74" t="str">
        <f t="shared" si="1"/>
        <v>Salesperson 1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CG8" s="3"/>
      <c r="CH8" s="3"/>
    </row>
    <row r="9" ht="18.0" customHeight="1">
      <c r="A9" s="3"/>
      <c r="B9" s="3"/>
      <c r="C9" s="3"/>
      <c r="D9" s="3"/>
      <c r="E9" s="3"/>
      <c r="F9" s="3"/>
      <c r="G9" s="68" t="s">
        <v>87</v>
      </c>
      <c r="H9" s="12"/>
      <c r="I9" s="76">
        <f>W44+AE44+AN44+BA44+BI44+BR44</f>
        <v>86</v>
      </c>
      <c r="J9" s="70" t="s">
        <v>89</v>
      </c>
      <c r="K9" s="289">
        <f>SUM(V49)</f>
        <v>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82"/>
      <c r="AW9" s="82"/>
      <c r="AX9" s="82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82"/>
      <c r="CA9" s="82"/>
      <c r="CB9" s="82"/>
      <c r="CC9" s="3"/>
      <c r="CD9" s="82"/>
      <c r="CE9" s="82"/>
      <c r="CF9" s="82"/>
      <c r="CG9" s="3"/>
      <c r="CH9" s="3"/>
    </row>
    <row r="10" ht="18.0" customHeight="1">
      <c r="A10" s="3"/>
      <c r="B10" s="3"/>
      <c r="C10" s="3"/>
      <c r="D10" s="3"/>
      <c r="E10" s="3"/>
      <c r="F10" s="3"/>
      <c r="G10" s="3"/>
      <c r="H10" s="3"/>
      <c r="I10" s="3">
        <v>44.0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83" t="s">
        <v>194</v>
      </c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5"/>
      <c r="AY10" s="3"/>
      <c r="AZ10" s="86" t="s">
        <v>195</v>
      </c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5"/>
      <c r="CC10" s="3"/>
      <c r="CD10" s="87" t="s">
        <v>92</v>
      </c>
      <c r="CG10" s="3"/>
      <c r="CH10" s="3"/>
    </row>
    <row r="11" ht="27.75" customHeight="1">
      <c r="A11" s="3"/>
      <c r="B11" s="3"/>
      <c r="C11" s="3"/>
      <c r="D11" s="3"/>
      <c r="E11" s="3"/>
      <c r="F11" s="3"/>
      <c r="G11" s="58" t="s">
        <v>218</v>
      </c>
      <c r="H11" s="58" t="s">
        <v>219</v>
      </c>
      <c r="I11" s="133" t="s">
        <v>93</v>
      </c>
      <c r="J11" s="16"/>
      <c r="K11" s="12"/>
      <c r="L11" s="290"/>
      <c r="M11" s="93" t="s">
        <v>196</v>
      </c>
      <c r="N11" s="84"/>
      <c r="O11" s="85"/>
      <c r="P11" s="91"/>
      <c r="Q11" s="93" t="s">
        <v>197</v>
      </c>
      <c r="R11" s="84"/>
      <c r="S11" s="85"/>
      <c r="T11" s="291" t="s">
        <v>198</v>
      </c>
      <c r="U11" s="91"/>
      <c r="V11" s="92" t="s">
        <v>94</v>
      </c>
      <c r="W11" s="84"/>
      <c r="X11" s="84"/>
      <c r="Y11" s="84"/>
      <c r="Z11" s="84"/>
      <c r="AA11" s="84"/>
      <c r="AB11" s="85"/>
      <c r="AC11" s="91"/>
      <c r="AD11" s="322" t="s">
        <v>221</v>
      </c>
      <c r="AE11" s="84"/>
      <c r="AF11" s="84"/>
      <c r="AG11" s="84"/>
      <c r="AH11" s="84"/>
      <c r="AI11" s="84"/>
      <c r="AJ11" s="84"/>
      <c r="AK11" s="85"/>
      <c r="AL11" s="91"/>
      <c r="AM11" s="93" t="s">
        <v>95</v>
      </c>
      <c r="AN11" s="84"/>
      <c r="AO11" s="84"/>
      <c r="AP11" s="84"/>
      <c r="AQ11" s="84"/>
      <c r="AR11" s="84"/>
      <c r="AS11" s="84"/>
      <c r="AT11" s="85"/>
      <c r="AU11" s="3"/>
      <c r="AV11" s="94" t="s">
        <v>96</v>
      </c>
      <c r="AY11" s="95"/>
      <c r="AZ11" s="92" t="s">
        <v>94</v>
      </c>
      <c r="BA11" s="84"/>
      <c r="BB11" s="84"/>
      <c r="BC11" s="84"/>
      <c r="BD11" s="84"/>
      <c r="BE11" s="84"/>
      <c r="BF11" s="85"/>
      <c r="BG11" s="91"/>
      <c r="BH11" s="322" t="s">
        <v>221</v>
      </c>
      <c r="BI11" s="84"/>
      <c r="BJ11" s="84"/>
      <c r="BK11" s="84"/>
      <c r="BL11" s="84"/>
      <c r="BM11" s="84"/>
      <c r="BN11" s="84"/>
      <c r="BO11" s="85"/>
      <c r="BP11" s="91"/>
      <c r="BQ11" s="93" t="s">
        <v>95</v>
      </c>
      <c r="BR11" s="84"/>
      <c r="BS11" s="84"/>
      <c r="BT11" s="84"/>
      <c r="BU11" s="84"/>
      <c r="BV11" s="84"/>
      <c r="BW11" s="84"/>
      <c r="BX11" s="85"/>
      <c r="BY11" s="3"/>
      <c r="BZ11" s="94" t="s">
        <v>96</v>
      </c>
      <c r="CC11" s="95"/>
      <c r="CG11" s="95"/>
      <c r="CH11" s="95"/>
    </row>
    <row r="12" ht="15.75" customHeight="1">
      <c r="A12" s="96"/>
      <c r="B12" s="45" t="s">
        <v>97</v>
      </c>
      <c r="C12" s="97"/>
      <c r="D12" s="45" t="s">
        <v>98</v>
      </c>
      <c r="E12" s="98" t="s">
        <v>99</v>
      </c>
      <c r="F12" s="98" t="s">
        <v>100</v>
      </c>
      <c r="G12" s="99" t="s">
        <v>101</v>
      </c>
      <c r="H12" s="98" t="s">
        <v>102</v>
      </c>
      <c r="I12" s="100" t="s">
        <v>147</v>
      </c>
      <c r="J12" s="100" t="s">
        <v>200</v>
      </c>
      <c r="K12" s="100" t="s">
        <v>105</v>
      </c>
      <c r="L12" s="101"/>
      <c r="M12" s="100" t="s">
        <v>147</v>
      </c>
      <c r="N12" s="100" t="s">
        <v>200</v>
      </c>
      <c r="O12" s="100" t="s">
        <v>105</v>
      </c>
      <c r="P12" s="101"/>
      <c r="Q12" s="100" t="s">
        <v>147</v>
      </c>
      <c r="R12" s="100" t="s">
        <v>200</v>
      </c>
      <c r="S12" s="100" t="s">
        <v>105</v>
      </c>
      <c r="T12" s="100" t="s">
        <v>201</v>
      </c>
      <c r="U12" s="101"/>
      <c r="V12" s="100" t="s">
        <v>109</v>
      </c>
      <c r="W12" s="100" t="s">
        <v>87</v>
      </c>
      <c r="X12" s="100" t="s">
        <v>110</v>
      </c>
      <c r="Y12" s="100" t="s">
        <v>111</v>
      </c>
      <c r="Z12" s="100" t="s">
        <v>112</v>
      </c>
      <c r="AA12" s="100" t="s">
        <v>113</v>
      </c>
      <c r="AB12" s="100" t="s">
        <v>114</v>
      </c>
      <c r="AC12" s="101"/>
      <c r="AD12" s="100" t="s">
        <v>109</v>
      </c>
      <c r="AE12" s="100" t="s">
        <v>202</v>
      </c>
      <c r="AF12" s="100" t="s">
        <v>115</v>
      </c>
      <c r="AG12" s="100" t="s">
        <v>116</v>
      </c>
      <c r="AH12" s="100" t="s">
        <v>111</v>
      </c>
      <c r="AI12" s="100" t="s">
        <v>112</v>
      </c>
      <c r="AJ12" s="100" t="s">
        <v>113</v>
      </c>
      <c r="AK12" s="100" t="s">
        <v>114</v>
      </c>
      <c r="AL12" s="101"/>
      <c r="AM12" s="100" t="s">
        <v>109</v>
      </c>
      <c r="AN12" s="98" t="s">
        <v>87</v>
      </c>
      <c r="AO12" s="98" t="s">
        <v>115</v>
      </c>
      <c r="AP12" s="98" t="s">
        <v>116</v>
      </c>
      <c r="AQ12" s="98" t="s">
        <v>111</v>
      </c>
      <c r="AR12" s="98" t="s">
        <v>112</v>
      </c>
      <c r="AS12" s="98" t="s">
        <v>113</v>
      </c>
      <c r="AT12" s="98" t="s">
        <v>114</v>
      </c>
      <c r="AU12" s="3"/>
      <c r="AV12" s="98" t="s">
        <v>76</v>
      </c>
      <c r="AW12" s="98" t="s">
        <v>117</v>
      </c>
      <c r="AX12" s="98" t="s">
        <v>118</v>
      </c>
      <c r="AY12" s="102"/>
      <c r="AZ12" s="100" t="s">
        <v>109</v>
      </c>
      <c r="BA12" s="100" t="s">
        <v>87</v>
      </c>
      <c r="BB12" s="100" t="s">
        <v>110</v>
      </c>
      <c r="BC12" s="100" t="s">
        <v>111</v>
      </c>
      <c r="BD12" s="100" t="s">
        <v>112</v>
      </c>
      <c r="BE12" s="100" t="s">
        <v>113</v>
      </c>
      <c r="BF12" s="100" t="s">
        <v>114</v>
      </c>
      <c r="BG12" s="101"/>
      <c r="BH12" s="100" t="s">
        <v>109</v>
      </c>
      <c r="BI12" s="100" t="s">
        <v>202</v>
      </c>
      <c r="BJ12" s="100" t="s">
        <v>115</v>
      </c>
      <c r="BK12" s="100" t="s">
        <v>116</v>
      </c>
      <c r="BL12" s="100" t="s">
        <v>111</v>
      </c>
      <c r="BM12" s="100" t="s">
        <v>112</v>
      </c>
      <c r="BN12" s="100" t="s">
        <v>113</v>
      </c>
      <c r="BO12" s="100" t="s">
        <v>114</v>
      </c>
      <c r="BP12" s="101"/>
      <c r="BQ12" s="100" t="s">
        <v>109</v>
      </c>
      <c r="BR12" s="98" t="s">
        <v>87</v>
      </c>
      <c r="BS12" s="98" t="s">
        <v>115</v>
      </c>
      <c r="BT12" s="98" t="s">
        <v>116</v>
      </c>
      <c r="BU12" s="98" t="s">
        <v>111</v>
      </c>
      <c r="BV12" s="98" t="s">
        <v>112</v>
      </c>
      <c r="BW12" s="98" t="s">
        <v>113</v>
      </c>
      <c r="BX12" s="98" t="s">
        <v>114</v>
      </c>
      <c r="BY12" s="3"/>
      <c r="BZ12" s="98" t="s">
        <v>76</v>
      </c>
      <c r="CA12" s="98" t="s">
        <v>117</v>
      </c>
      <c r="CB12" s="98" t="s">
        <v>118</v>
      </c>
      <c r="CC12" s="102"/>
      <c r="CD12" s="98" t="s">
        <v>76</v>
      </c>
      <c r="CE12" s="98" t="s">
        <v>117</v>
      </c>
      <c r="CF12" s="98" t="s">
        <v>118</v>
      </c>
      <c r="CG12" s="102"/>
      <c r="CH12" s="102"/>
    </row>
    <row r="13" ht="14.25" customHeight="1">
      <c r="A13" s="103"/>
      <c r="B13" s="104">
        <f>G2</f>
        <v>44866</v>
      </c>
      <c r="C13" s="97"/>
      <c r="D13" s="105" t="s">
        <v>119</v>
      </c>
      <c r="E13" s="105"/>
      <c r="F13" s="105"/>
      <c r="G13" s="106">
        <v>7000.0</v>
      </c>
      <c r="H13" s="105">
        <v>3.0</v>
      </c>
      <c r="I13" s="105">
        <v>8.0</v>
      </c>
      <c r="J13" s="105">
        <v>4.0</v>
      </c>
      <c r="K13" s="105">
        <v>1.0</v>
      </c>
      <c r="L13" s="107"/>
      <c r="M13" s="105">
        <v>0.0</v>
      </c>
      <c r="N13" s="105">
        <v>0.0</v>
      </c>
      <c r="O13" s="105">
        <v>0.0</v>
      </c>
      <c r="P13" s="107"/>
      <c r="Q13" s="105">
        <v>0.0</v>
      </c>
      <c r="R13" s="105">
        <v>0.0</v>
      </c>
      <c r="S13" s="105">
        <v>0.0</v>
      </c>
      <c r="T13" s="293">
        <f t="shared" ref="T13:T42" si="6">sum(K13+O13+S13)</f>
        <v>1</v>
      </c>
      <c r="U13" s="107"/>
      <c r="V13" s="105">
        <v>2.0</v>
      </c>
      <c r="W13" s="105">
        <v>2.0</v>
      </c>
      <c r="X13" s="105">
        <v>0.0</v>
      </c>
      <c r="Y13" s="105">
        <v>0.0</v>
      </c>
      <c r="Z13" s="105">
        <v>0.0</v>
      </c>
      <c r="AA13" s="106">
        <v>0.0</v>
      </c>
      <c r="AB13" s="106">
        <v>0.0</v>
      </c>
      <c r="AC13" s="107"/>
      <c r="AD13" s="105">
        <v>0.0</v>
      </c>
      <c r="AE13" s="105">
        <v>0.0</v>
      </c>
      <c r="AF13" s="105">
        <v>0.0</v>
      </c>
      <c r="AG13" s="105">
        <v>0.0</v>
      </c>
      <c r="AH13" s="105">
        <v>0.0</v>
      </c>
      <c r="AI13" s="105">
        <v>0.0</v>
      </c>
      <c r="AJ13" s="106">
        <v>0.0</v>
      </c>
      <c r="AK13" s="106">
        <v>0.0</v>
      </c>
      <c r="AL13" s="107"/>
      <c r="AM13" s="105">
        <v>0.0</v>
      </c>
      <c r="AN13" s="105">
        <v>0.0</v>
      </c>
      <c r="AO13" s="105">
        <v>0.0</v>
      </c>
      <c r="AP13" s="105">
        <v>0.0</v>
      </c>
      <c r="AQ13" s="105">
        <v>0.0</v>
      </c>
      <c r="AR13" s="105">
        <v>0.0</v>
      </c>
      <c r="AS13" s="106">
        <v>0.0</v>
      </c>
      <c r="AT13" s="106">
        <v>0.0</v>
      </c>
      <c r="AU13" s="3"/>
      <c r="AV13" s="108">
        <f t="shared" ref="AV13:AX13" si="3">sum(Z13+AI13+AR13)</f>
        <v>0</v>
      </c>
      <c r="AW13" s="109">
        <f t="shared" si="3"/>
        <v>0</v>
      </c>
      <c r="AX13" s="109">
        <f t="shared" si="3"/>
        <v>0</v>
      </c>
      <c r="AY13" s="107"/>
      <c r="AZ13" s="105">
        <v>0.0</v>
      </c>
      <c r="BA13" s="105">
        <v>0.0</v>
      </c>
      <c r="BB13" s="105">
        <v>0.0</v>
      </c>
      <c r="BC13" s="105">
        <v>1.0</v>
      </c>
      <c r="BD13" s="105">
        <v>1.0</v>
      </c>
      <c r="BE13" s="106">
        <v>3000.0</v>
      </c>
      <c r="BF13" s="106">
        <v>3000.0</v>
      </c>
      <c r="BG13" s="107"/>
      <c r="BH13" s="105">
        <v>0.0</v>
      </c>
      <c r="BI13" s="105">
        <v>0.0</v>
      </c>
      <c r="BJ13" s="105">
        <v>0.0</v>
      </c>
      <c r="BK13" s="105">
        <v>0.0</v>
      </c>
      <c r="BL13" s="105">
        <v>0.0</v>
      </c>
      <c r="BM13" s="105">
        <v>0.0</v>
      </c>
      <c r="BN13" s="106">
        <v>0.0</v>
      </c>
      <c r="BO13" s="106">
        <v>0.0</v>
      </c>
      <c r="BP13" s="107"/>
      <c r="BQ13" s="105">
        <v>0.0</v>
      </c>
      <c r="BR13" s="105">
        <v>0.0</v>
      </c>
      <c r="BS13" s="105">
        <v>0.0</v>
      </c>
      <c r="BT13" s="105">
        <v>0.0</v>
      </c>
      <c r="BU13" s="105">
        <v>0.0</v>
      </c>
      <c r="BV13" s="105">
        <v>0.0</v>
      </c>
      <c r="BW13" s="106">
        <v>0.0</v>
      </c>
      <c r="BX13" s="106">
        <v>0.0</v>
      </c>
      <c r="BY13" s="3"/>
      <c r="BZ13" s="108">
        <f t="shared" ref="BZ13:CB13" si="4">sum(BD13+BM13+BV13)</f>
        <v>1</v>
      </c>
      <c r="CA13" s="109">
        <f t="shared" si="4"/>
        <v>3000</v>
      </c>
      <c r="CB13" s="109">
        <f t="shared" si="4"/>
        <v>3000</v>
      </c>
      <c r="CC13" s="107"/>
      <c r="CD13" s="108">
        <f t="shared" ref="CD13:CF13" si="5">AV13+BZ13</f>
        <v>1</v>
      </c>
      <c r="CE13" s="109">
        <f t="shared" si="5"/>
        <v>3000</v>
      </c>
      <c r="CF13" s="109">
        <f t="shared" si="5"/>
        <v>3000</v>
      </c>
      <c r="CG13" s="107"/>
      <c r="CH13" s="107"/>
    </row>
    <row r="14" ht="14.25" customHeight="1">
      <c r="A14" s="103"/>
      <c r="B14" s="104">
        <f t="shared" ref="B14:B42" si="10">B13+1</f>
        <v>44867</v>
      </c>
      <c r="C14" s="97"/>
      <c r="D14" s="105" t="s">
        <v>119</v>
      </c>
      <c r="E14" s="105"/>
      <c r="F14" s="105"/>
      <c r="G14" s="106">
        <v>0.0</v>
      </c>
      <c r="H14" s="105">
        <v>5.0</v>
      </c>
      <c r="I14" s="105">
        <v>12.0</v>
      </c>
      <c r="J14" s="105">
        <v>6.0</v>
      </c>
      <c r="K14" s="105">
        <v>1.0</v>
      </c>
      <c r="L14" s="107"/>
      <c r="M14" s="105">
        <v>0.0</v>
      </c>
      <c r="N14" s="105">
        <v>0.0</v>
      </c>
      <c r="O14" s="105">
        <v>0.0</v>
      </c>
      <c r="P14" s="107"/>
      <c r="Q14" s="105">
        <v>0.0</v>
      </c>
      <c r="R14" s="105">
        <v>0.0</v>
      </c>
      <c r="S14" s="105">
        <v>0.0</v>
      </c>
      <c r="T14" s="293">
        <f t="shared" si="6"/>
        <v>1</v>
      </c>
      <c r="U14" s="107"/>
      <c r="V14" s="105">
        <v>2.0</v>
      </c>
      <c r="W14" s="105">
        <v>0.0</v>
      </c>
      <c r="X14" s="105">
        <v>2.0</v>
      </c>
      <c r="Y14" s="105">
        <v>0.0</v>
      </c>
      <c r="Z14" s="105">
        <v>0.0</v>
      </c>
      <c r="AA14" s="106">
        <v>0.0</v>
      </c>
      <c r="AB14" s="106">
        <v>0.0</v>
      </c>
      <c r="AC14" s="107"/>
      <c r="AD14" s="105">
        <v>0.0</v>
      </c>
      <c r="AE14" s="105">
        <v>0.0</v>
      </c>
      <c r="AF14" s="105">
        <v>0.0</v>
      </c>
      <c r="AG14" s="105">
        <v>0.0</v>
      </c>
      <c r="AH14" s="105">
        <v>0.0</v>
      </c>
      <c r="AI14" s="105">
        <v>0.0</v>
      </c>
      <c r="AJ14" s="106">
        <v>0.0</v>
      </c>
      <c r="AK14" s="106">
        <v>0.0</v>
      </c>
      <c r="AL14" s="107"/>
      <c r="AM14" s="105">
        <v>0.0</v>
      </c>
      <c r="AN14" s="105">
        <v>0.0</v>
      </c>
      <c r="AO14" s="105">
        <v>0.0</v>
      </c>
      <c r="AP14" s="105">
        <v>0.0</v>
      </c>
      <c r="AQ14" s="105">
        <v>0.0</v>
      </c>
      <c r="AR14" s="105">
        <v>0.0</v>
      </c>
      <c r="AS14" s="106">
        <v>0.0</v>
      </c>
      <c r="AT14" s="106">
        <v>0.0</v>
      </c>
      <c r="AU14" s="3"/>
      <c r="AV14" s="108">
        <f t="shared" ref="AV14:AX14" si="7">sum(Z14+AI14+AR14)</f>
        <v>0</v>
      </c>
      <c r="AW14" s="109">
        <f t="shared" si="7"/>
        <v>0</v>
      </c>
      <c r="AX14" s="109">
        <f t="shared" si="7"/>
        <v>0</v>
      </c>
      <c r="AY14" s="107"/>
      <c r="AZ14" s="105">
        <v>3.0</v>
      </c>
      <c r="BA14" s="105">
        <v>3.0</v>
      </c>
      <c r="BB14" s="105">
        <v>0.0</v>
      </c>
      <c r="BC14" s="105">
        <v>0.0</v>
      </c>
      <c r="BD14" s="105">
        <v>0.0</v>
      </c>
      <c r="BE14" s="106">
        <v>0.0</v>
      </c>
      <c r="BF14" s="106">
        <v>0.0</v>
      </c>
      <c r="BG14" s="107"/>
      <c r="BH14" s="105">
        <v>0.0</v>
      </c>
      <c r="BI14" s="105">
        <v>0.0</v>
      </c>
      <c r="BJ14" s="105">
        <v>0.0</v>
      </c>
      <c r="BK14" s="105">
        <v>0.0</v>
      </c>
      <c r="BL14" s="105">
        <v>0.0</v>
      </c>
      <c r="BM14" s="105">
        <v>0.0</v>
      </c>
      <c r="BN14" s="106">
        <v>0.0</v>
      </c>
      <c r="BO14" s="106">
        <v>0.0</v>
      </c>
      <c r="BP14" s="107"/>
      <c r="BQ14" s="105">
        <v>2.0</v>
      </c>
      <c r="BR14" s="105">
        <v>2.0</v>
      </c>
      <c r="BS14" s="105">
        <v>0.0</v>
      </c>
      <c r="BT14" s="105">
        <v>0.0</v>
      </c>
      <c r="BU14" s="105">
        <v>0.0</v>
      </c>
      <c r="BV14" s="105">
        <v>0.0</v>
      </c>
      <c r="BW14" s="106">
        <v>0.0</v>
      </c>
      <c r="BX14" s="106">
        <v>0.0</v>
      </c>
      <c r="BY14" s="3"/>
      <c r="BZ14" s="108">
        <f t="shared" ref="BZ14:CB14" si="8">sum(BD14+BM14+BV14)</f>
        <v>0</v>
      </c>
      <c r="CA14" s="109">
        <f t="shared" si="8"/>
        <v>0</v>
      </c>
      <c r="CB14" s="109">
        <f t="shared" si="8"/>
        <v>0</v>
      </c>
      <c r="CC14" s="107"/>
      <c r="CD14" s="108">
        <f t="shared" ref="CD14:CF14" si="9">AV14+BZ14</f>
        <v>0</v>
      </c>
      <c r="CE14" s="109">
        <f t="shared" si="9"/>
        <v>0</v>
      </c>
      <c r="CF14" s="109">
        <f t="shared" si="9"/>
        <v>0</v>
      </c>
      <c r="CG14" s="107"/>
      <c r="CH14" s="107"/>
    </row>
    <row r="15" ht="14.25" customHeight="1">
      <c r="A15" s="103"/>
      <c r="B15" s="104">
        <f t="shared" si="10"/>
        <v>44868</v>
      </c>
      <c r="C15" s="97"/>
      <c r="D15" s="105" t="s">
        <v>119</v>
      </c>
      <c r="E15" s="105"/>
      <c r="F15" s="105"/>
      <c r="G15" s="106">
        <v>0.0</v>
      </c>
      <c r="H15" s="105">
        <v>1.0</v>
      </c>
      <c r="I15" s="105">
        <v>9.0</v>
      </c>
      <c r="J15" s="105">
        <v>5.0</v>
      </c>
      <c r="K15" s="105">
        <v>1.0</v>
      </c>
      <c r="L15" s="107"/>
      <c r="M15" s="105">
        <v>0.0</v>
      </c>
      <c r="N15" s="105">
        <v>0.0</v>
      </c>
      <c r="O15" s="105">
        <v>0.0</v>
      </c>
      <c r="P15" s="107"/>
      <c r="Q15" s="105">
        <v>0.0</v>
      </c>
      <c r="R15" s="105">
        <v>0.0</v>
      </c>
      <c r="S15" s="105">
        <v>0.0</v>
      </c>
      <c r="T15" s="293">
        <f t="shared" si="6"/>
        <v>1</v>
      </c>
      <c r="U15" s="107"/>
      <c r="V15" s="105">
        <v>1.0</v>
      </c>
      <c r="W15" s="105">
        <v>0.0</v>
      </c>
      <c r="X15" s="105">
        <v>1.0</v>
      </c>
      <c r="Y15" s="105">
        <v>1.0</v>
      </c>
      <c r="Z15" s="105">
        <v>0.0</v>
      </c>
      <c r="AA15" s="106">
        <v>0.0</v>
      </c>
      <c r="AB15" s="106">
        <v>0.0</v>
      </c>
      <c r="AC15" s="107"/>
      <c r="AD15" s="105">
        <v>0.0</v>
      </c>
      <c r="AE15" s="105">
        <v>0.0</v>
      </c>
      <c r="AF15" s="105">
        <v>0.0</v>
      </c>
      <c r="AG15" s="105">
        <v>0.0</v>
      </c>
      <c r="AH15" s="105">
        <v>0.0</v>
      </c>
      <c r="AI15" s="105">
        <v>0.0</v>
      </c>
      <c r="AJ15" s="106">
        <v>0.0</v>
      </c>
      <c r="AK15" s="106">
        <v>0.0</v>
      </c>
      <c r="AL15" s="107"/>
      <c r="AM15" s="105">
        <v>0.0</v>
      </c>
      <c r="AN15" s="105">
        <v>0.0</v>
      </c>
      <c r="AO15" s="105">
        <v>0.0</v>
      </c>
      <c r="AP15" s="105">
        <v>0.0</v>
      </c>
      <c r="AQ15" s="105">
        <v>0.0</v>
      </c>
      <c r="AR15" s="105">
        <v>0.0</v>
      </c>
      <c r="AS15" s="106">
        <v>0.0</v>
      </c>
      <c r="AT15" s="106">
        <v>0.0</v>
      </c>
      <c r="AU15" s="3"/>
      <c r="AV15" s="108">
        <f t="shared" ref="AV15:AX15" si="11">sum(Z15+AI15+AR15)</f>
        <v>0</v>
      </c>
      <c r="AW15" s="109">
        <f t="shared" si="11"/>
        <v>0</v>
      </c>
      <c r="AX15" s="109">
        <f t="shared" si="11"/>
        <v>0</v>
      </c>
      <c r="AY15" s="107"/>
      <c r="AZ15" s="105">
        <v>2.0</v>
      </c>
      <c r="BA15" s="105">
        <v>2.0</v>
      </c>
      <c r="BB15" s="105">
        <v>0.0</v>
      </c>
      <c r="BC15" s="105">
        <v>0.0</v>
      </c>
      <c r="BD15" s="105">
        <v>1.0</v>
      </c>
      <c r="BE15" s="106">
        <v>500.0</v>
      </c>
      <c r="BF15" s="106">
        <v>3000.0</v>
      </c>
      <c r="BG15" s="107"/>
      <c r="BH15" s="105">
        <v>0.0</v>
      </c>
      <c r="BI15" s="105">
        <v>0.0</v>
      </c>
      <c r="BJ15" s="105">
        <v>0.0</v>
      </c>
      <c r="BK15" s="105">
        <v>0.0</v>
      </c>
      <c r="BL15" s="105">
        <v>0.0</v>
      </c>
      <c r="BM15" s="105">
        <v>0.0</v>
      </c>
      <c r="BN15" s="106">
        <v>0.0</v>
      </c>
      <c r="BO15" s="106">
        <v>0.0</v>
      </c>
      <c r="BP15" s="107"/>
      <c r="BQ15" s="105">
        <v>1.0</v>
      </c>
      <c r="BR15" s="105">
        <v>0.0</v>
      </c>
      <c r="BS15" s="105">
        <v>0.0</v>
      </c>
      <c r="BT15" s="105">
        <v>0.0</v>
      </c>
      <c r="BU15" s="105">
        <v>0.0</v>
      </c>
      <c r="BV15" s="105">
        <v>0.0</v>
      </c>
      <c r="BW15" s="106">
        <v>0.0</v>
      </c>
      <c r="BX15" s="106">
        <v>0.0</v>
      </c>
      <c r="BY15" s="3"/>
      <c r="BZ15" s="108">
        <f t="shared" ref="BZ15:CB15" si="12">sum(BD15+BM15+BV15)</f>
        <v>1</v>
      </c>
      <c r="CA15" s="109">
        <f t="shared" si="12"/>
        <v>500</v>
      </c>
      <c r="CB15" s="109">
        <f t="shared" si="12"/>
        <v>3000</v>
      </c>
      <c r="CC15" s="107"/>
      <c r="CD15" s="108">
        <f t="shared" ref="CD15:CF15" si="13">AV15+BZ15</f>
        <v>1</v>
      </c>
      <c r="CE15" s="109">
        <f t="shared" si="13"/>
        <v>500</v>
      </c>
      <c r="CF15" s="109">
        <f t="shared" si="13"/>
        <v>3000</v>
      </c>
      <c r="CG15" s="107"/>
      <c r="CH15" s="107"/>
    </row>
    <row r="16" ht="14.25" customHeight="1">
      <c r="A16" s="103"/>
      <c r="B16" s="104">
        <f t="shared" si="10"/>
        <v>44869</v>
      </c>
      <c r="C16" s="97"/>
      <c r="D16" s="105" t="s">
        <v>119</v>
      </c>
      <c r="E16" s="105"/>
      <c r="F16" s="105"/>
      <c r="G16" s="106">
        <v>0.0</v>
      </c>
      <c r="H16" s="105">
        <v>2.0</v>
      </c>
      <c r="I16" s="105">
        <v>12.0</v>
      </c>
      <c r="J16" s="105">
        <v>7.0</v>
      </c>
      <c r="K16" s="105">
        <v>1.0</v>
      </c>
      <c r="L16" s="107"/>
      <c r="M16" s="105">
        <v>0.0</v>
      </c>
      <c r="N16" s="105">
        <v>0.0</v>
      </c>
      <c r="O16" s="105">
        <v>0.0</v>
      </c>
      <c r="P16" s="107"/>
      <c r="Q16" s="105">
        <v>0.0</v>
      </c>
      <c r="R16" s="105">
        <v>0.0</v>
      </c>
      <c r="S16" s="105">
        <v>0.0</v>
      </c>
      <c r="T16" s="293">
        <f t="shared" si="6"/>
        <v>1</v>
      </c>
      <c r="U16" s="107"/>
      <c r="V16" s="105">
        <v>0.0</v>
      </c>
      <c r="W16" s="105">
        <v>0.0</v>
      </c>
      <c r="X16" s="105">
        <v>0.0</v>
      </c>
      <c r="Y16" s="105">
        <v>0.0</v>
      </c>
      <c r="Z16" s="105">
        <v>0.0</v>
      </c>
      <c r="AA16" s="106">
        <v>0.0</v>
      </c>
      <c r="AB16" s="106">
        <v>0.0</v>
      </c>
      <c r="AC16" s="107"/>
      <c r="AD16" s="105">
        <v>0.0</v>
      </c>
      <c r="AE16" s="105">
        <v>0.0</v>
      </c>
      <c r="AF16" s="105">
        <v>0.0</v>
      </c>
      <c r="AG16" s="105">
        <v>0.0</v>
      </c>
      <c r="AH16" s="105">
        <v>0.0</v>
      </c>
      <c r="AI16" s="105">
        <v>0.0</v>
      </c>
      <c r="AJ16" s="106">
        <v>0.0</v>
      </c>
      <c r="AK16" s="106">
        <v>0.0</v>
      </c>
      <c r="AL16" s="107"/>
      <c r="AM16" s="105">
        <v>0.0</v>
      </c>
      <c r="AN16" s="105">
        <v>0.0</v>
      </c>
      <c r="AO16" s="105">
        <v>0.0</v>
      </c>
      <c r="AP16" s="105">
        <v>0.0</v>
      </c>
      <c r="AQ16" s="105">
        <v>0.0</v>
      </c>
      <c r="AR16" s="105">
        <v>0.0</v>
      </c>
      <c r="AS16" s="106">
        <v>0.0</v>
      </c>
      <c r="AT16" s="106">
        <v>0.0</v>
      </c>
      <c r="AU16" s="3"/>
      <c r="AV16" s="108">
        <f t="shared" ref="AV16:AX16" si="14">sum(Z16+AI16+AR16)</f>
        <v>0</v>
      </c>
      <c r="AW16" s="109">
        <f t="shared" si="14"/>
        <v>0</v>
      </c>
      <c r="AX16" s="109">
        <f t="shared" si="14"/>
        <v>0</v>
      </c>
      <c r="AY16" s="107"/>
      <c r="AZ16" s="105">
        <v>3.0</v>
      </c>
      <c r="BA16" s="105">
        <v>3.0</v>
      </c>
      <c r="BB16" s="105">
        <v>0.0</v>
      </c>
      <c r="BC16" s="105">
        <v>0.0</v>
      </c>
      <c r="BD16" s="105">
        <v>1.0</v>
      </c>
      <c r="BE16" s="106">
        <v>3500.0</v>
      </c>
      <c r="BF16" s="106">
        <v>3500.0</v>
      </c>
      <c r="BG16" s="107"/>
      <c r="BH16" s="105">
        <v>0.0</v>
      </c>
      <c r="BI16" s="105">
        <v>0.0</v>
      </c>
      <c r="BJ16" s="105">
        <v>0.0</v>
      </c>
      <c r="BK16" s="105">
        <v>0.0</v>
      </c>
      <c r="BL16" s="105">
        <v>0.0</v>
      </c>
      <c r="BM16" s="105">
        <v>0.0</v>
      </c>
      <c r="BN16" s="106">
        <v>0.0</v>
      </c>
      <c r="BO16" s="106">
        <v>0.0</v>
      </c>
      <c r="BP16" s="107"/>
      <c r="BQ16" s="105">
        <v>0.0</v>
      </c>
      <c r="BR16" s="105">
        <v>0.0</v>
      </c>
      <c r="BS16" s="105">
        <v>0.0</v>
      </c>
      <c r="BT16" s="105">
        <v>0.0</v>
      </c>
      <c r="BU16" s="105">
        <v>0.0</v>
      </c>
      <c r="BV16" s="105">
        <v>0.0</v>
      </c>
      <c r="BW16" s="106">
        <v>0.0</v>
      </c>
      <c r="BX16" s="106">
        <v>0.0</v>
      </c>
      <c r="BY16" s="3"/>
      <c r="BZ16" s="108">
        <f t="shared" ref="BZ16:CB16" si="15">sum(BD16+BM16+BV16)</f>
        <v>1</v>
      </c>
      <c r="CA16" s="109">
        <f t="shared" si="15"/>
        <v>3500</v>
      </c>
      <c r="CB16" s="109">
        <f t="shared" si="15"/>
        <v>3500</v>
      </c>
      <c r="CC16" s="107"/>
      <c r="CD16" s="108">
        <f t="shared" ref="CD16:CF16" si="16">AV16+BZ16</f>
        <v>1</v>
      </c>
      <c r="CE16" s="109">
        <f t="shared" si="16"/>
        <v>3500</v>
      </c>
      <c r="CF16" s="109">
        <f t="shared" si="16"/>
        <v>3500</v>
      </c>
      <c r="CG16" s="107"/>
      <c r="CH16" s="107"/>
    </row>
    <row r="17" ht="14.25" customHeight="1">
      <c r="A17" s="103"/>
      <c r="B17" s="104">
        <f t="shared" si="10"/>
        <v>44870</v>
      </c>
      <c r="C17" s="97"/>
      <c r="D17" s="105" t="s">
        <v>119</v>
      </c>
      <c r="E17" s="105"/>
      <c r="F17" s="105"/>
      <c r="G17" s="106">
        <v>0.0</v>
      </c>
      <c r="H17" s="105">
        <v>2.0</v>
      </c>
      <c r="I17" s="105">
        <v>8.0</v>
      </c>
      <c r="J17" s="105">
        <v>2.0</v>
      </c>
      <c r="K17" s="105">
        <v>1.0</v>
      </c>
      <c r="L17" s="107"/>
      <c r="M17" s="105">
        <v>0.0</v>
      </c>
      <c r="N17" s="105">
        <v>0.0</v>
      </c>
      <c r="O17" s="105">
        <v>0.0</v>
      </c>
      <c r="P17" s="107"/>
      <c r="Q17" s="105">
        <v>0.0</v>
      </c>
      <c r="R17" s="105">
        <v>0.0</v>
      </c>
      <c r="S17" s="105">
        <v>0.0</v>
      </c>
      <c r="T17" s="293">
        <f t="shared" si="6"/>
        <v>1</v>
      </c>
      <c r="U17" s="107"/>
      <c r="V17" s="105">
        <v>0.0</v>
      </c>
      <c r="W17" s="105">
        <v>0.0</v>
      </c>
      <c r="X17" s="105">
        <v>0.0</v>
      </c>
      <c r="Y17" s="105">
        <v>0.0</v>
      </c>
      <c r="Z17" s="105">
        <v>0.0</v>
      </c>
      <c r="AA17" s="106">
        <v>0.0</v>
      </c>
      <c r="AB17" s="106">
        <v>0.0</v>
      </c>
      <c r="AC17" s="107"/>
      <c r="AD17" s="105">
        <v>0.0</v>
      </c>
      <c r="AE17" s="105">
        <v>0.0</v>
      </c>
      <c r="AF17" s="105">
        <v>0.0</v>
      </c>
      <c r="AG17" s="105">
        <v>0.0</v>
      </c>
      <c r="AH17" s="105">
        <v>0.0</v>
      </c>
      <c r="AI17" s="105">
        <v>0.0</v>
      </c>
      <c r="AJ17" s="106">
        <v>0.0</v>
      </c>
      <c r="AK17" s="106">
        <v>0.0</v>
      </c>
      <c r="AL17" s="107"/>
      <c r="AM17" s="105">
        <v>0.0</v>
      </c>
      <c r="AN17" s="105">
        <v>0.0</v>
      </c>
      <c r="AO17" s="105">
        <v>0.0</v>
      </c>
      <c r="AP17" s="105">
        <v>0.0</v>
      </c>
      <c r="AQ17" s="105">
        <v>0.0</v>
      </c>
      <c r="AR17" s="105">
        <v>0.0</v>
      </c>
      <c r="AS17" s="106">
        <v>0.0</v>
      </c>
      <c r="AT17" s="106">
        <v>0.0</v>
      </c>
      <c r="AU17" s="3"/>
      <c r="AV17" s="108">
        <f t="shared" ref="AV17:AX17" si="17">sum(Z17+AI17+AR17)</f>
        <v>0</v>
      </c>
      <c r="AW17" s="109">
        <f t="shared" si="17"/>
        <v>0</v>
      </c>
      <c r="AX17" s="109">
        <f t="shared" si="17"/>
        <v>0</v>
      </c>
      <c r="AY17" s="107"/>
      <c r="AZ17" s="105">
        <v>2.0</v>
      </c>
      <c r="BA17" s="105">
        <v>2.0</v>
      </c>
      <c r="BB17" s="105">
        <v>0.0</v>
      </c>
      <c r="BC17" s="105">
        <v>1.0</v>
      </c>
      <c r="BD17" s="105">
        <v>1.0</v>
      </c>
      <c r="BE17" s="106">
        <v>2500.0</v>
      </c>
      <c r="BF17" s="106">
        <v>2500.0</v>
      </c>
      <c r="BG17" s="107"/>
      <c r="BH17" s="105">
        <v>0.0</v>
      </c>
      <c r="BI17" s="105">
        <v>0.0</v>
      </c>
      <c r="BJ17" s="105">
        <v>0.0</v>
      </c>
      <c r="BK17" s="105">
        <v>0.0</v>
      </c>
      <c r="BL17" s="105">
        <v>0.0</v>
      </c>
      <c r="BM17" s="105">
        <v>0.0</v>
      </c>
      <c r="BN17" s="106">
        <v>0.0</v>
      </c>
      <c r="BO17" s="106">
        <v>0.0</v>
      </c>
      <c r="BP17" s="107"/>
      <c r="BQ17" s="105">
        <v>2.0</v>
      </c>
      <c r="BR17" s="105">
        <v>2.0</v>
      </c>
      <c r="BS17" s="105">
        <v>0.0</v>
      </c>
      <c r="BT17" s="105">
        <v>1.0</v>
      </c>
      <c r="BU17" s="105">
        <v>0.0</v>
      </c>
      <c r="BV17" s="105">
        <v>1.0</v>
      </c>
      <c r="BW17" s="106">
        <v>1750.0</v>
      </c>
      <c r="BX17" s="106">
        <v>3500.0</v>
      </c>
      <c r="BY17" s="3"/>
      <c r="BZ17" s="108">
        <f t="shared" ref="BZ17:CB17" si="18">sum(BD17+BM17+BV17)</f>
        <v>2</v>
      </c>
      <c r="CA17" s="109">
        <f t="shared" si="18"/>
        <v>4250</v>
      </c>
      <c r="CB17" s="109">
        <f t="shared" si="18"/>
        <v>6000</v>
      </c>
      <c r="CC17" s="107"/>
      <c r="CD17" s="108">
        <f t="shared" ref="CD17:CF17" si="19">AV17+BZ17</f>
        <v>2</v>
      </c>
      <c r="CE17" s="109">
        <f t="shared" si="19"/>
        <v>4250</v>
      </c>
      <c r="CF17" s="109">
        <f t="shared" si="19"/>
        <v>6000</v>
      </c>
      <c r="CG17" s="107"/>
      <c r="CH17" s="107"/>
    </row>
    <row r="18" ht="14.25" customHeight="1">
      <c r="A18" s="103"/>
      <c r="B18" s="104">
        <f t="shared" si="10"/>
        <v>44871</v>
      </c>
      <c r="C18" s="97"/>
      <c r="D18" s="105" t="s">
        <v>119</v>
      </c>
      <c r="E18" s="105"/>
      <c r="F18" s="105"/>
      <c r="G18" s="106">
        <v>0.0</v>
      </c>
      <c r="H18" s="105">
        <v>5.0</v>
      </c>
      <c r="I18" s="105">
        <v>7.0</v>
      </c>
      <c r="J18" s="105">
        <v>2.0</v>
      </c>
      <c r="K18" s="105">
        <v>1.0</v>
      </c>
      <c r="L18" s="107"/>
      <c r="M18" s="105">
        <v>0.0</v>
      </c>
      <c r="N18" s="105">
        <v>0.0</v>
      </c>
      <c r="O18" s="105">
        <v>0.0</v>
      </c>
      <c r="P18" s="107"/>
      <c r="Q18" s="105">
        <v>0.0</v>
      </c>
      <c r="R18" s="105">
        <v>0.0</v>
      </c>
      <c r="S18" s="105">
        <v>0.0</v>
      </c>
      <c r="T18" s="293">
        <f t="shared" si="6"/>
        <v>1</v>
      </c>
      <c r="U18" s="107"/>
      <c r="V18" s="105">
        <v>0.0</v>
      </c>
      <c r="W18" s="105">
        <v>0.0</v>
      </c>
      <c r="X18" s="105">
        <v>0.0</v>
      </c>
      <c r="Y18" s="105">
        <v>0.0</v>
      </c>
      <c r="Z18" s="105">
        <v>0.0</v>
      </c>
      <c r="AA18" s="106">
        <v>0.0</v>
      </c>
      <c r="AB18" s="106">
        <v>0.0</v>
      </c>
      <c r="AC18" s="107"/>
      <c r="AD18" s="105">
        <v>0.0</v>
      </c>
      <c r="AE18" s="105">
        <v>0.0</v>
      </c>
      <c r="AF18" s="105">
        <v>0.0</v>
      </c>
      <c r="AG18" s="105">
        <v>0.0</v>
      </c>
      <c r="AH18" s="105">
        <v>0.0</v>
      </c>
      <c r="AI18" s="105">
        <v>0.0</v>
      </c>
      <c r="AJ18" s="106">
        <v>0.0</v>
      </c>
      <c r="AK18" s="106">
        <v>0.0</v>
      </c>
      <c r="AL18" s="107"/>
      <c r="AM18" s="105">
        <v>0.0</v>
      </c>
      <c r="AN18" s="105">
        <v>0.0</v>
      </c>
      <c r="AO18" s="105">
        <v>0.0</v>
      </c>
      <c r="AP18" s="105">
        <v>0.0</v>
      </c>
      <c r="AQ18" s="105">
        <v>0.0</v>
      </c>
      <c r="AR18" s="105">
        <v>0.0</v>
      </c>
      <c r="AS18" s="106">
        <v>0.0</v>
      </c>
      <c r="AT18" s="106">
        <v>0.0</v>
      </c>
      <c r="AU18" s="3"/>
      <c r="AV18" s="108">
        <f t="shared" ref="AV18:AX18" si="20">sum(Z18+AI18+AR18)</f>
        <v>0</v>
      </c>
      <c r="AW18" s="109">
        <f t="shared" si="20"/>
        <v>0</v>
      </c>
      <c r="AX18" s="109">
        <f t="shared" si="20"/>
        <v>0</v>
      </c>
      <c r="AY18" s="107"/>
      <c r="AZ18" s="105">
        <v>0.0</v>
      </c>
      <c r="BA18" s="105">
        <v>0.0</v>
      </c>
      <c r="BB18" s="105">
        <v>0.0</v>
      </c>
      <c r="BC18" s="105">
        <v>0.0</v>
      </c>
      <c r="BD18" s="105">
        <v>0.0</v>
      </c>
      <c r="BE18" s="106">
        <v>0.0</v>
      </c>
      <c r="BF18" s="106">
        <v>0.0</v>
      </c>
      <c r="BG18" s="107"/>
      <c r="BH18" s="105">
        <v>0.0</v>
      </c>
      <c r="BI18" s="105">
        <v>0.0</v>
      </c>
      <c r="BJ18" s="105">
        <v>0.0</v>
      </c>
      <c r="BK18" s="105">
        <v>0.0</v>
      </c>
      <c r="BL18" s="105">
        <v>0.0</v>
      </c>
      <c r="BM18" s="105">
        <v>0.0</v>
      </c>
      <c r="BN18" s="106">
        <v>0.0</v>
      </c>
      <c r="BO18" s="106">
        <v>0.0</v>
      </c>
      <c r="BP18" s="107"/>
      <c r="BQ18" s="105">
        <v>0.0</v>
      </c>
      <c r="BR18" s="105">
        <v>0.0</v>
      </c>
      <c r="BS18" s="105">
        <v>0.0</v>
      </c>
      <c r="BT18" s="105">
        <v>0.0</v>
      </c>
      <c r="BU18" s="105">
        <v>0.0</v>
      </c>
      <c r="BV18" s="105">
        <v>0.0</v>
      </c>
      <c r="BW18" s="106">
        <v>0.0</v>
      </c>
      <c r="BX18" s="106">
        <v>0.0</v>
      </c>
      <c r="BY18" s="3"/>
      <c r="BZ18" s="108">
        <f t="shared" ref="BZ18:CB18" si="21">sum(BD18+BM18+BV18)</f>
        <v>0</v>
      </c>
      <c r="CA18" s="109">
        <f t="shared" si="21"/>
        <v>0</v>
      </c>
      <c r="CB18" s="109">
        <f t="shared" si="21"/>
        <v>0</v>
      </c>
      <c r="CC18" s="107"/>
      <c r="CD18" s="108">
        <f t="shared" ref="CD18:CF18" si="22">AV18+BZ18</f>
        <v>0</v>
      </c>
      <c r="CE18" s="109">
        <f t="shared" si="22"/>
        <v>0</v>
      </c>
      <c r="CF18" s="109">
        <f t="shared" si="22"/>
        <v>0</v>
      </c>
      <c r="CG18" s="107"/>
      <c r="CH18" s="107"/>
    </row>
    <row r="19" ht="14.25" customHeight="1">
      <c r="A19" s="103"/>
      <c r="B19" s="104">
        <f t="shared" si="10"/>
        <v>44872</v>
      </c>
      <c r="C19" s="97"/>
      <c r="D19" s="105" t="s">
        <v>119</v>
      </c>
      <c r="E19" s="105"/>
      <c r="F19" s="105"/>
      <c r="G19" s="106">
        <v>0.0</v>
      </c>
      <c r="H19" s="105">
        <v>3.0</v>
      </c>
      <c r="I19" s="105">
        <v>8.0</v>
      </c>
      <c r="J19" s="105">
        <v>8.0</v>
      </c>
      <c r="K19" s="105">
        <v>1.0</v>
      </c>
      <c r="L19" s="107"/>
      <c r="M19" s="105">
        <v>0.0</v>
      </c>
      <c r="N19" s="105">
        <v>0.0</v>
      </c>
      <c r="O19" s="105">
        <v>0.0</v>
      </c>
      <c r="P19" s="107"/>
      <c r="Q19" s="105">
        <v>0.0</v>
      </c>
      <c r="R19" s="105">
        <v>0.0</v>
      </c>
      <c r="S19" s="105">
        <v>0.0</v>
      </c>
      <c r="T19" s="293">
        <f t="shared" si="6"/>
        <v>1</v>
      </c>
      <c r="U19" s="107"/>
      <c r="V19" s="105">
        <v>0.0</v>
      </c>
      <c r="W19" s="105">
        <v>0.0</v>
      </c>
      <c r="X19" s="105">
        <v>0.0</v>
      </c>
      <c r="Y19" s="105">
        <v>0.0</v>
      </c>
      <c r="Z19" s="105">
        <v>0.0</v>
      </c>
      <c r="AA19" s="106">
        <v>0.0</v>
      </c>
      <c r="AB19" s="106">
        <v>0.0</v>
      </c>
      <c r="AC19" s="107"/>
      <c r="AD19" s="105">
        <v>0.0</v>
      </c>
      <c r="AE19" s="105">
        <v>0.0</v>
      </c>
      <c r="AF19" s="105">
        <v>0.0</v>
      </c>
      <c r="AG19" s="105">
        <v>0.0</v>
      </c>
      <c r="AH19" s="105">
        <v>0.0</v>
      </c>
      <c r="AI19" s="105">
        <v>0.0</v>
      </c>
      <c r="AJ19" s="106">
        <v>0.0</v>
      </c>
      <c r="AK19" s="106">
        <v>0.0</v>
      </c>
      <c r="AL19" s="107"/>
      <c r="AM19" s="105">
        <v>0.0</v>
      </c>
      <c r="AN19" s="105">
        <v>0.0</v>
      </c>
      <c r="AO19" s="105">
        <v>0.0</v>
      </c>
      <c r="AP19" s="105">
        <v>0.0</v>
      </c>
      <c r="AQ19" s="105">
        <v>0.0</v>
      </c>
      <c r="AR19" s="105">
        <v>0.0</v>
      </c>
      <c r="AS19" s="106">
        <v>0.0</v>
      </c>
      <c r="AT19" s="106">
        <v>0.0</v>
      </c>
      <c r="AU19" s="110"/>
      <c r="AV19" s="108">
        <f t="shared" ref="AV19:AX19" si="23">sum(Z19+AI19+AR19)</f>
        <v>0</v>
      </c>
      <c r="AW19" s="109">
        <f t="shared" si="23"/>
        <v>0</v>
      </c>
      <c r="AX19" s="109">
        <f t="shared" si="23"/>
        <v>0</v>
      </c>
      <c r="AY19" s="107"/>
      <c r="AZ19" s="105">
        <v>1.0</v>
      </c>
      <c r="BA19" s="105">
        <v>1.0</v>
      </c>
      <c r="BB19" s="105">
        <v>0.0</v>
      </c>
      <c r="BC19" s="105">
        <v>0.0</v>
      </c>
      <c r="BD19" s="105">
        <v>0.0</v>
      </c>
      <c r="BE19" s="106">
        <v>0.0</v>
      </c>
      <c r="BF19" s="106">
        <v>0.0</v>
      </c>
      <c r="BG19" s="107"/>
      <c r="BH19" s="105">
        <v>0.0</v>
      </c>
      <c r="BI19" s="105">
        <v>0.0</v>
      </c>
      <c r="BJ19" s="105">
        <v>0.0</v>
      </c>
      <c r="BK19" s="105">
        <v>0.0</v>
      </c>
      <c r="BL19" s="105">
        <v>0.0</v>
      </c>
      <c r="BM19" s="105">
        <v>0.0</v>
      </c>
      <c r="BN19" s="106">
        <v>0.0</v>
      </c>
      <c r="BO19" s="106">
        <v>0.0</v>
      </c>
      <c r="BP19" s="107"/>
      <c r="BQ19" s="105">
        <v>2.0</v>
      </c>
      <c r="BR19" s="105">
        <v>2.0</v>
      </c>
      <c r="BS19" s="105">
        <v>0.0</v>
      </c>
      <c r="BT19" s="105">
        <v>0.0</v>
      </c>
      <c r="BU19" s="105">
        <v>0.0</v>
      </c>
      <c r="BV19" s="105">
        <v>0.0</v>
      </c>
      <c r="BW19" s="106">
        <v>0.0</v>
      </c>
      <c r="BX19" s="106">
        <v>0.0</v>
      </c>
      <c r="BY19" s="110"/>
      <c r="BZ19" s="108">
        <f t="shared" ref="BZ19:CB19" si="24">sum(BD19+BM19+BV19)</f>
        <v>0</v>
      </c>
      <c r="CA19" s="109">
        <f t="shared" si="24"/>
        <v>0</v>
      </c>
      <c r="CB19" s="109">
        <f t="shared" si="24"/>
        <v>0</v>
      </c>
      <c r="CC19" s="107"/>
      <c r="CD19" s="108">
        <f t="shared" ref="CD19:CF19" si="25">AV19+BZ19</f>
        <v>0</v>
      </c>
      <c r="CE19" s="109">
        <f t="shared" si="25"/>
        <v>0</v>
      </c>
      <c r="CF19" s="109">
        <f t="shared" si="25"/>
        <v>0</v>
      </c>
      <c r="CG19" s="107"/>
      <c r="CH19" s="107"/>
    </row>
    <row r="20" ht="14.25" customHeight="1">
      <c r="A20" s="103"/>
      <c r="B20" s="104">
        <f t="shared" si="10"/>
        <v>44873</v>
      </c>
      <c r="C20" s="97"/>
      <c r="D20" s="105" t="s">
        <v>119</v>
      </c>
      <c r="E20" s="105"/>
      <c r="F20" s="105"/>
      <c r="G20" s="106">
        <v>0.0</v>
      </c>
      <c r="H20" s="105">
        <v>6.0</v>
      </c>
      <c r="I20" s="105">
        <v>10.0</v>
      </c>
      <c r="J20" s="105">
        <v>5.0</v>
      </c>
      <c r="K20" s="105">
        <v>2.0</v>
      </c>
      <c r="L20" s="107"/>
      <c r="M20" s="105">
        <v>0.0</v>
      </c>
      <c r="N20" s="105">
        <v>0.0</v>
      </c>
      <c r="O20" s="105">
        <v>0.0</v>
      </c>
      <c r="P20" s="107"/>
      <c r="Q20" s="105">
        <v>0.0</v>
      </c>
      <c r="R20" s="105">
        <v>0.0</v>
      </c>
      <c r="S20" s="105">
        <v>0.0</v>
      </c>
      <c r="T20" s="293">
        <f t="shared" si="6"/>
        <v>2</v>
      </c>
      <c r="U20" s="107"/>
      <c r="V20" s="105">
        <v>1.0</v>
      </c>
      <c r="W20" s="105">
        <v>1.0</v>
      </c>
      <c r="X20" s="105">
        <v>0.0</v>
      </c>
      <c r="Y20" s="105">
        <v>0.0</v>
      </c>
      <c r="Z20" s="105">
        <v>0.0</v>
      </c>
      <c r="AA20" s="106">
        <v>0.0</v>
      </c>
      <c r="AB20" s="106">
        <v>0.0</v>
      </c>
      <c r="AC20" s="107"/>
      <c r="AD20" s="105">
        <v>0.0</v>
      </c>
      <c r="AE20" s="105">
        <v>0.0</v>
      </c>
      <c r="AF20" s="105">
        <v>0.0</v>
      </c>
      <c r="AG20" s="105">
        <v>0.0</v>
      </c>
      <c r="AH20" s="105">
        <v>0.0</v>
      </c>
      <c r="AI20" s="105">
        <v>0.0</v>
      </c>
      <c r="AJ20" s="106">
        <v>0.0</v>
      </c>
      <c r="AK20" s="106">
        <v>0.0</v>
      </c>
      <c r="AL20" s="107"/>
      <c r="AM20" s="105">
        <v>0.0</v>
      </c>
      <c r="AN20" s="105">
        <v>0.0</v>
      </c>
      <c r="AO20" s="105">
        <v>0.0</v>
      </c>
      <c r="AP20" s="105">
        <v>0.0</v>
      </c>
      <c r="AQ20" s="105">
        <v>0.0</v>
      </c>
      <c r="AR20" s="105">
        <v>0.0</v>
      </c>
      <c r="AS20" s="106">
        <v>0.0</v>
      </c>
      <c r="AT20" s="106">
        <v>0.0</v>
      </c>
      <c r="AU20" s="3"/>
      <c r="AV20" s="108">
        <f t="shared" ref="AV20:AX20" si="26">sum(Z20+AI20+AR20)</f>
        <v>0</v>
      </c>
      <c r="AW20" s="109">
        <f t="shared" si="26"/>
        <v>0</v>
      </c>
      <c r="AX20" s="109">
        <f t="shared" si="26"/>
        <v>0</v>
      </c>
      <c r="AY20" s="107"/>
      <c r="AZ20" s="105">
        <v>2.0</v>
      </c>
      <c r="BA20" s="105">
        <v>2.0</v>
      </c>
      <c r="BB20" s="105">
        <v>0.0</v>
      </c>
      <c r="BC20" s="105">
        <v>1.0</v>
      </c>
      <c r="BD20" s="105">
        <v>1.0</v>
      </c>
      <c r="BE20" s="106">
        <v>0.0</v>
      </c>
      <c r="BF20" s="106">
        <v>2500.0</v>
      </c>
      <c r="BG20" s="107"/>
      <c r="BH20" s="105">
        <v>0.0</v>
      </c>
      <c r="BI20" s="105">
        <v>0.0</v>
      </c>
      <c r="BJ20" s="105">
        <v>0.0</v>
      </c>
      <c r="BK20" s="105">
        <v>0.0</v>
      </c>
      <c r="BL20" s="105">
        <v>0.0</v>
      </c>
      <c r="BM20" s="105">
        <v>0.0</v>
      </c>
      <c r="BN20" s="106">
        <v>0.0</v>
      </c>
      <c r="BO20" s="106">
        <v>0.0</v>
      </c>
      <c r="BP20" s="107"/>
      <c r="BQ20" s="105">
        <v>3.0</v>
      </c>
      <c r="BR20" s="105">
        <v>3.0</v>
      </c>
      <c r="BS20" s="105">
        <v>0.0</v>
      </c>
      <c r="BT20" s="105">
        <v>0.0</v>
      </c>
      <c r="BU20" s="105">
        <v>0.0</v>
      </c>
      <c r="BV20" s="105">
        <v>0.0</v>
      </c>
      <c r="BW20" s="106">
        <v>0.0</v>
      </c>
      <c r="BX20" s="106">
        <v>0.0</v>
      </c>
      <c r="BY20" s="3"/>
      <c r="BZ20" s="108">
        <f t="shared" ref="BZ20:CB20" si="27">sum(BD20+BM20+BV20)</f>
        <v>1</v>
      </c>
      <c r="CA20" s="109">
        <f t="shared" si="27"/>
        <v>0</v>
      </c>
      <c r="CB20" s="109">
        <f t="shared" si="27"/>
        <v>2500</v>
      </c>
      <c r="CC20" s="107"/>
      <c r="CD20" s="108">
        <f t="shared" ref="CD20:CF20" si="28">AV20+BZ20</f>
        <v>1</v>
      </c>
      <c r="CE20" s="109">
        <f t="shared" si="28"/>
        <v>0</v>
      </c>
      <c r="CF20" s="109">
        <f t="shared" si="28"/>
        <v>2500</v>
      </c>
      <c r="CG20" s="107"/>
      <c r="CH20" s="107"/>
    </row>
    <row r="21" ht="14.25" customHeight="1">
      <c r="A21" s="103"/>
      <c r="B21" s="104">
        <f t="shared" si="10"/>
        <v>44874</v>
      </c>
      <c r="C21" s="97"/>
      <c r="D21" s="105" t="s">
        <v>119</v>
      </c>
      <c r="E21" s="105"/>
      <c r="F21" s="105"/>
      <c r="G21" s="106">
        <v>0.0</v>
      </c>
      <c r="H21" s="105">
        <v>2.0</v>
      </c>
      <c r="I21" s="105">
        <v>3.0</v>
      </c>
      <c r="J21" s="105">
        <v>2.0</v>
      </c>
      <c r="K21" s="105">
        <v>0.0</v>
      </c>
      <c r="L21" s="107"/>
      <c r="M21" s="105">
        <v>0.0</v>
      </c>
      <c r="N21" s="105">
        <v>0.0</v>
      </c>
      <c r="O21" s="105">
        <v>0.0</v>
      </c>
      <c r="P21" s="107"/>
      <c r="Q21" s="105">
        <v>0.0</v>
      </c>
      <c r="R21" s="105">
        <v>0.0</v>
      </c>
      <c r="S21" s="105">
        <v>0.0</v>
      </c>
      <c r="T21" s="293">
        <f t="shared" si="6"/>
        <v>0</v>
      </c>
      <c r="U21" s="107"/>
      <c r="V21" s="105">
        <v>0.0</v>
      </c>
      <c r="W21" s="105">
        <v>1.0</v>
      </c>
      <c r="X21" s="105">
        <v>0.0</v>
      </c>
      <c r="Y21" s="105">
        <v>1.0</v>
      </c>
      <c r="Z21" s="105">
        <v>1.0</v>
      </c>
      <c r="AA21" s="106">
        <v>500.0</v>
      </c>
      <c r="AB21" s="106">
        <v>3000.0</v>
      </c>
      <c r="AC21" s="107"/>
      <c r="AD21" s="105">
        <v>0.0</v>
      </c>
      <c r="AE21" s="105">
        <v>0.0</v>
      </c>
      <c r="AF21" s="105">
        <v>0.0</v>
      </c>
      <c r="AG21" s="105">
        <v>0.0</v>
      </c>
      <c r="AH21" s="105">
        <v>0.0</v>
      </c>
      <c r="AI21" s="105">
        <v>0.0</v>
      </c>
      <c r="AJ21" s="106">
        <v>0.0</v>
      </c>
      <c r="AK21" s="106">
        <v>0.0</v>
      </c>
      <c r="AL21" s="107"/>
      <c r="AM21" s="105">
        <v>0.0</v>
      </c>
      <c r="AN21" s="105">
        <v>0.0</v>
      </c>
      <c r="AO21" s="105">
        <v>0.0</v>
      </c>
      <c r="AP21" s="105">
        <v>0.0</v>
      </c>
      <c r="AQ21" s="105">
        <v>0.0</v>
      </c>
      <c r="AR21" s="105">
        <v>0.0</v>
      </c>
      <c r="AS21" s="106">
        <v>0.0</v>
      </c>
      <c r="AT21" s="106">
        <v>0.0</v>
      </c>
      <c r="AU21" s="3"/>
      <c r="AV21" s="108">
        <f t="shared" ref="AV21:AX21" si="29">sum(Z21+AI21+AR21)</f>
        <v>1</v>
      </c>
      <c r="AW21" s="109">
        <f t="shared" si="29"/>
        <v>500</v>
      </c>
      <c r="AX21" s="109">
        <f t="shared" si="29"/>
        <v>3000</v>
      </c>
      <c r="AY21" s="107"/>
      <c r="AZ21" s="105">
        <v>2.0</v>
      </c>
      <c r="BA21" s="105">
        <v>2.0</v>
      </c>
      <c r="BB21" s="105">
        <v>0.0</v>
      </c>
      <c r="BC21" s="105">
        <v>0.0</v>
      </c>
      <c r="BD21" s="105">
        <v>0.0</v>
      </c>
      <c r="BE21" s="106">
        <v>0.0</v>
      </c>
      <c r="BF21" s="106">
        <v>0.0</v>
      </c>
      <c r="BG21" s="107"/>
      <c r="BH21" s="105">
        <v>0.0</v>
      </c>
      <c r="BI21" s="105">
        <v>0.0</v>
      </c>
      <c r="BJ21" s="105">
        <v>0.0</v>
      </c>
      <c r="BK21" s="105">
        <v>0.0</v>
      </c>
      <c r="BL21" s="105">
        <v>0.0</v>
      </c>
      <c r="BM21" s="105">
        <v>0.0</v>
      </c>
      <c r="BN21" s="106">
        <v>0.0</v>
      </c>
      <c r="BO21" s="106">
        <v>0.0</v>
      </c>
      <c r="BP21" s="107"/>
      <c r="BQ21" s="105">
        <v>1.0</v>
      </c>
      <c r="BR21" s="105">
        <v>1.0</v>
      </c>
      <c r="BS21" s="105">
        <v>0.0</v>
      </c>
      <c r="BT21" s="105">
        <v>2.0</v>
      </c>
      <c r="BU21" s="105">
        <v>1.0</v>
      </c>
      <c r="BV21" s="105">
        <v>2.0</v>
      </c>
      <c r="BW21" s="106">
        <v>7000.0</v>
      </c>
      <c r="BX21" s="106">
        <v>7000.0</v>
      </c>
      <c r="BY21" s="3"/>
      <c r="BZ21" s="108">
        <f t="shared" ref="BZ21:CB21" si="30">sum(BD21+BM21+BV21)</f>
        <v>2</v>
      </c>
      <c r="CA21" s="109">
        <f t="shared" si="30"/>
        <v>7000</v>
      </c>
      <c r="CB21" s="109">
        <f t="shared" si="30"/>
        <v>7000</v>
      </c>
      <c r="CC21" s="107"/>
      <c r="CD21" s="108">
        <f t="shared" ref="CD21:CF21" si="31">AV21+BZ21</f>
        <v>3</v>
      </c>
      <c r="CE21" s="109">
        <f t="shared" si="31"/>
        <v>7500</v>
      </c>
      <c r="CF21" s="109">
        <f t="shared" si="31"/>
        <v>10000</v>
      </c>
      <c r="CG21" s="107"/>
      <c r="CH21" s="107"/>
    </row>
    <row r="22" ht="14.25" customHeight="1">
      <c r="A22" s="103"/>
      <c r="B22" s="104">
        <f t="shared" si="10"/>
        <v>44875</v>
      </c>
      <c r="C22" s="97"/>
      <c r="D22" s="105" t="s">
        <v>119</v>
      </c>
      <c r="E22" s="105"/>
      <c r="F22" s="105"/>
      <c r="G22" s="106">
        <v>0.0</v>
      </c>
      <c r="H22" s="105">
        <v>4.0</v>
      </c>
      <c r="I22" s="105">
        <v>0.0</v>
      </c>
      <c r="J22" s="105">
        <v>0.0</v>
      </c>
      <c r="K22" s="105">
        <v>0.0</v>
      </c>
      <c r="L22" s="107"/>
      <c r="M22" s="105">
        <v>0.0</v>
      </c>
      <c r="N22" s="105">
        <v>0.0</v>
      </c>
      <c r="O22" s="105">
        <v>0.0</v>
      </c>
      <c r="P22" s="107"/>
      <c r="Q22" s="105">
        <v>0.0</v>
      </c>
      <c r="R22" s="105">
        <v>0.0</v>
      </c>
      <c r="S22" s="105">
        <v>0.0</v>
      </c>
      <c r="T22" s="293">
        <f t="shared" si="6"/>
        <v>0</v>
      </c>
      <c r="U22" s="107"/>
      <c r="V22" s="105">
        <v>1.0</v>
      </c>
      <c r="W22" s="105">
        <v>0.0</v>
      </c>
      <c r="X22" s="105">
        <v>1.0</v>
      </c>
      <c r="Y22" s="105">
        <v>0.0</v>
      </c>
      <c r="Z22" s="105">
        <v>0.0</v>
      </c>
      <c r="AA22" s="106">
        <v>0.0</v>
      </c>
      <c r="AB22" s="106">
        <v>0.0</v>
      </c>
      <c r="AC22" s="107"/>
      <c r="AD22" s="105">
        <v>0.0</v>
      </c>
      <c r="AE22" s="105">
        <v>0.0</v>
      </c>
      <c r="AF22" s="105">
        <v>0.0</v>
      </c>
      <c r="AG22" s="105">
        <v>0.0</v>
      </c>
      <c r="AH22" s="105">
        <v>0.0</v>
      </c>
      <c r="AI22" s="105">
        <v>0.0</v>
      </c>
      <c r="AJ22" s="106">
        <v>0.0</v>
      </c>
      <c r="AK22" s="106">
        <v>0.0</v>
      </c>
      <c r="AL22" s="107"/>
      <c r="AM22" s="105">
        <v>0.0</v>
      </c>
      <c r="AN22" s="105">
        <v>0.0</v>
      </c>
      <c r="AO22" s="105">
        <v>0.0</v>
      </c>
      <c r="AP22" s="105">
        <v>0.0</v>
      </c>
      <c r="AQ22" s="105">
        <v>0.0</v>
      </c>
      <c r="AR22" s="105">
        <v>0.0</v>
      </c>
      <c r="AS22" s="106">
        <v>0.0</v>
      </c>
      <c r="AT22" s="106">
        <v>0.0</v>
      </c>
      <c r="AU22" s="3"/>
      <c r="AV22" s="108">
        <f t="shared" ref="AV22:AX22" si="32">sum(Z22+AI22+AR22)</f>
        <v>0</v>
      </c>
      <c r="AW22" s="109">
        <f t="shared" si="32"/>
        <v>0</v>
      </c>
      <c r="AX22" s="109">
        <f t="shared" si="32"/>
        <v>0</v>
      </c>
      <c r="AY22" s="107"/>
      <c r="AZ22" s="105">
        <v>0.0</v>
      </c>
      <c r="BA22" s="105">
        <v>0.0</v>
      </c>
      <c r="BB22" s="105">
        <v>0.0</v>
      </c>
      <c r="BC22" s="105">
        <v>1.0</v>
      </c>
      <c r="BD22" s="105">
        <v>1.0</v>
      </c>
      <c r="BE22" s="106">
        <v>3000.0</v>
      </c>
      <c r="BF22" s="106">
        <v>3000.0</v>
      </c>
      <c r="BG22" s="107"/>
      <c r="BH22" s="105">
        <v>0.0</v>
      </c>
      <c r="BI22" s="105">
        <v>0.0</v>
      </c>
      <c r="BJ22" s="105">
        <v>0.0</v>
      </c>
      <c r="BK22" s="105">
        <v>0.0</v>
      </c>
      <c r="BL22" s="105">
        <v>0.0</v>
      </c>
      <c r="BM22" s="105">
        <v>0.0</v>
      </c>
      <c r="BN22" s="106">
        <v>0.0</v>
      </c>
      <c r="BO22" s="106">
        <v>0.0</v>
      </c>
      <c r="BP22" s="107"/>
      <c r="BQ22" s="105">
        <v>1.0</v>
      </c>
      <c r="BR22" s="105">
        <v>0.0</v>
      </c>
      <c r="BS22" s="105">
        <v>0.0</v>
      </c>
      <c r="BT22" s="105">
        <v>0.0</v>
      </c>
      <c r="BU22" s="105">
        <v>0.0</v>
      </c>
      <c r="BV22" s="105">
        <v>0.0</v>
      </c>
      <c r="BW22" s="106">
        <v>0.0</v>
      </c>
      <c r="BX22" s="106">
        <v>0.0</v>
      </c>
      <c r="BY22" s="3"/>
      <c r="BZ22" s="108">
        <f t="shared" ref="BZ22:CB22" si="33">sum(BD22+BM22+BV22)</f>
        <v>1</v>
      </c>
      <c r="CA22" s="109">
        <f t="shared" si="33"/>
        <v>3000</v>
      </c>
      <c r="CB22" s="109">
        <f t="shared" si="33"/>
        <v>3000</v>
      </c>
      <c r="CC22" s="107"/>
      <c r="CD22" s="108">
        <f t="shared" ref="CD22:CF22" si="34">AV22+BZ22</f>
        <v>1</v>
      </c>
      <c r="CE22" s="109">
        <f t="shared" si="34"/>
        <v>3000</v>
      </c>
      <c r="CF22" s="109">
        <f t="shared" si="34"/>
        <v>3000</v>
      </c>
      <c r="CG22" s="107"/>
      <c r="CH22" s="107"/>
    </row>
    <row r="23" ht="14.25" customHeight="1">
      <c r="A23" s="103"/>
      <c r="B23" s="104">
        <f t="shared" si="10"/>
        <v>44876</v>
      </c>
      <c r="C23" s="97"/>
      <c r="D23" s="105" t="s">
        <v>119</v>
      </c>
      <c r="E23" s="105"/>
      <c r="F23" s="105"/>
      <c r="G23" s="106">
        <v>0.0</v>
      </c>
      <c r="H23" s="105">
        <v>3.0</v>
      </c>
      <c r="I23" s="105">
        <v>0.0</v>
      </c>
      <c r="J23" s="105">
        <v>0.0</v>
      </c>
      <c r="K23" s="105">
        <v>0.0</v>
      </c>
      <c r="L23" s="107"/>
      <c r="M23" s="105">
        <v>0.0</v>
      </c>
      <c r="N23" s="105">
        <v>0.0</v>
      </c>
      <c r="O23" s="105">
        <v>0.0</v>
      </c>
      <c r="P23" s="107"/>
      <c r="Q23" s="105">
        <v>0.0</v>
      </c>
      <c r="R23" s="105">
        <v>0.0</v>
      </c>
      <c r="S23" s="105">
        <v>0.0</v>
      </c>
      <c r="T23" s="293">
        <f t="shared" si="6"/>
        <v>0</v>
      </c>
      <c r="U23" s="107"/>
      <c r="V23" s="105">
        <v>3.0</v>
      </c>
      <c r="W23" s="105">
        <v>3.0</v>
      </c>
      <c r="X23" s="105">
        <v>0.0</v>
      </c>
      <c r="Y23" s="105">
        <v>0.0</v>
      </c>
      <c r="Z23" s="105">
        <v>0.0</v>
      </c>
      <c r="AA23" s="106">
        <v>0.0</v>
      </c>
      <c r="AB23" s="106">
        <v>0.0</v>
      </c>
      <c r="AC23" s="107"/>
      <c r="AD23" s="105">
        <v>0.0</v>
      </c>
      <c r="AE23" s="105">
        <v>0.0</v>
      </c>
      <c r="AF23" s="105">
        <v>0.0</v>
      </c>
      <c r="AG23" s="105">
        <v>0.0</v>
      </c>
      <c r="AH23" s="105">
        <v>0.0</v>
      </c>
      <c r="AI23" s="105">
        <v>0.0</v>
      </c>
      <c r="AJ23" s="106">
        <v>0.0</v>
      </c>
      <c r="AK23" s="106">
        <v>0.0</v>
      </c>
      <c r="AL23" s="107"/>
      <c r="AM23" s="105">
        <v>0.0</v>
      </c>
      <c r="AN23" s="105">
        <v>0.0</v>
      </c>
      <c r="AO23" s="105">
        <v>0.0</v>
      </c>
      <c r="AP23" s="105">
        <v>0.0</v>
      </c>
      <c r="AQ23" s="105">
        <v>0.0</v>
      </c>
      <c r="AR23" s="105">
        <v>0.0</v>
      </c>
      <c r="AS23" s="106">
        <v>0.0</v>
      </c>
      <c r="AT23" s="106">
        <v>0.0</v>
      </c>
      <c r="AU23" s="3"/>
      <c r="AV23" s="108">
        <f t="shared" ref="AV23:AX23" si="35">sum(Z23+AI23+AR23)</f>
        <v>0</v>
      </c>
      <c r="AW23" s="109">
        <f t="shared" si="35"/>
        <v>0</v>
      </c>
      <c r="AX23" s="109">
        <f t="shared" si="35"/>
        <v>0</v>
      </c>
      <c r="AY23" s="107"/>
      <c r="AZ23" s="105">
        <v>2.0</v>
      </c>
      <c r="BA23" s="105">
        <v>2.0</v>
      </c>
      <c r="BB23" s="105">
        <v>0.0</v>
      </c>
      <c r="BC23" s="105">
        <v>1.0</v>
      </c>
      <c r="BD23" s="105">
        <v>1.0</v>
      </c>
      <c r="BE23" s="106">
        <v>3500.0</v>
      </c>
      <c r="BF23" s="106">
        <v>3500.0</v>
      </c>
      <c r="BG23" s="107"/>
      <c r="BH23" s="105">
        <v>0.0</v>
      </c>
      <c r="BI23" s="105">
        <v>0.0</v>
      </c>
      <c r="BJ23" s="105">
        <v>0.0</v>
      </c>
      <c r="BK23" s="105">
        <v>0.0</v>
      </c>
      <c r="BL23" s="105">
        <v>0.0</v>
      </c>
      <c r="BM23" s="105">
        <v>0.0</v>
      </c>
      <c r="BN23" s="106">
        <v>0.0</v>
      </c>
      <c r="BO23" s="106">
        <v>0.0</v>
      </c>
      <c r="BP23" s="107"/>
      <c r="BQ23" s="105">
        <v>1.0</v>
      </c>
      <c r="BR23" s="105">
        <v>1.0</v>
      </c>
      <c r="BS23" s="105">
        <v>0.0</v>
      </c>
      <c r="BT23" s="105">
        <v>0.0</v>
      </c>
      <c r="BU23" s="105">
        <v>0.0</v>
      </c>
      <c r="BV23" s="105">
        <v>0.0</v>
      </c>
      <c r="BW23" s="106">
        <v>0.0</v>
      </c>
      <c r="BX23" s="106">
        <v>0.0</v>
      </c>
      <c r="BY23" s="3"/>
      <c r="BZ23" s="108">
        <f t="shared" ref="BZ23:CB23" si="36">sum(BD23+BM23+BV23)</f>
        <v>1</v>
      </c>
      <c r="CA23" s="109">
        <f t="shared" si="36"/>
        <v>3500</v>
      </c>
      <c r="CB23" s="109">
        <f t="shared" si="36"/>
        <v>3500</v>
      </c>
      <c r="CC23" s="107"/>
      <c r="CD23" s="108">
        <f t="shared" ref="CD23:CF23" si="37">AV23+BZ23</f>
        <v>1</v>
      </c>
      <c r="CE23" s="109">
        <f t="shared" si="37"/>
        <v>3500</v>
      </c>
      <c r="CF23" s="109">
        <f t="shared" si="37"/>
        <v>3500</v>
      </c>
      <c r="CG23" s="107"/>
      <c r="CH23" s="107"/>
    </row>
    <row r="24" ht="14.25" customHeight="1">
      <c r="A24" s="103"/>
      <c r="B24" s="104">
        <f t="shared" si="10"/>
        <v>44877</v>
      </c>
      <c r="C24" s="97"/>
      <c r="D24" s="105" t="s">
        <v>119</v>
      </c>
      <c r="E24" s="105"/>
      <c r="F24" s="105"/>
      <c r="G24" s="106">
        <v>0.0</v>
      </c>
      <c r="H24" s="105">
        <v>4.0</v>
      </c>
      <c r="I24" s="105">
        <v>0.0</v>
      </c>
      <c r="J24" s="105">
        <v>0.0</v>
      </c>
      <c r="K24" s="105">
        <v>1.0</v>
      </c>
      <c r="L24" s="107"/>
      <c r="M24" s="105">
        <v>0.0</v>
      </c>
      <c r="N24" s="105">
        <v>0.0</v>
      </c>
      <c r="O24" s="105">
        <v>0.0</v>
      </c>
      <c r="P24" s="107"/>
      <c r="Q24" s="105">
        <v>0.0</v>
      </c>
      <c r="R24" s="105">
        <v>0.0</v>
      </c>
      <c r="S24" s="105">
        <v>0.0</v>
      </c>
      <c r="T24" s="293">
        <f t="shared" si="6"/>
        <v>1</v>
      </c>
      <c r="U24" s="107"/>
      <c r="V24" s="105">
        <v>0.0</v>
      </c>
      <c r="W24" s="105">
        <v>0.0</v>
      </c>
      <c r="X24" s="105">
        <v>0.0</v>
      </c>
      <c r="Y24" s="105">
        <v>0.0</v>
      </c>
      <c r="Z24" s="105">
        <v>0.0</v>
      </c>
      <c r="AA24" s="106">
        <v>0.0</v>
      </c>
      <c r="AB24" s="106">
        <v>0.0</v>
      </c>
      <c r="AC24" s="107"/>
      <c r="AD24" s="105">
        <v>0.0</v>
      </c>
      <c r="AE24" s="105">
        <v>0.0</v>
      </c>
      <c r="AF24" s="105">
        <v>0.0</v>
      </c>
      <c r="AG24" s="105">
        <v>0.0</v>
      </c>
      <c r="AH24" s="105">
        <v>0.0</v>
      </c>
      <c r="AI24" s="105">
        <v>0.0</v>
      </c>
      <c r="AJ24" s="106">
        <v>0.0</v>
      </c>
      <c r="AK24" s="106">
        <v>0.0</v>
      </c>
      <c r="AL24" s="107"/>
      <c r="AM24" s="105">
        <v>0.0</v>
      </c>
      <c r="AN24" s="105">
        <v>0.0</v>
      </c>
      <c r="AO24" s="105">
        <v>0.0</v>
      </c>
      <c r="AP24" s="105">
        <v>0.0</v>
      </c>
      <c r="AQ24" s="105">
        <v>0.0</v>
      </c>
      <c r="AR24" s="105">
        <v>0.0</v>
      </c>
      <c r="AS24" s="106">
        <v>0.0</v>
      </c>
      <c r="AT24" s="106">
        <v>0.0</v>
      </c>
      <c r="AU24" s="3"/>
      <c r="AV24" s="108">
        <f t="shared" ref="AV24:AX24" si="38">sum(Z24+AI24+AR24)</f>
        <v>0</v>
      </c>
      <c r="AW24" s="109">
        <f t="shared" si="38"/>
        <v>0</v>
      </c>
      <c r="AX24" s="109">
        <f t="shared" si="38"/>
        <v>0</v>
      </c>
      <c r="AY24" s="107"/>
      <c r="AZ24" s="105">
        <v>0.0</v>
      </c>
      <c r="BA24" s="105">
        <v>0.0</v>
      </c>
      <c r="BB24" s="105">
        <v>0.0</v>
      </c>
      <c r="BC24" s="105">
        <v>0.0</v>
      </c>
      <c r="BD24" s="105">
        <v>0.0</v>
      </c>
      <c r="BE24" s="106">
        <v>0.0</v>
      </c>
      <c r="BF24" s="106">
        <v>0.0</v>
      </c>
      <c r="BG24" s="107"/>
      <c r="BH24" s="105">
        <v>0.0</v>
      </c>
      <c r="BI24" s="105">
        <v>0.0</v>
      </c>
      <c r="BJ24" s="105">
        <v>0.0</v>
      </c>
      <c r="BK24" s="105">
        <v>0.0</v>
      </c>
      <c r="BL24" s="105">
        <v>0.0</v>
      </c>
      <c r="BM24" s="105">
        <v>0.0</v>
      </c>
      <c r="BN24" s="106">
        <v>0.0</v>
      </c>
      <c r="BO24" s="106">
        <v>0.0</v>
      </c>
      <c r="BP24" s="107"/>
      <c r="BQ24" s="105">
        <v>0.0</v>
      </c>
      <c r="BR24" s="105">
        <v>0.0</v>
      </c>
      <c r="BS24" s="105">
        <v>0.0</v>
      </c>
      <c r="BT24" s="105">
        <v>0.0</v>
      </c>
      <c r="BU24" s="105">
        <v>0.0</v>
      </c>
      <c r="BV24" s="105">
        <v>0.0</v>
      </c>
      <c r="BW24" s="106">
        <v>0.0</v>
      </c>
      <c r="BX24" s="106">
        <v>0.0</v>
      </c>
      <c r="BY24" s="3"/>
      <c r="BZ24" s="108">
        <f t="shared" ref="BZ24:CB24" si="39">sum(BD24+BM24+BV24)</f>
        <v>0</v>
      </c>
      <c r="CA24" s="109">
        <f t="shared" si="39"/>
        <v>0</v>
      </c>
      <c r="CB24" s="109">
        <f t="shared" si="39"/>
        <v>0</v>
      </c>
      <c r="CC24" s="107"/>
      <c r="CD24" s="108">
        <f t="shared" ref="CD24:CF24" si="40">AV24+BZ24</f>
        <v>0</v>
      </c>
      <c r="CE24" s="109">
        <f t="shared" si="40"/>
        <v>0</v>
      </c>
      <c r="CF24" s="109">
        <f t="shared" si="40"/>
        <v>0</v>
      </c>
      <c r="CG24" s="107"/>
      <c r="CH24" s="107"/>
    </row>
    <row r="25" ht="14.25" customHeight="1">
      <c r="A25" s="103"/>
      <c r="B25" s="104">
        <f t="shared" si="10"/>
        <v>44878</v>
      </c>
      <c r="C25" s="97"/>
      <c r="D25" s="105" t="s">
        <v>119</v>
      </c>
      <c r="E25" s="105"/>
      <c r="F25" s="105"/>
      <c r="G25" s="106">
        <v>0.0</v>
      </c>
      <c r="H25" s="105">
        <v>5.0</v>
      </c>
      <c r="I25" s="105">
        <v>0.0</v>
      </c>
      <c r="J25" s="105">
        <v>0.0</v>
      </c>
      <c r="K25" s="105">
        <v>2.0</v>
      </c>
      <c r="L25" s="107"/>
      <c r="M25" s="105">
        <v>0.0</v>
      </c>
      <c r="N25" s="105">
        <v>0.0</v>
      </c>
      <c r="O25" s="105">
        <v>0.0</v>
      </c>
      <c r="P25" s="107"/>
      <c r="Q25" s="105">
        <v>0.0</v>
      </c>
      <c r="R25" s="105">
        <v>0.0</v>
      </c>
      <c r="S25" s="105">
        <v>0.0</v>
      </c>
      <c r="T25" s="293">
        <f t="shared" si="6"/>
        <v>2</v>
      </c>
      <c r="U25" s="107"/>
      <c r="V25" s="105">
        <v>0.0</v>
      </c>
      <c r="W25" s="105">
        <v>0.0</v>
      </c>
      <c r="X25" s="105">
        <v>0.0</v>
      </c>
      <c r="Y25" s="105">
        <v>0.0</v>
      </c>
      <c r="Z25" s="105">
        <v>0.0</v>
      </c>
      <c r="AA25" s="106">
        <v>0.0</v>
      </c>
      <c r="AB25" s="106">
        <v>0.0</v>
      </c>
      <c r="AC25" s="107"/>
      <c r="AD25" s="105">
        <v>0.0</v>
      </c>
      <c r="AE25" s="105">
        <v>0.0</v>
      </c>
      <c r="AF25" s="105">
        <v>0.0</v>
      </c>
      <c r="AG25" s="105">
        <v>0.0</v>
      </c>
      <c r="AH25" s="105">
        <v>0.0</v>
      </c>
      <c r="AI25" s="105">
        <v>0.0</v>
      </c>
      <c r="AJ25" s="106">
        <v>0.0</v>
      </c>
      <c r="AK25" s="106">
        <v>0.0</v>
      </c>
      <c r="AL25" s="107"/>
      <c r="AM25" s="105">
        <v>0.0</v>
      </c>
      <c r="AN25" s="105">
        <v>0.0</v>
      </c>
      <c r="AO25" s="105">
        <v>0.0</v>
      </c>
      <c r="AP25" s="105">
        <v>0.0</v>
      </c>
      <c r="AQ25" s="105">
        <v>0.0</v>
      </c>
      <c r="AR25" s="105">
        <v>0.0</v>
      </c>
      <c r="AS25" s="106">
        <v>0.0</v>
      </c>
      <c r="AT25" s="106">
        <v>0.0</v>
      </c>
      <c r="AU25" s="3"/>
      <c r="AV25" s="108">
        <f t="shared" ref="AV25:AX25" si="41">sum(Z25+AI25+AR25)</f>
        <v>0</v>
      </c>
      <c r="AW25" s="109">
        <f t="shared" si="41"/>
        <v>0</v>
      </c>
      <c r="AX25" s="109">
        <f t="shared" si="41"/>
        <v>0</v>
      </c>
      <c r="AY25" s="107"/>
      <c r="AZ25" s="105">
        <v>0.0</v>
      </c>
      <c r="BA25" s="105">
        <v>0.0</v>
      </c>
      <c r="BB25" s="105">
        <v>0.0</v>
      </c>
      <c r="BC25" s="105">
        <v>0.0</v>
      </c>
      <c r="BD25" s="105">
        <v>0.0</v>
      </c>
      <c r="BE25" s="106">
        <v>0.0</v>
      </c>
      <c r="BF25" s="106">
        <v>0.0</v>
      </c>
      <c r="BG25" s="107"/>
      <c r="BH25" s="105">
        <v>0.0</v>
      </c>
      <c r="BI25" s="105">
        <v>0.0</v>
      </c>
      <c r="BJ25" s="105">
        <v>0.0</v>
      </c>
      <c r="BK25" s="105">
        <v>0.0</v>
      </c>
      <c r="BL25" s="105">
        <v>0.0</v>
      </c>
      <c r="BM25" s="105">
        <v>0.0</v>
      </c>
      <c r="BN25" s="106">
        <v>0.0</v>
      </c>
      <c r="BO25" s="106">
        <v>0.0</v>
      </c>
      <c r="BP25" s="107"/>
      <c r="BQ25" s="105">
        <v>0.0</v>
      </c>
      <c r="BR25" s="105">
        <v>0.0</v>
      </c>
      <c r="BS25" s="105">
        <v>0.0</v>
      </c>
      <c r="BT25" s="105">
        <v>0.0</v>
      </c>
      <c r="BU25" s="105">
        <v>0.0</v>
      </c>
      <c r="BV25" s="105">
        <v>0.0</v>
      </c>
      <c r="BW25" s="106">
        <v>0.0</v>
      </c>
      <c r="BX25" s="106">
        <v>0.0</v>
      </c>
      <c r="BY25" s="3"/>
      <c r="BZ25" s="108">
        <f t="shared" ref="BZ25:CB25" si="42">sum(BD25+BM25+BV25)</f>
        <v>0</v>
      </c>
      <c r="CA25" s="109">
        <f t="shared" si="42"/>
        <v>0</v>
      </c>
      <c r="CB25" s="109">
        <f t="shared" si="42"/>
        <v>0</v>
      </c>
      <c r="CC25" s="107"/>
      <c r="CD25" s="108">
        <f t="shared" ref="CD25:CF25" si="43">AV25+BZ25</f>
        <v>0</v>
      </c>
      <c r="CE25" s="109">
        <f t="shared" si="43"/>
        <v>0</v>
      </c>
      <c r="CF25" s="109">
        <f t="shared" si="43"/>
        <v>0</v>
      </c>
      <c r="CG25" s="107"/>
      <c r="CH25" s="107"/>
    </row>
    <row r="26" ht="14.25" customHeight="1">
      <c r="A26" s="103"/>
      <c r="B26" s="104">
        <f t="shared" si="10"/>
        <v>44879</v>
      </c>
      <c r="C26" s="97"/>
      <c r="D26" s="105" t="s">
        <v>119</v>
      </c>
      <c r="E26" s="105"/>
      <c r="F26" s="105"/>
      <c r="G26" s="106">
        <v>0.0</v>
      </c>
      <c r="H26" s="105">
        <v>3.0</v>
      </c>
      <c r="I26" s="105">
        <v>11.0</v>
      </c>
      <c r="J26" s="323">
        <v>6.0</v>
      </c>
      <c r="K26" s="105">
        <v>1.0</v>
      </c>
      <c r="L26" s="107"/>
      <c r="M26" s="105">
        <v>0.0</v>
      </c>
      <c r="N26" s="105">
        <v>0.0</v>
      </c>
      <c r="O26" s="105">
        <v>0.0</v>
      </c>
      <c r="P26" s="107"/>
      <c r="Q26" s="105">
        <v>0.0</v>
      </c>
      <c r="R26" s="105">
        <v>0.0</v>
      </c>
      <c r="S26" s="105">
        <v>0.0</v>
      </c>
      <c r="T26" s="293">
        <f t="shared" si="6"/>
        <v>1</v>
      </c>
      <c r="U26" s="107"/>
      <c r="V26" s="105">
        <v>0.0</v>
      </c>
      <c r="W26" s="105">
        <v>0.0</v>
      </c>
      <c r="X26" s="105">
        <v>0.0</v>
      </c>
      <c r="Y26" s="105">
        <v>0.0</v>
      </c>
      <c r="Z26" s="105">
        <v>0.0</v>
      </c>
      <c r="AA26" s="106">
        <v>0.0</v>
      </c>
      <c r="AB26" s="106">
        <v>0.0</v>
      </c>
      <c r="AC26" s="107"/>
      <c r="AD26" s="105">
        <v>0.0</v>
      </c>
      <c r="AE26" s="105">
        <v>0.0</v>
      </c>
      <c r="AF26" s="105">
        <v>0.0</v>
      </c>
      <c r="AG26" s="105">
        <v>0.0</v>
      </c>
      <c r="AH26" s="105">
        <v>0.0</v>
      </c>
      <c r="AI26" s="105">
        <v>0.0</v>
      </c>
      <c r="AJ26" s="106">
        <v>0.0</v>
      </c>
      <c r="AK26" s="106">
        <v>0.0</v>
      </c>
      <c r="AL26" s="107"/>
      <c r="AM26" s="105">
        <v>0.0</v>
      </c>
      <c r="AN26" s="105">
        <v>0.0</v>
      </c>
      <c r="AO26" s="105">
        <v>0.0</v>
      </c>
      <c r="AP26" s="105">
        <v>0.0</v>
      </c>
      <c r="AQ26" s="105">
        <v>0.0</v>
      </c>
      <c r="AR26" s="105">
        <v>0.0</v>
      </c>
      <c r="AS26" s="106">
        <v>0.0</v>
      </c>
      <c r="AT26" s="106">
        <v>0.0</v>
      </c>
      <c r="AU26" s="3"/>
      <c r="AV26" s="108">
        <f t="shared" ref="AV26:AX26" si="44">sum(Z26+AI26+AR26)</f>
        <v>0</v>
      </c>
      <c r="AW26" s="109">
        <f t="shared" si="44"/>
        <v>0</v>
      </c>
      <c r="AX26" s="109">
        <f t="shared" si="44"/>
        <v>0</v>
      </c>
      <c r="AY26" s="107"/>
      <c r="AZ26" s="105">
        <v>0.0</v>
      </c>
      <c r="BA26" s="105">
        <v>0.0</v>
      </c>
      <c r="BB26" s="105">
        <v>0.0</v>
      </c>
      <c r="BC26" s="105">
        <v>0.0</v>
      </c>
      <c r="BD26" s="105">
        <v>0.0</v>
      </c>
      <c r="BE26" s="106">
        <v>0.0</v>
      </c>
      <c r="BF26" s="106">
        <v>0.0</v>
      </c>
      <c r="BG26" s="107"/>
      <c r="BH26" s="105">
        <v>0.0</v>
      </c>
      <c r="BI26" s="105">
        <v>0.0</v>
      </c>
      <c r="BJ26" s="105">
        <v>0.0</v>
      </c>
      <c r="BK26" s="105">
        <v>0.0</v>
      </c>
      <c r="BL26" s="105">
        <v>0.0</v>
      </c>
      <c r="BM26" s="105">
        <v>0.0</v>
      </c>
      <c r="BN26" s="106">
        <v>0.0</v>
      </c>
      <c r="BO26" s="106">
        <v>0.0</v>
      </c>
      <c r="BP26" s="107"/>
      <c r="BQ26" s="105">
        <v>2.0</v>
      </c>
      <c r="BR26" s="105">
        <v>2.0</v>
      </c>
      <c r="BS26" s="105">
        <v>0.0</v>
      </c>
      <c r="BT26" s="105">
        <v>0.0</v>
      </c>
      <c r="BU26" s="105">
        <v>0.0</v>
      </c>
      <c r="BV26" s="105">
        <v>0.0</v>
      </c>
      <c r="BW26" s="106">
        <v>0.0</v>
      </c>
      <c r="BX26" s="106">
        <v>0.0</v>
      </c>
      <c r="BY26" s="3"/>
      <c r="BZ26" s="108">
        <f t="shared" ref="BZ26:CB26" si="45">sum(BD26+BM26+BV26)</f>
        <v>0</v>
      </c>
      <c r="CA26" s="109">
        <f t="shared" si="45"/>
        <v>0</v>
      </c>
      <c r="CB26" s="109">
        <f t="shared" si="45"/>
        <v>0</v>
      </c>
      <c r="CC26" s="107"/>
      <c r="CD26" s="108">
        <f t="shared" ref="CD26:CF26" si="46">AV26+BZ26</f>
        <v>0</v>
      </c>
      <c r="CE26" s="109">
        <f t="shared" si="46"/>
        <v>0</v>
      </c>
      <c r="CF26" s="109">
        <f t="shared" si="46"/>
        <v>0</v>
      </c>
      <c r="CG26" s="107"/>
      <c r="CH26" s="107"/>
    </row>
    <row r="27" ht="15.75" customHeight="1">
      <c r="A27" s="103"/>
      <c r="B27" s="104">
        <f t="shared" si="10"/>
        <v>44880</v>
      </c>
      <c r="C27" s="97"/>
      <c r="D27" s="105" t="s">
        <v>119</v>
      </c>
      <c r="E27" s="105"/>
      <c r="F27" s="105"/>
      <c r="G27" s="106">
        <v>0.0</v>
      </c>
      <c r="H27" s="105">
        <v>1.0</v>
      </c>
      <c r="I27" s="105">
        <v>0.0</v>
      </c>
      <c r="J27" s="105">
        <v>0.0</v>
      </c>
      <c r="K27" s="105">
        <v>0.0</v>
      </c>
      <c r="L27" s="107"/>
      <c r="M27" s="105">
        <v>0.0</v>
      </c>
      <c r="N27" s="105">
        <v>0.0</v>
      </c>
      <c r="O27" s="105">
        <v>0.0</v>
      </c>
      <c r="P27" s="107"/>
      <c r="Q27" s="105">
        <v>0.0</v>
      </c>
      <c r="R27" s="105">
        <v>0.0</v>
      </c>
      <c r="S27" s="105">
        <v>0.0</v>
      </c>
      <c r="T27" s="293">
        <f t="shared" si="6"/>
        <v>0</v>
      </c>
      <c r="U27" s="107"/>
      <c r="V27" s="105">
        <v>0.0</v>
      </c>
      <c r="W27" s="105">
        <v>0.0</v>
      </c>
      <c r="X27" s="105">
        <v>0.0</v>
      </c>
      <c r="Y27" s="105">
        <v>1.0</v>
      </c>
      <c r="Z27" s="105">
        <v>1.0</v>
      </c>
      <c r="AA27" s="106">
        <v>2500.0</v>
      </c>
      <c r="AB27" s="106">
        <v>2500.0</v>
      </c>
      <c r="AC27" s="107"/>
      <c r="AD27" s="105">
        <v>0.0</v>
      </c>
      <c r="AE27" s="105">
        <v>0.0</v>
      </c>
      <c r="AF27" s="105">
        <v>0.0</v>
      </c>
      <c r="AG27" s="105">
        <v>0.0</v>
      </c>
      <c r="AH27" s="105">
        <v>0.0</v>
      </c>
      <c r="AI27" s="105">
        <v>0.0</v>
      </c>
      <c r="AJ27" s="106">
        <v>0.0</v>
      </c>
      <c r="AK27" s="106">
        <v>0.0</v>
      </c>
      <c r="AL27" s="107"/>
      <c r="AM27" s="105">
        <v>1.0</v>
      </c>
      <c r="AN27" s="105">
        <v>1.0</v>
      </c>
      <c r="AO27" s="105">
        <v>0.0</v>
      </c>
      <c r="AP27" s="105">
        <v>0.0</v>
      </c>
      <c r="AQ27" s="105">
        <v>0.0</v>
      </c>
      <c r="AR27" s="105">
        <v>1.0</v>
      </c>
      <c r="AS27" s="106">
        <v>3500.0</v>
      </c>
      <c r="AT27" s="106">
        <v>3500.0</v>
      </c>
      <c r="AU27" s="3"/>
      <c r="AV27" s="108">
        <f t="shared" ref="AV27:AX27" si="47">sum(Z27+AI27+AR27)</f>
        <v>2</v>
      </c>
      <c r="AW27" s="109">
        <f t="shared" si="47"/>
        <v>6000</v>
      </c>
      <c r="AX27" s="109">
        <f t="shared" si="47"/>
        <v>6000</v>
      </c>
      <c r="AY27" s="107"/>
      <c r="AZ27" s="105">
        <v>3.0</v>
      </c>
      <c r="BA27" s="105">
        <v>3.0</v>
      </c>
      <c r="BB27" s="105">
        <v>0.0</v>
      </c>
      <c r="BC27" s="105">
        <v>0.0</v>
      </c>
      <c r="BD27" s="105">
        <v>0.0</v>
      </c>
      <c r="BE27" s="106">
        <v>0.0</v>
      </c>
      <c r="BF27" s="106">
        <v>0.0</v>
      </c>
      <c r="BG27" s="107"/>
      <c r="BH27" s="105">
        <v>0.0</v>
      </c>
      <c r="BI27" s="105">
        <v>0.0</v>
      </c>
      <c r="BJ27" s="105">
        <v>0.0</v>
      </c>
      <c r="BK27" s="105">
        <v>0.0</v>
      </c>
      <c r="BL27" s="105">
        <v>0.0</v>
      </c>
      <c r="BM27" s="105">
        <v>0.0</v>
      </c>
      <c r="BN27" s="106">
        <v>0.0</v>
      </c>
      <c r="BO27" s="106">
        <v>0.0</v>
      </c>
      <c r="BP27" s="107"/>
      <c r="BQ27" s="105">
        <v>1.0</v>
      </c>
      <c r="BR27" s="105">
        <v>1.0</v>
      </c>
      <c r="BS27" s="105">
        <v>0.0</v>
      </c>
      <c r="BT27" s="105">
        <v>0.0</v>
      </c>
      <c r="BU27" s="105">
        <v>0.0</v>
      </c>
      <c r="BV27" s="105">
        <v>0.0</v>
      </c>
      <c r="BW27" s="106">
        <v>0.0</v>
      </c>
      <c r="BX27" s="106">
        <v>0.0</v>
      </c>
      <c r="BY27" s="3"/>
      <c r="BZ27" s="108">
        <f t="shared" ref="BZ27:CB27" si="48">sum(BD27+BM27+BV27)</f>
        <v>0</v>
      </c>
      <c r="CA27" s="109">
        <f t="shared" si="48"/>
        <v>0</v>
      </c>
      <c r="CB27" s="109">
        <f t="shared" si="48"/>
        <v>0</v>
      </c>
      <c r="CC27" s="107"/>
      <c r="CD27" s="108">
        <f t="shared" ref="CD27:CF27" si="49">AV27+BZ27</f>
        <v>2</v>
      </c>
      <c r="CE27" s="109">
        <f t="shared" si="49"/>
        <v>6000</v>
      </c>
      <c r="CF27" s="109">
        <f t="shared" si="49"/>
        <v>6000</v>
      </c>
      <c r="CG27" s="107"/>
      <c r="CH27" s="107"/>
    </row>
    <row r="28" ht="14.25" customHeight="1">
      <c r="A28" s="103"/>
      <c r="B28" s="104">
        <f t="shared" si="10"/>
        <v>44881</v>
      </c>
      <c r="C28" s="97"/>
      <c r="D28" s="105" t="s">
        <v>119</v>
      </c>
      <c r="E28" s="105"/>
      <c r="F28" s="105"/>
      <c r="G28" s="106">
        <v>0.0</v>
      </c>
      <c r="H28" s="105">
        <v>5.0</v>
      </c>
      <c r="I28" s="105">
        <v>0.0</v>
      </c>
      <c r="J28" s="105">
        <v>0.0</v>
      </c>
      <c r="K28" s="105">
        <v>1.0</v>
      </c>
      <c r="L28" s="107"/>
      <c r="M28" s="105">
        <v>0.0</v>
      </c>
      <c r="N28" s="105">
        <v>0.0</v>
      </c>
      <c r="O28" s="105">
        <v>0.0</v>
      </c>
      <c r="P28" s="107"/>
      <c r="Q28" s="105">
        <v>0.0</v>
      </c>
      <c r="R28" s="105">
        <v>0.0</v>
      </c>
      <c r="S28" s="105">
        <v>0.0</v>
      </c>
      <c r="T28" s="293">
        <f t="shared" si="6"/>
        <v>1</v>
      </c>
      <c r="U28" s="107"/>
      <c r="V28" s="105">
        <v>0.0</v>
      </c>
      <c r="W28" s="105">
        <v>0.0</v>
      </c>
      <c r="X28" s="105">
        <v>0.0</v>
      </c>
      <c r="Y28" s="105">
        <v>0.0</v>
      </c>
      <c r="Z28" s="105">
        <v>0.0</v>
      </c>
      <c r="AA28" s="106">
        <v>0.0</v>
      </c>
      <c r="AB28" s="106">
        <v>0.0</v>
      </c>
      <c r="AC28" s="107"/>
      <c r="AD28" s="105">
        <v>0.0</v>
      </c>
      <c r="AE28" s="105">
        <v>0.0</v>
      </c>
      <c r="AF28" s="105">
        <v>0.0</v>
      </c>
      <c r="AG28" s="105">
        <v>0.0</v>
      </c>
      <c r="AH28" s="105">
        <v>0.0</v>
      </c>
      <c r="AI28" s="105">
        <v>0.0</v>
      </c>
      <c r="AJ28" s="106">
        <v>0.0</v>
      </c>
      <c r="AK28" s="106">
        <v>0.0</v>
      </c>
      <c r="AL28" s="107"/>
      <c r="AM28" s="105">
        <v>0.0</v>
      </c>
      <c r="AN28" s="105">
        <v>0.0</v>
      </c>
      <c r="AO28" s="105">
        <v>0.0</v>
      </c>
      <c r="AP28" s="105">
        <v>0.0</v>
      </c>
      <c r="AQ28" s="105">
        <v>0.0</v>
      </c>
      <c r="AR28" s="105">
        <v>0.0</v>
      </c>
      <c r="AS28" s="106">
        <v>0.0</v>
      </c>
      <c r="AT28" s="106">
        <v>0.0</v>
      </c>
      <c r="AU28" s="3"/>
      <c r="AV28" s="108">
        <f t="shared" ref="AV28:AX28" si="50">sum(Z28+AI28+AR28)</f>
        <v>0</v>
      </c>
      <c r="AW28" s="109">
        <f t="shared" si="50"/>
        <v>0</v>
      </c>
      <c r="AX28" s="109">
        <f t="shared" si="50"/>
        <v>0</v>
      </c>
      <c r="AY28" s="107"/>
      <c r="AZ28" s="105">
        <v>1.0</v>
      </c>
      <c r="BA28" s="105">
        <v>1.0</v>
      </c>
      <c r="BB28" s="105">
        <v>0.0</v>
      </c>
      <c r="BC28" s="105">
        <v>0.0</v>
      </c>
      <c r="BD28" s="105">
        <v>0.0</v>
      </c>
      <c r="BE28" s="106">
        <v>0.0</v>
      </c>
      <c r="BF28" s="106">
        <v>0.0</v>
      </c>
      <c r="BG28" s="107"/>
      <c r="BH28" s="105">
        <v>0.0</v>
      </c>
      <c r="BI28" s="105">
        <v>0.0</v>
      </c>
      <c r="BJ28" s="105">
        <v>0.0</v>
      </c>
      <c r="BK28" s="105">
        <v>0.0</v>
      </c>
      <c r="BL28" s="105">
        <v>0.0</v>
      </c>
      <c r="BM28" s="105">
        <v>0.0</v>
      </c>
      <c r="BN28" s="106">
        <v>0.0</v>
      </c>
      <c r="BO28" s="106">
        <v>0.0</v>
      </c>
      <c r="BP28" s="107"/>
      <c r="BQ28" s="105">
        <v>2.0</v>
      </c>
      <c r="BR28" s="105">
        <v>2.0</v>
      </c>
      <c r="BS28" s="105">
        <v>0.0</v>
      </c>
      <c r="BT28" s="105">
        <v>0.0</v>
      </c>
      <c r="BU28" s="105">
        <v>0.0</v>
      </c>
      <c r="BV28" s="105">
        <v>0.0</v>
      </c>
      <c r="BW28" s="106">
        <v>0.0</v>
      </c>
      <c r="BX28" s="106">
        <v>0.0</v>
      </c>
      <c r="BY28" s="3"/>
      <c r="BZ28" s="108">
        <f t="shared" ref="BZ28:CB28" si="51">sum(BD28+BM28+BV28)</f>
        <v>0</v>
      </c>
      <c r="CA28" s="109">
        <f t="shared" si="51"/>
        <v>0</v>
      </c>
      <c r="CB28" s="109">
        <f t="shared" si="51"/>
        <v>0</v>
      </c>
      <c r="CC28" s="107"/>
      <c r="CD28" s="108">
        <f t="shared" ref="CD28:CF28" si="52">AV28+BZ28</f>
        <v>0</v>
      </c>
      <c r="CE28" s="109">
        <f t="shared" si="52"/>
        <v>0</v>
      </c>
      <c r="CF28" s="109">
        <f t="shared" si="52"/>
        <v>0</v>
      </c>
      <c r="CG28" s="107"/>
      <c r="CH28" s="107"/>
    </row>
    <row r="29" ht="14.25" customHeight="1">
      <c r="A29" s="103"/>
      <c r="B29" s="104">
        <f t="shared" si="10"/>
        <v>44882</v>
      </c>
      <c r="C29" s="97"/>
      <c r="D29" s="105" t="s">
        <v>119</v>
      </c>
      <c r="E29" s="105"/>
      <c r="F29" s="105"/>
      <c r="G29" s="106">
        <v>0.0</v>
      </c>
      <c r="H29" s="105">
        <v>3.0</v>
      </c>
      <c r="I29" s="105">
        <v>10.0</v>
      </c>
      <c r="J29" s="105">
        <v>0.0</v>
      </c>
      <c r="K29" s="105">
        <v>2.0</v>
      </c>
      <c r="L29" s="107"/>
      <c r="M29" s="105">
        <v>0.0</v>
      </c>
      <c r="N29" s="105">
        <v>0.0</v>
      </c>
      <c r="O29" s="105">
        <v>0.0</v>
      </c>
      <c r="P29" s="107"/>
      <c r="Q29" s="105">
        <v>0.0</v>
      </c>
      <c r="R29" s="105">
        <v>0.0</v>
      </c>
      <c r="S29" s="105">
        <v>0.0</v>
      </c>
      <c r="T29" s="293">
        <f t="shared" si="6"/>
        <v>2</v>
      </c>
      <c r="U29" s="107"/>
      <c r="V29" s="105">
        <v>0.0</v>
      </c>
      <c r="W29" s="105">
        <v>0.0</v>
      </c>
      <c r="X29" s="105">
        <v>0.0</v>
      </c>
      <c r="Y29" s="105">
        <v>0.0</v>
      </c>
      <c r="Z29" s="105">
        <v>0.0</v>
      </c>
      <c r="AA29" s="106">
        <v>0.0</v>
      </c>
      <c r="AB29" s="106">
        <v>0.0</v>
      </c>
      <c r="AC29" s="107"/>
      <c r="AD29" s="105">
        <v>0.0</v>
      </c>
      <c r="AE29" s="105">
        <v>0.0</v>
      </c>
      <c r="AF29" s="105">
        <v>0.0</v>
      </c>
      <c r="AG29" s="105">
        <v>0.0</v>
      </c>
      <c r="AH29" s="105">
        <v>0.0</v>
      </c>
      <c r="AI29" s="105">
        <v>0.0</v>
      </c>
      <c r="AJ29" s="106">
        <v>0.0</v>
      </c>
      <c r="AK29" s="106">
        <v>0.0</v>
      </c>
      <c r="AL29" s="107"/>
      <c r="AM29" s="105">
        <v>0.0</v>
      </c>
      <c r="AN29" s="105">
        <v>0.0</v>
      </c>
      <c r="AO29" s="105">
        <v>0.0</v>
      </c>
      <c r="AP29" s="105">
        <v>0.0</v>
      </c>
      <c r="AQ29" s="105">
        <v>0.0</v>
      </c>
      <c r="AR29" s="105">
        <v>0.0</v>
      </c>
      <c r="AS29" s="106">
        <v>0.0</v>
      </c>
      <c r="AT29" s="106">
        <v>0.0</v>
      </c>
      <c r="AU29" s="3"/>
      <c r="AV29" s="108">
        <f t="shared" ref="AV29:AX29" si="53">sum(Z29+AI29+AR29)</f>
        <v>0</v>
      </c>
      <c r="AW29" s="109">
        <f t="shared" si="53"/>
        <v>0</v>
      </c>
      <c r="AX29" s="109">
        <f t="shared" si="53"/>
        <v>0</v>
      </c>
      <c r="AY29" s="107"/>
      <c r="AZ29" s="105">
        <v>2.0</v>
      </c>
      <c r="BA29" s="105">
        <v>2.0</v>
      </c>
      <c r="BB29" s="105">
        <v>0.0</v>
      </c>
      <c r="BC29" s="105">
        <v>0.0</v>
      </c>
      <c r="BD29" s="105">
        <v>0.0</v>
      </c>
      <c r="BE29" s="106">
        <v>0.0</v>
      </c>
      <c r="BF29" s="106">
        <v>0.0</v>
      </c>
      <c r="BG29" s="107"/>
      <c r="BH29" s="105">
        <v>0.0</v>
      </c>
      <c r="BI29" s="105">
        <v>0.0</v>
      </c>
      <c r="BJ29" s="105">
        <v>0.0</v>
      </c>
      <c r="BK29" s="105">
        <v>0.0</v>
      </c>
      <c r="BL29" s="105">
        <v>0.0</v>
      </c>
      <c r="BM29" s="105">
        <v>0.0</v>
      </c>
      <c r="BN29" s="106">
        <v>0.0</v>
      </c>
      <c r="BO29" s="106">
        <v>0.0</v>
      </c>
      <c r="BP29" s="107"/>
      <c r="BQ29" s="105">
        <v>1.0</v>
      </c>
      <c r="BR29" s="105">
        <v>1.0</v>
      </c>
      <c r="BS29" s="105">
        <v>0.0</v>
      </c>
      <c r="BT29" s="105">
        <v>0.0</v>
      </c>
      <c r="BU29" s="105">
        <v>0.0</v>
      </c>
      <c r="BV29" s="105">
        <v>0.0</v>
      </c>
      <c r="BW29" s="106">
        <v>0.0</v>
      </c>
      <c r="BX29" s="106">
        <v>0.0</v>
      </c>
      <c r="BY29" s="3"/>
      <c r="BZ29" s="108">
        <f t="shared" ref="BZ29:CB29" si="54">sum(BD29+BM29+BV29)</f>
        <v>0</v>
      </c>
      <c r="CA29" s="109">
        <f t="shared" si="54"/>
        <v>0</v>
      </c>
      <c r="CB29" s="109">
        <f t="shared" si="54"/>
        <v>0</v>
      </c>
      <c r="CC29" s="107"/>
      <c r="CD29" s="108">
        <f t="shared" ref="CD29:CF29" si="55">AV29+BZ29</f>
        <v>0</v>
      </c>
      <c r="CE29" s="109">
        <f t="shared" si="55"/>
        <v>0</v>
      </c>
      <c r="CF29" s="109">
        <f t="shared" si="55"/>
        <v>0</v>
      </c>
      <c r="CG29" s="107"/>
      <c r="CH29" s="107"/>
    </row>
    <row r="30" ht="14.25" customHeight="1">
      <c r="A30" s="103"/>
      <c r="B30" s="104">
        <f t="shared" si="10"/>
        <v>44883</v>
      </c>
      <c r="C30" s="97"/>
      <c r="D30" s="105" t="s">
        <v>119</v>
      </c>
      <c r="E30" s="105"/>
      <c r="F30" s="105"/>
      <c r="G30" s="106">
        <v>0.0</v>
      </c>
      <c r="H30" s="105">
        <v>2.0</v>
      </c>
      <c r="I30" s="105">
        <v>0.0</v>
      </c>
      <c r="J30" s="105">
        <v>0.0</v>
      </c>
      <c r="K30" s="105">
        <v>0.0</v>
      </c>
      <c r="L30" s="107"/>
      <c r="M30" s="105">
        <v>0.0</v>
      </c>
      <c r="N30" s="105">
        <v>0.0</v>
      </c>
      <c r="O30" s="105">
        <v>0.0</v>
      </c>
      <c r="P30" s="107"/>
      <c r="Q30" s="105">
        <v>0.0</v>
      </c>
      <c r="R30" s="105">
        <v>0.0</v>
      </c>
      <c r="S30" s="105">
        <v>0.0</v>
      </c>
      <c r="T30" s="293">
        <f t="shared" si="6"/>
        <v>0</v>
      </c>
      <c r="U30" s="107"/>
      <c r="V30" s="105">
        <v>0.0</v>
      </c>
      <c r="W30" s="105">
        <v>0.0</v>
      </c>
      <c r="X30" s="105">
        <v>0.0</v>
      </c>
      <c r="Y30" s="105">
        <v>0.0</v>
      </c>
      <c r="Z30" s="105">
        <v>0.0</v>
      </c>
      <c r="AA30" s="106">
        <v>0.0</v>
      </c>
      <c r="AB30" s="106">
        <v>0.0</v>
      </c>
      <c r="AC30" s="107"/>
      <c r="AD30" s="105">
        <v>0.0</v>
      </c>
      <c r="AE30" s="105">
        <v>0.0</v>
      </c>
      <c r="AF30" s="105">
        <v>0.0</v>
      </c>
      <c r="AG30" s="105">
        <v>0.0</v>
      </c>
      <c r="AH30" s="105">
        <v>0.0</v>
      </c>
      <c r="AI30" s="105">
        <v>0.0</v>
      </c>
      <c r="AJ30" s="106">
        <v>0.0</v>
      </c>
      <c r="AK30" s="106">
        <v>0.0</v>
      </c>
      <c r="AL30" s="107"/>
      <c r="AM30" s="105">
        <v>1.0</v>
      </c>
      <c r="AN30" s="105">
        <v>0.0</v>
      </c>
      <c r="AO30" s="105">
        <v>1.0</v>
      </c>
      <c r="AP30" s="105">
        <v>0.0</v>
      </c>
      <c r="AQ30" s="105">
        <v>0.0</v>
      </c>
      <c r="AR30" s="105">
        <v>0.0</v>
      </c>
      <c r="AS30" s="106">
        <v>0.0</v>
      </c>
      <c r="AT30" s="106">
        <v>0.0</v>
      </c>
      <c r="AU30" s="3"/>
      <c r="AV30" s="108">
        <f t="shared" ref="AV30:AX30" si="56">sum(Z30+AI30+AR30)</f>
        <v>0</v>
      </c>
      <c r="AW30" s="109">
        <f t="shared" si="56"/>
        <v>0</v>
      </c>
      <c r="AX30" s="109">
        <f t="shared" si="56"/>
        <v>0</v>
      </c>
      <c r="AY30" s="107"/>
      <c r="AZ30" s="105">
        <v>0.0</v>
      </c>
      <c r="BA30" s="105">
        <v>0.0</v>
      </c>
      <c r="BB30" s="105">
        <v>0.0</v>
      </c>
      <c r="BC30" s="105">
        <v>1.0</v>
      </c>
      <c r="BD30" s="105">
        <v>1.0</v>
      </c>
      <c r="BE30" s="106">
        <v>250.0</v>
      </c>
      <c r="BF30" s="106">
        <v>1500.0</v>
      </c>
      <c r="BG30" s="107"/>
      <c r="BH30" s="105">
        <v>0.0</v>
      </c>
      <c r="BI30" s="105">
        <v>0.0</v>
      </c>
      <c r="BJ30" s="105">
        <v>0.0</v>
      </c>
      <c r="BK30" s="105">
        <v>0.0</v>
      </c>
      <c r="BL30" s="105">
        <v>0.0</v>
      </c>
      <c r="BM30" s="105">
        <v>0.0</v>
      </c>
      <c r="BN30" s="106">
        <v>0.0</v>
      </c>
      <c r="BO30" s="106">
        <v>0.0</v>
      </c>
      <c r="BP30" s="107"/>
      <c r="BQ30" s="105">
        <v>0.0</v>
      </c>
      <c r="BR30" s="105">
        <v>0.0</v>
      </c>
      <c r="BS30" s="105">
        <v>0.0</v>
      </c>
      <c r="BT30" s="105">
        <v>0.0</v>
      </c>
      <c r="BU30" s="105">
        <v>0.0</v>
      </c>
      <c r="BV30" s="105">
        <v>0.0</v>
      </c>
      <c r="BW30" s="106">
        <v>0.0</v>
      </c>
      <c r="BX30" s="106">
        <v>0.0</v>
      </c>
      <c r="BY30" s="3"/>
      <c r="BZ30" s="108">
        <f t="shared" ref="BZ30:CB30" si="57">sum(BD30+BM30+BV30)</f>
        <v>1</v>
      </c>
      <c r="CA30" s="109">
        <f t="shared" si="57"/>
        <v>250</v>
      </c>
      <c r="CB30" s="109">
        <f t="shared" si="57"/>
        <v>1500</v>
      </c>
      <c r="CC30" s="107"/>
      <c r="CD30" s="108">
        <f t="shared" ref="CD30:CF30" si="58">AV30+BZ30</f>
        <v>1</v>
      </c>
      <c r="CE30" s="109">
        <f t="shared" si="58"/>
        <v>250</v>
      </c>
      <c r="CF30" s="109">
        <f t="shared" si="58"/>
        <v>1500</v>
      </c>
      <c r="CG30" s="107"/>
      <c r="CH30" s="107"/>
    </row>
    <row r="31" ht="14.25" customHeight="1">
      <c r="A31" s="103"/>
      <c r="B31" s="104">
        <f t="shared" si="10"/>
        <v>44884</v>
      </c>
      <c r="C31" s="97"/>
      <c r="D31" s="105" t="s">
        <v>119</v>
      </c>
      <c r="E31" s="105"/>
      <c r="F31" s="105"/>
      <c r="G31" s="106">
        <v>0.0</v>
      </c>
      <c r="H31" s="105">
        <v>5.0</v>
      </c>
      <c r="I31" s="105">
        <v>0.0</v>
      </c>
      <c r="J31" s="105">
        <v>0.0</v>
      </c>
      <c r="K31" s="105">
        <v>0.0</v>
      </c>
      <c r="L31" s="107"/>
      <c r="M31" s="105">
        <v>0.0</v>
      </c>
      <c r="N31" s="105">
        <v>0.0</v>
      </c>
      <c r="O31" s="105">
        <v>0.0</v>
      </c>
      <c r="P31" s="107"/>
      <c r="Q31" s="105">
        <v>0.0</v>
      </c>
      <c r="R31" s="105">
        <v>0.0</v>
      </c>
      <c r="S31" s="105">
        <v>0.0</v>
      </c>
      <c r="T31" s="293">
        <f t="shared" si="6"/>
        <v>0</v>
      </c>
      <c r="U31" s="107"/>
      <c r="V31" s="105">
        <v>0.0</v>
      </c>
      <c r="W31" s="105">
        <v>0.0</v>
      </c>
      <c r="X31" s="105">
        <v>0.0</v>
      </c>
      <c r="Y31" s="105">
        <v>0.0</v>
      </c>
      <c r="Z31" s="105">
        <v>0.0</v>
      </c>
      <c r="AA31" s="106">
        <v>0.0</v>
      </c>
      <c r="AB31" s="106">
        <v>0.0</v>
      </c>
      <c r="AC31" s="107"/>
      <c r="AD31" s="105">
        <v>0.0</v>
      </c>
      <c r="AE31" s="105">
        <v>0.0</v>
      </c>
      <c r="AF31" s="105">
        <v>0.0</v>
      </c>
      <c r="AG31" s="105">
        <v>0.0</v>
      </c>
      <c r="AH31" s="105">
        <v>0.0</v>
      </c>
      <c r="AI31" s="105">
        <v>0.0</v>
      </c>
      <c r="AJ31" s="106">
        <v>0.0</v>
      </c>
      <c r="AK31" s="106">
        <v>0.0</v>
      </c>
      <c r="AL31" s="107"/>
      <c r="AM31" s="105">
        <v>0.0</v>
      </c>
      <c r="AN31" s="105">
        <v>0.0</v>
      </c>
      <c r="AO31" s="105">
        <v>0.0</v>
      </c>
      <c r="AP31" s="105">
        <v>0.0</v>
      </c>
      <c r="AQ31" s="105">
        <v>0.0</v>
      </c>
      <c r="AR31" s="105">
        <v>0.0</v>
      </c>
      <c r="AS31" s="106">
        <v>0.0</v>
      </c>
      <c r="AT31" s="106">
        <v>0.0</v>
      </c>
      <c r="AU31" s="3"/>
      <c r="AV31" s="108">
        <f t="shared" ref="AV31:AX31" si="59">sum(Z31+AI31+AR31)</f>
        <v>0</v>
      </c>
      <c r="AW31" s="109">
        <f t="shared" si="59"/>
        <v>0</v>
      </c>
      <c r="AX31" s="109">
        <f t="shared" si="59"/>
        <v>0</v>
      </c>
      <c r="AY31" s="107"/>
      <c r="AZ31" s="105">
        <v>0.0</v>
      </c>
      <c r="BA31" s="105">
        <v>0.0</v>
      </c>
      <c r="BB31" s="105">
        <v>0.0</v>
      </c>
      <c r="BC31" s="105">
        <v>0.0</v>
      </c>
      <c r="BD31" s="105">
        <v>0.0</v>
      </c>
      <c r="BE31" s="106">
        <v>0.0</v>
      </c>
      <c r="BF31" s="106">
        <v>0.0</v>
      </c>
      <c r="BG31" s="107"/>
      <c r="BH31" s="105">
        <v>0.0</v>
      </c>
      <c r="BI31" s="105">
        <v>0.0</v>
      </c>
      <c r="BJ31" s="105">
        <v>0.0</v>
      </c>
      <c r="BK31" s="105">
        <v>0.0</v>
      </c>
      <c r="BL31" s="105">
        <v>0.0</v>
      </c>
      <c r="BM31" s="105">
        <v>0.0</v>
      </c>
      <c r="BN31" s="106">
        <v>0.0</v>
      </c>
      <c r="BO31" s="106">
        <v>0.0</v>
      </c>
      <c r="BP31" s="107"/>
      <c r="BQ31" s="105">
        <v>1.0</v>
      </c>
      <c r="BR31" s="105">
        <v>1.0</v>
      </c>
      <c r="BS31" s="105">
        <v>0.0</v>
      </c>
      <c r="BT31" s="105">
        <v>0.0</v>
      </c>
      <c r="BU31" s="105">
        <v>0.0</v>
      </c>
      <c r="BV31" s="105">
        <v>0.0</v>
      </c>
      <c r="BW31" s="106">
        <v>0.0</v>
      </c>
      <c r="BX31" s="106">
        <v>0.0</v>
      </c>
      <c r="BY31" s="3"/>
      <c r="BZ31" s="108">
        <f t="shared" ref="BZ31:CB31" si="60">sum(BD31+BM31+BV31)</f>
        <v>0</v>
      </c>
      <c r="CA31" s="109">
        <f t="shared" si="60"/>
        <v>0</v>
      </c>
      <c r="CB31" s="109">
        <f t="shared" si="60"/>
        <v>0</v>
      </c>
      <c r="CC31" s="107"/>
      <c r="CD31" s="108">
        <f t="shared" ref="CD31:CF31" si="61">AV31+BZ31</f>
        <v>0</v>
      </c>
      <c r="CE31" s="109">
        <f t="shared" si="61"/>
        <v>0</v>
      </c>
      <c r="CF31" s="109">
        <f t="shared" si="61"/>
        <v>0</v>
      </c>
      <c r="CG31" s="107"/>
      <c r="CH31" s="107"/>
    </row>
    <row r="32" ht="14.25" customHeight="1">
      <c r="A32" s="103"/>
      <c r="B32" s="104">
        <f t="shared" si="10"/>
        <v>44885</v>
      </c>
      <c r="C32" s="97"/>
      <c r="D32" s="105" t="s">
        <v>119</v>
      </c>
      <c r="E32" s="105"/>
      <c r="F32" s="105"/>
      <c r="G32" s="106">
        <v>0.0</v>
      </c>
      <c r="H32" s="105">
        <v>5.0</v>
      </c>
      <c r="I32" s="105">
        <v>10.0</v>
      </c>
      <c r="J32" s="105">
        <v>7.0</v>
      </c>
      <c r="K32" s="105">
        <v>4.0</v>
      </c>
      <c r="L32" s="107"/>
      <c r="M32" s="105">
        <v>0.0</v>
      </c>
      <c r="N32" s="105">
        <v>0.0</v>
      </c>
      <c r="O32" s="105">
        <v>0.0</v>
      </c>
      <c r="P32" s="107"/>
      <c r="Q32" s="105">
        <v>0.0</v>
      </c>
      <c r="R32" s="105">
        <v>0.0</v>
      </c>
      <c r="S32" s="105">
        <v>0.0</v>
      </c>
      <c r="T32" s="293">
        <f t="shared" si="6"/>
        <v>4</v>
      </c>
      <c r="U32" s="107"/>
      <c r="V32" s="105">
        <v>0.0</v>
      </c>
      <c r="W32" s="105">
        <v>0.0</v>
      </c>
      <c r="X32" s="105">
        <v>0.0</v>
      </c>
      <c r="Y32" s="105">
        <v>0.0</v>
      </c>
      <c r="Z32" s="105">
        <v>0.0</v>
      </c>
      <c r="AA32" s="106">
        <v>0.0</v>
      </c>
      <c r="AB32" s="106">
        <v>0.0</v>
      </c>
      <c r="AC32" s="107"/>
      <c r="AD32" s="105">
        <v>0.0</v>
      </c>
      <c r="AE32" s="105">
        <v>0.0</v>
      </c>
      <c r="AF32" s="105">
        <v>0.0</v>
      </c>
      <c r="AG32" s="105">
        <v>0.0</v>
      </c>
      <c r="AH32" s="105">
        <v>0.0</v>
      </c>
      <c r="AI32" s="105">
        <v>0.0</v>
      </c>
      <c r="AJ32" s="106">
        <v>0.0</v>
      </c>
      <c r="AK32" s="106">
        <v>0.0</v>
      </c>
      <c r="AL32" s="107"/>
      <c r="AM32" s="105">
        <v>0.0</v>
      </c>
      <c r="AN32" s="105">
        <v>0.0</v>
      </c>
      <c r="AO32" s="105">
        <v>0.0</v>
      </c>
      <c r="AP32" s="105">
        <v>0.0</v>
      </c>
      <c r="AQ32" s="105">
        <v>0.0</v>
      </c>
      <c r="AR32" s="105">
        <v>0.0</v>
      </c>
      <c r="AS32" s="106">
        <v>0.0</v>
      </c>
      <c r="AT32" s="106">
        <v>0.0</v>
      </c>
      <c r="AU32" s="3"/>
      <c r="AV32" s="108">
        <f t="shared" ref="AV32:AX32" si="62">sum(Z32+AI32+AR32)</f>
        <v>0</v>
      </c>
      <c r="AW32" s="109">
        <f t="shared" si="62"/>
        <v>0</v>
      </c>
      <c r="AX32" s="109">
        <f t="shared" si="62"/>
        <v>0</v>
      </c>
      <c r="AY32" s="107"/>
      <c r="AZ32" s="105">
        <v>0.0</v>
      </c>
      <c r="BA32" s="105">
        <v>0.0</v>
      </c>
      <c r="BB32" s="105">
        <v>0.0</v>
      </c>
      <c r="BC32" s="105">
        <v>0.0</v>
      </c>
      <c r="BD32" s="105">
        <v>0.0</v>
      </c>
      <c r="BE32" s="106">
        <v>0.0</v>
      </c>
      <c r="BF32" s="106">
        <v>0.0</v>
      </c>
      <c r="BG32" s="107"/>
      <c r="BH32" s="105">
        <v>0.0</v>
      </c>
      <c r="BI32" s="105">
        <v>0.0</v>
      </c>
      <c r="BJ32" s="105">
        <v>0.0</v>
      </c>
      <c r="BK32" s="105">
        <v>0.0</v>
      </c>
      <c r="BL32" s="105">
        <v>0.0</v>
      </c>
      <c r="BM32" s="105">
        <v>0.0</v>
      </c>
      <c r="BN32" s="106">
        <v>0.0</v>
      </c>
      <c r="BO32" s="106">
        <v>0.0</v>
      </c>
      <c r="BP32" s="107"/>
      <c r="BQ32" s="105">
        <v>0.0</v>
      </c>
      <c r="BR32" s="105">
        <v>0.0</v>
      </c>
      <c r="BS32" s="105">
        <v>0.0</v>
      </c>
      <c r="BT32" s="105">
        <v>0.0</v>
      </c>
      <c r="BU32" s="105">
        <v>0.0</v>
      </c>
      <c r="BV32" s="105">
        <v>0.0</v>
      </c>
      <c r="BW32" s="106">
        <v>0.0</v>
      </c>
      <c r="BX32" s="106">
        <v>0.0</v>
      </c>
      <c r="BY32" s="3"/>
      <c r="BZ32" s="108">
        <f t="shared" ref="BZ32:CB32" si="63">sum(BD32+BM32+BV32)</f>
        <v>0</v>
      </c>
      <c r="CA32" s="109">
        <f t="shared" si="63"/>
        <v>0</v>
      </c>
      <c r="CB32" s="109">
        <f t="shared" si="63"/>
        <v>0</v>
      </c>
      <c r="CC32" s="107"/>
      <c r="CD32" s="108">
        <f t="shared" ref="CD32:CF32" si="64">AV32+BZ32</f>
        <v>0</v>
      </c>
      <c r="CE32" s="109">
        <f t="shared" si="64"/>
        <v>0</v>
      </c>
      <c r="CF32" s="109">
        <f t="shared" si="64"/>
        <v>0</v>
      </c>
      <c r="CG32" s="107"/>
      <c r="CH32" s="107"/>
    </row>
    <row r="33" ht="14.25" customHeight="1">
      <c r="A33" s="111">
        <v>2.0</v>
      </c>
      <c r="B33" s="104">
        <f t="shared" si="10"/>
        <v>44886</v>
      </c>
      <c r="C33" s="97"/>
      <c r="D33" s="105" t="s">
        <v>119</v>
      </c>
      <c r="E33" s="105"/>
      <c r="F33" s="105"/>
      <c r="G33" s="106">
        <v>0.0</v>
      </c>
      <c r="H33" s="105">
        <v>1.0</v>
      </c>
      <c r="I33" s="105">
        <v>11.0</v>
      </c>
      <c r="J33" s="105">
        <v>9.0</v>
      </c>
      <c r="K33" s="105">
        <v>2.0</v>
      </c>
      <c r="L33" s="107"/>
      <c r="M33" s="105">
        <v>0.0</v>
      </c>
      <c r="N33" s="105">
        <v>0.0</v>
      </c>
      <c r="O33" s="105">
        <v>0.0</v>
      </c>
      <c r="P33" s="107"/>
      <c r="Q33" s="105">
        <v>0.0</v>
      </c>
      <c r="R33" s="105">
        <v>0.0</v>
      </c>
      <c r="S33" s="105">
        <v>0.0</v>
      </c>
      <c r="T33" s="293">
        <f t="shared" si="6"/>
        <v>2</v>
      </c>
      <c r="U33" s="107"/>
      <c r="V33" s="105">
        <v>0.0</v>
      </c>
      <c r="W33" s="105">
        <v>0.0</v>
      </c>
      <c r="X33" s="105">
        <v>0.0</v>
      </c>
      <c r="Y33" s="105">
        <v>0.0</v>
      </c>
      <c r="Z33" s="105">
        <v>0.0</v>
      </c>
      <c r="AA33" s="106">
        <v>0.0</v>
      </c>
      <c r="AB33" s="106">
        <v>0.0</v>
      </c>
      <c r="AC33" s="107"/>
      <c r="AD33" s="105">
        <v>0.0</v>
      </c>
      <c r="AE33" s="105">
        <v>0.0</v>
      </c>
      <c r="AF33" s="105">
        <v>0.0</v>
      </c>
      <c r="AG33" s="105">
        <v>0.0</v>
      </c>
      <c r="AH33" s="105">
        <v>0.0</v>
      </c>
      <c r="AI33" s="105">
        <v>0.0</v>
      </c>
      <c r="AJ33" s="106">
        <v>0.0</v>
      </c>
      <c r="AK33" s="106">
        <v>0.0</v>
      </c>
      <c r="AL33" s="107"/>
      <c r="AM33" s="105">
        <v>0.0</v>
      </c>
      <c r="AN33" s="105">
        <v>0.0</v>
      </c>
      <c r="AO33" s="105">
        <v>0.0</v>
      </c>
      <c r="AP33" s="105">
        <v>0.0</v>
      </c>
      <c r="AQ33" s="105">
        <v>0.0</v>
      </c>
      <c r="AR33" s="105">
        <v>0.0</v>
      </c>
      <c r="AS33" s="106">
        <v>0.0</v>
      </c>
      <c r="AT33" s="106">
        <v>0.0</v>
      </c>
      <c r="AU33" s="3"/>
      <c r="AV33" s="108">
        <f t="shared" ref="AV33:AX33" si="65">sum(Z33+AI33+AR33)</f>
        <v>0</v>
      </c>
      <c r="AW33" s="109">
        <f t="shared" si="65"/>
        <v>0</v>
      </c>
      <c r="AX33" s="109">
        <f t="shared" si="65"/>
        <v>0</v>
      </c>
      <c r="AY33" s="107"/>
      <c r="AZ33" s="105">
        <v>4.0</v>
      </c>
      <c r="BA33" s="105">
        <v>4.0</v>
      </c>
      <c r="BB33" s="105">
        <v>0.0</v>
      </c>
      <c r="BC33" s="105">
        <v>0.0</v>
      </c>
      <c r="BD33" s="105">
        <v>0.0</v>
      </c>
      <c r="BE33" s="106">
        <v>0.0</v>
      </c>
      <c r="BF33" s="106">
        <v>0.0</v>
      </c>
      <c r="BG33" s="107"/>
      <c r="BH33" s="105">
        <v>0.0</v>
      </c>
      <c r="BI33" s="105">
        <v>0.0</v>
      </c>
      <c r="BJ33" s="105">
        <v>0.0</v>
      </c>
      <c r="BK33" s="105">
        <v>0.0</v>
      </c>
      <c r="BL33" s="105">
        <v>0.0</v>
      </c>
      <c r="BM33" s="105">
        <v>0.0</v>
      </c>
      <c r="BN33" s="106">
        <v>0.0</v>
      </c>
      <c r="BO33" s="106">
        <v>0.0</v>
      </c>
      <c r="BP33" s="107"/>
      <c r="BQ33" s="105">
        <v>1.0</v>
      </c>
      <c r="BR33" s="105">
        <v>1.0</v>
      </c>
      <c r="BS33" s="105">
        <v>0.0</v>
      </c>
      <c r="BT33" s="105">
        <v>1.0</v>
      </c>
      <c r="BU33" s="105">
        <v>0.0</v>
      </c>
      <c r="BV33" s="105">
        <v>1.0</v>
      </c>
      <c r="BW33" s="106">
        <v>1500.0</v>
      </c>
      <c r="BX33" s="106">
        <v>3500.0</v>
      </c>
      <c r="BY33" s="3"/>
      <c r="BZ33" s="108">
        <f t="shared" ref="BZ33:CB33" si="66">sum(BD33+BM33+BV33)</f>
        <v>1</v>
      </c>
      <c r="CA33" s="109">
        <f t="shared" si="66"/>
        <v>1500</v>
      </c>
      <c r="CB33" s="109">
        <f t="shared" si="66"/>
        <v>3500</v>
      </c>
      <c r="CC33" s="107"/>
      <c r="CD33" s="108">
        <f t="shared" ref="CD33:CF33" si="67">AV33+BZ33</f>
        <v>1</v>
      </c>
      <c r="CE33" s="109">
        <f t="shared" si="67"/>
        <v>1500</v>
      </c>
      <c r="CF33" s="109">
        <f t="shared" si="67"/>
        <v>3500</v>
      </c>
      <c r="CG33" s="107"/>
      <c r="CH33" s="107"/>
    </row>
    <row r="34" ht="14.25" customHeight="1">
      <c r="A34" s="103"/>
      <c r="B34" s="104">
        <f t="shared" si="10"/>
        <v>44887</v>
      </c>
      <c r="C34" s="97"/>
      <c r="D34" s="105" t="s">
        <v>119</v>
      </c>
      <c r="E34" s="105"/>
      <c r="F34" s="105"/>
      <c r="G34" s="106">
        <v>0.0</v>
      </c>
      <c r="H34" s="105">
        <v>2.0</v>
      </c>
      <c r="I34" s="105">
        <v>6.0</v>
      </c>
      <c r="J34" s="105">
        <v>6.0</v>
      </c>
      <c r="K34" s="105">
        <v>3.0</v>
      </c>
      <c r="L34" s="107"/>
      <c r="M34" s="105">
        <v>0.0</v>
      </c>
      <c r="N34" s="105">
        <v>0.0</v>
      </c>
      <c r="O34" s="105">
        <v>0.0</v>
      </c>
      <c r="P34" s="107"/>
      <c r="Q34" s="105">
        <v>0.0</v>
      </c>
      <c r="R34" s="105">
        <v>0.0</v>
      </c>
      <c r="S34" s="105">
        <v>0.0</v>
      </c>
      <c r="T34" s="293">
        <f t="shared" si="6"/>
        <v>3</v>
      </c>
      <c r="U34" s="107"/>
      <c r="V34" s="105">
        <v>0.0</v>
      </c>
      <c r="W34" s="105">
        <v>0.0</v>
      </c>
      <c r="X34" s="105">
        <v>0.0</v>
      </c>
      <c r="Y34" s="105">
        <v>0.0</v>
      </c>
      <c r="Z34" s="105">
        <v>0.0</v>
      </c>
      <c r="AA34" s="106">
        <v>0.0</v>
      </c>
      <c r="AB34" s="106">
        <v>0.0</v>
      </c>
      <c r="AC34" s="107"/>
      <c r="AD34" s="105">
        <v>0.0</v>
      </c>
      <c r="AE34" s="105">
        <v>0.0</v>
      </c>
      <c r="AF34" s="105">
        <v>0.0</v>
      </c>
      <c r="AG34" s="105">
        <v>0.0</v>
      </c>
      <c r="AH34" s="105">
        <v>0.0</v>
      </c>
      <c r="AI34" s="105">
        <v>0.0</v>
      </c>
      <c r="AJ34" s="106">
        <v>0.0</v>
      </c>
      <c r="AK34" s="106">
        <v>0.0</v>
      </c>
      <c r="AL34" s="107"/>
      <c r="AM34" s="105">
        <v>0.0</v>
      </c>
      <c r="AN34" s="105">
        <v>0.0</v>
      </c>
      <c r="AO34" s="105">
        <v>0.0</v>
      </c>
      <c r="AP34" s="105">
        <v>0.0</v>
      </c>
      <c r="AQ34" s="105">
        <v>0.0</v>
      </c>
      <c r="AR34" s="105">
        <v>0.0</v>
      </c>
      <c r="AS34" s="106">
        <v>0.0</v>
      </c>
      <c r="AT34" s="106">
        <v>0.0</v>
      </c>
      <c r="AU34" s="3"/>
      <c r="AV34" s="108">
        <f t="shared" ref="AV34:AX34" si="68">sum(Z34+AI34+AR34)</f>
        <v>0</v>
      </c>
      <c r="AW34" s="109">
        <f t="shared" si="68"/>
        <v>0</v>
      </c>
      <c r="AX34" s="109">
        <f t="shared" si="68"/>
        <v>0</v>
      </c>
      <c r="AY34" s="107"/>
      <c r="AZ34" s="105">
        <v>2.0</v>
      </c>
      <c r="BA34" s="105">
        <v>2.0</v>
      </c>
      <c r="BB34" s="105">
        <v>0.0</v>
      </c>
      <c r="BC34" s="105">
        <v>0.0</v>
      </c>
      <c r="BD34" s="105">
        <v>0.0</v>
      </c>
      <c r="BE34" s="106">
        <v>0.0</v>
      </c>
      <c r="BF34" s="106">
        <v>0.0</v>
      </c>
      <c r="BG34" s="107"/>
      <c r="BH34" s="105">
        <v>0.0</v>
      </c>
      <c r="BI34" s="105">
        <v>0.0</v>
      </c>
      <c r="BJ34" s="105">
        <v>0.0</v>
      </c>
      <c r="BK34" s="105">
        <v>0.0</v>
      </c>
      <c r="BL34" s="105">
        <v>0.0</v>
      </c>
      <c r="BM34" s="105">
        <v>0.0</v>
      </c>
      <c r="BN34" s="106">
        <v>0.0</v>
      </c>
      <c r="BO34" s="106">
        <v>0.0</v>
      </c>
      <c r="BP34" s="107"/>
      <c r="BQ34" s="105">
        <v>3.0</v>
      </c>
      <c r="BR34" s="105">
        <v>3.0</v>
      </c>
      <c r="BS34" s="105">
        <v>0.0</v>
      </c>
      <c r="BT34" s="105">
        <v>0.0</v>
      </c>
      <c r="BU34" s="105">
        <v>0.0</v>
      </c>
      <c r="BV34" s="105">
        <v>0.0</v>
      </c>
      <c r="BW34" s="106">
        <v>0.0</v>
      </c>
      <c r="BX34" s="106">
        <v>0.0</v>
      </c>
      <c r="BY34" s="3"/>
      <c r="BZ34" s="108">
        <f t="shared" ref="BZ34:CB34" si="69">sum(BD34+BM34+BV34)</f>
        <v>0</v>
      </c>
      <c r="CA34" s="109">
        <f t="shared" si="69"/>
        <v>0</v>
      </c>
      <c r="CB34" s="109">
        <f t="shared" si="69"/>
        <v>0</v>
      </c>
      <c r="CC34" s="107"/>
      <c r="CD34" s="108">
        <f t="shared" ref="CD34:CF34" si="70">AV34+BZ34</f>
        <v>0</v>
      </c>
      <c r="CE34" s="109">
        <f t="shared" si="70"/>
        <v>0</v>
      </c>
      <c r="CF34" s="109">
        <f t="shared" si="70"/>
        <v>0</v>
      </c>
      <c r="CG34" s="107"/>
      <c r="CH34" s="107"/>
    </row>
    <row r="35" ht="14.25" customHeight="1">
      <c r="A35" s="103"/>
      <c r="B35" s="104">
        <f t="shared" si="10"/>
        <v>44888</v>
      </c>
      <c r="C35" s="97"/>
      <c r="D35" s="105" t="s">
        <v>119</v>
      </c>
      <c r="E35" s="105"/>
      <c r="F35" s="105"/>
      <c r="G35" s="106">
        <v>0.0</v>
      </c>
      <c r="H35" s="105">
        <v>6.0</v>
      </c>
      <c r="I35" s="105">
        <v>7.0</v>
      </c>
      <c r="J35" s="105">
        <v>0.0</v>
      </c>
      <c r="K35" s="105">
        <v>2.0</v>
      </c>
      <c r="L35" s="107"/>
      <c r="M35" s="105">
        <v>0.0</v>
      </c>
      <c r="N35" s="105">
        <v>0.0</v>
      </c>
      <c r="O35" s="105">
        <v>0.0</v>
      </c>
      <c r="P35" s="107"/>
      <c r="Q35" s="105">
        <v>0.0</v>
      </c>
      <c r="R35" s="105">
        <v>0.0</v>
      </c>
      <c r="S35" s="105">
        <v>0.0</v>
      </c>
      <c r="T35" s="293">
        <f t="shared" si="6"/>
        <v>2</v>
      </c>
      <c r="U35" s="107"/>
      <c r="V35" s="105">
        <v>1.0</v>
      </c>
      <c r="W35" s="105">
        <v>1.0</v>
      </c>
      <c r="X35" s="105">
        <v>0.0</v>
      </c>
      <c r="Y35" s="105">
        <v>0.0</v>
      </c>
      <c r="Z35" s="105">
        <v>0.0</v>
      </c>
      <c r="AA35" s="106">
        <v>0.0</v>
      </c>
      <c r="AB35" s="106">
        <v>0.0</v>
      </c>
      <c r="AC35" s="107"/>
      <c r="AD35" s="105">
        <v>0.0</v>
      </c>
      <c r="AE35" s="105">
        <v>0.0</v>
      </c>
      <c r="AF35" s="105">
        <v>0.0</v>
      </c>
      <c r="AG35" s="105">
        <v>0.0</v>
      </c>
      <c r="AH35" s="105">
        <v>0.0</v>
      </c>
      <c r="AI35" s="105">
        <v>0.0</v>
      </c>
      <c r="AJ35" s="106">
        <v>0.0</v>
      </c>
      <c r="AK35" s="106">
        <v>0.0</v>
      </c>
      <c r="AL35" s="107"/>
      <c r="AM35" s="105">
        <v>4.0</v>
      </c>
      <c r="AN35" s="105">
        <v>3.0</v>
      </c>
      <c r="AO35" s="105">
        <v>1.0</v>
      </c>
      <c r="AP35" s="105">
        <v>0.0</v>
      </c>
      <c r="AQ35" s="105">
        <v>0.0</v>
      </c>
      <c r="AR35" s="105">
        <v>1.0</v>
      </c>
      <c r="AS35" s="106">
        <v>3000.0</v>
      </c>
      <c r="AT35" s="106">
        <v>3000.0</v>
      </c>
      <c r="AU35" s="3"/>
      <c r="AV35" s="108">
        <f t="shared" ref="AV35:AX35" si="71">sum(Z35+AI35+AR35)</f>
        <v>1</v>
      </c>
      <c r="AW35" s="109">
        <f t="shared" si="71"/>
        <v>3000</v>
      </c>
      <c r="AX35" s="109">
        <f t="shared" si="71"/>
        <v>3000</v>
      </c>
      <c r="AY35" s="107"/>
      <c r="AZ35" s="105">
        <v>2.0</v>
      </c>
      <c r="BA35" s="105">
        <v>2.0</v>
      </c>
      <c r="BB35" s="105">
        <v>0.0</v>
      </c>
      <c r="BC35" s="105">
        <v>0.0</v>
      </c>
      <c r="BD35" s="105">
        <v>0.0</v>
      </c>
      <c r="BE35" s="106">
        <v>0.0</v>
      </c>
      <c r="BF35" s="106">
        <v>0.0</v>
      </c>
      <c r="BG35" s="107"/>
      <c r="BH35" s="105">
        <v>0.0</v>
      </c>
      <c r="BI35" s="105">
        <v>0.0</v>
      </c>
      <c r="BJ35" s="105">
        <v>0.0</v>
      </c>
      <c r="BK35" s="105">
        <v>0.0</v>
      </c>
      <c r="BL35" s="105">
        <v>0.0</v>
      </c>
      <c r="BM35" s="105">
        <v>0.0</v>
      </c>
      <c r="BN35" s="106">
        <v>0.0</v>
      </c>
      <c r="BO35" s="106">
        <v>0.0</v>
      </c>
      <c r="BP35" s="107"/>
      <c r="BQ35" s="105">
        <v>1.0</v>
      </c>
      <c r="BR35" s="105">
        <v>1.0</v>
      </c>
      <c r="BS35" s="105">
        <v>0.0</v>
      </c>
      <c r="BT35" s="105">
        <v>0.0</v>
      </c>
      <c r="BU35" s="105">
        <v>0.0</v>
      </c>
      <c r="BV35" s="105">
        <v>0.0</v>
      </c>
      <c r="BW35" s="106">
        <v>0.0</v>
      </c>
      <c r="BX35" s="106">
        <v>0.0</v>
      </c>
      <c r="BY35" s="3"/>
      <c r="BZ35" s="108">
        <f t="shared" ref="BZ35:CB35" si="72">sum(BD35+BM35+BV35)</f>
        <v>0</v>
      </c>
      <c r="CA35" s="109">
        <f t="shared" si="72"/>
        <v>0</v>
      </c>
      <c r="CB35" s="109">
        <f t="shared" si="72"/>
        <v>0</v>
      </c>
      <c r="CC35" s="107"/>
      <c r="CD35" s="108">
        <f t="shared" ref="CD35:CF35" si="73">AV35+BZ35</f>
        <v>1</v>
      </c>
      <c r="CE35" s="109">
        <f t="shared" si="73"/>
        <v>3000</v>
      </c>
      <c r="CF35" s="109">
        <f t="shared" si="73"/>
        <v>3000</v>
      </c>
      <c r="CG35" s="107"/>
      <c r="CH35" s="107"/>
    </row>
    <row r="36" ht="14.25" customHeight="1">
      <c r="A36" s="103"/>
      <c r="B36" s="104">
        <f t="shared" si="10"/>
        <v>44889</v>
      </c>
      <c r="C36" s="97"/>
      <c r="D36" s="105" t="s">
        <v>119</v>
      </c>
      <c r="E36" s="105"/>
      <c r="F36" s="105"/>
      <c r="G36" s="106">
        <v>0.0</v>
      </c>
      <c r="H36" s="105">
        <v>7.0</v>
      </c>
      <c r="I36" s="105">
        <v>12.0</v>
      </c>
      <c r="J36" s="105">
        <v>0.0</v>
      </c>
      <c r="K36" s="105">
        <v>1.0</v>
      </c>
      <c r="L36" s="107"/>
      <c r="M36" s="105">
        <v>0.0</v>
      </c>
      <c r="N36" s="105">
        <v>0.0</v>
      </c>
      <c r="O36" s="105">
        <v>0.0</v>
      </c>
      <c r="P36" s="107"/>
      <c r="Q36" s="105">
        <v>0.0</v>
      </c>
      <c r="R36" s="105">
        <v>0.0</v>
      </c>
      <c r="S36" s="105">
        <v>0.0</v>
      </c>
      <c r="T36" s="293">
        <f t="shared" si="6"/>
        <v>1</v>
      </c>
      <c r="U36" s="107"/>
      <c r="V36" s="105">
        <v>0.0</v>
      </c>
      <c r="W36" s="105">
        <v>0.0</v>
      </c>
      <c r="X36" s="105">
        <v>0.0</v>
      </c>
      <c r="Y36" s="105">
        <v>0.0</v>
      </c>
      <c r="Z36" s="105">
        <v>0.0</v>
      </c>
      <c r="AA36" s="106">
        <v>0.0</v>
      </c>
      <c r="AB36" s="106">
        <v>0.0</v>
      </c>
      <c r="AC36" s="107"/>
      <c r="AD36" s="105">
        <v>0.0</v>
      </c>
      <c r="AE36" s="105">
        <v>0.0</v>
      </c>
      <c r="AF36" s="105">
        <v>0.0</v>
      </c>
      <c r="AG36" s="105">
        <v>0.0</v>
      </c>
      <c r="AH36" s="105">
        <v>0.0</v>
      </c>
      <c r="AI36" s="105">
        <v>0.0</v>
      </c>
      <c r="AJ36" s="106">
        <v>0.0</v>
      </c>
      <c r="AK36" s="106">
        <v>0.0</v>
      </c>
      <c r="AL36" s="107"/>
      <c r="AM36" s="105">
        <v>1.0</v>
      </c>
      <c r="AN36" s="105">
        <v>1.0</v>
      </c>
      <c r="AO36" s="105">
        <v>0.0</v>
      </c>
      <c r="AP36" s="105">
        <v>0.0</v>
      </c>
      <c r="AQ36" s="105">
        <v>1.0</v>
      </c>
      <c r="AR36" s="105">
        <v>1.0</v>
      </c>
      <c r="AS36" s="106">
        <v>3000.0</v>
      </c>
      <c r="AT36" s="106">
        <v>3000.0</v>
      </c>
      <c r="AU36" s="3"/>
      <c r="AV36" s="108">
        <f t="shared" ref="AV36:AX36" si="74">sum(Z36+AI36+AR36)</f>
        <v>1</v>
      </c>
      <c r="AW36" s="109">
        <f t="shared" si="74"/>
        <v>3000</v>
      </c>
      <c r="AX36" s="109">
        <f t="shared" si="74"/>
        <v>3000</v>
      </c>
      <c r="AY36" s="107"/>
      <c r="AZ36" s="105">
        <v>0.0</v>
      </c>
      <c r="BA36" s="105">
        <v>0.0</v>
      </c>
      <c r="BB36" s="105">
        <v>0.0</v>
      </c>
      <c r="BC36" s="105">
        <v>0.0</v>
      </c>
      <c r="BD36" s="105">
        <v>0.0</v>
      </c>
      <c r="BE36" s="106">
        <v>0.0</v>
      </c>
      <c r="BF36" s="106">
        <v>0.0</v>
      </c>
      <c r="BG36" s="107"/>
      <c r="BH36" s="105">
        <v>0.0</v>
      </c>
      <c r="BI36" s="105">
        <v>0.0</v>
      </c>
      <c r="BJ36" s="105">
        <v>0.0</v>
      </c>
      <c r="BK36" s="105">
        <v>0.0</v>
      </c>
      <c r="BL36" s="105">
        <v>0.0</v>
      </c>
      <c r="BM36" s="105">
        <v>0.0</v>
      </c>
      <c r="BN36" s="106">
        <v>0.0</v>
      </c>
      <c r="BO36" s="106">
        <v>0.0</v>
      </c>
      <c r="BP36" s="107"/>
      <c r="BQ36" s="105">
        <v>1.0</v>
      </c>
      <c r="BR36" s="105">
        <v>1.0</v>
      </c>
      <c r="BS36" s="105">
        <v>0.0</v>
      </c>
      <c r="BT36" s="105">
        <v>1.0</v>
      </c>
      <c r="BU36" s="105">
        <v>1.0</v>
      </c>
      <c r="BV36" s="105">
        <v>1.0</v>
      </c>
      <c r="BW36" s="106">
        <v>250.0</v>
      </c>
      <c r="BX36" s="106">
        <v>1600.0</v>
      </c>
      <c r="BY36" s="3"/>
      <c r="BZ36" s="108">
        <f t="shared" ref="BZ36:CB36" si="75">sum(BD36+BM36+BV36)</f>
        <v>1</v>
      </c>
      <c r="CA36" s="109">
        <f t="shared" si="75"/>
        <v>250</v>
      </c>
      <c r="CB36" s="109">
        <f t="shared" si="75"/>
        <v>1600</v>
      </c>
      <c r="CC36" s="107"/>
      <c r="CD36" s="108">
        <f t="shared" ref="CD36:CF36" si="76">AV36+BZ36</f>
        <v>2</v>
      </c>
      <c r="CE36" s="109">
        <f t="shared" si="76"/>
        <v>3250</v>
      </c>
      <c r="CF36" s="109">
        <f t="shared" si="76"/>
        <v>4600</v>
      </c>
      <c r="CG36" s="107"/>
      <c r="CH36" s="107"/>
    </row>
    <row r="37" ht="14.25" customHeight="1">
      <c r="A37" s="103"/>
      <c r="B37" s="104">
        <f t="shared" si="10"/>
        <v>44890</v>
      </c>
      <c r="C37" s="97"/>
      <c r="D37" s="105" t="s">
        <v>119</v>
      </c>
      <c r="E37" s="105"/>
      <c r="F37" s="105"/>
      <c r="G37" s="106">
        <v>0.0</v>
      </c>
      <c r="H37" s="105">
        <v>3.0</v>
      </c>
      <c r="I37" s="105">
        <v>0.0</v>
      </c>
      <c r="J37" s="105">
        <v>0.0</v>
      </c>
      <c r="K37" s="105">
        <v>0.0</v>
      </c>
      <c r="L37" s="107"/>
      <c r="M37" s="105">
        <v>0.0</v>
      </c>
      <c r="N37" s="105">
        <v>0.0</v>
      </c>
      <c r="O37" s="105">
        <v>0.0</v>
      </c>
      <c r="P37" s="107"/>
      <c r="Q37" s="105">
        <v>0.0</v>
      </c>
      <c r="R37" s="105">
        <v>0.0</v>
      </c>
      <c r="S37" s="105">
        <v>0.0</v>
      </c>
      <c r="T37" s="293">
        <f t="shared" si="6"/>
        <v>0</v>
      </c>
      <c r="U37" s="107"/>
      <c r="V37" s="105">
        <v>2.0</v>
      </c>
      <c r="W37" s="105">
        <v>2.0</v>
      </c>
      <c r="X37" s="105">
        <v>0.0</v>
      </c>
      <c r="Y37" s="105">
        <v>0.0</v>
      </c>
      <c r="Z37" s="105">
        <v>1.0</v>
      </c>
      <c r="AA37" s="106">
        <v>1500.0</v>
      </c>
      <c r="AB37" s="106">
        <v>1500.0</v>
      </c>
      <c r="AC37" s="107"/>
      <c r="AD37" s="105">
        <v>0.0</v>
      </c>
      <c r="AE37" s="105">
        <v>0.0</v>
      </c>
      <c r="AF37" s="105">
        <v>0.0</v>
      </c>
      <c r="AG37" s="105">
        <v>0.0</v>
      </c>
      <c r="AH37" s="105">
        <v>0.0</v>
      </c>
      <c r="AI37" s="105">
        <v>0.0</v>
      </c>
      <c r="AJ37" s="106">
        <v>0.0</v>
      </c>
      <c r="AK37" s="106">
        <v>0.0</v>
      </c>
      <c r="AL37" s="107"/>
      <c r="AM37" s="105">
        <v>2.0</v>
      </c>
      <c r="AN37" s="105">
        <v>2.0</v>
      </c>
      <c r="AO37" s="105">
        <v>0.0</v>
      </c>
      <c r="AP37" s="105">
        <v>0.0</v>
      </c>
      <c r="AQ37" s="105">
        <v>1.0</v>
      </c>
      <c r="AR37" s="105">
        <v>0.0</v>
      </c>
      <c r="AS37" s="106">
        <v>0.0</v>
      </c>
      <c r="AT37" s="106">
        <v>0.0</v>
      </c>
      <c r="AU37" s="3"/>
      <c r="AV37" s="108">
        <f t="shared" ref="AV37:AX37" si="77">sum(Z37+AI37+AR37)</f>
        <v>1</v>
      </c>
      <c r="AW37" s="109">
        <f t="shared" si="77"/>
        <v>1500</v>
      </c>
      <c r="AX37" s="109">
        <f t="shared" si="77"/>
        <v>1500</v>
      </c>
      <c r="AY37" s="107"/>
      <c r="AZ37" s="105">
        <v>0.0</v>
      </c>
      <c r="BA37" s="105">
        <v>0.0</v>
      </c>
      <c r="BB37" s="105">
        <v>0.0</v>
      </c>
      <c r="BC37" s="105">
        <v>0.0</v>
      </c>
      <c r="BD37" s="105">
        <v>0.0</v>
      </c>
      <c r="BE37" s="106">
        <v>0.0</v>
      </c>
      <c r="BF37" s="106">
        <v>0.0</v>
      </c>
      <c r="BG37" s="107"/>
      <c r="BH37" s="105">
        <v>0.0</v>
      </c>
      <c r="BI37" s="105">
        <v>0.0</v>
      </c>
      <c r="BJ37" s="105">
        <v>0.0</v>
      </c>
      <c r="BK37" s="105">
        <v>0.0</v>
      </c>
      <c r="BL37" s="105">
        <v>0.0</v>
      </c>
      <c r="BM37" s="105">
        <v>0.0</v>
      </c>
      <c r="BN37" s="106">
        <v>0.0</v>
      </c>
      <c r="BO37" s="106">
        <v>0.0</v>
      </c>
      <c r="BP37" s="107"/>
      <c r="BQ37" s="105">
        <v>1.0</v>
      </c>
      <c r="BR37" s="105">
        <v>1.0</v>
      </c>
      <c r="BS37" s="105">
        <v>0.0</v>
      </c>
      <c r="BT37" s="105">
        <v>0.0</v>
      </c>
      <c r="BU37" s="105">
        <v>0.0</v>
      </c>
      <c r="BV37" s="105">
        <v>0.0</v>
      </c>
      <c r="BW37" s="106">
        <v>0.0</v>
      </c>
      <c r="BX37" s="106">
        <v>0.0</v>
      </c>
      <c r="BY37" s="3"/>
      <c r="BZ37" s="108">
        <f t="shared" ref="BZ37:CB37" si="78">sum(BD37+BM37+BV37)</f>
        <v>0</v>
      </c>
      <c r="CA37" s="109">
        <f t="shared" si="78"/>
        <v>0</v>
      </c>
      <c r="CB37" s="109">
        <f t="shared" si="78"/>
        <v>0</v>
      </c>
      <c r="CC37" s="107"/>
      <c r="CD37" s="108">
        <f t="shared" ref="CD37:CF37" si="79">AV37+BZ37</f>
        <v>1</v>
      </c>
      <c r="CE37" s="109">
        <f t="shared" si="79"/>
        <v>1500</v>
      </c>
      <c r="CF37" s="109">
        <f t="shared" si="79"/>
        <v>1500</v>
      </c>
      <c r="CG37" s="107"/>
      <c r="CH37" s="107"/>
    </row>
    <row r="38" ht="14.25" customHeight="1">
      <c r="A38" s="103"/>
      <c r="B38" s="104">
        <f t="shared" si="10"/>
        <v>44891</v>
      </c>
      <c r="C38" s="97"/>
      <c r="D38" s="105" t="s">
        <v>119</v>
      </c>
      <c r="E38" s="105"/>
      <c r="F38" s="105"/>
      <c r="G38" s="106">
        <v>0.0</v>
      </c>
      <c r="H38" s="105">
        <v>0.0</v>
      </c>
      <c r="I38" s="105">
        <v>0.0</v>
      </c>
      <c r="J38" s="105">
        <v>0.0</v>
      </c>
      <c r="K38" s="105">
        <v>0.0</v>
      </c>
      <c r="L38" s="107"/>
      <c r="M38" s="105">
        <v>0.0</v>
      </c>
      <c r="N38" s="105">
        <v>0.0</v>
      </c>
      <c r="O38" s="105">
        <v>0.0</v>
      </c>
      <c r="P38" s="107"/>
      <c r="Q38" s="105">
        <v>0.0</v>
      </c>
      <c r="R38" s="105">
        <v>0.0</v>
      </c>
      <c r="S38" s="105">
        <v>0.0</v>
      </c>
      <c r="T38" s="293">
        <f t="shared" si="6"/>
        <v>0</v>
      </c>
      <c r="U38" s="107"/>
      <c r="V38" s="105">
        <v>0.0</v>
      </c>
      <c r="W38" s="105">
        <v>0.0</v>
      </c>
      <c r="X38" s="105">
        <v>0.0</v>
      </c>
      <c r="Y38" s="105">
        <v>0.0</v>
      </c>
      <c r="Z38" s="105">
        <v>0.0</v>
      </c>
      <c r="AA38" s="106">
        <v>0.0</v>
      </c>
      <c r="AB38" s="106">
        <v>0.0</v>
      </c>
      <c r="AC38" s="107"/>
      <c r="AD38" s="105">
        <v>0.0</v>
      </c>
      <c r="AE38" s="105">
        <v>0.0</v>
      </c>
      <c r="AF38" s="105">
        <v>0.0</v>
      </c>
      <c r="AG38" s="105">
        <v>0.0</v>
      </c>
      <c r="AH38" s="105">
        <v>0.0</v>
      </c>
      <c r="AI38" s="105">
        <v>0.0</v>
      </c>
      <c r="AJ38" s="106">
        <v>0.0</v>
      </c>
      <c r="AK38" s="106">
        <v>0.0</v>
      </c>
      <c r="AL38" s="107"/>
      <c r="AM38" s="105">
        <v>1.0</v>
      </c>
      <c r="AN38" s="105">
        <v>1.0</v>
      </c>
      <c r="AO38" s="105">
        <v>0.0</v>
      </c>
      <c r="AP38" s="105">
        <v>0.0</v>
      </c>
      <c r="AQ38" s="105">
        <v>1.0</v>
      </c>
      <c r="AR38" s="105">
        <v>1.0</v>
      </c>
      <c r="AS38" s="106">
        <v>1000.0</v>
      </c>
      <c r="AT38" s="106">
        <v>2500.0</v>
      </c>
      <c r="AU38" s="3"/>
      <c r="AV38" s="108">
        <f t="shared" ref="AV38:AX38" si="80">sum(Z38+AI38+AR38)</f>
        <v>1</v>
      </c>
      <c r="AW38" s="109">
        <f t="shared" si="80"/>
        <v>1000</v>
      </c>
      <c r="AX38" s="109">
        <f t="shared" si="80"/>
        <v>2500</v>
      </c>
      <c r="AY38" s="107"/>
      <c r="AZ38" s="105">
        <v>0.0</v>
      </c>
      <c r="BA38" s="105">
        <v>0.0</v>
      </c>
      <c r="BB38" s="105">
        <v>0.0</v>
      </c>
      <c r="BC38" s="105">
        <v>0.0</v>
      </c>
      <c r="BD38" s="105">
        <v>0.0</v>
      </c>
      <c r="BE38" s="106">
        <v>0.0</v>
      </c>
      <c r="BF38" s="106">
        <v>0.0</v>
      </c>
      <c r="BG38" s="107"/>
      <c r="BH38" s="105">
        <v>0.0</v>
      </c>
      <c r="BI38" s="105">
        <v>0.0</v>
      </c>
      <c r="BJ38" s="105">
        <v>0.0</v>
      </c>
      <c r="BK38" s="105">
        <v>0.0</v>
      </c>
      <c r="BL38" s="105">
        <v>0.0</v>
      </c>
      <c r="BM38" s="105">
        <v>0.0</v>
      </c>
      <c r="BN38" s="106">
        <v>0.0</v>
      </c>
      <c r="BO38" s="106">
        <v>0.0</v>
      </c>
      <c r="BP38" s="107"/>
      <c r="BQ38" s="105">
        <v>0.0</v>
      </c>
      <c r="BR38" s="105">
        <v>0.0</v>
      </c>
      <c r="BS38" s="105">
        <v>0.0</v>
      </c>
      <c r="BT38" s="105">
        <v>0.0</v>
      </c>
      <c r="BU38" s="105">
        <v>0.0</v>
      </c>
      <c r="BV38" s="105">
        <v>0.0</v>
      </c>
      <c r="BW38" s="106">
        <v>0.0</v>
      </c>
      <c r="BX38" s="106">
        <v>0.0</v>
      </c>
      <c r="BY38" s="3"/>
      <c r="BZ38" s="108">
        <f t="shared" ref="BZ38:CB38" si="81">sum(BD38+BM38+BV38)</f>
        <v>0</v>
      </c>
      <c r="CA38" s="109">
        <f t="shared" si="81"/>
        <v>0</v>
      </c>
      <c r="CB38" s="109">
        <f t="shared" si="81"/>
        <v>0</v>
      </c>
      <c r="CC38" s="107"/>
      <c r="CD38" s="108">
        <f t="shared" ref="CD38:CF38" si="82">AV38+BZ38</f>
        <v>1</v>
      </c>
      <c r="CE38" s="109">
        <f t="shared" si="82"/>
        <v>1000</v>
      </c>
      <c r="CF38" s="109">
        <f t="shared" si="82"/>
        <v>2500</v>
      </c>
      <c r="CG38" s="107"/>
      <c r="CH38" s="107"/>
    </row>
    <row r="39" ht="14.25" customHeight="1">
      <c r="A39" s="103"/>
      <c r="B39" s="104">
        <f t="shared" si="10"/>
        <v>44892</v>
      </c>
      <c r="C39" s="97"/>
      <c r="D39" s="105" t="s">
        <v>119</v>
      </c>
      <c r="E39" s="105"/>
      <c r="F39" s="105"/>
      <c r="G39" s="106">
        <v>0.0</v>
      </c>
      <c r="H39" s="105">
        <v>0.0</v>
      </c>
      <c r="I39" s="105">
        <v>0.0</v>
      </c>
      <c r="J39" s="105">
        <v>0.0</v>
      </c>
      <c r="K39" s="105">
        <v>2.0</v>
      </c>
      <c r="L39" s="107"/>
      <c r="M39" s="105">
        <v>0.0</v>
      </c>
      <c r="N39" s="105">
        <v>0.0</v>
      </c>
      <c r="O39" s="105">
        <v>0.0</v>
      </c>
      <c r="P39" s="107"/>
      <c r="Q39" s="105">
        <v>0.0</v>
      </c>
      <c r="R39" s="105">
        <v>0.0</v>
      </c>
      <c r="S39" s="105">
        <v>0.0</v>
      </c>
      <c r="T39" s="293">
        <f t="shared" si="6"/>
        <v>2</v>
      </c>
      <c r="U39" s="107"/>
      <c r="V39" s="105">
        <v>0.0</v>
      </c>
      <c r="W39" s="105">
        <v>0.0</v>
      </c>
      <c r="X39" s="105">
        <v>0.0</v>
      </c>
      <c r="Y39" s="105">
        <v>0.0</v>
      </c>
      <c r="Z39" s="105">
        <v>0.0</v>
      </c>
      <c r="AA39" s="106">
        <v>0.0</v>
      </c>
      <c r="AB39" s="106">
        <v>0.0</v>
      </c>
      <c r="AC39" s="107"/>
      <c r="AD39" s="105">
        <v>0.0</v>
      </c>
      <c r="AE39" s="105">
        <v>0.0</v>
      </c>
      <c r="AF39" s="105">
        <v>0.0</v>
      </c>
      <c r="AG39" s="105">
        <v>0.0</v>
      </c>
      <c r="AH39" s="105">
        <v>0.0</v>
      </c>
      <c r="AI39" s="105">
        <v>0.0</v>
      </c>
      <c r="AJ39" s="106">
        <v>0.0</v>
      </c>
      <c r="AK39" s="106">
        <v>0.0</v>
      </c>
      <c r="AL39" s="107"/>
      <c r="AM39" s="105">
        <v>0.0</v>
      </c>
      <c r="AN39" s="105">
        <v>0.0</v>
      </c>
      <c r="AO39" s="105">
        <v>0.0</v>
      </c>
      <c r="AP39" s="105">
        <v>0.0</v>
      </c>
      <c r="AQ39" s="105">
        <v>0.0</v>
      </c>
      <c r="AR39" s="105">
        <v>0.0</v>
      </c>
      <c r="AS39" s="106">
        <v>0.0</v>
      </c>
      <c r="AT39" s="106">
        <v>0.0</v>
      </c>
      <c r="AU39" s="110"/>
      <c r="AV39" s="108">
        <f t="shared" ref="AV39:AX39" si="83">sum(Z39+AI39+AR39)</f>
        <v>0</v>
      </c>
      <c r="AW39" s="109">
        <f t="shared" si="83"/>
        <v>0</v>
      </c>
      <c r="AX39" s="109">
        <f t="shared" si="83"/>
        <v>0</v>
      </c>
      <c r="AY39" s="107"/>
      <c r="AZ39" s="105">
        <v>0.0</v>
      </c>
      <c r="BA39" s="105">
        <v>0.0</v>
      </c>
      <c r="BB39" s="105">
        <v>0.0</v>
      </c>
      <c r="BC39" s="105">
        <v>0.0</v>
      </c>
      <c r="BD39" s="105">
        <v>0.0</v>
      </c>
      <c r="BE39" s="106">
        <v>0.0</v>
      </c>
      <c r="BF39" s="106">
        <v>0.0</v>
      </c>
      <c r="BG39" s="107"/>
      <c r="BH39" s="105">
        <v>0.0</v>
      </c>
      <c r="BI39" s="105">
        <v>0.0</v>
      </c>
      <c r="BJ39" s="105">
        <v>0.0</v>
      </c>
      <c r="BK39" s="105">
        <v>0.0</v>
      </c>
      <c r="BL39" s="105">
        <v>0.0</v>
      </c>
      <c r="BM39" s="105">
        <v>0.0</v>
      </c>
      <c r="BN39" s="106">
        <v>0.0</v>
      </c>
      <c r="BO39" s="106">
        <v>0.0</v>
      </c>
      <c r="BP39" s="107"/>
      <c r="BQ39" s="105">
        <v>0.0</v>
      </c>
      <c r="BR39" s="105">
        <v>0.0</v>
      </c>
      <c r="BS39" s="105">
        <v>0.0</v>
      </c>
      <c r="BT39" s="105">
        <v>0.0</v>
      </c>
      <c r="BU39" s="105">
        <v>0.0</v>
      </c>
      <c r="BV39" s="105">
        <v>0.0</v>
      </c>
      <c r="BW39" s="106">
        <v>0.0</v>
      </c>
      <c r="BX39" s="106">
        <v>0.0</v>
      </c>
      <c r="BY39" s="110"/>
      <c r="BZ39" s="108">
        <f t="shared" ref="BZ39:CB39" si="84">sum(BD39+BM39+BV39)</f>
        <v>0</v>
      </c>
      <c r="CA39" s="109">
        <f t="shared" si="84"/>
        <v>0</v>
      </c>
      <c r="CB39" s="109">
        <f t="shared" si="84"/>
        <v>0</v>
      </c>
      <c r="CC39" s="107"/>
      <c r="CD39" s="108">
        <f t="shared" ref="CD39:CF39" si="85">AV39+BZ39</f>
        <v>0</v>
      </c>
      <c r="CE39" s="109">
        <f t="shared" si="85"/>
        <v>0</v>
      </c>
      <c r="CF39" s="109">
        <f t="shared" si="85"/>
        <v>0</v>
      </c>
      <c r="CG39" s="107"/>
      <c r="CH39" s="107"/>
    </row>
    <row r="40" ht="14.25" customHeight="1">
      <c r="A40" s="103"/>
      <c r="B40" s="104">
        <f t="shared" si="10"/>
        <v>44893</v>
      </c>
      <c r="C40" s="97"/>
      <c r="D40" s="105" t="s">
        <v>119</v>
      </c>
      <c r="E40" s="105"/>
      <c r="F40" s="105"/>
      <c r="G40" s="106">
        <v>0.0</v>
      </c>
      <c r="H40" s="105">
        <v>4.0</v>
      </c>
      <c r="I40" s="105">
        <v>0.0</v>
      </c>
      <c r="J40" s="105">
        <v>0.0</v>
      </c>
      <c r="K40" s="105">
        <v>0.0</v>
      </c>
      <c r="L40" s="107"/>
      <c r="M40" s="105">
        <v>0.0</v>
      </c>
      <c r="N40" s="105">
        <v>0.0</v>
      </c>
      <c r="O40" s="105">
        <v>0.0</v>
      </c>
      <c r="P40" s="107"/>
      <c r="Q40" s="105">
        <v>0.0</v>
      </c>
      <c r="R40" s="105">
        <v>0.0</v>
      </c>
      <c r="S40" s="105">
        <v>0.0</v>
      </c>
      <c r="T40" s="293">
        <f t="shared" si="6"/>
        <v>0</v>
      </c>
      <c r="U40" s="107"/>
      <c r="V40" s="105">
        <v>0.0</v>
      </c>
      <c r="W40" s="105">
        <v>0.0</v>
      </c>
      <c r="X40" s="105">
        <v>0.0</v>
      </c>
      <c r="Y40" s="105">
        <v>0.0</v>
      </c>
      <c r="Z40" s="105">
        <v>0.0</v>
      </c>
      <c r="AA40" s="106">
        <v>0.0</v>
      </c>
      <c r="AB40" s="106">
        <v>0.0</v>
      </c>
      <c r="AC40" s="107"/>
      <c r="AD40" s="105">
        <v>0.0</v>
      </c>
      <c r="AE40" s="105">
        <v>0.0</v>
      </c>
      <c r="AF40" s="105">
        <v>0.0</v>
      </c>
      <c r="AG40" s="105">
        <v>0.0</v>
      </c>
      <c r="AH40" s="105">
        <v>0.0</v>
      </c>
      <c r="AI40" s="105">
        <v>0.0</v>
      </c>
      <c r="AJ40" s="106">
        <v>0.0</v>
      </c>
      <c r="AK40" s="106">
        <v>0.0</v>
      </c>
      <c r="AL40" s="107"/>
      <c r="AM40" s="105">
        <v>0.0</v>
      </c>
      <c r="AN40" s="105">
        <v>0.0</v>
      </c>
      <c r="AO40" s="105">
        <v>0.0</v>
      </c>
      <c r="AP40" s="105">
        <v>0.0</v>
      </c>
      <c r="AQ40" s="105">
        <v>0.0</v>
      </c>
      <c r="AR40" s="105">
        <v>0.0</v>
      </c>
      <c r="AS40" s="106">
        <v>0.0</v>
      </c>
      <c r="AT40" s="106">
        <v>0.0</v>
      </c>
      <c r="AU40" s="110"/>
      <c r="AV40" s="108">
        <f t="shared" ref="AV40:AX40" si="86">sum(Z40+AI40+AR40)</f>
        <v>0</v>
      </c>
      <c r="AW40" s="109">
        <f t="shared" si="86"/>
        <v>0</v>
      </c>
      <c r="AX40" s="109">
        <f t="shared" si="86"/>
        <v>0</v>
      </c>
      <c r="AY40" s="107"/>
      <c r="AZ40" s="105">
        <v>1.0</v>
      </c>
      <c r="BA40" s="105">
        <v>1.0</v>
      </c>
      <c r="BB40" s="105">
        <v>0.0</v>
      </c>
      <c r="BC40" s="105">
        <v>0.0</v>
      </c>
      <c r="BD40" s="105">
        <v>0.0</v>
      </c>
      <c r="BE40" s="106">
        <v>0.0</v>
      </c>
      <c r="BF40" s="106">
        <v>0.0</v>
      </c>
      <c r="BG40" s="107"/>
      <c r="BH40" s="105">
        <v>0.0</v>
      </c>
      <c r="BI40" s="105">
        <v>0.0</v>
      </c>
      <c r="BJ40" s="105">
        <v>0.0</v>
      </c>
      <c r="BK40" s="105">
        <v>0.0</v>
      </c>
      <c r="BL40" s="105">
        <v>0.0</v>
      </c>
      <c r="BM40" s="105">
        <v>0.0</v>
      </c>
      <c r="BN40" s="106">
        <v>0.0</v>
      </c>
      <c r="BO40" s="106">
        <v>0.0</v>
      </c>
      <c r="BP40" s="107"/>
      <c r="BQ40" s="105">
        <v>3.0</v>
      </c>
      <c r="BR40" s="105">
        <v>3.0</v>
      </c>
      <c r="BS40" s="105">
        <v>0.0</v>
      </c>
      <c r="BT40" s="105">
        <v>0.0</v>
      </c>
      <c r="BU40" s="105">
        <v>0.0</v>
      </c>
      <c r="BV40" s="105">
        <v>0.0</v>
      </c>
      <c r="BW40" s="106">
        <v>0.0</v>
      </c>
      <c r="BX40" s="106">
        <v>0.0</v>
      </c>
      <c r="BY40" s="110"/>
      <c r="BZ40" s="108">
        <f t="shared" ref="BZ40:CB40" si="87">sum(BD40+BM40+BV40)</f>
        <v>0</v>
      </c>
      <c r="CA40" s="109">
        <f t="shared" si="87"/>
        <v>0</v>
      </c>
      <c r="CB40" s="109">
        <f t="shared" si="87"/>
        <v>0</v>
      </c>
      <c r="CC40" s="107"/>
      <c r="CD40" s="108">
        <f t="shared" ref="CD40:CF40" si="88">AV40+BZ40</f>
        <v>0</v>
      </c>
      <c r="CE40" s="109">
        <f t="shared" si="88"/>
        <v>0</v>
      </c>
      <c r="CF40" s="109">
        <f t="shared" si="88"/>
        <v>0</v>
      </c>
      <c r="CG40" s="107"/>
      <c r="CH40" s="107"/>
    </row>
    <row r="41" ht="14.25" customHeight="1">
      <c r="A41" s="103"/>
      <c r="B41" s="104">
        <f t="shared" si="10"/>
        <v>44894</v>
      </c>
      <c r="C41" s="97"/>
      <c r="D41" s="105" t="s">
        <v>119</v>
      </c>
      <c r="E41" s="105"/>
      <c r="F41" s="105"/>
      <c r="G41" s="106">
        <v>0.0</v>
      </c>
      <c r="H41" s="105">
        <v>5.0</v>
      </c>
      <c r="I41" s="105">
        <v>0.0</v>
      </c>
      <c r="J41" s="105">
        <v>0.0</v>
      </c>
      <c r="K41" s="105">
        <v>1.0</v>
      </c>
      <c r="L41" s="107"/>
      <c r="M41" s="105">
        <v>0.0</v>
      </c>
      <c r="N41" s="105">
        <v>0.0</v>
      </c>
      <c r="O41" s="105">
        <v>0.0</v>
      </c>
      <c r="P41" s="107"/>
      <c r="Q41" s="105">
        <v>0.0</v>
      </c>
      <c r="R41" s="105">
        <v>0.0</v>
      </c>
      <c r="S41" s="105">
        <v>0.0</v>
      </c>
      <c r="T41" s="293">
        <f t="shared" si="6"/>
        <v>1</v>
      </c>
      <c r="U41" s="107"/>
      <c r="V41" s="105">
        <v>0.0</v>
      </c>
      <c r="W41" s="105">
        <v>0.0</v>
      </c>
      <c r="X41" s="105">
        <v>0.0</v>
      </c>
      <c r="Y41" s="105">
        <v>0.0</v>
      </c>
      <c r="Z41" s="105">
        <v>0.0</v>
      </c>
      <c r="AA41" s="106">
        <v>0.0</v>
      </c>
      <c r="AB41" s="106">
        <v>0.0</v>
      </c>
      <c r="AC41" s="107"/>
      <c r="AD41" s="105">
        <v>0.0</v>
      </c>
      <c r="AE41" s="105">
        <v>0.0</v>
      </c>
      <c r="AF41" s="105">
        <v>0.0</v>
      </c>
      <c r="AG41" s="105">
        <v>0.0</v>
      </c>
      <c r="AH41" s="105">
        <v>0.0</v>
      </c>
      <c r="AI41" s="105">
        <v>0.0</v>
      </c>
      <c r="AJ41" s="106">
        <v>0.0</v>
      </c>
      <c r="AK41" s="106">
        <v>0.0</v>
      </c>
      <c r="AL41" s="107"/>
      <c r="AM41" s="105">
        <v>0.0</v>
      </c>
      <c r="AN41" s="105">
        <v>0.0</v>
      </c>
      <c r="AO41" s="105">
        <v>0.0</v>
      </c>
      <c r="AP41" s="105">
        <v>0.0</v>
      </c>
      <c r="AQ41" s="105">
        <v>0.0</v>
      </c>
      <c r="AR41" s="105">
        <v>0.0</v>
      </c>
      <c r="AS41" s="106">
        <v>0.0</v>
      </c>
      <c r="AT41" s="106">
        <v>0.0</v>
      </c>
      <c r="AU41" s="110"/>
      <c r="AV41" s="108">
        <f t="shared" ref="AV41:AX41" si="89">sum(Z41+AI41+AR41)</f>
        <v>0</v>
      </c>
      <c r="AW41" s="109">
        <f t="shared" si="89"/>
        <v>0</v>
      </c>
      <c r="AX41" s="109">
        <f t="shared" si="89"/>
        <v>0</v>
      </c>
      <c r="AY41" s="107"/>
      <c r="AZ41" s="105">
        <v>1.0</v>
      </c>
      <c r="BA41" s="105">
        <v>1.0</v>
      </c>
      <c r="BB41" s="105">
        <v>0.0</v>
      </c>
      <c r="BC41" s="105">
        <v>0.0</v>
      </c>
      <c r="BD41" s="105">
        <v>0.0</v>
      </c>
      <c r="BE41" s="106">
        <v>0.0</v>
      </c>
      <c r="BF41" s="106">
        <v>0.0</v>
      </c>
      <c r="BG41" s="107"/>
      <c r="BH41" s="105">
        <v>0.0</v>
      </c>
      <c r="BI41" s="105">
        <v>0.0</v>
      </c>
      <c r="BJ41" s="105">
        <v>0.0</v>
      </c>
      <c r="BK41" s="105">
        <v>0.0</v>
      </c>
      <c r="BL41" s="105">
        <v>0.0</v>
      </c>
      <c r="BM41" s="105">
        <v>0.0</v>
      </c>
      <c r="BN41" s="106">
        <v>0.0</v>
      </c>
      <c r="BO41" s="106">
        <v>0.0</v>
      </c>
      <c r="BP41" s="107"/>
      <c r="BQ41" s="105">
        <v>5.0</v>
      </c>
      <c r="BR41" s="105">
        <v>5.0</v>
      </c>
      <c r="BS41" s="105">
        <v>0.0</v>
      </c>
      <c r="BT41" s="105">
        <v>0.0</v>
      </c>
      <c r="BU41" s="105">
        <v>0.0</v>
      </c>
      <c r="BV41" s="105">
        <v>0.0</v>
      </c>
      <c r="BW41" s="106">
        <v>0.0</v>
      </c>
      <c r="BX41" s="106">
        <v>0.0</v>
      </c>
      <c r="BY41" s="110"/>
      <c r="BZ41" s="108">
        <f t="shared" ref="BZ41:CB41" si="90">sum(BD41+BM41+BV41)</f>
        <v>0</v>
      </c>
      <c r="CA41" s="109">
        <f t="shared" si="90"/>
        <v>0</v>
      </c>
      <c r="CB41" s="109">
        <f t="shared" si="90"/>
        <v>0</v>
      </c>
      <c r="CC41" s="107"/>
      <c r="CD41" s="108">
        <f t="shared" ref="CD41:CF41" si="91">AV41+BZ41</f>
        <v>0</v>
      </c>
      <c r="CE41" s="109">
        <f t="shared" si="91"/>
        <v>0</v>
      </c>
      <c r="CF41" s="109">
        <f t="shared" si="91"/>
        <v>0</v>
      </c>
      <c r="CG41" s="107"/>
      <c r="CH41" s="107"/>
    </row>
    <row r="42" ht="14.25" customHeight="1">
      <c r="A42" s="103"/>
      <c r="B42" s="104">
        <f t="shared" si="10"/>
        <v>44895</v>
      </c>
      <c r="C42" s="97"/>
      <c r="D42" s="105" t="s">
        <v>119</v>
      </c>
      <c r="E42" s="105"/>
      <c r="F42" s="105"/>
      <c r="G42" s="106">
        <v>0.0</v>
      </c>
      <c r="H42" s="105">
        <v>1.0</v>
      </c>
      <c r="I42" s="105">
        <v>0.0</v>
      </c>
      <c r="J42" s="105">
        <v>0.0</v>
      </c>
      <c r="K42" s="105">
        <v>1.0</v>
      </c>
      <c r="L42" s="107"/>
      <c r="M42" s="105">
        <v>0.0</v>
      </c>
      <c r="N42" s="105">
        <v>0.0</v>
      </c>
      <c r="O42" s="105">
        <v>0.0</v>
      </c>
      <c r="P42" s="107"/>
      <c r="Q42" s="105">
        <v>0.0</v>
      </c>
      <c r="R42" s="105">
        <v>0.0</v>
      </c>
      <c r="S42" s="105">
        <v>0.0</v>
      </c>
      <c r="T42" s="293">
        <f t="shared" si="6"/>
        <v>1</v>
      </c>
      <c r="U42" s="107"/>
      <c r="V42" s="105">
        <v>0.0</v>
      </c>
      <c r="W42" s="105">
        <v>0.0</v>
      </c>
      <c r="X42" s="105">
        <v>0.0</v>
      </c>
      <c r="Y42" s="105">
        <v>0.0</v>
      </c>
      <c r="Z42" s="105">
        <v>0.0</v>
      </c>
      <c r="AA42" s="106">
        <v>0.0</v>
      </c>
      <c r="AB42" s="106">
        <v>0.0</v>
      </c>
      <c r="AC42" s="107"/>
      <c r="AD42" s="105">
        <v>0.0</v>
      </c>
      <c r="AE42" s="105">
        <v>0.0</v>
      </c>
      <c r="AF42" s="105">
        <v>0.0</v>
      </c>
      <c r="AG42" s="105">
        <v>0.0</v>
      </c>
      <c r="AH42" s="105">
        <v>0.0</v>
      </c>
      <c r="AI42" s="105">
        <v>0.0</v>
      </c>
      <c r="AJ42" s="106">
        <v>0.0</v>
      </c>
      <c r="AK42" s="106">
        <v>0.0</v>
      </c>
      <c r="AL42" s="107"/>
      <c r="AM42" s="105">
        <v>0.0</v>
      </c>
      <c r="AN42" s="105">
        <v>0.0</v>
      </c>
      <c r="AO42" s="105">
        <v>0.0</v>
      </c>
      <c r="AP42" s="105">
        <v>0.0</v>
      </c>
      <c r="AQ42" s="105">
        <v>0.0</v>
      </c>
      <c r="AR42" s="105">
        <v>0.0</v>
      </c>
      <c r="AS42" s="106">
        <v>0.0</v>
      </c>
      <c r="AT42" s="106">
        <v>0.0</v>
      </c>
      <c r="AU42" s="110"/>
      <c r="AV42" s="108">
        <f t="shared" ref="AV42:AX42" si="92">sum(Z42+AI42+AR42)</f>
        <v>0</v>
      </c>
      <c r="AW42" s="109">
        <f t="shared" si="92"/>
        <v>0</v>
      </c>
      <c r="AX42" s="109">
        <f t="shared" si="92"/>
        <v>0</v>
      </c>
      <c r="AY42" s="107"/>
      <c r="AZ42" s="105">
        <v>2.0</v>
      </c>
      <c r="BA42" s="105">
        <v>2.0</v>
      </c>
      <c r="BB42" s="105">
        <v>0.0</v>
      </c>
      <c r="BC42" s="105">
        <v>1.0</v>
      </c>
      <c r="BD42" s="105">
        <v>3.0</v>
      </c>
      <c r="BE42" s="106">
        <v>8500.0</v>
      </c>
      <c r="BF42" s="106">
        <v>8500.0</v>
      </c>
      <c r="BG42" s="107"/>
      <c r="BH42" s="105">
        <v>0.0</v>
      </c>
      <c r="BI42" s="105">
        <v>0.0</v>
      </c>
      <c r="BJ42" s="105">
        <v>0.0</v>
      </c>
      <c r="BK42" s="105">
        <v>0.0</v>
      </c>
      <c r="BL42" s="105">
        <v>0.0</v>
      </c>
      <c r="BM42" s="105">
        <v>0.0</v>
      </c>
      <c r="BN42" s="106">
        <v>0.0</v>
      </c>
      <c r="BO42" s="106">
        <v>0.0</v>
      </c>
      <c r="BP42" s="107"/>
      <c r="BQ42" s="105">
        <v>0.0</v>
      </c>
      <c r="BR42" s="105">
        <v>0.0</v>
      </c>
      <c r="BS42" s="105">
        <v>0.0</v>
      </c>
      <c r="BT42" s="105">
        <v>0.0</v>
      </c>
      <c r="BU42" s="105">
        <v>0.0</v>
      </c>
      <c r="BV42" s="105">
        <v>0.0</v>
      </c>
      <c r="BW42" s="106">
        <v>0.0</v>
      </c>
      <c r="BX42" s="106">
        <v>0.0</v>
      </c>
      <c r="BY42" s="110"/>
      <c r="BZ42" s="108">
        <f t="shared" ref="BZ42:CB42" si="93">sum(BD42+BM42+BV42)</f>
        <v>3</v>
      </c>
      <c r="CA42" s="109">
        <f t="shared" si="93"/>
        <v>8500</v>
      </c>
      <c r="CB42" s="109">
        <f t="shared" si="93"/>
        <v>8500</v>
      </c>
      <c r="CC42" s="107"/>
      <c r="CD42" s="108">
        <f t="shared" ref="CD42:CF42" si="94">AV42+BZ42</f>
        <v>3</v>
      </c>
      <c r="CE42" s="109">
        <f t="shared" si="94"/>
        <v>8500</v>
      </c>
      <c r="CF42" s="109">
        <f t="shared" si="94"/>
        <v>8500</v>
      </c>
      <c r="CG42" s="107"/>
      <c r="CH42" s="107"/>
    </row>
    <row r="43" ht="14.25" hidden="1" customHeight="1">
      <c r="A43" s="103"/>
      <c r="B43" s="104"/>
      <c r="C43" s="97"/>
      <c r="D43" s="105"/>
      <c r="E43" s="105"/>
      <c r="F43" s="105"/>
      <c r="G43" s="106"/>
      <c r="H43" s="105"/>
      <c r="I43" s="105"/>
      <c r="J43" s="105"/>
      <c r="K43" s="105"/>
      <c r="L43" s="107"/>
      <c r="M43" s="105"/>
      <c r="N43" s="105"/>
      <c r="O43" s="105"/>
      <c r="P43" s="107"/>
      <c r="Q43" s="105"/>
      <c r="R43" s="105"/>
      <c r="S43" s="105"/>
      <c r="T43" s="293"/>
      <c r="U43" s="107"/>
      <c r="V43" s="105"/>
      <c r="W43" s="105"/>
      <c r="X43" s="105"/>
      <c r="Y43" s="105"/>
      <c r="Z43" s="105"/>
      <c r="AA43" s="106"/>
      <c r="AB43" s="106"/>
      <c r="AC43" s="107"/>
      <c r="AD43" s="105"/>
      <c r="AE43" s="105"/>
      <c r="AF43" s="105"/>
      <c r="AG43" s="105"/>
      <c r="AH43" s="105"/>
      <c r="AI43" s="105"/>
      <c r="AJ43" s="106"/>
      <c r="AK43" s="106"/>
      <c r="AL43" s="107"/>
      <c r="AM43" s="105"/>
      <c r="AN43" s="105"/>
      <c r="AO43" s="105"/>
      <c r="AP43" s="105"/>
      <c r="AQ43" s="105"/>
      <c r="AR43" s="105"/>
      <c r="AS43" s="106"/>
      <c r="AT43" s="106"/>
      <c r="AU43" s="110"/>
      <c r="AV43" s="108"/>
      <c r="AW43" s="108"/>
      <c r="AX43" s="108"/>
      <c r="AY43" s="107"/>
      <c r="AZ43" s="105"/>
      <c r="BA43" s="105"/>
      <c r="BB43" s="105"/>
      <c r="BC43" s="105"/>
      <c r="BD43" s="105"/>
      <c r="BE43" s="106"/>
      <c r="BF43" s="106"/>
      <c r="BG43" s="107"/>
      <c r="BH43" s="105"/>
      <c r="BI43" s="105"/>
      <c r="BJ43" s="105"/>
      <c r="BK43" s="105"/>
      <c r="BL43" s="105"/>
      <c r="BM43" s="105"/>
      <c r="BN43" s="106"/>
      <c r="BO43" s="106"/>
      <c r="BP43" s="107"/>
      <c r="BQ43" s="105"/>
      <c r="BR43" s="105"/>
      <c r="BS43" s="105"/>
      <c r="BT43" s="105"/>
      <c r="BU43" s="105"/>
      <c r="BV43" s="105"/>
      <c r="BW43" s="106"/>
      <c r="BX43" s="106"/>
      <c r="BY43" s="110"/>
      <c r="BZ43" s="108"/>
      <c r="CA43" s="108"/>
      <c r="CB43" s="108"/>
      <c r="CC43" s="107"/>
      <c r="CD43" s="108"/>
      <c r="CE43" s="108"/>
      <c r="CF43" s="108"/>
      <c r="CG43" s="107"/>
      <c r="CH43" s="107"/>
    </row>
    <row r="44" ht="15.75" customHeight="1">
      <c r="A44" s="97"/>
      <c r="B44" s="97"/>
      <c r="C44" s="112" t="s">
        <v>120</v>
      </c>
      <c r="D44" s="113">
        <f>sum(D46-D45)</f>
        <v>0</v>
      </c>
      <c r="E44" s="3"/>
      <c r="F44" s="114" t="s">
        <v>121</v>
      </c>
      <c r="G44" s="115">
        <f t="shared" ref="G44:K44" si="95">SUM(G13:G43)</f>
        <v>7000</v>
      </c>
      <c r="H44" s="116">
        <f t="shared" si="95"/>
        <v>98</v>
      </c>
      <c r="I44" s="117">
        <f t="shared" si="95"/>
        <v>144</v>
      </c>
      <c r="J44" s="117">
        <f t="shared" si="95"/>
        <v>69</v>
      </c>
      <c r="K44" s="117">
        <f t="shared" si="95"/>
        <v>32</v>
      </c>
      <c r="L44" s="118"/>
      <c r="M44" s="117">
        <f t="shared" ref="M44:O44" si="96">SUM(M13:M43)</f>
        <v>0</v>
      </c>
      <c r="N44" s="117">
        <f t="shared" si="96"/>
        <v>0</v>
      </c>
      <c r="O44" s="117">
        <f t="shared" si="96"/>
        <v>0</v>
      </c>
      <c r="P44" s="295"/>
      <c r="Q44" s="117">
        <f t="shared" ref="Q44:T44" si="97">SUM(Q13:Q43)</f>
        <v>0</v>
      </c>
      <c r="R44" s="117">
        <f t="shared" si="97"/>
        <v>0</v>
      </c>
      <c r="S44" s="117">
        <f t="shared" si="97"/>
        <v>0</v>
      </c>
      <c r="T44" s="117">
        <f t="shared" si="97"/>
        <v>32</v>
      </c>
      <c r="U44" s="118"/>
      <c r="V44" s="117">
        <f t="shared" ref="V44:AB44" si="98">SUM(V13:V43)</f>
        <v>13</v>
      </c>
      <c r="W44" s="117">
        <f t="shared" si="98"/>
        <v>10</v>
      </c>
      <c r="X44" s="117">
        <f t="shared" si="98"/>
        <v>4</v>
      </c>
      <c r="Y44" s="117">
        <f t="shared" si="98"/>
        <v>3</v>
      </c>
      <c r="Z44" s="117">
        <f t="shared" si="98"/>
        <v>3</v>
      </c>
      <c r="AA44" s="119">
        <f t="shared" si="98"/>
        <v>4500</v>
      </c>
      <c r="AB44" s="119">
        <f t="shared" si="98"/>
        <v>7000</v>
      </c>
      <c r="AC44" s="118"/>
      <c r="AD44" s="117">
        <f t="shared" ref="AD44:AK44" si="99">SUM(AD13:AD43)</f>
        <v>0</v>
      </c>
      <c r="AE44" s="117">
        <f t="shared" si="99"/>
        <v>0</v>
      </c>
      <c r="AF44" s="117">
        <f t="shared" si="99"/>
        <v>0</v>
      </c>
      <c r="AG44" s="117">
        <f t="shared" si="99"/>
        <v>0</v>
      </c>
      <c r="AH44" s="117">
        <f t="shared" si="99"/>
        <v>0</v>
      </c>
      <c r="AI44" s="117">
        <f t="shared" si="99"/>
        <v>0</v>
      </c>
      <c r="AJ44" s="119">
        <f t="shared" si="99"/>
        <v>0</v>
      </c>
      <c r="AK44" s="119">
        <f t="shared" si="99"/>
        <v>0</v>
      </c>
      <c r="AL44" s="296"/>
      <c r="AM44" s="120">
        <f t="shared" ref="AM44:AT44" si="100">SUM(AM13:AM43)</f>
        <v>10</v>
      </c>
      <c r="AN44" s="120">
        <f t="shared" si="100"/>
        <v>8</v>
      </c>
      <c r="AO44" s="117">
        <f t="shared" si="100"/>
        <v>2</v>
      </c>
      <c r="AP44" s="120">
        <f t="shared" si="100"/>
        <v>0</v>
      </c>
      <c r="AQ44" s="120">
        <f t="shared" si="100"/>
        <v>3</v>
      </c>
      <c r="AR44" s="120">
        <f t="shared" si="100"/>
        <v>4</v>
      </c>
      <c r="AS44" s="121">
        <f t="shared" si="100"/>
        <v>10500</v>
      </c>
      <c r="AT44" s="121">
        <f t="shared" si="100"/>
        <v>12000</v>
      </c>
      <c r="AU44" s="110"/>
      <c r="AV44" s="120">
        <f t="shared" ref="AV44:AX44" si="101">SUM(AV13:AV43)</f>
        <v>7</v>
      </c>
      <c r="AW44" s="121">
        <f t="shared" si="101"/>
        <v>15000</v>
      </c>
      <c r="AX44" s="121">
        <f t="shared" si="101"/>
        <v>19000</v>
      </c>
      <c r="AY44" s="122"/>
      <c r="AZ44" s="117">
        <f t="shared" ref="AZ44:BF44" si="102">SUM(AZ13:AZ43)</f>
        <v>35</v>
      </c>
      <c r="BA44" s="117">
        <f t="shared" si="102"/>
        <v>35</v>
      </c>
      <c r="BB44" s="117">
        <f t="shared" si="102"/>
        <v>0</v>
      </c>
      <c r="BC44" s="117">
        <f t="shared" si="102"/>
        <v>7</v>
      </c>
      <c r="BD44" s="117">
        <f t="shared" si="102"/>
        <v>11</v>
      </c>
      <c r="BE44" s="119">
        <f t="shared" si="102"/>
        <v>24750</v>
      </c>
      <c r="BF44" s="119">
        <f t="shared" si="102"/>
        <v>31000</v>
      </c>
      <c r="BG44" s="118"/>
      <c r="BH44" s="117">
        <f t="shared" ref="BH44:BO44" si="103">SUM(BH13:BH43)</f>
        <v>0</v>
      </c>
      <c r="BI44" s="117">
        <f t="shared" si="103"/>
        <v>0</v>
      </c>
      <c r="BJ44" s="117">
        <f t="shared" si="103"/>
        <v>0</v>
      </c>
      <c r="BK44" s="117">
        <f t="shared" si="103"/>
        <v>0</v>
      </c>
      <c r="BL44" s="117">
        <f t="shared" si="103"/>
        <v>0</v>
      </c>
      <c r="BM44" s="117">
        <f t="shared" si="103"/>
        <v>0</v>
      </c>
      <c r="BN44" s="119">
        <f t="shared" si="103"/>
        <v>0</v>
      </c>
      <c r="BO44" s="119">
        <f t="shared" si="103"/>
        <v>0</v>
      </c>
      <c r="BP44" s="296"/>
      <c r="BQ44" s="120">
        <f t="shared" ref="BQ44:BX44" si="104">SUM(BQ13:BQ43)</f>
        <v>35</v>
      </c>
      <c r="BR44" s="120">
        <f t="shared" si="104"/>
        <v>33</v>
      </c>
      <c r="BS44" s="117">
        <f t="shared" si="104"/>
        <v>0</v>
      </c>
      <c r="BT44" s="120">
        <f t="shared" si="104"/>
        <v>5</v>
      </c>
      <c r="BU44" s="120">
        <f t="shared" si="104"/>
        <v>2</v>
      </c>
      <c r="BV44" s="120">
        <f t="shared" si="104"/>
        <v>5</v>
      </c>
      <c r="BW44" s="121">
        <f t="shared" si="104"/>
        <v>10500</v>
      </c>
      <c r="BX44" s="121">
        <f t="shared" si="104"/>
        <v>15600</v>
      </c>
      <c r="BY44" s="110"/>
      <c r="BZ44" s="120">
        <f t="shared" ref="BZ44:CB44" si="105">SUM(BZ13:BZ43)</f>
        <v>16</v>
      </c>
      <c r="CA44" s="121">
        <f t="shared" si="105"/>
        <v>35250</v>
      </c>
      <c r="CB44" s="121">
        <f t="shared" si="105"/>
        <v>46600</v>
      </c>
      <c r="CC44" s="122"/>
      <c r="CD44" s="120">
        <f t="shared" ref="CD44:CF44" si="106">SUM(CD13:CD43)</f>
        <v>23</v>
      </c>
      <c r="CE44" s="121">
        <f t="shared" si="106"/>
        <v>50250</v>
      </c>
      <c r="CF44" s="121">
        <f t="shared" si="106"/>
        <v>65600</v>
      </c>
      <c r="CG44" s="122"/>
      <c r="CH44" s="122"/>
    </row>
    <row r="45" ht="15.75" customHeight="1">
      <c r="A45" s="3"/>
      <c r="B45" s="97"/>
      <c r="C45" s="123" t="s">
        <v>122</v>
      </c>
      <c r="D45" s="124">
        <f>MIN(D13:D43)</f>
        <v>0</v>
      </c>
      <c r="E45" s="3"/>
      <c r="F45" s="3"/>
      <c r="G45" s="97"/>
      <c r="H45" s="97"/>
      <c r="I45" s="125"/>
      <c r="J45" s="95"/>
      <c r="K45" s="95"/>
      <c r="L45" s="107"/>
      <c r="M45" s="3"/>
      <c r="N45" s="95"/>
      <c r="O45" s="95"/>
      <c r="P45" s="297"/>
      <c r="Q45" s="3"/>
      <c r="R45" s="95"/>
      <c r="S45" s="95"/>
      <c r="T45" s="3"/>
      <c r="U45" s="127"/>
      <c r="V45" s="3"/>
      <c r="W45" s="3"/>
      <c r="X45" s="3"/>
      <c r="Y45" s="3"/>
      <c r="Z45" s="128" t="s">
        <v>123</v>
      </c>
      <c r="AA45" s="129">
        <f>IFERROR(AA44/Z44,0)</f>
        <v>1500</v>
      </c>
      <c r="AB45" s="129">
        <f>IFERROR((AB44/Z44),0)</f>
        <v>2333.333333</v>
      </c>
      <c r="AC45" s="127"/>
      <c r="AD45" s="3"/>
      <c r="AE45" s="3"/>
      <c r="AF45" s="3"/>
      <c r="AG45" s="3"/>
      <c r="AH45" s="3"/>
      <c r="AI45" s="128" t="s">
        <v>123</v>
      </c>
      <c r="AJ45" s="129">
        <f>IFERROR(AJ44/AI44,0)</f>
        <v>0</v>
      </c>
      <c r="AK45" s="129">
        <f>IFERROR((AK44/AI44),0)</f>
        <v>0</v>
      </c>
      <c r="AL45" s="3"/>
      <c r="AM45" s="3"/>
      <c r="AN45" s="3"/>
      <c r="AO45" s="3"/>
      <c r="AP45" s="3"/>
      <c r="AQ45" s="3"/>
      <c r="AR45" s="128" t="s">
        <v>123</v>
      </c>
      <c r="AS45" s="129">
        <f>IFERROR(AS44/AR44,0)</f>
        <v>2625</v>
      </c>
      <c r="AT45" s="129">
        <f>IFERROR((AT44/AR44),0)</f>
        <v>3000</v>
      </c>
      <c r="AU45" s="110"/>
      <c r="AV45" s="128" t="s">
        <v>123</v>
      </c>
      <c r="AW45" s="129">
        <f>IFERROR(AW44/AV44,0)</f>
        <v>2142.857143</v>
      </c>
      <c r="AX45" s="129">
        <f>IFERROR((AX44/AV44),0)</f>
        <v>2714.285714</v>
      </c>
      <c r="AY45" s="3"/>
      <c r="AZ45" s="3"/>
      <c r="BA45" s="3"/>
      <c r="BB45" s="3"/>
      <c r="BC45" s="3"/>
      <c r="BD45" s="128" t="s">
        <v>123</v>
      </c>
      <c r="BE45" s="129">
        <f>IFERROR(BE44/BD44,0)</f>
        <v>2250</v>
      </c>
      <c r="BF45" s="129">
        <f>IFERROR((BF44/BD44),0)</f>
        <v>2818.181818</v>
      </c>
      <c r="BG45" s="127"/>
      <c r="BH45" s="3"/>
      <c r="BI45" s="3"/>
      <c r="BJ45" s="3"/>
      <c r="BK45" s="3"/>
      <c r="BL45" s="3"/>
      <c r="BM45" s="128" t="s">
        <v>123</v>
      </c>
      <c r="BN45" s="129">
        <f>IFERROR(BN44/BM44,0)</f>
        <v>0</v>
      </c>
      <c r="BO45" s="129">
        <f>IFERROR((BO44/BM44),0)</f>
        <v>0</v>
      </c>
      <c r="BP45" s="3"/>
      <c r="BQ45" s="3"/>
      <c r="BR45" s="3"/>
      <c r="BS45" s="3"/>
      <c r="BT45" s="3"/>
      <c r="BU45" s="3"/>
      <c r="BV45" s="128" t="s">
        <v>123</v>
      </c>
      <c r="BW45" s="129">
        <f>IFERROR(BW44/BV44,0)</f>
        <v>2100</v>
      </c>
      <c r="BX45" s="129">
        <f>IFERROR((BX44/BV44),0)</f>
        <v>3120</v>
      </c>
      <c r="BY45" s="110"/>
      <c r="BZ45" s="128" t="s">
        <v>123</v>
      </c>
      <c r="CA45" s="129">
        <f>IFERROR(CA44/BZ44,0)</f>
        <v>2203.125</v>
      </c>
      <c r="CB45" s="129">
        <f>IFERROR((CB44/BZ44),0)</f>
        <v>2912.5</v>
      </c>
      <c r="CC45" s="3"/>
      <c r="CD45" s="128" t="s">
        <v>123</v>
      </c>
      <c r="CE45" s="129">
        <f>IFERROR(CE44/CD44,0)</f>
        <v>2184.782609</v>
      </c>
      <c r="CF45" s="129">
        <f>IFERROR((CF44/CD44),0)</f>
        <v>2852.173913</v>
      </c>
      <c r="CG45" s="3"/>
      <c r="CH45" s="3"/>
    </row>
    <row r="46" ht="15.75" customHeight="1">
      <c r="A46" s="3"/>
      <c r="B46" s="97"/>
      <c r="C46" s="123" t="s">
        <v>124</v>
      </c>
      <c r="D46" s="130">
        <f>MAX(D12:D42)</f>
        <v>0</v>
      </c>
      <c r="E46" s="3"/>
      <c r="F46" s="3"/>
      <c r="G46" s="97"/>
      <c r="H46" s="97"/>
      <c r="I46" s="125"/>
      <c r="J46" s="95"/>
      <c r="K46" s="95"/>
      <c r="L46" s="107"/>
      <c r="M46" s="3"/>
      <c r="N46" s="95"/>
      <c r="O46" s="95"/>
      <c r="P46" s="297"/>
      <c r="Q46" s="3"/>
      <c r="R46" s="95"/>
      <c r="S46" s="95"/>
      <c r="T46" s="3"/>
      <c r="U46" s="127"/>
      <c r="V46" s="3"/>
      <c r="W46" s="3"/>
      <c r="X46" s="3"/>
      <c r="Y46" s="3"/>
      <c r="Z46" s="3"/>
      <c r="AA46" s="3"/>
      <c r="AB46" s="3"/>
      <c r="AC46" s="127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110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127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110"/>
      <c r="BZ46" s="3"/>
      <c r="CA46" s="3"/>
      <c r="CB46" s="3"/>
      <c r="CC46" s="3"/>
      <c r="CD46" s="3"/>
      <c r="CE46" s="3"/>
      <c r="CF46" s="3"/>
      <c r="CG46" s="3"/>
      <c r="CH46" s="3"/>
    </row>
    <row r="47" ht="15.75" customHeight="1">
      <c r="A47" s="3"/>
      <c r="B47" s="97"/>
      <c r="C47" s="131"/>
      <c r="D47" s="132"/>
      <c r="E47" s="3"/>
      <c r="F47" s="3"/>
      <c r="G47" s="97"/>
      <c r="H47" s="97"/>
      <c r="I47" s="133" t="s">
        <v>204</v>
      </c>
      <c r="J47" s="16"/>
      <c r="K47" s="12"/>
      <c r="L47" s="107"/>
      <c r="M47" s="93" t="s">
        <v>196</v>
      </c>
      <c r="N47" s="84"/>
      <c r="O47" s="85"/>
      <c r="P47" s="55"/>
      <c r="Q47" s="93" t="s">
        <v>197</v>
      </c>
      <c r="R47" s="84"/>
      <c r="S47" s="85"/>
      <c r="T47" s="97"/>
      <c r="U47" s="97"/>
      <c r="V47" s="134"/>
      <c r="W47" s="84"/>
      <c r="X47" s="84"/>
      <c r="Y47" s="84"/>
      <c r="Z47" s="84"/>
      <c r="AA47" s="135"/>
      <c r="AB47" s="3"/>
      <c r="AC47" s="97"/>
      <c r="AD47" s="3"/>
      <c r="AE47" s="3"/>
      <c r="AF47" s="3"/>
      <c r="AG47" s="3"/>
      <c r="AH47" s="3"/>
      <c r="AI47" s="3"/>
      <c r="AJ47" s="135"/>
      <c r="AK47" s="136" t="s">
        <v>205</v>
      </c>
      <c r="AL47" s="84"/>
      <c r="AM47" s="137"/>
      <c r="AN47" s="136" t="s">
        <v>127</v>
      </c>
      <c r="AO47" s="84"/>
      <c r="AP47" s="135"/>
      <c r="AQ47" s="139" t="s">
        <v>199</v>
      </c>
      <c r="AR47" s="84"/>
      <c r="AS47" s="3"/>
      <c r="AT47" s="139" t="s">
        <v>95</v>
      </c>
      <c r="AU47" s="84"/>
      <c r="AV47" s="148"/>
      <c r="AW47" s="140"/>
      <c r="AX47" s="85"/>
      <c r="AY47" s="3"/>
      <c r="AZ47" s="138"/>
      <c r="BA47" s="84"/>
      <c r="BB47" s="84"/>
      <c r="BC47" s="84"/>
      <c r="BD47" s="84"/>
      <c r="BE47" s="135"/>
      <c r="BF47" s="3"/>
      <c r="BG47" s="97"/>
      <c r="BH47" s="3"/>
      <c r="BI47" s="3"/>
      <c r="BJ47" s="3"/>
      <c r="BK47" s="3"/>
      <c r="BL47" s="3"/>
      <c r="BM47" s="3"/>
      <c r="BN47" s="135"/>
      <c r="BO47" s="136" t="s">
        <v>206</v>
      </c>
      <c r="BP47" s="84"/>
      <c r="BQ47" s="137"/>
      <c r="BR47" s="136" t="s">
        <v>127</v>
      </c>
      <c r="BS47" s="84"/>
      <c r="BT47" s="135"/>
      <c r="BU47" s="139" t="s">
        <v>199</v>
      </c>
      <c r="BV47" s="84"/>
      <c r="BW47" s="3"/>
      <c r="BX47" s="139" t="s">
        <v>95</v>
      </c>
      <c r="BY47" s="84"/>
      <c r="BZ47" s="148"/>
      <c r="CA47" s="298" t="s">
        <v>207</v>
      </c>
      <c r="CB47" s="85"/>
      <c r="CC47" s="3"/>
      <c r="CD47" s="142" t="s">
        <v>128</v>
      </c>
      <c r="CE47" s="84"/>
      <c r="CF47" s="3"/>
      <c r="CG47" s="3"/>
      <c r="CH47" s="3"/>
    </row>
    <row r="48" ht="41.25" customHeight="1">
      <c r="A48" s="3"/>
      <c r="B48" s="97"/>
      <c r="C48" s="97"/>
      <c r="D48" s="97"/>
      <c r="E48" s="97"/>
      <c r="F48" s="143" t="s">
        <v>129</v>
      </c>
      <c r="G48" s="84"/>
      <c r="H48" s="97"/>
      <c r="I48" s="144" t="s">
        <v>130</v>
      </c>
      <c r="J48" s="145"/>
      <c r="K48" s="146"/>
      <c r="L48" s="107"/>
      <c r="M48" s="143" t="s">
        <v>130</v>
      </c>
      <c r="N48" s="84"/>
      <c r="O48" s="85"/>
      <c r="P48" s="107"/>
      <c r="Q48" s="143" t="s">
        <v>130</v>
      </c>
      <c r="R48" s="84"/>
      <c r="S48" s="85"/>
      <c r="T48" s="97"/>
      <c r="U48" s="97"/>
      <c r="V48" s="147"/>
      <c r="W48" s="85"/>
      <c r="X48" s="148"/>
      <c r="Y48" s="147"/>
      <c r="Z48" s="85"/>
      <c r="AA48" s="149"/>
      <c r="AB48" s="3"/>
      <c r="AC48" s="97"/>
      <c r="AD48" s="3"/>
      <c r="AE48" s="3"/>
      <c r="AF48" s="3"/>
      <c r="AG48" s="3"/>
      <c r="AH48" s="3"/>
      <c r="AI48" s="3"/>
      <c r="AJ48" s="149"/>
      <c r="AK48" s="150" t="s">
        <v>131</v>
      </c>
      <c r="AL48" s="84"/>
      <c r="AM48" s="151"/>
      <c r="AN48" s="150" t="s">
        <v>131</v>
      </c>
      <c r="AO48" s="84"/>
      <c r="AP48" s="263"/>
      <c r="AQ48" s="150" t="s">
        <v>131</v>
      </c>
      <c r="AR48" s="85"/>
      <c r="AS48" s="3"/>
      <c r="AT48" s="150" t="s">
        <v>131</v>
      </c>
      <c r="AU48" s="85"/>
      <c r="AV48" s="148"/>
      <c r="AW48" s="148"/>
      <c r="AX48" s="148"/>
      <c r="AY48" s="3"/>
      <c r="AZ48" s="152"/>
      <c r="BA48" s="85"/>
      <c r="BB48" s="153"/>
      <c r="BC48" s="152"/>
      <c r="BD48" s="85"/>
      <c r="BE48" s="149"/>
      <c r="BF48" s="3"/>
      <c r="BG48" s="97"/>
      <c r="BH48" s="3"/>
      <c r="BI48" s="3"/>
      <c r="BJ48" s="3"/>
      <c r="BK48" s="3"/>
      <c r="BL48" s="3"/>
      <c r="BM48" s="3"/>
      <c r="BN48" s="149"/>
      <c r="BO48" s="150" t="s">
        <v>131</v>
      </c>
      <c r="BP48" s="84"/>
      <c r="BQ48" s="151"/>
      <c r="BR48" s="150" t="s">
        <v>131</v>
      </c>
      <c r="BS48" s="84"/>
      <c r="BT48" s="263"/>
      <c r="BU48" s="150" t="s">
        <v>131</v>
      </c>
      <c r="BV48" s="85"/>
      <c r="BW48" s="3"/>
      <c r="BX48" s="150" t="s">
        <v>131</v>
      </c>
      <c r="BY48" s="85"/>
      <c r="BZ48" s="148"/>
      <c r="CA48" s="299" t="s">
        <v>177</v>
      </c>
      <c r="CB48" s="299" t="s">
        <v>178</v>
      </c>
      <c r="CC48" s="3"/>
      <c r="CD48" s="150" t="s">
        <v>131</v>
      </c>
      <c r="CE48" s="84"/>
      <c r="CF48" s="3"/>
      <c r="CG48" s="3"/>
      <c r="CH48" s="3"/>
    </row>
    <row r="49" ht="15.75" customHeight="1">
      <c r="A49" s="3"/>
      <c r="B49" s="97"/>
      <c r="C49" s="97"/>
      <c r="D49" s="97"/>
      <c r="E49" s="97"/>
      <c r="F49" s="155">
        <f>IFERROR(G44/H44,"-")</f>
        <v>71.42857143</v>
      </c>
      <c r="G49" s="63"/>
      <c r="H49" s="97"/>
      <c r="I49" s="156">
        <f>IFERROR(J44/I44,"-")</f>
        <v>0.4791666667</v>
      </c>
      <c r="J49" s="62"/>
      <c r="K49" s="63"/>
      <c r="L49" s="107"/>
      <c r="M49" s="156" t="str">
        <f>IFERROR(N44/M44,"-")</f>
        <v>-</v>
      </c>
      <c r="N49" s="62"/>
      <c r="O49" s="63"/>
      <c r="P49" s="107"/>
      <c r="Q49" s="156" t="str">
        <f>IFERROR(R44/Q44,"-")</f>
        <v>-</v>
      </c>
      <c r="R49" s="62"/>
      <c r="S49" s="63"/>
      <c r="T49" s="97"/>
      <c r="U49" s="97"/>
      <c r="V49" s="157"/>
      <c r="W49" s="63"/>
      <c r="X49" s="158"/>
      <c r="Y49" s="159"/>
      <c r="Z49" s="160"/>
      <c r="AA49" s="161"/>
      <c r="AB49" s="3"/>
      <c r="AC49" s="97"/>
      <c r="AD49" s="3"/>
      <c r="AE49" s="3"/>
      <c r="AF49" s="3"/>
      <c r="AG49" s="3"/>
      <c r="AH49" s="3"/>
      <c r="AI49" s="3"/>
      <c r="AJ49" s="161"/>
      <c r="AK49" s="156">
        <f>IFERROR(AV44/(W44+AE44+AN44),"-")</f>
        <v>0.3888888889</v>
      </c>
      <c r="AL49" s="63"/>
      <c r="AM49" s="162"/>
      <c r="AN49" s="156">
        <f>IFERROR(Z44/W44,"-")</f>
        <v>0.3</v>
      </c>
      <c r="AO49" s="63"/>
      <c r="AP49" s="266"/>
      <c r="AQ49" s="156" t="str">
        <f>iferror(AI44/AE44,"-")</f>
        <v>-</v>
      </c>
      <c r="AR49" s="63"/>
      <c r="AS49" s="3"/>
      <c r="AT49" s="156">
        <f>IFERROR(AR44/AN44,"-")</f>
        <v>0.5</v>
      </c>
      <c r="AU49" s="63"/>
      <c r="AV49" s="164"/>
      <c r="AW49" s="164"/>
      <c r="AX49" s="165"/>
      <c r="AY49" s="3"/>
      <c r="AZ49" s="163"/>
      <c r="BA49" s="63"/>
      <c r="BB49" s="166"/>
      <c r="BC49" s="167"/>
      <c r="BD49" s="160"/>
      <c r="BE49" s="161"/>
      <c r="BF49" s="3"/>
      <c r="BG49" s="97"/>
      <c r="BH49" s="3"/>
      <c r="BI49" s="3"/>
      <c r="BJ49" s="3"/>
      <c r="BK49" s="3"/>
      <c r="BL49" s="3"/>
      <c r="BM49" s="3"/>
      <c r="BN49" s="161"/>
      <c r="BO49" s="156">
        <f>IFERROR(BZ44/(BA44+BI44+BR44),"-")</f>
        <v>0.2352941176</v>
      </c>
      <c r="BP49" s="63"/>
      <c r="BQ49" s="162"/>
      <c r="BR49" s="156">
        <f>IFERROR(BD44/BA44,"-")</f>
        <v>0.3142857143</v>
      </c>
      <c r="BS49" s="63"/>
      <c r="BT49" s="266"/>
      <c r="BU49" s="156" t="str">
        <f>iferror(BM44/BI44,"-")</f>
        <v>-</v>
      </c>
      <c r="BV49" s="63"/>
      <c r="BW49" s="3"/>
      <c r="BX49" s="156">
        <f>IFERROR(BV44/BR44,"-")</f>
        <v>0.1515151515</v>
      </c>
      <c r="BY49" s="63"/>
      <c r="BZ49" s="164"/>
      <c r="CA49" s="300" t="str">
        <f>IFERROR(G4/(BA44+BI44+BR44+W44+AE44+AN44),"-")</f>
        <v>-</v>
      </c>
      <c r="CB49" s="301">
        <f>IFERROR(CE44/G44,"-")</f>
        <v>7.178571429</v>
      </c>
      <c r="CC49" s="3"/>
      <c r="CD49" s="156">
        <f>IFERROR((AV44+BZ44)/(BA44+BI44+BR44+W44+AE44+AN44),"-")</f>
        <v>0.2674418605</v>
      </c>
      <c r="CE49" s="63"/>
      <c r="CF49" s="3"/>
      <c r="CG49" s="3"/>
      <c r="CH49" s="3"/>
    </row>
    <row r="50" ht="15.75" customHeight="1">
      <c r="A50" s="3"/>
      <c r="B50" s="97"/>
      <c r="C50" s="97"/>
      <c r="D50" s="97"/>
      <c r="E50" s="97"/>
      <c r="G50" s="160"/>
      <c r="H50" s="97"/>
      <c r="I50" s="171"/>
      <c r="K50" s="160"/>
      <c r="L50" s="107"/>
      <c r="M50" s="171"/>
      <c r="O50" s="160"/>
      <c r="P50" s="107"/>
      <c r="Q50" s="171"/>
      <c r="S50" s="160"/>
      <c r="T50" s="97"/>
      <c r="U50" s="97"/>
      <c r="V50" s="171"/>
      <c r="W50" s="160"/>
      <c r="X50" s="158"/>
      <c r="Z50" s="160"/>
      <c r="AA50" s="161"/>
      <c r="AB50" s="3"/>
      <c r="AC50" s="97"/>
      <c r="AD50" s="3"/>
      <c r="AE50" s="3"/>
      <c r="AF50" s="3"/>
      <c r="AG50" s="3"/>
      <c r="AH50" s="3"/>
      <c r="AI50" s="3"/>
      <c r="AJ50" s="161"/>
      <c r="AK50" s="171"/>
      <c r="AL50" s="160"/>
      <c r="AM50" s="162"/>
      <c r="AN50" s="171"/>
      <c r="AO50" s="160"/>
      <c r="AP50" s="266"/>
      <c r="AQ50" s="171"/>
      <c r="AR50" s="160"/>
      <c r="AS50" s="3"/>
      <c r="AT50" s="171"/>
      <c r="AU50" s="160"/>
      <c r="AV50" s="173"/>
      <c r="AW50" s="173"/>
      <c r="AX50" s="173"/>
      <c r="AY50" s="3"/>
      <c r="AZ50" s="171"/>
      <c r="BA50" s="160"/>
      <c r="BB50" s="166"/>
      <c r="BD50" s="160"/>
      <c r="BE50" s="161"/>
      <c r="BF50" s="3"/>
      <c r="BG50" s="97"/>
      <c r="BH50" s="3"/>
      <c r="BI50" s="3"/>
      <c r="BJ50" s="3"/>
      <c r="BK50" s="3"/>
      <c r="BL50" s="3"/>
      <c r="BM50" s="3"/>
      <c r="BN50" s="161"/>
      <c r="BO50" s="171"/>
      <c r="BP50" s="160"/>
      <c r="BQ50" s="162"/>
      <c r="BR50" s="171"/>
      <c r="BS50" s="160"/>
      <c r="BT50" s="266"/>
      <c r="BU50" s="171"/>
      <c r="BV50" s="160"/>
      <c r="BW50" s="3"/>
      <c r="BX50" s="171"/>
      <c r="BY50" s="160"/>
      <c r="BZ50" s="173"/>
      <c r="CA50" s="173"/>
      <c r="CB50" s="173"/>
      <c r="CC50" s="3"/>
      <c r="CD50" s="171"/>
      <c r="CE50" s="160"/>
      <c r="CF50" s="3"/>
      <c r="CG50" s="3"/>
      <c r="CH50" s="3"/>
    </row>
    <row r="51" ht="15.0" customHeight="1">
      <c r="A51" s="3"/>
      <c r="B51" s="97"/>
      <c r="C51" s="97"/>
      <c r="D51" s="97"/>
      <c r="E51" s="97"/>
      <c r="F51" s="145"/>
      <c r="G51" s="146"/>
      <c r="H51" s="97"/>
      <c r="I51" s="175"/>
      <c r="J51" s="145"/>
      <c r="K51" s="146"/>
      <c r="L51" s="107"/>
      <c r="M51" s="175"/>
      <c r="N51" s="145"/>
      <c r="O51" s="146"/>
      <c r="P51" s="107"/>
      <c r="Q51" s="175"/>
      <c r="R51" s="145"/>
      <c r="S51" s="146"/>
      <c r="T51" s="97"/>
      <c r="U51" s="97"/>
      <c r="V51" s="175"/>
      <c r="W51" s="146"/>
      <c r="X51" s="158"/>
      <c r="Y51" s="145"/>
      <c r="Z51" s="146"/>
      <c r="AA51" s="166"/>
      <c r="AB51" s="3"/>
      <c r="AC51" s="97"/>
      <c r="AD51" s="3"/>
      <c r="AE51" s="3"/>
      <c r="AF51" s="3"/>
      <c r="AG51" s="3"/>
      <c r="AH51" s="3"/>
      <c r="AI51" s="3"/>
      <c r="AJ51" s="166"/>
      <c r="AK51" s="175"/>
      <c r="AL51" s="146"/>
      <c r="AM51" s="162"/>
      <c r="AN51" s="175"/>
      <c r="AO51" s="146"/>
      <c r="AP51" s="266"/>
      <c r="AQ51" s="175"/>
      <c r="AR51" s="146"/>
      <c r="AS51" s="3"/>
      <c r="AT51" s="175"/>
      <c r="AU51" s="146"/>
      <c r="AV51" s="177"/>
      <c r="AW51" s="177"/>
      <c r="AX51" s="177"/>
      <c r="AY51" s="3"/>
      <c r="AZ51" s="175"/>
      <c r="BA51" s="146"/>
      <c r="BB51" s="166"/>
      <c r="BC51" s="145"/>
      <c r="BD51" s="146"/>
      <c r="BE51" s="166"/>
      <c r="BF51" s="3"/>
      <c r="BG51" s="97"/>
      <c r="BH51" s="3"/>
      <c r="BI51" s="3"/>
      <c r="BJ51" s="3"/>
      <c r="BK51" s="3"/>
      <c r="BL51" s="3"/>
      <c r="BM51" s="3"/>
      <c r="BN51" s="166"/>
      <c r="BO51" s="175"/>
      <c r="BP51" s="146"/>
      <c r="BQ51" s="162"/>
      <c r="BR51" s="175"/>
      <c r="BS51" s="146"/>
      <c r="BT51" s="266"/>
      <c r="BU51" s="175"/>
      <c r="BV51" s="146"/>
      <c r="BW51" s="3"/>
      <c r="BX51" s="175"/>
      <c r="BY51" s="146"/>
      <c r="BZ51" s="177"/>
      <c r="CA51" s="177"/>
      <c r="CB51" s="177"/>
      <c r="CC51" s="3"/>
      <c r="CD51" s="175"/>
      <c r="CE51" s="146"/>
      <c r="CF51" s="3"/>
      <c r="CG51" s="3"/>
      <c r="CH51" s="3"/>
    </row>
    <row r="52" ht="15.75" customHeight="1">
      <c r="A52" s="3"/>
      <c r="B52" s="3"/>
      <c r="C52" s="3"/>
      <c r="D52" s="3"/>
      <c r="E52" s="3"/>
      <c r="F52" s="143" t="s">
        <v>132</v>
      </c>
      <c r="G52" s="84"/>
      <c r="H52" s="3"/>
      <c r="I52" s="143" t="s">
        <v>133</v>
      </c>
      <c r="J52" s="84"/>
      <c r="K52" s="85"/>
      <c r="L52" s="107"/>
      <c r="M52" s="143" t="s">
        <v>133</v>
      </c>
      <c r="N52" s="84"/>
      <c r="O52" s="85"/>
      <c r="P52" s="107"/>
      <c r="Q52" s="143" t="s">
        <v>133</v>
      </c>
      <c r="R52" s="84"/>
      <c r="S52" s="85"/>
      <c r="T52" s="3"/>
      <c r="U52" s="3"/>
      <c r="V52" s="147"/>
      <c r="W52" s="84"/>
      <c r="X52" s="148"/>
      <c r="Y52" s="147"/>
      <c r="Z52" s="85"/>
      <c r="AA52" s="152"/>
      <c r="AB52" s="3"/>
      <c r="AC52" s="3"/>
      <c r="AD52" s="3"/>
      <c r="AE52" s="3"/>
      <c r="AF52" s="3"/>
      <c r="AG52" s="3"/>
      <c r="AH52" s="3"/>
      <c r="AI52" s="3"/>
      <c r="AJ52" s="152"/>
      <c r="AK52" s="150" t="s">
        <v>134</v>
      </c>
      <c r="AL52" s="84"/>
      <c r="AM52" s="151"/>
      <c r="AN52" s="150" t="s">
        <v>134</v>
      </c>
      <c r="AO52" s="84"/>
      <c r="AP52" s="266"/>
      <c r="AQ52" s="150" t="s">
        <v>134</v>
      </c>
      <c r="AR52" s="85"/>
      <c r="AS52" s="3"/>
      <c r="AT52" s="150" t="s">
        <v>134</v>
      </c>
      <c r="AU52" s="85"/>
      <c r="AV52" s="148"/>
      <c r="AW52" s="148"/>
      <c r="AX52" s="148"/>
      <c r="AY52" s="3"/>
      <c r="AZ52" s="152"/>
      <c r="BA52" s="84"/>
      <c r="BB52" s="153"/>
      <c r="BC52" s="152"/>
      <c r="BD52" s="85"/>
      <c r="BE52" s="152"/>
      <c r="BF52" s="3"/>
      <c r="BG52" s="3"/>
      <c r="BH52" s="3"/>
      <c r="BI52" s="3"/>
      <c r="BJ52" s="3"/>
      <c r="BK52" s="3"/>
      <c r="BL52" s="3"/>
      <c r="BM52" s="3"/>
      <c r="BN52" s="152"/>
      <c r="BO52" s="150" t="s">
        <v>134</v>
      </c>
      <c r="BP52" s="84"/>
      <c r="BQ52" s="151"/>
      <c r="BR52" s="150" t="s">
        <v>134</v>
      </c>
      <c r="BS52" s="84"/>
      <c r="BT52" s="266"/>
      <c r="BU52" s="150" t="s">
        <v>134</v>
      </c>
      <c r="BV52" s="85"/>
      <c r="BW52" s="3"/>
      <c r="BX52" s="150" t="s">
        <v>134</v>
      </c>
      <c r="BY52" s="85"/>
      <c r="BZ52" s="148"/>
      <c r="CA52" s="299" t="s">
        <v>182</v>
      </c>
      <c r="CB52" s="299" t="s">
        <v>183</v>
      </c>
      <c r="CC52" s="3"/>
      <c r="CD52" s="150" t="s">
        <v>134</v>
      </c>
      <c r="CE52" s="84"/>
      <c r="CF52" s="3"/>
      <c r="CG52" s="3"/>
      <c r="CH52" s="3"/>
    </row>
    <row r="53" ht="15.75" customHeight="1">
      <c r="A53" s="3"/>
      <c r="B53" s="3"/>
      <c r="C53" s="3"/>
      <c r="D53" s="3"/>
      <c r="E53" s="3"/>
      <c r="F53" s="179">
        <f>IFERROR(I5/(I4),"-")</f>
        <v>1.469387755</v>
      </c>
      <c r="G53" s="63"/>
      <c r="H53" s="3"/>
      <c r="I53" s="180">
        <f>IFERROR(K44/J44,"-")</f>
        <v>0.4637681159</v>
      </c>
      <c r="J53" s="62"/>
      <c r="K53" s="63"/>
      <c r="L53" s="181"/>
      <c r="M53" s="180" t="str">
        <f>IFERROR(O44/N44,"-")</f>
        <v>-</v>
      </c>
      <c r="N53" s="62"/>
      <c r="O53" s="63"/>
      <c r="P53" s="107"/>
      <c r="Q53" s="180" t="str">
        <f>IFERROR(S44/R44,"-")</f>
        <v>-</v>
      </c>
      <c r="R53" s="62"/>
      <c r="S53" s="63"/>
      <c r="T53" s="3"/>
      <c r="U53" s="3"/>
      <c r="V53" s="157"/>
      <c r="W53" s="63"/>
      <c r="X53" s="182"/>
      <c r="Y53" s="157"/>
      <c r="Z53" s="63"/>
      <c r="AA53" s="163"/>
      <c r="AB53" s="3"/>
      <c r="AC53" s="3"/>
      <c r="AD53" s="3"/>
      <c r="AE53" s="3"/>
      <c r="AF53" s="3"/>
      <c r="AG53" s="3"/>
      <c r="AH53" s="3"/>
      <c r="AI53" s="3"/>
      <c r="AJ53" s="163"/>
      <c r="AK53" s="156">
        <f>IFERROR((X44+AG44+AP44)/(V44+AE44+AN44),"-")</f>
        <v>0.1904761905</v>
      </c>
      <c r="AL53" s="63"/>
      <c r="AM53" s="162"/>
      <c r="AN53" s="156">
        <f>iferror(X44/V44,"-")</f>
        <v>0.3076923077</v>
      </c>
      <c r="AO53" s="63"/>
      <c r="AP53" s="266"/>
      <c r="AQ53" s="156" t="str">
        <f>iferror(AI44/AG44,"-")</f>
        <v>-</v>
      </c>
      <c r="AR53" s="63"/>
      <c r="AS53" s="3"/>
      <c r="AT53" s="156">
        <f>IFERROR(AR44/AN44,"-")</f>
        <v>0.5</v>
      </c>
      <c r="AU53" s="63"/>
      <c r="AV53" s="184"/>
      <c r="AW53" s="184"/>
      <c r="AX53" s="185"/>
      <c r="AY53" s="3"/>
      <c r="AZ53" s="163"/>
      <c r="BA53" s="63"/>
      <c r="BB53" s="186"/>
      <c r="BC53" s="163"/>
      <c r="BD53" s="63"/>
      <c r="BE53" s="163"/>
      <c r="BF53" s="3"/>
      <c r="BG53" s="3"/>
      <c r="BH53" s="3"/>
      <c r="BI53" s="3"/>
      <c r="BJ53" s="3"/>
      <c r="BK53" s="3"/>
      <c r="BL53" s="3"/>
      <c r="BM53" s="3"/>
      <c r="BN53" s="163"/>
      <c r="BO53" s="156">
        <f>IFERROR((BB44+BK44+BT44)/(AZ44+BI44+BR44),"-")</f>
        <v>0.07352941176</v>
      </c>
      <c r="BP53" s="63"/>
      <c r="BQ53" s="162"/>
      <c r="BR53" s="156">
        <f>iferror(BB44/AZ44,"-")</f>
        <v>0</v>
      </c>
      <c r="BS53" s="63"/>
      <c r="BT53" s="266"/>
      <c r="BU53" s="156" t="str">
        <f>iferror(BM44/BK44,"-")</f>
        <v>-</v>
      </c>
      <c r="BV53" s="63"/>
      <c r="BW53" s="3"/>
      <c r="BX53" s="156">
        <f>IFERROR(BV44/BR44,"-")</f>
        <v>0.1515151515</v>
      </c>
      <c r="BY53" s="63"/>
      <c r="BZ53" s="184"/>
      <c r="CA53" s="302">
        <f>IFERROR(G44/CD44,"-")</f>
        <v>304.3478261</v>
      </c>
      <c r="CB53" s="303">
        <f>IFERROR(CF44/G44,"-")</f>
        <v>9.371428571</v>
      </c>
      <c r="CC53" s="3"/>
      <c r="CD53" s="156">
        <f>IFERROR((BB44+BK44+BT44+X44+AG44+AP44)/(AZ44+BI44+BR44+V44+AE44+AN44),"-")</f>
        <v>0.1011235955</v>
      </c>
      <c r="CE53" s="63"/>
      <c r="CF53" s="3"/>
      <c r="CG53" s="3"/>
      <c r="CH53" s="3"/>
    </row>
    <row r="54" ht="15.75" customHeight="1">
      <c r="A54" s="3"/>
      <c r="B54" s="3"/>
      <c r="C54" s="3"/>
      <c r="D54" s="3"/>
      <c r="E54" s="3"/>
      <c r="G54" s="160"/>
      <c r="H54" s="3"/>
      <c r="I54" s="171"/>
      <c r="K54" s="160"/>
      <c r="L54" s="107"/>
      <c r="M54" s="171"/>
      <c r="O54" s="160"/>
      <c r="P54" s="55"/>
      <c r="Q54" s="171"/>
      <c r="S54" s="160"/>
      <c r="T54" s="3"/>
      <c r="U54" s="3"/>
      <c r="V54" s="171"/>
      <c r="W54" s="160"/>
      <c r="X54" s="182"/>
      <c r="Y54" s="171"/>
      <c r="Z54" s="160"/>
      <c r="AA54" s="171"/>
      <c r="AB54" s="3"/>
      <c r="AC54" s="3"/>
      <c r="AD54" s="3"/>
      <c r="AE54" s="3"/>
      <c r="AF54" s="3"/>
      <c r="AG54" s="3"/>
      <c r="AH54" s="3"/>
      <c r="AI54" s="3"/>
      <c r="AJ54" s="171"/>
      <c r="AK54" s="171"/>
      <c r="AL54" s="160"/>
      <c r="AM54" s="162"/>
      <c r="AN54" s="171"/>
      <c r="AO54" s="160"/>
      <c r="AP54" s="266"/>
      <c r="AQ54" s="171"/>
      <c r="AR54" s="160"/>
      <c r="AS54" s="3"/>
      <c r="AT54" s="171"/>
      <c r="AU54" s="160"/>
      <c r="AV54" s="173"/>
      <c r="AW54" s="173"/>
      <c r="AX54" s="173"/>
      <c r="AY54" s="3"/>
      <c r="AZ54" s="171"/>
      <c r="BA54" s="160"/>
      <c r="BB54" s="186"/>
      <c r="BC54" s="171"/>
      <c r="BD54" s="160"/>
      <c r="BE54" s="171"/>
      <c r="BF54" s="3"/>
      <c r="BG54" s="3"/>
      <c r="BH54" s="3"/>
      <c r="BI54" s="3"/>
      <c r="BJ54" s="3"/>
      <c r="BK54" s="3"/>
      <c r="BL54" s="3"/>
      <c r="BM54" s="3"/>
      <c r="BN54" s="171"/>
      <c r="BO54" s="171"/>
      <c r="BP54" s="160"/>
      <c r="BQ54" s="162"/>
      <c r="BR54" s="171"/>
      <c r="BS54" s="160"/>
      <c r="BT54" s="266"/>
      <c r="BU54" s="171"/>
      <c r="BV54" s="160"/>
      <c r="BW54" s="3"/>
      <c r="BX54" s="171"/>
      <c r="BY54" s="160"/>
      <c r="BZ54" s="173"/>
      <c r="CA54" s="173"/>
      <c r="CB54" s="173"/>
      <c r="CC54" s="3"/>
      <c r="CD54" s="171"/>
      <c r="CE54" s="160"/>
      <c r="CF54" s="3"/>
      <c r="CG54" s="3"/>
      <c r="CH54" s="3"/>
    </row>
    <row r="55" ht="15.75" customHeight="1">
      <c r="A55" s="3"/>
      <c r="B55" s="3"/>
      <c r="C55" s="3"/>
      <c r="D55" s="3"/>
      <c r="E55" s="3"/>
      <c r="F55" s="145"/>
      <c r="G55" s="146"/>
      <c r="H55" s="3"/>
      <c r="I55" s="175"/>
      <c r="J55" s="145"/>
      <c r="K55" s="146"/>
      <c r="L55" s="107"/>
      <c r="M55" s="175"/>
      <c r="N55" s="145"/>
      <c r="O55" s="146"/>
      <c r="P55" s="297"/>
      <c r="Q55" s="175"/>
      <c r="R55" s="145"/>
      <c r="S55" s="146"/>
      <c r="T55" s="3"/>
      <c r="U55" s="3"/>
      <c r="V55" s="175"/>
      <c r="W55" s="146"/>
      <c r="X55" s="182"/>
      <c r="Y55" s="175"/>
      <c r="Z55" s="146"/>
      <c r="AA55" s="175"/>
      <c r="AB55" s="3"/>
      <c r="AC55" s="3"/>
      <c r="AD55" s="3"/>
      <c r="AE55" s="3"/>
      <c r="AF55" s="3"/>
      <c r="AG55" s="3"/>
      <c r="AH55" s="3"/>
      <c r="AI55" s="3"/>
      <c r="AJ55" s="175"/>
      <c r="AK55" s="175"/>
      <c r="AL55" s="146"/>
      <c r="AM55" s="162"/>
      <c r="AN55" s="175"/>
      <c r="AO55" s="146"/>
      <c r="AP55" s="272"/>
      <c r="AQ55" s="175"/>
      <c r="AR55" s="146"/>
      <c r="AS55" s="3"/>
      <c r="AT55" s="175"/>
      <c r="AU55" s="146"/>
      <c r="AV55" s="177"/>
      <c r="AW55" s="177"/>
      <c r="AX55" s="177"/>
      <c r="AY55" s="3"/>
      <c r="AZ55" s="175"/>
      <c r="BA55" s="146"/>
      <c r="BB55" s="186"/>
      <c r="BC55" s="175"/>
      <c r="BD55" s="146"/>
      <c r="BE55" s="175"/>
      <c r="BF55" s="3"/>
      <c r="BG55" s="3"/>
      <c r="BH55" s="3"/>
      <c r="BI55" s="3"/>
      <c r="BJ55" s="3"/>
      <c r="BK55" s="3"/>
      <c r="BL55" s="3"/>
      <c r="BM55" s="3"/>
      <c r="BN55" s="175"/>
      <c r="BO55" s="175"/>
      <c r="BP55" s="146"/>
      <c r="BQ55" s="162"/>
      <c r="BR55" s="175"/>
      <c r="BS55" s="146"/>
      <c r="BT55" s="272"/>
      <c r="BU55" s="175"/>
      <c r="BV55" s="146"/>
      <c r="BW55" s="3"/>
      <c r="BX55" s="175"/>
      <c r="BY55" s="146"/>
      <c r="BZ55" s="177"/>
      <c r="CA55" s="177"/>
      <c r="CB55" s="177"/>
      <c r="CC55" s="3"/>
      <c r="CD55" s="175"/>
      <c r="CE55" s="146"/>
      <c r="CF55" s="3"/>
      <c r="CG55" s="3"/>
      <c r="CH55" s="3"/>
    </row>
    <row r="56" ht="15.75" customHeight="1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304"/>
      <c r="Q56" s="110"/>
      <c r="R56" s="110"/>
      <c r="S56" s="110"/>
      <c r="T56" s="110"/>
      <c r="U56" s="110"/>
      <c r="V56" s="189"/>
      <c r="W56" s="189"/>
      <c r="X56" s="189"/>
      <c r="Y56" s="189"/>
      <c r="Z56" s="189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50" t="s">
        <v>135</v>
      </c>
      <c r="AL56" s="84"/>
      <c r="AM56" s="190"/>
      <c r="AN56" s="150" t="s">
        <v>135</v>
      </c>
      <c r="AO56" s="84"/>
      <c r="AP56" s="110"/>
      <c r="AQ56" s="150" t="s">
        <v>135</v>
      </c>
      <c r="AR56" s="84"/>
      <c r="AS56" s="110"/>
      <c r="AT56" s="150" t="s">
        <v>135</v>
      </c>
      <c r="AU56" s="84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  <c r="BI56" s="110"/>
      <c r="BJ56" s="110"/>
      <c r="BK56" s="110"/>
      <c r="BL56" s="110"/>
      <c r="BM56" s="110"/>
      <c r="BN56" s="110"/>
      <c r="BO56" s="150" t="s">
        <v>135</v>
      </c>
      <c r="BP56" s="84"/>
      <c r="BQ56" s="190"/>
      <c r="BR56" s="150" t="s">
        <v>135</v>
      </c>
      <c r="BS56" s="84"/>
      <c r="BT56" s="110"/>
      <c r="BU56" s="150" t="s">
        <v>135</v>
      </c>
      <c r="BV56" s="84"/>
      <c r="BW56" s="110"/>
      <c r="BX56" s="150" t="s">
        <v>135</v>
      </c>
      <c r="BY56" s="84"/>
      <c r="BZ56" s="110"/>
      <c r="CA56" s="110"/>
      <c r="CB56" s="110"/>
      <c r="CC56" s="110"/>
      <c r="CD56" s="150" t="s">
        <v>135</v>
      </c>
      <c r="CE56" s="84"/>
      <c r="CF56" s="3"/>
      <c r="CG56" s="3"/>
      <c r="CH56" s="110"/>
    </row>
    <row r="57" ht="15.75" customHeight="1">
      <c r="A57" s="110"/>
      <c r="B57" s="110"/>
      <c r="C57" s="110"/>
      <c r="D57" s="110"/>
      <c r="E57" s="110"/>
      <c r="F57" s="110"/>
      <c r="G57" s="110"/>
      <c r="H57" s="110"/>
      <c r="I57" s="110"/>
      <c r="J57" s="191" t="s">
        <v>136</v>
      </c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89"/>
      <c r="W57" s="192"/>
      <c r="X57" s="84"/>
      <c r="Y57" s="85"/>
      <c r="Z57" s="190"/>
      <c r="AA57" s="190"/>
      <c r="AB57" s="190"/>
      <c r="AC57" s="110"/>
      <c r="AD57" s="110"/>
      <c r="AE57" s="102"/>
      <c r="AF57" s="193"/>
      <c r="AG57" s="84"/>
      <c r="AH57" s="85"/>
      <c r="AI57" s="190"/>
      <c r="AJ57" s="190"/>
      <c r="AK57" s="156">
        <f>IFERROR((W44+AE44+AN44)/(V44+AD44+AM44),"-")</f>
        <v>0.7826086957</v>
      </c>
      <c r="AL57" s="63"/>
      <c r="AM57" s="110"/>
      <c r="AN57" s="156">
        <f>iferror(W44/V44,"-")</f>
        <v>0.7692307692</v>
      </c>
      <c r="AO57" s="63"/>
      <c r="AP57" s="110"/>
      <c r="AQ57" s="156" t="str">
        <f>iferror(AE44/AD44,"-")</f>
        <v>-</v>
      </c>
      <c r="AR57" s="63"/>
      <c r="AS57" s="110"/>
      <c r="AT57" s="156">
        <f>iferror(AN44/AM44,"-")</f>
        <v>0.8</v>
      </c>
      <c r="AU57" s="63"/>
      <c r="AV57" s="110"/>
      <c r="AW57" s="110"/>
      <c r="AX57" s="110"/>
      <c r="AY57" s="110"/>
      <c r="AZ57" s="110"/>
      <c r="BA57" s="193"/>
      <c r="BB57" s="84"/>
      <c r="BC57" s="85"/>
      <c r="BD57" s="190"/>
      <c r="BE57" s="190"/>
      <c r="BF57" s="190"/>
      <c r="BG57" s="110"/>
      <c r="BH57" s="110"/>
      <c r="BI57" s="102"/>
      <c r="BJ57" s="193"/>
      <c r="BK57" s="84"/>
      <c r="BL57" s="85"/>
      <c r="BM57" s="190"/>
      <c r="BN57" s="190"/>
      <c r="BO57" s="156">
        <f>IFERROR((BA44+BI44+BR44)/(AZ44+BH44+BQ44),"-")</f>
        <v>0.9714285714</v>
      </c>
      <c r="BP57" s="63"/>
      <c r="BQ57" s="110"/>
      <c r="BR57" s="156">
        <f>iferror(BA44/AZ44,"-")</f>
        <v>1</v>
      </c>
      <c r="BS57" s="63"/>
      <c r="BT57" s="110"/>
      <c r="BU57" s="156" t="str">
        <f>iferror(BI44/BH44,"-")</f>
        <v>-</v>
      </c>
      <c r="BV57" s="63"/>
      <c r="BW57" s="110"/>
      <c r="BX57" s="156">
        <f>iferror(BR44/BQ44,"-")</f>
        <v>0.9428571429</v>
      </c>
      <c r="BY57" s="63"/>
      <c r="BZ57" s="110"/>
      <c r="CA57" s="110"/>
      <c r="CB57" s="110"/>
      <c r="CC57" s="110"/>
      <c r="CD57" s="156">
        <f>IFERROR((BA44+BI44+BR44+W44+AE44+AN44)/(AZ44+BH44+BQ44+V44+AD44+AM44),"-")</f>
        <v>0.9247311828</v>
      </c>
      <c r="CE57" s="63"/>
      <c r="CF57" s="110"/>
      <c r="CG57" s="110"/>
      <c r="CH57" s="110"/>
    </row>
    <row r="58" ht="15.75" customHeight="1">
      <c r="A58" s="110"/>
      <c r="B58" s="110"/>
      <c r="C58" s="110"/>
      <c r="D58" s="110"/>
      <c r="E58" s="110"/>
      <c r="F58" s="110"/>
      <c r="G58" s="110"/>
      <c r="H58" s="110"/>
      <c r="I58" s="110"/>
      <c r="J58" s="194" t="s">
        <v>137</v>
      </c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63"/>
      <c r="X58" s="62"/>
      <c r="Y58" s="63"/>
      <c r="Z58" s="190"/>
      <c r="AA58" s="190"/>
      <c r="AB58" s="190"/>
      <c r="AC58" s="110"/>
      <c r="AD58" s="110"/>
      <c r="AE58" s="196"/>
      <c r="AF58" s="163"/>
      <c r="AG58" s="62"/>
      <c r="AH58" s="63"/>
      <c r="AI58" s="190"/>
      <c r="AJ58" s="190"/>
      <c r="AK58" s="171"/>
      <c r="AL58" s="160"/>
      <c r="AM58" s="110"/>
      <c r="AN58" s="171"/>
      <c r="AO58" s="160"/>
      <c r="AP58" s="110"/>
      <c r="AQ58" s="171"/>
      <c r="AR58" s="160"/>
      <c r="AS58" s="110"/>
      <c r="AT58" s="171"/>
      <c r="AU58" s="160"/>
      <c r="AV58" s="138"/>
      <c r="AW58" s="84"/>
      <c r="AX58" s="84"/>
      <c r="AY58" s="85"/>
      <c r="AZ58" s="110"/>
      <c r="BA58" s="163"/>
      <c r="BB58" s="62"/>
      <c r="BC58" s="63"/>
      <c r="BD58" s="190"/>
      <c r="BE58" s="190"/>
      <c r="BF58" s="190"/>
      <c r="BG58" s="110"/>
      <c r="BH58" s="110"/>
      <c r="BI58" s="196"/>
      <c r="BJ58" s="163"/>
      <c r="BK58" s="62"/>
      <c r="BL58" s="63"/>
      <c r="BM58" s="190"/>
      <c r="BN58" s="190"/>
      <c r="BO58" s="171"/>
      <c r="BP58" s="160"/>
      <c r="BQ58" s="110"/>
      <c r="BR58" s="171"/>
      <c r="BS58" s="160"/>
      <c r="BT58" s="110"/>
      <c r="BU58" s="171"/>
      <c r="BV58" s="160"/>
      <c r="BW58" s="110"/>
      <c r="BX58" s="171"/>
      <c r="BY58" s="160"/>
      <c r="BZ58" s="305"/>
      <c r="CA58" s="197"/>
      <c r="CB58" s="197"/>
      <c r="CC58" s="197"/>
      <c r="CD58" s="171"/>
      <c r="CE58" s="160"/>
      <c r="CF58" s="197"/>
      <c r="CG58" s="197"/>
      <c r="CH58" s="306"/>
    </row>
    <row r="59" ht="15.75" customHeight="1">
      <c r="A59" s="110"/>
      <c r="B59" s="110"/>
      <c r="C59" s="110"/>
      <c r="D59" s="110"/>
      <c r="E59" s="110"/>
      <c r="F59" s="110"/>
      <c r="G59" s="110"/>
      <c r="H59" s="110"/>
      <c r="I59" s="110"/>
      <c r="J59" s="198" t="s">
        <v>138</v>
      </c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71"/>
      <c r="Y59" s="160"/>
      <c r="Z59" s="190"/>
      <c r="AA59" s="190"/>
      <c r="AB59" s="190"/>
      <c r="AC59" s="110"/>
      <c r="AD59" s="110"/>
      <c r="AE59" s="196"/>
      <c r="AF59" s="171"/>
      <c r="AH59" s="160"/>
      <c r="AI59" s="190"/>
      <c r="AJ59" s="190"/>
      <c r="AK59" s="175"/>
      <c r="AL59" s="146"/>
      <c r="AM59" s="110"/>
      <c r="AN59" s="175"/>
      <c r="AO59" s="146"/>
      <c r="AP59" s="110"/>
      <c r="AQ59" s="175"/>
      <c r="AR59" s="146"/>
      <c r="AS59" s="110"/>
      <c r="AT59" s="175"/>
      <c r="AU59" s="146"/>
      <c r="AV59" s="152"/>
      <c r="AW59" s="85"/>
      <c r="AX59" s="152"/>
      <c r="AY59" s="85"/>
      <c r="AZ59" s="110"/>
      <c r="BA59" s="171"/>
      <c r="BC59" s="160"/>
      <c r="BD59" s="190"/>
      <c r="BE59" s="190"/>
      <c r="BF59" s="190"/>
      <c r="BG59" s="110"/>
      <c r="BH59" s="110"/>
      <c r="BI59" s="196"/>
      <c r="BJ59" s="171"/>
      <c r="BL59" s="160"/>
      <c r="BM59" s="190"/>
      <c r="BN59" s="190"/>
      <c r="BO59" s="175"/>
      <c r="BP59" s="146"/>
      <c r="BQ59" s="110"/>
      <c r="BR59" s="175"/>
      <c r="BS59" s="146"/>
      <c r="BT59" s="110"/>
      <c r="BU59" s="175"/>
      <c r="BV59" s="146"/>
      <c r="BW59" s="110"/>
      <c r="BX59" s="175"/>
      <c r="BY59" s="146"/>
      <c r="BZ59" s="201"/>
      <c r="CA59" s="199"/>
      <c r="CB59" s="199"/>
      <c r="CC59" s="199"/>
      <c r="CD59" s="175"/>
      <c r="CE59" s="146"/>
      <c r="CF59" s="199"/>
      <c r="CG59" s="199"/>
      <c r="CH59" s="202"/>
    </row>
    <row r="60" ht="15.75" customHeight="1">
      <c r="A60" s="110"/>
      <c r="B60" s="110"/>
      <c r="C60" s="110"/>
      <c r="D60" s="110"/>
      <c r="E60" s="110"/>
      <c r="F60" s="110"/>
      <c r="G60" s="110"/>
      <c r="H60" s="110"/>
      <c r="I60" s="110"/>
      <c r="J60" s="20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75"/>
      <c r="X60" s="145"/>
      <c r="Y60" s="146"/>
      <c r="Z60" s="190"/>
      <c r="AA60" s="190"/>
      <c r="AB60" s="190"/>
      <c r="AC60" s="110"/>
      <c r="AD60" s="110"/>
      <c r="AE60" s="196"/>
      <c r="AF60" s="175"/>
      <c r="AG60" s="145"/>
      <c r="AH60" s="146"/>
      <c r="AI60" s="190"/>
      <c r="AJ60" s="190"/>
      <c r="AK60" s="190"/>
      <c r="AL60" s="190"/>
      <c r="AM60" s="110"/>
      <c r="AN60" s="110"/>
      <c r="AO60" s="110"/>
      <c r="AP60" s="110"/>
      <c r="AQ60" s="110"/>
      <c r="AR60" s="110"/>
      <c r="AS60" s="110"/>
      <c r="AT60" s="110"/>
      <c r="AU60" s="110"/>
      <c r="AV60" s="163"/>
      <c r="AW60" s="63"/>
      <c r="AX60" s="163"/>
      <c r="AY60" s="63"/>
      <c r="AZ60" s="110"/>
      <c r="BA60" s="175"/>
      <c r="BB60" s="145"/>
      <c r="BC60" s="146"/>
      <c r="BD60" s="190"/>
      <c r="BE60" s="190"/>
      <c r="BF60" s="190"/>
      <c r="BG60" s="110"/>
      <c r="BH60" s="110"/>
      <c r="BI60" s="196"/>
      <c r="BJ60" s="175"/>
      <c r="BK60" s="145"/>
      <c r="BL60" s="146"/>
      <c r="BM60" s="190"/>
      <c r="BN60" s="190"/>
      <c r="BO60" s="190"/>
      <c r="BP60" s="190"/>
      <c r="BQ60" s="110"/>
      <c r="BR60" s="110"/>
      <c r="BS60" s="110"/>
      <c r="BT60" s="110"/>
      <c r="BU60" s="110"/>
      <c r="BV60" s="110"/>
      <c r="BW60" s="110"/>
      <c r="BX60" s="110"/>
      <c r="BY60" s="110"/>
      <c r="BZ60" s="201"/>
      <c r="CA60" s="199"/>
      <c r="CB60" s="199"/>
      <c r="CC60" s="199"/>
      <c r="CD60" s="199"/>
      <c r="CE60" s="199"/>
      <c r="CF60" s="199"/>
      <c r="CG60" s="199"/>
      <c r="CH60" s="202"/>
    </row>
    <row r="61" ht="15.75" customHeight="1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90"/>
      <c r="AA61" s="190"/>
      <c r="AB61" s="190"/>
      <c r="AC61" s="110"/>
      <c r="AD61" s="110"/>
      <c r="AE61" s="110"/>
      <c r="AF61" s="110"/>
      <c r="AG61" s="110"/>
      <c r="AH61" s="110"/>
      <c r="AI61" s="190"/>
      <c r="AJ61" s="190"/>
      <c r="AK61" s="190"/>
      <c r="AL61" s="190"/>
      <c r="AM61" s="110"/>
      <c r="AN61" s="110"/>
      <c r="AO61" s="110"/>
      <c r="AP61" s="110"/>
      <c r="AQ61" s="110"/>
      <c r="AR61" s="110"/>
      <c r="AS61" s="110"/>
      <c r="AT61" s="110"/>
      <c r="AU61" s="110"/>
      <c r="AV61" s="171"/>
      <c r="AW61" s="160"/>
      <c r="AX61" s="171"/>
      <c r="AY61" s="160"/>
      <c r="AZ61" s="110"/>
      <c r="BA61" s="110"/>
      <c r="BB61" s="110"/>
      <c r="BC61" s="110"/>
      <c r="BD61" s="190"/>
      <c r="BE61" s="190"/>
      <c r="BF61" s="190"/>
      <c r="BG61" s="110"/>
      <c r="BH61" s="110"/>
      <c r="BI61" s="110"/>
      <c r="BJ61" s="110"/>
      <c r="BK61" s="110"/>
      <c r="BL61" s="110"/>
      <c r="BM61" s="190"/>
      <c r="BN61" s="190"/>
      <c r="BO61" s="190"/>
      <c r="BP61" s="190"/>
      <c r="BQ61" s="110"/>
      <c r="BR61" s="110"/>
      <c r="BS61" s="110"/>
      <c r="BT61" s="110"/>
      <c r="BU61" s="110"/>
      <c r="BV61" s="110"/>
      <c r="BW61" s="110"/>
      <c r="BX61" s="110"/>
      <c r="BY61" s="110"/>
      <c r="BZ61" s="201"/>
      <c r="CA61" s="199"/>
      <c r="CB61" s="199"/>
      <c r="CC61" s="199"/>
      <c r="CD61" s="199"/>
      <c r="CE61" s="199"/>
      <c r="CF61" s="199"/>
      <c r="CG61" s="199"/>
      <c r="CH61" s="202"/>
    </row>
    <row r="62" ht="15.75" customHeight="1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90"/>
      <c r="AA62" s="190"/>
      <c r="AB62" s="190"/>
      <c r="AC62" s="110"/>
      <c r="AD62" s="110"/>
      <c r="AE62" s="110"/>
      <c r="AF62" s="110"/>
      <c r="AG62" s="110"/>
      <c r="AH62" s="110"/>
      <c r="AI62" s="190"/>
      <c r="AJ62" s="190"/>
      <c r="AK62" s="190"/>
      <c r="AL62" s="190"/>
      <c r="AM62" s="110"/>
      <c r="AN62" s="110"/>
      <c r="AO62" s="110"/>
      <c r="AP62" s="110"/>
      <c r="AQ62" s="110"/>
      <c r="AR62" s="110"/>
      <c r="AS62" s="110"/>
      <c r="AT62" s="110"/>
      <c r="AU62" s="110"/>
      <c r="AV62" s="175"/>
      <c r="AW62" s="146"/>
      <c r="AX62" s="175"/>
      <c r="AY62" s="146"/>
      <c r="AZ62" s="110"/>
      <c r="BA62" s="110"/>
      <c r="BB62" s="110"/>
      <c r="BC62" s="110"/>
      <c r="BD62" s="190"/>
      <c r="BE62" s="190"/>
      <c r="BF62" s="190"/>
      <c r="BG62" s="110"/>
      <c r="BH62" s="110"/>
      <c r="BI62" s="110"/>
      <c r="BJ62" s="110"/>
      <c r="BK62" s="110"/>
      <c r="BL62" s="110"/>
      <c r="BM62" s="190"/>
      <c r="BN62" s="190"/>
      <c r="BO62" s="190"/>
      <c r="BP62" s="190"/>
      <c r="BQ62" s="110"/>
      <c r="BR62" s="110"/>
      <c r="BS62" s="110"/>
      <c r="BT62" s="110"/>
      <c r="BU62" s="110"/>
      <c r="BV62" s="110"/>
      <c r="BW62" s="110"/>
      <c r="BX62" s="110"/>
      <c r="BY62" s="110"/>
      <c r="BZ62" s="203"/>
      <c r="CA62" s="204"/>
      <c r="CB62" s="204"/>
      <c r="CC62" s="204"/>
      <c r="CD62" s="204"/>
      <c r="CE62" s="204"/>
      <c r="CF62" s="204"/>
      <c r="CG62" s="204"/>
      <c r="CH62" s="205"/>
    </row>
    <row r="63" ht="15.75" customHeight="1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90"/>
      <c r="AA63" s="190"/>
      <c r="AB63" s="190"/>
      <c r="AC63" s="110"/>
      <c r="AD63" s="110"/>
      <c r="AE63" s="110"/>
      <c r="AF63" s="110"/>
      <c r="AG63" s="110"/>
      <c r="AH63" s="110"/>
      <c r="AI63" s="190"/>
      <c r="AJ63" s="190"/>
      <c r="AK63" s="190"/>
      <c r="AL63" s="190"/>
      <c r="AM63" s="110"/>
      <c r="AN63" s="110"/>
      <c r="AO63" s="110"/>
      <c r="AP63" s="110"/>
      <c r="AQ63" s="110"/>
      <c r="AR63" s="110"/>
      <c r="AS63" s="110"/>
      <c r="AT63" s="110"/>
      <c r="AU63" s="110"/>
      <c r="AV63" s="152"/>
      <c r="AW63" s="85"/>
      <c r="AX63" s="152"/>
      <c r="AY63" s="85"/>
      <c r="AZ63" s="110"/>
      <c r="BA63" s="110"/>
      <c r="BB63" s="110"/>
      <c r="BC63" s="110"/>
      <c r="BD63" s="110"/>
      <c r="BE63" s="110"/>
      <c r="BF63" s="110"/>
      <c r="BG63" s="110"/>
      <c r="BH63" s="110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10"/>
      <c r="BU63" s="110"/>
      <c r="BV63" s="110"/>
      <c r="BW63" s="110"/>
      <c r="BX63" s="110"/>
      <c r="BY63" s="110"/>
      <c r="BZ63" s="110"/>
      <c r="CA63" s="110"/>
      <c r="CB63" s="110"/>
      <c r="CC63" s="110"/>
      <c r="CD63" s="110"/>
      <c r="CE63" s="110"/>
      <c r="CF63" s="110"/>
      <c r="CG63" s="110"/>
      <c r="CH63" s="110"/>
    </row>
    <row r="64" ht="15.75" customHeight="1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90"/>
      <c r="AA64" s="190"/>
      <c r="AB64" s="190"/>
      <c r="AC64" s="110"/>
      <c r="AD64" s="110"/>
      <c r="AE64" s="110"/>
      <c r="AF64" s="110"/>
      <c r="AG64" s="110"/>
      <c r="AH64" s="110"/>
      <c r="AI64" s="190"/>
      <c r="AJ64" s="190"/>
      <c r="AK64" s="190"/>
      <c r="AL64" s="190"/>
      <c r="AM64" s="110"/>
      <c r="AN64" s="110"/>
      <c r="AO64" s="110"/>
      <c r="AP64" s="110"/>
      <c r="AQ64" s="110"/>
      <c r="AR64" s="110"/>
      <c r="AS64" s="110"/>
      <c r="AT64" s="110"/>
      <c r="AU64" s="110"/>
      <c r="AV64" s="163"/>
      <c r="AW64" s="63"/>
      <c r="AX64" s="167"/>
      <c r="AY64" s="16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0"/>
      <c r="BN64" s="110"/>
      <c r="BO64" s="110"/>
      <c r="BP64" s="110"/>
      <c r="BQ64" s="110"/>
      <c r="BR64" s="110"/>
      <c r="BS64" s="110"/>
      <c r="BT64" s="110"/>
      <c r="BU64" s="110"/>
      <c r="BV64" s="110"/>
      <c r="BW64" s="110"/>
      <c r="BX64" s="110"/>
      <c r="BY64" s="110"/>
      <c r="BZ64" s="110"/>
      <c r="CA64" s="110"/>
      <c r="CB64" s="110"/>
      <c r="CC64" s="110"/>
      <c r="CD64" s="110"/>
      <c r="CE64" s="110"/>
      <c r="CF64" s="110"/>
      <c r="CG64" s="110"/>
      <c r="CH64" s="110"/>
    </row>
    <row r="65" ht="15.75" customHeight="1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90"/>
      <c r="AA65" s="190"/>
      <c r="AB65" s="190"/>
      <c r="AC65" s="110"/>
      <c r="AD65" s="110"/>
      <c r="AE65" s="110"/>
      <c r="AF65" s="110"/>
      <c r="AG65" s="110"/>
      <c r="AH65" s="110"/>
      <c r="AI65" s="190"/>
      <c r="AJ65" s="190"/>
      <c r="AK65" s="190"/>
      <c r="AL65" s="190"/>
      <c r="AM65" s="110"/>
      <c r="AN65" s="110"/>
      <c r="AO65" s="110"/>
      <c r="AP65" s="110"/>
      <c r="AQ65" s="110"/>
      <c r="AR65" s="110"/>
      <c r="AS65" s="110"/>
      <c r="AT65" s="110"/>
      <c r="AU65" s="110"/>
      <c r="AV65" s="171"/>
      <c r="AW65" s="160"/>
      <c r="AY65" s="160"/>
      <c r="AZ65" s="110"/>
      <c r="BA65" s="110"/>
      <c r="BB65" s="110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0"/>
      <c r="BO65" s="110"/>
      <c r="BP65" s="110"/>
      <c r="BQ65" s="110"/>
      <c r="BR65" s="110"/>
      <c r="BS65" s="110"/>
      <c r="BT65" s="110"/>
      <c r="BU65" s="110"/>
      <c r="BV65" s="110"/>
      <c r="BW65" s="110"/>
      <c r="BX65" s="110"/>
      <c r="BY65" s="110"/>
      <c r="BZ65" s="110"/>
      <c r="CA65" s="110"/>
      <c r="CB65" s="110"/>
      <c r="CC65" s="110"/>
      <c r="CD65" s="110"/>
      <c r="CE65" s="110"/>
      <c r="CF65" s="110"/>
      <c r="CG65" s="110"/>
      <c r="CH65" s="110"/>
    </row>
    <row r="66" ht="15.75" customHeight="1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75"/>
      <c r="AW66" s="146"/>
      <c r="AX66" s="145"/>
      <c r="AY66" s="146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0"/>
      <c r="BO66" s="110"/>
      <c r="BP66" s="110"/>
      <c r="BQ66" s="110"/>
      <c r="BR66" s="110"/>
      <c r="BS66" s="110"/>
      <c r="BT66" s="110"/>
      <c r="BU66" s="110"/>
      <c r="BV66" s="110"/>
      <c r="BW66" s="110"/>
      <c r="BX66" s="110"/>
      <c r="BY66" s="110"/>
      <c r="BZ66" s="110"/>
      <c r="CA66" s="110"/>
      <c r="CB66" s="110"/>
      <c r="CC66" s="110"/>
      <c r="CD66" s="110"/>
      <c r="CE66" s="110"/>
      <c r="CF66" s="110"/>
      <c r="CG66" s="110"/>
      <c r="CH66" s="110"/>
    </row>
    <row r="67" ht="15.75" customHeight="1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0"/>
      <c r="BO67" s="110"/>
      <c r="BP67" s="110"/>
      <c r="BQ67" s="110"/>
      <c r="BR67" s="110"/>
      <c r="BS67" s="110"/>
      <c r="BT67" s="110"/>
      <c r="BU67" s="110"/>
      <c r="BV67" s="110"/>
      <c r="BW67" s="110"/>
      <c r="BX67" s="110"/>
      <c r="BY67" s="110"/>
      <c r="BZ67" s="110"/>
      <c r="CA67" s="110"/>
      <c r="CB67" s="110"/>
      <c r="CC67" s="110"/>
      <c r="CD67" s="110"/>
      <c r="CE67" s="110"/>
      <c r="CF67" s="110"/>
      <c r="CG67" s="110"/>
      <c r="CH67" s="110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8">
    <mergeCell ref="CA47:CB47"/>
    <mergeCell ref="CD47:CE47"/>
    <mergeCell ref="AT47:AU47"/>
    <mergeCell ref="AW47:AX47"/>
    <mergeCell ref="AZ47:BD47"/>
    <mergeCell ref="BO47:BP47"/>
    <mergeCell ref="BR47:BS47"/>
    <mergeCell ref="BU47:BV47"/>
    <mergeCell ref="BX47:BY47"/>
    <mergeCell ref="B1:B2"/>
    <mergeCell ref="G2:K2"/>
    <mergeCell ref="A3:B4"/>
    <mergeCell ref="G3:K3"/>
    <mergeCell ref="W3:X3"/>
    <mergeCell ref="W4:X4"/>
    <mergeCell ref="A5:B5"/>
    <mergeCell ref="BZ7:CF8"/>
    <mergeCell ref="CD10:CF11"/>
    <mergeCell ref="BZ11:CB11"/>
    <mergeCell ref="W5:X5"/>
    <mergeCell ref="W6:X6"/>
    <mergeCell ref="W7:X7"/>
    <mergeCell ref="AV7:AX8"/>
    <mergeCell ref="W8:X8"/>
    <mergeCell ref="V10:AX10"/>
    <mergeCell ref="AZ10:CB10"/>
    <mergeCell ref="BH11:BO11"/>
    <mergeCell ref="BQ11:BX11"/>
    <mergeCell ref="M11:O11"/>
    <mergeCell ref="Q11:S11"/>
    <mergeCell ref="V11:AB11"/>
    <mergeCell ref="AD11:AK11"/>
    <mergeCell ref="AM11:AT11"/>
    <mergeCell ref="AV11:AX11"/>
    <mergeCell ref="AZ11:BF11"/>
    <mergeCell ref="G4:H4"/>
    <mergeCell ref="G5:H5"/>
    <mergeCell ref="G6:H6"/>
    <mergeCell ref="G7:H7"/>
    <mergeCell ref="G8:H8"/>
    <mergeCell ref="G9:H9"/>
    <mergeCell ref="I11:K11"/>
    <mergeCell ref="BU48:BV48"/>
    <mergeCell ref="BX48:BY48"/>
    <mergeCell ref="CD48:CE48"/>
    <mergeCell ref="I47:K47"/>
    <mergeCell ref="I48:K48"/>
    <mergeCell ref="AT48:AU48"/>
    <mergeCell ref="AZ48:BA48"/>
    <mergeCell ref="BC48:BD48"/>
    <mergeCell ref="BO48:BP48"/>
    <mergeCell ref="BR48:BS48"/>
    <mergeCell ref="AT49:AU51"/>
    <mergeCell ref="AT52:AU52"/>
    <mergeCell ref="AN47:AO47"/>
    <mergeCell ref="AN48:AO48"/>
    <mergeCell ref="AK49:AL51"/>
    <mergeCell ref="AQ49:AR51"/>
    <mergeCell ref="AV49:AV51"/>
    <mergeCell ref="AK52:AL52"/>
    <mergeCell ref="AQ52:AR52"/>
    <mergeCell ref="AT56:AU56"/>
    <mergeCell ref="AT57:AU59"/>
    <mergeCell ref="AV60:AW62"/>
    <mergeCell ref="AX60:AY62"/>
    <mergeCell ref="AV63:AW63"/>
    <mergeCell ref="AX63:AY63"/>
    <mergeCell ref="AV64:AW66"/>
    <mergeCell ref="AX64:AY66"/>
    <mergeCell ref="AK56:AL56"/>
    <mergeCell ref="AN56:AO56"/>
    <mergeCell ref="AQ56:AR56"/>
    <mergeCell ref="AF57:AH57"/>
    <mergeCell ref="AK57:AL59"/>
    <mergeCell ref="AN57:AO59"/>
    <mergeCell ref="AQ57:AR59"/>
    <mergeCell ref="AF58:AH60"/>
    <mergeCell ref="BR49:BS51"/>
    <mergeCell ref="BR52:BS52"/>
    <mergeCell ref="AW49:AW51"/>
    <mergeCell ref="AX49:AX51"/>
    <mergeCell ref="AZ49:BA51"/>
    <mergeCell ref="BO49:BP51"/>
    <mergeCell ref="BU49:BV51"/>
    <mergeCell ref="AZ52:BA52"/>
    <mergeCell ref="BO52:BP52"/>
    <mergeCell ref="BU52:BV52"/>
    <mergeCell ref="Y53:Z55"/>
    <mergeCell ref="AA53:AA55"/>
    <mergeCell ref="W57:Y57"/>
    <mergeCell ref="W58:Y60"/>
    <mergeCell ref="V48:W48"/>
    <mergeCell ref="Y48:Z48"/>
    <mergeCell ref="V49:W51"/>
    <mergeCell ref="Y49:Z51"/>
    <mergeCell ref="V52:W52"/>
    <mergeCell ref="Y52:Z52"/>
    <mergeCell ref="V53:W55"/>
    <mergeCell ref="BU53:BV55"/>
    <mergeCell ref="BX53:BY55"/>
    <mergeCell ref="BU56:BV56"/>
    <mergeCell ref="BX56:BY56"/>
    <mergeCell ref="CD56:CE56"/>
    <mergeCell ref="CD57:CE59"/>
    <mergeCell ref="BR53:BS55"/>
    <mergeCell ref="BR56:BS56"/>
    <mergeCell ref="BO57:BP59"/>
    <mergeCell ref="BR57:BS59"/>
    <mergeCell ref="BU57:BV59"/>
    <mergeCell ref="BX57:BY59"/>
    <mergeCell ref="BA57:BC57"/>
    <mergeCell ref="BJ57:BL57"/>
    <mergeCell ref="AV58:AY58"/>
    <mergeCell ref="BA58:BC60"/>
    <mergeCell ref="BJ58:BL60"/>
    <mergeCell ref="AV59:AW59"/>
    <mergeCell ref="AX59:AY59"/>
    <mergeCell ref="AV53:AV55"/>
    <mergeCell ref="AW53:AW55"/>
    <mergeCell ref="AX53:AX55"/>
    <mergeCell ref="AZ53:BA55"/>
    <mergeCell ref="BN53:BN55"/>
    <mergeCell ref="BO53:BP55"/>
    <mergeCell ref="BO56:BP56"/>
    <mergeCell ref="M47:O47"/>
    <mergeCell ref="V47:Z47"/>
    <mergeCell ref="AK47:AL47"/>
    <mergeCell ref="AQ47:AR47"/>
    <mergeCell ref="F48:G48"/>
    <mergeCell ref="M48:O48"/>
    <mergeCell ref="AK48:AL48"/>
    <mergeCell ref="AQ48:AR48"/>
    <mergeCell ref="M49:O51"/>
    <mergeCell ref="M52:O52"/>
    <mergeCell ref="M53:O55"/>
    <mergeCell ref="Q53:S55"/>
    <mergeCell ref="BC49:BD51"/>
    <mergeCell ref="BC52:BD52"/>
    <mergeCell ref="BC53:BD55"/>
    <mergeCell ref="BE53:BE55"/>
    <mergeCell ref="F52:G52"/>
    <mergeCell ref="F53:G55"/>
    <mergeCell ref="I53:K55"/>
    <mergeCell ref="Q47:S47"/>
    <mergeCell ref="Q48:S48"/>
    <mergeCell ref="F49:G51"/>
    <mergeCell ref="I49:K51"/>
    <mergeCell ref="Q49:S51"/>
    <mergeCell ref="I52:K52"/>
    <mergeCell ref="Q52:S52"/>
    <mergeCell ref="AN49:AO51"/>
    <mergeCell ref="AN52:AO52"/>
    <mergeCell ref="AJ53:AJ55"/>
    <mergeCell ref="AK53:AL55"/>
    <mergeCell ref="AN53:AO55"/>
    <mergeCell ref="AQ53:AR55"/>
    <mergeCell ref="AT53:AU55"/>
    <mergeCell ref="BZ53:BZ55"/>
    <mergeCell ref="CA53:CA55"/>
    <mergeCell ref="CB53:CB55"/>
    <mergeCell ref="CD53:CE55"/>
    <mergeCell ref="BX49:BY51"/>
    <mergeCell ref="BZ49:BZ51"/>
    <mergeCell ref="CA49:CA51"/>
    <mergeCell ref="CB49:CB51"/>
    <mergeCell ref="CD49:CE51"/>
    <mergeCell ref="BX52:BY52"/>
    <mergeCell ref="CD52:CE52"/>
  </mergeCells>
  <conditionalFormatting sqref="E13:F43">
    <cfRule type="containsBlanks" dxfId="1" priority="1">
      <formula>LEN(TRIM(E13))=0</formula>
    </cfRule>
  </conditionalFormatting>
  <conditionalFormatting sqref="E13:F43">
    <cfRule type="containsText" dxfId="0" priority="2" operator="containsText" text="Yes">
      <formula>NOT(ISERROR(SEARCH(("Yes"),(E13))))</formula>
    </cfRule>
  </conditionalFormatting>
  <conditionalFormatting sqref="E13:F43">
    <cfRule type="containsText" dxfId="2" priority="3" operator="containsText" text="No">
      <formula>NOT(ISERROR(SEARCH(("No"),(E13))))</formula>
    </cfRule>
  </conditionalFormatting>
  <conditionalFormatting sqref="I49:J51 M49:N51 Q49:R51">
    <cfRule type="cellIs" dxfId="0" priority="4" operator="greaterThan">
      <formula>"40%"</formula>
    </cfRule>
  </conditionalFormatting>
  <conditionalFormatting sqref="I49:J51 M49:N51 Q49:R51">
    <cfRule type="beginsWith" dxfId="3" priority="5" operator="beginsWith" text="3">
      <formula>LEFT((I49),LEN("3"))=("3")</formula>
    </cfRule>
  </conditionalFormatting>
  <conditionalFormatting sqref="I49:J51 M49:N51 Q49:R51">
    <cfRule type="cellIs" dxfId="4" priority="6" operator="lessThan">
      <formula>30</formula>
    </cfRule>
  </conditionalFormatting>
  <conditionalFormatting sqref="I53:J55 M53:N55 Q53:R55">
    <cfRule type="cellIs" dxfId="0" priority="7" operator="greaterThan">
      <formula>"15%"</formula>
    </cfRule>
  </conditionalFormatting>
  <conditionalFormatting sqref="I53:J55 M53:N55 Q53:R55">
    <cfRule type="cellIs" dxfId="3" priority="8" operator="between">
      <formula>"10%"</formula>
      <formula>"15%"</formula>
    </cfRule>
  </conditionalFormatting>
  <conditionalFormatting sqref="I53:J55 M53:N55 Q53:R55">
    <cfRule type="cellIs" dxfId="2" priority="9" operator="lessThan">
      <formula>"10%"</formula>
    </cfRule>
  </conditionalFormatting>
  <conditionalFormatting sqref="F49:G51">
    <cfRule type="cellIs" dxfId="0" priority="10" operator="lessThan">
      <formula>25</formula>
    </cfRule>
  </conditionalFormatting>
  <conditionalFormatting sqref="F49:G51">
    <cfRule type="cellIs" dxfId="1" priority="11" operator="between">
      <formula>25.1</formula>
      <formula>35</formula>
    </cfRule>
  </conditionalFormatting>
  <conditionalFormatting sqref="F53:G55">
    <cfRule type="cellIs" dxfId="0" priority="12" operator="greaterThan">
      <formula>"125%"</formula>
    </cfRule>
  </conditionalFormatting>
  <conditionalFormatting sqref="F53:G55">
    <cfRule type="cellIs" dxfId="1" priority="13" operator="between">
      <formula>"100%"</formula>
      <formula>"124.90%"</formula>
    </cfRule>
  </conditionalFormatting>
  <conditionalFormatting sqref="F53:G55">
    <cfRule type="cellIs" dxfId="2" priority="14" operator="lessThan">
      <formula>"99.90%"</formula>
    </cfRule>
  </conditionalFormatting>
  <conditionalFormatting sqref="V49:W51 AZ49:BA51">
    <cfRule type="cellIs" dxfId="0" priority="15" operator="greaterThan">
      <formula>"85%"</formula>
    </cfRule>
  </conditionalFormatting>
  <conditionalFormatting sqref="V49:W51 AZ49:BA51">
    <cfRule type="cellIs" dxfId="1" priority="16" operator="between">
      <formula>"70%"</formula>
      <formula>"84.90%"</formula>
    </cfRule>
  </conditionalFormatting>
  <conditionalFormatting sqref="V49:W51 AZ49:BA51">
    <cfRule type="cellIs" dxfId="2" priority="17" operator="lessThan">
      <formula>"69.90%"</formula>
    </cfRule>
  </conditionalFormatting>
  <conditionalFormatting sqref="X53:Z55 AK49 AM49:AN49 AQ49 AT49 BB53:BD55 BO49 BQ49:BR49 BU49 BX49 CD49">
    <cfRule type="cellIs" dxfId="0" priority="18" operator="greaterThan">
      <formula>"30%"</formula>
    </cfRule>
  </conditionalFormatting>
  <conditionalFormatting sqref="X53:Z55 AK49 AM49:AN49 AQ49 AT49 BB53:BD55 BO49 BQ49:BR49 BU49 BX49 CD49">
    <cfRule type="cellIs" dxfId="1" priority="19" operator="between">
      <formula>"20%"</formula>
      <formula>"29.90%"</formula>
    </cfRule>
  </conditionalFormatting>
  <conditionalFormatting sqref="X53:Z55 AK49 AM49:AN49 AQ49 AT49 BB53:BD55 BO49 BQ49:BR49 BU49 BX49 CD49">
    <cfRule type="cellIs" dxfId="2" priority="20" operator="lessThan">
      <formula>"19.99%"</formula>
    </cfRule>
  </conditionalFormatting>
  <conditionalFormatting sqref="V53:W55 AK53 AK57 AM53:AN53 AN57 AQ53 AQ57 AT53 AT57 AZ53:BA55 BO53 BO57 BQ53:BR53 BR57 BU53 BU57 BX53 BX57 CD53 CD57">
    <cfRule type="cellIs" dxfId="0" priority="21" operator="greaterThan">
      <formula>"80%"</formula>
    </cfRule>
  </conditionalFormatting>
  <conditionalFormatting sqref="V53:W55 AK53 AK57 AM53:AN53 AN57 AQ53 AQ57 AT53 AT57 AZ53:BA55 BO53 BO57 BQ53:BR53 BR57 BU53 BU57 BX53 BX57 CD53 CD57">
    <cfRule type="cellIs" dxfId="1" priority="22" operator="between">
      <formula>"70%"</formula>
      <formula>"79.99%"</formula>
    </cfRule>
  </conditionalFormatting>
  <conditionalFormatting sqref="V53:W55 AK53 AK57 AM53:AN53 AN57 AQ53 AQ57 AT53 AT57 AZ53:BA55 BO53 BO57 BQ53:BR53 BR57 BU53 BU57 BX53 BX57 CD53 CD57">
    <cfRule type="cellIs" dxfId="2" priority="23" operator="lessThan">
      <formula>"69.99%"</formula>
    </cfRule>
  </conditionalFormatting>
  <conditionalFormatting sqref="AV49:AV51 BZ49:BZ51">
    <cfRule type="cellIs" dxfId="0" priority="24" operator="lessThan">
      <formula>150</formula>
    </cfRule>
  </conditionalFormatting>
  <conditionalFormatting sqref="AV49:AV51 BZ49:BZ51">
    <cfRule type="cellIs" dxfId="1" priority="25" operator="between">
      <formula>150.01</formula>
      <formula>250</formula>
    </cfRule>
  </conditionalFormatting>
  <conditionalFormatting sqref="AV49:AV51 BZ49:BZ51">
    <cfRule type="cellIs" dxfId="2" priority="26" operator="greaterThan">
      <formula>250.01</formula>
    </cfRule>
  </conditionalFormatting>
  <conditionalFormatting sqref="AW49:AW51 CA49:CA51">
    <cfRule type="cellIs" dxfId="0" priority="27" operator="lessThan">
      <formula>300</formula>
    </cfRule>
  </conditionalFormatting>
  <conditionalFormatting sqref="AW49:AW51 CA49:CA51">
    <cfRule type="cellIs" dxfId="1" priority="28" operator="between">
      <formula>300.01</formula>
      <formula>400</formula>
    </cfRule>
  </conditionalFormatting>
  <conditionalFormatting sqref="AW49:AW51 CA49:CA51">
    <cfRule type="cellIs" dxfId="2" priority="29" operator="greaterThan">
      <formula>400.01</formula>
    </cfRule>
  </conditionalFormatting>
  <conditionalFormatting sqref="AX49:AX51 CB49:CB51">
    <cfRule type="cellIs" dxfId="0" priority="30" operator="greaterThan">
      <formula>"120%"</formula>
    </cfRule>
  </conditionalFormatting>
  <conditionalFormatting sqref="AX49:AX51 CB49:CB51">
    <cfRule type="cellIs" dxfId="1" priority="31" operator="between">
      <formula>"100%"</formula>
      <formula>"119.99%"</formula>
    </cfRule>
  </conditionalFormatting>
  <conditionalFormatting sqref="AX49:AX51 CB49:CB51">
    <cfRule type="cellIs" dxfId="2" priority="32" operator="lessThan">
      <formula>"99.99%"</formula>
    </cfRule>
  </conditionalFormatting>
  <conditionalFormatting sqref="AX53:AX55 CB53:CB55">
    <cfRule type="cellIs" dxfId="0" priority="33" operator="greaterThan">
      <formula>"500%"</formula>
    </cfRule>
  </conditionalFormatting>
  <conditionalFormatting sqref="AX53:AX55 CB53:CB55">
    <cfRule type="cellIs" dxfId="1" priority="34" operator="between">
      <formula>"250%"</formula>
      <formula>"499.99%"</formula>
    </cfRule>
  </conditionalFormatting>
  <conditionalFormatting sqref="AX53:AX55 CB53:CB55">
    <cfRule type="cellIs" dxfId="2" priority="35" operator="lessThan">
      <formula>"249.99%"</formula>
    </cfRule>
  </conditionalFormatting>
  <conditionalFormatting sqref="F49:G51">
    <cfRule type="cellIs" dxfId="2" priority="36" operator="greaterThan">
      <formula>35.01</formula>
    </cfRule>
  </conditionalFormatting>
  <dataValidations>
    <dataValidation type="list" allowBlank="1" sqref="E13:F43">
      <formula1>"Yes,No"</formula1>
    </dataValidation>
  </dataValidations>
  <hyperlinks>
    <hyperlink r:id="rId2" ref="A3"/>
  </hyperlinks>
  <drawing r:id="rId3"/>
  <legacyDrawing r:id="rId4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 outlineLevelCol="2"/>
  <cols>
    <col customWidth="1" min="1" max="1" width="6.75"/>
    <col customWidth="1" min="2" max="2" width="8.13"/>
    <col customWidth="1" min="3" max="3" width="7.25" outlineLevel="1"/>
    <col customWidth="1" min="4" max="4" width="8.75" outlineLevel="1"/>
    <col customWidth="1" min="5" max="5" width="8.0" outlineLevel="1"/>
    <col customWidth="1" min="6" max="6" width="8.13" outlineLevel="1"/>
    <col customWidth="1" min="7" max="7" width="13.13"/>
    <col customWidth="1" min="8" max="8" width="9.75"/>
    <col customWidth="1" min="9" max="9" width="9.5"/>
    <col customWidth="1" min="10" max="10" width="14.13"/>
    <col customWidth="1" min="11" max="11" width="9.5"/>
    <col customWidth="1" hidden="1" min="12" max="12" width="6.38" outlineLevel="1"/>
    <col customWidth="1" hidden="1" min="13" max="15" width="9.5" outlineLevel="1"/>
    <col customWidth="1" hidden="1" min="16" max="16" width="7.25" outlineLevel="2"/>
    <col customWidth="1" hidden="1" min="17" max="19" width="9.5" outlineLevel="2"/>
    <col customWidth="1" hidden="1" min="20" max="20" width="9.5" outlineLevel="1"/>
    <col customWidth="1" min="21" max="21" width="6.88"/>
    <col customWidth="1" min="22" max="23" width="10.25"/>
    <col customWidth="1" min="24" max="25" width="10.5"/>
    <col customWidth="1" min="26" max="26" width="10.0"/>
    <col customWidth="1" min="27" max="27" width="12.88"/>
    <col customWidth="1" min="28" max="28" width="13.88"/>
    <col customWidth="1" min="29" max="29" width="6.88"/>
    <col customWidth="1" min="30" max="32" width="10.25"/>
    <col customWidth="1" min="33" max="34" width="10.5"/>
    <col customWidth="1" min="35" max="35" width="8.63"/>
    <col customWidth="1" min="36" max="36" width="12.88"/>
    <col customWidth="1" min="37" max="37" width="13.88"/>
    <col customWidth="1" min="38" max="42" width="9.5"/>
    <col customWidth="1" min="43" max="43" width="10.5"/>
    <col customWidth="1" min="44" max="44" width="11.0"/>
    <col customWidth="1" min="45" max="46" width="14.0"/>
    <col customWidth="1" min="47" max="47" width="6.75"/>
    <col customWidth="1" min="48" max="86" width="14.0"/>
  </cols>
  <sheetData>
    <row r="1" ht="18.75" customHeight="1">
      <c r="A1" s="56"/>
      <c r="B1" s="57" t="s">
        <v>64</v>
      </c>
      <c r="C1" s="3"/>
      <c r="D1" s="3"/>
      <c r="E1" s="3"/>
      <c r="F1" s="3"/>
      <c r="G1" s="3"/>
      <c r="H1" s="3"/>
      <c r="I1" s="3"/>
      <c r="J1" s="3"/>
      <c r="K1" s="58" t="s">
        <v>65</v>
      </c>
      <c r="L1" s="3"/>
      <c r="M1" s="3"/>
      <c r="N1" s="3"/>
      <c r="O1" s="58" t="s">
        <v>188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58"/>
      <c r="AC1" s="3"/>
      <c r="AD1" s="3"/>
      <c r="AE1" s="3"/>
      <c r="AF1" s="3"/>
      <c r="AG1" s="3"/>
      <c r="AH1" s="3"/>
      <c r="AI1" s="3"/>
      <c r="AJ1" s="3"/>
      <c r="AK1" s="58"/>
      <c r="AL1" s="58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</row>
    <row r="2" ht="26.25" customHeight="1">
      <c r="A2" s="3"/>
      <c r="C2" s="3"/>
      <c r="D2" s="3"/>
      <c r="E2" s="3"/>
      <c r="F2" s="3"/>
      <c r="G2" s="59">
        <v>44835.0</v>
      </c>
      <c r="H2" s="39"/>
      <c r="I2" s="39"/>
      <c r="J2" s="39"/>
      <c r="K2" s="3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</row>
    <row r="3" ht="18.0" customHeight="1">
      <c r="A3" s="60" t="s">
        <v>67</v>
      </c>
      <c r="C3" s="3"/>
      <c r="D3" s="3"/>
      <c r="E3" s="3"/>
      <c r="F3" s="3"/>
      <c r="G3" s="61" t="s">
        <v>68</v>
      </c>
      <c r="H3" s="62"/>
      <c r="I3" s="62"/>
      <c r="J3" s="62"/>
      <c r="K3" s="6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64" t="s">
        <v>69</v>
      </c>
      <c r="X3" s="12"/>
      <c r="Y3" s="285" t="s">
        <v>189</v>
      </c>
      <c r="Z3" s="286" t="s">
        <v>190</v>
      </c>
      <c r="AA3" s="67" t="s">
        <v>72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</row>
    <row r="4" ht="18.0" customHeight="1">
      <c r="C4" s="3"/>
      <c r="D4" s="3"/>
      <c r="E4" s="3"/>
      <c r="F4" s="3"/>
      <c r="G4" s="68" t="s">
        <v>73</v>
      </c>
      <c r="H4" s="12"/>
      <c r="I4" s="69">
        <f>SUM(H44+D44)</f>
        <v>88</v>
      </c>
      <c r="J4" s="70" t="s">
        <v>74</v>
      </c>
      <c r="K4" s="71">
        <f>SUM(CD44)</f>
        <v>23</v>
      </c>
      <c r="L4" s="3"/>
      <c r="M4" s="3"/>
      <c r="N4" s="3"/>
      <c r="O4" s="3"/>
      <c r="P4" s="3"/>
      <c r="Q4" s="3"/>
      <c r="R4" s="3"/>
      <c r="S4" s="3"/>
      <c r="T4" s="3"/>
      <c r="U4" s="72" t="s">
        <v>75</v>
      </c>
      <c r="V4" s="3"/>
      <c r="W4" s="68" t="s">
        <v>76</v>
      </c>
      <c r="X4" s="12"/>
      <c r="Y4" s="73">
        <f>AV44</f>
        <v>5</v>
      </c>
      <c r="Z4" s="73">
        <f>BZ44</f>
        <v>18</v>
      </c>
      <c r="AA4" s="74" t="str">
        <f t="shared" ref="AA4:AA8" si="1">if(Y4&gt;Z4,$Y$3,if(Y4&lt;Z4,$Z$3,""))</f>
        <v>Salesperson 2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</row>
    <row r="5" ht="17.25" customHeight="1">
      <c r="A5" s="75"/>
      <c r="C5" s="3"/>
      <c r="D5" s="3"/>
      <c r="E5" s="3"/>
      <c r="F5" s="3"/>
      <c r="G5" s="68" t="s">
        <v>77</v>
      </c>
      <c r="H5" s="12"/>
      <c r="I5" s="76">
        <f>I44+M44+Q44</f>
        <v>199</v>
      </c>
      <c r="J5" s="70" t="s">
        <v>78</v>
      </c>
      <c r="K5" s="80">
        <f>SUM(CE44)</f>
        <v>45500</v>
      </c>
      <c r="L5" s="3"/>
      <c r="M5" s="3"/>
      <c r="N5" s="3"/>
      <c r="O5" s="3"/>
      <c r="P5" s="3"/>
      <c r="Q5" s="3"/>
      <c r="R5" s="3"/>
      <c r="S5" s="3"/>
      <c r="T5" s="3"/>
      <c r="U5" s="78">
        <f>iferror(K5/K4,0)</f>
        <v>1978.26087</v>
      </c>
      <c r="V5" s="3"/>
      <c r="W5" s="68" t="s">
        <v>79</v>
      </c>
      <c r="X5" s="12"/>
      <c r="Y5" s="79">
        <f>IFERROR(AV44/(W44+AE44+AN44),0)</f>
        <v>0.1351351351</v>
      </c>
      <c r="Z5" s="79">
        <f>IFERROR(BZ44/(BA44+BI44+BR44),0)</f>
        <v>0.2432432432</v>
      </c>
      <c r="AA5" s="74" t="str">
        <f t="shared" si="1"/>
        <v>Salesperson 2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</row>
    <row r="6" ht="16.5" customHeight="1">
      <c r="A6" s="3"/>
      <c r="B6" s="3"/>
      <c r="C6" s="3"/>
      <c r="D6" s="3"/>
      <c r="E6" s="3"/>
      <c r="F6" s="3"/>
      <c r="G6" s="68" t="s">
        <v>191</v>
      </c>
      <c r="H6" s="12"/>
      <c r="I6" s="76">
        <f>SUM(T44)</f>
        <v>25</v>
      </c>
      <c r="J6" s="70" t="s">
        <v>81</v>
      </c>
      <c r="K6" s="80">
        <f>SUM(CF44)</f>
        <v>72000</v>
      </c>
      <c r="L6" s="3"/>
      <c r="M6" s="3"/>
      <c r="N6" s="3"/>
      <c r="O6" s="3"/>
      <c r="P6" s="3"/>
      <c r="Q6" s="3"/>
      <c r="R6" s="3"/>
      <c r="S6" s="3"/>
      <c r="T6" s="3"/>
      <c r="U6" s="78">
        <f>iferror(K6/K4,0)</f>
        <v>3130.434783</v>
      </c>
      <c r="V6" s="3"/>
      <c r="W6" s="68" t="s">
        <v>82</v>
      </c>
      <c r="X6" s="12"/>
      <c r="Y6" s="80">
        <f>AW45</f>
        <v>2500</v>
      </c>
      <c r="Z6" s="80">
        <f>CA45</f>
        <v>1833.333333</v>
      </c>
      <c r="AA6" s="74" t="str">
        <f t="shared" si="1"/>
        <v>Salesperson 1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</row>
    <row r="7" ht="16.5" customHeight="1">
      <c r="A7" s="3"/>
      <c r="B7" s="3"/>
      <c r="C7" s="3"/>
      <c r="D7" s="3"/>
      <c r="E7" s="3"/>
      <c r="F7" s="3"/>
      <c r="G7" s="68" t="s">
        <v>192</v>
      </c>
      <c r="H7" s="12"/>
      <c r="I7" s="76">
        <f>AD44+BH44</f>
        <v>27</v>
      </c>
      <c r="J7" s="70" t="s">
        <v>84</v>
      </c>
      <c r="K7" s="79">
        <f>SUM(AX49)</f>
        <v>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68" t="s">
        <v>85</v>
      </c>
      <c r="X7" s="12"/>
      <c r="Y7" s="80">
        <f>AX45</f>
        <v>3200</v>
      </c>
      <c r="Z7" s="80">
        <f>CB45</f>
        <v>3111.111111</v>
      </c>
      <c r="AA7" s="74" t="str">
        <f t="shared" si="1"/>
        <v>Salesperson 1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82" t="s">
        <v>86</v>
      </c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82" t="s">
        <v>86</v>
      </c>
      <c r="CG7" s="3"/>
      <c r="CH7" s="3"/>
    </row>
    <row r="8" ht="17.25" customHeight="1">
      <c r="A8" s="3"/>
      <c r="B8" s="3"/>
      <c r="C8" s="3"/>
      <c r="D8" s="3"/>
      <c r="E8" s="3"/>
      <c r="F8" s="3"/>
      <c r="G8" s="68" t="s">
        <v>83</v>
      </c>
      <c r="H8" s="12"/>
      <c r="I8" s="76">
        <f>BQ44+AM44+V44+AZ44</f>
        <v>106</v>
      </c>
      <c r="J8" s="70" t="s">
        <v>88</v>
      </c>
      <c r="K8" s="79">
        <f>SUM(AX53)</f>
        <v>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287" t="s">
        <v>193</v>
      </c>
      <c r="X8" s="12"/>
      <c r="Y8" s="288">
        <f t="shared" ref="Y8:Z8" si="2">Y5*Y7</f>
        <v>432.4324324</v>
      </c>
      <c r="Z8" s="288">
        <f t="shared" si="2"/>
        <v>756.7567568</v>
      </c>
      <c r="AA8" s="74" t="str">
        <f t="shared" si="1"/>
        <v>Salesperson 2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CG8" s="3"/>
      <c r="CH8" s="3"/>
    </row>
    <row r="9" ht="18.0" customHeight="1">
      <c r="A9" s="3"/>
      <c r="B9" s="3"/>
      <c r="C9" s="3"/>
      <c r="D9" s="3"/>
      <c r="E9" s="3"/>
      <c r="F9" s="3"/>
      <c r="G9" s="68" t="s">
        <v>87</v>
      </c>
      <c r="H9" s="12"/>
      <c r="I9" s="76">
        <f>W44+AE44+AN44+BA44+BI44+BR44</f>
        <v>111</v>
      </c>
      <c r="J9" s="70" t="s">
        <v>89</v>
      </c>
      <c r="K9" s="289">
        <f>SUM(V49)</f>
        <v>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82"/>
      <c r="AW9" s="82"/>
      <c r="AX9" s="82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82"/>
      <c r="CA9" s="82"/>
      <c r="CB9" s="82"/>
      <c r="CC9" s="3"/>
      <c r="CD9" s="82"/>
      <c r="CE9" s="82"/>
      <c r="CF9" s="82"/>
      <c r="CG9" s="3"/>
      <c r="CH9" s="3"/>
    </row>
    <row r="10" ht="18.0" customHeight="1">
      <c r="A10" s="3"/>
      <c r="B10" s="3"/>
      <c r="C10" s="3"/>
      <c r="D10" s="3"/>
      <c r="E10" s="3"/>
      <c r="F10" s="3"/>
      <c r="G10" s="3"/>
      <c r="H10" s="3"/>
      <c r="I10" s="3">
        <v>44.0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83" t="s">
        <v>194</v>
      </c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5"/>
      <c r="AY10" s="3"/>
      <c r="AZ10" s="86" t="s">
        <v>195</v>
      </c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5"/>
      <c r="CC10" s="3"/>
      <c r="CD10" s="87" t="s">
        <v>92</v>
      </c>
      <c r="CG10" s="3"/>
      <c r="CH10" s="3"/>
    </row>
    <row r="11" ht="27.75" customHeight="1">
      <c r="A11" s="3"/>
      <c r="B11" s="3"/>
      <c r="C11" s="3"/>
      <c r="D11" s="3"/>
      <c r="E11" s="3"/>
      <c r="F11" s="3"/>
      <c r="G11" s="58" t="s">
        <v>218</v>
      </c>
      <c r="H11" s="58" t="s">
        <v>219</v>
      </c>
      <c r="I11" s="133" t="s">
        <v>93</v>
      </c>
      <c r="J11" s="16"/>
      <c r="K11" s="12"/>
      <c r="L11" s="290"/>
      <c r="M11" s="93" t="s">
        <v>196</v>
      </c>
      <c r="N11" s="84"/>
      <c r="O11" s="85"/>
      <c r="P11" s="91"/>
      <c r="Q11" s="93" t="s">
        <v>197</v>
      </c>
      <c r="R11" s="84"/>
      <c r="S11" s="85"/>
      <c r="T11" s="291" t="s">
        <v>198</v>
      </c>
      <c r="U11" s="91"/>
      <c r="V11" s="92" t="s">
        <v>94</v>
      </c>
      <c r="W11" s="84"/>
      <c r="X11" s="84"/>
      <c r="Y11" s="84"/>
      <c r="Z11" s="84"/>
      <c r="AA11" s="84"/>
      <c r="AB11" s="85"/>
      <c r="AC11" s="91"/>
      <c r="AD11" s="322" t="s">
        <v>221</v>
      </c>
      <c r="AE11" s="84"/>
      <c r="AF11" s="84"/>
      <c r="AG11" s="84"/>
      <c r="AH11" s="84"/>
      <c r="AI11" s="84"/>
      <c r="AJ11" s="84"/>
      <c r="AK11" s="85"/>
      <c r="AL11" s="91"/>
      <c r="AM11" s="93" t="s">
        <v>95</v>
      </c>
      <c r="AN11" s="84"/>
      <c r="AO11" s="84"/>
      <c r="AP11" s="84"/>
      <c r="AQ11" s="84"/>
      <c r="AR11" s="84"/>
      <c r="AS11" s="84"/>
      <c r="AT11" s="85"/>
      <c r="AU11" s="3"/>
      <c r="AV11" s="94" t="s">
        <v>96</v>
      </c>
      <c r="AY11" s="95"/>
      <c r="AZ11" s="92" t="s">
        <v>94</v>
      </c>
      <c r="BA11" s="84"/>
      <c r="BB11" s="84"/>
      <c r="BC11" s="84"/>
      <c r="BD11" s="84"/>
      <c r="BE11" s="84"/>
      <c r="BF11" s="85"/>
      <c r="BG11" s="91"/>
      <c r="BH11" s="322" t="s">
        <v>221</v>
      </c>
      <c r="BI11" s="84"/>
      <c r="BJ11" s="84"/>
      <c r="BK11" s="84"/>
      <c r="BL11" s="84"/>
      <c r="BM11" s="84"/>
      <c r="BN11" s="84"/>
      <c r="BO11" s="85"/>
      <c r="BP11" s="91"/>
      <c r="BQ11" s="93" t="s">
        <v>95</v>
      </c>
      <c r="BR11" s="84"/>
      <c r="BS11" s="84"/>
      <c r="BT11" s="84"/>
      <c r="BU11" s="84"/>
      <c r="BV11" s="84"/>
      <c r="BW11" s="84"/>
      <c r="BX11" s="85"/>
      <c r="BY11" s="3"/>
      <c r="BZ11" s="94" t="s">
        <v>96</v>
      </c>
      <c r="CC11" s="95"/>
      <c r="CG11" s="95"/>
      <c r="CH11" s="95"/>
    </row>
    <row r="12" ht="15.75" customHeight="1">
      <c r="A12" s="96"/>
      <c r="B12" s="45" t="s">
        <v>97</v>
      </c>
      <c r="C12" s="97"/>
      <c r="D12" s="45" t="s">
        <v>98</v>
      </c>
      <c r="E12" s="98" t="s">
        <v>99</v>
      </c>
      <c r="F12" s="98" t="s">
        <v>100</v>
      </c>
      <c r="G12" s="99" t="s">
        <v>101</v>
      </c>
      <c r="H12" s="98" t="s">
        <v>102</v>
      </c>
      <c r="I12" s="100" t="s">
        <v>147</v>
      </c>
      <c r="J12" s="100" t="s">
        <v>200</v>
      </c>
      <c r="K12" s="100" t="s">
        <v>105</v>
      </c>
      <c r="L12" s="101"/>
      <c r="M12" s="100" t="s">
        <v>147</v>
      </c>
      <c r="N12" s="100" t="s">
        <v>200</v>
      </c>
      <c r="O12" s="100" t="s">
        <v>105</v>
      </c>
      <c r="P12" s="101"/>
      <c r="Q12" s="100" t="s">
        <v>147</v>
      </c>
      <c r="R12" s="100" t="s">
        <v>200</v>
      </c>
      <c r="S12" s="100" t="s">
        <v>105</v>
      </c>
      <c r="T12" s="100" t="s">
        <v>201</v>
      </c>
      <c r="U12" s="101"/>
      <c r="V12" s="100" t="s">
        <v>109</v>
      </c>
      <c r="W12" s="100" t="s">
        <v>87</v>
      </c>
      <c r="X12" s="100" t="s">
        <v>110</v>
      </c>
      <c r="Y12" s="100" t="s">
        <v>111</v>
      </c>
      <c r="Z12" s="100" t="s">
        <v>112</v>
      </c>
      <c r="AA12" s="100" t="s">
        <v>113</v>
      </c>
      <c r="AB12" s="100" t="s">
        <v>114</v>
      </c>
      <c r="AC12" s="101"/>
      <c r="AD12" s="100" t="s">
        <v>109</v>
      </c>
      <c r="AE12" s="100" t="s">
        <v>202</v>
      </c>
      <c r="AF12" s="100" t="s">
        <v>115</v>
      </c>
      <c r="AG12" s="100" t="s">
        <v>116</v>
      </c>
      <c r="AH12" s="100" t="s">
        <v>111</v>
      </c>
      <c r="AI12" s="100" t="s">
        <v>112</v>
      </c>
      <c r="AJ12" s="100" t="s">
        <v>113</v>
      </c>
      <c r="AK12" s="100" t="s">
        <v>114</v>
      </c>
      <c r="AL12" s="101"/>
      <c r="AM12" s="100" t="s">
        <v>109</v>
      </c>
      <c r="AN12" s="98" t="s">
        <v>87</v>
      </c>
      <c r="AO12" s="98" t="s">
        <v>115</v>
      </c>
      <c r="AP12" s="98" t="s">
        <v>116</v>
      </c>
      <c r="AQ12" s="98" t="s">
        <v>111</v>
      </c>
      <c r="AR12" s="98" t="s">
        <v>112</v>
      </c>
      <c r="AS12" s="98" t="s">
        <v>113</v>
      </c>
      <c r="AT12" s="98" t="s">
        <v>114</v>
      </c>
      <c r="AU12" s="3"/>
      <c r="AV12" s="98" t="s">
        <v>76</v>
      </c>
      <c r="AW12" s="98" t="s">
        <v>117</v>
      </c>
      <c r="AX12" s="98" t="s">
        <v>118</v>
      </c>
      <c r="AY12" s="102"/>
      <c r="AZ12" s="100" t="s">
        <v>109</v>
      </c>
      <c r="BA12" s="100" t="s">
        <v>87</v>
      </c>
      <c r="BB12" s="100" t="s">
        <v>110</v>
      </c>
      <c r="BC12" s="100" t="s">
        <v>111</v>
      </c>
      <c r="BD12" s="100" t="s">
        <v>112</v>
      </c>
      <c r="BE12" s="100" t="s">
        <v>113</v>
      </c>
      <c r="BF12" s="100" t="s">
        <v>114</v>
      </c>
      <c r="BG12" s="101"/>
      <c r="BH12" s="100" t="s">
        <v>109</v>
      </c>
      <c r="BI12" s="100" t="s">
        <v>202</v>
      </c>
      <c r="BJ12" s="100" t="s">
        <v>115</v>
      </c>
      <c r="BK12" s="100" t="s">
        <v>116</v>
      </c>
      <c r="BL12" s="100" t="s">
        <v>111</v>
      </c>
      <c r="BM12" s="100" t="s">
        <v>112</v>
      </c>
      <c r="BN12" s="100" t="s">
        <v>113</v>
      </c>
      <c r="BO12" s="100" t="s">
        <v>114</v>
      </c>
      <c r="BP12" s="101"/>
      <c r="BQ12" s="100" t="s">
        <v>109</v>
      </c>
      <c r="BR12" s="98" t="s">
        <v>87</v>
      </c>
      <c r="BS12" s="98" t="s">
        <v>115</v>
      </c>
      <c r="BT12" s="98" t="s">
        <v>116</v>
      </c>
      <c r="BU12" s="98" t="s">
        <v>111</v>
      </c>
      <c r="BV12" s="98" t="s">
        <v>112</v>
      </c>
      <c r="BW12" s="98" t="s">
        <v>113</v>
      </c>
      <c r="BX12" s="98" t="s">
        <v>114</v>
      </c>
      <c r="BY12" s="3"/>
      <c r="BZ12" s="98" t="s">
        <v>76</v>
      </c>
      <c r="CA12" s="98" t="s">
        <v>117</v>
      </c>
      <c r="CB12" s="98" t="s">
        <v>118</v>
      </c>
      <c r="CC12" s="102"/>
      <c r="CD12" s="98" t="s">
        <v>76</v>
      </c>
      <c r="CE12" s="98" t="s">
        <v>117</v>
      </c>
      <c r="CF12" s="98" t="s">
        <v>118</v>
      </c>
      <c r="CG12" s="102"/>
      <c r="CH12" s="102"/>
    </row>
    <row r="13" ht="14.25" customHeight="1">
      <c r="A13" s="103"/>
      <c r="B13" s="104">
        <f>G2</f>
        <v>44835</v>
      </c>
      <c r="C13" s="97"/>
      <c r="D13" s="105" t="s">
        <v>119</v>
      </c>
      <c r="E13" s="105"/>
      <c r="F13" s="105"/>
      <c r="G13" s="106">
        <v>7000.0</v>
      </c>
      <c r="H13" s="105">
        <v>2.0</v>
      </c>
      <c r="I13" s="105">
        <v>2.0</v>
      </c>
      <c r="J13" s="105">
        <v>1.0</v>
      </c>
      <c r="K13" s="105">
        <v>0.0</v>
      </c>
      <c r="L13" s="107"/>
      <c r="M13" s="105">
        <v>0.0</v>
      </c>
      <c r="N13" s="105">
        <v>0.0</v>
      </c>
      <c r="O13" s="105">
        <v>0.0</v>
      </c>
      <c r="P13" s="107"/>
      <c r="Q13" s="105">
        <v>0.0</v>
      </c>
      <c r="R13" s="105">
        <v>0.0</v>
      </c>
      <c r="S13" s="105">
        <v>0.0</v>
      </c>
      <c r="T13" s="293">
        <f t="shared" ref="T13:T43" si="6">sum(K13+O13+S13)</f>
        <v>0</v>
      </c>
      <c r="U13" s="107"/>
      <c r="V13" s="105">
        <v>0.0</v>
      </c>
      <c r="W13" s="105">
        <v>0.0</v>
      </c>
      <c r="X13" s="105">
        <v>0.0</v>
      </c>
      <c r="Y13" s="105">
        <v>0.0</v>
      </c>
      <c r="Z13" s="105">
        <v>0.0</v>
      </c>
      <c r="AA13" s="106">
        <v>0.0</v>
      </c>
      <c r="AB13" s="106">
        <v>0.0</v>
      </c>
      <c r="AC13" s="107"/>
      <c r="AD13" s="105">
        <v>0.0</v>
      </c>
      <c r="AE13" s="105">
        <v>0.0</v>
      </c>
      <c r="AF13" s="105">
        <v>0.0</v>
      </c>
      <c r="AG13" s="105">
        <v>0.0</v>
      </c>
      <c r="AH13" s="105">
        <v>0.0</v>
      </c>
      <c r="AI13" s="105">
        <v>0.0</v>
      </c>
      <c r="AJ13" s="106">
        <v>0.0</v>
      </c>
      <c r="AK13" s="106">
        <v>0.0</v>
      </c>
      <c r="AL13" s="107"/>
      <c r="AM13" s="105">
        <v>0.0</v>
      </c>
      <c r="AN13" s="105">
        <v>0.0</v>
      </c>
      <c r="AO13" s="105">
        <v>0.0</v>
      </c>
      <c r="AP13" s="105">
        <v>0.0</v>
      </c>
      <c r="AQ13" s="105">
        <v>0.0</v>
      </c>
      <c r="AR13" s="105">
        <v>0.0</v>
      </c>
      <c r="AS13" s="106">
        <v>0.0</v>
      </c>
      <c r="AT13" s="106">
        <v>0.0</v>
      </c>
      <c r="AU13" s="3"/>
      <c r="AV13" s="108">
        <f t="shared" ref="AV13:AX13" si="3">sum(Z13+AI13+AR13)</f>
        <v>0</v>
      </c>
      <c r="AW13" s="109">
        <f t="shared" si="3"/>
        <v>0</v>
      </c>
      <c r="AX13" s="109">
        <f t="shared" si="3"/>
        <v>0</v>
      </c>
      <c r="AY13" s="107"/>
      <c r="AZ13" s="105">
        <v>1.0</v>
      </c>
      <c r="BA13" s="105">
        <v>1.0</v>
      </c>
      <c r="BB13" s="105">
        <v>0.0</v>
      </c>
      <c r="BC13" s="105">
        <v>0.0</v>
      </c>
      <c r="BD13" s="105">
        <v>1.0</v>
      </c>
      <c r="BE13" s="106">
        <v>1500.0</v>
      </c>
      <c r="BF13" s="106">
        <v>3000.0</v>
      </c>
      <c r="BG13" s="107"/>
      <c r="BH13" s="105">
        <v>0.0</v>
      </c>
      <c r="BI13" s="105">
        <v>0.0</v>
      </c>
      <c r="BJ13" s="105">
        <v>0.0</v>
      </c>
      <c r="BK13" s="105">
        <v>0.0</v>
      </c>
      <c r="BL13" s="105">
        <v>0.0</v>
      </c>
      <c r="BM13" s="105">
        <v>0.0</v>
      </c>
      <c r="BN13" s="106">
        <v>0.0</v>
      </c>
      <c r="BO13" s="106">
        <v>0.0</v>
      </c>
      <c r="BP13" s="107"/>
      <c r="BQ13" s="105">
        <v>1.0</v>
      </c>
      <c r="BR13" s="105">
        <v>1.0</v>
      </c>
      <c r="BS13" s="105">
        <v>0.0</v>
      </c>
      <c r="BT13" s="105">
        <v>0.0</v>
      </c>
      <c r="BU13" s="105">
        <v>1.0</v>
      </c>
      <c r="BV13" s="105">
        <v>0.0</v>
      </c>
      <c r="BW13" s="106">
        <v>0.0</v>
      </c>
      <c r="BX13" s="106">
        <v>0.0</v>
      </c>
      <c r="BY13" s="3"/>
      <c r="BZ13" s="108">
        <f t="shared" ref="BZ13:CB13" si="4">sum(BD13+BM13+BV13)</f>
        <v>1</v>
      </c>
      <c r="CA13" s="109">
        <f t="shared" si="4"/>
        <v>1500</v>
      </c>
      <c r="CB13" s="109">
        <f t="shared" si="4"/>
        <v>3000</v>
      </c>
      <c r="CC13" s="107"/>
      <c r="CD13" s="108">
        <f t="shared" ref="CD13:CF13" si="5">AV13+BZ13</f>
        <v>1</v>
      </c>
      <c r="CE13" s="109">
        <f t="shared" si="5"/>
        <v>1500</v>
      </c>
      <c r="CF13" s="109">
        <f t="shared" si="5"/>
        <v>3000</v>
      </c>
      <c r="CG13" s="107"/>
      <c r="CH13" s="107"/>
    </row>
    <row r="14" ht="14.25" customHeight="1">
      <c r="A14" s="103"/>
      <c r="B14" s="104">
        <f t="shared" ref="B14:B43" si="10">B13+1</f>
        <v>44836</v>
      </c>
      <c r="C14" s="97"/>
      <c r="D14" s="105" t="s">
        <v>119</v>
      </c>
      <c r="E14" s="105"/>
      <c r="F14" s="105"/>
      <c r="G14" s="106">
        <v>0.0</v>
      </c>
      <c r="H14" s="105">
        <v>2.0</v>
      </c>
      <c r="I14" s="105">
        <v>11.0</v>
      </c>
      <c r="J14" s="105">
        <v>4.0</v>
      </c>
      <c r="K14" s="105">
        <v>1.0</v>
      </c>
      <c r="L14" s="107"/>
      <c r="M14" s="105">
        <v>0.0</v>
      </c>
      <c r="N14" s="105">
        <v>0.0</v>
      </c>
      <c r="O14" s="105">
        <v>0.0</v>
      </c>
      <c r="P14" s="107"/>
      <c r="Q14" s="105">
        <v>0.0</v>
      </c>
      <c r="R14" s="105">
        <v>0.0</v>
      </c>
      <c r="S14" s="105">
        <v>0.0</v>
      </c>
      <c r="T14" s="293">
        <f t="shared" si="6"/>
        <v>1</v>
      </c>
      <c r="U14" s="107"/>
      <c r="V14" s="105">
        <v>0.0</v>
      </c>
      <c r="W14" s="105">
        <v>0.0</v>
      </c>
      <c r="X14" s="105">
        <v>0.0</v>
      </c>
      <c r="Y14" s="105">
        <v>0.0</v>
      </c>
      <c r="Z14" s="105">
        <v>0.0</v>
      </c>
      <c r="AA14" s="106">
        <v>0.0</v>
      </c>
      <c r="AB14" s="106">
        <v>0.0</v>
      </c>
      <c r="AC14" s="107"/>
      <c r="AD14" s="105">
        <v>0.0</v>
      </c>
      <c r="AE14" s="105">
        <v>0.0</v>
      </c>
      <c r="AF14" s="105">
        <v>0.0</v>
      </c>
      <c r="AG14" s="105">
        <v>0.0</v>
      </c>
      <c r="AH14" s="105">
        <v>0.0</v>
      </c>
      <c r="AI14" s="105">
        <v>0.0</v>
      </c>
      <c r="AJ14" s="106">
        <v>0.0</v>
      </c>
      <c r="AK14" s="106">
        <v>0.0</v>
      </c>
      <c r="AL14" s="107"/>
      <c r="AM14" s="105">
        <v>0.0</v>
      </c>
      <c r="AN14" s="105">
        <v>0.0</v>
      </c>
      <c r="AO14" s="105">
        <v>0.0</v>
      </c>
      <c r="AP14" s="105">
        <v>0.0</v>
      </c>
      <c r="AQ14" s="105">
        <v>0.0</v>
      </c>
      <c r="AR14" s="105">
        <v>0.0</v>
      </c>
      <c r="AS14" s="106">
        <v>0.0</v>
      </c>
      <c r="AT14" s="106">
        <v>0.0</v>
      </c>
      <c r="AU14" s="3"/>
      <c r="AV14" s="108">
        <f t="shared" ref="AV14:AX14" si="7">sum(Z14+AI14+AR14)</f>
        <v>0</v>
      </c>
      <c r="AW14" s="109">
        <f t="shared" si="7"/>
        <v>0</v>
      </c>
      <c r="AX14" s="109">
        <f t="shared" si="7"/>
        <v>0</v>
      </c>
      <c r="AY14" s="107"/>
      <c r="AZ14" s="105">
        <v>1.0</v>
      </c>
      <c r="BA14" s="105">
        <v>1.0</v>
      </c>
      <c r="BB14" s="105">
        <v>0.0</v>
      </c>
      <c r="BC14" s="105">
        <v>0.0</v>
      </c>
      <c r="BD14" s="105">
        <v>0.0</v>
      </c>
      <c r="BE14" s="106">
        <v>0.0</v>
      </c>
      <c r="BF14" s="106">
        <v>0.0</v>
      </c>
      <c r="BG14" s="107"/>
      <c r="BH14" s="105">
        <v>0.0</v>
      </c>
      <c r="BI14" s="105">
        <v>0.0</v>
      </c>
      <c r="BJ14" s="105">
        <v>0.0</v>
      </c>
      <c r="BK14" s="105">
        <v>0.0</v>
      </c>
      <c r="BL14" s="105">
        <v>0.0</v>
      </c>
      <c r="BM14" s="105">
        <v>0.0</v>
      </c>
      <c r="BN14" s="106">
        <v>0.0</v>
      </c>
      <c r="BO14" s="106">
        <v>0.0</v>
      </c>
      <c r="BP14" s="107"/>
      <c r="BQ14" s="105">
        <v>0.0</v>
      </c>
      <c r="BR14" s="105">
        <v>0.0</v>
      </c>
      <c r="BS14" s="105">
        <v>0.0</v>
      </c>
      <c r="BT14" s="105">
        <v>0.0</v>
      </c>
      <c r="BU14" s="105">
        <v>0.0</v>
      </c>
      <c r="BV14" s="105">
        <v>0.0</v>
      </c>
      <c r="BW14" s="106">
        <v>0.0</v>
      </c>
      <c r="BX14" s="106">
        <v>0.0</v>
      </c>
      <c r="BY14" s="3"/>
      <c r="BZ14" s="108">
        <f t="shared" ref="BZ14:CB14" si="8">sum(BD14+BM14+BV14)</f>
        <v>0</v>
      </c>
      <c r="CA14" s="109">
        <f t="shared" si="8"/>
        <v>0</v>
      </c>
      <c r="CB14" s="109">
        <f t="shared" si="8"/>
        <v>0</v>
      </c>
      <c r="CC14" s="107"/>
      <c r="CD14" s="108">
        <f t="shared" ref="CD14:CF14" si="9">AV14+BZ14</f>
        <v>0</v>
      </c>
      <c r="CE14" s="109">
        <f t="shared" si="9"/>
        <v>0</v>
      </c>
      <c r="CF14" s="109">
        <f t="shared" si="9"/>
        <v>0</v>
      </c>
      <c r="CG14" s="107"/>
      <c r="CH14" s="107"/>
    </row>
    <row r="15" ht="14.25" customHeight="1">
      <c r="A15" s="103"/>
      <c r="B15" s="104">
        <f t="shared" si="10"/>
        <v>44837</v>
      </c>
      <c r="C15" s="97"/>
      <c r="D15" s="105" t="s">
        <v>119</v>
      </c>
      <c r="E15" s="105"/>
      <c r="F15" s="105"/>
      <c r="G15" s="106">
        <v>0.0</v>
      </c>
      <c r="H15" s="105">
        <v>1.0</v>
      </c>
      <c r="I15" s="105">
        <v>3.0</v>
      </c>
      <c r="J15" s="105">
        <v>3.0</v>
      </c>
      <c r="K15" s="105">
        <v>0.0</v>
      </c>
      <c r="L15" s="107"/>
      <c r="M15" s="105">
        <v>0.0</v>
      </c>
      <c r="N15" s="105">
        <v>0.0</v>
      </c>
      <c r="O15" s="105">
        <v>0.0</v>
      </c>
      <c r="P15" s="107"/>
      <c r="Q15" s="105">
        <v>0.0</v>
      </c>
      <c r="R15" s="105">
        <v>0.0</v>
      </c>
      <c r="S15" s="105">
        <v>0.0</v>
      </c>
      <c r="T15" s="293">
        <f t="shared" si="6"/>
        <v>0</v>
      </c>
      <c r="U15" s="107"/>
      <c r="V15" s="105">
        <v>0.0</v>
      </c>
      <c r="W15" s="105">
        <v>0.0</v>
      </c>
      <c r="X15" s="105">
        <v>0.0</v>
      </c>
      <c r="Y15" s="105">
        <v>0.0</v>
      </c>
      <c r="Z15" s="105">
        <v>0.0</v>
      </c>
      <c r="AA15" s="106">
        <v>0.0</v>
      </c>
      <c r="AB15" s="106">
        <v>0.0</v>
      </c>
      <c r="AC15" s="107"/>
      <c r="AD15" s="105">
        <v>0.0</v>
      </c>
      <c r="AE15" s="105">
        <v>0.0</v>
      </c>
      <c r="AF15" s="105">
        <v>0.0</v>
      </c>
      <c r="AG15" s="105">
        <v>0.0</v>
      </c>
      <c r="AH15" s="105">
        <v>0.0</v>
      </c>
      <c r="AI15" s="105">
        <v>0.0</v>
      </c>
      <c r="AJ15" s="106">
        <v>0.0</v>
      </c>
      <c r="AK15" s="106">
        <v>0.0</v>
      </c>
      <c r="AL15" s="107"/>
      <c r="AM15" s="105">
        <v>0.0</v>
      </c>
      <c r="AN15" s="105">
        <v>0.0</v>
      </c>
      <c r="AO15" s="105">
        <v>0.0</v>
      </c>
      <c r="AP15" s="105">
        <v>0.0</v>
      </c>
      <c r="AQ15" s="105">
        <v>0.0</v>
      </c>
      <c r="AR15" s="105">
        <v>0.0</v>
      </c>
      <c r="AS15" s="106">
        <v>0.0</v>
      </c>
      <c r="AT15" s="106">
        <v>0.0</v>
      </c>
      <c r="AU15" s="3"/>
      <c r="AV15" s="108">
        <f t="shared" ref="AV15:AX15" si="11">sum(Z15+AI15+AR15)</f>
        <v>0</v>
      </c>
      <c r="AW15" s="109">
        <f t="shared" si="11"/>
        <v>0</v>
      </c>
      <c r="AX15" s="109">
        <f t="shared" si="11"/>
        <v>0</v>
      </c>
      <c r="AY15" s="107"/>
      <c r="AZ15" s="105">
        <v>1.0</v>
      </c>
      <c r="BA15" s="105">
        <v>1.0</v>
      </c>
      <c r="BB15" s="105">
        <v>0.0</v>
      </c>
      <c r="BC15" s="105">
        <v>0.0</v>
      </c>
      <c r="BD15" s="105">
        <v>0.0</v>
      </c>
      <c r="BE15" s="106">
        <v>0.0</v>
      </c>
      <c r="BF15" s="106">
        <v>0.0</v>
      </c>
      <c r="BG15" s="107"/>
      <c r="BH15" s="105">
        <v>0.0</v>
      </c>
      <c r="BI15" s="105">
        <v>0.0</v>
      </c>
      <c r="BJ15" s="105">
        <v>0.0</v>
      </c>
      <c r="BK15" s="105">
        <v>0.0</v>
      </c>
      <c r="BL15" s="105">
        <v>0.0</v>
      </c>
      <c r="BM15" s="105">
        <v>0.0</v>
      </c>
      <c r="BN15" s="106">
        <v>0.0</v>
      </c>
      <c r="BO15" s="106">
        <v>0.0</v>
      </c>
      <c r="BP15" s="107"/>
      <c r="BQ15" s="105">
        <v>0.0</v>
      </c>
      <c r="BR15" s="105">
        <v>0.0</v>
      </c>
      <c r="BS15" s="105">
        <v>0.0</v>
      </c>
      <c r="BT15" s="105">
        <v>0.0</v>
      </c>
      <c r="BU15" s="105">
        <v>0.0</v>
      </c>
      <c r="BV15" s="105">
        <v>0.0</v>
      </c>
      <c r="BW15" s="106">
        <v>0.0</v>
      </c>
      <c r="BX15" s="106">
        <v>0.0</v>
      </c>
      <c r="BY15" s="3"/>
      <c r="BZ15" s="108">
        <f t="shared" ref="BZ15:CB15" si="12">sum(BD15+BM15+BV15)</f>
        <v>0</v>
      </c>
      <c r="CA15" s="109">
        <f t="shared" si="12"/>
        <v>0</v>
      </c>
      <c r="CB15" s="109">
        <f t="shared" si="12"/>
        <v>0</v>
      </c>
      <c r="CC15" s="107"/>
      <c r="CD15" s="108">
        <f t="shared" ref="CD15:CF15" si="13">AV15+BZ15</f>
        <v>0</v>
      </c>
      <c r="CE15" s="109">
        <f t="shared" si="13"/>
        <v>0</v>
      </c>
      <c r="CF15" s="109">
        <f t="shared" si="13"/>
        <v>0</v>
      </c>
      <c r="CG15" s="107"/>
      <c r="CH15" s="107"/>
    </row>
    <row r="16" ht="14.25" customHeight="1">
      <c r="A16" s="103"/>
      <c r="B16" s="104">
        <f t="shared" si="10"/>
        <v>44838</v>
      </c>
      <c r="C16" s="97"/>
      <c r="D16" s="105" t="s">
        <v>119</v>
      </c>
      <c r="E16" s="105"/>
      <c r="F16" s="105"/>
      <c r="G16" s="106">
        <v>0.0</v>
      </c>
      <c r="H16" s="105">
        <v>3.0</v>
      </c>
      <c r="I16" s="105">
        <v>11.0</v>
      </c>
      <c r="J16" s="105">
        <v>5.0</v>
      </c>
      <c r="K16" s="105">
        <v>1.0</v>
      </c>
      <c r="L16" s="107"/>
      <c r="M16" s="105">
        <v>0.0</v>
      </c>
      <c r="N16" s="105">
        <v>0.0</v>
      </c>
      <c r="O16" s="105">
        <v>0.0</v>
      </c>
      <c r="P16" s="107"/>
      <c r="Q16" s="105">
        <v>0.0</v>
      </c>
      <c r="R16" s="105">
        <v>0.0</v>
      </c>
      <c r="S16" s="105">
        <v>0.0</v>
      </c>
      <c r="T16" s="293">
        <f t="shared" si="6"/>
        <v>1</v>
      </c>
      <c r="U16" s="107"/>
      <c r="V16" s="105" t="s">
        <v>222</v>
      </c>
      <c r="W16" s="105">
        <v>1.0</v>
      </c>
      <c r="X16" s="105">
        <v>2.0</v>
      </c>
      <c r="Y16" s="105">
        <v>0.0</v>
      </c>
      <c r="Z16" s="105">
        <v>0.0</v>
      </c>
      <c r="AA16" s="106">
        <v>0.0</v>
      </c>
      <c r="AB16" s="106">
        <v>0.0</v>
      </c>
      <c r="AC16" s="107"/>
      <c r="AD16" s="105">
        <v>2.0</v>
      </c>
      <c r="AE16" s="105">
        <v>1.0</v>
      </c>
      <c r="AF16" s="105">
        <v>1.0</v>
      </c>
      <c r="AG16" s="105">
        <v>0.0</v>
      </c>
      <c r="AH16" s="105">
        <v>0.0</v>
      </c>
      <c r="AI16" s="105">
        <v>0.0</v>
      </c>
      <c r="AJ16" s="106">
        <v>0.0</v>
      </c>
      <c r="AK16" s="106">
        <v>0.0</v>
      </c>
      <c r="AL16" s="107"/>
      <c r="AM16" s="105">
        <v>2.0</v>
      </c>
      <c r="AN16" s="105">
        <v>0.0</v>
      </c>
      <c r="AO16" s="105">
        <v>2.0</v>
      </c>
      <c r="AP16" s="105">
        <v>0.0</v>
      </c>
      <c r="AQ16" s="105">
        <v>0.0</v>
      </c>
      <c r="AR16" s="105">
        <v>0.0</v>
      </c>
      <c r="AS16" s="106">
        <v>0.0</v>
      </c>
      <c r="AT16" s="106">
        <v>0.0</v>
      </c>
      <c r="AU16" s="3"/>
      <c r="AV16" s="108">
        <f t="shared" ref="AV16:AX16" si="14">sum(Z16+AI16+AR16)</f>
        <v>0</v>
      </c>
      <c r="AW16" s="109">
        <f t="shared" si="14"/>
        <v>0</v>
      </c>
      <c r="AX16" s="109">
        <f t="shared" si="14"/>
        <v>0</v>
      </c>
      <c r="AY16" s="107"/>
      <c r="AZ16" s="105">
        <v>0.0</v>
      </c>
      <c r="BA16" s="105">
        <v>0.0</v>
      </c>
      <c r="BB16" s="105">
        <v>0.0</v>
      </c>
      <c r="BC16" s="105">
        <v>0.0</v>
      </c>
      <c r="BD16" s="105">
        <v>0.0</v>
      </c>
      <c r="BE16" s="106">
        <v>0.0</v>
      </c>
      <c r="BF16" s="106">
        <v>0.0</v>
      </c>
      <c r="BG16" s="107"/>
      <c r="BH16" s="105">
        <v>0.0</v>
      </c>
      <c r="BI16" s="105">
        <v>0.0</v>
      </c>
      <c r="BJ16" s="105">
        <v>0.0</v>
      </c>
      <c r="BK16" s="105">
        <v>0.0</v>
      </c>
      <c r="BL16" s="105">
        <v>0.0</v>
      </c>
      <c r="BM16" s="105">
        <v>0.0</v>
      </c>
      <c r="BN16" s="106">
        <v>0.0</v>
      </c>
      <c r="BO16" s="106">
        <v>0.0</v>
      </c>
      <c r="BP16" s="107"/>
      <c r="BQ16" s="105">
        <v>0.0</v>
      </c>
      <c r="BR16" s="105">
        <v>0.0</v>
      </c>
      <c r="BS16" s="105">
        <v>0.0</v>
      </c>
      <c r="BT16" s="105">
        <v>0.0</v>
      </c>
      <c r="BU16" s="105">
        <v>0.0</v>
      </c>
      <c r="BV16" s="105">
        <v>0.0</v>
      </c>
      <c r="BW16" s="106">
        <v>0.0</v>
      </c>
      <c r="BX16" s="106">
        <v>0.0</v>
      </c>
      <c r="BY16" s="3"/>
      <c r="BZ16" s="108">
        <f t="shared" ref="BZ16:CB16" si="15">sum(BD16+BM16+BV16)</f>
        <v>0</v>
      </c>
      <c r="CA16" s="109">
        <f t="shared" si="15"/>
        <v>0</v>
      </c>
      <c r="CB16" s="109">
        <f t="shared" si="15"/>
        <v>0</v>
      </c>
      <c r="CC16" s="107"/>
      <c r="CD16" s="108">
        <f t="shared" ref="CD16:CF16" si="16">AV16+BZ16</f>
        <v>0</v>
      </c>
      <c r="CE16" s="109">
        <f t="shared" si="16"/>
        <v>0</v>
      </c>
      <c r="CF16" s="109">
        <f t="shared" si="16"/>
        <v>0</v>
      </c>
      <c r="CG16" s="107"/>
      <c r="CH16" s="107"/>
    </row>
    <row r="17" ht="14.25" customHeight="1">
      <c r="A17" s="103"/>
      <c r="B17" s="104">
        <f t="shared" si="10"/>
        <v>44839</v>
      </c>
      <c r="C17" s="97"/>
      <c r="D17" s="105" t="s">
        <v>119</v>
      </c>
      <c r="E17" s="105"/>
      <c r="F17" s="105"/>
      <c r="G17" s="106">
        <v>0.0</v>
      </c>
      <c r="H17" s="105">
        <v>7.0</v>
      </c>
      <c r="I17" s="105">
        <v>10.0</v>
      </c>
      <c r="J17" s="105">
        <v>5.0</v>
      </c>
      <c r="K17" s="105">
        <v>1.0</v>
      </c>
      <c r="L17" s="107"/>
      <c r="M17" s="105">
        <v>0.0</v>
      </c>
      <c r="N17" s="105">
        <v>0.0</v>
      </c>
      <c r="O17" s="105">
        <v>0.0</v>
      </c>
      <c r="P17" s="107"/>
      <c r="Q17" s="105">
        <v>0.0</v>
      </c>
      <c r="R17" s="105">
        <v>0.0</v>
      </c>
      <c r="S17" s="105">
        <v>0.0</v>
      </c>
      <c r="T17" s="293">
        <f t="shared" si="6"/>
        <v>1</v>
      </c>
      <c r="U17" s="107"/>
      <c r="V17" s="105" t="s">
        <v>223</v>
      </c>
      <c r="W17" s="105">
        <v>4.0</v>
      </c>
      <c r="X17" s="105">
        <v>1.0</v>
      </c>
      <c r="Y17" s="105">
        <v>0.0</v>
      </c>
      <c r="Z17" s="105">
        <v>0.0</v>
      </c>
      <c r="AA17" s="106">
        <v>0.0</v>
      </c>
      <c r="AB17" s="106">
        <v>0.0</v>
      </c>
      <c r="AC17" s="107"/>
      <c r="AD17" s="105">
        <v>1.0</v>
      </c>
      <c r="AE17" s="105">
        <v>0.0</v>
      </c>
      <c r="AF17" s="105">
        <v>1.0</v>
      </c>
      <c r="AG17" s="105">
        <v>0.0</v>
      </c>
      <c r="AH17" s="105">
        <v>0.0</v>
      </c>
      <c r="AI17" s="105">
        <v>0.0</v>
      </c>
      <c r="AJ17" s="106">
        <v>0.0</v>
      </c>
      <c r="AK17" s="106">
        <v>0.0</v>
      </c>
      <c r="AL17" s="107"/>
      <c r="AM17" s="105">
        <v>0.0</v>
      </c>
      <c r="AN17" s="105">
        <v>0.0</v>
      </c>
      <c r="AO17" s="105">
        <v>0.0</v>
      </c>
      <c r="AP17" s="105">
        <v>0.0</v>
      </c>
      <c r="AQ17" s="105">
        <v>0.0</v>
      </c>
      <c r="AR17" s="105">
        <v>0.0</v>
      </c>
      <c r="AS17" s="106">
        <v>0.0</v>
      </c>
      <c r="AT17" s="106">
        <v>0.0</v>
      </c>
      <c r="AU17" s="3"/>
      <c r="AV17" s="108">
        <f t="shared" ref="AV17:AX17" si="17">sum(Z17+AI17+AR17)</f>
        <v>0</v>
      </c>
      <c r="AW17" s="109">
        <f t="shared" si="17"/>
        <v>0</v>
      </c>
      <c r="AX17" s="109">
        <f t="shared" si="17"/>
        <v>0</v>
      </c>
      <c r="AY17" s="107"/>
      <c r="AZ17" s="105">
        <v>0.0</v>
      </c>
      <c r="BA17" s="105">
        <v>0.0</v>
      </c>
      <c r="BB17" s="105">
        <v>0.0</v>
      </c>
      <c r="BC17" s="105">
        <v>0.0</v>
      </c>
      <c r="BD17" s="105">
        <v>0.0</v>
      </c>
      <c r="BE17" s="106">
        <v>0.0</v>
      </c>
      <c r="BF17" s="106">
        <v>0.0</v>
      </c>
      <c r="BG17" s="107"/>
      <c r="BH17" s="105">
        <v>0.0</v>
      </c>
      <c r="BI17" s="105">
        <v>0.0</v>
      </c>
      <c r="BJ17" s="105">
        <v>0.0</v>
      </c>
      <c r="BK17" s="105">
        <v>0.0</v>
      </c>
      <c r="BL17" s="105">
        <v>0.0</v>
      </c>
      <c r="BM17" s="105">
        <v>0.0</v>
      </c>
      <c r="BN17" s="106">
        <v>0.0</v>
      </c>
      <c r="BO17" s="106">
        <v>0.0</v>
      </c>
      <c r="BP17" s="107"/>
      <c r="BQ17" s="105">
        <v>2.0</v>
      </c>
      <c r="BR17" s="105">
        <v>2.0</v>
      </c>
      <c r="BS17" s="105">
        <v>0.0</v>
      </c>
      <c r="BT17" s="105">
        <v>0.0</v>
      </c>
      <c r="BU17" s="105">
        <v>0.0</v>
      </c>
      <c r="BV17" s="105">
        <v>0.0</v>
      </c>
      <c r="BW17" s="106">
        <v>0.0</v>
      </c>
      <c r="BX17" s="106">
        <v>0.0</v>
      </c>
      <c r="BY17" s="3"/>
      <c r="BZ17" s="108">
        <f t="shared" ref="BZ17:CB17" si="18">sum(BD17+BM17+BV17)</f>
        <v>0</v>
      </c>
      <c r="CA17" s="109">
        <f t="shared" si="18"/>
        <v>0</v>
      </c>
      <c r="CB17" s="109">
        <f t="shared" si="18"/>
        <v>0</v>
      </c>
      <c r="CC17" s="107"/>
      <c r="CD17" s="108">
        <f t="shared" ref="CD17:CF17" si="19">AV17+BZ17</f>
        <v>0</v>
      </c>
      <c r="CE17" s="109">
        <f t="shared" si="19"/>
        <v>0</v>
      </c>
      <c r="CF17" s="109">
        <f t="shared" si="19"/>
        <v>0</v>
      </c>
      <c r="CG17" s="107"/>
      <c r="CH17" s="107"/>
    </row>
    <row r="18" ht="14.25" customHeight="1">
      <c r="A18" s="103"/>
      <c r="B18" s="104">
        <f t="shared" si="10"/>
        <v>44840</v>
      </c>
      <c r="C18" s="97"/>
      <c r="D18" s="105" t="s">
        <v>119</v>
      </c>
      <c r="E18" s="105"/>
      <c r="F18" s="105"/>
      <c r="G18" s="106">
        <v>0.0</v>
      </c>
      <c r="H18" s="105">
        <v>4.0</v>
      </c>
      <c r="I18" s="105">
        <v>9.0</v>
      </c>
      <c r="J18" s="105">
        <v>7.0</v>
      </c>
      <c r="K18" s="105">
        <v>1.0</v>
      </c>
      <c r="L18" s="107"/>
      <c r="M18" s="105">
        <v>0.0</v>
      </c>
      <c r="N18" s="105">
        <v>0.0</v>
      </c>
      <c r="O18" s="105">
        <v>0.0</v>
      </c>
      <c r="P18" s="107"/>
      <c r="Q18" s="105">
        <v>0.0</v>
      </c>
      <c r="R18" s="105">
        <v>0.0</v>
      </c>
      <c r="S18" s="105">
        <v>0.0</v>
      </c>
      <c r="T18" s="293">
        <f t="shared" si="6"/>
        <v>1</v>
      </c>
      <c r="U18" s="107"/>
      <c r="V18" s="105" t="s">
        <v>224</v>
      </c>
      <c r="W18" s="105">
        <v>3.0</v>
      </c>
      <c r="X18" s="105">
        <v>1.0</v>
      </c>
      <c r="Y18" s="105">
        <v>0.0</v>
      </c>
      <c r="Z18" s="105">
        <v>0.0</v>
      </c>
      <c r="AA18" s="106">
        <v>0.0</v>
      </c>
      <c r="AB18" s="106">
        <v>0.0</v>
      </c>
      <c r="AC18" s="107"/>
      <c r="AD18" s="105">
        <v>4.0</v>
      </c>
      <c r="AE18" s="105">
        <v>2.0</v>
      </c>
      <c r="AF18" s="105">
        <v>2.0</v>
      </c>
      <c r="AG18" s="105">
        <v>0.0</v>
      </c>
      <c r="AH18" s="105">
        <v>0.0</v>
      </c>
      <c r="AI18" s="105">
        <v>0.0</v>
      </c>
      <c r="AJ18" s="106">
        <v>0.0</v>
      </c>
      <c r="AK18" s="106">
        <v>0.0</v>
      </c>
      <c r="AL18" s="107"/>
      <c r="AM18" s="105">
        <v>0.0</v>
      </c>
      <c r="AN18" s="105">
        <v>0.0</v>
      </c>
      <c r="AO18" s="105">
        <v>0.0</v>
      </c>
      <c r="AP18" s="105">
        <v>0.0</v>
      </c>
      <c r="AQ18" s="105">
        <v>0.0</v>
      </c>
      <c r="AR18" s="105">
        <v>0.0</v>
      </c>
      <c r="AS18" s="106">
        <v>0.0</v>
      </c>
      <c r="AT18" s="106">
        <v>0.0</v>
      </c>
      <c r="AU18" s="3"/>
      <c r="AV18" s="108">
        <f t="shared" ref="AV18:AX18" si="20">sum(Z18+AI18+AR18)</f>
        <v>0</v>
      </c>
      <c r="AW18" s="109">
        <f t="shared" si="20"/>
        <v>0</v>
      </c>
      <c r="AX18" s="109">
        <f t="shared" si="20"/>
        <v>0</v>
      </c>
      <c r="AY18" s="107"/>
      <c r="AZ18" s="105">
        <v>2.0</v>
      </c>
      <c r="BA18" s="105">
        <v>2.0</v>
      </c>
      <c r="BB18" s="105">
        <v>0.0</v>
      </c>
      <c r="BC18" s="105">
        <v>0.0</v>
      </c>
      <c r="BD18" s="105">
        <v>0.0</v>
      </c>
      <c r="BE18" s="106">
        <v>0.0</v>
      </c>
      <c r="BF18" s="106">
        <v>0.0</v>
      </c>
      <c r="BG18" s="107"/>
      <c r="BH18" s="105">
        <v>0.0</v>
      </c>
      <c r="BI18" s="105">
        <v>0.0</v>
      </c>
      <c r="BJ18" s="105">
        <v>0.0</v>
      </c>
      <c r="BK18" s="105">
        <v>0.0</v>
      </c>
      <c r="BL18" s="105">
        <v>0.0</v>
      </c>
      <c r="BM18" s="105">
        <v>0.0</v>
      </c>
      <c r="BN18" s="106">
        <v>0.0</v>
      </c>
      <c r="BO18" s="106">
        <v>0.0</v>
      </c>
      <c r="BP18" s="107"/>
      <c r="BQ18" s="105">
        <v>2.0</v>
      </c>
      <c r="BR18" s="105">
        <v>2.0</v>
      </c>
      <c r="BS18" s="105">
        <v>0.0</v>
      </c>
      <c r="BT18" s="105">
        <v>0.0</v>
      </c>
      <c r="BU18" s="105">
        <v>0.0</v>
      </c>
      <c r="BV18" s="105">
        <v>0.0</v>
      </c>
      <c r="BW18" s="106">
        <v>0.0</v>
      </c>
      <c r="BX18" s="106">
        <v>0.0</v>
      </c>
      <c r="BY18" s="3"/>
      <c r="BZ18" s="108">
        <f t="shared" ref="BZ18:CB18" si="21">sum(BD18+BM18+BV18)</f>
        <v>0</v>
      </c>
      <c r="CA18" s="109">
        <f t="shared" si="21"/>
        <v>0</v>
      </c>
      <c r="CB18" s="109">
        <f t="shared" si="21"/>
        <v>0</v>
      </c>
      <c r="CC18" s="107"/>
      <c r="CD18" s="108">
        <f t="shared" ref="CD18:CF18" si="22">AV18+BZ18</f>
        <v>0</v>
      </c>
      <c r="CE18" s="109">
        <f t="shared" si="22"/>
        <v>0</v>
      </c>
      <c r="CF18" s="109">
        <f t="shared" si="22"/>
        <v>0</v>
      </c>
      <c r="CG18" s="107"/>
      <c r="CH18" s="107"/>
    </row>
    <row r="19" ht="14.25" customHeight="1">
      <c r="A19" s="103"/>
      <c r="B19" s="104">
        <f t="shared" si="10"/>
        <v>44841</v>
      </c>
      <c r="C19" s="97"/>
      <c r="D19" s="105" t="s">
        <v>119</v>
      </c>
      <c r="E19" s="105"/>
      <c r="F19" s="105"/>
      <c r="G19" s="106">
        <v>0.0</v>
      </c>
      <c r="H19" s="105">
        <v>3.0</v>
      </c>
      <c r="I19" s="105">
        <v>8.0</v>
      </c>
      <c r="J19" s="105">
        <v>4.0</v>
      </c>
      <c r="K19" s="105">
        <v>0.0</v>
      </c>
      <c r="L19" s="107"/>
      <c r="M19" s="105">
        <v>0.0</v>
      </c>
      <c r="N19" s="105">
        <v>0.0</v>
      </c>
      <c r="O19" s="105">
        <v>0.0</v>
      </c>
      <c r="P19" s="107"/>
      <c r="Q19" s="105">
        <v>0.0</v>
      </c>
      <c r="R19" s="105">
        <v>0.0</v>
      </c>
      <c r="S19" s="105">
        <v>0.0</v>
      </c>
      <c r="T19" s="293">
        <f t="shared" si="6"/>
        <v>0</v>
      </c>
      <c r="U19" s="107"/>
      <c r="V19" s="105">
        <v>0.0</v>
      </c>
      <c r="W19" s="105">
        <v>0.0</v>
      </c>
      <c r="X19" s="105">
        <v>0.0</v>
      </c>
      <c r="Y19" s="105">
        <v>0.0</v>
      </c>
      <c r="Z19" s="105">
        <v>0.0</v>
      </c>
      <c r="AA19" s="106">
        <v>0.0</v>
      </c>
      <c r="AB19" s="106">
        <v>0.0</v>
      </c>
      <c r="AC19" s="107"/>
      <c r="AD19" s="105">
        <v>0.0</v>
      </c>
      <c r="AE19" s="105">
        <v>0.0</v>
      </c>
      <c r="AF19" s="105">
        <v>0.0</v>
      </c>
      <c r="AG19" s="105">
        <v>0.0</v>
      </c>
      <c r="AH19" s="105">
        <v>0.0</v>
      </c>
      <c r="AI19" s="105">
        <v>0.0</v>
      </c>
      <c r="AJ19" s="106">
        <v>0.0</v>
      </c>
      <c r="AK19" s="106">
        <v>0.0</v>
      </c>
      <c r="AL19" s="107"/>
      <c r="AM19" s="105">
        <v>0.0</v>
      </c>
      <c r="AN19" s="105">
        <v>0.0</v>
      </c>
      <c r="AO19" s="105">
        <v>0.0</v>
      </c>
      <c r="AP19" s="105">
        <v>0.0</v>
      </c>
      <c r="AQ19" s="105">
        <v>0.0</v>
      </c>
      <c r="AR19" s="105">
        <v>0.0</v>
      </c>
      <c r="AS19" s="106">
        <v>0.0</v>
      </c>
      <c r="AT19" s="106">
        <v>0.0</v>
      </c>
      <c r="AU19" s="110"/>
      <c r="AV19" s="108">
        <f t="shared" ref="AV19:AX19" si="23">sum(Z19+AI19+AR19)</f>
        <v>0</v>
      </c>
      <c r="AW19" s="109">
        <f t="shared" si="23"/>
        <v>0</v>
      </c>
      <c r="AX19" s="109">
        <f t="shared" si="23"/>
        <v>0</v>
      </c>
      <c r="AY19" s="107"/>
      <c r="AZ19" s="105">
        <v>0.0</v>
      </c>
      <c r="BA19" s="105">
        <v>0.0</v>
      </c>
      <c r="BB19" s="105">
        <v>0.0</v>
      </c>
      <c r="BC19" s="105">
        <v>0.0</v>
      </c>
      <c r="BD19" s="105">
        <v>0.0</v>
      </c>
      <c r="BE19" s="106">
        <v>0.0</v>
      </c>
      <c r="BF19" s="106">
        <v>0.0</v>
      </c>
      <c r="BG19" s="107"/>
      <c r="BH19" s="105">
        <v>0.0</v>
      </c>
      <c r="BI19" s="105">
        <v>0.0</v>
      </c>
      <c r="BJ19" s="105">
        <v>0.0</v>
      </c>
      <c r="BK19" s="105">
        <v>0.0</v>
      </c>
      <c r="BL19" s="105">
        <v>0.0</v>
      </c>
      <c r="BM19" s="105">
        <v>0.0</v>
      </c>
      <c r="BN19" s="106">
        <v>0.0</v>
      </c>
      <c r="BO19" s="106">
        <v>0.0</v>
      </c>
      <c r="BP19" s="107"/>
      <c r="BQ19" s="105">
        <v>1.0</v>
      </c>
      <c r="BR19" s="105">
        <v>1.0</v>
      </c>
      <c r="BS19" s="105">
        <v>0.0</v>
      </c>
      <c r="BT19" s="105">
        <v>0.0</v>
      </c>
      <c r="BU19" s="105">
        <v>0.0</v>
      </c>
      <c r="BV19" s="105">
        <v>1.0</v>
      </c>
      <c r="BW19" s="106">
        <v>3500.0</v>
      </c>
      <c r="BX19" s="106">
        <v>3500.0</v>
      </c>
      <c r="BY19" s="110"/>
      <c r="BZ19" s="108">
        <f t="shared" ref="BZ19:CB19" si="24">sum(BD19+BM19+BV19)</f>
        <v>1</v>
      </c>
      <c r="CA19" s="109">
        <f t="shared" si="24"/>
        <v>3500</v>
      </c>
      <c r="CB19" s="109">
        <f t="shared" si="24"/>
        <v>3500</v>
      </c>
      <c r="CC19" s="107"/>
      <c r="CD19" s="108">
        <f t="shared" ref="CD19:CF19" si="25">AV19+BZ19</f>
        <v>1</v>
      </c>
      <c r="CE19" s="109">
        <f t="shared" si="25"/>
        <v>3500</v>
      </c>
      <c r="CF19" s="109">
        <f t="shared" si="25"/>
        <v>3500</v>
      </c>
      <c r="CG19" s="107"/>
      <c r="CH19" s="107"/>
    </row>
    <row r="20" ht="14.25" customHeight="1">
      <c r="A20" s="103"/>
      <c r="B20" s="104">
        <f t="shared" si="10"/>
        <v>44842</v>
      </c>
      <c r="C20" s="97"/>
      <c r="D20" s="105" t="s">
        <v>119</v>
      </c>
      <c r="E20" s="105"/>
      <c r="F20" s="105"/>
      <c r="G20" s="106">
        <v>0.0</v>
      </c>
      <c r="H20" s="105">
        <v>0.0</v>
      </c>
      <c r="I20" s="105">
        <v>0.0</v>
      </c>
      <c r="J20" s="105">
        <v>0.0</v>
      </c>
      <c r="K20" s="105">
        <v>0.0</v>
      </c>
      <c r="L20" s="107"/>
      <c r="M20" s="105">
        <v>0.0</v>
      </c>
      <c r="N20" s="105">
        <v>0.0</v>
      </c>
      <c r="O20" s="105">
        <v>0.0</v>
      </c>
      <c r="P20" s="107"/>
      <c r="Q20" s="105">
        <v>0.0</v>
      </c>
      <c r="R20" s="105">
        <v>0.0</v>
      </c>
      <c r="S20" s="105">
        <v>0.0</v>
      </c>
      <c r="T20" s="293">
        <f t="shared" si="6"/>
        <v>0</v>
      </c>
      <c r="U20" s="107"/>
      <c r="V20" s="105">
        <v>0.0</v>
      </c>
      <c r="W20" s="105">
        <v>0.0</v>
      </c>
      <c r="X20" s="105">
        <v>0.0</v>
      </c>
      <c r="Y20" s="105">
        <v>0.0</v>
      </c>
      <c r="Z20" s="105">
        <v>0.0</v>
      </c>
      <c r="AA20" s="106">
        <v>0.0</v>
      </c>
      <c r="AB20" s="106">
        <v>0.0</v>
      </c>
      <c r="AC20" s="107"/>
      <c r="AD20" s="105">
        <v>0.0</v>
      </c>
      <c r="AE20" s="105">
        <v>0.0</v>
      </c>
      <c r="AF20" s="105">
        <v>0.0</v>
      </c>
      <c r="AG20" s="105">
        <v>0.0</v>
      </c>
      <c r="AH20" s="105">
        <v>0.0</v>
      </c>
      <c r="AI20" s="105">
        <v>0.0</v>
      </c>
      <c r="AJ20" s="106">
        <v>0.0</v>
      </c>
      <c r="AK20" s="106">
        <v>0.0</v>
      </c>
      <c r="AL20" s="107"/>
      <c r="AM20" s="105">
        <v>0.0</v>
      </c>
      <c r="AN20" s="105">
        <v>0.0</v>
      </c>
      <c r="AO20" s="105">
        <v>0.0</v>
      </c>
      <c r="AP20" s="105">
        <v>0.0</v>
      </c>
      <c r="AQ20" s="105">
        <v>0.0</v>
      </c>
      <c r="AR20" s="105">
        <v>0.0</v>
      </c>
      <c r="AS20" s="106">
        <v>0.0</v>
      </c>
      <c r="AT20" s="106">
        <v>0.0</v>
      </c>
      <c r="AU20" s="3"/>
      <c r="AV20" s="108">
        <f t="shared" ref="AV20:AX20" si="26">sum(Z20+AI20+AR20)</f>
        <v>0</v>
      </c>
      <c r="AW20" s="109">
        <f t="shared" si="26"/>
        <v>0</v>
      </c>
      <c r="AX20" s="109">
        <f t="shared" si="26"/>
        <v>0</v>
      </c>
      <c r="AY20" s="107"/>
      <c r="AZ20" s="105">
        <v>1.0</v>
      </c>
      <c r="BA20" s="105">
        <v>1.0</v>
      </c>
      <c r="BB20" s="105">
        <v>0.0</v>
      </c>
      <c r="BC20" s="105">
        <v>0.0</v>
      </c>
      <c r="BD20" s="105">
        <v>0.0</v>
      </c>
      <c r="BE20" s="106">
        <v>0.0</v>
      </c>
      <c r="BF20" s="106">
        <v>0.0</v>
      </c>
      <c r="BG20" s="107"/>
      <c r="BH20" s="105">
        <v>0.0</v>
      </c>
      <c r="BI20" s="105">
        <v>0.0</v>
      </c>
      <c r="BJ20" s="105">
        <v>0.0</v>
      </c>
      <c r="BK20" s="105">
        <v>0.0</v>
      </c>
      <c r="BL20" s="105">
        <v>0.0</v>
      </c>
      <c r="BM20" s="105">
        <v>0.0</v>
      </c>
      <c r="BN20" s="106">
        <v>0.0</v>
      </c>
      <c r="BO20" s="106">
        <v>0.0</v>
      </c>
      <c r="BP20" s="107"/>
      <c r="BQ20" s="105">
        <v>0.0</v>
      </c>
      <c r="BR20" s="105">
        <v>0.0</v>
      </c>
      <c r="BS20" s="105">
        <v>0.0</v>
      </c>
      <c r="BT20" s="105">
        <v>0.0</v>
      </c>
      <c r="BU20" s="105">
        <v>0.0</v>
      </c>
      <c r="BV20" s="105">
        <v>0.0</v>
      </c>
      <c r="BW20" s="106">
        <v>0.0</v>
      </c>
      <c r="BX20" s="106">
        <v>0.0</v>
      </c>
      <c r="BY20" s="3"/>
      <c r="BZ20" s="108">
        <f t="shared" ref="BZ20:CB20" si="27">sum(BD20+BM20+BV20)</f>
        <v>0</v>
      </c>
      <c r="CA20" s="109">
        <f t="shared" si="27"/>
        <v>0</v>
      </c>
      <c r="CB20" s="109">
        <f t="shared" si="27"/>
        <v>0</v>
      </c>
      <c r="CC20" s="107"/>
      <c r="CD20" s="108">
        <f t="shared" ref="CD20:CF20" si="28">AV20+BZ20</f>
        <v>0</v>
      </c>
      <c r="CE20" s="109">
        <f t="shared" si="28"/>
        <v>0</v>
      </c>
      <c r="CF20" s="109">
        <f t="shared" si="28"/>
        <v>0</v>
      </c>
      <c r="CG20" s="107"/>
      <c r="CH20" s="107"/>
    </row>
    <row r="21" ht="14.25" customHeight="1">
      <c r="A21" s="103"/>
      <c r="B21" s="104">
        <f t="shared" si="10"/>
        <v>44843</v>
      </c>
      <c r="C21" s="97"/>
      <c r="D21" s="105" t="s">
        <v>119</v>
      </c>
      <c r="E21" s="105"/>
      <c r="F21" s="105"/>
      <c r="G21" s="106">
        <v>0.0</v>
      </c>
      <c r="H21" s="105">
        <v>2.0</v>
      </c>
      <c r="I21" s="105">
        <v>5.0</v>
      </c>
      <c r="J21" s="105">
        <v>5.0</v>
      </c>
      <c r="K21" s="105">
        <v>2.0</v>
      </c>
      <c r="L21" s="107"/>
      <c r="M21" s="105">
        <v>0.0</v>
      </c>
      <c r="N21" s="105">
        <v>0.0</v>
      </c>
      <c r="O21" s="105">
        <v>0.0</v>
      </c>
      <c r="P21" s="107"/>
      <c r="Q21" s="105">
        <v>0.0</v>
      </c>
      <c r="R21" s="105">
        <v>0.0</v>
      </c>
      <c r="S21" s="105">
        <v>0.0</v>
      </c>
      <c r="T21" s="293">
        <f t="shared" si="6"/>
        <v>2</v>
      </c>
      <c r="U21" s="107"/>
      <c r="V21" s="105">
        <v>0.0</v>
      </c>
      <c r="W21" s="105">
        <v>0.0</v>
      </c>
      <c r="X21" s="105">
        <v>0.0</v>
      </c>
      <c r="Y21" s="105">
        <v>0.0</v>
      </c>
      <c r="Z21" s="105">
        <v>0.0</v>
      </c>
      <c r="AA21" s="106">
        <v>0.0</v>
      </c>
      <c r="AB21" s="106">
        <v>0.0</v>
      </c>
      <c r="AC21" s="107"/>
      <c r="AD21" s="105">
        <v>0.0</v>
      </c>
      <c r="AE21" s="105">
        <v>0.0</v>
      </c>
      <c r="AF21" s="105">
        <v>0.0</v>
      </c>
      <c r="AG21" s="105">
        <v>0.0</v>
      </c>
      <c r="AH21" s="105">
        <v>0.0</v>
      </c>
      <c r="AI21" s="105">
        <v>0.0</v>
      </c>
      <c r="AJ21" s="106">
        <v>0.0</v>
      </c>
      <c r="AK21" s="106">
        <v>0.0</v>
      </c>
      <c r="AL21" s="107"/>
      <c r="AM21" s="105">
        <v>0.0</v>
      </c>
      <c r="AN21" s="105">
        <v>0.0</v>
      </c>
      <c r="AO21" s="105">
        <v>0.0</v>
      </c>
      <c r="AP21" s="105">
        <v>0.0</v>
      </c>
      <c r="AQ21" s="105">
        <v>0.0</v>
      </c>
      <c r="AR21" s="105">
        <v>0.0</v>
      </c>
      <c r="AS21" s="106">
        <v>0.0</v>
      </c>
      <c r="AT21" s="106">
        <v>0.0</v>
      </c>
      <c r="AU21" s="3"/>
      <c r="AV21" s="108">
        <f t="shared" ref="AV21:AX21" si="29">sum(Z21+AI21+AR21)</f>
        <v>0</v>
      </c>
      <c r="AW21" s="109">
        <f t="shared" si="29"/>
        <v>0</v>
      </c>
      <c r="AX21" s="109">
        <f t="shared" si="29"/>
        <v>0</v>
      </c>
      <c r="AY21" s="107"/>
      <c r="AZ21" s="105">
        <v>0.0</v>
      </c>
      <c r="BA21" s="105">
        <v>0.0</v>
      </c>
      <c r="BB21" s="105">
        <v>0.0</v>
      </c>
      <c r="BC21" s="105">
        <v>0.0</v>
      </c>
      <c r="BD21" s="105">
        <v>0.0</v>
      </c>
      <c r="BE21" s="106">
        <v>0.0</v>
      </c>
      <c r="BF21" s="106">
        <v>0.0</v>
      </c>
      <c r="BG21" s="107"/>
      <c r="BH21" s="105">
        <v>0.0</v>
      </c>
      <c r="BI21" s="105">
        <v>0.0</v>
      </c>
      <c r="BJ21" s="105">
        <v>0.0</v>
      </c>
      <c r="BK21" s="105">
        <v>0.0</v>
      </c>
      <c r="BL21" s="105">
        <v>0.0</v>
      </c>
      <c r="BM21" s="105">
        <v>0.0</v>
      </c>
      <c r="BN21" s="106">
        <v>0.0</v>
      </c>
      <c r="BO21" s="106">
        <v>0.0</v>
      </c>
      <c r="BP21" s="107"/>
      <c r="BQ21" s="105">
        <v>0.0</v>
      </c>
      <c r="BR21" s="105">
        <v>0.0</v>
      </c>
      <c r="BS21" s="105">
        <v>0.0</v>
      </c>
      <c r="BT21" s="105">
        <v>0.0</v>
      </c>
      <c r="BU21" s="105">
        <v>0.0</v>
      </c>
      <c r="BV21" s="105">
        <v>0.0</v>
      </c>
      <c r="BW21" s="106">
        <v>0.0</v>
      </c>
      <c r="BX21" s="106">
        <v>0.0</v>
      </c>
      <c r="BY21" s="3"/>
      <c r="BZ21" s="108">
        <f t="shared" ref="BZ21:CB21" si="30">sum(BD21+BM21+BV21)</f>
        <v>0</v>
      </c>
      <c r="CA21" s="109">
        <f t="shared" si="30"/>
        <v>0</v>
      </c>
      <c r="CB21" s="109">
        <f t="shared" si="30"/>
        <v>0</v>
      </c>
      <c r="CC21" s="107"/>
      <c r="CD21" s="108">
        <f t="shared" ref="CD21:CF21" si="31">AV21+BZ21</f>
        <v>0</v>
      </c>
      <c r="CE21" s="109">
        <f t="shared" si="31"/>
        <v>0</v>
      </c>
      <c r="CF21" s="109">
        <f t="shared" si="31"/>
        <v>0</v>
      </c>
      <c r="CG21" s="107"/>
      <c r="CH21" s="107"/>
    </row>
    <row r="22" ht="14.25" customHeight="1">
      <c r="A22" s="103"/>
      <c r="B22" s="104">
        <f t="shared" si="10"/>
        <v>44844</v>
      </c>
      <c r="C22" s="97"/>
      <c r="D22" s="105" t="s">
        <v>119</v>
      </c>
      <c r="E22" s="105"/>
      <c r="F22" s="105"/>
      <c r="G22" s="106">
        <v>0.0</v>
      </c>
      <c r="H22" s="105">
        <v>5.0</v>
      </c>
      <c r="I22" s="105">
        <v>12.0</v>
      </c>
      <c r="J22" s="105">
        <v>8.0</v>
      </c>
      <c r="K22" s="105">
        <v>4.0</v>
      </c>
      <c r="L22" s="107"/>
      <c r="M22" s="105">
        <v>0.0</v>
      </c>
      <c r="N22" s="105">
        <v>0.0</v>
      </c>
      <c r="O22" s="105">
        <v>0.0</v>
      </c>
      <c r="P22" s="107"/>
      <c r="Q22" s="105">
        <v>0.0</v>
      </c>
      <c r="R22" s="105">
        <v>0.0</v>
      </c>
      <c r="S22" s="105">
        <v>0.0</v>
      </c>
      <c r="T22" s="293">
        <f t="shared" si="6"/>
        <v>4</v>
      </c>
      <c r="U22" s="107"/>
      <c r="V22" s="105">
        <v>0.0</v>
      </c>
      <c r="W22" s="105">
        <v>0.0</v>
      </c>
      <c r="X22" s="105">
        <v>0.0</v>
      </c>
      <c r="Y22" s="105">
        <v>0.0</v>
      </c>
      <c r="Z22" s="105">
        <v>0.0</v>
      </c>
      <c r="AA22" s="106">
        <v>0.0</v>
      </c>
      <c r="AB22" s="106">
        <v>0.0</v>
      </c>
      <c r="AC22" s="107"/>
      <c r="AD22" s="105">
        <v>0.0</v>
      </c>
      <c r="AE22" s="105">
        <v>0.0</v>
      </c>
      <c r="AF22" s="105">
        <v>0.0</v>
      </c>
      <c r="AG22" s="105">
        <v>0.0</v>
      </c>
      <c r="AH22" s="105">
        <v>0.0</v>
      </c>
      <c r="AI22" s="105">
        <v>0.0</v>
      </c>
      <c r="AJ22" s="106">
        <v>0.0</v>
      </c>
      <c r="AK22" s="106">
        <v>0.0</v>
      </c>
      <c r="AL22" s="107"/>
      <c r="AM22" s="105">
        <v>0.0</v>
      </c>
      <c r="AN22" s="105">
        <v>0.0</v>
      </c>
      <c r="AO22" s="105">
        <v>0.0</v>
      </c>
      <c r="AP22" s="105">
        <v>0.0</v>
      </c>
      <c r="AQ22" s="105">
        <v>0.0</v>
      </c>
      <c r="AR22" s="105">
        <v>0.0</v>
      </c>
      <c r="AS22" s="106">
        <v>0.0</v>
      </c>
      <c r="AT22" s="106">
        <v>0.0</v>
      </c>
      <c r="AU22" s="3"/>
      <c r="AV22" s="108">
        <f t="shared" ref="AV22:AX22" si="32">sum(Z22+AI22+AR22)</f>
        <v>0</v>
      </c>
      <c r="AW22" s="109">
        <f t="shared" si="32"/>
        <v>0</v>
      </c>
      <c r="AX22" s="109">
        <f t="shared" si="32"/>
        <v>0</v>
      </c>
      <c r="AY22" s="107"/>
      <c r="AZ22" s="105">
        <v>0.0</v>
      </c>
      <c r="BA22" s="105">
        <v>0.0</v>
      </c>
      <c r="BB22" s="105">
        <v>0.0</v>
      </c>
      <c r="BC22" s="105">
        <v>0.0</v>
      </c>
      <c r="BD22" s="105">
        <v>0.0</v>
      </c>
      <c r="BE22" s="106">
        <v>0.0</v>
      </c>
      <c r="BF22" s="106">
        <v>0.0</v>
      </c>
      <c r="BG22" s="107"/>
      <c r="BH22" s="105">
        <v>0.0</v>
      </c>
      <c r="BI22" s="105">
        <v>0.0</v>
      </c>
      <c r="BJ22" s="105">
        <v>0.0</v>
      </c>
      <c r="BK22" s="105">
        <v>0.0</v>
      </c>
      <c r="BL22" s="105">
        <v>0.0</v>
      </c>
      <c r="BM22" s="105">
        <v>0.0</v>
      </c>
      <c r="BN22" s="106">
        <v>0.0</v>
      </c>
      <c r="BO22" s="106">
        <v>0.0</v>
      </c>
      <c r="BP22" s="107"/>
      <c r="BQ22" s="105">
        <v>1.0</v>
      </c>
      <c r="BR22" s="105">
        <v>1.0</v>
      </c>
      <c r="BS22" s="105">
        <v>0.0</v>
      </c>
      <c r="BT22" s="105">
        <v>0.0</v>
      </c>
      <c r="BU22" s="105">
        <v>0.0</v>
      </c>
      <c r="BV22" s="105">
        <v>1.0</v>
      </c>
      <c r="BW22" s="106">
        <v>3500.0</v>
      </c>
      <c r="BX22" s="106">
        <v>3500.0</v>
      </c>
      <c r="BY22" s="3"/>
      <c r="BZ22" s="108">
        <f t="shared" ref="BZ22:CB22" si="33">sum(BD22+BM22+BV22)</f>
        <v>1</v>
      </c>
      <c r="CA22" s="109">
        <f t="shared" si="33"/>
        <v>3500</v>
      </c>
      <c r="CB22" s="109">
        <f t="shared" si="33"/>
        <v>3500</v>
      </c>
      <c r="CC22" s="107"/>
      <c r="CD22" s="108">
        <f t="shared" ref="CD22:CF22" si="34">AV22+BZ22</f>
        <v>1</v>
      </c>
      <c r="CE22" s="109">
        <f t="shared" si="34"/>
        <v>3500</v>
      </c>
      <c r="CF22" s="109">
        <f t="shared" si="34"/>
        <v>3500</v>
      </c>
      <c r="CG22" s="107"/>
      <c r="CH22" s="107"/>
    </row>
    <row r="23" ht="14.25" customHeight="1">
      <c r="A23" s="103"/>
      <c r="B23" s="104">
        <f t="shared" si="10"/>
        <v>44845</v>
      </c>
      <c r="C23" s="97"/>
      <c r="D23" s="105" t="s">
        <v>119</v>
      </c>
      <c r="E23" s="105"/>
      <c r="F23" s="105"/>
      <c r="G23" s="106">
        <v>0.0</v>
      </c>
      <c r="H23" s="105">
        <v>6.0</v>
      </c>
      <c r="I23" s="105">
        <v>9.0</v>
      </c>
      <c r="J23" s="105">
        <v>3.0</v>
      </c>
      <c r="K23" s="105">
        <v>0.0</v>
      </c>
      <c r="L23" s="107"/>
      <c r="M23" s="105">
        <v>0.0</v>
      </c>
      <c r="N23" s="105">
        <v>0.0</v>
      </c>
      <c r="O23" s="105">
        <v>0.0</v>
      </c>
      <c r="P23" s="107"/>
      <c r="Q23" s="105">
        <v>0.0</v>
      </c>
      <c r="R23" s="105">
        <v>0.0</v>
      </c>
      <c r="S23" s="105">
        <v>0.0</v>
      </c>
      <c r="T23" s="293">
        <f t="shared" si="6"/>
        <v>0</v>
      </c>
      <c r="U23" s="107"/>
      <c r="V23" s="105" t="s">
        <v>222</v>
      </c>
      <c r="W23" s="105">
        <v>3.0</v>
      </c>
      <c r="X23" s="105">
        <v>0.0</v>
      </c>
      <c r="Y23" s="105">
        <v>0.0</v>
      </c>
      <c r="Z23" s="105">
        <v>0.0</v>
      </c>
      <c r="AA23" s="106">
        <v>0.0</v>
      </c>
      <c r="AB23" s="106">
        <v>0.0</v>
      </c>
      <c r="AC23" s="107"/>
      <c r="AD23" s="105">
        <v>3.0</v>
      </c>
      <c r="AE23" s="105">
        <v>2.0</v>
      </c>
      <c r="AF23" s="105">
        <v>1.0</v>
      </c>
      <c r="AG23" s="105">
        <v>0.0</v>
      </c>
      <c r="AH23" s="105">
        <v>0.0</v>
      </c>
      <c r="AI23" s="105">
        <v>0.0</v>
      </c>
      <c r="AJ23" s="106">
        <v>0.0</v>
      </c>
      <c r="AK23" s="106">
        <v>0.0</v>
      </c>
      <c r="AL23" s="107"/>
      <c r="AM23" s="105">
        <v>0.0</v>
      </c>
      <c r="AN23" s="105">
        <v>0.0</v>
      </c>
      <c r="AO23" s="105">
        <v>0.0</v>
      </c>
      <c r="AP23" s="105">
        <v>0.0</v>
      </c>
      <c r="AQ23" s="105">
        <v>0.0</v>
      </c>
      <c r="AR23" s="105">
        <v>0.0</v>
      </c>
      <c r="AS23" s="106">
        <v>0.0</v>
      </c>
      <c r="AT23" s="106">
        <v>0.0</v>
      </c>
      <c r="AU23" s="3"/>
      <c r="AV23" s="108">
        <f t="shared" ref="AV23:AX23" si="35">sum(Z23+AI23+AR23)</f>
        <v>0</v>
      </c>
      <c r="AW23" s="109">
        <f t="shared" si="35"/>
        <v>0</v>
      </c>
      <c r="AX23" s="109">
        <f t="shared" si="35"/>
        <v>0</v>
      </c>
      <c r="AY23" s="107"/>
      <c r="AZ23" s="105">
        <v>2.0</v>
      </c>
      <c r="BA23" s="105">
        <v>2.0</v>
      </c>
      <c r="BB23" s="105">
        <v>0.0</v>
      </c>
      <c r="BC23" s="105">
        <v>0.0</v>
      </c>
      <c r="BD23" s="105">
        <v>0.0</v>
      </c>
      <c r="BE23" s="106">
        <v>0.0</v>
      </c>
      <c r="BF23" s="106">
        <v>0.0</v>
      </c>
      <c r="BG23" s="107"/>
      <c r="BH23" s="105">
        <v>0.0</v>
      </c>
      <c r="BI23" s="105">
        <v>0.0</v>
      </c>
      <c r="BJ23" s="105">
        <v>0.0</v>
      </c>
      <c r="BK23" s="105">
        <v>0.0</v>
      </c>
      <c r="BL23" s="105">
        <v>0.0</v>
      </c>
      <c r="BM23" s="105">
        <v>0.0</v>
      </c>
      <c r="BN23" s="106">
        <v>0.0</v>
      </c>
      <c r="BO23" s="106">
        <v>0.0</v>
      </c>
      <c r="BP23" s="107"/>
      <c r="BQ23" s="105">
        <v>0.0</v>
      </c>
      <c r="BR23" s="105">
        <v>0.0</v>
      </c>
      <c r="BS23" s="105">
        <v>0.0</v>
      </c>
      <c r="BT23" s="105">
        <v>0.0</v>
      </c>
      <c r="BU23" s="105">
        <v>0.0</v>
      </c>
      <c r="BV23" s="105">
        <v>0.0</v>
      </c>
      <c r="BW23" s="106">
        <v>0.0</v>
      </c>
      <c r="BX23" s="106">
        <v>0.0</v>
      </c>
      <c r="BY23" s="3"/>
      <c r="BZ23" s="108">
        <f t="shared" ref="BZ23:CB23" si="36">sum(BD23+BM23+BV23)</f>
        <v>0</v>
      </c>
      <c r="CA23" s="109">
        <f t="shared" si="36"/>
        <v>0</v>
      </c>
      <c r="CB23" s="109">
        <f t="shared" si="36"/>
        <v>0</v>
      </c>
      <c r="CC23" s="107"/>
      <c r="CD23" s="108">
        <f t="shared" ref="CD23:CF23" si="37">AV23+BZ23</f>
        <v>0</v>
      </c>
      <c r="CE23" s="109">
        <f t="shared" si="37"/>
        <v>0</v>
      </c>
      <c r="CF23" s="109">
        <f t="shared" si="37"/>
        <v>0</v>
      </c>
      <c r="CG23" s="107"/>
      <c r="CH23" s="107"/>
    </row>
    <row r="24" ht="14.25" customHeight="1">
      <c r="A24" s="103"/>
      <c r="B24" s="104">
        <f t="shared" si="10"/>
        <v>44846</v>
      </c>
      <c r="C24" s="97"/>
      <c r="D24" s="105" t="s">
        <v>119</v>
      </c>
      <c r="E24" s="105"/>
      <c r="F24" s="105"/>
      <c r="G24" s="106">
        <v>0.0</v>
      </c>
      <c r="H24" s="105">
        <v>2.0</v>
      </c>
      <c r="I24" s="105">
        <v>6.0</v>
      </c>
      <c r="J24" s="105">
        <v>5.0</v>
      </c>
      <c r="K24" s="105">
        <v>0.0</v>
      </c>
      <c r="L24" s="107"/>
      <c r="M24" s="105">
        <v>0.0</v>
      </c>
      <c r="N24" s="105">
        <v>0.0</v>
      </c>
      <c r="O24" s="105">
        <v>0.0</v>
      </c>
      <c r="P24" s="107"/>
      <c r="Q24" s="105">
        <v>0.0</v>
      </c>
      <c r="R24" s="105">
        <v>0.0</v>
      </c>
      <c r="S24" s="105">
        <v>0.0</v>
      </c>
      <c r="T24" s="293">
        <f t="shared" si="6"/>
        <v>0</v>
      </c>
      <c r="U24" s="107"/>
      <c r="V24" s="105" t="s">
        <v>225</v>
      </c>
      <c r="W24" s="105">
        <v>3.0</v>
      </c>
      <c r="X24" s="105">
        <v>1.0</v>
      </c>
      <c r="Y24" s="105">
        <v>0.0</v>
      </c>
      <c r="Z24" s="105">
        <v>0.0</v>
      </c>
      <c r="AA24" s="106">
        <v>0.0</v>
      </c>
      <c r="AB24" s="106">
        <v>0.0</v>
      </c>
      <c r="AC24" s="107"/>
      <c r="AD24" s="105">
        <v>4.0</v>
      </c>
      <c r="AE24" s="105">
        <v>2.0</v>
      </c>
      <c r="AF24" s="105">
        <v>2.0</v>
      </c>
      <c r="AG24" s="105">
        <v>0.0</v>
      </c>
      <c r="AH24" s="105">
        <v>0.0</v>
      </c>
      <c r="AI24" s="105">
        <v>0.0</v>
      </c>
      <c r="AJ24" s="106">
        <v>0.0</v>
      </c>
      <c r="AK24" s="106">
        <v>0.0</v>
      </c>
      <c r="AL24" s="107"/>
      <c r="AM24" s="105">
        <v>0.0</v>
      </c>
      <c r="AN24" s="105">
        <v>0.0</v>
      </c>
      <c r="AO24" s="105">
        <v>0.0</v>
      </c>
      <c r="AP24" s="105">
        <v>0.0</v>
      </c>
      <c r="AQ24" s="105">
        <v>0.0</v>
      </c>
      <c r="AR24" s="105">
        <v>0.0</v>
      </c>
      <c r="AS24" s="106">
        <v>0.0</v>
      </c>
      <c r="AT24" s="106">
        <v>0.0</v>
      </c>
      <c r="AU24" s="3"/>
      <c r="AV24" s="108">
        <f t="shared" ref="AV24:AX24" si="38">sum(Z24+AI24+AR24)</f>
        <v>0</v>
      </c>
      <c r="AW24" s="109">
        <f t="shared" si="38"/>
        <v>0</v>
      </c>
      <c r="AX24" s="109">
        <f t="shared" si="38"/>
        <v>0</v>
      </c>
      <c r="AY24" s="107"/>
      <c r="AZ24" s="105">
        <v>0.0</v>
      </c>
      <c r="BA24" s="105">
        <v>0.0</v>
      </c>
      <c r="BB24" s="105">
        <v>0.0</v>
      </c>
      <c r="BC24" s="105">
        <v>0.0</v>
      </c>
      <c r="BD24" s="105">
        <v>0.0</v>
      </c>
      <c r="BE24" s="106">
        <v>0.0</v>
      </c>
      <c r="BF24" s="106">
        <v>0.0</v>
      </c>
      <c r="BG24" s="107"/>
      <c r="BH24" s="105">
        <v>0.0</v>
      </c>
      <c r="BI24" s="105">
        <v>0.0</v>
      </c>
      <c r="BJ24" s="105">
        <v>0.0</v>
      </c>
      <c r="BK24" s="105">
        <v>0.0</v>
      </c>
      <c r="BL24" s="105">
        <v>0.0</v>
      </c>
      <c r="BM24" s="105">
        <v>0.0</v>
      </c>
      <c r="BN24" s="106">
        <v>0.0</v>
      </c>
      <c r="BO24" s="106">
        <v>0.0</v>
      </c>
      <c r="BP24" s="107"/>
      <c r="BQ24" s="105">
        <v>0.0</v>
      </c>
      <c r="BR24" s="105">
        <v>0.0</v>
      </c>
      <c r="BS24" s="105">
        <v>0.0</v>
      </c>
      <c r="BT24" s="105">
        <v>0.0</v>
      </c>
      <c r="BU24" s="105">
        <v>0.0</v>
      </c>
      <c r="BV24" s="105">
        <v>0.0</v>
      </c>
      <c r="BW24" s="106">
        <v>0.0</v>
      </c>
      <c r="BX24" s="106">
        <v>0.0</v>
      </c>
      <c r="BY24" s="3"/>
      <c r="BZ24" s="108">
        <f t="shared" ref="BZ24:CB24" si="39">sum(BD24+BM24+BV24)</f>
        <v>0</v>
      </c>
      <c r="CA24" s="109">
        <f t="shared" si="39"/>
        <v>0</v>
      </c>
      <c r="CB24" s="109">
        <f t="shared" si="39"/>
        <v>0</v>
      </c>
      <c r="CC24" s="107"/>
      <c r="CD24" s="108">
        <f t="shared" ref="CD24:CF24" si="40">AV24+BZ24</f>
        <v>0</v>
      </c>
      <c r="CE24" s="109">
        <f t="shared" si="40"/>
        <v>0</v>
      </c>
      <c r="CF24" s="109">
        <f t="shared" si="40"/>
        <v>0</v>
      </c>
      <c r="CG24" s="107"/>
      <c r="CH24" s="107"/>
    </row>
    <row r="25" ht="14.25" customHeight="1">
      <c r="A25" s="103"/>
      <c r="B25" s="104">
        <f t="shared" si="10"/>
        <v>44847</v>
      </c>
      <c r="C25" s="97"/>
      <c r="D25" s="105" t="s">
        <v>119</v>
      </c>
      <c r="E25" s="105"/>
      <c r="F25" s="105"/>
      <c r="G25" s="106">
        <v>0.0</v>
      </c>
      <c r="H25" s="105">
        <v>4.0</v>
      </c>
      <c r="I25" s="105">
        <v>5.0</v>
      </c>
      <c r="J25" s="105">
        <v>5.0</v>
      </c>
      <c r="K25" s="105">
        <v>3.0</v>
      </c>
      <c r="L25" s="107"/>
      <c r="M25" s="105">
        <v>0.0</v>
      </c>
      <c r="N25" s="105">
        <v>0.0</v>
      </c>
      <c r="O25" s="105">
        <v>0.0</v>
      </c>
      <c r="P25" s="107"/>
      <c r="Q25" s="105">
        <v>0.0</v>
      </c>
      <c r="R25" s="105">
        <v>0.0</v>
      </c>
      <c r="S25" s="105">
        <v>0.0</v>
      </c>
      <c r="T25" s="293">
        <f t="shared" si="6"/>
        <v>3</v>
      </c>
      <c r="U25" s="107"/>
      <c r="V25" s="105" t="s">
        <v>222</v>
      </c>
      <c r="W25" s="105">
        <v>1.0</v>
      </c>
      <c r="X25" s="105">
        <v>2.0</v>
      </c>
      <c r="Y25" s="105">
        <v>0.0</v>
      </c>
      <c r="Z25" s="105">
        <v>0.0</v>
      </c>
      <c r="AA25" s="106">
        <v>0.0</v>
      </c>
      <c r="AB25" s="106">
        <v>0.0</v>
      </c>
      <c r="AC25" s="107"/>
      <c r="AD25" s="105">
        <v>2.0</v>
      </c>
      <c r="AE25" s="105">
        <v>1.0</v>
      </c>
      <c r="AF25" s="105">
        <v>1.0</v>
      </c>
      <c r="AG25" s="105">
        <v>0.0</v>
      </c>
      <c r="AH25" s="105">
        <v>0.0</v>
      </c>
      <c r="AI25" s="105">
        <v>0.0</v>
      </c>
      <c r="AJ25" s="106">
        <v>0.0</v>
      </c>
      <c r="AK25" s="106">
        <v>0.0</v>
      </c>
      <c r="AL25" s="107"/>
      <c r="AM25" s="105">
        <v>0.0</v>
      </c>
      <c r="AN25" s="105">
        <v>0.0</v>
      </c>
      <c r="AO25" s="105">
        <v>0.0</v>
      </c>
      <c r="AP25" s="105">
        <v>0.0</v>
      </c>
      <c r="AQ25" s="105">
        <v>0.0</v>
      </c>
      <c r="AR25" s="105">
        <v>0.0</v>
      </c>
      <c r="AS25" s="106">
        <v>0.0</v>
      </c>
      <c r="AT25" s="106">
        <v>0.0</v>
      </c>
      <c r="AU25" s="3"/>
      <c r="AV25" s="108">
        <f t="shared" ref="AV25:AX25" si="41">sum(Z25+AI25+AR25)</f>
        <v>0</v>
      </c>
      <c r="AW25" s="109">
        <f t="shared" si="41"/>
        <v>0</v>
      </c>
      <c r="AX25" s="109">
        <f t="shared" si="41"/>
        <v>0</v>
      </c>
      <c r="AY25" s="107"/>
      <c r="AZ25" s="105">
        <v>0.0</v>
      </c>
      <c r="BA25" s="105">
        <v>0.0</v>
      </c>
      <c r="BB25" s="105">
        <v>0.0</v>
      </c>
      <c r="BC25" s="105">
        <v>0.0</v>
      </c>
      <c r="BD25" s="105">
        <v>0.0</v>
      </c>
      <c r="BE25" s="106">
        <v>0.0</v>
      </c>
      <c r="BF25" s="106">
        <v>0.0</v>
      </c>
      <c r="BG25" s="107"/>
      <c r="BH25" s="105">
        <v>0.0</v>
      </c>
      <c r="BI25" s="105">
        <v>0.0</v>
      </c>
      <c r="BJ25" s="105">
        <v>0.0</v>
      </c>
      <c r="BK25" s="105">
        <v>0.0</v>
      </c>
      <c r="BL25" s="105">
        <v>0.0</v>
      </c>
      <c r="BM25" s="105">
        <v>0.0</v>
      </c>
      <c r="BN25" s="106">
        <v>0.0</v>
      </c>
      <c r="BO25" s="106">
        <v>0.0</v>
      </c>
      <c r="BP25" s="107"/>
      <c r="BQ25" s="105">
        <v>2.0</v>
      </c>
      <c r="BR25" s="105">
        <v>2.0</v>
      </c>
      <c r="BS25" s="105">
        <v>0.0</v>
      </c>
      <c r="BT25" s="105">
        <v>0.0</v>
      </c>
      <c r="BU25" s="105">
        <v>0.0</v>
      </c>
      <c r="BV25" s="105">
        <v>0.0</v>
      </c>
      <c r="BW25" s="106">
        <v>0.0</v>
      </c>
      <c r="BX25" s="106">
        <v>0.0</v>
      </c>
      <c r="BY25" s="3"/>
      <c r="BZ25" s="108">
        <f t="shared" ref="BZ25:CB25" si="42">sum(BD25+BM25+BV25)</f>
        <v>0</v>
      </c>
      <c r="CA25" s="109">
        <f t="shared" si="42"/>
        <v>0</v>
      </c>
      <c r="CB25" s="109">
        <f t="shared" si="42"/>
        <v>0</v>
      </c>
      <c r="CC25" s="107"/>
      <c r="CD25" s="108">
        <f t="shared" ref="CD25:CF25" si="43">AV25+BZ25</f>
        <v>0</v>
      </c>
      <c r="CE25" s="109">
        <f t="shared" si="43"/>
        <v>0</v>
      </c>
      <c r="CF25" s="109">
        <f t="shared" si="43"/>
        <v>0</v>
      </c>
      <c r="CG25" s="107"/>
      <c r="CH25" s="107"/>
    </row>
    <row r="26" ht="14.25" customHeight="1">
      <c r="A26" s="103"/>
      <c r="B26" s="104">
        <f t="shared" si="10"/>
        <v>44848</v>
      </c>
      <c r="C26" s="97"/>
      <c r="D26" s="105" t="s">
        <v>119</v>
      </c>
      <c r="E26" s="105"/>
      <c r="F26" s="105"/>
      <c r="G26" s="106">
        <v>0.0</v>
      </c>
      <c r="H26" s="105">
        <v>0.0</v>
      </c>
      <c r="I26" s="105">
        <v>6.0</v>
      </c>
      <c r="J26" s="105">
        <v>4.0</v>
      </c>
      <c r="K26" s="105">
        <v>0.0</v>
      </c>
      <c r="L26" s="107"/>
      <c r="M26" s="105">
        <v>0.0</v>
      </c>
      <c r="N26" s="105">
        <v>0.0</v>
      </c>
      <c r="O26" s="105">
        <v>0.0</v>
      </c>
      <c r="P26" s="107"/>
      <c r="Q26" s="105">
        <v>0.0</v>
      </c>
      <c r="R26" s="105">
        <v>0.0</v>
      </c>
      <c r="S26" s="105">
        <v>0.0</v>
      </c>
      <c r="T26" s="293">
        <f t="shared" si="6"/>
        <v>0</v>
      </c>
      <c r="U26" s="107"/>
      <c r="V26" s="105">
        <v>0.0</v>
      </c>
      <c r="W26" s="105">
        <v>0.0</v>
      </c>
      <c r="X26" s="105">
        <v>0.0</v>
      </c>
      <c r="Y26" s="105">
        <v>0.0</v>
      </c>
      <c r="Z26" s="105">
        <v>0.0</v>
      </c>
      <c r="AA26" s="106">
        <v>0.0</v>
      </c>
      <c r="AB26" s="106">
        <v>0.0</v>
      </c>
      <c r="AC26" s="107"/>
      <c r="AD26" s="105">
        <v>0.0</v>
      </c>
      <c r="AE26" s="105">
        <v>0.0</v>
      </c>
      <c r="AF26" s="105">
        <v>0.0</v>
      </c>
      <c r="AG26" s="105">
        <v>0.0</v>
      </c>
      <c r="AH26" s="105">
        <v>0.0</v>
      </c>
      <c r="AI26" s="105">
        <v>0.0</v>
      </c>
      <c r="AJ26" s="106">
        <v>0.0</v>
      </c>
      <c r="AK26" s="106">
        <v>0.0</v>
      </c>
      <c r="AL26" s="107"/>
      <c r="AM26" s="105">
        <v>0.0</v>
      </c>
      <c r="AN26" s="105">
        <v>0.0</v>
      </c>
      <c r="AO26" s="105">
        <v>0.0</v>
      </c>
      <c r="AP26" s="105">
        <v>0.0</v>
      </c>
      <c r="AQ26" s="105">
        <v>0.0</v>
      </c>
      <c r="AR26" s="105">
        <v>0.0</v>
      </c>
      <c r="AS26" s="106">
        <v>0.0</v>
      </c>
      <c r="AT26" s="106">
        <v>0.0</v>
      </c>
      <c r="AU26" s="3"/>
      <c r="AV26" s="108">
        <f t="shared" ref="AV26:AX26" si="44">sum(Z26+AI26+AR26)</f>
        <v>0</v>
      </c>
      <c r="AW26" s="109">
        <f t="shared" si="44"/>
        <v>0</v>
      </c>
      <c r="AX26" s="109">
        <f t="shared" si="44"/>
        <v>0</v>
      </c>
      <c r="AY26" s="107"/>
      <c r="AZ26" s="105">
        <v>3.0</v>
      </c>
      <c r="BA26" s="105">
        <v>3.0</v>
      </c>
      <c r="BB26" s="105">
        <v>0.0</v>
      </c>
      <c r="BC26" s="105">
        <v>0.0</v>
      </c>
      <c r="BD26" s="105">
        <v>2.0</v>
      </c>
      <c r="BE26" s="106">
        <v>0.0</v>
      </c>
      <c r="BF26" s="106">
        <v>0.0</v>
      </c>
      <c r="BG26" s="107"/>
      <c r="BH26" s="105">
        <v>0.0</v>
      </c>
      <c r="BI26" s="105">
        <v>0.0</v>
      </c>
      <c r="BJ26" s="105">
        <v>0.0</v>
      </c>
      <c r="BK26" s="105">
        <v>0.0</v>
      </c>
      <c r="BL26" s="105">
        <v>0.0</v>
      </c>
      <c r="BM26" s="105">
        <v>0.0</v>
      </c>
      <c r="BN26" s="106">
        <v>0.0</v>
      </c>
      <c r="BO26" s="106">
        <v>0.0</v>
      </c>
      <c r="BP26" s="107"/>
      <c r="BQ26" s="105">
        <v>3.0</v>
      </c>
      <c r="BR26" s="105">
        <v>3.0</v>
      </c>
      <c r="BS26" s="105">
        <v>0.0</v>
      </c>
      <c r="BT26" s="105">
        <v>0.0</v>
      </c>
      <c r="BU26" s="105">
        <v>0.0</v>
      </c>
      <c r="BV26" s="105">
        <v>2.0</v>
      </c>
      <c r="BW26" s="106">
        <v>3000.0</v>
      </c>
      <c r="BX26" s="106">
        <v>8500.0</v>
      </c>
      <c r="BY26" s="3"/>
      <c r="BZ26" s="108">
        <f t="shared" ref="BZ26:CB26" si="45">sum(BD26+BM26+BV26)</f>
        <v>4</v>
      </c>
      <c r="CA26" s="109">
        <f t="shared" si="45"/>
        <v>3000</v>
      </c>
      <c r="CB26" s="109">
        <f t="shared" si="45"/>
        <v>8500</v>
      </c>
      <c r="CC26" s="107"/>
      <c r="CD26" s="108">
        <f t="shared" ref="CD26:CF26" si="46">AV26+BZ26</f>
        <v>4</v>
      </c>
      <c r="CE26" s="109">
        <f t="shared" si="46"/>
        <v>3000</v>
      </c>
      <c r="CF26" s="109">
        <f t="shared" si="46"/>
        <v>8500</v>
      </c>
      <c r="CG26" s="107"/>
      <c r="CH26" s="107"/>
    </row>
    <row r="27" ht="14.25" customHeight="1">
      <c r="A27" s="103"/>
      <c r="B27" s="104">
        <f t="shared" si="10"/>
        <v>44849</v>
      </c>
      <c r="C27" s="97"/>
      <c r="D27" s="105" t="s">
        <v>119</v>
      </c>
      <c r="E27" s="105"/>
      <c r="F27" s="105"/>
      <c r="G27" s="106">
        <v>0.0</v>
      </c>
      <c r="H27" s="105">
        <v>0.0</v>
      </c>
      <c r="I27" s="105">
        <v>6.0</v>
      </c>
      <c r="J27" s="105">
        <v>6.0</v>
      </c>
      <c r="K27" s="105">
        <v>0.0</v>
      </c>
      <c r="L27" s="107"/>
      <c r="M27" s="105">
        <v>0.0</v>
      </c>
      <c r="N27" s="105">
        <v>0.0</v>
      </c>
      <c r="O27" s="105">
        <v>0.0</v>
      </c>
      <c r="P27" s="107"/>
      <c r="Q27" s="105">
        <v>0.0</v>
      </c>
      <c r="R27" s="105">
        <v>0.0</v>
      </c>
      <c r="S27" s="105">
        <v>0.0</v>
      </c>
      <c r="T27" s="293">
        <f t="shared" si="6"/>
        <v>0</v>
      </c>
      <c r="U27" s="107"/>
      <c r="V27" s="105">
        <v>0.0</v>
      </c>
      <c r="W27" s="105">
        <v>0.0</v>
      </c>
      <c r="X27" s="105">
        <v>0.0</v>
      </c>
      <c r="Y27" s="105">
        <v>0.0</v>
      </c>
      <c r="Z27" s="105">
        <v>0.0</v>
      </c>
      <c r="AA27" s="106">
        <v>0.0</v>
      </c>
      <c r="AB27" s="106">
        <v>0.0</v>
      </c>
      <c r="AC27" s="107"/>
      <c r="AD27" s="105">
        <v>0.0</v>
      </c>
      <c r="AE27" s="105">
        <v>0.0</v>
      </c>
      <c r="AF27" s="105">
        <v>0.0</v>
      </c>
      <c r="AG27" s="105">
        <v>0.0</v>
      </c>
      <c r="AH27" s="105">
        <v>0.0</v>
      </c>
      <c r="AI27" s="105">
        <v>0.0</v>
      </c>
      <c r="AJ27" s="106">
        <v>0.0</v>
      </c>
      <c r="AK27" s="106">
        <v>0.0</v>
      </c>
      <c r="AL27" s="107"/>
      <c r="AM27" s="105">
        <v>0.0</v>
      </c>
      <c r="AN27" s="105">
        <v>0.0</v>
      </c>
      <c r="AO27" s="105">
        <v>0.0</v>
      </c>
      <c r="AP27" s="105">
        <v>0.0</v>
      </c>
      <c r="AQ27" s="105">
        <v>0.0</v>
      </c>
      <c r="AR27" s="105">
        <v>0.0</v>
      </c>
      <c r="AS27" s="106">
        <v>0.0</v>
      </c>
      <c r="AT27" s="106">
        <v>0.0</v>
      </c>
      <c r="AU27" s="3"/>
      <c r="AV27" s="108">
        <f t="shared" ref="AV27:AX27" si="47">sum(Z27+AI27+AR27)</f>
        <v>0</v>
      </c>
      <c r="AW27" s="109">
        <f t="shared" si="47"/>
        <v>0</v>
      </c>
      <c r="AX27" s="109">
        <f t="shared" si="47"/>
        <v>0</v>
      </c>
      <c r="AY27" s="107"/>
      <c r="AZ27" s="105">
        <v>2.0</v>
      </c>
      <c r="BA27" s="105">
        <v>1.0</v>
      </c>
      <c r="BB27" s="105">
        <v>1.0</v>
      </c>
      <c r="BC27" s="105">
        <v>0.0</v>
      </c>
      <c r="BD27" s="105">
        <v>1.0</v>
      </c>
      <c r="BE27" s="106">
        <v>500.0</v>
      </c>
      <c r="BF27" s="106">
        <v>1000.0</v>
      </c>
      <c r="BG27" s="107"/>
      <c r="BH27" s="105">
        <v>0.0</v>
      </c>
      <c r="BI27" s="105">
        <v>0.0</v>
      </c>
      <c r="BJ27" s="105">
        <v>0.0</v>
      </c>
      <c r="BK27" s="105">
        <v>0.0</v>
      </c>
      <c r="BL27" s="105">
        <v>0.0</v>
      </c>
      <c r="BM27" s="105">
        <v>0.0</v>
      </c>
      <c r="BN27" s="106">
        <v>0.0</v>
      </c>
      <c r="BO27" s="106">
        <v>0.0</v>
      </c>
      <c r="BP27" s="107"/>
      <c r="BQ27" s="105">
        <v>0.0</v>
      </c>
      <c r="BR27" s="105">
        <v>0.0</v>
      </c>
      <c r="BS27" s="105">
        <v>0.0</v>
      </c>
      <c r="BT27" s="105">
        <v>0.0</v>
      </c>
      <c r="BU27" s="105">
        <v>0.0</v>
      </c>
      <c r="BV27" s="105">
        <v>0.0</v>
      </c>
      <c r="BW27" s="106">
        <v>0.0</v>
      </c>
      <c r="BX27" s="106">
        <v>0.0</v>
      </c>
      <c r="BY27" s="3"/>
      <c r="BZ27" s="108">
        <f t="shared" ref="BZ27:CB27" si="48">sum(BD27+BM27+BV27)</f>
        <v>1</v>
      </c>
      <c r="CA27" s="109">
        <f t="shared" si="48"/>
        <v>500</v>
      </c>
      <c r="CB27" s="109">
        <f t="shared" si="48"/>
        <v>1000</v>
      </c>
      <c r="CC27" s="107"/>
      <c r="CD27" s="108">
        <f t="shared" ref="CD27:CF27" si="49">AV27+BZ27</f>
        <v>1</v>
      </c>
      <c r="CE27" s="109">
        <f t="shared" si="49"/>
        <v>500</v>
      </c>
      <c r="CF27" s="109">
        <f t="shared" si="49"/>
        <v>1000</v>
      </c>
      <c r="CG27" s="107"/>
      <c r="CH27" s="107"/>
    </row>
    <row r="28" ht="14.25" customHeight="1">
      <c r="A28" s="103"/>
      <c r="B28" s="104">
        <f t="shared" si="10"/>
        <v>44850</v>
      </c>
      <c r="C28" s="97"/>
      <c r="D28" s="105" t="s">
        <v>119</v>
      </c>
      <c r="E28" s="105"/>
      <c r="F28" s="105"/>
      <c r="G28" s="106">
        <v>0.0</v>
      </c>
      <c r="H28" s="105">
        <v>3.0</v>
      </c>
      <c r="I28" s="105">
        <v>9.0</v>
      </c>
      <c r="J28" s="105">
        <v>6.0</v>
      </c>
      <c r="K28" s="105">
        <v>2.0</v>
      </c>
      <c r="L28" s="107"/>
      <c r="M28" s="105">
        <v>0.0</v>
      </c>
      <c r="N28" s="105">
        <v>0.0</v>
      </c>
      <c r="O28" s="105">
        <v>0.0</v>
      </c>
      <c r="P28" s="107"/>
      <c r="Q28" s="105">
        <v>0.0</v>
      </c>
      <c r="R28" s="105">
        <v>0.0</v>
      </c>
      <c r="S28" s="105">
        <v>0.0</v>
      </c>
      <c r="T28" s="293">
        <f t="shared" si="6"/>
        <v>2</v>
      </c>
      <c r="U28" s="107"/>
      <c r="V28" s="105">
        <v>0.0</v>
      </c>
      <c r="W28" s="105">
        <v>0.0</v>
      </c>
      <c r="X28" s="105">
        <v>0.0</v>
      </c>
      <c r="Y28" s="105">
        <v>0.0</v>
      </c>
      <c r="Z28" s="105">
        <v>0.0</v>
      </c>
      <c r="AA28" s="106">
        <v>0.0</v>
      </c>
      <c r="AB28" s="106">
        <v>0.0</v>
      </c>
      <c r="AC28" s="107"/>
      <c r="AD28" s="105">
        <v>0.0</v>
      </c>
      <c r="AE28" s="105">
        <v>0.0</v>
      </c>
      <c r="AF28" s="105">
        <v>0.0</v>
      </c>
      <c r="AG28" s="105">
        <v>0.0</v>
      </c>
      <c r="AH28" s="105">
        <v>0.0</v>
      </c>
      <c r="AI28" s="105">
        <v>0.0</v>
      </c>
      <c r="AJ28" s="106">
        <v>0.0</v>
      </c>
      <c r="AK28" s="106">
        <v>0.0</v>
      </c>
      <c r="AL28" s="107"/>
      <c r="AM28" s="105">
        <v>0.0</v>
      </c>
      <c r="AN28" s="105">
        <v>0.0</v>
      </c>
      <c r="AO28" s="105">
        <v>0.0</v>
      </c>
      <c r="AP28" s="105">
        <v>0.0</v>
      </c>
      <c r="AQ28" s="105">
        <v>0.0</v>
      </c>
      <c r="AR28" s="105">
        <v>0.0</v>
      </c>
      <c r="AS28" s="106">
        <v>0.0</v>
      </c>
      <c r="AT28" s="106">
        <v>0.0</v>
      </c>
      <c r="AU28" s="3"/>
      <c r="AV28" s="108">
        <f t="shared" ref="AV28:AX28" si="50">sum(Z28+AI28+AR28)</f>
        <v>0</v>
      </c>
      <c r="AW28" s="109">
        <f t="shared" si="50"/>
        <v>0</v>
      </c>
      <c r="AX28" s="109">
        <f t="shared" si="50"/>
        <v>0</v>
      </c>
      <c r="AY28" s="107"/>
      <c r="AZ28" s="105">
        <v>0.0</v>
      </c>
      <c r="BA28" s="105">
        <v>0.0</v>
      </c>
      <c r="BB28" s="105">
        <v>0.0</v>
      </c>
      <c r="BC28" s="105">
        <v>0.0</v>
      </c>
      <c r="BD28" s="105">
        <v>0.0</v>
      </c>
      <c r="BE28" s="106">
        <v>0.0</v>
      </c>
      <c r="BF28" s="106">
        <v>0.0</v>
      </c>
      <c r="BG28" s="107"/>
      <c r="BH28" s="105">
        <v>0.0</v>
      </c>
      <c r="BI28" s="105">
        <v>0.0</v>
      </c>
      <c r="BJ28" s="105">
        <v>0.0</v>
      </c>
      <c r="BK28" s="105">
        <v>0.0</v>
      </c>
      <c r="BL28" s="105">
        <v>0.0</v>
      </c>
      <c r="BM28" s="105">
        <v>0.0</v>
      </c>
      <c r="BN28" s="106">
        <v>0.0</v>
      </c>
      <c r="BO28" s="106">
        <v>0.0</v>
      </c>
      <c r="BP28" s="107"/>
      <c r="BQ28" s="105">
        <v>0.0</v>
      </c>
      <c r="BR28" s="105">
        <v>0.0</v>
      </c>
      <c r="BS28" s="105">
        <v>0.0</v>
      </c>
      <c r="BT28" s="105">
        <v>0.0</v>
      </c>
      <c r="BU28" s="105">
        <v>0.0</v>
      </c>
      <c r="BV28" s="105">
        <v>0.0</v>
      </c>
      <c r="BW28" s="106">
        <v>0.0</v>
      </c>
      <c r="BX28" s="106">
        <v>0.0</v>
      </c>
      <c r="BY28" s="3"/>
      <c r="BZ28" s="108">
        <f t="shared" ref="BZ28:CB28" si="51">sum(BD28+BM28+BV28)</f>
        <v>0</v>
      </c>
      <c r="CA28" s="109">
        <f t="shared" si="51"/>
        <v>0</v>
      </c>
      <c r="CB28" s="109">
        <f t="shared" si="51"/>
        <v>0</v>
      </c>
      <c r="CC28" s="107"/>
      <c r="CD28" s="108">
        <f t="shared" ref="CD28:CF28" si="52">AV28+BZ28</f>
        <v>0</v>
      </c>
      <c r="CE28" s="109">
        <f t="shared" si="52"/>
        <v>0</v>
      </c>
      <c r="CF28" s="109">
        <f t="shared" si="52"/>
        <v>0</v>
      </c>
      <c r="CG28" s="107"/>
      <c r="CH28" s="107"/>
    </row>
    <row r="29" ht="14.25" customHeight="1">
      <c r="A29" s="103"/>
      <c r="B29" s="104">
        <f t="shared" si="10"/>
        <v>44851</v>
      </c>
      <c r="C29" s="97"/>
      <c r="D29" s="105" t="s">
        <v>119</v>
      </c>
      <c r="E29" s="105"/>
      <c r="F29" s="105"/>
      <c r="G29" s="106">
        <v>0.0</v>
      </c>
      <c r="H29" s="105">
        <v>2.0</v>
      </c>
      <c r="I29" s="105">
        <v>4.0</v>
      </c>
      <c r="J29" s="105">
        <v>4.0</v>
      </c>
      <c r="K29" s="105">
        <v>1.0</v>
      </c>
      <c r="L29" s="107"/>
      <c r="M29" s="105">
        <v>0.0</v>
      </c>
      <c r="N29" s="105">
        <v>0.0</v>
      </c>
      <c r="O29" s="105">
        <v>0.0</v>
      </c>
      <c r="P29" s="107"/>
      <c r="Q29" s="105">
        <v>0.0</v>
      </c>
      <c r="R29" s="105">
        <v>0.0</v>
      </c>
      <c r="S29" s="105">
        <v>0.0</v>
      </c>
      <c r="T29" s="293">
        <f t="shared" si="6"/>
        <v>1</v>
      </c>
      <c r="U29" s="107"/>
      <c r="V29" s="105">
        <v>0.0</v>
      </c>
      <c r="W29" s="105">
        <v>0.0</v>
      </c>
      <c r="X29" s="105">
        <v>0.0</v>
      </c>
      <c r="Y29" s="105">
        <v>0.0</v>
      </c>
      <c r="Z29" s="105">
        <v>0.0</v>
      </c>
      <c r="AA29" s="106">
        <v>0.0</v>
      </c>
      <c r="AB29" s="106">
        <v>0.0</v>
      </c>
      <c r="AC29" s="107"/>
      <c r="AD29" s="105">
        <v>0.0</v>
      </c>
      <c r="AE29" s="105">
        <v>0.0</v>
      </c>
      <c r="AF29" s="105">
        <v>0.0</v>
      </c>
      <c r="AG29" s="105">
        <v>0.0</v>
      </c>
      <c r="AH29" s="105">
        <v>0.0</v>
      </c>
      <c r="AI29" s="105">
        <v>0.0</v>
      </c>
      <c r="AJ29" s="106">
        <v>0.0</v>
      </c>
      <c r="AK29" s="106">
        <v>0.0</v>
      </c>
      <c r="AL29" s="107"/>
      <c r="AM29" s="105">
        <v>0.0</v>
      </c>
      <c r="AN29" s="105">
        <v>0.0</v>
      </c>
      <c r="AO29" s="105">
        <v>0.0</v>
      </c>
      <c r="AP29" s="105">
        <v>0.0</v>
      </c>
      <c r="AQ29" s="105">
        <v>0.0</v>
      </c>
      <c r="AR29" s="105">
        <v>0.0</v>
      </c>
      <c r="AS29" s="106">
        <v>0.0</v>
      </c>
      <c r="AT29" s="106">
        <v>0.0</v>
      </c>
      <c r="AU29" s="3"/>
      <c r="AV29" s="108">
        <f t="shared" ref="AV29:AX29" si="53">sum(Z29+AI29+AR29)</f>
        <v>0</v>
      </c>
      <c r="AW29" s="109">
        <f t="shared" si="53"/>
        <v>0</v>
      </c>
      <c r="AX29" s="109">
        <f t="shared" si="53"/>
        <v>0</v>
      </c>
      <c r="AY29" s="107"/>
      <c r="AZ29" s="105" t="s">
        <v>226</v>
      </c>
      <c r="BA29" s="105">
        <v>4.0</v>
      </c>
      <c r="BB29" s="105">
        <v>0.0</v>
      </c>
      <c r="BC29" s="105">
        <v>4.0</v>
      </c>
      <c r="BD29" s="105">
        <v>0.0</v>
      </c>
      <c r="BE29" s="106">
        <v>0.0</v>
      </c>
      <c r="BF29" s="106">
        <v>0.0</v>
      </c>
      <c r="BG29" s="107"/>
      <c r="BH29" s="105">
        <v>0.0</v>
      </c>
      <c r="BI29" s="105">
        <v>0.0</v>
      </c>
      <c r="BJ29" s="105">
        <v>0.0</v>
      </c>
      <c r="BK29" s="105">
        <v>0.0</v>
      </c>
      <c r="BL29" s="105">
        <v>0.0</v>
      </c>
      <c r="BM29" s="105">
        <v>0.0</v>
      </c>
      <c r="BN29" s="106">
        <v>0.0</v>
      </c>
      <c r="BO29" s="106">
        <v>0.0</v>
      </c>
      <c r="BP29" s="107"/>
      <c r="BQ29" s="105">
        <v>1.0</v>
      </c>
      <c r="BR29" s="105">
        <v>1.0</v>
      </c>
      <c r="BS29" s="105">
        <v>0.0</v>
      </c>
      <c r="BT29" s="105">
        <v>0.0</v>
      </c>
      <c r="BU29" s="105">
        <v>1.0</v>
      </c>
      <c r="BV29" s="105">
        <v>0.0</v>
      </c>
      <c r="BW29" s="106">
        <v>0.0</v>
      </c>
      <c r="BX29" s="106">
        <v>0.0</v>
      </c>
      <c r="BY29" s="3"/>
      <c r="BZ29" s="108">
        <f t="shared" ref="BZ29:CB29" si="54">sum(BD29+BM29+BV29)</f>
        <v>0</v>
      </c>
      <c r="CA29" s="109">
        <f t="shared" si="54"/>
        <v>0</v>
      </c>
      <c r="CB29" s="109">
        <f t="shared" si="54"/>
        <v>0</v>
      </c>
      <c r="CC29" s="107"/>
      <c r="CD29" s="108">
        <f t="shared" ref="CD29:CF29" si="55">AV29+BZ29</f>
        <v>0</v>
      </c>
      <c r="CE29" s="109">
        <f t="shared" si="55"/>
        <v>0</v>
      </c>
      <c r="CF29" s="109">
        <f t="shared" si="55"/>
        <v>0</v>
      </c>
      <c r="CG29" s="107"/>
      <c r="CH29" s="107"/>
    </row>
    <row r="30" ht="14.25" customHeight="1">
      <c r="A30" s="103"/>
      <c r="B30" s="104">
        <f t="shared" si="10"/>
        <v>44852</v>
      </c>
      <c r="C30" s="97"/>
      <c r="D30" s="105" t="s">
        <v>119</v>
      </c>
      <c r="E30" s="105"/>
      <c r="F30" s="105"/>
      <c r="G30" s="106">
        <v>0.0</v>
      </c>
      <c r="H30" s="105">
        <v>7.0</v>
      </c>
      <c r="I30" s="105">
        <v>9.0</v>
      </c>
      <c r="J30" s="105">
        <v>0.0</v>
      </c>
      <c r="K30" s="105">
        <v>2.0</v>
      </c>
      <c r="L30" s="107"/>
      <c r="M30" s="105">
        <v>0.0</v>
      </c>
      <c r="N30" s="105">
        <v>0.0</v>
      </c>
      <c r="O30" s="105">
        <v>0.0</v>
      </c>
      <c r="P30" s="107"/>
      <c r="Q30" s="105">
        <v>0.0</v>
      </c>
      <c r="R30" s="105">
        <v>0.0</v>
      </c>
      <c r="S30" s="105">
        <v>0.0</v>
      </c>
      <c r="T30" s="293">
        <f t="shared" si="6"/>
        <v>2</v>
      </c>
      <c r="U30" s="107"/>
      <c r="V30" s="105" t="s">
        <v>227</v>
      </c>
      <c r="W30" s="105">
        <v>2.0</v>
      </c>
      <c r="X30" s="105">
        <v>2.0</v>
      </c>
      <c r="Y30" s="105">
        <v>0.0</v>
      </c>
      <c r="Z30" s="105">
        <v>0.0</v>
      </c>
      <c r="AA30" s="106">
        <v>0.0</v>
      </c>
      <c r="AB30" s="106">
        <v>0.0</v>
      </c>
      <c r="AC30" s="107"/>
      <c r="AD30" s="105">
        <v>2.0</v>
      </c>
      <c r="AE30" s="105">
        <v>2.0</v>
      </c>
      <c r="AF30" s="105">
        <v>0.0</v>
      </c>
      <c r="AG30" s="105">
        <v>0.0</v>
      </c>
      <c r="AH30" s="105">
        <v>0.0</v>
      </c>
      <c r="AI30" s="105">
        <v>0.0</v>
      </c>
      <c r="AJ30" s="106">
        <v>0.0</v>
      </c>
      <c r="AK30" s="106">
        <v>0.0</v>
      </c>
      <c r="AL30" s="107"/>
      <c r="AM30" s="105">
        <v>1.0</v>
      </c>
      <c r="AN30" s="105">
        <v>1.0</v>
      </c>
      <c r="AO30" s="105">
        <v>0.0</v>
      </c>
      <c r="AP30" s="105">
        <v>0.0</v>
      </c>
      <c r="AQ30" s="105">
        <v>1.0</v>
      </c>
      <c r="AR30" s="105">
        <v>1.0</v>
      </c>
      <c r="AS30" s="106">
        <v>1500.0</v>
      </c>
      <c r="AT30" s="106">
        <v>3500.0</v>
      </c>
      <c r="AU30" s="3"/>
      <c r="AV30" s="108">
        <f t="shared" ref="AV30:AX30" si="56">sum(Z30+AI30+AR30)</f>
        <v>1</v>
      </c>
      <c r="AW30" s="109">
        <f t="shared" si="56"/>
        <v>1500</v>
      </c>
      <c r="AX30" s="109">
        <f t="shared" si="56"/>
        <v>3500</v>
      </c>
      <c r="AY30" s="107"/>
      <c r="AZ30" s="105">
        <v>1.0</v>
      </c>
      <c r="BA30" s="105">
        <v>1.0</v>
      </c>
      <c r="BB30" s="105">
        <v>0.0</v>
      </c>
      <c r="BC30" s="105">
        <v>1.0</v>
      </c>
      <c r="BD30" s="105">
        <v>0.0</v>
      </c>
      <c r="BE30" s="106">
        <v>0.0</v>
      </c>
      <c r="BF30" s="106">
        <v>0.0</v>
      </c>
      <c r="BG30" s="107"/>
      <c r="BH30" s="105">
        <v>0.0</v>
      </c>
      <c r="BI30" s="105">
        <v>0.0</v>
      </c>
      <c r="BJ30" s="105">
        <v>0.0</v>
      </c>
      <c r="BK30" s="105">
        <v>0.0</v>
      </c>
      <c r="BL30" s="105">
        <v>0.0</v>
      </c>
      <c r="BM30" s="105">
        <v>0.0</v>
      </c>
      <c r="BN30" s="106">
        <v>0.0</v>
      </c>
      <c r="BO30" s="106">
        <v>0.0</v>
      </c>
      <c r="BP30" s="107"/>
      <c r="BQ30" s="105">
        <v>4.0</v>
      </c>
      <c r="BR30" s="105">
        <v>4.0</v>
      </c>
      <c r="BS30" s="105">
        <v>0.0</v>
      </c>
      <c r="BT30" s="105">
        <v>0.0</v>
      </c>
      <c r="BU30" s="105">
        <v>4.0</v>
      </c>
      <c r="BV30" s="105">
        <v>0.0</v>
      </c>
      <c r="BW30" s="106">
        <v>0.0</v>
      </c>
      <c r="BX30" s="106">
        <v>0.0</v>
      </c>
      <c r="BY30" s="3"/>
      <c r="BZ30" s="108">
        <f t="shared" ref="BZ30:CB30" si="57">sum(BD30+BM30+BV30)</f>
        <v>0</v>
      </c>
      <c r="CA30" s="109">
        <f t="shared" si="57"/>
        <v>0</v>
      </c>
      <c r="CB30" s="109">
        <f t="shared" si="57"/>
        <v>0</v>
      </c>
      <c r="CC30" s="107"/>
      <c r="CD30" s="108">
        <f t="shared" ref="CD30:CF30" si="58">AV30+BZ30</f>
        <v>1</v>
      </c>
      <c r="CE30" s="109">
        <f t="shared" si="58"/>
        <v>1500</v>
      </c>
      <c r="CF30" s="109">
        <f t="shared" si="58"/>
        <v>3500</v>
      </c>
      <c r="CG30" s="107"/>
      <c r="CH30" s="107"/>
    </row>
    <row r="31" ht="14.25" customHeight="1">
      <c r="A31" s="103"/>
      <c r="B31" s="104">
        <f t="shared" si="10"/>
        <v>44853</v>
      </c>
      <c r="C31" s="97"/>
      <c r="D31" s="105" t="s">
        <v>119</v>
      </c>
      <c r="E31" s="105"/>
      <c r="F31" s="105"/>
      <c r="G31" s="106">
        <v>0.0</v>
      </c>
      <c r="H31" s="105">
        <v>1.0</v>
      </c>
      <c r="I31" s="105">
        <v>5.0</v>
      </c>
      <c r="J31" s="105">
        <v>5.0</v>
      </c>
      <c r="K31" s="105">
        <v>1.0</v>
      </c>
      <c r="L31" s="107"/>
      <c r="M31" s="105">
        <v>0.0</v>
      </c>
      <c r="N31" s="105">
        <v>0.0</v>
      </c>
      <c r="O31" s="105">
        <v>0.0</v>
      </c>
      <c r="P31" s="107"/>
      <c r="Q31" s="105">
        <v>0.0</v>
      </c>
      <c r="R31" s="105">
        <v>0.0</v>
      </c>
      <c r="S31" s="105">
        <v>0.0</v>
      </c>
      <c r="T31" s="293">
        <f t="shared" si="6"/>
        <v>1</v>
      </c>
      <c r="U31" s="107"/>
      <c r="V31" s="105">
        <v>0.0</v>
      </c>
      <c r="W31" s="105">
        <v>0.0</v>
      </c>
      <c r="X31" s="105">
        <v>0.0</v>
      </c>
      <c r="Y31" s="105">
        <v>0.0</v>
      </c>
      <c r="Z31" s="105">
        <v>0.0</v>
      </c>
      <c r="AA31" s="106">
        <v>0.0</v>
      </c>
      <c r="AB31" s="106">
        <v>0.0</v>
      </c>
      <c r="AC31" s="107"/>
      <c r="AD31" s="105">
        <v>0.0</v>
      </c>
      <c r="AE31" s="105">
        <v>0.0</v>
      </c>
      <c r="AF31" s="105">
        <v>0.0</v>
      </c>
      <c r="AG31" s="105">
        <v>0.0</v>
      </c>
      <c r="AH31" s="105">
        <v>0.0</v>
      </c>
      <c r="AI31" s="105">
        <v>0.0</v>
      </c>
      <c r="AJ31" s="106">
        <v>0.0</v>
      </c>
      <c r="AK31" s="106">
        <v>0.0</v>
      </c>
      <c r="AL31" s="107"/>
      <c r="AM31" s="105">
        <v>0.0</v>
      </c>
      <c r="AN31" s="105">
        <v>0.0</v>
      </c>
      <c r="AO31" s="105">
        <v>0.0</v>
      </c>
      <c r="AP31" s="105">
        <v>0.0</v>
      </c>
      <c r="AQ31" s="105">
        <v>0.0</v>
      </c>
      <c r="AR31" s="105">
        <v>0.0</v>
      </c>
      <c r="AS31" s="106">
        <v>0.0</v>
      </c>
      <c r="AT31" s="106">
        <v>0.0</v>
      </c>
      <c r="AU31" s="3"/>
      <c r="AV31" s="108">
        <f t="shared" ref="AV31:AX31" si="59">sum(Z31+AI31+AR31)</f>
        <v>0</v>
      </c>
      <c r="AW31" s="109">
        <f t="shared" si="59"/>
        <v>0</v>
      </c>
      <c r="AX31" s="109">
        <f t="shared" si="59"/>
        <v>0</v>
      </c>
      <c r="AY31" s="107"/>
      <c r="AZ31" s="105">
        <v>2.0</v>
      </c>
      <c r="BA31" s="105">
        <v>2.0</v>
      </c>
      <c r="BB31" s="105">
        <v>0.0</v>
      </c>
      <c r="BC31" s="105">
        <v>2.0</v>
      </c>
      <c r="BD31" s="105">
        <v>0.0</v>
      </c>
      <c r="BE31" s="106">
        <v>0.0</v>
      </c>
      <c r="BF31" s="106">
        <v>0.0</v>
      </c>
      <c r="BG31" s="107"/>
      <c r="BH31" s="105">
        <v>0.0</v>
      </c>
      <c r="BI31" s="105">
        <v>0.0</v>
      </c>
      <c r="BJ31" s="105">
        <v>0.0</v>
      </c>
      <c r="BK31" s="105">
        <v>0.0</v>
      </c>
      <c r="BL31" s="105">
        <v>0.0</v>
      </c>
      <c r="BM31" s="105">
        <v>0.0</v>
      </c>
      <c r="BN31" s="106">
        <v>0.0</v>
      </c>
      <c r="BO31" s="106">
        <v>0.0</v>
      </c>
      <c r="BP31" s="107"/>
      <c r="BQ31" s="105">
        <v>1.0</v>
      </c>
      <c r="BR31" s="105">
        <v>1.0</v>
      </c>
      <c r="BS31" s="105">
        <v>0.0</v>
      </c>
      <c r="BT31" s="105">
        <v>0.0</v>
      </c>
      <c r="BU31" s="105">
        <v>1.0</v>
      </c>
      <c r="BV31" s="105">
        <v>0.0</v>
      </c>
      <c r="BW31" s="106">
        <v>0.0</v>
      </c>
      <c r="BX31" s="106">
        <v>0.0</v>
      </c>
      <c r="BY31" s="3"/>
      <c r="BZ31" s="108">
        <f t="shared" ref="BZ31:CB31" si="60">sum(BD31+BM31+BV31)</f>
        <v>0</v>
      </c>
      <c r="CA31" s="109">
        <f t="shared" si="60"/>
        <v>0</v>
      </c>
      <c r="CB31" s="109">
        <f t="shared" si="60"/>
        <v>0</v>
      </c>
      <c r="CC31" s="107"/>
      <c r="CD31" s="108">
        <f t="shared" ref="CD31:CF31" si="61">AV31+BZ31</f>
        <v>0</v>
      </c>
      <c r="CE31" s="109">
        <f t="shared" si="61"/>
        <v>0</v>
      </c>
      <c r="CF31" s="109">
        <f t="shared" si="61"/>
        <v>0</v>
      </c>
      <c r="CG31" s="107"/>
      <c r="CH31" s="107"/>
    </row>
    <row r="32" ht="14.25" customHeight="1">
      <c r="A32" s="103"/>
      <c r="B32" s="104">
        <f t="shared" si="10"/>
        <v>44854</v>
      </c>
      <c r="C32" s="97"/>
      <c r="D32" s="105" t="s">
        <v>119</v>
      </c>
      <c r="E32" s="105"/>
      <c r="F32" s="105"/>
      <c r="G32" s="106">
        <v>0.0</v>
      </c>
      <c r="H32" s="105">
        <v>7.0</v>
      </c>
      <c r="I32" s="105">
        <v>12.0</v>
      </c>
      <c r="J32" s="105">
        <v>5.0</v>
      </c>
      <c r="K32" s="105">
        <v>1.0</v>
      </c>
      <c r="L32" s="107"/>
      <c r="M32" s="105">
        <v>0.0</v>
      </c>
      <c r="N32" s="105">
        <v>0.0</v>
      </c>
      <c r="O32" s="105">
        <v>0.0</v>
      </c>
      <c r="P32" s="107"/>
      <c r="Q32" s="105">
        <v>0.0</v>
      </c>
      <c r="R32" s="105">
        <v>0.0</v>
      </c>
      <c r="S32" s="105">
        <v>0.0</v>
      </c>
      <c r="T32" s="293">
        <f t="shared" si="6"/>
        <v>1</v>
      </c>
      <c r="U32" s="107"/>
      <c r="V32" s="105">
        <v>2.0</v>
      </c>
      <c r="W32" s="105">
        <v>1.0</v>
      </c>
      <c r="X32" s="105">
        <v>1.0</v>
      </c>
      <c r="Y32" s="105">
        <v>0.0</v>
      </c>
      <c r="Z32" s="105">
        <v>0.0</v>
      </c>
      <c r="AA32" s="106">
        <v>0.0</v>
      </c>
      <c r="AB32" s="106">
        <v>0.0</v>
      </c>
      <c r="AC32" s="107"/>
      <c r="AD32" s="105">
        <v>4.0</v>
      </c>
      <c r="AE32" s="105">
        <v>1.0</v>
      </c>
      <c r="AF32" s="105">
        <v>3.0</v>
      </c>
      <c r="AG32" s="105">
        <v>0.0</v>
      </c>
      <c r="AH32" s="105">
        <v>0.0</v>
      </c>
      <c r="AI32" s="105">
        <v>0.0</v>
      </c>
      <c r="AJ32" s="106">
        <v>0.0</v>
      </c>
      <c r="AK32" s="106">
        <v>0.0</v>
      </c>
      <c r="AL32" s="107"/>
      <c r="AM32" s="105">
        <v>1.0</v>
      </c>
      <c r="AN32" s="105">
        <v>0.0</v>
      </c>
      <c r="AO32" s="105">
        <v>1.0</v>
      </c>
      <c r="AP32" s="105">
        <v>0.0</v>
      </c>
      <c r="AQ32" s="105">
        <v>0.0</v>
      </c>
      <c r="AR32" s="105">
        <v>0.0</v>
      </c>
      <c r="AS32" s="106">
        <v>0.0</v>
      </c>
      <c r="AT32" s="106">
        <v>0.0</v>
      </c>
      <c r="AU32" s="3"/>
      <c r="AV32" s="108">
        <f t="shared" ref="AV32:AX32" si="62">sum(Z32+AI32+AR32)</f>
        <v>0</v>
      </c>
      <c r="AW32" s="109">
        <f t="shared" si="62"/>
        <v>0</v>
      </c>
      <c r="AX32" s="109">
        <f t="shared" si="62"/>
        <v>0</v>
      </c>
      <c r="AY32" s="107"/>
      <c r="AZ32" s="105">
        <v>2.0</v>
      </c>
      <c r="BA32" s="105">
        <v>2.0</v>
      </c>
      <c r="BB32" s="105">
        <v>0.0</v>
      </c>
      <c r="BC32" s="105">
        <v>2.0</v>
      </c>
      <c r="BD32" s="105">
        <v>0.0</v>
      </c>
      <c r="BE32" s="106">
        <v>0.0</v>
      </c>
      <c r="BF32" s="106">
        <v>0.0</v>
      </c>
      <c r="BG32" s="107"/>
      <c r="BH32" s="105">
        <v>0.0</v>
      </c>
      <c r="BI32" s="105">
        <v>0.0</v>
      </c>
      <c r="BJ32" s="105">
        <v>0.0</v>
      </c>
      <c r="BK32" s="105">
        <v>0.0</v>
      </c>
      <c r="BL32" s="105">
        <v>0.0</v>
      </c>
      <c r="BM32" s="105">
        <v>0.0</v>
      </c>
      <c r="BN32" s="106">
        <v>0.0</v>
      </c>
      <c r="BO32" s="106">
        <v>0.0</v>
      </c>
      <c r="BP32" s="107"/>
      <c r="BQ32" s="105">
        <v>0.0</v>
      </c>
      <c r="BR32" s="105">
        <v>0.0</v>
      </c>
      <c r="BS32" s="105">
        <v>0.0</v>
      </c>
      <c r="BT32" s="105">
        <v>0.0</v>
      </c>
      <c r="BU32" s="105">
        <v>0.0</v>
      </c>
      <c r="BV32" s="105">
        <v>0.0</v>
      </c>
      <c r="BW32" s="106">
        <v>0.0</v>
      </c>
      <c r="BX32" s="106">
        <v>0.0</v>
      </c>
      <c r="BY32" s="3"/>
      <c r="BZ32" s="108">
        <f t="shared" ref="BZ32:CB32" si="63">sum(BD32+BM32+BV32)</f>
        <v>0</v>
      </c>
      <c r="CA32" s="109">
        <f t="shared" si="63"/>
        <v>0</v>
      </c>
      <c r="CB32" s="109">
        <f t="shared" si="63"/>
        <v>0</v>
      </c>
      <c r="CC32" s="107"/>
      <c r="CD32" s="108">
        <f t="shared" ref="CD32:CF32" si="64">AV32+BZ32</f>
        <v>0</v>
      </c>
      <c r="CE32" s="109">
        <f t="shared" si="64"/>
        <v>0</v>
      </c>
      <c r="CF32" s="109">
        <f t="shared" si="64"/>
        <v>0</v>
      </c>
      <c r="CG32" s="107"/>
      <c r="CH32" s="107"/>
    </row>
    <row r="33" ht="14.25" customHeight="1">
      <c r="A33" s="111">
        <v>2.0</v>
      </c>
      <c r="B33" s="104">
        <f t="shared" si="10"/>
        <v>44855</v>
      </c>
      <c r="C33" s="97"/>
      <c r="D33" s="105" t="s">
        <v>119</v>
      </c>
      <c r="E33" s="105"/>
      <c r="F33" s="105"/>
      <c r="G33" s="106">
        <v>0.0</v>
      </c>
      <c r="H33" s="105">
        <v>3.0</v>
      </c>
      <c r="I33" s="105">
        <v>6.0</v>
      </c>
      <c r="J33" s="105">
        <v>3.0</v>
      </c>
      <c r="K33" s="105">
        <v>1.0</v>
      </c>
      <c r="L33" s="107"/>
      <c r="M33" s="105">
        <v>0.0</v>
      </c>
      <c r="N33" s="105">
        <v>0.0</v>
      </c>
      <c r="O33" s="105">
        <v>0.0</v>
      </c>
      <c r="P33" s="107"/>
      <c r="Q33" s="105">
        <v>0.0</v>
      </c>
      <c r="R33" s="105">
        <v>0.0</v>
      </c>
      <c r="S33" s="105">
        <v>0.0</v>
      </c>
      <c r="T33" s="293">
        <f t="shared" si="6"/>
        <v>1</v>
      </c>
      <c r="U33" s="107"/>
      <c r="V33" s="105">
        <v>1.0</v>
      </c>
      <c r="W33" s="105">
        <v>0.0</v>
      </c>
      <c r="X33" s="105">
        <v>1.0</v>
      </c>
      <c r="Y33" s="105">
        <v>0.0</v>
      </c>
      <c r="Z33" s="105">
        <v>0.0</v>
      </c>
      <c r="AA33" s="106">
        <v>0.0</v>
      </c>
      <c r="AB33" s="106">
        <v>0.0</v>
      </c>
      <c r="AC33" s="107"/>
      <c r="AD33" s="105">
        <v>3.0</v>
      </c>
      <c r="AE33" s="105">
        <v>0.0</v>
      </c>
      <c r="AF33" s="105">
        <v>3.0</v>
      </c>
      <c r="AG33" s="105">
        <v>0.0</v>
      </c>
      <c r="AH33" s="105">
        <v>0.0</v>
      </c>
      <c r="AI33" s="105">
        <v>0.0</v>
      </c>
      <c r="AJ33" s="106">
        <v>0.0</v>
      </c>
      <c r="AK33" s="106">
        <v>0.0</v>
      </c>
      <c r="AL33" s="107"/>
      <c r="AM33" s="105">
        <v>0.0</v>
      </c>
      <c r="AN33" s="105">
        <v>0.0</v>
      </c>
      <c r="AO33" s="105">
        <v>0.0</v>
      </c>
      <c r="AP33" s="105">
        <v>0.0</v>
      </c>
      <c r="AQ33" s="105">
        <v>0.0</v>
      </c>
      <c r="AR33" s="105">
        <v>0.0</v>
      </c>
      <c r="AS33" s="106">
        <v>0.0</v>
      </c>
      <c r="AT33" s="106">
        <v>0.0</v>
      </c>
      <c r="AU33" s="3"/>
      <c r="AV33" s="108">
        <f t="shared" ref="AV33:AX33" si="65">sum(Z33+AI33+AR33)</f>
        <v>0</v>
      </c>
      <c r="AW33" s="109">
        <f t="shared" si="65"/>
        <v>0</v>
      </c>
      <c r="AX33" s="109">
        <f t="shared" si="65"/>
        <v>0</v>
      </c>
      <c r="AY33" s="107"/>
      <c r="AZ33" s="105">
        <v>1.0</v>
      </c>
      <c r="BA33" s="105">
        <v>1.0</v>
      </c>
      <c r="BB33" s="105">
        <v>0.0</v>
      </c>
      <c r="BC33" s="105">
        <v>1.0</v>
      </c>
      <c r="BD33" s="105">
        <v>0.0</v>
      </c>
      <c r="BE33" s="106">
        <v>0.0</v>
      </c>
      <c r="BF33" s="106">
        <v>0.0</v>
      </c>
      <c r="BG33" s="107"/>
      <c r="BH33" s="105">
        <v>0.0</v>
      </c>
      <c r="BI33" s="105">
        <v>0.0</v>
      </c>
      <c r="BJ33" s="105">
        <v>0.0</v>
      </c>
      <c r="BK33" s="105">
        <v>0.0</v>
      </c>
      <c r="BL33" s="105">
        <v>0.0</v>
      </c>
      <c r="BM33" s="105">
        <v>0.0</v>
      </c>
      <c r="BN33" s="106">
        <v>0.0</v>
      </c>
      <c r="BO33" s="106">
        <v>0.0</v>
      </c>
      <c r="BP33" s="107"/>
      <c r="BQ33" s="105">
        <v>2.0</v>
      </c>
      <c r="BR33" s="105">
        <v>2.0</v>
      </c>
      <c r="BS33" s="105">
        <v>0.0</v>
      </c>
      <c r="BT33" s="105">
        <v>2.0</v>
      </c>
      <c r="BU33" s="105">
        <v>2.0</v>
      </c>
      <c r="BV33" s="105">
        <v>2.0</v>
      </c>
      <c r="BW33" s="106">
        <v>4000.0</v>
      </c>
      <c r="BX33" s="106">
        <v>7000.0</v>
      </c>
      <c r="BY33" s="3"/>
      <c r="BZ33" s="108">
        <f t="shared" ref="BZ33:CB33" si="66">sum(BD33+BM33+BV33)</f>
        <v>2</v>
      </c>
      <c r="CA33" s="109">
        <f t="shared" si="66"/>
        <v>4000</v>
      </c>
      <c r="CB33" s="109">
        <f t="shared" si="66"/>
        <v>7000</v>
      </c>
      <c r="CC33" s="107"/>
      <c r="CD33" s="108">
        <f t="shared" ref="CD33:CF33" si="67">AV33+BZ33</f>
        <v>2</v>
      </c>
      <c r="CE33" s="109">
        <f t="shared" si="67"/>
        <v>4000</v>
      </c>
      <c r="CF33" s="109">
        <f t="shared" si="67"/>
        <v>7000</v>
      </c>
      <c r="CG33" s="107"/>
      <c r="CH33" s="107"/>
    </row>
    <row r="34" ht="14.25" customHeight="1">
      <c r="A34" s="103"/>
      <c r="B34" s="104">
        <f t="shared" si="10"/>
        <v>44856</v>
      </c>
      <c r="C34" s="97"/>
      <c r="D34" s="105" t="s">
        <v>119</v>
      </c>
      <c r="E34" s="105"/>
      <c r="F34" s="105"/>
      <c r="G34" s="106">
        <v>0.0</v>
      </c>
      <c r="H34" s="105">
        <v>0.0</v>
      </c>
      <c r="I34" s="105">
        <v>0.0</v>
      </c>
      <c r="J34" s="105">
        <v>0.0</v>
      </c>
      <c r="K34" s="105">
        <v>0.0</v>
      </c>
      <c r="L34" s="107"/>
      <c r="M34" s="105">
        <v>0.0</v>
      </c>
      <c r="N34" s="105">
        <v>0.0</v>
      </c>
      <c r="O34" s="105">
        <v>0.0</v>
      </c>
      <c r="P34" s="107"/>
      <c r="Q34" s="105">
        <v>0.0</v>
      </c>
      <c r="R34" s="105">
        <v>0.0</v>
      </c>
      <c r="S34" s="105">
        <v>0.0</v>
      </c>
      <c r="T34" s="293">
        <f t="shared" si="6"/>
        <v>0</v>
      </c>
      <c r="U34" s="107"/>
      <c r="V34" s="105">
        <v>0.0</v>
      </c>
      <c r="W34" s="105">
        <v>0.0</v>
      </c>
      <c r="X34" s="105">
        <v>0.0</v>
      </c>
      <c r="Y34" s="105">
        <v>0.0</v>
      </c>
      <c r="Z34" s="105">
        <v>0.0</v>
      </c>
      <c r="AA34" s="106">
        <v>0.0</v>
      </c>
      <c r="AB34" s="106">
        <v>0.0</v>
      </c>
      <c r="AC34" s="107"/>
      <c r="AD34" s="105">
        <v>0.0</v>
      </c>
      <c r="AE34" s="105">
        <v>0.0</v>
      </c>
      <c r="AF34" s="105">
        <v>0.0</v>
      </c>
      <c r="AG34" s="105">
        <v>0.0</v>
      </c>
      <c r="AH34" s="105">
        <v>0.0</v>
      </c>
      <c r="AI34" s="105">
        <v>0.0</v>
      </c>
      <c r="AJ34" s="106">
        <v>0.0</v>
      </c>
      <c r="AK34" s="106">
        <v>0.0</v>
      </c>
      <c r="AL34" s="107"/>
      <c r="AM34" s="105">
        <v>0.0</v>
      </c>
      <c r="AN34" s="105">
        <v>0.0</v>
      </c>
      <c r="AO34" s="105">
        <v>0.0</v>
      </c>
      <c r="AP34" s="105">
        <v>0.0</v>
      </c>
      <c r="AQ34" s="105">
        <v>0.0</v>
      </c>
      <c r="AR34" s="105">
        <v>0.0</v>
      </c>
      <c r="AS34" s="106">
        <v>0.0</v>
      </c>
      <c r="AT34" s="106">
        <v>0.0</v>
      </c>
      <c r="AU34" s="3"/>
      <c r="AV34" s="108">
        <f t="shared" ref="AV34:AX34" si="68">sum(Z34+AI34+AR34)</f>
        <v>0</v>
      </c>
      <c r="AW34" s="109">
        <f t="shared" si="68"/>
        <v>0</v>
      </c>
      <c r="AX34" s="109">
        <f t="shared" si="68"/>
        <v>0</v>
      </c>
      <c r="AY34" s="107"/>
      <c r="AZ34" s="105">
        <v>1.0</v>
      </c>
      <c r="BA34" s="105">
        <v>1.0</v>
      </c>
      <c r="BB34" s="105">
        <v>0.0</v>
      </c>
      <c r="BC34" s="105">
        <v>1.0</v>
      </c>
      <c r="BD34" s="105">
        <v>0.0</v>
      </c>
      <c r="BE34" s="106">
        <v>0.0</v>
      </c>
      <c r="BF34" s="106">
        <v>0.0</v>
      </c>
      <c r="BG34" s="107"/>
      <c r="BH34" s="105">
        <v>0.0</v>
      </c>
      <c r="BI34" s="105">
        <v>0.0</v>
      </c>
      <c r="BJ34" s="105">
        <v>0.0</v>
      </c>
      <c r="BK34" s="105">
        <v>0.0</v>
      </c>
      <c r="BL34" s="105">
        <v>0.0</v>
      </c>
      <c r="BM34" s="105">
        <v>0.0</v>
      </c>
      <c r="BN34" s="106">
        <v>0.0</v>
      </c>
      <c r="BO34" s="106">
        <v>0.0</v>
      </c>
      <c r="BP34" s="107"/>
      <c r="BQ34" s="105">
        <v>4.0</v>
      </c>
      <c r="BR34" s="105">
        <v>4.0</v>
      </c>
      <c r="BS34" s="105">
        <v>0.0</v>
      </c>
      <c r="BT34" s="105">
        <v>1.0</v>
      </c>
      <c r="BU34" s="105">
        <v>4.0</v>
      </c>
      <c r="BV34" s="105">
        <v>1.0</v>
      </c>
      <c r="BW34" s="106">
        <v>500.0</v>
      </c>
      <c r="BX34" s="106">
        <v>5000.0</v>
      </c>
      <c r="BY34" s="3"/>
      <c r="BZ34" s="108">
        <f t="shared" ref="BZ34:CB34" si="69">sum(BD34+BM34+BV34)</f>
        <v>1</v>
      </c>
      <c r="CA34" s="109">
        <f t="shared" si="69"/>
        <v>500</v>
      </c>
      <c r="CB34" s="109">
        <f t="shared" si="69"/>
        <v>5000</v>
      </c>
      <c r="CC34" s="107"/>
      <c r="CD34" s="108">
        <f t="shared" ref="CD34:CF34" si="70">AV34+BZ34</f>
        <v>1</v>
      </c>
      <c r="CE34" s="109">
        <f t="shared" si="70"/>
        <v>500</v>
      </c>
      <c r="CF34" s="109">
        <f t="shared" si="70"/>
        <v>5000</v>
      </c>
      <c r="CG34" s="107"/>
      <c r="CH34" s="107"/>
    </row>
    <row r="35" ht="14.25" customHeight="1">
      <c r="A35" s="103"/>
      <c r="B35" s="104">
        <f t="shared" si="10"/>
        <v>44857</v>
      </c>
      <c r="C35" s="97"/>
      <c r="D35" s="105" t="s">
        <v>119</v>
      </c>
      <c r="E35" s="105"/>
      <c r="F35" s="105"/>
      <c r="G35" s="106">
        <v>0.0</v>
      </c>
      <c r="H35" s="105">
        <v>3.0</v>
      </c>
      <c r="I35" s="105">
        <v>4.0</v>
      </c>
      <c r="J35" s="105">
        <v>3.0</v>
      </c>
      <c r="K35" s="105">
        <v>0.0</v>
      </c>
      <c r="L35" s="107"/>
      <c r="M35" s="105">
        <v>0.0</v>
      </c>
      <c r="N35" s="105">
        <v>0.0</v>
      </c>
      <c r="O35" s="105">
        <v>0.0</v>
      </c>
      <c r="P35" s="107"/>
      <c r="Q35" s="105">
        <v>0.0</v>
      </c>
      <c r="R35" s="105">
        <v>0.0</v>
      </c>
      <c r="S35" s="105">
        <v>0.0</v>
      </c>
      <c r="T35" s="293">
        <f t="shared" si="6"/>
        <v>0</v>
      </c>
      <c r="U35" s="107"/>
      <c r="V35" s="105">
        <v>0.0</v>
      </c>
      <c r="W35" s="105">
        <v>0.0</v>
      </c>
      <c r="X35" s="105">
        <v>0.0</v>
      </c>
      <c r="Y35" s="105">
        <v>0.0</v>
      </c>
      <c r="Z35" s="105">
        <v>0.0</v>
      </c>
      <c r="AA35" s="106">
        <v>0.0</v>
      </c>
      <c r="AB35" s="106">
        <v>0.0</v>
      </c>
      <c r="AC35" s="107"/>
      <c r="AD35" s="105">
        <v>0.0</v>
      </c>
      <c r="AE35" s="105">
        <v>0.0</v>
      </c>
      <c r="AF35" s="105">
        <v>0.0</v>
      </c>
      <c r="AG35" s="105">
        <v>0.0</v>
      </c>
      <c r="AH35" s="105">
        <v>0.0</v>
      </c>
      <c r="AI35" s="105">
        <v>0.0</v>
      </c>
      <c r="AJ35" s="106">
        <v>0.0</v>
      </c>
      <c r="AK35" s="106">
        <v>0.0</v>
      </c>
      <c r="AL35" s="107"/>
      <c r="AM35" s="105">
        <v>0.0</v>
      </c>
      <c r="AN35" s="105">
        <v>0.0</v>
      </c>
      <c r="AO35" s="105">
        <v>0.0</v>
      </c>
      <c r="AP35" s="105">
        <v>0.0</v>
      </c>
      <c r="AQ35" s="105">
        <v>0.0</v>
      </c>
      <c r="AR35" s="105">
        <v>0.0</v>
      </c>
      <c r="AS35" s="106">
        <v>0.0</v>
      </c>
      <c r="AT35" s="106">
        <v>0.0</v>
      </c>
      <c r="AU35" s="3"/>
      <c r="AV35" s="108">
        <f t="shared" ref="AV35:AX35" si="71">sum(Z35+AI35+AR35)</f>
        <v>0</v>
      </c>
      <c r="AW35" s="109">
        <f t="shared" si="71"/>
        <v>0</v>
      </c>
      <c r="AX35" s="109">
        <f t="shared" si="71"/>
        <v>0</v>
      </c>
      <c r="AY35" s="107"/>
      <c r="AZ35" s="105">
        <v>0.0</v>
      </c>
      <c r="BA35" s="105">
        <v>0.0</v>
      </c>
      <c r="BB35" s="105">
        <v>0.0</v>
      </c>
      <c r="BC35" s="105">
        <v>0.0</v>
      </c>
      <c r="BD35" s="105">
        <v>0.0</v>
      </c>
      <c r="BE35" s="106">
        <v>0.0</v>
      </c>
      <c r="BF35" s="106">
        <v>0.0</v>
      </c>
      <c r="BG35" s="107"/>
      <c r="BH35" s="105">
        <v>0.0</v>
      </c>
      <c r="BI35" s="105">
        <v>0.0</v>
      </c>
      <c r="BJ35" s="105">
        <v>0.0</v>
      </c>
      <c r="BK35" s="105">
        <v>0.0</v>
      </c>
      <c r="BL35" s="105">
        <v>0.0</v>
      </c>
      <c r="BM35" s="105">
        <v>0.0</v>
      </c>
      <c r="BN35" s="106">
        <v>0.0</v>
      </c>
      <c r="BO35" s="106">
        <v>0.0</v>
      </c>
      <c r="BP35" s="107"/>
      <c r="BQ35" s="105">
        <v>0.0</v>
      </c>
      <c r="BR35" s="105">
        <v>0.0</v>
      </c>
      <c r="BS35" s="105">
        <v>0.0</v>
      </c>
      <c r="BT35" s="105">
        <v>0.0</v>
      </c>
      <c r="BU35" s="105">
        <v>0.0</v>
      </c>
      <c r="BV35" s="105">
        <v>0.0</v>
      </c>
      <c r="BW35" s="106">
        <v>0.0</v>
      </c>
      <c r="BX35" s="106">
        <v>0.0</v>
      </c>
      <c r="BY35" s="3"/>
      <c r="BZ35" s="108">
        <f t="shared" ref="BZ35:CB35" si="72">sum(BD35+BM35+BV35)</f>
        <v>0</v>
      </c>
      <c r="CA35" s="109">
        <f t="shared" si="72"/>
        <v>0</v>
      </c>
      <c r="CB35" s="109">
        <f t="shared" si="72"/>
        <v>0</v>
      </c>
      <c r="CC35" s="107"/>
      <c r="CD35" s="108">
        <f t="shared" ref="CD35:CF35" si="73">AV35+BZ35</f>
        <v>0</v>
      </c>
      <c r="CE35" s="109">
        <f t="shared" si="73"/>
        <v>0</v>
      </c>
      <c r="CF35" s="109">
        <f t="shared" si="73"/>
        <v>0</v>
      </c>
      <c r="CG35" s="107"/>
      <c r="CH35" s="107"/>
    </row>
    <row r="36" ht="14.25" customHeight="1">
      <c r="A36" s="103"/>
      <c r="B36" s="104">
        <f t="shared" si="10"/>
        <v>44858</v>
      </c>
      <c r="C36" s="97"/>
      <c r="D36" s="105" t="s">
        <v>119</v>
      </c>
      <c r="E36" s="105"/>
      <c r="F36" s="105"/>
      <c r="G36" s="106">
        <v>0.0</v>
      </c>
      <c r="H36" s="105">
        <v>5.0</v>
      </c>
      <c r="I36" s="105">
        <v>13.0</v>
      </c>
      <c r="J36" s="105">
        <v>5.0</v>
      </c>
      <c r="K36" s="105">
        <v>1.0</v>
      </c>
      <c r="L36" s="107"/>
      <c r="M36" s="105">
        <v>0.0</v>
      </c>
      <c r="N36" s="105">
        <v>0.0</v>
      </c>
      <c r="O36" s="105">
        <v>0.0</v>
      </c>
      <c r="P36" s="107"/>
      <c r="Q36" s="105">
        <v>0.0</v>
      </c>
      <c r="R36" s="105">
        <v>0.0</v>
      </c>
      <c r="S36" s="105">
        <v>0.0</v>
      </c>
      <c r="T36" s="293">
        <f t="shared" si="6"/>
        <v>1</v>
      </c>
      <c r="U36" s="107"/>
      <c r="V36" s="105">
        <v>0.0</v>
      </c>
      <c r="W36" s="105">
        <v>0.0</v>
      </c>
      <c r="X36" s="105">
        <v>0.0</v>
      </c>
      <c r="Y36" s="105">
        <v>0.0</v>
      </c>
      <c r="Z36" s="105">
        <v>0.0</v>
      </c>
      <c r="AA36" s="106">
        <v>0.0</v>
      </c>
      <c r="AB36" s="106">
        <v>0.0</v>
      </c>
      <c r="AC36" s="107"/>
      <c r="AD36" s="105">
        <v>0.0</v>
      </c>
      <c r="AE36" s="105">
        <v>0.0</v>
      </c>
      <c r="AF36" s="105">
        <v>0.0</v>
      </c>
      <c r="AG36" s="105">
        <v>0.0</v>
      </c>
      <c r="AH36" s="105">
        <v>0.0</v>
      </c>
      <c r="AI36" s="105">
        <v>0.0</v>
      </c>
      <c r="AJ36" s="106">
        <v>0.0</v>
      </c>
      <c r="AK36" s="106">
        <v>0.0</v>
      </c>
      <c r="AL36" s="107"/>
      <c r="AM36" s="105">
        <v>0.0</v>
      </c>
      <c r="AN36" s="105">
        <v>0.0</v>
      </c>
      <c r="AO36" s="105">
        <v>0.0</v>
      </c>
      <c r="AP36" s="105">
        <v>0.0</v>
      </c>
      <c r="AQ36" s="105">
        <v>0.0</v>
      </c>
      <c r="AR36" s="105">
        <v>0.0</v>
      </c>
      <c r="AS36" s="106">
        <v>0.0</v>
      </c>
      <c r="AT36" s="106">
        <v>0.0</v>
      </c>
      <c r="AU36" s="3"/>
      <c r="AV36" s="108">
        <f t="shared" ref="AV36:AX36" si="74">sum(Z36+AI36+AR36)</f>
        <v>0</v>
      </c>
      <c r="AW36" s="109">
        <f t="shared" si="74"/>
        <v>0</v>
      </c>
      <c r="AX36" s="109">
        <f t="shared" si="74"/>
        <v>0</v>
      </c>
      <c r="AY36" s="107"/>
      <c r="AZ36" s="105">
        <v>0.0</v>
      </c>
      <c r="BA36" s="105">
        <v>0.0</v>
      </c>
      <c r="BB36" s="105">
        <v>0.0</v>
      </c>
      <c r="BC36" s="105">
        <v>0.0</v>
      </c>
      <c r="BD36" s="105">
        <v>0.0</v>
      </c>
      <c r="BE36" s="106">
        <v>0.0</v>
      </c>
      <c r="BF36" s="106">
        <v>0.0</v>
      </c>
      <c r="BG36" s="107"/>
      <c r="BH36" s="105">
        <v>0.0</v>
      </c>
      <c r="BI36" s="105">
        <v>0.0</v>
      </c>
      <c r="BJ36" s="105">
        <v>0.0</v>
      </c>
      <c r="BK36" s="105">
        <v>0.0</v>
      </c>
      <c r="BL36" s="105">
        <v>0.0</v>
      </c>
      <c r="BM36" s="105">
        <v>0.0</v>
      </c>
      <c r="BN36" s="106">
        <v>0.0</v>
      </c>
      <c r="BO36" s="106">
        <v>0.0</v>
      </c>
      <c r="BP36" s="107"/>
      <c r="BQ36" s="105">
        <v>5.0</v>
      </c>
      <c r="BR36" s="105">
        <v>5.0</v>
      </c>
      <c r="BS36" s="105">
        <v>0.0</v>
      </c>
      <c r="BT36" s="105">
        <v>2.0</v>
      </c>
      <c r="BU36" s="105">
        <v>0.0</v>
      </c>
      <c r="BV36" s="105">
        <v>1.0</v>
      </c>
      <c r="BW36" s="106">
        <v>750.0</v>
      </c>
      <c r="BX36" s="106">
        <v>3500.0</v>
      </c>
      <c r="BY36" s="3"/>
      <c r="BZ36" s="108">
        <f t="shared" ref="BZ36:CB36" si="75">sum(BD36+BM36+BV36)</f>
        <v>1</v>
      </c>
      <c r="CA36" s="109">
        <f t="shared" si="75"/>
        <v>750</v>
      </c>
      <c r="CB36" s="109">
        <f t="shared" si="75"/>
        <v>3500</v>
      </c>
      <c r="CC36" s="107"/>
      <c r="CD36" s="108">
        <f t="shared" ref="CD36:CF36" si="76">AV36+BZ36</f>
        <v>1</v>
      </c>
      <c r="CE36" s="109">
        <f t="shared" si="76"/>
        <v>750</v>
      </c>
      <c r="CF36" s="109">
        <f t="shared" si="76"/>
        <v>3500</v>
      </c>
      <c r="CG36" s="107"/>
      <c r="CH36" s="107"/>
    </row>
    <row r="37" ht="14.25" customHeight="1">
      <c r="A37" s="103"/>
      <c r="B37" s="104">
        <f t="shared" si="10"/>
        <v>44859</v>
      </c>
      <c r="C37" s="97"/>
      <c r="D37" s="105" t="s">
        <v>119</v>
      </c>
      <c r="E37" s="105"/>
      <c r="F37" s="105"/>
      <c r="G37" s="106">
        <v>0.0</v>
      </c>
      <c r="H37" s="105">
        <v>3.0</v>
      </c>
      <c r="I37" s="105">
        <v>2.0</v>
      </c>
      <c r="J37" s="105">
        <v>2.0</v>
      </c>
      <c r="K37" s="105">
        <v>1.0</v>
      </c>
      <c r="L37" s="107"/>
      <c r="M37" s="105">
        <v>0.0</v>
      </c>
      <c r="N37" s="105">
        <v>0.0</v>
      </c>
      <c r="O37" s="105">
        <v>0.0</v>
      </c>
      <c r="P37" s="107"/>
      <c r="Q37" s="105">
        <v>0.0</v>
      </c>
      <c r="R37" s="105">
        <v>0.0</v>
      </c>
      <c r="S37" s="105">
        <v>0.0</v>
      </c>
      <c r="T37" s="293">
        <f t="shared" si="6"/>
        <v>1</v>
      </c>
      <c r="U37" s="107"/>
      <c r="V37" s="105" t="s">
        <v>222</v>
      </c>
      <c r="W37" s="105">
        <v>3.0</v>
      </c>
      <c r="X37" s="105">
        <v>0.0</v>
      </c>
      <c r="Y37" s="105">
        <v>0.0</v>
      </c>
      <c r="Z37" s="105">
        <v>0.0</v>
      </c>
      <c r="AA37" s="106">
        <v>0.0</v>
      </c>
      <c r="AB37" s="106">
        <v>0.0</v>
      </c>
      <c r="AC37" s="107"/>
      <c r="AD37" s="105">
        <v>2.0</v>
      </c>
      <c r="AE37" s="105">
        <v>0.0</v>
      </c>
      <c r="AF37" s="105">
        <v>2.0</v>
      </c>
      <c r="AG37" s="105">
        <v>0.0</v>
      </c>
      <c r="AH37" s="105">
        <v>1.0</v>
      </c>
      <c r="AI37" s="105">
        <v>1.0</v>
      </c>
      <c r="AJ37" s="106">
        <v>2000.0</v>
      </c>
      <c r="AK37" s="106">
        <v>3500.0</v>
      </c>
      <c r="AL37" s="107"/>
      <c r="AM37" s="105">
        <v>0.0</v>
      </c>
      <c r="AN37" s="105">
        <v>0.0</v>
      </c>
      <c r="AO37" s="105">
        <v>0.0</v>
      </c>
      <c r="AP37" s="105">
        <v>0.0</v>
      </c>
      <c r="AQ37" s="105">
        <v>0.0</v>
      </c>
      <c r="AR37" s="105">
        <v>0.0</v>
      </c>
      <c r="AS37" s="106">
        <v>0.0</v>
      </c>
      <c r="AT37" s="106">
        <v>0.0</v>
      </c>
      <c r="AU37" s="3"/>
      <c r="AV37" s="108">
        <f t="shared" ref="AV37:AX37" si="77">sum(Z37+AI37+AR37)</f>
        <v>1</v>
      </c>
      <c r="AW37" s="109">
        <f t="shared" si="77"/>
        <v>2000</v>
      </c>
      <c r="AX37" s="109">
        <f t="shared" si="77"/>
        <v>3500</v>
      </c>
      <c r="AY37" s="107"/>
      <c r="AZ37" s="105">
        <v>2.0</v>
      </c>
      <c r="BA37" s="105">
        <v>2.0</v>
      </c>
      <c r="BB37" s="105">
        <v>0.0</v>
      </c>
      <c r="BC37" s="105">
        <v>0.0</v>
      </c>
      <c r="BD37" s="105">
        <v>0.0</v>
      </c>
      <c r="BE37" s="106">
        <v>0.0</v>
      </c>
      <c r="BF37" s="106">
        <v>0.0</v>
      </c>
      <c r="BG37" s="107"/>
      <c r="BH37" s="105">
        <v>0.0</v>
      </c>
      <c r="BI37" s="105">
        <v>0.0</v>
      </c>
      <c r="BJ37" s="105">
        <v>0.0</v>
      </c>
      <c r="BK37" s="105">
        <v>0.0</v>
      </c>
      <c r="BL37" s="105">
        <v>0.0</v>
      </c>
      <c r="BM37" s="105">
        <v>0.0</v>
      </c>
      <c r="BN37" s="106">
        <v>0.0</v>
      </c>
      <c r="BO37" s="106">
        <v>0.0</v>
      </c>
      <c r="BP37" s="107"/>
      <c r="BQ37" s="105">
        <v>3.0</v>
      </c>
      <c r="BR37" s="105">
        <v>3.0</v>
      </c>
      <c r="BS37" s="105">
        <v>0.0</v>
      </c>
      <c r="BT37" s="105">
        <v>0.0</v>
      </c>
      <c r="BU37" s="105">
        <v>0.0</v>
      </c>
      <c r="BV37" s="105">
        <v>0.0</v>
      </c>
      <c r="BW37" s="106">
        <v>0.0</v>
      </c>
      <c r="BX37" s="106">
        <v>0.0</v>
      </c>
      <c r="BY37" s="3"/>
      <c r="BZ37" s="108">
        <f t="shared" ref="BZ37:CB37" si="78">sum(BD37+BM37+BV37)</f>
        <v>0</v>
      </c>
      <c r="CA37" s="109">
        <f t="shared" si="78"/>
        <v>0</v>
      </c>
      <c r="CB37" s="109">
        <f t="shared" si="78"/>
        <v>0</v>
      </c>
      <c r="CC37" s="107"/>
      <c r="CD37" s="108">
        <f t="shared" ref="CD37:CF37" si="79">AV37+BZ37</f>
        <v>1</v>
      </c>
      <c r="CE37" s="109">
        <f t="shared" si="79"/>
        <v>2000</v>
      </c>
      <c r="CF37" s="109">
        <f t="shared" si="79"/>
        <v>3500</v>
      </c>
      <c r="CG37" s="107"/>
      <c r="CH37" s="107"/>
    </row>
    <row r="38" ht="14.25" customHeight="1">
      <c r="A38" s="103"/>
      <c r="B38" s="104">
        <f t="shared" si="10"/>
        <v>44860</v>
      </c>
      <c r="C38" s="97"/>
      <c r="D38" s="105" t="s">
        <v>119</v>
      </c>
      <c r="E38" s="105"/>
      <c r="F38" s="105"/>
      <c r="G38" s="106">
        <v>0.0</v>
      </c>
      <c r="H38" s="105">
        <v>3.0</v>
      </c>
      <c r="I38" s="105">
        <v>1.0</v>
      </c>
      <c r="J38" s="105">
        <v>1.0</v>
      </c>
      <c r="K38" s="105">
        <v>0.0</v>
      </c>
      <c r="L38" s="107"/>
      <c r="M38" s="105">
        <v>0.0</v>
      </c>
      <c r="N38" s="105">
        <v>0.0</v>
      </c>
      <c r="O38" s="105">
        <v>0.0</v>
      </c>
      <c r="P38" s="107"/>
      <c r="Q38" s="105">
        <v>0.0</v>
      </c>
      <c r="R38" s="105">
        <v>0.0</v>
      </c>
      <c r="S38" s="105">
        <v>0.0</v>
      </c>
      <c r="T38" s="293">
        <f t="shared" si="6"/>
        <v>0</v>
      </c>
      <c r="U38" s="107"/>
      <c r="V38" s="105" t="s">
        <v>228</v>
      </c>
      <c r="W38" s="105">
        <v>1.0</v>
      </c>
      <c r="X38" s="105">
        <v>0.0</v>
      </c>
      <c r="Y38" s="105">
        <v>0.0</v>
      </c>
      <c r="Z38" s="105">
        <v>0.0</v>
      </c>
      <c r="AA38" s="106">
        <v>0.0</v>
      </c>
      <c r="AB38" s="106">
        <v>0.0</v>
      </c>
      <c r="AC38" s="107"/>
      <c r="AD38" s="105">
        <v>0.0</v>
      </c>
      <c r="AE38" s="105">
        <v>0.0</v>
      </c>
      <c r="AF38" s="105">
        <v>0.0</v>
      </c>
      <c r="AG38" s="105">
        <v>0.0</v>
      </c>
      <c r="AH38" s="105">
        <v>0.0</v>
      </c>
      <c r="AI38" s="105">
        <v>0.0</v>
      </c>
      <c r="AJ38" s="106">
        <v>0.0</v>
      </c>
      <c r="AK38" s="106">
        <v>0.0</v>
      </c>
      <c r="AL38" s="107"/>
      <c r="AM38" s="105">
        <v>1.0</v>
      </c>
      <c r="AN38" s="105">
        <v>1.0</v>
      </c>
      <c r="AO38" s="105">
        <v>0.0</v>
      </c>
      <c r="AP38" s="105">
        <v>0.0</v>
      </c>
      <c r="AQ38" s="105">
        <v>0.0</v>
      </c>
      <c r="AR38" s="105">
        <v>0.0</v>
      </c>
      <c r="AS38" s="106">
        <v>0.0</v>
      </c>
      <c r="AT38" s="106">
        <v>0.0</v>
      </c>
      <c r="AU38" s="3"/>
      <c r="AV38" s="108">
        <f t="shared" ref="AV38:AX38" si="80">sum(Z38+AI38+AR38)</f>
        <v>0</v>
      </c>
      <c r="AW38" s="109">
        <f t="shared" si="80"/>
        <v>0</v>
      </c>
      <c r="AX38" s="109">
        <f t="shared" si="80"/>
        <v>0</v>
      </c>
      <c r="AY38" s="107"/>
      <c r="AZ38" s="105">
        <v>0.0</v>
      </c>
      <c r="BA38" s="105">
        <v>0.0</v>
      </c>
      <c r="BB38" s="105">
        <v>0.0</v>
      </c>
      <c r="BC38" s="105">
        <v>0.0</v>
      </c>
      <c r="BD38" s="105">
        <v>0.0</v>
      </c>
      <c r="BE38" s="106">
        <v>0.0</v>
      </c>
      <c r="BF38" s="106">
        <v>0.0</v>
      </c>
      <c r="BG38" s="107"/>
      <c r="BH38" s="105">
        <v>0.0</v>
      </c>
      <c r="BI38" s="105">
        <v>0.0</v>
      </c>
      <c r="BJ38" s="105">
        <v>0.0</v>
      </c>
      <c r="BK38" s="105">
        <v>0.0</v>
      </c>
      <c r="BL38" s="105">
        <v>0.0</v>
      </c>
      <c r="BM38" s="105">
        <v>0.0</v>
      </c>
      <c r="BN38" s="106">
        <v>0.0</v>
      </c>
      <c r="BO38" s="106">
        <v>0.0</v>
      </c>
      <c r="BP38" s="107"/>
      <c r="BQ38" s="105">
        <v>1.0</v>
      </c>
      <c r="BR38" s="105">
        <v>1.0</v>
      </c>
      <c r="BS38" s="105">
        <v>0.0</v>
      </c>
      <c r="BT38" s="105">
        <v>0.0</v>
      </c>
      <c r="BU38" s="105">
        <v>0.0</v>
      </c>
      <c r="BV38" s="105">
        <v>0.0</v>
      </c>
      <c r="BW38" s="106">
        <v>0.0</v>
      </c>
      <c r="BX38" s="106">
        <v>0.0</v>
      </c>
      <c r="BY38" s="3"/>
      <c r="BZ38" s="108">
        <f t="shared" ref="BZ38:CB38" si="81">sum(BD38+BM38+BV38)</f>
        <v>0</v>
      </c>
      <c r="CA38" s="109">
        <f t="shared" si="81"/>
        <v>0</v>
      </c>
      <c r="CB38" s="109">
        <f t="shared" si="81"/>
        <v>0</v>
      </c>
      <c r="CC38" s="107"/>
      <c r="CD38" s="108">
        <f t="shared" ref="CD38:CF38" si="82">AV38+BZ38</f>
        <v>0</v>
      </c>
      <c r="CE38" s="109">
        <f t="shared" si="82"/>
        <v>0</v>
      </c>
      <c r="CF38" s="109">
        <f t="shared" si="82"/>
        <v>0</v>
      </c>
      <c r="CG38" s="107"/>
      <c r="CH38" s="107"/>
    </row>
    <row r="39" ht="14.25" customHeight="1">
      <c r="A39" s="103"/>
      <c r="B39" s="104">
        <f t="shared" si="10"/>
        <v>44861</v>
      </c>
      <c r="C39" s="97"/>
      <c r="D39" s="105" t="s">
        <v>119</v>
      </c>
      <c r="E39" s="105"/>
      <c r="F39" s="105"/>
      <c r="G39" s="106">
        <v>0.0</v>
      </c>
      <c r="H39" s="105">
        <v>3.0</v>
      </c>
      <c r="I39" s="105">
        <v>0.0</v>
      </c>
      <c r="J39" s="105">
        <v>0.0</v>
      </c>
      <c r="K39" s="105">
        <v>0.0</v>
      </c>
      <c r="L39" s="107"/>
      <c r="M39" s="105">
        <v>0.0</v>
      </c>
      <c r="N39" s="105">
        <v>0.0</v>
      </c>
      <c r="O39" s="105">
        <v>0.0</v>
      </c>
      <c r="P39" s="107"/>
      <c r="Q39" s="105">
        <v>0.0</v>
      </c>
      <c r="R39" s="105">
        <v>0.0</v>
      </c>
      <c r="S39" s="105">
        <v>0.0</v>
      </c>
      <c r="T39" s="293">
        <f t="shared" si="6"/>
        <v>0</v>
      </c>
      <c r="U39" s="107"/>
      <c r="V39" s="105" t="s">
        <v>222</v>
      </c>
      <c r="W39" s="105">
        <v>2.0</v>
      </c>
      <c r="X39" s="105">
        <v>1.0</v>
      </c>
      <c r="Y39" s="105">
        <v>0.0</v>
      </c>
      <c r="Z39" s="105">
        <v>0.0</v>
      </c>
      <c r="AA39" s="106">
        <v>0.0</v>
      </c>
      <c r="AB39" s="106">
        <v>0.0</v>
      </c>
      <c r="AC39" s="107"/>
      <c r="AD39" s="105">
        <v>0.0</v>
      </c>
      <c r="AE39" s="105">
        <v>0.0</v>
      </c>
      <c r="AF39" s="105">
        <v>0.0</v>
      </c>
      <c r="AG39" s="105">
        <v>0.0</v>
      </c>
      <c r="AH39" s="105">
        <v>0.0</v>
      </c>
      <c r="AI39" s="105">
        <v>0.0</v>
      </c>
      <c r="AJ39" s="106">
        <v>0.0</v>
      </c>
      <c r="AK39" s="106">
        <v>0.0</v>
      </c>
      <c r="AL39" s="107"/>
      <c r="AM39" s="105">
        <v>0.0</v>
      </c>
      <c r="AN39" s="105">
        <v>0.0</v>
      </c>
      <c r="AO39" s="105">
        <v>0.0</v>
      </c>
      <c r="AP39" s="105">
        <v>0.0</v>
      </c>
      <c r="AQ39" s="105">
        <v>1.0</v>
      </c>
      <c r="AR39" s="105">
        <v>1.0</v>
      </c>
      <c r="AS39" s="106">
        <v>2500.0</v>
      </c>
      <c r="AT39" s="106">
        <v>2500.0</v>
      </c>
      <c r="AU39" s="110"/>
      <c r="AV39" s="108">
        <f t="shared" ref="AV39:AX39" si="83">sum(Z39+AI39+AR39)</f>
        <v>1</v>
      </c>
      <c r="AW39" s="109">
        <f t="shared" si="83"/>
        <v>2500</v>
      </c>
      <c r="AX39" s="109">
        <f t="shared" si="83"/>
        <v>2500</v>
      </c>
      <c r="AY39" s="107"/>
      <c r="AZ39" s="105">
        <v>0.0</v>
      </c>
      <c r="BA39" s="105">
        <v>0.0</v>
      </c>
      <c r="BB39" s="105">
        <v>0.0</v>
      </c>
      <c r="BC39" s="105">
        <v>0.0</v>
      </c>
      <c r="BD39" s="105">
        <v>0.0</v>
      </c>
      <c r="BE39" s="106">
        <v>0.0</v>
      </c>
      <c r="BF39" s="106">
        <v>0.0</v>
      </c>
      <c r="BG39" s="107"/>
      <c r="BH39" s="105">
        <v>0.0</v>
      </c>
      <c r="BI39" s="105">
        <v>0.0</v>
      </c>
      <c r="BJ39" s="105">
        <v>0.0</v>
      </c>
      <c r="BK39" s="105">
        <v>0.0</v>
      </c>
      <c r="BL39" s="105">
        <v>0.0</v>
      </c>
      <c r="BM39" s="105">
        <v>0.0</v>
      </c>
      <c r="BN39" s="106">
        <v>0.0</v>
      </c>
      <c r="BO39" s="106">
        <v>0.0</v>
      </c>
      <c r="BP39" s="107"/>
      <c r="BQ39" s="105">
        <v>3.0</v>
      </c>
      <c r="BR39" s="105">
        <v>3.0</v>
      </c>
      <c r="BS39" s="105">
        <v>0.0</v>
      </c>
      <c r="BT39" s="105">
        <v>0.0</v>
      </c>
      <c r="BU39" s="105">
        <v>0.0</v>
      </c>
      <c r="BV39" s="105">
        <v>0.0</v>
      </c>
      <c r="BW39" s="106">
        <v>0.0</v>
      </c>
      <c r="BX39" s="106">
        <v>0.0</v>
      </c>
      <c r="BY39" s="110"/>
      <c r="BZ39" s="108">
        <f t="shared" ref="BZ39:CB39" si="84">sum(BD39+BM39+BV39)</f>
        <v>0</v>
      </c>
      <c r="CA39" s="109">
        <f t="shared" si="84"/>
        <v>0</v>
      </c>
      <c r="CB39" s="109">
        <f t="shared" si="84"/>
        <v>0</v>
      </c>
      <c r="CC39" s="107"/>
      <c r="CD39" s="108">
        <f t="shared" ref="CD39:CF39" si="85">AV39+BZ39</f>
        <v>1</v>
      </c>
      <c r="CE39" s="109">
        <f t="shared" si="85"/>
        <v>2500</v>
      </c>
      <c r="CF39" s="109">
        <f t="shared" si="85"/>
        <v>2500</v>
      </c>
      <c r="CG39" s="107"/>
      <c r="CH39" s="107"/>
    </row>
    <row r="40" ht="14.25" customHeight="1">
      <c r="A40" s="103"/>
      <c r="B40" s="104">
        <f t="shared" si="10"/>
        <v>44862</v>
      </c>
      <c r="C40" s="97"/>
      <c r="D40" s="105" t="s">
        <v>119</v>
      </c>
      <c r="E40" s="105"/>
      <c r="F40" s="105"/>
      <c r="G40" s="106">
        <v>0.0</v>
      </c>
      <c r="H40" s="105">
        <v>2.0</v>
      </c>
      <c r="I40" s="105">
        <v>17.0</v>
      </c>
      <c r="J40" s="105">
        <v>8.0</v>
      </c>
      <c r="K40" s="105">
        <v>0.0</v>
      </c>
      <c r="L40" s="107"/>
      <c r="M40" s="105">
        <v>0.0</v>
      </c>
      <c r="N40" s="105">
        <v>0.0</v>
      </c>
      <c r="O40" s="105">
        <v>0.0</v>
      </c>
      <c r="P40" s="107"/>
      <c r="Q40" s="105">
        <v>0.0</v>
      </c>
      <c r="R40" s="105">
        <v>0.0</v>
      </c>
      <c r="S40" s="105">
        <v>0.0</v>
      </c>
      <c r="T40" s="293">
        <f t="shared" si="6"/>
        <v>0</v>
      </c>
      <c r="U40" s="107"/>
      <c r="V40" s="105">
        <v>0.0</v>
      </c>
      <c r="W40" s="105">
        <v>0.0</v>
      </c>
      <c r="X40" s="105">
        <v>0.0</v>
      </c>
      <c r="Y40" s="105">
        <v>1.0</v>
      </c>
      <c r="Z40" s="105">
        <v>1.0</v>
      </c>
      <c r="AA40" s="106">
        <v>3000.0</v>
      </c>
      <c r="AB40" s="106">
        <v>3000.0</v>
      </c>
      <c r="AC40" s="107"/>
      <c r="AD40" s="105">
        <v>0.0</v>
      </c>
      <c r="AE40" s="105">
        <v>0.0</v>
      </c>
      <c r="AF40" s="105">
        <v>0.0</v>
      </c>
      <c r="AG40" s="105">
        <v>0.0</v>
      </c>
      <c r="AH40" s="105">
        <v>0.0</v>
      </c>
      <c r="AI40" s="105">
        <v>0.0</v>
      </c>
      <c r="AJ40" s="106">
        <v>0.0</v>
      </c>
      <c r="AK40" s="106">
        <v>0.0</v>
      </c>
      <c r="AL40" s="107"/>
      <c r="AM40" s="105">
        <v>0.0</v>
      </c>
      <c r="AN40" s="105">
        <v>0.0</v>
      </c>
      <c r="AO40" s="105">
        <v>0.0</v>
      </c>
      <c r="AP40" s="105">
        <v>0.0</v>
      </c>
      <c r="AQ40" s="105">
        <v>0.0</v>
      </c>
      <c r="AR40" s="105">
        <v>0.0</v>
      </c>
      <c r="AS40" s="106">
        <v>0.0</v>
      </c>
      <c r="AT40" s="106">
        <v>0.0</v>
      </c>
      <c r="AU40" s="110"/>
      <c r="AV40" s="108">
        <f t="shared" ref="AV40:AX40" si="86">sum(Z40+AI40+AR40)</f>
        <v>1</v>
      </c>
      <c r="AW40" s="109">
        <f t="shared" si="86"/>
        <v>3000</v>
      </c>
      <c r="AX40" s="109">
        <f t="shared" si="86"/>
        <v>3000</v>
      </c>
      <c r="AY40" s="107"/>
      <c r="AZ40" s="105" t="s">
        <v>229</v>
      </c>
      <c r="BA40" s="105">
        <v>3.0</v>
      </c>
      <c r="BB40" s="105">
        <v>0.0</v>
      </c>
      <c r="BC40" s="105">
        <v>0.0</v>
      </c>
      <c r="BD40" s="105">
        <v>0.0</v>
      </c>
      <c r="BE40" s="106">
        <v>3000.0</v>
      </c>
      <c r="BF40" s="106">
        <v>4500.0</v>
      </c>
      <c r="BG40" s="107"/>
      <c r="BH40" s="105">
        <v>0.0</v>
      </c>
      <c r="BI40" s="105">
        <v>0.0</v>
      </c>
      <c r="BJ40" s="105">
        <v>0.0</v>
      </c>
      <c r="BK40" s="105">
        <v>0.0</v>
      </c>
      <c r="BL40" s="105">
        <v>0.0</v>
      </c>
      <c r="BM40" s="105">
        <v>0.0</v>
      </c>
      <c r="BN40" s="106">
        <v>0.0</v>
      </c>
      <c r="BO40" s="106">
        <v>0.0</v>
      </c>
      <c r="BP40" s="107"/>
      <c r="BQ40" s="105">
        <v>3.0</v>
      </c>
      <c r="BR40" s="105">
        <v>3.0</v>
      </c>
      <c r="BS40" s="105">
        <v>0.0</v>
      </c>
      <c r="BT40" s="105">
        <v>0.0</v>
      </c>
      <c r="BU40" s="105">
        <v>0.0</v>
      </c>
      <c r="BV40" s="105">
        <v>0.0</v>
      </c>
      <c r="BW40" s="106">
        <v>0.0</v>
      </c>
      <c r="BX40" s="106">
        <v>0.0</v>
      </c>
      <c r="BY40" s="110"/>
      <c r="BZ40" s="108">
        <f t="shared" ref="BZ40:CB40" si="87">sum(BD40+BM40+BV40)</f>
        <v>0</v>
      </c>
      <c r="CA40" s="109">
        <f t="shared" si="87"/>
        <v>3000</v>
      </c>
      <c r="CB40" s="109">
        <f t="shared" si="87"/>
        <v>4500</v>
      </c>
      <c r="CC40" s="107"/>
      <c r="CD40" s="108">
        <f t="shared" ref="CD40:CF40" si="88">AV40+BZ40</f>
        <v>1</v>
      </c>
      <c r="CE40" s="109">
        <f t="shared" si="88"/>
        <v>6000</v>
      </c>
      <c r="CF40" s="109">
        <f t="shared" si="88"/>
        <v>7500</v>
      </c>
      <c r="CG40" s="107"/>
      <c r="CH40" s="107"/>
    </row>
    <row r="41" ht="14.25" customHeight="1">
      <c r="A41" s="103"/>
      <c r="B41" s="104">
        <f t="shared" si="10"/>
        <v>44863</v>
      </c>
      <c r="C41" s="97"/>
      <c r="D41" s="105" t="s">
        <v>119</v>
      </c>
      <c r="E41" s="105"/>
      <c r="F41" s="105"/>
      <c r="G41" s="106">
        <v>0.0</v>
      </c>
      <c r="H41" s="105">
        <v>0.0</v>
      </c>
      <c r="I41" s="105">
        <v>3.0</v>
      </c>
      <c r="J41" s="105">
        <v>2.0</v>
      </c>
      <c r="K41" s="105">
        <v>0.0</v>
      </c>
      <c r="L41" s="107"/>
      <c r="M41" s="105">
        <v>0.0</v>
      </c>
      <c r="N41" s="105">
        <v>0.0</v>
      </c>
      <c r="O41" s="105">
        <v>0.0</v>
      </c>
      <c r="P41" s="107"/>
      <c r="Q41" s="105">
        <v>0.0</v>
      </c>
      <c r="R41" s="105">
        <v>0.0</v>
      </c>
      <c r="S41" s="105">
        <v>0.0</v>
      </c>
      <c r="T41" s="293">
        <f t="shared" si="6"/>
        <v>0</v>
      </c>
      <c r="U41" s="107"/>
      <c r="V41" s="105">
        <v>0.0</v>
      </c>
      <c r="W41" s="105">
        <v>0.0</v>
      </c>
      <c r="X41" s="105">
        <v>0.0</v>
      </c>
      <c r="Y41" s="105">
        <v>0.0</v>
      </c>
      <c r="Z41" s="105">
        <v>0.0</v>
      </c>
      <c r="AA41" s="106">
        <v>0.0</v>
      </c>
      <c r="AB41" s="106">
        <v>0.0</v>
      </c>
      <c r="AC41" s="107"/>
      <c r="AD41" s="105">
        <v>0.0</v>
      </c>
      <c r="AE41" s="105">
        <v>0.0</v>
      </c>
      <c r="AF41" s="105">
        <v>0.0</v>
      </c>
      <c r="AG41" s="105">
        <v>0.0</v>
      </c>
      <c r="AH41" s="105">
        <v>0.0</v>
      </c>
      <c r="AI41" s="105">
        <v>0.0</v>
      </c>
      <c r="AJ41" s="106">
        <v>0.0</v>
      </c>
      <c r="AK41" s="106">
        <v>0.0</v>
      </c>
      <c r="AL41" s="107"/>
      <c r="AM41" s="105">
        <v>0.0</v>
      </c>
      <c r="AN41" s="105">
        <v>0.0</v>
      </c>
      <c r="AO41" s="105">
        <v>0.0</v>
      </c>
      <c r="AP41" s="105">
        <v>0.0</v>
      </c>
      <c r="AQ41" s="105">
        <v>0.0</v>
      </c>
      <c r="AR41" s="105">
        <v>0.0</v>
      </c>
      <c r="AS41" s="106">
        <v>0.0</v>
      </c>
      <c r="AT41" s="106">
        <v>0.0</v>
      </c>
      <c r="AU41" s="110"/>
      <c r="AV41" s="108">
        <f t="shared" ref="AV41:AX41" si="89">sum(Z41+AI41+AR41)</f>
        <v>0</v>
      </c>
      <c r="AW41" s="109">
        <f t="shared" si="89"/>
        <v>0</v>
      </c>
      <c r="AX41" s="109">
        <f t="shared" si="89"/>
        <v>0</v>
      </c>
      <c r="AY41" s="107"/>
      <c r="AZ41" s="105">
        <v>0.0</v>
      </c>
      <c r="BA41" s="105">
        <v>0.0</v>
      </c>
      <c r="BB41" s="105">
        <v>0.0</v>
      </c>
      <c r="BC41" s="105">
        <v>1.0</v>
      </c>
      <c r="BD41" s="105">
        <v>1.0</v>
      </c>
      <c r="BE41" s="106">
        <v>500.0</v>
      </c>
      <c r="BF41" s="106">
        <v>3000.0</v>
      </c>
      <c r="BG41" s="107"/>
      <c r="BH41" s="105">
        <v>0.0</v>
      </c>
      <c r="BI41" s="105">
        <v>0.0</v>
      </c>
      <c r="BJ41" s="105">
        <v>0.0</v>
      </c>
      <c r="BK41" s="105">
        <v>0.0</v>
      </c>
      <c r="BL41" s="105">
        <v>0.0</v>
      </c>
      <c r="BM41" s="105">
        <v>0.0</v>
      </c>
      <c r="BN41" s="106">
        <v>0.0</v>
      </c>
      <c r="BO41" s="106">
        <v>0.0</v>
      </c>
      <c r="BP41" s="107"/>
      <c r="BQ41" s="105">
        <v>0.0</v>
      </c>
      <c r="BR41" s="105">
        <v>0.0</v>
      </c>
      <c r="BS41" s="105">
        <v>0.0</v>
      </c>
      <c r="BT41" s="105">
        <v>0.0</v>
      </c>
      <c r="BU41" s="105">
        <v>2.0</v>
      </c>
      <c r="BV41" s="105">
        <v>2.0</v>
      </c>
      <c r="BW41" s="106">
        <v>7000.0</v>
      </c>
      <c r="BX41" s="106">
        <v>7000.0</v>
      </c>
      <c r="BY41" s="110"/>
      <c r="BZ41" s="108">
        <f t="shared" ref="BZ41:CB41" si="90">sum(BD41+BM41+BV41)</f>
        <v>3</v>
      </c>
      <c r="CA41" s="109">
        <f t="shared" si="90"/>
        <v>7500</v>
      </c>
      <c r="CB41" s="109">
        <f t="shared" si="90"/>
        <v>10000</v>
      </c>
      <c r="CC41" s="107"/>
      <c r="CD41" s="108">
        <f t="shared" ref="CD41:CF41" si="91">AV41+BZ41</f>
        <v>3</v>
      </c>
      <c r="CE41" s="109">
        <f t="shared" si="91"/>
        <v>7500</v>
      </c>
      <c r="CF41" s="109">
        <f t="shared" si="91"/>
        <v>10000</v>
      </c>
      <c r="CG41" s="107"/>
      <c r="CH41" s="107"/>
    </row>
    <row r="42" ht="14.25" customHeight="1">
      <c r="A42" s="103"/>
      <c r="B42" s="104">
        <f t="shared" si="10"/>
        <v>44864</v>
      </c>
      <c r="C42" s="97"/>
      <c r="D42" s="105" t="s">
        <v>119</v>
      </c>
      <c r="E42" s="105"/>
      <c r="F42" s="105"/>
      <c r="G42" s="106">
        <v>0.0</v>
      </c>
      <c r="H42" s="105">
        <v>3.0</v>
      </c>
      <c r="I42" s="105">
        <v>4.0</v>
      </c>
      <c r="J42" s="105">
        <v>4.0</v>
      </c>
      <c r="K42" s="105">
        <v>0.0</v>
      </c>
      <c r="L42" s="107"/>
      <c r="M42" s="105">
        <v>0.0</v>
      </c>
      <c r="N42" s="105">
        <v>0.0</v>
      </c>
      <c r="O42" s="105">
        <v>0.0</v>
      </c>
      <c r="P42" s="107"/>
      <c r="Q42" s="105">
        <v>0.0</v>
      </c>
      <c r="R42" s="105">
        <v>0.0</v>
      </c>
      <c r="S42" s="105">
        <v>0.0</v>
      </c>
      <c r="T42" s="293">
        <f t="shared" si="6"/>
        <v>0</v>
      </c>
      <c r="U42" s="107"/>
      <c r="V42" s="105">
        <v>0.0</v>
      </c>
      <c r="W42" s="105">
        <v>0.0</v>
      </c>
      <c r="X42" s="105">
        <v>0.0</v>
      </c>
      <c r="Y42" s="105" t="s">
        <v>228</v>
      </c>
      <c r="Z42" s="105">
        <v>1.0</v>
      </c>
      <c r="AA42" s="106">
        <v>3500.0</v>
      </c>
      <c r="AB42" s="106">
        <v>3500.0</v>
      </c>
      <c r="AC42" s="107"/>
      <c r="AD42" s="105">
        <v>0.0</v>
      </c>
      <c r="AE42" s="105">
        <v>0.0</v>
      </c>
      <c r="AF42" s="105">
        <v>0.0</v>
      </c>
      <c r="AG42" s="105">
        <v>0.0</v>
      </c>
      <c r="AH42" s="105">
        <v>0.0</v>
      </c>
      <c r="AI42" s="105">
        <v>0.0</v>
      </c>
      <c r="AJ42" s="106">
        <v>0.0</v>
      </c>
      <c r="AK42" s="106">
        <v>0.0</v>
      </c>
      <c r="AL42" s="107"/>
      <c r="AM42" s="105">
        <v>0.0</v>
      </c>
      <c r="AN42" s="105">
        <v>0.0</v>
      </c>
      <c r="AO42" s="105">
        <v>0.0</v>
      </c>
      <c r="AP42" s="105">
        <v>0.0</v>
      </c>
      <c r="AQ42" s="105">
        <v>0.0</v>
      </c>
      <c r="AR42" s="105">
        <v>0.0</v>
      </c>
      <c r="AS42" s="106">
        <v>0.0</v>
      </c>
      <c r="AT42" s="106">
        <v>0.0</v>
      </c>
      <c r="AU42" s="110"/>
      <c r="AV42" s="108">
        <f t="shared" ref="AV42:AX42" si="92">sum(Z42+AI42+AR42)</f>
        <v>1</v>
      </c>
      <c r="AW42" s="109">
        <f t="shared" si="92"/>
        <v>3500</v>
      </c>
      <c r="AX42" s="109">
        <f t="shared" si="92"/>
        <v>3500</v>
      </c>
      <c r="AY42" s="107"/>
      <c r="AZ42" s="105">
        <v>0.0</v>
      </c>
      <c r="BA42" s="105">
        <v>0.0</v>
      </c>
      <c r="BB42" s="105">
        <v>0.0</v>
      </c>
      <c r="BC42" s="105">
        <v>0.0</v>
      </c>
      <c r="BD42" s="105">
        <v>0.0</v>
      </c>
      <c r="BE42" s="106">
        <v>0.0</v>
      </c>
      <c r="BF42" s="106">
        <v>0.0</v>
      </c>
      <c r="BG42" s="107"/>
      <c r="BH42" s="105">
        <v>0.0</v>
      </c>
      <c r="BI42" s="105">
        <v>0.0</v>
      </c>
      <c r="BJ42" s="105">
        <v>0.0</v>
      </c>
      <c r="BK42" s="105">
        <v>0.0</v>
      </c>
      <c r="BL42" s="105">
        <v>0.0</v>
      </c>
      <c r="BM42" s="105">
        <v>0.0</v>
      </c>
      <c r="BN42" s="106">
        <v>0.0</v>
      </c>
      <c r="BO42" s="106">
        <v>0.0</v>
      </c>
      <c r="BP42" s="107"/>
      <c r="BQ42" s="105">
        <v>2.0</v>
      </c>
      <c r="BR42" s="105">
        <v>2.0</v>
      </c>
      <c r="BS42" s="105">
        <v>0.0</v>
      </c>
      <c r="BT42" s="105">
        <v>0.0</v>
      </c>
      <c r="BU42" s="105">
        <v>0.0</v>
      </c>
      <c r="BV42" s="105">
        <v>0.0</v>
      </c>
      <c r="BW42" s="106">
        <v>0.0</v>
      </c>
      <c r="BX42" s="106">
        <v>0.0</v>
      </c>
      <c r="BY42" s="110"/>
      <c r="BZ42" s="108">
        <f t="shared" ref="BZ42:CB42" si="93">sum(BD42+BM42+BV42)</f>
        <v>0</v>
      </c>
      <c r="CA42" s="109">
        <f t="shared" si="93"/>
        <v>0</v>
      </c>
      <c r="CB42" s="109">
        <f t="shared" si="93"/>
        <v>0</v>
      </c>
      <c r="CC42" s="107"/>
      <c r="CD42" s="108">
        <f t="shared" ref="CD42:CF42" si="94">AV42+BZ42</f>
        <v>1</v>
      </c>
      <c r="CE42" s="109">
        <f t="shared" si="94"/>
        <v>3500</v>
      </c>
      <c r="CF42" s="109">
        <f t="shared" si="94"/>
        <v>3500</v>
      </c>
      <c r="CG42" s="107"/>
      <c r="CH42" s="107"/>
    </row>
    <row r="43" ht="14.25" customHeight="1">
      <c r="A43" s="103"/>
      <c r="B43" s="104">
        <f t="shared" si="10"/>
        <v>44865</v>
      </c>
      <c r="C43" s="97"/>
      <c r="D43" s="105" t="s">
        <v>119</v>
      </c>
      <c r="E43" s="105"/>
      <c r="F43" s="105"/>
      <c r="G43" s="106">
        <v>0.0</v>
      </c>
      <c r="H43" s="105">
        <v>2.0</v>
      </c>
      <c r="I43" s="105">
        <v>7.0</v>
      </c>
      <c r="J43" s="105">
        <v>6.0</v>
      </c>
      <c r="K43" s="105">
        <v>2.0</v>
      </c>
      <c r="L43" s="107"/>
      <c r="M43" s="105">
        <v>0.0</v>
      </c>
      <c r="N43" s="105">
        <v>0.0</v>
      </c>
      <c r="O43" s="105">
        <v>0.0</v>
      </c>
      <c r="P43" s="107"/>
      <c r="Q43" s="105">
        <v>0.0</v>
      </c>
      <c r="R43" s="105">
        <v>0.0</v>
      </c>
      <c r="S43" s="105">
        <v>0.0</v>
      </c>
      <c r="T43" s="293">
        <f t="shared" si="6"/>
        <v>2</v>
      </c>
      <c r="U43" s="107"/>
      <c r="V43" s="105">
        <v>0.0</v>
      </c>
      <c r="W43" s="105">
        <v>0.0</v>
      </c>
      <c r="X43" s="105">
        <v>0.0</v>
      </c>
      <c r="Y43" s="105">
        <v>0.0</v>
      </c>
      <c r="Z43" s="105">
        <v>0.0</v>
      </c>
      <c r="AA43" s="106">
        <v>0.0</v>
      </c>
      <c r="AB43" s="106">
        <v>0.0</v>
      </c>
      <c r="AC43" s="107"/>
      <c r="AD43" s="105">
        <v>0.0</v>
      </c>
      <c r="AE43" s="105">
        <v>0.0</v>
      </c>
      <c r="AF43" s="105">
        <v>0.0</v>
      </c>
      <c r="AG43" s="105">
        <v>0.0</v>
      </c>
      <c r="AH43" s="105">
        <v>0.0</v>
      </c>
      <c r="AI43" s="105">
        <v>0.0</v>
      </c>
      <c r="AJ43" s="106">
        <v>0.0</v>
      </c>
      <c r="AK43" s="106">
        <v>0.0</v>
      </c>
      <c r="AL43" s="107"/>
      <c r="AM43" s="105">
        <v>0.0</v>
      </c>
      <c r="AN43" s="105">
        <v>0.0</v>
      </c>
      <c r="AO43" s="105">
        <v>0.0</v>
      </c>
      <c r="AP43" s="105">
        <v>0.0</v>
      </c>
      <c r="AQ43" s="105">
        <v>0.0</v>
      </c>
      <c r="AR43" s="105">
        <v>0.0</v>
      </c>
      <c r="AS43" s="106">
        <v>0.0</v>
      </c>
      <c r="AT43" s="106">
        <v>0.0</v>
      </c>
      <c r="AU43" s="110"/>
      <c r="AV43" s="108">
        <f t="shared" ref="AV43:AX43" si="95">sum(Z43+AI43+AR43)</f>
        <v>0</v>
      </c>
      <c r="AW43" s="109">
        <f t="shared" si="95"/>
        <v>0</v>
      </c>
      <c r="AX43" s="109">
        <f t="shared" si="95"/>
        <v>0</v>
      </c>
      <c r="AY43" s="107"/>
      <c r="AZ43" s="105">
        <v>0.0</v>
      </c>
      <c r="BA43" s="105">
        <v>0.0</v>
      </c>
      <c r="BB43" s="105">
        <v>0.0</v>
      </c>
      <c r="BC43" s="105">
        <v>1.0</v>
      </c>
      <c r="BD43" s="105">
        <v>2.0</v>
      </c>
      <c r="BE43" s="106">
        <v>4000.0</v>
      </c>
      <c r="BF43" s="106">
        <v>4000.0</v>
      </c>
      <c r="BG43" s="107"/>
      <c r="BH43" s="105">
        <v>0.0</v>
      </c>
      <c r="BI43" s="105">
        <v>0.0</v>
      </c>
      <c r="BJ43" s="105">
        <v>0.0</v>
      </c>
      <c r="BK43" s="105">
        <v>0.0</v>
      </c>
      <c r="BL43" s="105">
        <v>0.0</v>
      </c>
      <c r="BM43" s="105">
        <v>0.0</v>
      </c>
      <c r="BN43" s="106">
        <v>0.0</v>
      </c>
      <c r="BO43" s="106">
        <v>0.0</v>
      </c>
      <c r="BP43" s="107"/>
      <c r="BQ43" s="105">
        <v>5.0</v>
      </c>
      <c r="BR43" s="105">
        <v>5.0</v>
      </c>
      <c r="BS43" s="105">
        <v>0.0</v>
      </c>
      <c r="BT43" s="105">
        <v>1.0</v>
      </c>
      <c r="BU43" s="105">
        <v>1.0</v>
      </c>
      <c r="BV43" s="105">
        <v>1.0</v>
      </c>
      <c r="BW43" s="106">
        <v>1250.0</v>
      </c>
      <c r="BX43" s="106">
        <v>2500.0</v>
      </c>
      <c r="BY43" s="110"/>
      <c r="BZ43" s="108">
        <f t="shared" ref="BZ43:CB43" si="96">sum(BD43+BM43+BV43)</f>
        <v>3</v>
      </c>
      <c r="CA43" s="109">
        <f t="shared" si="96"/>
        <v>5250</v>
      </c>
      <c r="CB43" s="109">
        <f t="shared" si="96"/>
        <v>6500</v>
      </c>
      <c r="CC43" s="107"/>
      <c r="CD43" s="108">
        <f t="shared" ref="CD43:CF43" si="97">AV43+BZ43</f>
        <v>3</v>
      </c>
      <c r="CE43" s="109">
        <f t="shared" si="97"/>
        <v>5250</v>
      </c>
      <c r="CF43" s="109">
        <f t="shared" si="97"/>
        <v>6500</v>
      </c>
      <c r="CG43" s="107"/>
      <c r="CH43" s="107"/>
    </row>
    <row r="44" ht="15.75" customHeight="1">
      <c r="A44" s="97"/>
      <c r="B44" s="97"/>
      <c r="C44" s="112" t="s">
        <v>120</v>
      </c>
      <c r="D44" s="113">
        <f>sum(D46-D45)</f>
        <v>0</v>
      </c>
      <c r="E44" s="3"/>
      <c r="F44" s="114" t="s">
        <v>121</v>
      </c>
      <c r="G44" s="115">
        <f t="shared" ref="G44:K44" si="98">SUM(G13:G43)</f>
        <v>7000</v>
      </c>
      <c r="H44" s="116">
        <f t="shared" si="98"/>
        <v>88</v>
      </c>
      <c r="I44" s="117">
        <f t="shared" si="98"/>
        <v>199</v>
      </c>
      <c r="J44" s="117">
        <f t="shared" si="98"/>
        <v>119</v>
      </c>
      <c r="K44" s="117">
        <f t="shared" si="98"/>
        <v>25</v>
      </c>
      <c r="L44" s="118"/>
      <c r="M44" s="117">
        <f t="shared" ref="M44:O44" si="99">SUM(M13:M43)</f>
        <v>0</v>
      </c>
      <c r="N44" s="117">
        <f t="shared" si="99"/>
        <v>0</v>
      </c>
      <c r="O44" s="117">
        <f t="shared" si="99"/>
        <v>0</v>
      </c>
      <c r="P44" s="295"/>
      <c r="Q44" s="117">
        <f t="shared" ref="Q44:T44" si="100">SUM(Q13:Q43)</f>
        <v>0</v>
      </c>
      <c r="R44" s="117">
        <f t="shared" si="100"/>
        <v>0</v>
      </c>
      <c r="S44" s="117">
        <f t="shared" si="100"/>
        <v>0</v>
      </c>
      <c r="T44" s="117">
        <f t="shared" si="100"/>
        <v>25</v>
      </c>
      <c r="U44" s="118"/>
      <c r="V44" s="117">
        <v>33.0</v>
      </c>
      <c r="W44" s="117">
        <f t="shared" ref="W44:AB44" si="101">SUM(W13:W43)</f>
        <v>24</v>
      </c>
      <c r="X44" s="117">
        <f t="shared" si="101"/>
        <v>12</v>
      </c>
      <c r="Y44" s="117">
        <f t="shared" si="101"/>
        <v>1</v>
      </c>
      <c r="Z44" s="117">
        <f t="shared" si="101"/>
        <v>2</v>
      </c>
      <c r="AA44" s="119">
        <f t="shared" si="101"/>
        <v>6500</v>
      </c>
      <c r="AB44" s="119">
        <f t="shared" si="101"/>
        <v>6500</v>
      </c>
      <c r="AC44" s="118"/>
      <c r="AD44" s="117">
        <f t="shared" ref="AD44:AK44" si="102">SUM(AD13:AD43)</f>
        <v>27</v>
      </c>
      <c r="AE44" s="117">
        <f t="shared" si="102"/>
        <v>11</v>
      </c>
      <c r="AF44" s="117">
        <f t="shared" si="102"/>
        <v>16</v>
      </c>
      <c r="AG44" s="117">
        <f t="shared" si="102"/>
        <v>0</v>
      </c>
      <c r="AH44" s="117">
        <f t="shared" si="102"/>
        <v>1</v>
      </c>
      <c r="AI44" s="117">
        <f t="shared" si="102"/>
        <v>1</v>
      </c>
      <c r="AJ44" s="119">
        <f t="shared" si="102"/>
        <v>2000</v>
      </c>
      <c r="AK44" s="119">
        <f t="shared" si="102"/>
        <v>3500</v>
      </c>
      <c r="AL44" s="296"/>
      <c r="AM44" s="120">
        <f t="shared" ref="AM44:AT44" si="103">SUM(AM13:AM43)</f>
        <v>5</v>
      </c>
      <c r="AN44" s="120">
        <f t="shared" si="103"/>
        <v>2</v>
      </c>
      <c r="AO44" s="117">
        <f t="shared" si="103"/>
        <v>3</v>
      </c>
      <c r="AP44" s="120">
        <f t="shared" si="103"/>
        <v>0</v>
      </c>
      <c r="AQ44" s="120">
        <f t="shared" si="103"/>
        <v>2</v>
      </c>
      <c r="AR44" s="120">
        <f t="shared" si="103"/>
        <v>2</v>
      </c>
      <c r="AS44" s="121">
        <f t="shared" si="103"/>
        <v>4000</v>
      </c>
      <c r="AT44" s="121">
        <f t="shared" si="103"/>
        <v>6000</v>
      </c>
      <c r="AU44" s="110"/>
      <c r="AV44" s="120">
        <f t="shared" ref="AV44:AX44" si="104">SUM(AV13:AV43)</f>
        <v>5</v>
      </c>
      <c r="AW44" s="121">
        <f t="shared" si="104"/>
        <v>12500</v>
      </c>
      <c r="AX44" s="121">
        <f t="shared" si="104"/>
        <v>16000</v>
      </c>
      <c r="AY44" s="122"/>
      <c r="AZ44" s="117">
        <f t="shared" ref="AZ44:BF44" si="105">SUM(AZ13:AZ43)</f>
        <v>22</v>
      </c>
      <c r="BA44" s="117">
        <f t="shared" si="105"/>
        <v>28</v>
      </c>
      <c r="BB44" s="117">
        <f t="shared" si="105"/>
        <v>1</v>
      </c>
      <c r="BC44" s="117">
        <f t="shared" si="105"/>
        <v>13</v>
      </c>
      <c r="BD44" s="117">
        <f t="shared" si="105"/>
        <v>7</v>
      </c>
      <c r="BE44" s="119">
        <f t="shared" si="105"/>
        <v>9500</v>
      </c>
      <c r="BF44" s="119">
        <f t="shared" si="105"/>
        <v>15500</v>
      </c>
      <c r="BG44" s="118"/>
      <c r="BH44" s="117">
        <f t="shared" ref="BH44:BO44" si="106">SUM(BH13:BH43)</f>
        <v>0</v>
      </c>
      <c r="BI44" s="117">
        <f t="shared" si="106"/>
        <v>0</v>
      </c>
      <c r="BJ44" s="117">
        <f t="shared" si="106"/>
        <v>0</v>
      </c>
      <c r="BK44" s="117">
        <f t="shared" si="106"/>
        <v>0</v>
      </c>
      <c r="BL44" s="117">
        <f t="shared" si="106"/>
        <v>0</v>
      </c>
      <c r="BM44" s="117">
        <f t="shared" si="106"/>
        <v>0</v>
      </c>
      <c r="BN44" s="119">
        <f t="shared" si="106"/>
        <v>0</v>
      </c>
      <c r="BO44" s="119">
        <f t="shared" si="106"/>
        <v>0</v>
      </c>
      <c r="BP44" s="296"/>
      <c r="BQ44" s="120">
        <f t="shared" ref="BQ44:BX44" si="107">SUM(BQ13:BQ43)</f>
        <v>46</v>
      </c>
      <c r="BR44" s="120">
        <f t="shared" si="107"/>
        <v>46</v>
      </c>
      <c r="BS44" s="117">
        <f t="shared" si="107"/>
        <v>0</v>
      </c>
      <c r="BT44" s="120">
        <f t="shared" si="107"/>
        <v>6</v>
      </c>
      <c r="BU44" s="120">
        <f t="shared" si="107"/>
        <v>16</v>
      </c>
      <c r="BV44" s="120">
        <f t="shared" si="107"/>
        <v>11</v>
      </c>
      <c r="BW44" s="121">
        <f t="shared" si="107"/>
        <v>23500</v>
      </c>
      <c r="BX44" s="121">
        <f t="shared" si="107"/>
        <v>40500</v>
      </c>
      <c r="BY44" s="110"/>
      <c r="BZ44" s="120">
        <f t="shared" ref="BZ44:CB44" si="108">SUM(BZ13:BZ43)</f>
        <v>18</v>
      </c>
      <c r="CA44" s="121">
        <f t="shared" si="108"/>
        <v>33000</v>
      </c>
      <c r="CB44" s="121">
        <f t="shared" si="108"/>
        <v>56000</v>
      </c>
      <c r="CC44" s="122"/>
      <c r="CD44" s="120">
        <f t="shared" ref="CD44:CF44" si="109">SUM(CD13:CD43)</f>
        <v>23</v>
      </c>
      <c r="CE44" s="121">
        <f t="shared" si="109"/>
        <v>45500</v>
      </c>
      <c r="CF44" s="121">
        <f t="shared" si="109"/>
        <v>72000</v>
      </c>
      <c r="CG44" s="122"/>
      <c r="CH44" s="122"/>
    </row>
    <row r="45" ht="15.75" customHeight="1">
      <c r="A45" s="3"/>
      <c r="B45" s="97"/>
      <c r="C45" s="123" t="s">
        <v>122</v>
      </c>
      <c r="D45" s="124">
        <f>MIN(D13:D43)</f>
        <v>0</v>
      </c>
      <c r="E45" s="3"/>
      <c r="F45" s="3"/>
      <c r="G45" s="97"/>
      <c r="H45" s="97"/>
      <c r="I45" s="125"/>
      <c r="J45" s="95"/>
      <c r="K45" s="95"/>
      <c r="L45" s="107"/>
      <c r="M45" s="3"/>
      <c r="N45" s="95"/>
      <c r="O45" s="95"/>
      <c r="P45" s="297"/>
      <c r="Q45" s="3"/>
      <c r="R45" s="95"/>
      <c r="S45" s="95"/>
      <c r="T45" s="3"/>
      <c r="U45" s="127"/>
      <c r="V45" s="3"/>
      <c r="W45" s="3"/>
      <c r="X45" s="3"/>
      <c r="Y45" s="3"/>
      <c r="Z45" s="128" t="s">
        <v>123</v>
      </c>
      <c r="AA45" s="129">
        <f>IFERROR(AA44/Z44,0)</f>
        <v>3250</v>
      </c>
      <c r="AB45" s="129">
        <f>IFERROR((AB44/Z44),0)</f>
        <v>3250</v>
      </c>
      <c r="AC45" s="127"/>
      <c r="AD45" s="3"/>
      <c r="AE45" s="3"/>
      <c r="AF45" s="3"/>
      <c r="AG45" s="3"/>
      <c r="AH45" s="3"/>
      <c r="AI45" s="128" t="s">
        <v>123</v>
      </c>
      <c r="AJ45" s="129">
        <f>IFERROR(AJ44/AI44,0)</f>
        <v>2000</v>
      </c>
      <c r="AK45" s="129">
        <f>IFERROR((AK44/AI44),0)</f>
        <v>3500</v>
      </c>
      <c r="AL45" s="3"/>
      <c r="AM45" s="3"/>
      <c r="AN45" s="3"/>
      <c r="AO45" s="3"/>
      <c r="AP45" s="3"/>
      <c r="AQ45" s="3"/>
      <c r="AR45" s="128" t="s">
        <v>123</v>
      </c>
      <c r="AS45" s="129">
        <f>IFERROR(AS44/AR44,0)</f>
        <v>2000</v>
      </c>
      <c r="AT45" s="129">
        <f>IFERROR((AT44/AR44),0)</f>
        <v>3000</v>
      </c>
      <c r="AU45" s="110"/>
      <c r="AV45" s="128" t="s">
        <v>123</v>
      </c>
      <c r="AW45" s="129">
        <f>IFERROR(AW44/AV44,0)</f>
        <v>2500</v>
      </c>
      <c r="AX45" s="129">
        <f>IFERROR((AX44/AV44),0)</f>
        <v>3200</v>
      </c>
      <c r="AY45" s="3"/>
      <c r="AZ45" s="3"/>
      <c r="BA45" s="3"/>
      <c r="BB45" s="3"/>
      <c r="BC45" s="3"/>
      <c r="BD45" s="128" t="s">
        <v>123</v>
      </c>
      <c r="BE45" s="129">
        <f>IFERROR(BE44/BD44,0)</f>
        <v>1357.142857</v>
      </c>
      <c r="BF45" s="129">
        <f>IFERROR((BF44/BD44),0)</f>
        <v>2214.285714</v>
      </c>
      <c r="BG45" s="127"/>
      <c r="BH45" s="3"/>
      <c r="BI45" s="3"/>
      <c r="BJ45" s="3"/>
      <c r="BK45" s="3"/>
      <c r="BL45" s="3"/>
      <c r="BM45" s="128" t="s">
        <v>123</v>
      </c>
      <c r="BN45" s="129">
        <f>IFERROR(BN44/BM44,0)</f>
        <v>0</v>
      </c>
      <c r="BO45" s="129">
        <f>IFERROR((BO44/BM44),0)</f>
        <v>0</v>
      </c>
      <c r="BP45" s="3"/>
      <c r="BQ45" s="3"/>
      <c r="BR45" s="3"/>
      <c r="BS45" s="3"/>
      <c r="BT45" s="3"/>
      <c r="BU45" s="3"/>
      <c r="BV45" s="128" t="s">
        <v>123</v>
      </c>
      <c r="BW45" s="129">
        <f>IFERROR(BW44/BV44,0)</f>
        <v>2136.363636</v>
      </c>
      <c r="BX45" s="129">
        <f>IFERROR((BX44/BV44),0)</f>
        <v>3681.818182</v>
      </c>
      <c r="BY45" s="110"/>
      <c r="BZ45" s="128" t="s">
        <v>123</v>
      </c>
      <c r="CA45" s="129">
        <f>IFERROR(CA44/BZ44,0)</f>
        <v>1833.333333</v>
      </c>
      <c r="CB45" s="129">
        <f>IFERROR((CB44/BZ44),0)</f>
        <v>3111.111111</v>
      </c>
      <c r="CC45" s="3"/>
      <c r="CD45" s="128" t="s">
        <v>123</v>
      </c>
      <c r="CE45" s="129">
        <f>IFERROR(CE44/CD44,0)</f>
        <v>1978.26087</v>
      </c>
      <c r="CF45" s="129">
        <f>IFERROR((CF44/CD44),0)</f>
        <v>3130.434783</v>
      </c>
      <c r="CG45" s="3"/>
      <c r="CH45" s="3"/>
    </row>
    <row r="46" ht="15.75" customHeight="1">
      <c r="A46" s="3"/>
      <c r="B46" s="97"/>
      <c r="C46" s="123" t="s">
        <v>124</v>
      </c>
      <c r="D46" s="130">
        <f>MAX(D12:D42)</f>
        <v>0</v>
      </c>
      <c r="E46" s="3"/>
      <c r="F46" s="3"/>
      <c r="G46" s="97"/>
      <c r="H46" s="97"/>
      <c r="I46" s="125"/>
      <c r="J46" s="95"/>
      <c r="K46" s="95"/>
      <c r="L46" s="107"/>
      <c r="M46" s="3"/>
      <c r="N46" s="95"/>
      <c r="O46" s="95"/>
      <c r="P46" s="297"/>
      <c r="Q46" s="3"/>
      <c r="R46" s="95"/>
      <c r="S46" s="95"/>
      <c r="T46" s="3"/>
      <c r="U46" s="127"/>
      <c r="V46" s="3"/>
      <c r="W46" s="3"/>
      <c r="X46" s="3"/>
      <c r="Y46" s="3"/>
      <c r="Z46" s="3"/>
      <c r="AA46" s="3"/>
      <c r="AB46" s="3"/>
      <c r="AC46" s="127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110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127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110"/>
      <c r="BZ46" s="3"/>
      <c r="CA46" s="3"/>
      <c r="CB46" s="3"/>
      <c r="CC46" s="3"/>
      <c r="CD46" s="3"/>
      <c r="CE46" s="3"/>
      <c r="CF46" s="3"/>
      <c r="CG46" s="3"/>
      <c r="CH46" s="3"/>
    </row>
    <row r="47" ht="15.75" customHeight="1">
      <c r="A47" s="3"/>
      <c r="B47" s="97"/>
      <c r="C47" s="131"/>
      <c r="D47" s="132"/>
      <c r="E47" s="3"/>
      <c r="F47" s="3"/>
      <c r="G47" s="97"/>
      <c r="H47" s="97"/>
      <c r="I47" s="133" t="s">
        <v>204</v>
      </c>
      <c r="J47" s="16"/>
      <c r="K47" s="12"/>
      <c r="L47" s="107"/>
      <c r="M47" s="93" t="s">
        <v>196</v>
      </c>
      <c r="N47" s="84"/>
      <c r="O47" s="85"/>
      <c r="P47" s="55"/>
      <c r="Q47" s="93" t="s">
        <v>197</v>
      </c>
      <c r="R47" s="84"/>
      <c r="S47" s="85"/>
      <c r="T47" s="97"/>
      <c r="U47" s="97"/>
      <c r="V47" s="134"/>
      <c r="W47" s="84"/>
      <c r="X47" s="84"/>
      <c r="Y47" s="84"/>
      <c r="Z47" s="84"/>
      <c r="AA47" s="135"/>
      <c r="AB47" s="3"/>
      <c r="AC47" s="97"/>
      <c r="AD47" s="3"/>
      <c r="AE47" s="3"/>
      <c r="AF47" s="3"/>
      <c r="AG47" s="3"/>
      <c r="AH47" s="3"/>
      <c r="AI47" s="3"/>
      <c r="AJ47" s="135"/>
      <c r="AK47" s="136" t="s">
        <v>205</v>
      </c>
      <c r="AL47" s="84"/>
      <c r="AM47" s="137"/>
      <c r="AN47" s="136" t="s">
        <v>127</v>
      </c>
      <c r="AO47" s="84"/>
      <c r="AP47" s="135"/>
      <c r="AQ47" s="139" t="s">
        <v>199</v>
      </c>
      <c r="AR47" s="84"/>
      <c r="AS47" s="3"/>
      <c r="AT47" s="139" t="s">
        <v>95</v>
      </c>
      <c r="AU47" s="84"/>
      <c r="AV47" s="148"/>
      <c r="AW47" s="140"/>
      <c r="AX47" s="85"/>
      <c r="AY47" s="3"/>
      <c r="AZ47" s="138"/>
      <c r="BA47" s="84"/>
      <c r="BB47" s="84"/>
      <c r="BC47" s="84"/>
      <c r="BD47" s="84"/>
      <c r="BE47" s="135"/>
      <c r="BF47" s="3"/>
      <c r="BG47" s="97"/>
      <c r="BH47" s="3"/>
      <c r="BI47" s="3"/>
      <c r="BJ47" s="3"/>
      <c r="BK47" s="3"/>
      <c r="BL47" s="3"/>
      <c r="BM47" s="3"/>
      <c r="BN47" s="135"/>
      <c r="BO47" s="136" t="s">
        <v>206</v>
      </c>
      <c r="BP47" s="84"/>
      <c r="BQ47" s="137"/>
      <c r="BR47" s="136" t="s">
        <v>127</v>
      </c>
      <c r="BS47" s="84"/>
      <c r="BT47" s="135"/>
      <c r="BU47" s="139" t="s">
        <v>199</v>
      </c>
      <c r="BV47" s="84"/>
      <c r="BW47" s="3"/>
      <c r="BX47" s="139" t="s">
        <v>95</v>
      </c>
      <c r="BY47" s="84"/>
      <c r="BZ47" s="148"/>
      <c r="CA47" s="298" t="s">
        <v>207</v>
      </c>
      <c r="CB47" s="85"/>
      <c r="CC47" s="3"/>
      <c r="CD47" s="142" t="s">
        <v>128</v>
      </c>
      <c r="CE47" s="84"/>
      <c r="CF47" s="3"/>
      <c r="CG47" s="3"/>
      <c r="CH47" s="3"/>
    </row>
    <row r="48" ht="41.25" customHeight="1">
      <c r="A48" s="3"/>
      <c r="B48" s="97"/>
      <c r="C48" s="97"/>
      <c r="D48" s="97"/>
      <c r="E48" s="97"/>
      <c r="F48" s="143" t="s">
        <v>129</v>
      </c>
      <c r="G48" s="84"/>
      <c r="H48" s="97"/>
      <c r="I48" s="144" t="s">
        <v>130</v>
      </c>
      <c r="J48" s="145"/>
      <c r="K48" s="146"/>
      <c r="L48" s="107"/>
      <c r="M48" s="143" t="s">
        <v>130</v>
      </c>
      <c r="N48" s="84"/>
      <c r="O48" s="85"/>
      <c r="P48" s="107"/>
      <c r="Q48" s="143" t="s">
        <v>130</v>
      </c>
      <c r="R48" s="84"/>
      <c r="S48" s="85"/>
      <c r="T48" s="97"/>
      <c r="U48" s="97"/>
      <c r="V48" s="147"/>
      <c r="W48" s="85"/>
      <c r="X48" s="148"/>
      <c r="Y48" s="147"/>
      <c r="Z48" s="85"/>
      <c r="AA48" s="149"/>
      <c r="AB48" s="3"/>
      <c r="AC48" s="97"/>
      <c r="AD48" s="3"/>
      <c r="AE48" s="3"/>
      <c r="AF48" s="3"/>
      <c r="AG48" s="3"/>
      <c r="AH48" s="3"/>
      <c r="AI48" s="3"/>
      <c r="AJ48" s="149"/>
      <c r="AK48" s="150" t="s">
        <v>131</v>
      </c>
      <c r="AL48" s="84"/>
      <c r="AM48" s="151"/>
      <c r="AN48" s="150" t="s">
        <v>131</v>
      </c>
      <c r="AO48" s="84"/>
      <c r="AP48" s="263"/>
      <c r="AQ48" s="150" t="s">
        <v>131</v>
      </c>
      <c r="AR48" s="85"/>
      <c r="AS48" s="3"/>
      <c r="AT48" s="150" t="s">
        <v>131</v>
      </c>
      <c r="AU48" s="85"/>
      <c r="AV48" s="148"/>
      <c r="AW48" s="148"/>
      <c r="AX48" s="148"/>
      <c r="AY48" s="3"/>
      <c r="AZ48" s="152"/>
      <c r="BA48" s="85"/>
      <c r="BB48" s="153"/>
      <c r="BC48" s="152"/>
      <c r="BD48" s="85"/>
      <c r="BE48" s="149"/>
      <c r="BF48" s="3"/>
      <c r="BG48" s="97"/>
      <c r="BH48" s="3"/>
      <c r="BI48" s="3"/>
      <c r="BJ48" s="3"/>
      <c r="BK48" s="3"/>
      <c r="BL48" s="3"/>
      <c r="BM48" s="3"/>
      <c r="BN48" s="149"/>
      <c r="BO48" s="150" t="s">
        <v>131</v>
      </c>
      <c r="BP48" s="84"/>
      <c r="BQ48" s="151"/>
      <c r="BR48" s="150" t="s">
        <v>131</v>
      </c>
      <c r="BS48" s="84"/>
      <c r="BT48" s="263"/>
      <c r="BU48" s="150" t="s">
        <v>131</v>
      </c>
      <c r="BV48" s="85"/>
      <c r="BW48" s="3"/>
      <c r="BX48" s="150" t="s">
        <v>131</v>
      </c>
      <c r="BY48" s="85"/>
      <c r="BZ48" s="148"/>
      <c r="CA48" s="299" t="s">
        <v>177</v>
      </c>
      <c r="CB48" s="299" t="s">
        <v>178</v>
      </c>
      <c r="CC48" s="3"/>
      <c r="CD48" s="150" t="s">
        <v>131</v>
      </c>
      <c r="CE48" s="84"/>
      <c r="CF48" s="3"/>
      <c r="CG48" s="3"/>
      <c r="CH48" s="3"/>
    </row>
    <row r="49" ht="15.75" customHeight="1">
      <c r="A49" s="3"/>
      <c r="B49" s="97"/>
      <c r="C49" s="97"/>
      <c r="D49" s="97"/>
      <c r="E49" s="97"/>
      <c r="F49" s="155">
        <f>IFERROR(G44/H44,"-")</f>
        <v>79.54545455</v>
      </c>
      <c r="G49" s="63"/>
      <c r="H49" s="97"/>
      <c r="I49" s="156">
        <f>IFERROR(J44/I44,"-")</f>
        <v>0.5979899497</v>
      </c>
      <c r="J49" s="62"/>
      <c r="K49" s="63"/>
      <c r="L49" s="107"/>
      <c r="M49" s="156" t="str">
        <f>IFERROR(N44/M44,"-")</f>
        <v>-</v>
      </c>
      <c r="N49" s="62"/>
      <c r="O49" s="63"/>
      <c r="P49" s="107"/>
      <c r="Q49" s="156" t="str">
        <f>IFERROR(R44/Q44,"-")</f>
        <v>-</v>
      </c>
      <c r="R49" s="62"/>
      <c r="S49" s="63"/>
      <c r="T49" s="97"/>
      <c r="U49" s="97"/>
      <c r="V49" s="157"/>
      <c r="W49" s="63"/>
      <c r="X49" s="158"/>
      <c r="Y49" s="159"/>
      <c r="Z49" s="160"/>
      <c r="AA49" s="161"/>
      <c r="AB49" s="3"/>
      <c r="AC49" s="97"/>
      <c r="AD49" s="3"/>
      <c r="AE49" s="3"/>
      <c r="AF49" s="3"/>
      <c r="AG49" s="3"/>
      <c r="AH49" s="3"/>
      <c r="AI49" s="3"/>
      <c r="AJ49" s="161"/>
      <c r="AK49" s="156">
        <f>IFERROR(AV44/(W44+AE44+AN44),"-")</f>
        <v>0.1351351351</v>
      </c>
      <c r="AL49" s="63"/>
      <c r="AM49" s="162"/>
      <c r="AN49" s="156">
        <f>IFERROR(Z44/W44,"-")</f>
        <v>0.08333333333</v>
      </c>
      <c r="AO49" s="63"/>
      <c r="AP49" s="266"/>
      <c r="AQ49" s="156">
        <f>iferror(AI44/AE44,"-")</f>
        <v>0.09090909091</v>
      </c>
      <c r="AR49" s="63"/>
      <c r="AS49" s="3"/>
      <c r="AT49" s="156">
        <f>IFERROR(AR44/AN44,"-")</f>
        <v>1</v>
      </c>
      <c r="AU49" s="63"/>
      <c r="AV49" s="164"/>
      <c r="AW49" s="164"/>
      <c r="AX49" s="165"/>
      <c r="AY49" s="3"/>
      <c r="AZ49" s="163"/>
      <c r="BA49" s="63"/>
      <c r="BB49" s="166"/>
      <c r="BC49" s="167"/>
      <c r="BD49" s="160"/>
      <c r="BE49" s="161"/>
      <c r="BF49" s="3"/>
      <c r="BG49" s="97"/>
      <c r="BH49" s="3"/>
      <c r="BI49" s="3"/>
      <c r="BJ49" s="3"/>
      <c r="BK49" s="3"/>
      <c r="BL49" s="3"/>
      <c r="BM49" s="3"/>
      <c r="BN49" s="161"/>
      <c r="BO49" s="156">
        <f>IFERROR(BZ44/(BA44+BI44+BR44),"-")</f>
        <v>0.2432432432</v>
      </c>
      <c r="BP49" s="63"/>
      <c r="BQ49" s="162"/>
      <c r="BR49" s="156">
        <f>IFERROR(BD44/BA44,"-")</f>
        <v>0.25</v>
      </c>
      <c r="BS49" s="63"/>
      <c r="BT49" s="266"/>
      <c r="BU49" s="156" t="str">
        <f>iferror(BM44/BI44,"-")</f>
        <v>-</v>
      </c>
      <c r="BV49" s="63"/>
      <c r="BW49" s="3"/>
      <c r="BX49" s="156">
        <f>IFERROR(BV44/BR44,"-")</f>
        <v>0.2391304348</v>
      </c>
      <c r="BY49" s="63"/>
      <c r="BZ49" s="164"/>
      <c r="CA49" s="300" t="str">
        <f>IFERROR(G4/(BA44+BI44+BR44+W44+AE44+AN44),"-")</f>
        <v>-</v>
      </c>
      <c r="CB49" s="301">
        <f>IFERROR(CE44/G44,"-")</f>
        <v>6.5</v>
      </c>
      <c r="CC49" s="3"/>
      <c r="CD49" s="156">
        <f>IFERROR((AV44+BZ44)/(BA44+BI44+BR44+W44+AE44+AN44),"-")</f>
        <v>0.2072072072</v>
      </c>
      <c r="CE49" s="63"/>
      <c r="CF49" s="3"/>
      <c r="CG49" s="3"/>
      <c r="CH49" s="3"/>
    </row>
    <row r="50" ht="15.75" customHeight="1">
      <c r="A50" s="3"/>
      <c r="B50" s="97"/>
      <c r="C50" s="97"/>
      <c r="D50" s="97"/>
      <c r="E50" s="97"/>
      <c r="G50" s="160"/>
      <c r="H50" s="97"/>
      <c r="I50" s="171"/>
      <c r="K50" s="160"/>
      <c r="L50" s="107"/>
      <c r="M50" s="171"/>
      <c r="O50" s="160"/>
      <c r="P50" s="107"/>
      <c r="Q50" s="171"/>
      <c r="S50" s="160"/>
      <c r="T50" s="97"/>
      <c r="U50" s="97"/>
      <c r="V50" s="171"/>
      <c r="W50" s="160"/>
      <c r="X50" s="158"/>
      <c r="Z50" s="160"/>
      <c r="AA50" s="161"/>
      <c r="AB50" s="3"/>
      <c r="AC50" s="97"/>
      <c r="AD50" s="3"/>
      <c r="AE50" s="3"/>
      <c r="AF50" s="3"/>
      <c r="AG50" s="3"/>
      <c r="AH50" s="3"/>
      <c r="AI50" s="3"/>
      <c r="AJ50" s="161"/>
      <c r="AK50" s="171"/>
      <c r="AL50" s="160"/>
      <c r="AM50" s="162"/>
      <c r="AN50" s="171"/>
      <c r="AO50" s="160"/>
      <c r="AP50" s="266"/>
      <c r="AQ50" s="171"/>
      <c r="AR50" s="160"/>
      <c r="AS50" s="3"/>
      <c r="AT50" s="171"/>
      <c r="AU50" s="160"/>
      <c r="AV50" s="173"/>
      <c r="AW50" s="173"/>
      <c r="AX50" s="173"/>
      <c r="AY50" s="3"/>
      <c r="AZ50" s="171"/>
      <c r="BA50" s="160"/>
      <c r="BB50" s="166"/>
      <c r="BD50" s="160"/>
      <c r="BE50" s="161"/>
      <c r="BF50" s="3"/>
      <c r="BG50" s="97"/>
      <c r="BH50" s="3"/>
      <c r="BI50" s="3"/>
      <c r="BJ50" s="3"/>
      <c r="BK50" s="3"/>
      <c r="BL50" s="3"/>
      <c r="BM50" s="3"/>
      <c r="BN50" s="161"/>
      <c r="BO50" s="171"/>
      <c r="BP50" s="160"/>
      <c r="BQ50" s="162"/>
      <c r="BR50" s="171"/>
      <c r="BS50" s="160"/>
      <c r="BT50" s="266"/>
      <c r="BU50" s="171"/>
      <c r="BV50" s="160"/>
      <c r="BW50" s="3"/>
      <c r="BX50" s="171"/>
      <c r="BY50" s="160"/>
      <c r="BZ50" s="173"/>
      <c r="CA50" s="173"/>
      <c r="CB50" s="173"/>
      <c r="CC50" s="3"/>
      <c r="CD50" s="171"/>
      <c r="CE50" s="160"/>
      <c r="CF50" s="3"/>
      <c r="CG50" s="3"/>
      <c r="CH50" s="3"/>
    </row>
    <row r="51" ht="15.0" customHeight="1">
      <c r="A51" s="3"/>
      <c r="B51" s="97"/>
      <c r="C51" s="97"/>
      <c r="D51" s="97"/>
      <c r="E51" s="97"/>
      <c r="F51" s="145"/>
      <c r="G51" s="146"/>
      <c r="H51" s="97"/>
      <c r="I51" s="175"/>
      <c r="J51" s="145"/>
      <c r="K51" s="146"/>
      <c r="L51" s="107"/>
      <c r="M51" s="175"/>
      <c r="N51" s="145"/>
      <c r="O51" s="146"/>
      <c r="P51" s="107"/>
      <c r="Q51" s="175"/>
      <c r="R51" s="145"/>
      <c r="S51" s="146"/>
      <c r="T51" s="97"/>
      <c r="U51" s="97"/>
      <c r="V51" s="175"/>
      <c r="W51" s="146"/>
      <c r="X51" s="158"/>
      <c r="Y51" s="145"/>
      <c r="Z51" s="146"/>
      <c r="AA51" s="166"/>
      <c r="AB51" s="3"/>
      <c r="AC51" s="97"/>
      <c r="AD51" s="3"/>
      <c r="AE51" s="3"/>
      <c r="AF51" s="3"/>
      <c r="AG51" s="3"/>
      <c r="AH51" s="3"/>
      <c r="AI51" s="3"/>
      <c r="AJ51" s="166"/>
      <c r="AK51" s="175"/>
      <c r="AL51" s="146"/>
      <c r="AM51" s="162"/>
      <c r="AN51" s="175"/>
      <c r="AO51" s="146"/>
      <c r="AP51" s="266"/>
      <c r="AQ51" s="175"/>
      <c r="AR51" s="146"/>
      <c r="AS51" s="3"/>
      <c r="AT51" s="175"/>
      <c r="AU51" s="146"/>
      <c r="AV51" s="177"/>
      <c r="AW51" s="177"/>
      <c r="AX51" s="177"/>
      <c r="AY51" s="3"/>
      <c r="AZ51" s="175"/>
      <c r="BA51" s="146"/>
      <c r="BB51" s="166"/>
      <c r="BC51" s="145"/>
      <c r="BD51" s="146"/>
      <c r="BE51" s="166"/>
      <c r="BF51" s="3"/>
      <c r="BG51" s="97"/>
      <c r="BH51" s="3"/>
      <c r="BI51" s="3"/>
      <c r="BJ51" s="3"/>
      <c r="BK51" s="3"/>
      <c r="BL51" s="3"/>
      <c r="BM51" s="3"/>
      <c r="BN51" s="166"/>
      <c r="BO51" s="175"/>
      <c r="BP51" s="146"/>
      <c r="BQ51" s="162"/>
      <c r="BR51" s="175"/>
      <c r="BS51" s="146"/>
      <c r="BT51" s="266"/>
      <c r="BU51" s="175"/>
      <c r="BV51" s="146"/>
      <c r="BW51" s="3"/>
      <c r="BX51" s="175"/>
      <c r="BY51" s="146"/>
      <c r="BZ51" s="177"/>
      <c r="CA51" s="177"/>
      <c r="CB51" s="177"/>
      <c r="CC51" s="3"/>
      <c r="CD51" s="175"/>
      <c r="CE51" s="146"/>
      <c r="CF51" s="3"/>
      <c r="CG51" s="3"/>
      <c r="CH51" s="3"/>
    </row>
    <row r="52" ht="15.75" customHeight="1">
      <c r="A52" s="3"/>
      <c r="B52" s="3"/>
      <c r="C52" s="3"/>
      <c r="D52" s="3"/>
      <c r="E52" s="3"/>
      <c r="F52" s="143" t="s">
        <v>132</v>
      </c>
      <c r="G52" s="84"/>
      <c r="H52" s="3"/>
      <c r="I52" s="143" t="s">
        <v>133</v>
      </c>
      <c r="J52" s="84"/>
      <c r="K52" s="85"/>
      <c r="L52" s="107"/>
      <c r="M52" s="143" t="s">
        <v>133</v>
      </c>
      <c r="N52" s="84"/>
      <c r="O52" s="85"/>
      <c r="P52" s="107"/>
      <c r="Q52" s="143" t="s">
        <v>133</v>
      </c>
      <c r="R52" s="84"/>
      <c r="S52" s="85"/>
      <c r="T52" s="3"/>
      <c r="U52" s="3"/>
      <c r="V52" s="147"/>
      <c r="W52" s="84"/>
      <c r="X52" s="148"/>
      <c r="Y52" s="147"/>
      <c r="Z52" s="85"/>
      <c r="AA52" s="152"/>
      <c r="AB52" s="3"/>
      <c r="AC52" s="3"/>
      <c r="AD52" s="3"/>
      <c r="AE52" s="3"/>
      <c r="AF52" s="3"/>
      <c r="AG52" s="3"/>
      <c r="AH52" s="3"/>
      <c r="AI52" s="3"/>
      <c r="AJ52" s="152"/>
      <c r="AK52" s="150" t="s">
        <v>134</v>
      </c>
      <c r="AL52" s="84"/>
      <c r="AM52" s="151"/>
      <c r="AN52" s="150" t="s">
        <v>134</v>
      </c>
      <c r="AO52" s="84"/>
      <c r="AP52" s="266"/>
      <c r="AQ52" s="150" t="s">
        <v>134</v>
      </c>
      <c r="AR52" s="85"/>
      <c r="AS52" s="3"/>
      <c r="AT52" s="150" t="s">
        <v>134</v>
      </c>
      <c r="AU52" s="85"/>
      <c r="AV52" s="148"/>
      <c r="AW52" s="148"/>
      <c r="AX52" s="148"/>
      <c r="AY52" s="3"/>
      <c r="AZ52" s="152"/>
      <c r="BA52" s="84"/>
      <c r="BB52" s="153"/>
      <c r="BC52" s="152"/>
      <c r="BD52" s="85"/>
      <c r="BE52" s="152"/>
      <c r="BF52" s="3"/>
      <c r="BG52" s="3"/>
      <c r="BH52" s="3"/>
      <c r="BI52" s="3"/>
      <c r="BJ52" s="3"/>
      <c r="BK52" s="3"/>
      <c r="BL52" s="3"/>
      <c r="BM52" s="3"/>
      <c r="BN52" s="152"/>
      <c r="BO52" s="150" t="s">
        <v>134</v>
      </c>
      <c r="BP52" s="84"/>
      <c r="BQ52" s="151"/>
      <c r="BR52" s="150" t="s">
        <v>134</v>
      </c>
      <c r="BS52" s="84"/>
      <c r="BT52" s="266"/>
      <c r="BU52" s="150" t="s">
        <v>134</v>
      </c>
      <c r="BV52" s="85"/>
      <c r="BW52" s="3"/>
      <c r="BX52" s="150" t="s">
        <v>134</v>
      </c>
      <c r="BY52" s="85"/>
      <c r="BZ52" s="148"/>
      <c r="CA52" s="299" t="s">
        <v>182</v>
      </c>
      <c r="CB52" s="299" t="s">
        <v>183</v>
      </c>
      <c r="CC52" s="3"/>
      <c r="CD52" s="150" t="s">
        <v>134</v>
      </c>
      <c r="CE52" s="84"/>
      <c r="CF52" s="3"/>
      <c r="CG52" s="3"/>
      <c r="CH52" s="3"/>
    </row>
    <row r="53" ht="15.75" customHeight="1">
      <c r="A53" s="3"/>
      <c r="B53" s="3"/>
      <c r="C53" s="3"/>
      <c r="D53" s="3"/>
      <c r="E53" s="3"/>
      <c r="F53" s="179">
        <f>IFERROR(I5/(I4),"-")</f>
        <v>2.261363636</v>
      </c>
      <c r="G53" s="63"/>
      <c r="H53" s="3"/>
      <c r="I53" s="180">
        <f>IFERROR(K44/J44,"-")</f>
        <v>0.2100840336</v>
      </c>
      <c r="J53" s="62"/>
      <c r="K53" s="63"/>
      <c r="L53" s="181"/>
      <c r="M53" s="180" t="str">
        <f>IFERROR(O44/N44,"-")</f>
        <v>-</v>
      </c>
      <c r="N53" s="62"/>
      <c r="O53" s="63"/>
      <c r="P53" s="107"/>
      <c r="Q53" s="180" t="str">
        <f>IFERROR(S44/R44,"-")</f>
        <v>-</v>
      </c>
      <c r="R53" s="62"/>
      <c r="S53" s="63"/>
      <c r="T53" s="3"/>
      <c r="U53" s="3"/>
      <c r="V53" s="157"/>
      <c r="W53" s="63"/>
      <c r="X53" s="182"/>
      <c r="Y53" s="157"/>
      <c r="Z53" s="63"/>
      <c r="AA53" s="163"/>
      <c r="AB53" s="3"/>
      <c r="AC53" s="3"/>
      <c r="AD53" s="3"/>
      <c r="AE53" s="3"/>
      <c r="AF53" s="3"/>
      <c r="AG53" s="3"/>
      <c r="AH53" s="3"/>
      <c r="AI53" s="3"/>
      <c r="AJ53" s="163"/>
      <c r="AK53" s="156">
        <f>IFERROR((X44+AG44+AP44)/(V44+AE44+AN44),"-")</f>
        <v>0.2608695652</v>
      </c>
      <c r="AL53" s="63"/>
      <c r="AM53" s="162"/>
      <c r="AN53" s="156">
        <f>iferror(X44/V44,"-")</f>
        <v>0.3636363636</v>
      </c>
      <c r="AO53" s="63"/>
      <c r="AP53" s="266"/>
      <c r="AQ53" s="156" t="str">
        <f>iferror(AI44/AG44,"-")</f>
        <v>-</v>
      </c>
      <c r="AR53" s="63"/>
      <c r="AS53" s="3"/>
      <c r="AT53" s="156">
        <f>IFERROR(AR44/AN44,"-")</f>
        <v>1</v>
      </c>
      <c r="AU53" s="63"/>
      <c r="AV53" s="184"/>
      <c r="AW53" s="184"/>
      <c r="AX53" s="185"/>
      <c r="AY53" s="3"/>
      <c r="AZ53" s="163"/>
      <c r="BA53" s="63"/>
      <c r="BB53" s="186"/>
      <c r="BC53" s="163"/>
      <c r="BD53" s="63"/>
      <c r="BE53" s="163"/>
      <c r="BF53" s="3"/>
      <c r="BG53" s="3"/>
      <c r="BH53" s="3"/>
      <c r="BI53" s="3"/>
      <c r="BJ53" s="3"/>
      <c r="BK53" s="3"/>
      <c r="BL53" s="3"/>
      <c r="BM53" s="3"/>
      <c r="BN53" s="163"/>
      <c r="BO53" s="156">
        <f>IFERROR((BB44+BK44+BT44)/(AZ44+BI44+BR44),"-")</f>
        <v>0.1029411765</v>
      </c>
      <c r="BP53" s="63"/>
      <c r="BQ53" s="162"/>
      <c r="BR53" s="156">
        <f>iferror(BB44/AZ44,"-")</f>
        <v>0.04545454545</v>
      </c>
      <c r="BS53" s="63"/>
      <c r="BT53" s="266"/>
      <c r="BU53" s="156" t="str">
        <f>iferror(BM44/BK44,"-")</f>
        <v>-</v>
      </c>
      <c r="BV53" s="63"/>
      <c r="BW53" s="3"/>
      <c r="BX53" s="156">
        <f>IFERROR(BV44/BR44,"-")</f>
        <v>0.2391304348</v>
      </c>
      <c r="BY53" s="63"/>
      <c r="BZ53" s="184"/>
      <c r="CA53" s="302">
        <f>IFERROR(G44/CD44,"-")</f>
        <v>304.3478261</v>
      </c>
      <c r="CB53" s="303">
        <f>IFERROR(CF44/G44,"-")</f>
        <v>10.28571429</v>
      </c>
      <c r="CC53" s="3"/>
      <c r="CD53" s="156">
        <f>IFERROR((BB44+BK44+BT44+X44+AG44+AP44)/(AZ44+BI44+BR44+V44+AE44+AN44),"-")</f>
        <v>0.1666666667</v>
      </c>
      <c r="CE53" s="63"/>
      <c r="CF53" s="3"/>
      <c r="CG53" s="3"/>
      <c r="CH53" s="3"/>
    </row>
    <row r="54" ht="15.75" customHeight="1">
      <c r="A54" s="3"/>
      <c r="B54" s="3"/>
      <c r="C54" s="3"/>
      <c r="D54" s="3"/>
      <c r="E54" s="3"/>
      <c r="G54" s="160"/>
      <c r="H54" s="3"/>
      <c r="I54" s="171"/>
      <c r="K54" s="160"/>
      <c r="L54" s="107"/>
      <c r="M54" s="171"/>
      <c r="O54" s="160"/>
      <c r="P54" s="55"/>
      <c r="Q54" s="171"/>
      <c r="S54" s="160"/>
      <c r="T54" s="3"/>
      <c r="U54" s="3"/>
      <c r="V54" s="171"/>
      <c r="W54" s="160"/>
      <c r="X54" s="182"/>
      <c r="Y54" s="171"/>
      <c r="Z54" s="160"/>
      <c r="AA54" s="171"/>
      <c r="AB54" s="3"/>
      <c r="AC54" s="3"/>
      <c r="AD54" s="3"/>
      <c r="AE54" s="3"/>
      <c r="AF54" s="3"/>
      <c r="AG54" s="3"/>
      <c r="AH54" s="3"/>
      <c r="AI54" s="3"/>
      <c r="AJ54" s="171"/>
      <c r="AK54" s="171"/>
      <c r="AL54" s="160"/>
      <c r="AM54" s="162"/>
      <c r="AN54" s="171"/>
      <c r="AO54" s="160"/>
      <c r="AP54" s="266"/>
      <c r="AQ54" s="171"/>
      <c r="AR54" s="160"/>
      <c r="AS54" s="3"/>
      <c r="AT54" s="171"/>
      <c r="AU54" s="160"/>
      <c r="AV54" s="173"/>
      <c r="AW54" s="173"/>
      <c r="AX54" s="173"/>
      <c r="AY54" s="3"/>
      <c r="AZ54" s="171"/>
      <c r="BA54" s="160"/>
      <c r="BB54" s="186"/>
      <c r="BC54" s="171"/>
      <c r="BD54" s="160"/>
      <c r="BE54" s="171"/>
      <c r="BF54" s="3"/>
      <c r="BG54" s="3"/>
      <c r="BH54" s="3"/>
      <c r="BI54" s="3"/>
      <c r="BJ54" s="3"/>
      <c r="BK54" s="3"/>
      <c r="BL54" s="3"/>
      <c r="BM54" s="3"/>
      <c r="BN54" s="171"/>
      <c r="BO54" s="171"/>
      <c r="BP54" s="160"/>
      <c r="BQ54" s="162"/>
      <c r="BR54" s="171"/>
      <c r="BS54" s="160"/>
      <c r="BT54" s="266"/>
      <c r="BU54" s="171"/>
      <c r="BV54" s="160"/>
      <c r="BW54" s="3"/>
      <c r="BX54" s="171"/>
      <c r="BY54" s="160"/>
      <c r="BZ54" s="173"/>
      <c r="CA54" s="173"/>
      <c r="CB54" s="173"/>
      <c r="CC54" s="3"/>
      <c r="CD54" s="171"/>
      <c r="CE54" s="160"/>
      <c r="CF54" s="3"/>
      <c r="CG54" s="3"/>
      <c r="CH54" s="3"/>
    </row>
    <row r="55" ht="15.75" customHeight="1">
      <c r="A55" s="3"/>
      <c r="B55" s="3"/>
      <c r="C55" s="3"/>
      <c r="D55" s="3"/>
      <c r="E55" s="3"/>
      <c r="F55" s="145"/>
      <c r="G55" s="146"/>
      <c r="H55" s="3"/>
      <c r="I55" s="175"/>
      <c r="J55" s="145"/>
      <c r="K55" s="146"/>
      <c r="L55" s="107"/>
      <c r="M55" s="175"/>
      <c r="N55" s="145"/>
      <c r="O55" s="146"/>
      <c r="P55" s="297"/>
      <c r="Q55" s="175"/>
      <c r="R55" s="145"/>
      <c r="S55" s="146"/>
      <c r="T55" s="3"/>
      <c r="U55" s="3"/>
      <c r="V55" s="175"/>
      <c r="W55" s="146"/>
      <c r="X55" s="182"/>
      <c r="Y55" s="175"/>
      <c r="Z55" s="146"/>
      <c r="AA55" s="175"/>
      <c r="AB55" s="3"/>
      <c r="AC55" s="3"/>
      <c r="AD55" s="3"/>
      <c r="AE55" s="3"/>
      <c r="AF55" s="3"/>
      <c r="AG55" s="3"/>
      <c r="AH55" s="3"/>
      <c r="AI55" s="3"/>
      <c r="AJ55" s="175"/>
      <c r="AK55" s="175"/>
      <c r="AL55" s="146"/>
      <c r="AM55" s="162"/>
      <c r="AN55" s="175"/>
      <c r="AO55" s="146"/>
      <c r="AP55" s="272"/>
      <c r="AQ55" s="175"/>
      <c r="AR55" s="146"/>
      <c r="AS55" s="3"/>
      <c r="AT55" s="175"/>
      <c r="AU55" s="146"/>
      <c r="AV55" s="177"/>
      <c r="AW55" s="177"/>
      <c r="AX55" s="177"/>
      <c r="AY55" s="3"/>
      <c r="AZ55" s="175"/>
      <c r="BA55" s="146"/>
      <c r="BB55" s="186"/>
      <c r="BC55" s="175"/>
      <c r="BD55" s="146"/>
      <c r="BE55" s="175"/>
      <c r="BF55" s="3"/>
      <c r="BG55" s="3"/>
      <c r="BH55" s="3"/>
      <c r="BI55" s="3"/>
      <c r="BJ55" s="3"/>
      <c r="BK55" s="3"/>
      <c r="BL55" s="3"/>
      <c r="BM55" s="3"/>
      <c r="BN55" s="175"/>
      <c r="BO55" s="175"/>
      <c r="BP55" s="146"/>
      <c r="BQ55" s="162"/>
      <c r="BR55" s="175"/>
      <c r="BS55" s="146"/>
      <c r="BT55" s="272"/>
      <c r="BU55" s="175"/>
      <c r="BV55" s="146"/>
      <c r="BW55" s="3"/>
      <c r="BX55" s="175"/>
      <c r="BY55" s="146"/>
      <c r="BZ55" s="177"/>
      <c r="CA55" s="177"/>
      <c r="CB55" s="177"/>
      <c r="CC55" s="3"/>
      <c r="CD55" s="175"/>
      <c r="CE55" s="146"/>
      <c r="CF55" s="3"/>
      <c r="CG55" s="3"/>
      <c r="CH55" s="3"/>
    </row>
    <row r="56" ht="15.75" customHeight="1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304"/>
      <c r="Q56" s="110"/>
      <c r="R56" s="110"/>
      <c r="S56" s="110"/>
      <c r="T56" s="110"/>
      <c r="U56" s="110"/>
      <c r="V56" s="189"/>
      <c r="W56" s="189"/>
      <c r="X56" s="189"/>
      <c r="Y56" s="189"/>
      <c r="Z56" s="189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50" t="s">
        <v>135</v>
      </c>
      <c r="AL56" s="84"/>
      <c r="AM56" s="190"/>
      <c r="AN56" s="150" t="s">
        <v>135</v>
      </c>
      <c r="AO56" s="84"/>
      <c r="AP56" s="110"/>
      <c r="AQ56" s="150" t="s">
        <v>135</v>
      </c>
      <c r="AR56" s="84"/>
      <c r="AS56" s="110"/>
      <c r="AT56" s="150" t="s">
        <v>135</v>
      </c>
      <c r="AU56" s="84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  <c r="BI56" s="110"/>
      <c r="BJ56" s="110"/>
      <c r="BK56" s="110"/>
      <c r="BL56" s="110"/>
      <c r="BM56" s="110"/>
      <c r="BN56" s="110"/>
      <c r="BO56" s="150" t="s">
        <v>135</v>
      </c>
      <c r="BP56" s="84"/>
      <c r="BQ56" s="190"/>
      <c r="BR56" s="150" t="s">
        <v>135</v>
      </c>
      <c r="BS56" s="84"/>
      <c r="BT56" s="110"/>
      <c r="BU56" s="150" t="s">
        <v>135</v>
      </c>
      <c r="BV56" s="84"/>
      <c r="BW56" s="110"/>
      <c r="BX56" s="150" t="s">
        <v>135</v>
      </c>
      <c r="BY56" s="84"/>
      <c r="BZ56" s="110"/>
      <c r="CA56" s="110"/>
      <c r="CB56" s="110"/>
      <c r="CC56" s="110"/>
      <c r="CD56" s="150" t="s">
        <v>135</v>
      </c>
      <c r="CE56" s="84"/>
      <c r="CF56" s="3"/>
      <c r="CG56" s="3"/>
      <c r="CH56" s="110"/>
    </row>
    <row r="57" ht="15.75" customHeight="1">
      <c r="A57" s="110"/>
      <c r="B57" s="110"/>
      <c r="C57" s="110"/>
      <c r="D57" s="110"/>
      <c r="E57" s="110"/>
      <c r="F57" s="110"/>
      <c r="G57" s="110"/>
      <c r="H57" s="110"/>
      <c r="I57" s="110"/>
      <c r="J57" s="191" t="s">
        <v>136</v>
      </c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89"/>
      <c r="W57" s="192"/>
      <c r="X57" s="84"/>
      <c r="Y57" s="85"/>
      <c r="Z57" s="190"/>
      <c r="AA57" s="190"/>
      <c r="AB57" s="190"/>
      <c r="AC57" s="110"/>
      <c r="AD57" s="110"/>
      <c r="AE57" s="102"/>
      <c r="AF57" s="193"/>
      <c r="AG57" s="84"/>
      <c r="AH57" s="85"/>
      <c r="AI57" s="190"/>
      <c r="AJ57" s="190"/>
      <c r="AK57" s="156">
        <f>IFERROR((W44+AE44+AN44)/(V44+AD44+AM44),"-")</f>
        <v>0.5692307692</v>
      </c>
      <c r="AL57" s="63"/>
      <c r="AM57" s="110"/>
      <c r="AN57" s="156">
        <f>iferror(W44/V44,"-")</f>
        <v>0.7272727273</v>
      </c>
      <c r="AO57" s="63"/>
      <c r="AP57" s="110"/>
      <c r="AQ57" s="156">
        <f>iferror(AE44/AD44,"-")</f>
        <v>0.4074074074</v>
      </c>
      <c r="AR57" s="63"/>
      <c r="AS57" s="110"/>
      <c r="AT57" s="156">
        <f>iferror(AN44/AM44,"-")</f>
        <v>0.4</v>
      </c>
      <c r="AU57" s="63"/>
      <c r="AV57" s="110"/>
      <c r="AW57" s="110"/>
      <c r="AX57" s="110"/>
      <c r="AY57" s="110"/>
      <c r="AZ57" s="110"/>
      <c r="BA57" s="193"/>
      <c r="BB57" s="84"/>
      <c r="BC57" s="85"/>
      <c r="BD57" s="190"/>
      <c r="BE57" s="190"/>
      <c r="BF57" s="190"/>
      <c r="BG57" s="110"/>
      <c r="BH57" s="110"/>
      <c r="BI57" s="102"/>
      <c r="BJ57" s="193"/>
      <c r="BK57" s="84"/>
      <c r="BL57" s="85"/>
      <c r="BM57" s="190"/>
      <c r="BN57" s="190"/>
      <c r="BO57" s="156">
        <f>IFERROR((BA44+BI44+BR44)/(AZ44+BH44+BQ44),"-")</f>
        <v>1.088235294</v>
      </c>
      <c r="BP57" s="63"/>
      <c r="BQ57" s="110"/>
      <c r="BR57" s="156">
        <f>iferror(BA44/AZ44,"-")</f>
        <v>1.272727273</v>
      </c>
      <c r="BS57" s="63"/>
      <c r="BT57" s="110"/>
      <c r="BU57" s="156" t="str">
        <f>iferror(BI44/BH44,"-")</f>
        <v>-</v>
      </c>
      <c r="BV57" s="63"/>
      <c r="BW57" s="110"/>
      <c r="BX57" s="156">
        <f>iferror(BR44/BQ44,"-")</f>
        <v>1</v>
      </c>
      <c r="BY57" s="63"/>
      <c r="BZ57" s="110"/>
      <c r="CA57" s="110"/>
      <c r="CB57" s="110"/>
      <c r="CC57" s="110"/>
      <c r="CD57" s="156">
        <f>IFERROR((BA44+BI44+BR44+W44+AE44+AN44)/(AZ44+BH44+BQ44+V44+AD44+AM44),"-")</f>
        <v>0.8345864662</v>
      </c>
      <c r="CE57" s="63"/>
      <c r="CF57" s="110"/>
      <c r="CG57" s="110"/>
      <c r="CH57" s="110"/>
    </row>
    <row r="58" ht="15.75" customHeight="1">
      <c r="A58" s="110"/>
      <c r="B58" s="110"/>
      <c r="C58" s="110"/>
      <c r="D58" s="110"/>
      <c r="E58" s="110"/>
      <c r="F58" s="110"/>
      <c r="G58" s="110"/>
      <c r="H58" s="110"/>
      <c r="I58" s="110"/>
      <c r="J58" s="194" t="s">
        <v>137</v>
      </c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63"/>
      <c r="X58" s="62"/>
      <c r="Y58" s="63"/>
      <c r="Z58" s="190"/>
      <c r="AA58" s="190"/>
      <c r="AB58" s="190"/>
      <c r="AC58" s="110"/>
      <c r="AD58" s="110"/>
      <c r="AE58" s="196"/>
      <c r="AF58" s="163"/>
      <c r="AG58" s="62"/>
      <c r="AH58" s="63"/>
      <c r="AI58" s="190"/>
      <c r="AJ58" s="190"/>
      <c r="AK58" s="171"/>
      <c r="AL58" s="160"/>
      <c r="AM58" s="110"/>
      <c r="AN58" s="171"/>
      <c r="AO58" s="160"/>
      <c r="AP58" s="110"/>
      <c r="AQ58" s="171"/>
      <c r="AR58" s="160"/>
      <c r="AS58" s="110"/>
      <c r="AT58" s="171"/>
      <c r="AU58" s="160"/>
      <c r="AV58" s="138"/>
      <c r="AW58" s="84"/>
      <c r="AX58" s="84"/>
      <c r="AY58" s="85"/>
      <c r="AZ58" s="110"/>
      <c r="BA58" s="163"/>
      <c r="BB58" s="62"/>
      <c r="BC58" s="63"/>
      <c r="BD58" s="190"/>
      <c r="BE58" s="190"/>
      <c r="BF58" s="190"/>
      <c r="BG58" s="110"/>
      <c r="BH58" s="110"/>
      <c r="BI58" s="196"/>
      <c r="BJ58" s="163"/>
      <c r="BK58" s="62"/>
      <c r="BL58" s="63"/>
      <c r="BM58" s="190"/>
      <c r="BN58" s="190"/>
      <c r="BO58" s="171"/>
      <c r="BP58" s="160"/>
      <c r="BQ58" s="110"/>
      <c r="BR58" s="171"/>
      <c r="BS58" s="160"/>
      <c r="BT58" s="110"/>
      <c r="BU58" s="171"/>
      <c r="BV58" s="160"/>
      <c r="BW58" s="110"/>
      <c r="BX58" s="171"/>
      <c r="BY58" s="160"/>
      <c r="BZ58" s="305"/>
      <c r="CA58" s="197"/>
      <c r="CB58" s="197"/>
      <c r="CC58" s="197"/>
      <c r="CD58" s="171"/>
      <c r="CE58" s="160"/>
      <c r="CF58" s="197"/>
      <c r="CG58" s="197"/>
      <c r="CH58" s="306"/>
    </row>
    <row r="59" ht="15.75" customHeight="1">
      <c r="A59" s="110"/>
      <c r="B59" s="110"/>
      <c r="C59" s="110"/>
      <c r="D59" s="110"/>
      <c r="E59" s="110"/>
      <c r="F59" s="110"/>
      <c r="G59" s="110"/>
      <c r="H59" s="110"/>
      <c r="I59" s="110"/>
      <c r="J59" s="198" t="s">
        <v>138</v>
      </c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71"/>
      <c r="Y59" s="160"/>
      <c r="Z59" s="190"/>
      <c r="AA59" s="190"/>
      <c r="AB59" s="190"/>
      <c r="AC59" s="110"/>
      <c r="AD59" s="110"/>
      <c r="AE59" s="196"/>
      <c r="AF59" s="171"/>
      <c r="AH59" s="160"/>
      <c r="AI59" s="190"/>
      <c r="AJ59" s="190"/>
      <c r="AK59" s="175"/>
      <c r="AL59" s="146"/>
      <c r="AM59" s="110"/>
      <c r="AN59" s="175"/>
      <c r="AO59" s="146"/>
      <c r="AP59" s="110"/>
      <c r="AQ59" s="175"/>
      <c r="AR59" s="146"/>
      <c r="AS59" s="110"/>
      <c r="AT59" s="175"/>
      <c r="AU59" s="146"/>
      <c r="AV59" s="152"/>
      <c r="AW59" s="85"/>
      <c r="AX59" s="152"/>
      <c r="AY59" s="85"/>
      <c r="AZ59" s="110"/>
      <c r="BA59" s="171"/>
      <c r="BC59" s="160"/>
      <c r="BD59" s="190"/>
      <c r="BE59" s="190"/>
      <c r="BF59" s="190"/>
      <c r="BG59" s="110"/>
      <c r="BH59" s="110"/>
      <c r="BI59" s="196"/>
      <c r="BJ59" s="171"/>
      <c r="BL59" s="160"/>
      <c r="BM59" s="190"/>
      <c r="BN59" s="190"/>
      <c r="BO59" s="175"/>
      <c r="BP59" s="146"/>
      <c r="BQ59" s="110"/>
      <c r="BR59" s="175"/>
      <c r="BS59" s="146"/>
      <c r="BT59" s="110"/>
      <c r="BU59" s="175"/>
      <c r="BV59" s="146"/>
      <c r="BW59" s="110"/>
      <c r="BX59" s="175"/>
      <c r="BY59" s="146"/>
      <c r="BZ59" s="201"/>
      <c r="CA59" s="199"/>
      <c r="CB59" s="199"/>
      <c r="CC59" s="199"/>
      <c r="CD59" s="175"/>
      <c r="CE59" s="146"/>
      <c r="CF59" s="199"/>
      <c r="CG59" s="199"/>
      <c r="CH59" s="202"/>
    </row>
    <row r="60" ht="15.75" customHeight="1">
      <c r="A60" s="110"/>
      <c r="B60" s="110"/>
      <c r="C60" s="110"/>
      <c r="D60" s="110"/>
      <c r="E60" s="110"/>
      <c r="F60" s="110"/>
      <c r="G60" s="110"/>
      <c r="H60" s="110"/>
      <c r="I60" s="110"/>
      <c r="J60" s="20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75"/>
      <c r="X60" s="145"/>
      <c r="Y60" s="146"/>
      <c r="Z60" s="190"/>
      <c r="AA60" s="190"/>
      <c r="AB60" s="190"/>
      <c r="AC60" s="110"/>
      <c r="AD60" s="110"/>
      <c r="AE60" s="196"/>
      <c r="AF60" s="175"/>
      <c r="AG60" s="145"/>
      <c r="AH60" s="146"/>
      <c r="AI60" s="190"/>
      <c r="AJ60" s="190"/>
      <c r="AK60" s="190"/>
      <c r="AL60" s="190"/>
      <c r="AM60" s="110"/>
      <c r="AN60" s="110"/>
      <c r="AO60" s="110"/>
      <c r="AP60" s="110"/>
      <c r="AQ60" s="110"/>
      <c r="AR60" s="110"/>
      <c r="AS60" s="110"/>
      <c r="AT60" s="110"/>
      <c r="AU60" s="110"/>
      <c r="AV60" s="163"/>
      <c r="AW60" s="63"/>
      <c r="AX60" s="163"/>
      <c r="AY60" s="63"/>
      <c r="AZ60" s="110"/>
      <c r="BA60" s="175"/>
      <c r="BB60" s="145"/>
      <c r="BC60" s="146"/>
      <c r="BD60" s="190"/>
      <c r="BE60" s="190"/>
      <c r="BF60" s="190"/>
      <c r="BG60" s="110"/>
      <c r="BH60" s="110"/>
      <c r="BI60" s="196"/>
      <c r="BJ60" s="175"/>
      <c r="BK60" s="145"/>
      <c r="BL60" s="146"/>
      <c r="BM60" s="190"/>
      <c r="BN60" s="190"/>
      <c r="BO60" s="190"/>
      <c r="BP60" s="190"/>
      <c r="BQ60" s="110"/>
      <c r="BR60" s="110"/>
      <c r="BS60" s="110"/>
      <c r="BT60" s="110"/>
      <c r="BU60" s="110"/>
      <c r="BV60" s="110"/>
      <c r="BW60" s="110"/>
      <c r="BX60" s="110"/>
      <c r="BY60" s="110"/>
      <c r="BZ60" s="201"/>
      <c r="CA60" s="199"/>
      <c r="CB60" s="199"/>
      <c r="CC60" s="199"/>
      <c r="CD60" s="199"/>
      <c r="CE60" s="199"/>
      <c r="CF60" s="199"/>
      <c r="CG60" s="199"/>
      <c r="CH60" s="202"/>
    </row>
    <row r="61" ht="15.75" customHeight="1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90"/>
      <c r="AA61" s="190"/>
      <c r="AB61" s="190"/>
      <c r="AC61" s="110"/>
      <c r="AD61" s="110"/>
      <c r="AE61" s="110"/>
      <c r="AF61" s="110"/>
      <c r="AG61" s="110"/>
      <c r="AH61" s="110"/>
      <c r="AI61" s="190"/>
      <c r="AJ61" s="190"/>
      <c r="AK61" s="190"/>
      <c r="AL61" s="190"/>
      <c r="AM61" s="110"/>
      <c r="AN61" s="110"/>
      <c r="AO61" s="110"/>
      <c r="AP61" s="110"/>
      <c r="AQ61" s="110"/>
      <c r="AR61" s="110"/>
      <c r="AS61" s="110"/>
      <c r="AT61" s="110"/>
      <c r="AU61" s="110"/>
      <c r="AV61" s="171"/>
      <c r="AW61" s="160"/>
      <c r="AX61" s="171"/>
      <c r="AY61" s="160"/>
      <c r="AZ61" s="110"/>
      <c r="BA61" s="110"/>
      <c r="BB61" s="110"/>
      <c r="BC61" s="110"/>
      <c r="BD61" s="190"/>
      <c r="BE61" s="190"/>
      <c r="BF61" s="190"/>
      <c r="BG61" s="110"/>
      <c r="BH61" s="110"/>
      <c r="BI61" s="110"/>
      <c r="BJ61" s="110"/>
      <c r="BK61" s="110"/>
      <c r="BL61" s="110"/>
      <c r="BM61" s="190"/>
      <c r="BN61" s="190"/>
      <c r="BO61" s="190"/>
      <c r="BP61" s="190"/>
      <c r="BQ61" s="110"/>
      <c r="BR61" s="110"/>
      <c r="BS61" s="110"/>
      <c r="BT61" s="110"/>
      <c r="BU61" s="110"/>
      <c r="BV61" s="110"/>
      <c r="BW61" s="110"/>
      <c r="BX61" s="110"/>
      <c r="BY61" s="110"/>
      <c r="BZ61" s="201"/>
      <c r="CA61" s="199"/>
      <c r="CB61" s="199"/>
      <c r="CC61" s="199"/>
      <c r="CD61" s="199"/>
      <c r="CE61" s="199"/>
      <c r="CF61" s="199"/>
      <c r="CG61" s="199"/>
      <c r="CH61" s="202"/>
    </row>
    <row r="62" ht="15.75" customHeight="1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90"/>
      <c r="AA62" s="190"/>
      <c r="AB62" s="190"/>
      <c r="AC62" s="110"/>
      <c r="AD62" s="110"/>
      <c r="AE62" s="110"/>
      <c r="AF62" s="110"/>
      <c r="AG62" s="110"/>
      <c r="AH62" s="110"/>
      <c r="AI62" s="190"/>
      <c r="AJ62" s="190"/>
      <c r="AK62" s="190"/>
      <c r="AL62" s="190"/>
      <c r="AM62" s="110"/>
      <c r="AN62" s="110"/>
      <c r="AO62" s="110"/>
      <c r="AP62" s="110"/>
      <c r="AQ62" s="110"/>
      <c r="AR62" s="110"/>
      <c r="AS62" s="110"/>
      <c r="AT62" s="110"/>
      <c r="AU62" s="110"/>
      <c r="AV62" s="175"/>
      <c r="AW62" s="146"/>
      <c r="AX62" s="175"/>
      <c r="AY62" s="146"/>
      <c r="AZ62" s="110"/>
      <c r="BA62" s="110"/>
      <c r="BB62" s="110"/>
      <c r="BC62" s="110"/>
      <c r="BD62" s="190"/>
      <c r="BE62" s="190"/>
      <c r="BF62" s="190"/>
      <c r="BG62" s="110"/>
      <c r="BH62" s="110"/>
      <c r="BI62" s="110"/>
      <c r="BJ62" s="110"/>
      <c r="BK62" s="110"/>
      <c r="BL62" s="110"/>
      <c r="BM62" s="190"/>
      <c r="BN62" s="190"/>
      <c r="BO62" s="190"/>
      <c r="BP62" s="190"/>
      <c r="BQ62" s="110"/>
      <c r="BR62" s="110"/>
      <c r="BS62" s="110"/>
      <c r="BT62" s="110"/>
      <c r="BU62" s="110"/>
      <c r="BV62" s="110"/>
      <c r="BW62" s="110"/>
      <c r="BX62" s="110"/>
      <c r="BY62" s="110"/>
      <c r="BZ62" s="203"/>
      <c r="CA62" s="204"/>
      <c r="CB62" s="204"/>
      <c r="CC62" s="204"/>
      <c r="CD62" s="204"/>
      <c r="CE62" s="204"/>
      <c r="CF62" s="204"/>
      <c r="CG62" s="204"/>
      <c r="CH62" s="205"/>
    </row>
    <row r="63" ht="15.75" customHeight="1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90"/>
      <c r="AA63" s="190"/>
      <c r="AB63" s="190"/>
      <c r="AC63" s="110"/>
      <c r="AD63" s="110"/>
      <c r="AE63" s="110"/>
      <c r="AF63" s="110"/>
      <c r="AG63" s="110"/>
      <c r="AH63" s="110"/>
      <c r="AI63" s="190"/>
      <c r="AJ63" s="190"/>
      <c r="AK63" s="190"/>
      <c r="AL63" s="190"/>
      <c r="AM63" s="110"/>
      <c r="AN63" s="110"/>
      <c r="AO63" s="110"/>
      <c r="AP63" s="110"/>
      <c r="AQ63" s="110"/>
      <c r="AR63" s="110"/>
      <c r="AS63" s="110"/>
      <c r="AT63" s="110"/>
      <c r="AU63" s="110"/>
      <c r="AV63" s="152"/>
      <c r="AW63" s="85"/>
      <c r="AX63" s="152"/>
      <c r="AY63" s="85"/>
      <c r="AZ63" s="110"/>
      <c r="BA63" s="110"/>
      <c r="BB63" s="110"/>
      <c r="BC63" s="110"/>
      <c r="BD63" s="110"/>
      <c r="BE63" s="110"/>
      <c r="BF63" s="110"/>
      <c r="BG63" s="110"/>
      <c r="BH63" s="110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10"/>
      <c r="BU63" s="110"/>
      <c r="BV63" s="110"/>
      <c r="BW63" s="110"/>
      <c r="BX63" s="110"/>
      <c r="BY63" s="110"/>
      <c r="BZ63" s="110"/>
      <c r="CA63" s="110"/>
      <c r="CB63" s="110"/>
      <c r="CC63" s="110"/>
      <c r="CD63" s="110"/>
      <c r="CE63" s="110"/>
      <c r="CF63" s="110"/>
      <c r="CG63" s="110"/>
      <c r="CH63" s="110"/>
    </row>
    <row r="64" ht="15.75" customHeight="1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90"/>
      <c r="AA64" s="190"/>
      <c r="AB64" s="190"/>
      <c r="AC64" s="110"/>
      <c r="AD64" s="110"/>
      <c r="AE64" s="110"/>
      <c r="AF64" s="110"/>
      <c r="AG64" s="110"/>
      <c r="AH64" s="110"/>
      <c r="AI64" s="190"/>
      <c r="AJ64" s="190"/>
      <c r="AK64" s="190"/>
      <c r="AL64" s="190"/>
      <c r="AM64" s="110"/>
      <c r="AN64" s="110"/>
      <c r="AO64" s="110"/>
      <c r="AP64" s="110"/>
      <c r="AQ64" s="110"/>
      <c r="AR64" s="110"/>
      <c r="AS64" s="110"/>
      <c r="AT64" s="110"/>
      <c r="AU64" s="110"/>
      <c r="AV64" s="163"/>
      <c r="AW64" s="63"/>
      <c r="AX64" s="167"/>
      <c r="AY64" s="16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0"/>
      <c r="BN64" s="110"/>
      <c r="BO64" s="110"/>
      <c r="BP64" s="110"/>
      <c r="BQ64" s="110"/>
      <c r="BR64" s="110"/>
      <c r="BS64" s="110"/>
      <c r="BT64" s="110"/>
      <c r="BU64" s="110"/>
      <c r="BV64" s="110"/>
      <c r="BW64" s="110"/>
      <c r="BX64" s="110"/>
      <c r="BY64" s="110"/>
      <c r="BZ64" s="110"/>
      <c r="CA64" s="110"/>
      <c r="CB64" s="110"/>
      <c r="CC64" s="110"/>
      <c r="CD64" s="110"/>
      <c r="CE64" s="110"/>
      <c r="CF64" s="110"/>
      <c r="CG64" s="110"/>
      <c r="CH64" s="110"/>
    </row>
    <row r="65" ht="15.75" customHeight="1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90"/>
      <c r="AA65" s="190"/>
      <c r="AB65" s="190"/>
      <c r="AC65" s="110"/>
      <c r="AD65" s="110"/>
      <c r="AE65" s="110"/>
      <c r="AF65" s="110"/>
      <c r="AG65" s="110"/>
      <c r="AH65" s="110"/>
      <c r="AI65" s="190"/>
      <c r="AJ65" s="190"/>
      <c r="AK65" s="190"/>
      <c r="AL65" s="190"/>
      <c r="AM65" s="110"/>
      <c r="AN65" s="110"/>
      <c r="AO65" s="110"/>
      <c r="AP65" s="110"/>
      <c r="AQ65" s="110"/>
      <c r="AR65" s="110"/>
      <c r="AS65" s="110"/>
      <c r="AT65" s="110"/>
      <c r="AU65" s="110"/>
      <c r="AV65" s="171"/>
      <c r="AW65" s="160"/>
      <c r="AY65" s="160"/>
      <c r="AZ65" s="110"/>
      <c r="BA65" s="110"/>
      <c r="BB65" s="110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0"/>
      <c r="BO65" s="110"/>
      <c r="BP65" s="110"/>
      <c r="BQ65" s="110"/>
      <c r="BR65" s="110"/>
      <c r="BS65" s="110"/>
      <c r="BT65" s="110"/>
      <c r="BU65" s="110"/>
      <c r="BV65" s="110"/>
      <c r="BW65" s="110"/>
      <c r="BX65" s="110"/>
      <c r="BY65" s="110"/>
      <c r="BZ65" s="110"/>
      <c r="CA65" s="110"/>
      <c r="CB65" s="110"/>
      <c r="CC65" s="110"/>
      <c r="CD65" s="110"/>
      <c r="CE65" s="110"/>
      <c r="CF65" s="110"/>
      <c r="CG65" s="110"/>
      <c r="CH65" s="110"/>
    </row>
    <row r="66" ht="15.75" customHeight="1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75"/>
      <c r="AW66" s="146"/>
      <c r="AX66" s="145"/>
      <c r="AY66" s="146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0"/>
      <c r="BO66" s="110"/>
      <c r="BP66" s="110"/>
      <c r="BQ66" s="110"/>
      <c r="BR66" s="110"/>
      <c r="BS66" s="110"/>
      <c r="BT66" s="110"/>
      <c r="BU66" s="110"/>
      <c r="BV66" s="110"/>
      <c r="BW66" s="110"/>
      <c r="BX66" s="110"/>
      <c r="BY66" s="110"/>
      <c r="BZ66" s="110"/>
      <c r="CA66" s="110"/>
      <c r="CB66" s="110"/>
      <c r="CC66" s="110"/>
      <c r="CD66" s="110"/>
      <c r="CE66" s="110"/>
      <c r="CF66" s="110"/>
      <c r="CG66" s="110"/>
      <c r="CH66" s="110"/>
    </row>
    <row r="67" ht="15.75" customHeight="1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0"/>
      <c r="BO67" s="110"/>
      <c r="BP67" s="110"/>
      <c r="BQ67" s="110"/>
      <c r="BR67" s="110"/>
      <c r="BS67" s="110"/>
      <c r="BT67" s="110"/>
      <c r="BU67" s="110"/>
      <c r="BV67" s="110"/>
      <c r="BW67" s="110"/>
      <c r="BX67" s="110"/>
      <c r="BY67" s="110"/>
      <c r="BZ67" s="110"/>
      <c r="CA67" s="110"/>
      <c r="CB67" s="110"/>
      <c r="CC67" s="110"/>
      <c r="CD67" s="110"/>
      <c r="CE67" s="110"/>
      <c r="CF67" s="110"/>
      <c r="CG67" s="110"/>
      <c r="CH67" s="110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8">
    <mergeCell ref="CA47:CB47"/>
    <mergeCell ref="CD47:CE47"/>
    <mergeCell ref="AT47:AU47"/>
    <mergeCell ref="AW47:AX47"/>
    <mergeCell ref="AZ47:BD47"/>
    <mergeCell ref="BO47:BP47"/>
    <mergeCell ref="BR47:BS47"/>
    <mergeCell ref="BU47:BV47"/>
    <mergeCell ref="BX47:BY47"/>
    <mergeCell ref="B1:B2"/>
    <mergeCell ref="G2:K2"/>
    <mergeCell ref="A3:B4"/>
    <mergeCell ref="G3:K3"/>
    <mergeCell ref="W3:X3"/>
    <mergeCell ref="W4:X4"/>
    <mergeCell ref="A5:B5"/>
    <mergeCell ref="BZ7:CF8"/>
    <mergeCell ref="CD10:CF11"/>
    <mergeCell ref="BZ11:CB11"/>
    <mergeCell ref="W5:X5"/>
    <mergeCell ref="W6:X6"/>
    <mergeCell ref="W7:X7"/>
    <mergeCell ref="AV7:AX8"/>
    <mergeCell ref="W8:X8"/>
    <mergeCell ref="V10:AX10"/>
    <mergeCell ref="AZ10:CB10"/>
    <mergeCell ref="BH11:BO11"/>
    <mergeCell ref="BQ11:BX11"/>
    <mergeCell ref="M11:O11"/>
    <mergeCell ref="Q11:S11"/>
    <mergeCell ref="V11:AB11"/>
    <mergeCell ref="AD11:AK11"/>
    <mergeCell ref="AM11:AT11"/>
    <mergeCell ref="AV11:AX11"/>
    <mergeCell ref="AZ11:BF11"/>
    <mergeCell ref="G4:H4"/>
    <mergeCell ref="G5:H5"/>
    <mergeCell ref="G6:H6"/>
    <mergeCell ref="G7:H7"/>
    <mergeCell ref="G8:H8"/>
    <mergeCell ref="G9:H9"/>
    <mergeCell ref="I11:K11"/>
    <mergeCell ref="BU48:BV48"/>
    <mergeCell ref="BX48:BY48"/>
    <mergeCell ref="CD48:CE48"/>
    <mergeCell ref="I47:K47"/>
    <mergeCell ref="I48:K48"/>
    <mergeCell ref="AT48:AU48"/>
    <mergeCell ref="AZ48:BA48"/>
    <mergeCell ref="BC48:BD48"/>
    <mergeCell ref="BO48:BP48"/>
    <mergeCell ref="BR48:BS48"/>
    <mergeCell ref="AT49:AU51"/>
    <mergeCell ref="AT52:AU52"/>
    <mergeCell ref="AN47:AO47"/>
    <mergeCell ref="AN48:AO48"/>
    <mergeCell ref="AK49:AL51"/>
    <mergeCell ref="AQ49:AR51"/>
    <mergeCell ref="AV49:AV51"/>
    <mergeCell ref="AK52:AL52"/>
    <mergeCell ref="AQ52:AR52"/>
    <mergeCell ref="AT56:AU56"/>
    <mergeCell ref="AT57:AU59"/>
    <mergeCell ref="AV60:AW62"/>
    <mergeCell ref="AX60:AY62"/>
    <mergeCell ref="AV63:AW63"/>
    <mergeCell ref="AX63:AY63"/>
    <mergeCell ref="AV64:AW66"/>
    <mergeCell ref="AX64:AY66"/>
    <mergeCell ref="AK56:AL56"/>
    <mergeCell ref="AN56:AO56"/>
    <mergeCell ref="AQ56:AR56"/>
    <mergeCell ref="AF57:AH57"/>
    <mergeCell ref="AK57:AL59"/>
    <mergeCell ref="AN57:AO59"/>
    <mergeCell ref="AQ57:AR59"/>
    <mergeCell ref="AF58:AH60"/>
    <mergeCell ref="BR49:BS51"/>
    <mergeCell ref="BR52:BS52"/>
    <mergeCell ref="AW49:AW51"/>
    <mergeCell ref="AX49:AX51"/>
    <mergeCell ref="AZ49:BA51"/>
    <mergeCell ref="BO49:BP51"/>
    <mergeCell ref="BU49:BV51"/>
    <mergeCell ref="AZ52:BA52"/>
    <mergeCell ref="BO52:BP52"/>
    <mergeCell ref="BU52:BV52"/>
    <mergeCell ref="Y53:Z55"/>
    <mergeCell ref="AA53:AA55"/>
    <mergeCell ref="W57:Y57"/>
    <mergeCell ref="W58:Y60"/>
    <mergeCell ref="V48:W48"/>
    <mergeCell ref="Y48:Z48"/>
    <mergeCell ref="V49:W51"/>
    <mergeCell ref="Y49:Z51"/>
    <mergeCell ref="V52:W52"/>
    <mergeCell ref="Y52:Z52"/>
    <mergeCell ref="V53:W55"/>
    <mergeCell ref="BU53:BV55"/>
    <mergeCell ref="BX53:BY55"/>
    <mergeCell ref="BU56:BV56"/>
    <mergeCell ref="BX56:BY56"/>
    <mergeCell ref="CD56:CE56"/>
    <mergeCell ref="CD57:CE59"/>
    <mergeCell ref="BR53:BS55"/>
    <mergeCell ref="BR56:BS56"/>
    <mergeCell ref="BO57:BP59"/>
    <mergeCell ref="BR57:BS59"/>
    <mergeCell ref="BU57:BV59"/>
    <mergeCell ref="BX57:BY59"/>
    <mergeCell ref="BA57:BC57"/>
    <mergeCell ref="BJ57:BL57"/>
    <mergeCell ref="AV58:AY58"/>
    <mergeCell ref="BA58:BC60"/>
    <mergeCell ref="BJ58:BL60"/>
    <mergeCell ref="AV59:AW59"/>
    <mergeCell ref="AX59:AY59"/>
    <mergeCell ref="AV53:AV55"/>
    <mergeCell ref="AW53:AW55"/>
    <mergeCell ref="AX53:AX55"/>
    <mergeCell ref="AZ53:BA55"/>
    <mergeCell ref="BN53:BN55"/>
    <mergeCell ref="BO53:BP55"/>
    <mergeCell ref="BO56:BP56"/>
    <mergeCell ref="M47:O47"/>
    <mergeCell ref="V47:Z47"/>
    <mergeCell ref="AK47:AL47"/>
    <mergeCell ref="AQ47:AR47"/>
    <mergeCell ref="F48:G48"/>
    <mergeCell ref="M48:O48"/>
    <mergeCell ref="AK48:AL48"/>
    <mergeCell ref="AQ48:AR48"/>
    <mergeCell ref="M49:O51"/>
    <mergeCell ref="M52:O52"/>
    <mergeCell ref="M53:O55"/>
    <mergeCell ref="Q53:S55"/>
    <mergeCell ref="BC49:BD51"/>
    <mergeCell ref="BC52:BD52"/>
    <mergeCell ref="BC53:BD55"/>
    <mergeCell ref="BE53:BE55"/>
    <mergeCell ref="F52:G52"/>
    <mergeCell ref="F53:G55"/>
    <mergeCell ref="I53:K55"/>
    <mergeCell ref="Q47:S47"/>
    <mergeCell ref="Q48:S48"/>
    <mergeCell ref="F49:G51"/>
    <mergeCell ref="I49:K51"/>
    <mergeCell ref="Q49:S51"/>
    <mergeCell ref="I52:K52"/>
    <mergeCell ref="Q52:S52"/>
    <mergeCell ref="AN49:AO51"/>
    <mergeCell ref="AN52:AO52"/>
    <mergeCell ref="AJ53:AJ55"/>
    <mergeCell ref="AK53:AL55"/>
    <mergeCell ref="AN53:AO55"/>
    <mergeCell ref="AQ53:AR55"/>
    <mergeCell ref="AT53:AU55"/>
    <mergeCell ref="BZ53:BZ55"/>
    <mergeCell ref="CA53:CA55"/>
    <mergeCell ref="CB53:CB55"/>
    <mergeCell ref="CD53:CE55"/>
    <mergeCell ref="BX49:BY51"/>
    <mergeCell ref="BZ49:BZ51"/>
    <mergeCell ref="CA49:CA51"/>
    <mergeCell ref="CB49:CB51"/>
    <mergeCell ref="CD49:CE51"/>
    <mergeCell ref="BX52:BY52"/>
    <mergeCell ref="CD52:CE52"/>
  </mergeCells>
  <conditionalFormatting sqref="E13:F43">
    <cfRule type="containsBlanks" dxfId="1" priority="1">
      <formula>LEN(TRIM(E13))=0</formula>
    </cfRule>
  </conditionalFormatting>
  <conditionalFormatting sqref="E13:F43">
    <cfRule type="containsText" dxfId="0" priority="2" operator="containsText" text="Yes">
      <formula>NOT(ISERROR(SEARCH(("Yes"),(E13))))</formula>
    </cfRule>
  </conditionalFormatting>
  <conditionalFormatting sqref="E13:F43">
    <cfRule type="containsText" dxfId="2" priority="3" operator="containsText" text="No">
      <formula>NOT(ISERROR(SEARCH(("No"),(E13))))</formula>
    </cfRule>
  </conditionalFormatting>
  <conditionalFormatting sqref="I49:J51 M49:N51 Q49:R51">
    <cfRule type="cellIs" dxfId="0" priority="4" operator="greaterThan">
      <formula>"40%"</formula>
    </cfRule>
  </conditionalFormatting>
  <conditionalFormatting sqref="I49:J51 M49:N51 Q49:R51">
    <cfRule type="beginsWith" dxfId="3" priority="5" operator="beginsWith" text="3">
      <formula>LEFT((I49),LEN("3"))=("3")</formula>
    </cfRule>
  </conditionalFormatting>
  <conditionalFormatting sqref="I49:J51 M49:N51 Q49:R51">
    <cfRule type="cellIs" dxfId="4" priority="6" operator="lessThan">
      <formula>30</formula>
    </cfRule>
  </conditionalFormatting>
  <conditionalFormatting sqref="I53:J55 M53:N55 Q53:R55">
    <cfRule type="cellIs" dxfId="0" priority="7" operator="greaterThan">
      <formula>"15%"</formula>
    </cfRule>
  </conditionalFormatting>
  <conditionalFormatting sqref="I53:J55 M53:N55 Q53:R55">
    <cfRule type="cellIs" dxfId="3" priority="8" operator="between">
      <formula>"10%"</formula>
      <formula>"15%"</formula>
    </cfRule>
  </conditionalFormatting>
  <conditionalFormatting sqref="I53:J55 M53:N55 Q53:R55">
    <cfRule type="cellIs" dxfId="2" priority="9" operator="lessThan">
      <formula>"10%"</formula>
    </cfRule>
  </conditionalFormatting>
  <conditionalFormatting sqref="F49:G51">
    <cfRule type="cellIs" dxfId="0" priority="10" operator="lessThan">
      <formula>25</formula>
    </cfRule>
  </conditionalFormatting>
  <conditionalFormatting sqref="F49:G51">
    <cfRule type="cellIs" dxfId="1" priority="11" operator="between">
      <formula>25.1</formula>
      <formula>35</formula>
    </cfRule>
  </conditionalFormatting>
  <conditionalFormatting sqref="F53:G55">
    <cfRule type="cellIs" dxfId="0" priority="12" operator="greaterThan">
      <formula>"125%"</formula>
    </cfRule>
  </conditionalFormatting>
  <conditionalFormatting sqref="F53:G55">
    <cfRule type="cellIs" dxfId="1" priority="13" operator="between">
      <formula>"100%"</formula>
      <formula>"124.90%"</formula>
    </cfRule>
  </conditionalFormatting>
  <conditionalFormatting sqref="F53:G55">
    <cfRule type="cellIs" dxfId="2" priority="14" operator="lessThan">
      <formula>"99.90%"</formula>
    </cfRule>
  </conditionalFormatting>
  <conditionalFormatting sqref="V49:W51 AZ49:BA51">
    <cfRule type="cellIs" dxfId="0" priority="15" operator="greaterThan">
      <formula>"85%"</formula>
    </cfRule>
  </conditionalFormatting>
  <conditionalFormatting sqref="V49:W51 AZ49:BA51">
    <cfRule type="cellIs" dxfId="1" priority="16" operator="between">
      <formula>"70%"</formula>
      <formula>"84.90%"</formula>
    </cfRule>
  </conditionalFormatting>
  <conditionalFormatting sqref="V49:W51 AZ49:BA51">
    <cfRule type="cellIs" dxfId="2" priority="17" operator="lessThan">
      <formula>"69.90%"</formula>
    </cfRule>
  </conditionalFormatting>
  <conditionalFormatting sqref="X53:Z55 AK49 AM49:AN49 AQ49 AT49 BB53:BD55 BO49 BQ49:BR49 BU49 BX49 CD49">
    <cfRule type="cellIs" dxfId="0" priority="18" operator="greaterThan">
      <formula>"30%"</formula>
    </cfRule>
  </conditionalFormatting>
  <conditionalFormatting sqref="X53:Z55 AK49 AM49:AN49 AQ49 AT49 BB53:BD55 BO49 BQ49:BR49 BU49 BX49 CD49">
    <cfRule type="cellIs" dxfId="1" priority="19" operator="between">
      <formula>"20%"</formula>
      <formula>"29.90%"</formula>
    </cfRule>
  </conditionalFormatting>
  <conditionalFormatting sqref="X53:Z55 AK49 AM49:AN49 AQ49 AT49 BB53:BD55 BO49 BQ49:BR49 BU49 BX49 CD49">
    <cfRule type="cellIs" dxfId="2" priority="20" operator="lessThan">
      <formula>"19.99%"</formula>
    </cfRule>
  </conditionalFormatting>
  <conditionalFormatting sqref="V53:W55 AK53 AK57 AM53:AN53 AN57 AQ53 AQ57 AT53 AT57 AZ53:BA55 BO53 BO57 BQ53:BR53 BR57 BU53 BU57 BX53 BX57 CD53 CD57">
    <cfRule type="cellIs" dxfId="0" priority="21" operator="greaterThan">
      <formula>"80%"</formula>
    </cfRule>
  </conditionalFormatting>
  <conditionalFormatting sqref="V53:W55 AK53 AK57 AM53:AN53 AN57 AQ53 AQ57 AT53 AT57 AZ53:BA55 BO53 BO57 BQ53:BR53 BR57 BU53 BU57 BX53 BX57 CD53 CD57">
    <cfRule type="cellIs" dxfId="1" priority="22" operator="between">
      <formula>"70%"</formula>
      <formula>"79.99%"</formula>
    </cfRule>
  </conditionalFormatting>
  <conditionalFormatting sqref="V53:W55 AK53 AK57 AM53:AN53 AN57 AQ53 AQ57 AT53 AT57 AZ53:BA55 BO53 BO57 BQ53:BR53 BR57 BU53 BU57 BX53 BX57 CD53 CD57">
    <cfRule type="cellIs" dxfId="2" priority="23" operator="lessThan">
      <formula>"69.99%"</formula>
    </cfRule>
  </conditionalFormatting>
  <conditionalFormatting sqref="AV49:AV51 BZ49:BZ51">
    <cfRule type="cellIs" dxfId="0" priority="24" operator="lessThan">
      <formula>150</formula>
    </cfRule>
  </conditionalFormatting>
  <conditionalFormatting sqref="AV49:AV51 BZ49:BZ51">
    <cfRule type="cellIs" dxfId="1" priority="25" operator="between">
      <formula>150.01</formula>
      <formula>250</formula>
    </cfRule>
  </conditionalFormatting>
  <conditionalFormatting sqref="AV49:AV51 BZ49:BZ51">
    <cfRule type="cellIs" dxfId="2" priority="26" operator="greaterThan">
      <formula>250.01</formula>
    </cfRule>
  </conditionalFormatting>
  <conditionalFormatting sqref="AW49:AW51 CA49:CA51">
    <cfRule type="cellIs" dxfId="0" priority="27" operator="lessThan">
      <formula>300</formula>
    </cfRule>
  </conditionalFormatting>
  <conditionalFormatting sqref="AW49:AW51 CA49:CA51">
    <cfRule type="cellIs" dxfId="1" priority="28" operator="between">
      <formula>300.01</formula>
      <formula>400</formula>
    </cfRule>
  </conditionalFormatting>
  <conditionalFormatting sqref="AW49:AW51 CA49:CA51">
    <cfRule type="cellIs" dxfId="2" priority="29" operator="greaterThan">
      <formula>400.01</formula>
    </cfRule>
  </conditionalFormatting>
  <conditionalFormatting sqref="AX49:AX51 CB49:CB51">
    <cfRule type="cellIs" dxfId="0" priority="30" operator="greaterThan">
      <formula>"120%"</formula>
    </cfRule>
  </conditionalFormatting>
  <conditionalFormatting sqref="AX49:AX51 CB49:CB51">
    <cfRule type="cellIs" dxfId="1" priority="31" operator="between">
      <formula>"100%"</formula>
      <formula>"119.99%"</formula>
    </cfRule>
  </conditionalFormatting>
  <conditionalFormatting sqref="AX49:AX51 CB49:CB51">
    <cfRule type="cellIs" dxfId="2" priority="32" operator="lessThan">
      <formula>"99.99%"</formula>
    </cfRule>
  </conditionalFormatting>
  <conditionalFormatting sqref="AX53:AX55 CB53:CB55">
    <cfRule type="cellIs" dxfId="0" priority="33" operator="greaterThan">
      <formula>"500%"</formula>
    </cfRule>
  </conditionalFormatting>
  <conditionalFormatting sqref="AX53:AX55 CB53:CB55">
    <cfRule type="cellIs" dxfId="1" priority="34" operator="between">
      <formula>"250%"</formula>
      <formula>"499.99%"</formula>
    </cfRule>
  </conditionalFormatting>
  <conditionalFormatting sqref="AX53:AX55 CB53:CB55">
    <cfRule type="cellIs" dxfId="2" priority="35" operator="lessThan">
      <formula>"249.99%"</formula>
    </cfRule>
  </conditionalFormatting>
  <conditionalFormatting sqref="F49:G51">
    <cfRule type="cellIs" dxfId="2" priority="36" operator="greaterThan">
      <formula>35.01</formula>
    </cfRule>
  </conditionalFormatting>
  <dataValidations>
    <dataValidation type="list" allowBlank="1" sqref="E13:F43">
      <formula1>"Yes,No"</formula1>
    </dataValidation>
  </dataValidations>
  <hyperlinks>
    <hyperlink r:id="rId2" ref="A3"/>
  </hyperlinks>
  <drawing r:id="rId3"/>
  <legacyDrawing r:id="rId4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 outlineLevelCol="2"/>
  <cols>
    <col customWidth="1" min="1" max="1" width="6.75"/>
    <col customWidth="1" min="2" max="2" width="8.13"/>
    <col customWidth="1" min="3" max="3" width="7.25" outlineLevel="1"/>
    <col customWidth="1" min="4" max="4" width="8.75" outlineLevel="1"/>
    <col customWidth="1" min="5" max="5" width="8.0" outlineLevel="1"/>
    <col customWidth="1" min="6" max="6" width="8.13" outlineLevel="1"/>
    <col customWidth="1" min="7" max="7" width="13.13"/>
    <col customWidth="1" min="8" max="8" width="9.75"/>
    <col customWidth="1" min="9" max="9" width="9.5"/>
    <col customWidth="1" min="10" max="10" width="14.13"/>
    <col customWidth="1" min="11" max="11" width="9.5"/>
    <col customWidth="1" hidden="1" min="12" max="12" width="6.38" outlineLevel="1"/>
    <col customWidth="1" hidden="1" min="13" max="15" width="9.5" outlineLevel="1"/>
    <col customWidth="1" hidden="1" min="16" max="16" width="7.25" outlineLevel="2"/>
    <col customWidth="1" hidden="1" min="17" max="19" width="9.5" outlineLevel="2"/>
    <col customWidth="1" hidden="1" min="20" max="20" width="9.5" outlineLevel="1"/>
    <col customWidth="1" min="21" max="21" width="6.88"/>
    <col customWidth="1" min="22" max="23" width="10.25"/>
    <col customWidth="1" min="24" max="25" width="10.5"/>
    <col customWidth="1" min="26" max="26" width="10.0"/>
    <col customWidth="1" min="27" max="27" width="12.88"/>
    <col customWidth="1" min="28" max="28" width="13.88"/>
    <col customWidth="1" min="29" max="29" width="6.88"/>
    <col customWidth="1" min="30" max="32" width="10.25"/>
    <col customWidth="1" min="33" max="34" width="10.5"/>
    <col customWidth="1" min="35" max="35" width="8.63"/>
    <col customWidth="1" min="36" max="36" width="12.88"/>
    <col customWidth="1" min="37" max="37" width="13.88"/>
    <col customWidth="1" min="38" max="42" width="9.5"/>
    <col customWidth="1" min="43" max="43" width="10.5"/>
    <col customWidth="1" min="44" max="44" width="11.0"/>
    <col customWidth="1" min="45" max="46" width="14.0"/>
    <col customWidth="1" min="47" max="47" width="6.75"/>
    <col customWidth="1" min="48" max="86" width="14.0"/>
  </cols>
  <sheetData>
    <row r="1" ht="18.75" customHeight="1">
      <c r="A1" s="56"/>
      <c r="B1" s="57" t="s">
        <v>64</v>
      </c>
      <c r="C1" s="3"/>
      <c r="D1" s="3"/>
      <c r="E1" s="3"/>
      <c r="F1" s="3"/>
      <c r="G1" s="3"/>
      <c r="H1" s="3"/>
      <c r="I1" s="3"/>
      <c r="J1" s="3"/>
      <c r="K1" s="58" t="s">
        <v>65</v>
      </c>
      <c r="L1" s="3"/>
      <c r="M1" s="3"/>
      <c r="N1" s="3"/>
      <c r="O1" s="58" t="s">
        <v>188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58"/>
      <c r="AC1" s="3"/>
      <c r="AD1" s="3"/>
      <c r="AE1" s="3"/>
      <c r="AF1" s="3"/>
      <c r="AG1" s="3"/>
      <c r="AH1" s="3"/>
      <c r="AI1" s="3"/>
      <c r="AJ1" s="3"/>
      <c r="AK1" s="58"/>
      <c r="AL1" s="58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</row>
    <row r="2" ht="26.25" customHeight="1">
      <c r="A2" s="3"/>
      <c r="C2" s="3"/>
      <c r="D2" s="3"/>
      <c r="E2" s="3"/>
      <c r="F2" s="3"/>
      <c r="G2" s="59">
        <v>44805.0</v>
      </c>
      <c r="H2" s="39"/>
      <c r="I2" s="39"/>
      <c r="J2" s="39"/>
      <c r="K2" s="3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</row>
    <row r="3" ht="18.0" customHeight="1">
      <c r="A3" s="60" t="s">
        <v>67</v>
      </c>
      <c r="C3" s="3"/>
      <c r="D3" s="3"/>
      <c r="E3" s="3"/>
      <c r="F3" s="3"/>
      <c r="G3" s="61" t="s">
        <v>68</v>
      </c>
      <c r="H3" s="62"/>
      <c r="I3" s="62"/>
      <c r="J3" s="62"/>
      <c r="K3" s="6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64" t="s">
        <v>69</v>
      </c>
      <c r="X3" s="12"/>
      <c r="Y3" s="285" t="s">
        <v>189</v>
      </c>
      <c r="Z3" s="286" t="s">
        <v>190</v>
      </c>
      <c r="AA3" s="67" t="s">
        <v>72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</row>
    <row r="4" ht="18.0" customHeight="1">
      <c r="C4" s="3"/>
      <c r="D4" s="3"/>
      <c r="E4" s="3"/>
      <c r="F4" s="3"/>
      <c r="G4" s="68" t="s">
        <v>73</v>
      </c>
      <c r="H4" s="12"/>
      <c r="I4" s="69">
        <f>SUM(H44+D44)</f>
        <v>99</v>
      </c>
      <c r="J4" s="70" t="s">
        <v>74</v>
      </c>
      <c r="K4" s="71">
        <f>SUM(CD44)</f>
        <v>31</v>
      </c>
      <c r="L4" s="3"/>
      <c r="M4" s="3"/>
      <c r="N4" s="3"/>
      <c r="O4" s="3"/>
      <c r="P4" s="3"/>
      <c r="Q4" s="3"/>
      <c r="R4" s="3"/>
      <c r="S4" s="3"/>
      <c r="T4" s="3"/>
      <c r="U4" s="72" t="s">
        <v>75</v>
      </c>
      <c r="V4" s="3"/>
      <c r="W4" s="68" t="s">
        <v>76</v>
      </c>
      <c r="X4" s="12"/>
      <c r="Y4" s="73">
        <f>AV44</f>
        <v>3</v>
      </c>
      <c r="Z4" s="73">
        <f>BZ44</f>
        <v>28</v>
      </c>
      <c r="AA4" s="74" t="str">
        <f t="shared" ref="AA4:AA8" si="1">if(Y4&gt;Z4,$Y$3,if(Y4&lt;Z4,$Z$3,""))</f>
        <v>Salesperson 2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</row>
    <row r="5" ht="17.25" customHeight="1">
      <c r="A5" s="75"/>
      <c r="C5" s="3"/>
      <c r="D5" s="3"/>
      <c r="E5" s="3"/>
      <c r="F5" s="3"/>
      <c r="G5" s="68" t="s">
        <v>77</v>
      </c>
      <c r="H5" s="12"/>
      <c r="I5" s="76">
        <f>I44+M44+Q44</f>
        <v>287</v>
      </c>
      <c r="J5" s="70" t="s">
        <v>78</v>
      </c>
      <c r="K5" s="80">
        <f>SUM(CE44)</f>
        <v>73650</v>
      </c>
      <c r="L5" s="3"/>
      <c r="M5" s="3"/>
      <c r="N5" s="3"/>
      <c r="O5" s="3"/>
      <c r="P5" s="3"/>
      <c r="Q5" s="3"/>
      <c r="R5" s="3"/>
      <c r="S5" s="3"/>
      <c r="T5" s="3"/>
      <c r="U5" s="78">
        <f>iferror(K5/K4,0)</f>
        <v>2375.806452</v>
      </c>
      <c r="V5" s="3"/>
      <c r="W5" s="68" t="s">
        <v>79</v>
      </c>
      <c r="X5" s="12"/>
      <c r="Y5" s="79">
        <f>IFERROR(AV44/(W44+AE44+AN44),0)</f>
        <v>0.15</v>
      </c>
      <c r="Z5" s="79">
        <f>IFERROR(BZ44/(BA44+BI44+BR44),0)</f>
        <v>0.4307692308</v>
      </c>
      <c r="AA5" s="74" t="str">
        <f t="shared" si="1"/>
        <v>Salesperson 2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</row>
    <row r="6" ht="16.5" customHeight="1">
      <c r="A6" s="3"/>
      <c r="B6" s="3"/>
      <c r="C6" s="3"/>
      <c r="D6" s="3"/>
      <c r="E6" s="3"/>
      <c r="F6" s="3"/>
      <c r="G6" s="68" t="s">
        <v>191</v>
      </c>
      <c r="H6" s="12"/>
      <c r="I6" s="76">
        <f>SUM(T44)</f>
        <v>59</v>
      </c>
      <c r="J6" s="70" t="s">
        <v>81</v>
      </c>
      <c r="K6" s="80">
        <f>SUM(CF44)</f>
        <v>87550</v>
      </c>
      <c r="L6" s="3"/>
      <c r="M6" s="3"/>
      <c r="N6" s="3"/>
      <c r="O6" s="3"/>
      <c r="P6" s="3"/>
      <c r="Q6" s="3"/>
      <c r="R6" s="3"/>
      <c r="S6" s="3"/>
      <c r="T6" s="3"/>
      <c r="U6" s="78">
        <f>iferror(K6/K4,0)</f>
        <v>2824.193548</v>
      </c>
      <c r="V6" s="3"/>
      <c r="W6" s="68" t="s">
        <v>82</v>
      </c>
      <c r="X6" s="12"/>
      <c r="Y6" s="80">
        <f>AW45</f>
        <v>1000</v>
      </c>
      <c r="Z6" s="80">
        <f>CA45</f>
        <v>2523.214286</v>
      </c>
      <c r="AA6" s="74" t="str">
        <f t="shared" si="1"/>
        <v>Salesperson 2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</row>
    <row r="7" ht="16.5" customHeight="1">
      <c r="A7" s="3"/>
      <c r="B7" s="3"/>
      <c r="C7" s="3"/>
      <c r="D7" s="3"/>
      <c r="E7" s="3"/>
      <c r="F7" s="3"/>
      <c r="G7" s="68" t="s">
        <v>192</v>
      </c>
      <c r="H7" s="12"/>
      <c r="I7" s="76">
        <f>AD44+BH44</f>
        <v>11</v>
      </c>
      <c r="J7" s="70" t="s">
        <v>84</v>
      </c>
      <c r="K7" s="79">
        <f>SUM(AX49)</f>
        <v>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68" t="s">
        <v>85</v>
      </c>
      <c r="X7" s="12"/>
      <c r="Y7" s="80">
        <f>AX45</f>
        <v>2666.666667</v>
      </c>
      <c r="Z7" s="80">
        <f>CB45</f>
        <v>2841.071429</v>
      </c>
      <c r="AA7" s="74" t="str">
        <f t="shared" si="1"/>
        <v>Salesperson 2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82" t="s">
        <v>86</v>
      </c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82" t="s">
        <v>86</v>
      </c>
      <c r="CG7" s="3"/>
      <c r="CH7" s="3"/>
    </row>
    <row r="8" ht="17.25" customHeight="1">
      <c r="A8" s="3"/>
      <c r="B8" s="3"/>
      <c r="C8" s="3"/>
      <c r="D8" s="3"/>
      <c r="E8" s="3"/>
      <c r="F8" s="3"/>
      <c r="G8" s="68" t="s">
        <v>83</v>
      </c>
      <c r="H8" s="12"/>
      <c r="I8" s="76">
        <f>BQ44+AM44+V44+AZ44</f>
        <v>89</v>
      </c>
      <c r="J8" s="70" t="s">
        <v>88</v>
      </c>
      <c r="K8" s="79">
        <f>SUM(AX53)</f>
        <v>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287" t="s">
        <v>193</v>
      </c>
      <c r="X8" s="12"/>
      <c r="Y8" s="288">
        <f t="shared" ref="Y8:Z8" si="2">Y5*Y7</f>
        <v>400</v>
      </c>
      <c r="Z8" s="288">
        <f t="shared" si="2"/>
        <v>1223.846154</v>
      </c>
      <c r="AA8" s="74" t="str">
        <f t="shared" si="1"/>
        <v>Salesperson 2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CG8" s="3"/>
      <c r="CH8" s="3"/>
    </row>
    <row r="9" ht="18.0" customHeight="1">
      <c r="A9" s="3"/>
      <c r="B9" s="3"/>
      <c r="C9" s="3"/>
      <c r="D9" s="3"/>
      <c r="E9" s="3"/>
      <c r="F9" s="3"/>
      <c r="G9" s="68" t="s">
        <v>87</v>
      </c>
      <c r="H9" s="12"/>
      <c r="I9" s="76">
        <f>W44+AE44+AN44+BA44+BI44+BR44</f>
        <v>85</v>
      </c>
      <c r="J9" s="70" t="s">
        <v>89</v>
      </c>
      <c r="K9" s="289">
        <f>SUM(V49)</f>
        <v>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82"/>
      <c r="AW9" s="82"/>
      <c r="AX9" s="82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82"/>
      <c r="CA9" s="82"/>
      <c r="CB9" s="82"/>
      <c r="CC9" s="3"/>
      <c r="CD9" s="82"/>
      <c r="CE9" s="82"/>
      <c r="CF9" s="82"/>
      <c r="CG9" s="3"/>
      <c r="CH9" s="3"/>
    </row>
    <row r="10" ht="18.0" customHeight="1">
      <c r="A10" s="3"/>
      <c r="B10" s="3"/>
      <c r="C10" s="3"/>
      <c r="D10" s="3"/>
      <c r="E10" s="3"/>
      <c r="F10" s="3"/>
      <c r="G10" s="3"/>
      <c r="H10" s="3"/>
      <c r="I10" s="3">
        <v>44.0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83" t="s">
        <v>194</v>
      </c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5"/>
      <c r="AY10" s="3"/>
      <c r="AZ10" s="86" t="s">
        <v>195</v>
      </c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5"/>
      <c r="CC10" s="3"/>
      <c r="CD10" s="87" t="s">
        <v>92</v>
      </c>
      <c r="CG10" s="3"/>
      <c r="CH10" s="3"/>
    </row>
    <row r="11" ht="27.75" customHeight="1">
      <c r="A11" s="3"/>
      <c r="B11" s="3"/>
      <c r="C11" s="3"/>
      <c r="D11" s="3"/>
      <c r="E11" s="3"/>
      <c r="F11" s="3"/>
      <c r="G11" s="58" t="s">
        <v>218</v>
      </c>
      <c r="H11" s="58" t="s">
        <v>219</v>
      </c>
      <c r="I11" s="133" t="s">
        <v>93</v>
      </c>
      <c r="J11" s="16"/>
      <c r="K11" s="12"/>
      <c r="L11" s="290"/>
      <c r="M11" s="93" t="s">
        <v>196</v>
      </c>
      <c r="N11" s="84"/>
      <c r="O11" s="85"/>
      <c r="P11" s="91"/>
      <c r="Q11" s="93" t="s">
        <v>197</v>
      </c>
      <c r="R11" s="84"/>
      <c r="S11" s="85"/>
      <c r="T11" s="291" t="s">
        <v>198</v>
      </c>
      <c r="U11" s="91"/>
      <c r="V11" s="92" t="s">
        <v>94</v>
      </c>
      <c r="W11" s="84"/>
      <c r="X11" s="84"/>
      <c r="Y11" s="84"/>
      <c r="Z11" s="84"/>
      <c r="AA11" s="84"/>
      <c r="AB11" s="85"/>
      <c r="AC11" s="91"/>
      <c r="AD11" s="322" t="s">
        <v>221</v>
      </c>
      <c r="AE11" s="84"/>
      <c r="AF11" s="84"/>
      <c r="AG11" s="84"/>
      <c r="AH11" s="84"/>
      <c r="AI11" s="84"/>
      <c r="AJ11" s="84"/>
      <c r="AK11" s="85"/>
      <c r="AL11" s="91"/>
      <c r="AM11" s="93" t="s">
        <v>95</v>
      </c>
      <c r="AN11" s="84"/>
      <c r="AO11" s="84"/>
      <c r="AP11" s="84"/>
      <c r="AQ11" s="84"/>
      <c r="AR11" s="84"/>
      <c r="AS11" s="84"/>
      <c r="AT11" s="85"/>
      <c r="AU11" s="3"/>
      <c r="AV11" s="94" t="s">
        <v>96</v>
      </c>
      <c r="AY11" s="95"/>
      <c r="AZ11" s="92" t="s">
        <v>94</v>
      </c>
      <c r="BA11" s="84"/>
      <c r="BB11" s="84"/>
      <c r="BC11" s="84"/>
      <c r="BD11" s="84"/>
      <c r="BE11" s="84"/>
      <c r="BF11" s="85"/>
      <c r="BG11" s="91"/>
      <c r="BH11" s="322" t="s">
        <v>221</v>
      </c>
      <c r="BI11" s="84"/>
      <c r="BJ11" s="84"/>
      <c r="BK11" s="84"/>
      <c r="BL11" s="84"/>
      <c r="BM11" s="84"/>
      <c r="BN11" s="84"/>
      <c r="BO11" s="85"/>
      <c r="BP11" s="91"/>
      <c r="BQ11" s="93" t="s">
        <v>95</v>
      </c>
      <c r="BR11" s="84"/>
      <c r="BS11" s="84"/>
      <c r="BT11" s="84"/>
      <c r="BU11" s="84"/>
      <c r="BV11" s="84"/>
      <c r="BW11" s="84"/>
      <c r="BX11" s="85"/>
      <c r="BY11" s="3"/>
      <c r="BZ11" s="94" t="s">
        <v>96</v>
      </c>
      <c r="CC11" s="95"/>
      <c r="CG11" s="95"/>
      <c r="CH11" s="95"/>
    </row>
    <row r="12" ht="15.75" customHeight="1">
      <c r="A12" s="96"/>
      <c r="B12" s="45" t="s">
        <v>97</v>
      </c>
      <c r="C12" s="97"/>
      <c r="D12" s="45" t="s">
        <v>98</v>
      </c>
      <c r="E12" s="98" t="s">
        <v>99</v>
      </c>
      <c r="F12" s="98" t="s">
        <v>100</v>
      </c>
      <c r="G12" s="99" t="s">
        <v>101</v>
      </c>
      <c r="H12" s="98" t="s">
        <v>102</v>
      </c>
      <c r="I12" s="100" t="s">
        <v>147</v>
      </c>
      <c r="J12" s="100" t="s">
        <v>200</v>
      </c>
      <c r="K12" s="100" t="s">
        <v>105</v>
      </c>
      <c r="L12" s="101"/>
      <c r="M12" s="100" t="s">
        <v>147</v>
      </c>
      <c r="N12" s="100" t="s">
        <v>200</v>
      </c>
      <c r="O12" s="100" t="s">
        <v>105</v>
      </c>
      <c r="P12" s="101"/>
      <c r="Q12" s="100" t="s">
        <v>147</v>
      </c>
      <c r="R12" s="100" t="s">
        <v>200</v>
      </c>
      <c r="S12" s="100" t="s">
        <v>105</v>
      </c>
      <c r="T12" s="100" t="s">
        <v>201</v>
      </c>
      <c r="U12" s="101"/>
      <c r="V12" s="100" t="s">
        <v>109</v>
      </c>
      <c r="W12" s="100" t="s">
        <v>87</v>
      </c>
      <c r="X12" s="100" t="s">
        <v>110</v>
      </c>
      <c r="Y12" s="100" t="s">
        <v>111</v>
      </c>
      <c r="Z12" s="100" t="s">
        <v>112</v>
      </c>
      <c r="AA12" s="100" t="s">
        <v>113</v>
      </c>
      <c r="AB12" s="100" t="s">
        <v>114</v>
      </c>
      <c r="AC12" s="101"/>
      <c r="AD12" s="100" t="s">
        <v>109</v>
      </c>
      <c r="AE12" s="100" t="s">
        <v>202</v>
      </c>
      <c r="AF12" s="100" t="s">
        <v>115</v>
      </c>
      <c r="AG12" s="100" t="s">
        <v>116</v>
      </c>
      <c r="AH12" s="100" t="s">
        <v>111</v>
      </c>
      <c r="AI12" s="100" t="s">
        <v>112</v>
      </c>
      <c r="AJ12" s="100" t="s">
        <v>113</v>
      </c>
      <c r="AK12" s="100" t="s">
        <v>114</v>
      </c>
      <c r="AL12" s="101"/>
      <c r="AM12" s="100" t="s">
        <v>109</v>
      </c>
      <c r="AN12" s="98" t="s">
        <v>87</v>
      </c>
      <c r="AO12" s="98" t="s">
        <v>115</v>
      </c>
      <c r="AP12" s="98" t="s">
        <v>116</v>
      </c>
      <c r="AQ12" s="98" t="s">
        <v>111</v>
      </c>
      <c r="AR12" s="98" t="s">
        <v>112</v>
      </c>
      <c r="AS12" s="98" t="s">
        <v>113</v>
      </c>
      <c r="AT12" s="98" t="s">
        <v>114</v>
      </c>
      <c r="AU12" s="3"/>
      <c r="AV12" s="98" t="s">
        <v>76</v>
      </c>
      <c r="AW12" s="98" t="s">
        <v>117</v>
      </c>
      <c r="AX12" s="98" t="s">
        <v>118</v>
      </c>
      <c r="AY12" s="102"/>
      <c r="AZ12" s="100" t="s">
        <v>109</v>
      </c>
      <c r="BA12" s="100" t="s">
        <v>87</v>
      </c>
      <c r="BB12" s="100" t="s">
        <v>110</v>
      </c>
      <c r="BC12" s="100" t="s">
        <v>111</v>
      </c>
      <c r="BD12" s="100" t="s">
        <v>112</v>
      </c>
      <c r="BE12" s="100" t="s">
        <v>113</v>
      </c>
      <c r="BF12" s="100" t="s">
        <v>114</v>
      </c>
      <c r="BG12" s="101"/>
      <c r="BH12" s="100" t="s">
        <v>109</v>
      </c>
      <c r="BI12" s="100" t="s">
        <v>202</v>
      </c>
      <c r="BJ12" s="100" t="s">
        <v>115</v>
      </c>
      <c r="BK12" s="100" t="s">
        <v>116</v>
      </c>
      <c r="BL12" s="100" t="s">
        <v>111</v>
      </c>
      <c r="BM12" s="100" t="s">
        <v>112</v>
      </c>
      <c r="BN12" s="100" t="s">
        <v>113</v>
      </c>
      <c r="BO12" s="100" t="s">
        <v>114</v>
      </c>
      <c r="BP12" s="101"/>
      <c r="BQ12" s="100" t="s">
        <v>109</v>
      </c>
      <c r="BR12" s="98" t="s">
        <v>87</v>
      </c>
      <c r="BS12" s="98" t="s">
        <v>115</v>
      </c>
      <c r="BT12" s="98" t="s">
        <v>116</v>
      </c>
      <c r="BU12" s="98" t="s">
        <v>111</v>
      </c>
      <c r="BV12" s="98" t="s">
        <v>112</v>
      </c>
      <c r="BW12" s="98" t="s">
        <v>113</v>
      </c>
      <c r="BX12" s="98" t="s">
        <v>114</v>
      </c>
      <c r="BY12" s="3"/>
      <c r="BZ12" s="98" t="s">
        <v>76</v>
      </c>
      <c r="CA12" s="98" t="s">
        <v>117</v>
      </c>
      <c r="CB12" s="98" t="s">
        <v>118</v>
      </c>
      <c r="CC12" s="102"/>
      <c r="CD12" s="98" t="s">
        <v>76</v>
      </c>
      <c r="CE12" s="98" t="s">
        <v>117</v>
      </c>
      <c r="CF12" s="98" t="s">
        <v>118</v>
      </c>
      <c r="CG12" s="102"/>
      <c r="CH12" s="102"/>
    </row>
    <row r="13" ht="14.25" customHeight="1">
      <c r="A13" s="103"/>
      <c r="B13" s="104">
        <f>G2</f>
        <v>44805</v>
      </c>
      <c r="C13" s="97"/>
      <c r="D13" s="105" t="s">
        <v>119</v>
      </c>
      <c r="E13" s="105"/>
      <c r="F13" s="105"/>
      <c r="G13" s="106">
        <v>7000.0</v>
      </c>
      <c r="H13" s="105">
        <v>3.0</v>
      </c>
      <c r="I13" s="105">
        <v>4.0</v>
      </c>
      <c r="J13" s="105">
        <v>3.0</v>
      </c>
      <c r="K13" s="105">
        <v>0.0</v>
      </c>
      <c r="L13" s="107"/>
      <c r="M13" s="105">
        <v>0.0</v>
      </c>
      <c r="N13" s="105">
        <v>0.0</v>
      </c>
      <c r="O13" s="105">
        <v>0.0</v>
      </c>
      <c r="P13" s="107"/>
      <c r="Q13" s="105">
        <v>0.0</v>
      </c>
      <c r="R13" s="105">
        <v>0.0</v>
      </c>
      <c r="S13" s="105">
        <v>0.0</v>
      </c>
      <c r="T13" s="293">
        <f t="shared" ref="T13:T42" si="6">sum(K13+O13+S13)</f>
        <v>0</v>
      </c>
      <c r="U13" s="107"/>
      <c r="V13" s="105">
        <v>0.0</v>
      </c>
      <c r="W13" s="105">
        <v>0.0</v>
      </c>
      <c r="X13" s="105">
        <v>0.0</v>
      </c>
      <c r="Y13" s="105">
        <v>0.0</v>
      </c>
      <c r="Z13" s="105">
        <v>0.0</v>
      </c>
      <c r="AA13" s="106">
        <v>0.0</v>
      </c>
      <c r="AB13" s="106">
        <v>0.0</v>
      </c>
      <c r="AC13" s="107"/>
      <c r="AD13" s="105">
        <v>1.0</v>
      </c>
      <c r="AE13" s="105">
        <v>0.0</v>
      </c>
      <c r="AF13" s="105">
        <v>1.0</v>
      </c>
      <c r="AG13" s="105">
        <v>0.0</v>
      </c>
      <c r="AH13" s="105">
        <v>0.0</v>
      </c>
      <c r="AI13" s="105">
        <v>0.0</v>
      </c>
      <c r="AJ13" s="106">
        <v>0.0</v>
      </c>
      <c r="AK13" s="106">
        <v>0.0</v>
      </c>
      <c r="AL13" s="107"/>
      <c r="AM13" s="105">
        <v>0.0</v>
      </c>
      <c r="AN13" s="105">
        <v>0.0</v>
      </c>
      <c r="AO13" s="105">
        <v>0.0</v>
      </c>
      <c r="AP13" s="105">
        <v>0.0</v>
      </c>
      <c r="AQ13" s="105">
        <v>0.0</v>
      </c>
      <c r="AR13" s="105">
        <v>0.0</v>
      </c>
      <c r="AS13" s="106">
        <v>0.0</v>
      </c>
      <c r="AT13" s="106">
        <v>0.0</v>
      </c>
      <c r="AU13" s="3"/>
      <c r="AV13" s="108">
        <f t="shared" ref="AV13:AX13" si="3">sum(Z13+AI13+AR13)</f>
        <v>0</v>
      </c>
      <c r="AW13" s="109">
        <f t="shared" si="3"/>
        <v>0</v>
      </c>
      <c r="AX13" s="109">
        <f t="shared" si="3"/>
        <v>0</v>
      </c>
      <c r="AY13" s="107"/>
      <c r="AZ13" s="105">
        <v>0.0</v>
      </c>
      <c r="BA13" s="105">
        <v>0.0</v>
      </c>
      <c r="BB13" s="105">
        <v>0.0</v>
      </c>
      <c r="BC13" s="105">
        <v>0.0</v>
      </c>
      <c r="BD13" s="105">
        <v>0.0</v>
      </c>
      <c r="BE13" s="106">
        <v>0.0</v>
      </c>
      <c r="BF13" s="106">
        <v>0.0</v>
      </c>
      <c r="BG13" s="107"/>
      <c r="BH13" s="105">
        <v>0.0</v>
      </c>
      <c r="BI13" s="105">
        <v>0.0</v>
      </c>
      <c r="BJ13" s="105">
        <v>0.0</v>
      </c>
      <c r="BK13" s="105">
        <v>0.0</v>
      </c>
      <c r="BL13" s="105">
        <v>0.0</v>
      </c>
      <c r="BM13" s="105">
        <v>0.0</v>
      </c>
      <c r="BN13" s="106">
        <v>0.0</v>
      </c>
      <c r="BO13" s="106">
        <v>0.0</v>
      </c>
      <c r="BP13" s="107"/>
      <c r="BQ13" s="105">
        <v>0.0</v>
      </c>
      <c r="BR13" s="105">
        <v>0.0</v>
      </c>
      <c r="BS13" s="105">
        <v>0.0</v>
      </c>
      <c r="BT13" s="105">
        <v>0.0</v>
      </c>
      <c r="BU13" s="105">
        <v>0.0</v>
      </c>
      <c r="BV13" s="105">
        <v>0.0</v>
      </c>
      <c r="BW13" s="106">
        <v>0.0</v>
      </c>
      <c r="BX13" s="106">
        <v>0.0</v>
      </c>
      <c r="BY13" s="3"/>
      <c r="BZ13" s="108">
        <f t="shared" ref="BZ13:CB13" si="4">sum(BD13+BM13+BV13)</f>
        <v>0</v>
      </c>
      <c r="CA13" s="109">
        <f t="shared" si="4"/>
        <v>0</v>
      </c>
      <c r="CB13" s="109">
        <f t="shared" si="4"/>
        <v>0</v>
      </c>
      <c r="CC13" s="107"/>
      <c r="CD13" s="108">
        <f t="shared" ref="CD13:CF13" si="5">AV13+BZ13</f>
        <v>0</v>
      </c>
      <c r="CE13" s="109">
        <f t="shared" si="5"/>
        <v>0</v>
      </c>
      <c r="CF13" s="109">
        <f t="shared" si="5"/>
        <v>0</v>
      </c>
      <c r="CG13" s="107"/>
      <c r="CH13" s="107"/>
    </row>
    <row r="14" ht="14.25" customHeight="1">
      <c r="A14" s="103"/>
      <c r="B14" s="104">
        <f t="shared" ref="B14:B42" si="10">B13+1</f>
        <v>44806</v>
      </c>
      <c r="C14" s="97"/>
      <c r="D14" s="105" t="s">
        <v>119</v>
      </c>
      <c r="E14" s="105"/>
      <c r="F14" s="105"/>
      <c r="G14" s="106">
        <v>0.0</v>
      </c>
      <c r="H14" s="105">
        <v>4.0</v>
      </c>
      <c r="I14" s="105">
        <v>8.0</v>
      </c>
      <c r="J14" s="105">
        <v>4.0</v>
      </c>
      <c r="K14" s="105">
        <v>0.0</v>
      </c>
      <c r="L14" s="107"/>
      <c r="M14" s="105">
        <v>0.0</v>
      </c>
      <c r="N14" s="105">
        <v>0.0</v>
      </c>
      <c r="O14" s="105">
        <v>0.0</v>
      </c>
      <c r="P14" s="107"/>
      <c r="Q14" s="105">
        <v>0.0</v>
      </c>
      <c r="R14" s="105">
        <v>0.0</v>
      </c>
      <c r="S14" s="105">
        <v>0.0</v>
      </c>
      <c r="T14" s="293">
        <f t="shared" si="6"/>
        <v>0</v>
      </c>
      <c r="U14" s="107"/>
      <c r="V14" s="105">
        <v>0.0</v>
      </c>
      <c r="W14" s="105">
        <v>0.0</v>
      </c>
      <c r="X14" s="105">
        <v>0.0</v>
      </c>
      <c r="Y14" s="105">
        <v>0.0</v>
      </c>
      <c r="Z14" s="105">
        <v>0.0</v>
      </c>
      <c r="AA14" s="106">
        <v>0.0</v>
      </c>
      <c r="AB14" s="106">
        <v>0.0</v>
      </c>
      <c r="AC14" s="107"/>
      <c r="AD14" s="105">
        <v>0.0</v>
      </c>
      <c r="AE14" s="105">
        <v>0.0</v>
      </c>
      <c r="AF14" s="105">
        <v>0.0</v>
      </c>
      <c r="AG14" s="105">
        <v>0.0</v>
      </c>
      <c r="AH14" s="105">
        <v>0.0</v>
      </c>
      <c r="AI14" s="105">
        <v>0.0</v>
      </c>
      <c r="AJ14" s="106">
        <v>0.0</v>
      </c>
      <c r="AK14" s="106">
        <v>0.0</v>
      </c>
      <c r="AL14" s="107"/>
      <c r="AM14" s="105">
        <v>0.0</v>
      </c>
      <c r="AN14" s="105">
        <v>0.0</v>
      </c>
      <c r="AO14" s="105">
        <v>0.0</v>
      </c>
      <c r="AP14" s="105">
        <v>0.0</v>
      </c>
      <c r="AQ14" s="105">
        <v>0.0</v>
      </c>
      <c r="AR14" s="105">
        <v>0.0</v>
      </c>
      <c r="AS14" s="106">
        <v>0.0</v>
      </c>
      <c r="AT14" s="106">
        <v>0.0</v>
      </c>
      <c r="AU14" s="3"/>
      <c r="AV14" s="108">
        <f t="shared" ref="AV14:AX14" si="7">sum(Z14+AI14+AR14)</f>
        <v>0</v>
      </c>
      <c r="AW14" s="109">
        <f t="shared" si="7"/>
        <v>0</v>
      </c>
      <c r="AX14" s="109">
        <f t="shared" si="7"/>
        <v>0</v>
      </c>
      <c r="AY14" s="107"/>
      <c r="AZ14" s="105">
        <v>0.0</v>
      </c>
      <c r="BA14" s="105">
        <v>0.0</v>
      </c>
      <c r="BB14" s="105">
        <v>0.0</v>
      </c>
      <c r="BC14" s="105">
        <v>0.0</v>
      </c>
      <c r="BD14" s="105">
        <v>0.0</v>
      </c>
      <c r="BE14" s="106">
        <v>0.0</v>
      </c>
      <c r="BF14" s="106">
        <v>0.0</v>
      </c>
      <c r="BG14" s="107"/>
      <c r="BH14" s="105">
        <v>0.0</v>
      </c>
      <c r="BI14" s="105">
        <v>0.0</v>
      </c>
      <c r="BJ14" s="105">
        <v>0.0</v>
      </c>
      <c r="BK14" s="105">
        <v>0.0</v>
      </c>
      <c r="BL14" s="105">
        <v>0.0</v>
      </c>
      <c r="BM14" s="105">
        <v>0.0</v>
      </c>
      <c r="BN14" s="106">
        <v>0.0</v>
      </c>
      <c r="BO14" s="106">
        <v>0.0</v>
      </c>
      <c r="BP14" s="107"/>
      <c r="BQ14" s="105">
        <v>0.0</v>
      </c>
      <c r="BR14" s="105">
        <v>0.0</v>
      </c>
      <c r="BS14" s="105">
        <v>0.0</v>
      </c>
      <c r="BT14" s="105">
        <v>0.0</v>
      </c>
      <c r="BU14" s="105">
        <v>0.0</v>
      </c>
      <c r="BV14" s="105">
        <v>0.0</v>
      </c>
      <c r="BW14" s="106">
        <v>0.0</v>
      </c>
      <c r="BX14" s="106">
        <v>0.0</v>
      </c>
      <c r="BY14" s="3"/>
      <c r="BZ14" s="108">
        <f t="shared" ref="BZ14:CB14" si="8">sum(BD14+BM14+BV14)</f>
        <v>0</v>
      </c>
      <c r="CA14" s="109">
        <f t="shared" si="8"/>
        <v>0</v>
      </c>
      <c r="CB14" s="109">
        <f t="shared" si="8"/>
        <v>0</v>
      </c>
      <c r="CC14" s="107"/>
      <c r="CD14" s="108">
        <f t="shared" ref="CD14:CF14" si="9">AV14+BZ14</f>
        <v>0</v>
      </c>
      <c r="CE14" s="109">
        <f t="shared" si="9"/>
        <v>0</v>
      </c>
      <c r="CF14" s="109">
        <f t="shared" si="9"/>
        <v>0</v>
      </c>
      <c r="CG14" s="107"/>
      <c r="CH14" s="107"/>
    </row>
    <row r="15" ht="14.25" customHeight="1">
      <c r="A15" s="103"/>
      <c r="B15" s="104">
        <f t="shared" si="10"/>
        <v>44807</v>
      </c>
      <c r="C15" s="97"/>
      <c r="D15" s="105" t="s">
        <v>119</v>
      </c>
      <c r="E15" s="105"/>
      <c r="F15" s="105"/>
      <c r="G15" s="106">
        <v>0.0</v>
      </c>
      <c r="H15" s="105">
        <v>5.0</v>
      </c>
      <c r="I15" s="105">
        <v>7.0</v>
      </c>
      <c r="J15" s="105">
        <v>4.0</v>
      </c>
      <c r="K15" s="105">
        <v>0.0</v>
      </c>
      <c r="L15" s="107"/>
      <c r="M15" s="105">
        <v>0.0</v>
      </c>
      <c r="N15" s="105">
        <v>0.0</v>
      </c>
      <c r="O15" s="105">
        <v>0.0</v>
      </c>
      <c r="P15" s="107"/>
      <c r="Q15" s="105">
        <v>0.0</v>
      </c>
      <c r="R15" s="105">
        <v>0.0</v>
      </c>
      <c r="S15" s="105">
        <v>0.0</v>
      </c>
      <c r="T15" s="293">
        <f t="shared" si="6"/>
        <v>0</v>
      </c>
      <c r="U15" s="107"/>
      <c r="V15" s="105">
        <v>0.0</v>
      </c>
      <c r="W15" s="105">
        <v>0.0</v>
      </c>
      <c r="X15" s="105">
        <v>0.0</v>
      </c>
      <c r="Y15" s="105">
        <v>0.0</v>
      </c>
      <c r="Z15" s="105">
        <v>0.0</v>
      </c>
      <c r="AA15" s="106">
        <v>0.0</v>
      </c>
      <c r="AB15" s="106">
        <v>0.0</v>
      </c>
      <c r="AC15" s="107"/>
      <c r="AD15" s="105">
        <v>0.0</v>
      </c>
      <c r="AE15" s="105">
        <v>0.0</v>
      </c>
      <c r="AF15" s="105">
        <v>0.0</v>
      </c>
      <c r="AG15" s="105">
        <v>0.0</v>
      </c>
      <c r="AH15" s="105">
        <v>0.0</v>
      </c>
      <c r="AI15" s="105">
        <v>0.0</v>
      </c>
      <c r="AJ15" s="106">
        <v>0.0</v>
      </c>
      <c r="AK15" s="106">
        <v>0.0</v>
      </c>
      <c r="AL15" s="107"/>
      <c r="AM15" s="105">
        <v>0.0</v>
      </c>
      <c r="AN15" s="105">
        <v>0.0</v>
      </c>
      <c r="AO15" s="105">
        <v>0.0</v>
      </c>
      <c r="AP15" s="105">
        <v>0.0</v>
      </c>
      <c r="AQ15" s="105">
        <v>0.0</v>
      </c>
      <c r="AR15" s="105">
        <v>0.0</v>
      </c>
      <c r="AS15" s="106">
        <v>0.0</v>
      </c>
      <c r="AT15" s="106">
        <v>0.0</v>
      </c>
      <c r="AU15" s="3"/>
      <c r="AV15" s="108">
        <f t="shared" ref="AV15:AX15" si="11">sum(Z15+AI15+AR15)</f>
        <v>0</v>
      </c>
      <c r="AW15" s="109">
        <f t="shared" si="11"/>
        <v>0</v>
      </c>
      <c r="AX15" s="109">
        <f t="shared" si="11"/>
        <v>0</v>
      </c>
      <c r="AY15" s="107"/>
      <c r="AZ15" s="105">
        <v>0.0</v>
      </c>
      <c r="BA15" s="105">
        <v>0.0</v>
      </c>
      <c r="BB15" s="105">
        <v>0.0</v>
      </c>
      <c r="BC15" s="105">
        <v>0.0</v>
      </c>
      <c r="BD15" s="105">
        <v>0.0</v>
      </c>
      <c r="BE15" s="106">
        <v>0.0</v>
      </c>
      <c r="BF15" s="106">
        <v>0.0</v>
      </c>
      <c r="BG15" s="107"/>
      <c r="BH15" s="105">
        <v>0.0</v>
      </c>
      <c r="BI15" s="105">
        <v>0.0</v>
      </c>
      <c r="BJ15" s="105">
        <v>0.0</v>
      </c>
      <c r="BK15" s="105">
        <v>0.0</v>
      </c>
      <c r="BL15" s="105">
        <v>0.0</v>
      </c>
      <c r="BM15" s="105">
        <v>0.0</v>
      </c>
      <c r="BN15" s="106">
        <v>0.0</v>
      </c>
      <c r="BO15" s="106">
        <v>0.0</v>
      </c>
      <c r="BP15" s="107"/>
      <c r="BQ15" s="105">
        <v>0.0</v>
      </c>
      <c r="BR15" s="105">
        <v>0.0</v>
      </c>
      <c r="BS15" s="105">
        <v>0.0</v>
      </c>
      <c r="BT15" s="105">
        <v>0.0</v>
      </c>
      <c r="BU15" s="105">
        <v>0.0</v>
      </c>
      <c r="BV15" s="105">
        <v>0.0</v>
      </c>
      <c r="BW15" s="106">
        <v>0.0</v>
      </c>
      <c r="BX15" s="106">
        <v>0.0</v>
      </c>
      <c r="BY15" s="3"/>
      <c r="BZ15" s="108">
        <f t="shared" ref="BZ15:CB15" si="12">sum(BD15+BM15+BV15)</f>
        <v>0</v>
      </c>
      <c r="CA15" s="109">
        <f t="shared" si="12"/>
        <v>0</v>
      </c>
      <c r="CB15" s="109">
        <f t="shared" si="12"/>
        <v>0</v>
      </c>
      <c r="CC15" s="107"/>
      <c r="CD15" s="108">
        <f t="shared" ref="CD15:CF15" si="13">AV15+BZ15</f>
        <v>0</v>
      </c>
      <c r="CE15" s="109">
        <f t="shared" si="13"/>
        <v>0</v>
      </c>
      <c r="CF15" s="109">
        <f t="shared" si="13"/>
        <v>0</v>
      </c>
      <c r="CG15" s="107"/>
      <c r="CH15" s="107"/>
    </row>
    <row r="16" ht="14.25" customHeight="1">
      <c r="A16" s="103"/>
      <c r="B16" s="104">
        <f t="shared" si="10"/>
        <v>44808</v>
      </c>
      <c r="C16" s="97"/>
      <c r="D16" s="105" t="s">
        <v>119</v>
      </c>
      <c r="E16" s="105"/>
      <c r="F16" s="105"/>
      <c r="G16" s="106">
        <v>0.0</v>
      </c>
      <c r="H16" s="105">
        <v>6.0</v>
      </c>
      <c r="I16" s="105">
        <v>13.0</v>
      </c>
      <c r="J16" s="105">
        <v>7.0</v>
      </c>
      <c r="K16" s="105">
        <v>1.0</v>
      </c>
      <c r="L16" s="107"/>
      <c r="M16" s="105">
        <v>0.0</v>
      </c>
      <c r="N16" s="105">
        <v>0.0</v>
      </c>
      <c r="O16" s="105">
        <v>0.0</v>
      </c>
      <c r="P16" s="107"/>
      <c r="Q16" s="105">
        <v>0.0</v>
      </c>
      <c r="R16" s="105">
        <v>0.0</v>
      </c>
      <c r="S16" s="105">
        <v>0.0</v>
      </c>
      <c r="T16" s="293">
        <f t="shared" si="6"/>
        <v>1</v>
      </c>
      <c r="U16" s="107"/>
      <c r="V16" s="105">
        <v>0.0</v>
      </c>
      <c r="W16" s="105">
        <v>0.0</v>
      </c>
      <c r="X16" s="105">
        <v>0.0</v>
      </c>
      <c r="Y16" s="105">
        <v>0.0</v>
      </c>
      <c r="Z16" s="105">
        <v>0.0</v>
      </c>
      <c r="AA16" s="106">
        <v>0.0</v>
      </c>
      <c r="AB16" s="106">
        <v>0.0</v>
      </c>
      <c r="AC16" s="107"/>
      <c r="AD16" s="105">
        <v>0.0</v>
      </c>
      <c r="AE16" s="105">
        <v>0.0</v>
      </c>
      <c r="AF16" s="105">
        <v>0.0</v>
      </c>
      <c r="AG16" s="105">
        <v>0.0</v>
      </c>
      <c r="AH16" s="105">
        <v>0.0</v>
      </c>
      <c r="AI16" s="105">
        <v>0.0</v>
      </c>
      <c r="AJ16" s="106">
        <v>0.0</v>
      </c>
      <c r="AK16" s="106">
        <v>0.0</v>
      </c>
      <c r="AL16" s="107"/>
      <c r="AM16" s="105">
        <v>0.0</v>
      </c>
      <c r="AN16" s="105">
        <v>0.0</v>
      </c>
      <c r="AO16" s="105">
        <v>0.0</v>
      </c>
      <c r="AP16" s="105">
        <v>0.0</v>
      </c>
      <c r="AQ16" s="105">
        <v>0.0</v>
      </c>
      <c r="AR16" s="105">
        <v>0.0</v>
      </c>
      <c r="AS16" s="106">
        <v>0.0</v>
      </c>
      <c r="AT16" s="106">
        <v>0.0</v>
      </c>
      <c r="AU16" s="3"/>
      <c r="AV16" s="108">
        <f t="shared" ref="AV16:AX16" si="14">sum(Z16+AI16+AR16)</f>
        <v>0</v>
      </c>
      <c r="AW16" s="109">
        <f t="shared" si="14"/>
        <v>0</v>
      </c>
      <c r="AX16" s="109">
        <f t="shared" si="14"/>
        <v>0</v>
      </c>
      <c r="AY16" s="107"/>
      <c r="AZ16" s="105">
        <v>0.0</v>
      </c>
      <c r="BA16" s="105">
        <v>0.0</v>
      </c>
      <c r="BB16" s="105">
        <v>0.0</v>
      </c>
      <c r="BC16" s="105">
        <v>0.0</v>
      </c>
      <c r="BD16" s="105">
        <v>0.0</v>
      </c>
      <c r="BE16" s="106">
        <v>0.0</v>
      </c>
      <c r="BF16" s="106">
        <v>0.0</v>
      </c>
      <c r="BG16" s="107"/>
      <c r="BH16" s="105">
        <v>0.0</v>
      </c>
      <c r="BI16" s="105">
        <v>0.0</v>
      </c>
      <c r="BJ16" s="105">
        <v>0.0</v>
      </c>
      <c r="BK16" s="105">
        <v>0.0</v>
      </c>
      <c r="BL16" s="105">
        <v>0.0</v>
      </c>
      <c r="BM16" s="105">
        <v>0.0</v>
      </c>
      <c r="BN16" s="106">
        <v>0.0</v>
      </c>
      <c r="BO16" s="106">
        <v>0.0</v>
      </c>
      <c r="BP16" s="107"/>
      <c r="BQ16" s="105">
        <v>0.0</v>
      </c>
      <c r="BR16" s="105">
        <v>0.0</v>
      </c>
      <c r="BS16" s="105">
        <v>0.0</v>
      </c>
      <c r="BT16" s="105">
        <v>0.0</v>
      </c>
      <c r="BU16" s="105">
        <v>0.0</v>
      </c>
      <c r="BV16" s="105">
        <v>0.0</v>
      </c>
      <c r="BW16" s="106">
        <v>0.0</v>
      </c>
      <c r="BX16" s="106">
        <v>0.0</v>
      </c>
      <c r="BY16" s="3"/>
      <c r="BZ16" s="108">
        <f t="shared" ref="BZ16:CB16" si="15">sum(BD16+BM16+BV16)</f>
        <v>0</v>
      </c>
      <c r="CA16" s="109">
        <f t="shared" si="15"/>
        <v>0</v>
      </c>
      <c r="CB16" s="109">
        <f t="shared" si="15"/>
        <v>0</v>
      </c>
      <c r="CC16" s="107"/>
      <c r="CD16" s="108">
        <f t="shared" ref="CD16:CF16" si="16">AV16+BZ16</f>
        <v>0</v>
      </c>
      <c r="CE16" s="109">
        <f t="shared" si="16"/>
        <v>0</v>
      </c>
      <c r="CF16" s="109">
        <f t="shared" si="16"/>
        <v>0</v>
      </c>
      <c r="CG16" s="107"/>
      <c r="CH16" s="107"/>
    </row>
    <row r="17" ht="14.25" customHeight="1">
      <c r="A17" s="103"/>
      <c r="B17" s="104">
        <f t="shared" si="10"/>
        <v>44809</v>
      </c>
      <c r="C17" s="97"/>
      <c r="D17" s="105" t="s">
        <v>119</v>
      </c>
      <c r="E17" s="105"/>
      <c r="F17" s="105"/>
      <c r="G17" s="106">
        <v>0.0</v>
      </c>
      <c r="H17" s="105">
        <v>1.0</v>
      </c>
      <c r="I17" s="105">
        <v>16.0</v>
      </c>
      <c r="J17" s="105">
        <v>10.0</v>
      </c>
      <c r="K17" s="105">
        <v>4.0</v>
      </c>
      <c r="L17" s="107"/>
      <c r="M17" s="105">
        <v>0.0</v>
      </c>
      <c r="N17" s="105">
        <v>0.0</v>
      </c>
      <c r="O17" s="105">
        <v>0.0</v>
      </c>
      <c r="P17" s="107"/>
      <c r="Q17" s="105">
        <v>0.0</v>
      </c>
      <c r="R17" s="105">
        <v>0.0</v>
      </c>
      <c r="S17" s="105">
        <v>0.0</v>
      </c>
      <c r="T17" s="293">
        <f t="shared" si="6"/>
        <v>4</v>
      </c>
      <c r="U17" s="107"/>
      <c r="V17" s="105">
        <v>0.0</v>
      </c>
      <c r="W17" s="105">
        <v>0.0</v>
      </c>
      <c r="X17" s="105">
        <v>0.0</v>
      </c>
      <c r="Y17" s="105">
        <v>0.0</v>
      </c>
      <c r="Z17" s="105">
        <v>0.0</v>
      </c>
      <c r="AA17" s="106">
        <v>0.0</v>
      </c>
      <c r="AB17" s="106">
        <v>0.0</v>
      </c>
      <c r="AC17" s="107"/>
      <c r="AD17" s="105">
        <v>0.0</v>
      </c>
      <c r="AE17" s="105">
        <v>0.0</v>
      </c>
      <c r="AF17" s="105">
        <v>0.0</v>
      </c>
      <c r="AG17" s="105">
        <v>0.0</v>
      </c>
      <c r="AH17" s="105">
        <v>0.0</v>
      </c>
      <c r="AI17" s="105">
        <v>0.0</v>
      </c>
      <c r="AJ17" s="106">
        <v>0.0</v>
      </c>
      <c r="AK17" s="106">
        <v>0.0</v>
      </c>
      <c r="AL17" s="107"/>
      <c r="AM17" s="105">
        <v>0.0</v>
      </c>
      <c r="AN17" s="105">
        <v>0.0</v>
      </c>
      <c r="AO17" s="105">
        <v>0.0</v>
      </c>
      <c r="AP17" s="105">
        <v>0.0</v>
      </c>
      <c r="AQ17" s="105">
        <v>0.0</v>
      </c>
      <c r="AR17" s="105">
        <v>0.0</v>
      </c>
      <c r="AS17" s="106">
        <v>0.0</v>
      </c>
      <c r="AT17" s="106">
        <v>0.0</v>
      </c>
      <c r="AU17" s="3"/>
      <c r="AV17" s="108">
        <f t="shared" ref="AV17:AX17" si="17">sum(Z17+AI17+AR17)</f>
        <v>0</v>
      </c>
      <c r="AW17" s="109">
        <f t="shared" si="17"/>
        <v>0</v>
      </c>
      <c r="AX17" s="109">
        <f t="shared" si="17"/>
        <v>0</v>
      </c>
      <c r="AY17" s="107"/>
      <c r="AZ17" s="105">
        <v>1.0</v>
      </c>
      <c r="BA17" s="105">
        <v>1.0</v>
      </c>
      <c r="BB17" s="105">
        <v>0.0</v>
      </c>
      <c r="BC17" s="105">
        <v>0.0</v>
      </c>
      <c r="BD17" s="105">
        <v>0.0</v>
      </c>
      <c r="BE17" s="106">
        <v>0.0</v>
      </c>
      <c r="BF17" s="106">
        <v>0.0</v>
      </c>
      <c r="BG17" s="107"/>
      <c r="BH17" s="105">
        <v>0.0</v>
      </c>
      <c r="BI17" s="105">
        <v>0.0</v>
      </c>
      <c r="BJ17" s="105">
        <v>0.0</v>
      </c>
      <c r="BK17" s="105">
        <v>0.0</v>
      </c>
      <c r="BL17" s="105">
        <v>0.0</v>
      </c>
      <c r="BM17" s="105">
        <v>0.0</v>
      </c>
      <c r="BN17" s="106">
        <v>0.0</v>
      </c>
      <c r="BO17" s="106">
        <v>0.0</v>
      </c>
      <c r="BP17" s="107"/>
      <c r="BQ17" s="105">
        <v>2.0</v>
      </c>
      <c r="BR17" s="105">
        <v>2.0</v>
      </c>
      <c r="BS17" s="105">
        <v>0.0</v>
      </c>
      <c r="BT17" s="105">
        <v>2.0</v>
      </c>
      <c r="BU17" s="105">
        <v>0.0</v>
      </c>
      <c r="BV17" s="105">
        <v>2.0</v>
      </c>
      <c r="BW17" s="106">
        <v>3250.0</v>
      </c>
      <c r="BX17" s="106">
        <v>3250.0</v>
      </c>
      <c r="BY17" s="3"/>
      <c r="BZ17" s="108">
        <f t="shared" ref="BZ17:CB17" si="18">sum(BD17+BM17+BV17)</f>
        <v>2</v>
      </c>
      <c r="CA17" s="109">
        <f t="shared" si="18"/>
        <v>3250</v>
      </c>
      <c r="CB17" s="109">
        <f t="shared" si="18"/>
        <v>3250</v>
      </c>
      <c r="CC17" s="107"/>
      <c r="CD17" s="108">
        <f t="shared" ref="CD17:CF17" si="19">AV17+BZ17</f>
        <v>2</v>
      </c>
      <c r="CE17" s="109">
        <f t="shared" si="19"/>
        <v>3250</v>
      </c>
      <c r="CF17" s="109">
        <f t="shared" si="19"/>
        <v>3250</v>
      </c>
      <c r="CG17" s="107"/>
      <c r="CH17" s="107"/>
    </row>
    <row r="18" ht="14.25" customHeight="1">
      <c r="A18" s="103"/>
      <c r="B18" s="104">
        <f t="shared" si="10"/>
        <v>44810</v>
      </c>
      <c r="C18" s="97"/>
      <c r="D18" s="105" t="s">
        <v>119</v>
      </c>
      <c r="E18" s="105"/>
      <c r="F18" s="105"/>
      <c r="G18" s="106">
        <v>0.0</v>
      </c>
      <c r="H18" s="105">
        <v>2.0</v>
      </c>
      <c r="I18" s="105">
        <v>0.0</v>
      </c>
      <c r="J18" s="105">
        <v>7.0</v>
      </c>
      <c r="K18" s="105">
        <v>1.0</v>
      </c>
      <c r="L18" s="107"/>
      <c r="M18" s="105">
        <v>0.0</v>
      </c>
      <c r="N18" s="105">
        <v>0.0</v>
      </c>
      <c r="O18" s="105">
        <v>0.0</v>
      </c>
      <c r="P18" s="107"/>
      <c r="Q18" s="105">
        <v>0.0</v>
      </c>
      <c r="R18" s="105">
        <v>0.0</v>
      </c>
      <c r="S18" s="105">
        <v>0.0</v>
      </c>
      <c r="T18" s="293">
        <f t="shared" si="6"/>
        <v>1</v>
      </c>
      <c r="U18" s="107"/>
      <c r="V18" s="105">
        <v>8.0</v>
      </c>
      <c r="W18" s="105">
        <v>5.0</v>
      </c>
      <c r="X18" s="105">
        <v>3.0</v>
      </c>
      <c r="Y18" s="105">
        <v>0.0</v>
      </c>
      <c r="Z18" s="105">
        <v>0.0</v>
      </c>
      <c r="AA18" s="106">
        <v>0.0</v>
      </c>
      <c r="AB18" s="106">
        <v>0.0</v>
      </c>
      <c r="AC18" s="107"/>
      <c r="AD18" s="105">
        <v>2.0</v>
      </c>
      <c r="AE18" s="105">
        <v>0.0</v>
      </c>
      <c r="AF18" s="105">
        <v>2.0</v>
      </c>
      <c r="AG18" s="105">
        <v>0.0</v>
      </c>
      <c r="AH18" s="105">
        <v>0.0</v>
      </c>
      <c r="AI18" s="105">
        <v>0.0</v>
      </c>
      <c r="AJ18" s="106">
        <v>0.0</v>
      </c>
      <c r="AK18" s="106">
        <v>0.0</v>
      </c>
      <c r="AL18" s="107"/>
      <c r="AM18" s="105">
        <v>0.0</v>
      </c>
      <c r="AN18" s="105">
        <v>0.0</v>
      </c>
      <c r="AO18" s="105">
        <v>0.0</v>
      </c>
      <c r="AP18" s="105">
        <v>0.0</v>
      </c>
      <c r="AQ18" s="105">
        <v>0.0</v>
      </c>
      <c r="AR18" s="105">
        <v>0.0</v>
      </c>
      <c r="AS18" s="106">
        <v>0.0</v>
      </c>
      <c r="AT18" s="106">
        <v>0.0</v>
      </c>
      <c r="AU18" s="3"/>
      <c r="AV18" s="108">
        <f t="shared" ref="AV18:AX18" si="20">sum(Z18+AI18+AR18)</f>
        <v>0</v>
      </c>
      <c r="AW18" s="109">
        <f t="shared" si="20"/>
        <v>0</v>
      </c>
      <c r="AX18" s="109">
        <f t="shared" si="20"/>
        <v>0</v>
      </c>
      <c r="AY18" s="107"/>
      <c r="AZ18" s="105">
        <v>1.0</v>
      </c>
      <c r="BA18" s="105">
        <v>1.0</v>
      </c>
      <c r="BB18" s="105">
        <v>0.0</v>
      </c>
      <c r="BC18" s="105">
        <v>0.0</v>
      </c>
      <c r="BD18" s="105">
        <v>0.0</v>
      </c>
      <c r="BE18" s="106">
        <v>0.0</v>
      </c>
      <c r="BF18" s="106">
        <v>0.0</v>
      </c>
      <c r="BG18" s="107"/>
      <c r="BH18" s="105">
        <v>0.0</v>
      </c>
      <c r="BI18" s="105">
        <v>0.0</v>
      </c>
      <c r="BJ18" s="105">
        <v>0.0</v>
      </c>
      <c r="BK18" s="105">
        <v>0.0</v>
      </c>
      <c r="BL18" s="105">
        <v>0.0</v>
      </c>
      <c r="BM18" s="105">
        <v>0.0</v>
      </c>
      <c r="BN18" s="106">
        <v>0.0</v>
      </c>
      <c r="BO18" s="106">
        <v>0.0</v>
      </c>
      <c r="BP18" s="107"/>
      <c r="BQ18" s="105">
        <v>1.0</v>
      </c>
      <c r="BR18" s="105">
        <v>1.0</v>
      </c>
      <c r="BS18" s="105">
        <v>0.0</v>
      </c>
      <c r="BT18" s="105">
        <v>2.0</v>
      </c>
      <c r="BU18" s="105">
        <v>0.0</v>
      </c>
      <c r="BV18" s="105">
        <v>2.0</v>
      </c>
      <c r="BW18" s="106">
        <v>9050.0</v>
      </c>
      <c r="BX18" s="106">
        <v>9050.0</v>
      </c>
      <c r="BY18" s="3"/>
      <c r="BZ18" s="108">
        <f t="shared" ref="BZ18:CB18" si="21">sum(BD18+BM18+BV18)</f>
        <v>2</v>
      </c>
      <c r="CA18" s="109">
        <f t="shared" si="21"/>
        <v>9050</v>
      </c>
      <c r="CB18" s="109">
        <f t="shared" si="21"/>
        <v>9050</v>
      </c>
      <c r="CC18" s="107"/>
      <c r="CD18" s="108">
        <f t="shared" ref="CD18:CF18" si="22">AV18+BZ18</f>
        <v>2</v>
      </c>
      <c r="CE18" s="109">
        <f t="shared" si="22"/>
        <v>9050</v>
      </c>
      <c r="CF18" s="109">
        <f t="shared" si="22"/>
        <v>9050</v>
      </c>
      <c r="CG18" s="107"/>
      <c r="CH18" s="107"/>
    </row>
    <row r="19" ht="14.25" customHeight="1">
      <c r="A19" s="103"/>
      <c r="B19" s="104">
        <f t="shared" si="10"/>
        <v>44811</v>
      </c>
      <c r="C19" s="97"/>
      <c r="D19" s="105" t="s">
        <v>119</v>
      </c>
      <c r="E19" s="105"/>
      <c r="F19" s="105"/>
      <c r="G19" s="106">
        <v>0.0</v>
      </c>
      <c r="H19" s="105">
        <v>4.0</v>
      </c>
      <c r="I19" s="324">
        <v>14.0</v>
      </c>
      <c r="J19" s="105">
        <v>4.0</v>
      </c>
      <c r="K19" s="105">
        <v>0.0</v>
      </c>
      <c r="L19" s="107"/>
      <c r="M19" s="105">
        <v>0.0</v>
      </c>
      <c r="N19" s="105">
        <v>0.0</v>
      </c>
      <c r="O19" s="105">
        <v>0.0</v>
      </c>
      <c r="P19" s="107"/>
      <c r="Q19" s="105">
        <v>0.0</v>
      </c>
      <c r="R19" s="105">
        <v>0.0</v>
      </c>
      <c r="S19" s="105">
        <v>0.0</v>
      </c>
      <c r="T19" s="293">
        <f t="shared" si="6"/>
        <v>0</v>
      </c>
      <c r="U19" s="107"/>
      <c r="V19" s="105">
        <v>2.0</v>
      </c>
      <c r="W19" s="105">
        <v>0.0</v>
      </c>
      <c r="X19" s="105">
        <v>0.0</v>
      </c>
      <c r="Y19" s="105">
        <v>0.0</v>
      </c>
      <c r="Z19" s="105">
        <v>0.0</v>
      </c>
      <c r="AA19" s="106">
        <v>0.0</v>
      </c>
      <c r="AB19" s="106">
        <v>0.0</v>
      </c>
      <c r="AC19" s="107"/>
      <c r="AD19" s="105">
        <v>0.0</v>
      </c>
      <c r="AE19" s="105">
        <v>0.0</v>
      </c>
      <c r="AF19" s="105">
        <v>0.0</v>
      </c>
      <c r="AG19" s="105">
        <v>0.0</v>
      </c>
      <c r="AH19" s="105">
        <v>0.0</v>
      </c>
      <c r="AI19" s="105">
        <v>0.0</v>
      </c>
      <c r="AJ19" s="106">
        <v>0.0</v>
      </c>
      <c r="AK19" s="106">
        <v>0.0</v>
      </c>
      <c r="AL19" s="107"/>
      <c r="AM19" s="105">
        <v>0.0</v>
      </c>
      <c r="AN19" s="105">
        <v>0.0</v>
      </c>
      <c r="AO19" s="105">
        <v>0.0</v>
      </c>
      <c r="AP19" s="105">
        <v>0.0</v>
      </c>
      <c r="AQ19" s="105">
        <v>0.0</v>
      </c>
      <c r="AR19" s="105">
        <v>0.0</v>
      </c>
      <c r="AS19" s="106">
        <v>0.0</v>
      </c>
      <c r="AT19" s="106">
        <v>0.0</v>
      </c>
      <c r="AU19" s="110"/>
      <c r="AV19" s="108">
        <f t="shared" ref="AV19:AX19" si="23">sum(Z19+AI19+AR19)</f>
        <v>0</v>
      </c>
      <c r="AW19" s="109">
        <f t="shared" si="23"/>
        <v>0</v>
      </c>
      <c r="AX19" s="109">
        <f t="shared" si="23"/>
        <v>0</v>
      </c>
      <c r="AY19" s="107"/>
      <c r="AZ19" s="105">
        <v>1.0</v>
      </c>
      <c r="BA19" s="105">
        <v>1.0</v>
      </c>
      <c r="BB19" s="105">
        <v>0.0</v>
      </c>
      <c r="BC19" s="105">
        <v>0.0</v>
      </c>
      <c r="BD19" s="105">
        <v>0.0</v>
      </c>
      <c r="BE19" s="106">
        <v>0.0</v>
      </c>
      <c r="BF19" s="106">
        <v>0.0</v>
      </c>
      <c r="BG19" s="107"/>
      <c r="BH19" s="105">
        <v>0.0</v>
      </c>
      <c r="BI19" s="105">
        <v>0.0</v>
      </c>
      <c r="BJ19" s="105">
        <v>0.0</v>
      </c>
      <c r="BK19" s="105">
        <v>0.0</v>
      </c>
      <c r="BL19" s="105">
        <v>0.0</v>
      </c>
      <c r="BM19" s="105">
        <v>0.0</v>
      </c>
      <c r="BN19" s="106">
        <v>0.0</v>
      </c>
      <c r="BO19" s="106">
        <v>0.0</v>
      </c>
      <c r="BP19" s="107"/>
      <c r="BQ19" s="105">
        <v>2.0</v>
      </c>
      <c r="BR19" s="105">
        <v>2.0</v>
      </c>
      <c r="BS19" s="105">
        <v>0.0</v>
      </c>
      <c r="BT19" s="105">
        <v>0.0</v>
      </c>
      <c r="BU19" s="105">
        <v>1.0</v>
      </c>
      <c r="BV19" s="105">
        <v>0.0</v>
      </c>
      <c r="BW19" s="106">
        <v>0.0</v>
      </c>
      <c r="BX19" s="106">
        <v>0.0</v>
      </c>
      <c r="BY19" s="110"/>
      <c r="BZ19" s="108">
        <f t="shared" ref="BZ19:CB19" si="24">sum(BD19+BM19+BV19)</f>
        <v>0</v>
      </c>
      <c r="CA19" s="109">
        <f t="shared" si="24"/>
        <v>0</v>
      </c>
      <c r="CB19" s="109">
        <f t="shared" si="24"/>
        <v>0</v>
      </c>
      <c r="CC19" s="107"/>
      <c r="CD19" s="108">
        <f t="shared" ref="CD19:CF19" si="25">AV19+BZ19</f>
        <v>0</v>
      </c>
      <c r="CE19" s="109">
        <f t="shared" si="25"/>
        <v>0</v>
      </c>
      <c r="CF19" s="109">
        <f t="shared" si="25"/>
        <v>0</v>
      </c>
      <c r="CG19" s="107"/>
      <c r="CH19" s="107"/>
    </row>
    <row r="20" ht="14.25" customHeight="1">
      <c r="A20" s="103"/>
      <c r="B20" s="104">
        <f t="shared" si="10"/>
        <v>44812</v>
      </c>
      <c r="C20" s="97"/>
      <c r="D20" s="105" t="s">
        <v>119</v>
      </c>
      <c r="E20" s="105"/>
      <c r="F20" s="105"/>
      <c r="G20" s="106">
        <v>0.0</v>
      </c>
      <c r="H20" s="105">
        <v>3.0</v>
      </c>
      <c r="I20" s="105">
        <v>8.0</v>
      </c>
      <c r="J20" s="105">
        <v>4.0</v>
      </c>
      <c r="K20" s="105">
        <v>1.0</v>
      </c>
      <c r="L20" s="107"/>
      <c r="M20" s="105">
        <v>0.0</v>
      </c>
      <c r="N20" s="105">
        <v>0.0</v>
      </c>
      <c r="O20" s="105">
        <v>0.0</v>
      </c>
      <c r="P20" s="107"/>
      <c r="Q20" s="105">
        <v>0.0</v>
      </c>
      <c r="R20" s="105">
        <v>0.0</v>
      </c>
      <c r="S20" s="105">
        <v>0.0</v>
      </c>
      <c r="T20" s="293">
        <f t="shared" si="6"/>
        <v>1</v>
      </c>
      <c r="U20" s="107"/>
      <c r="V20" s="105">
        <v>0.0</v>
      </c>
      <c r="W20" s="105">
        <v>0.0</v>
      </c>
      <c r="X20" s="105">
        <v>0.0</v>
      </c>
      <c r="Y20" s="105">
        <v>0.0</v>
      </c>
      <c r="Z20" s="105">
        <v>0.0</v>
      </c>
      <c r="AA20" s="106">
        <v>0.0</v>
      </c>
      <c r="AB20" s="106">
        <v>0.0</v>
      </c>
      <c r="AC20" s="107"/>
      <c r="AD20" s="105">
        <v>0.0</v>
      </c>
      <c r="AE20" s="105">
        <v>0.0</v>
      </c>
      <c r="AF20" s="105">
        <v>0.0</v>
      </c>
      <c r="AG20" s="105">
        <v>0.0</v>
      </c>
      <c r="AH20" s="105">
        <v>0.0</v>
      </c>
      <c r="AI20" s="105">
        <v>0.0</v>
      </c>
      <c r="AJ20" s="106">
        <v>0.0</v>
      </c>
      <c r="AK20" s="106">
        <v>0.0</v>
      </c>
      <c r="AL20" s="107"/>
      <c r="AM20" s="105">
        <v>0.0</v>
      </c>
      <c r="AN20" s="105">
        <v>0.0</v>
      </c>
      <c r="AO20" s="105">
        <v>0.0</v>
      </c>
      <c r="AP20" s="105">
        <v>0.0</v>
      </c>
      <c r="AQ20" s="105">
        <v>0.0</v>
      </c>
      <c r="AR20" s="105">
        <v>0.0</v>
      </c>
      <c r="AS20" s="106">
        <v>0.0</v>
      </c>
      <c r="AT20" s="106">
        <v>0.0</v>
      </c>
      <c r="AU20" s="3"/>
      <c r="AV20" s="108">
        <f t="shared" ref="AV20:AX20" si="26">sum(Z20+AI20+AR20)</f>
        <v>0</v>
      </c>
      <c r="AW20" s="109">
        <f t="shared" si="26"/>
        <v>0</v>
      </c>
      <c r="AX20" s="109">
        <f t="shared" si="26"/>
        <v>0</v>
      </c>
      <c r="AY20" s="107"/>
      <c r="AZ20" s="105">
        <v>4.0</v>
      </c>
      <c r="BA20" s="105">
        <v>4.0</v>
      </c>
      <c r="BB20" s="105">
        <v>0.0</v>
      </c>
      <c r="BC20" s="105">
        <v>1.0</v>
      </c>
      <c r="BD20" s="105">
        <v>0.0</v>
      </c>
      <c r="BE20" s="106">
        <v>0.0</v>
      </c>
      <c r="BF20" s="106">
        <v>0.0</v>
      </c>
      <c r="BG20" s="107"/>
      <c r="BH20" s="105">
        <v>0.0</v>
      </c>
      <c r="BI20" s="105">
        <v>0.0</v>
      </c>
      <c r="BJ20" s="105">
        <v>0.0</v>
      </c>
      <c r="BK20" s="105">
        <v>0.0</v>
      </c>
      <c r="BL20" s="105">
        <v>0.0</v>
      </c>
      <c r="BM20" s="105">
        <v>0.0</v>
      </c>
      <c r="BN20" s="106">
        <v>0.0</v>
      </c>
      <c r="BO20" s="106">
        <v>0.0</v>
      </c>
      <c r="BP20" s="107"/>
      <c r="BQ20" s="105">
        <v>1.0</v>
      </c>
      <c r="BR20" s="105">
        <v>1.0</v>
      </c>
      <c r="BS20" s="105">
        <v>0.0</v>
      </c>
      <c r="BT20" s="105">
        <v>1.0</v>
      </c>
      <c r="BU20" s="105">
        <v>0.0</v>
      </c>
      <c r="BV20" s="105">
        <v>1.0</v>
      </c>
      <c r="BW20" s="106">
        <v>2500.0</v>
      </c>
      <c r="BX20" s="106">
        <v>2500.0</v>
      </c>
      <c r="BY20" s="3"/>
      <c r="BZ20" s="108">
        <f t="shared" ref="BZ20:CB20" si="27">sum(BD20+BM20+BV20)</f>
        <v>1</v>
      </c>
      <c r="CA20" s="109">
        <f t="shared" si="27"/>
        <v>2500</v>
      </c>
      <c r="CB20" s="109">
        <f t="shared" si="27"/>
        <v>2500</v>
      </c>
      <c r="CC20" s="107"/>
      <c r="CD20" s="108">
        <f t="shared" ref="CD20:CF20" si="28">AV20+BZ20</f>
        <v>1</v>
      </c>
      <c r="CE20" s="109">
        <f t="shared" si="28"/>
        <v>2500</v>
      </c>
      <c r="CF20" s="109">
        <f t="shared" si="28"/>
        <v>2500</v>
      </c>
      <c r="CG20" s="107"/>
      <c r="CH20" s="107"/>
    </row>
    <row r="21" ht="14.25" customHeight="1">
      <c r="A21" s="103"/>
      <c r="B21" s="104">
        <f t="shared" si="10"/>
        <v>44813</v>
      </c>
      <c r="C21" s="97"/>
      <c r="D21" s="105" t="s">
        <v>119</v>
      </c>
      <c r="E21" s="105"/>
      <c r="F21" s="105"/>
      <c r="G21" s="106">
        <v>0.0</v>
      </c>
      <c r="H21" s="105">
        <v>5.0</v>
      </c>
      <c r="I21" s="105">
        <v>36.0</v>
      </c>
      <c r="J21" s="105">
        <v>17.0</v>
      </c>
      <c r="K21" s="105">
        <v>4.0</v>
      </c>
      <c r="L21" s="107"/>
      <c r="M21" s="105">
        <v>0.0</v>
      </c>
      <c r="N21" s="105">
        <v>0.0</v>
      </c>
      <c r="O21" s="105">
        <v>0.0</v>
      </c>
      <c r="P21" s="107"/>
      <c r="Q21" s="105">
        <v>0.0</v>
      </c>
      <c r="R21" s="105">
        <v>0.0</v>
      </c>
      <c r="S21" s="105">
        <v>0.0</v>
      </c>
      <c r="T21" s="293">
        <f t="shared" si="6"/>
        <v>4</v>
      </c>
      <c r="U21" s="107"/>
      <c r="V21" s="105">
        <v>0.0</v>
      </c>
      <c r="W21" s="105">
        <v>0.0</v>
      </c>
      <c r="X21" s="105">
        <v>0.0</v>
      </c>
      <c r="Y21" s="105">
        <v>0.0</v>
      </c>
      <c r="Z21" s="105">
        <v>0.0</v>
      </c>
      <c r="AA21" s="106">
        <v>0.0</v>
      </c>
      <c r="AB21" s="106">
        <v>0.0</v>
      </c>
      <c r="AC21" s="107"/>
      <c r="AD21" s="105">
        <v>0.0</v>
      </c>
      <c r="AE21" s="105">
        <v>0.0</v>
      </c>
      <c r="AF21" s="105">
        <v>0.0</v>
      </c>
      <c r="AG21" s="105">
        <v>0.0</v>
      </c>
      <c r="AH21" s="105">
        <v>0.0</v>
      </c>
      <c r="AI21" s="105">
        <v>0.0</v>
      </c>
      <c r="AJ21" s="106">
        <v>0.0</v>
      </c>
      <c r="AK21" s="106">
        <v>0.0</v>
      </c>
      <c r="AL21" s="107"/>
      <c r="AM21" s="105">
        <v>3.0</v>
      </c>
      <c r="AN21" s="105">
        <v>1.0</v>
      </c>
      <c r="AO21" s="105">
        <v>2.0</v>
      </c>
      <c r="AP21" s="105">
        <v>0.0</v>
      </c>
      <c r="AQ21" s="105">
        <v>0.0</v>
      </c>
      <c r="AR21" s="105">
        <v>0.0</v>
      </c>
      <c r="AS21" s="106">
        <v>0.0</v>
      </c>
      <c r="AT21" s="106">
        <v>0.0</v>
      </c>
      <c r="AU21" s="3"/>
      <c r="AV21" s="108">
        <f t="shared" ref="AV21:AX21" si="29">sum(Z21+AI21+AR21)</f>
        <v>0</v>
      </c>
      <c r="AW21" s="109">
        <f t="shared" si="29"/>
        <v>0</v>
      </c>
      <c r="AX21" s="109">
        <f t="shared" si="29"/>
        <v>0</v>
      </c>
      <c r="AY21" s="107"/>
      <c r="AZ21" s="105">
        <v>0.0</v>
      </c>
      <c r="BA21" s="105">
        <v>0.0</v>
      </c>
      <c r="BB21" s="105">
        <v>0.0</v>
      </c>
      <c r="BC21" s="105">
        <v>0.0</v>
      </c>
      <c r="BD21" s="105">
        <v>0.0</v>
      </c>
      <c r="BE21" s="106">
        <v>0.0</v>
      </c>
      <c r="BF21" s="106">
        <v>0.0</v>
      </c>
      <c r="BG21" s="107"/>
      <c r="BH21" s="105">
        <v>0.0</v>
      </c>
      <c r="BI21" s="105">
        <v>0.0</v>
      </c>
      <c r="BJ21" s="105">
        <v>0.0</v>
      </c>
      <c r="BK21" s="105">
        <v>0.0</v>
      </c>
      <c r="BL21" s="105">
        <v>0.0</v>
      </c>
      <c r="BM21" s="105">
        <v>0.0</v>
      </c>
      <c r="BN21" s="106">
        <v>0.0</v>
      </c>
      <c r="BO21" s="106">
        <v>0.0</v>
      </c>
      <c r="BP21" s="107"/>
      <c r="BQ21" s="105">
        <v>0.0</v>
      </c>
      <c r="BR21" s="105">
        <v>0.0</v>
      </c>
      <c r="BS21" s="105">
        <v>0.0</v>
      </c>
      <c r="BT21" s="105">
        <v>0.0</v>
      </c>
      <c r="BU21" s="105">
        <v>0.0</v>
      </c>
      <c r="BV21" s="105">
        <v>0.0</v>
      </c>
      <c r="BW21" s="106">
        <v>0.0</v>
      </c>
      <c r="BX21" s="106">
        <v>0.0</v>
      </c>
      <c r="BY21" s="3"/>
      <c r="BZ21" s="108">
        <f t="shared" ref="BZ21:CB21" si="30">sum(BD21+BM21+BV21)</f>
        <v>0</v>
      </c>
      <c r="CA21" s="109">
        <f t="shared" si="30"/>
        <v>0</v>
      </c>
      <c r="CB21" s="109">
        <f t="shared" si="30"/>
        <v>0</v>
      </c>
      <c r="CC21" s="107"/>
      <c r="CD21" s="108">
        <f t="shared" ref="CD21:CF21" si="31">AV21+BZ21</f>
        <v>0</v>
      </c>
      <c r="CE21" s="109">
        <f t="shared" si="31"/>
        <v>0</v>
      </c>
      <c r="CF21" s="109">
        <f t="shared" si="31"/>
        <v>0</v>
      </c>
      <c r="CG21" s="107"/>
      <c r="CH21" s="107"/>
    </row>
    <row r="22" ht="14.25" customHeight="1">
      <c r="A22" s="103"/>
      <c r="B22" s="104">
        <f t="shared" si="10"/>
        <v>44814</v>
      </c>
      <c r="C22" s="97"/>
      <c r="D22" s="105" t="s">
        <v>119</v>
      </c>
      <c r="E22" s="105"/>
      <c r="F22" s="105"/>
      <c r="G22" s="106">
        <v>0.0</v>
      </c>
      <c r="H22" s="105">
        <v>3.0</v>
      </c>
      <c r="I22" s="105">
        <v>41.0</v>
      </c>
      <c r="J22" s="105">
        <v>27.0</v>
      </c>
      <c r="K22" s="105">
        <v>12.0</v>
      </c>
      <c r="L22" s="107"/>
      <c r="M22" s="105">
        <v>0.0</v>
      </c>
      <c r="N22" s="105">
        <v>0.0</v>
      </c>
      <c r="O22" s="105">
        <v>0.0</v>
      </c>
      <c r="P22" s="107"/>
      <c r="Q22" s="105">
        <v>0.0</v>
      </c>
      <c r="R22" s="105">
        <v>0.0</v>
      </c>
      <c r="S22" s="105">
        <v>0.0</v>
      </c>
      <c r="T22" s="293">
        <f t="shared" si="6"/>
        <v>12</v>
      </c>
      <c r="U22" s="107"/>
      <c r="V22" s="105">
        <v>0.0</v>
      </c>
      <c r="W22" s="105">
        <v>0.0</v>
      </c>
      <c r="X22" s="105">
        <v>0.0</v>
      </c>
      <c r="Y22" s="105">
        <v>0.0</v>
      </c>
      <c r="Z22" s="105">
        <v>0.0</v>
      </c>
      <c r="AA22" s="106">
        <v>0.0</v>
      </c>
      <c r="AB22" s="106">
        <v>0.0</v>
      </c>
      <c r="AC22" s="107"/>
      <c r="AD22" s="105">
        <v>0.0</v>
      </c>
      <c r="AE22" s="105">
        <v>0.0</v>
      </c>
      <c r="AF22" s="105">
        <v>0.0</v>
      </c>
      <c r="AG22" s="105">
        <v>0.0</v>
      </c>
      <c r="AH22" s="105">
        <v>0.0</v>
      </c>
      <c r="AI22" s="105">
        <v>0.0</v>
      </c>
      <c r="AJ22" s="106">
        <v>0.0</v>
      </c>
      <c r="AK22" s="106">
        <v>0.0</v>
      </c>
      <c r="AL22" s="107"/>
      <c r="AM22" s="105">
        <v>0.0</v>
      </c>
      <c r="AN22" s="105">
        <v>0.0</v>
      </c>
      <c r="AO22" s="105">
        <v>0.0</v>
      </c>
      <c r="AP22" s="105">
        <v>0.0</v>
      </c>
      <c r="AQ22" s="105">
        <v>0.0</v>
      </c>
      <c r="AR22" s="105">
        <v>0.0</v>
      </c>
      <c r="AS22" s="106">
        <v>0.0</v>
      </c>
      <c r="AT22" s="106">
        <v>0.0</v>
      </c>
      <c r="AU22" s="3"/>
      <c r="AV22" s="108">
        <f t="shared" ref="AV22:AX22" si="32">sum(Z22+AI22+AR22)</f>
        <v>0</v>
      </c>
      <c r="AW22" s="109">
        <f t="shared" si="32"/>
        <v>0</v>
      </c>
      <c r="AX22" s="109">
        <f t="shared" si="32"/>
        <v>0</v>
      </c>
      <c r="AY22" s="107"/>
      <c r="AZ22" s="105">
        <v>1.0</v>
      </c>
      <c r="BA22" s="105">
        <v>1.0</v>
      </c>
      <c r="BB22" s="105">
        <v>0.0</v>
      </c>
      <c r="BC22" s="105">
        <v>0.0</v>
      </c>
      <c r="BD22" s="105">
        <v>0.0</v>
      </c>
      <c r="BE22" s="106">
        <v>0.0</v>
      </c>
      <c r="BF22" s="106">
        <v>0.0</v>
      </c>
      <c r="BG22" s="107"/>
      <c r="BH22" s="105">
        <v>0.0</v>
      </c>
      <c r="BI22" s="105">
        <v>0.0</v>
      </c>
      <c r="BJ22" s="105">
        <v>0.0</v>
      </c>
      <c r="BK22" s="105">
        <v>0.0</v>
      </c>
      <c r="BL22" s="105">
        <v>0.0</v>
      </c>
      <c r="BM22" s="105">
        <v>0.0</v>
      </c>
      <c r="BN22" s="106">
        <v>0.0</v>
      </c>
      <c r="BO22" s="106">
        <v>0.0</v>
      </c>
      <c r="BP22" s="107"/>
      <c r="BQ22" s="105">
        <v>0.0</v>
      </c>
      <c r="BR22" s="105">
        <v>0.0</v>
      </c>
      <c r="BS22" s="105">
        <v>0.0</v>
      </c>
      <c r="BT22" s="105">
        <v>0.0</v>
      </c>
      <c r="BU22" s="105">
        <v>0.0</v>
      </c>
      <c r="BV22" s="105">
        <v>0.0</v>
      </c>
      <c r="BW22" s="106">
        <v>0.0</v>
      </c>
      <c r="BX22" s="106">
        <v>0.0</v>
      </c>
      <c r="BY22" s="3"/>
      <c r="BZ22" s="108">
        <f t="shared" ref="BZ22:CB22" si="33">sum(BD22+BM22+BV22)</f>
        <v>0</v>
      </c>
      <c r="CA22" s="109">
        <f t="shared" si="33"/>
        <v>0</v>
      </c>
      <c r="CB22" s="109">
        <f t="shared" si="33"/>
        <v>0</v>
      </c>
      <c r="CC22" s="107"/>
      <c r="CD22" s="108">
        <f t="shared" ref="CD22:CF22" si="34">AV22+BZ22</f>
        <v>0</v>
      </c>
      <c r="CE22" s="109">
        <f t="shared" si="34"/>
        <v>0</v>
      </c>
      <c r="CF22" s="109">
        <f t="shared" si="34"/>
        <v>0</v>
      </c>
      <c r="CG22" s="107"/>
      <c r="CH22" s="107"/>
    </row>
    <row r="23" ht="14.25" customHeight="1">
      <c r="A23" s="103"/>
      <c r="B23" s="104">
        <f t="shared" si="10"/>
        <v>44815</v>
      </c>
      <c r="C23" s="97"/>
      <c r="D23" s="105" t="s">
        <v>119</v>
      </c>
      <c r="E23" s="105"/>
      <c r="F23" s="105"/>
      <c r="G23" s="106">
        <v>0.0</v>
      </c>
      <c r="H23" s="105">
        <v>3.0</v>
      </c>
      <c r="I23" s="105">
        <v>25.0</v>
      </c>
      <c r="J23" s="105">
        <v>18.0</v>
      </c>
      <c r="K23" s="105">
        <v>10.0</v>
      </c>
      <c r="L23" s="107"/>
      <c r="M23" s="105">
        <v>0.0</v>
      </c>
      <c r="N23" s="105">
        <v>0.0</v>
      </c>
      <c r="O23" s="105">
        <v>0.0</v>
      </c>
      <c r="P23" s="107"/>
      <c r="Q23" s="105">
        <v>0.0</v>
      </c>
      <c r="R23" s="105">
        <v>0.0</v>
      </c>
      <c r="S23" s="105">
        <v>0.0</v>
      </c>
      <c r="T23" s="293">
        <f t="shared" si="6"/>
        <v>10</v>
      </c>
      <c r="U23" s="107"/>
      <c r="V23" s="105">
        <v>0.0</v>
      </c>
      <c r="W23" s="105">
        <v>0.0</v>
      </c>
      <c r="X23" s="105">
        <v>0.0</v>
      </c>
      <c r="Y23" s="105">
        <v>0.0</v>
      </c>
      <c r="Z23" s="105">
        <v>0.0</v>
      </c>
      <c r="AA23" s="106">
        <v>0.0</v>
      </c>
      <c r="AB23" s="106">
        <v>0.0</v>
      </c>
      <c r="AC23" s="107"/>
      <c r="AD23" s="105">
        <v>0.0</v>
      </c>
      <c r="AE23" s="105">
        <v>0.0</v>
      </c>
      <c r="AF23" s="105">
        <v>0.0</v>
      </c>
      <c r="AG23" s="105">
        <v>0.0</v>
      </c>
      <c r="AH23" s="105">
        <v>0.0</v>
      </c>
      <c r="AI23" s="105">
        <v>0.0</v>
      </c>
      <c r="AJ23" s="106">
        <v>0.0</v>
      </c>
      <c r="AK23" s="106">
        <v>0.0</v>
      </c>
      <c r="AL23" s="107"/>
      <c r="AM23" s="105">
        <v>0.0</v>
      </c>
      <c r="AN23" s="105">
        <v>0.0</v>
      </c>
      <c r="AO23" s="105">
        <v>0.0</v>
      </c>
      <c r="AP23" s="105">
        <v>0.0</v>
      </c>
      <c r="AQ23" s="105">
        <v>0.0</v>
      </c>
      <c r="AR23" s="105">
        <v>0.0</v>
      </c>
      <c r="AS23" s="106">
        <v>0.0</v>
      </c>
      <c r="AT23" s="106">
        <v>0.0</v>
      </c>
      <c r="AU23" s="3"/>
      <c r="AV23" s="108">
        <f t="shared" ref="AV23:AX23" si="35">sum(Z23+AI23+AR23)</f>
        <v>0</v>
      </c>
      <c r="AW23" s="109">
        <f t="shared" si="35"/>
        <v>0</v>
      </c>
      <c r="AX23" s="109">
        <f t="shared" si="35"/>
        <v>0</v>
      </c>
      <c r="AY23" s="107"/>
      <c r="AZ23" s="105">
        <v>0.0</v>
      </c>
      <c r="BA23" s="105">
        <v>0.0</v>
      </c>
      <c r="BB23" s="105">
        <v>0.0</v>
      </c>
      <c r="BC23" s="105">
        <v>0.0</v>
      </c>
      <c r="BD23" s="105">
        <v>0.0</v>
      </c>
      <c r="BE23" s="106">
        <v>0.0</v>
      </c>
      <c r="BF23" s="106">
        <v>0.0</v>
      </c>
      <c r="BG23" s="107"/>
      <c r="BH23" s="105">
        <v>0.0</v>
      </c>
      <c r="BI23" s="105">
        <v>0.0</v>
      </c>
      <c r="BJ23" s="105">
        <v>0.0</v>
      </c>
      <c r="BK23" s="105">
        <v>0.0</v>
      </c>
      <c r="BL23" s="105">
        <v>0.0</v>
      </c>
      <c r="BM23" s="105">
        <v>0.0</v>
      </c>
      <c r="BN23" s="106">
        <v>0.0</v>
      </c>
      <c r="BO23" s="106">
        <v>0.0</v>
      </c>
      <c r="BP23" s="107"/>
      <c r="BQ23" s="105">
        <v>0.0</v>
      </c>
      <c r="BR23" s="105">
        <v>0.0</v>
      </c>
      <c r="BS23" s="105">
        <v>0.0</v>
      </c>
      <c r="BT23" s="105">
        <v>0.0</v>
      </c>
      <c r="BU23" s="105">
        <v>0.0</v>
      </c>
      <c r="BV23" s="105">
        <v>0.0</v>
      </c>
      <c r="BW23" s="106">
        <v>0.0</v>
      </c>
      <c r="BX23" s="106">
        <v>0.0</v>
      </c>
      <c r="BY23" s="3"/>
      <c r="BZ23" s="108">
        <f t="shared" ref="BZ23:CB23" si="36">sum(BD23+BM23+BV23)</f>
        <v>0</v>
      </c>
      <c r="CA23" s="109">
        <f t="shared" si="36"/>
        <v>0</v>
      </c>
      <c r="CB23" s="109">
        <f t="shared" si="36"/>
        <v>0</v>
      </c>
      <c r="CC23" s="107"/>
      <c r="CD23" s="108">
        <f t="shared" ref="CD23:CF23" si="37">AV23+BZ23</f>
        <v>0</v>
      </c>
      <c r="CE23" s="109">
        <f t="shared" si="37"/>
        <v>0</v>
      </c>
      <c r="CF23" s="109">
        <f t="shared" si="37"/>
        <v>0</v>
      </c>
      <c r="CG23" s="107"/>
      <c r="CH23" s="107"/>
    </row>
    <row r="24" ht="14.25" customHeight="1">
      <c r="A24" s="103"/>
      <c r="B24" s="104">
        <f t="shared" si="10"/>
        <v>44816</v>
      </c>
      <c r="C24" s="97"/>
      <c r="D24" s="105" t="s">
        <v>119</v>
      </c>
      <c r="E24" s="105"/>
      <c r="F24" s="105"/>
      <c r="G24" s="106">
        <v>0.0</v>
      </c>
      <c r="H24" s="105">
        <v>3.0</v>
      </c>
      <c r="I24" s="105">
        <v>15.0</v>
      </c>
      <c r="J24" s="105">
        <v>11.0</v>
      </c>
      <c r="K24" s="105">
        <v>3.0</v>
      </c>
      <c r="L24" s="107"/>
      <c r="M24" s="105">
        <v>0.0</v>
      </c>
      <c r="N24" s="105">
        <v>0.0</v>
      </c>
      <c r="O24" s="105">
        <v>0.0</v>
      </c>
      <c r="P24" s="107"/>
      <c r="Q24" s="105">
        <v>0.0</v>
      </c>
      <c r="R24" s="105">
        <v>0.0</v>
      </c>
      <c r="S24" s="105">
        <v>0.0</v>
      </c>
      <c r="T24" s="293">
        <f t="shared" si="6"/>
        <v>3</v>
      </c>
      <c r="U24" s="107"/>
      <c r="V24" s="105">
        <v>0.0</v>
      </c>
      <c r="W24" s="105">
        <v>0.0</v>
      </c>
      <c r="X24" s="105">
        <v>0.0</v>
      </c>
      <c r="Y24" s="105">
        <v>0.0</v>
      </c>
      <c r="Z24" s="105">
        <v>0.0</v>
      </c>
      <c r="AA24" s="106">
        <v>0.0</v>
      </c>
      <c r="AB24" s="106">
        <v>0.0</v>
      </c>
      <c r="AC24" s="107"/>
      <c r="AD24" s="105">
        <v>0.0</v>
      </c>
      <c r="AE24" s="105">
        <v>0.0</v>
      </c>
      <c r="AF24" s="105">
        <v>0.0</v>
      </c>
      <c r="AG24" s="105">
        <v>0.0</v>
      </c>
      <c r="AH24" s="105">
        <v>0.0</v>
      </c>
      <c r="AI24" s="105">
        <v>0.0</v>
      </c>
      <c r="AJ24" s="106">
        <v>0.0</v>
      </c>
      <c r="AK24" s="106">
        <v>0.0</v>
      </c>
      <c r="AL24" s="107"/>
      <c r="AM24" s="105">
        <v>0.0</v>
      </c>
      <c r="AN24" s="105">
        <v>0.0</v>
      </c>
      <c r="AO24" s="105">
        <v>0.0</v>
      </c>
      <c r="AP24" s="105">
        <v>0.0</v>
      </c>
      <c r="AQ24" s="105">
        <v>0.0</v>
      </c>
      <c r="AR24" s="105">
        <v>0.0</v>
      </c>
      <c r="AS24" s="106">
        <v>0.0</v>
      </c>
      <c r="AT24" s="106">
        <v>0.0</v>
      </c>
      <c r="AU24" s="3"/>
      <c r="AV24" s="108">
        <f t="shared" ref="AV24:AX24" si="38">sum(Z24+AI24+AR24)</f>
        <v>0</v>
      </c>
      <c r="AW24" s="109">
        <f t="shared" si="38"/>
        <v>0</v>
      </c>
      <c r="AX24" s="109">
        <f t="shared" si="38"/>
        <v>0</v>
      </c>
      <c r="AY24" s="107"/>
      <c r="AZ24" s="105">
        <v>6.0</v>
      </c>
      <c r="BA24" s="105">
        <v>6.0</v>
      </c>
      <c r="BB24" s="105">
        <v>0.0</v>
      </c>
      <c r="BC24" s="105">
        <v>0.0</v>
      </c>
      <c r="BD24" s="105">
        <v>0.0</v>
      </c>
      <c r="BE24" s="106">
        <v>0.0</v>
      </c>
      <c r="BF24" s="106">
        <v>0.0</v>
      </c>
      <c r="BG24" s="107"/>
      <c r="BH24" s="105">
        <v>0.0</v>
      </c>
      <c r="BI24" s="105">
        <v>0.0</v>
      </c>
      <c r="BJ24" s="105">
        <v>0.0</v>
      </c>
      <c r="BK24" s="105">
        <v>0.0</v>
      </c>
      <c r="BL24" s="105">
        <v>0.0</v>
      </c>
      <c r="BM24" s="105">
        <v>0.0</v>
      </c>
      <c r="BN24" s="106">
        <v>0.0</v>
      </c>
      <c r="BO24" s="106">
        <v>0.0</v>
      </c>
      <c r="BP24" s="107"/>
      <c r="BQ24" s="105">
        <v>2.0</v>
      </c>
      <c r="BR24" s="105">
        <v>2.0</v>
      </c>
      <c r="BS24" s="105">
        <v>0.0</v>
      </c>
      <c r="BT24" s="105">
        <v>2.0</v>
      </c>
      <c r="BU24" s="105">
        <v>0.0</v>
      </c>
      <c r="BV24" s="105">
        <v>2.0</v>
      </c>
      <c r="BW24" s="106">
        <v>3250.0</v>
      </c>
      <c r="BX24" s="106">
        <v>3250.0</v>
      </c>
      <c r="BY24" s="3"/>
      <c r="BZ24" s="108">
        <f t="shared" ref="BZ24:CB24" si="39">sum(BD24+BM24+BV24)</f>
        <v>2</v>
      </c>
      <c r="CA24" s="109">
        <f t="shared" si="39"/>
        <v>3250</v>
      </c>
      <c r="CB24" s="109">
        <f t="shared" si="39"/>
        <v>3250</v>
      </c>
      <c r="CC24" s="107"/>
      <c r="CD24" s="108">
        <f t="shared" ref="CD24:CF24" si="40">AV24+BZ24</f>
        <v>2</v>
      </c>
      <c r="CE24" s="109">
        <f t="shared" si="40"/>
        <v>3250</v>
      </c>
      <c r="CF24" s="109">
        <f t="shared" si="40"/>
        <v>3250</v>
      </c>
      <c r="CG24" s="107"/>
      <c r="CH24" s="107"/>
    </row>
    <row r="25" ht="14.25" customHeight="1">
      <c r="A25" s="103"/>
      <c r="B25" s="104">
        <f t="shared" si="10"/>
        <v>44817</v>
      </c>
      <c r="C25" s="97"/>
      <c r="D25" s="105" t="s">
        <v>119</v>
      </c>
      <c r="E25" s="105"/>
      <c r="F25" s="105"/>
      <c r="G25" s="106">
        <v>0.0</v>
      </c>
      <c r="H25" s="105">
        <v>5.0</v>
      </c>
      <c r="I25" s="105">
        <v>14.0</v>
      </c>
      <c r="J25" s="105">
        <v>10.0</v>
      </c>
      <c r="K25" s="105">
        <v>2.0</v>
      </c>
      <c r="L25" s="107"/>
      <c r="M25" s="105">
        <v>0.0</v>
      </c>
      <c r="N25" s="105">
        <v>0.0</v>
      </c>
      <c r="O25" s="105">
        <v>0.0</v>
      </c>
      <c r="P25" s="107"/>
      <c r="Q25" s="105">
        <v>0.0</v>
      </c>
      <c r="R25" s="105">
        <v>0.0</v>
      </c>
      <c r="S25" s="105">
        <v>0.0</v>
      </c>
      <c r="T25" s="293">
        <f t="shared" si="6"/>
        <v>2</v>
      </c>
      <c r="U25" s="107"/>
      <c r="V25" s="105" t="s">
        <v>230</v>
      </c>
      <c r="W25" s="105">
        <v>6.0</v>
      </c>
      <c r="X25" s="105">
        <v>3.0</v>
      </c>
      <c r="Y25" s="105">
        <v>1.0</v>
      </c>
      <c r="Z25" s="105">
        <v>1.0</v>
      </c>
      <c r="AA25" s="106">
        <v>1500.0</v>
      </c>
      <c r="AB25" s="106">
        <v>1500.0</v>
      </c>
      <c r="AC25" s="107"/>
      <c r="AD25" s="105">
        <v>1.0</v>
      </c>
      <c r="AE25" s="105">
        <v>1.0</v>
      </c>
      <c r="AF25" s="105">
        <v>1.0</v>
      </c>
      <c r="AG25" s="105">
        <v>0.0</v>
      </c>
      <c r="AH25" s="105">
        <v>0.0</v>
      </c>
      <c r="AI25" s="105">
        <v>0.0</v>
      </c>
      <c r="AJ25" s="106">
        <v>0.0</v>
      </c>
      <c r="AK25" s="106">
        <v>0.0</v>
      </c>
      <c r="AL25" s="107"/>
      <c r="AM25" s="105">
        <v>0.0</v>
      </c>
      <c r="AN25" s="105">
        <v>0.0</v>
      </c>
      <c r="AO25" s="105">
        <v>0.0</v>
      </c>
      <c r="AP25" s="105">
        <v>0.0</v>
      </c>
      <c r="AQ25" s="105">
        <v>0.0</v>
      </c>
      <c r="AR25" s="105">
        <v>0.0</v>
      </c>
      <c r="AS25" s="106">
        <v>0.0</v>
      </c>
      <c r="AT25" s="106">
        <v>0.0</v>
      </c>
      <c r="AU25" s="3"/>
      <c r="AV25" s="108">
        <f t="shared" ref="AV25:AX25" si="41">sum(Z25+AI25+AR25)</f>
        <v>1</v>
      </c>
      <c r="AW25" s="109">
        <f t="shared" si="41"/>
        <v>1500</v>
      </c>
      <c r="AX25" s="109">
        <f t="shared" si="41"/>
        <v>1500</v>
      </c>
      <c r="AY25" s="107"/>
      <c r="AZ25" s="105">
        <v>9.0</v>
      </c>
      <c r="BA25" s="105">
        <v>9.0</v>
      </c>
      <c r="BB25" s="105">
        <v>1.0</v>
      </c>
      <c r="BC25" s="105">
        <v>0.0</v>
      </c>
      <c r="BD25" s="311">
        <v>1.0</v>
      </c>
      <c r="BE25" s="315">
        <v>3500.0</v>
      </c>
      <c r="BF25" s="315">
        <v>3500.0</v>
      </c>
      <c r="BG25" s="107"/>
      <c r="BH25" s="105">
        <v>0.0</v>
      </c>
      <c r="BI25" s="105">
        <v>0.0</v>
      </c>
      <c r="BJ25" s="105">
        <v>0.0</v>
      </c>
      <c r="BK25" s="105">
        <v>0.0</v>
      </c>
      <c r="BL25" s="105">
        <v>0.0</v>
      </c>
      <c r="BM25" s="105">
        <v>0.0</v>
      </c>
      <c r="BN25" s="106">
        <v>0.0</v>
      </c>
      <c r="BO25" s="106">
        <v>0.0</v>
      </c>
      <c r="BP25" s="107"/>
      <c r="BQ25" s="105">
        <v>0.0</v>
      </c>
      <c r="BR25" s="105">
        <v>0.0</v>
      </c>
      <c r="BS25" s="105">
        <v>0.0</v>
      </c>
      <c r="BT25" s="105">
        <v>0.0</v>
      </c>
      <c r="BU25" s="105">
        <v>0.0</v>
      </c>
      <c r="BV25" s="105">
        <v>0.0</v>
      </c>
      <c r="BW25" s="106">
        <v>0.0</v>
      </c>
      <c r="BX25" s="106">
        <v>0.0</v>
      </c>
      <c r="BY25" s="3"/>
      <c r="BZ25" s="108">
        <f t="shared" ref="BZ25:CB25" si="42">sum(BD25+BM25+BV25)</f>
        <v>1</v>
      </c>
      <c r="CA25" s="109">
        <f t="shared" si="42"/>
        <v>3500</v>
      </c>
      <c r="CB25" s="109">
        <f t="shared" si="42"/>
        <v>3500</v>
      </c>
      <c r="CC25" s="107"/>
      <c r="CD25" s="108">
        <f t="shared" ref="CD25:CF25" si="43">AV25+BZ25</f>
        <v>2</v>
      </c>
      <c r="CE25" s="109">
        <f t="shared" si="43"/>
        <v>5000</v>
      </c>
      <c r="CF25" s="109">
        <f t="shared" si="43"/>
        <v>5000</v>
      </c>
      <c r="CG25" s="107"/>
      <c r="CH25" s="107"/>
    </row>
    <row r="26" ht="14.25" customHeight="1">
      <c r="A26" s="103"/>
      <c r="B26" s="104">
        <f t="shared" si="10"/>
        <v>44818</v>
      </c>
      <c r="C26" s="97"/>
      <c r="D26" s="105" t="s">
        <v>119</v>
      </c>
      <c r="E26" s="105"/>
      <c r="F26" s="105"/>
      <c r="G26" s="106">
        <v>0.0</v>
      </c>
      <c r="H26" s="105">
        <v>1.0</v>
      </c>
      <c r="I26" s="105">
        <v>3.0</v>
      </c>
      <c r="J26" s="105">
        <v>1.0</v>
      </c>
      <c r="K26" s="105">
        <v>0.0</v>
      </c>
      <c r="L26" s="107"/>
      <c r="M26" s="105">
        <v>0.0</v>
      </c>
      <c r="N26" s="105">
        <v>0.0</v>
      </c>
      <c r="O26" s="105">
        <v>0.0</v>
      </c>
      <c r="P26" s="107"/>
      <c r="Q26" s="105">
        <v>0.0</v>
      </c>
      <c r="R26" s="105">
        <v>0.0</v>
      </c>
      <c r="S26" s="105">
        <v>0.0</v>
      </c>
      <c r="T26" s="293">
        <f t="shared" si="6"/>
        <v>0</v>
      </c>
      <c r="U26" s="107"/>
      <c r="V26" s="105">
        <v>2.0</v>
      </c>
      <c r="W26" s="105">
        <v>0.0</v>
      </c>
      <c r="X26" s="105">
        <v>1.0</v>
      </c>
      <c r="Y26" s="105">
        <v>0.0</v>
      </c>
      <c r="Z26" s="105">
        <v>0.0</v>
      </c>
      <c r="AA26" s="106">
        <v>0.0</v>
      </c>
      <c r="AB26" s="106">
        <v>0.0</v>
      </c>
      <c r="AC26" s="107"/>
      <c r="AD26" s="105">
        <v>0.0</v>
      </c>
      <c r="AE26" s="105">
        <v>0.0</v>
      </c>
      <c r="AF26" s="105">
        <v>0.0</v>
      </c>
      <c r="AG26" s="105">
        <v>0.0</v>
      </c>
      <c r="AH26" s="105">
        <v>0.0</v>
      </c>
      <c r="AI26" s="105">
        <v>0.0</v>
      </c>
      <c r="AJ26" s="106">
        <v>0.0</v>
      </c>
      <c r="AK26" s="106">
        <v>0.0</v>
      </c>
      <c r="AL26" s="107"/>
      <c r="AM26" s="105">
        <v>0.0</v>
      </c>
      <c r="AN26" s="105">
        <v>0.0</v>
      </c>
      <c r="AO26" s="105">
        <v>0.0</v>
      </c>
      <c r="AP26" s="105">
        <v>0.0</v>
      </c>
      <c r="AQ26" s="105">
        <v>0.0</v>
      </c>
      <c r="AR26" s="105">
        <v>0.0</v>
      </c>
      <c r="AS26" s="106">
        <v>0.0</v>
      </c>
      <c r="AT26" s="106">
        <v>0.0</v>
      </c>
      <c r="AU26" s="3"/>
      <c r="AV26" s="108">
        <f t="shared" ref="AV26:AX26" si="44">sum(Z26+AI26+AR26)</f>
        <v>0</v>
      </c>
      <c r="AW26" s="109">
        <f t="shared" si="44"/>
        <v>0</v>
      </c>
      <c r="AX26" s="109">
        <f t="shared" si="44"/>
        <v>0</v>
      </c>
      <c r="AY26" s="107"/>
      <c r="AZ26" s="105">
        <v>2.0</v>
      </c>
      <c r="BA26" s="105">
        <v>2.0</v>
      </c>
      <c r="BB26" s="105">
        <v>1.0</v>
      </c>
      <c r="BC26" s="105">
        <v>0.0</v>
      </c>
      <c r="BD26" s="311">
        <v>1.0</v>
      </c>
      <c r="BE26" s="315">
        <v>3500.0</v>
      </c>
      <c r="BF26" s="315">
        <v>3500.0</v>
      </c>
      <c r="BG26" s="107"/>
      <c r="BH26" s="105">
        <v>0.0</v>
      </c>
      <c r="BI26" s="105">
        <v>0.0</v>
      </c>
      <c r="BJ26" s="105">
        <v>0.0</v>
      </c>
      <c r="BK26" s="105">
        <v>0.0</v>
      </c>
      <c r="BL26" s="105">
        <v>0.0</v>
      </c>
      <c r="BM26" s="105">
        <v>0.0</v>
      </c>
      <c r="BN26" s="106">
        <v>0.0</v>
      </c>
      <c r="BO26" s="106">
        <v>0.0</v>
      </c>
      <c r="BP26" s="107"/>
      <c r="BQ26" s="105">
        <v>4.0</v>
      </c>
      <c r="BR26" s="105">
        <v>4.0</v>
      </c>
      <c r="BS26" s="105">
        <v>0.0</v>
      </c>
      <c r="BT26" s="105">
        <v>1.0</v>
      </c>
      <c r="BU26" s="105">
        <v>0.0</v>
      </c>
      <c r="BV26" s="105">
        <v>2.0</v>
      </c>
      <c r="BW26" s="106">
        <v>1000.0</v>
      </c>
      <c r="BX26" s="106">
        <v>3000.0</v>
      </c>
      <c r="BY26" s="3"/>
      <c r="BZ26" s="108">
        <f t="shared" ref="BZ26:CB26" si="45">sum(BD26+BM26+BV26)</f>
        <v>3</v>
      </c>
      <c r="CA26" s="109">
        <f t="shared" si="45"/>
        <v>4500</v>
      </c>
      <c r="CB26" s="109">
        <f t="shared" si="45"/>
        <v>6500</v>
      </c>
      <c r="CC26" s="107"/>
      <c r="CD26" s="108">
        <f t="shared" ref="CD26:CF26" si="46">AV26+BZ26</f>
        <v>3</v>
      </c>
      <c r="CE26" s="109">
        <f t="shared" si="46"/>
        <v>4500</v>
      </c>
      <c r="CF26" s="109">
        <f t="shared" si="46"/>
        <v>6500</v>
      </c>
      <c r="CG26" s="107"/>
      <c r="CH26" s="107"/>
    </row>
    <row r="27" ht="14.25" customHeight="1">
      <c r="A27" s="103"/>
      <c r="B27" s="104">
        <f t="shared" si="10"/>
        <v>44819</v>
      </c>
      <c r="C27" s="97"/>
      <c r="D27" s="105" t="s">
        <v>119</v>
      </c>
      <c r="E27" s="105"/>
      <c r="F27" s="105"/>
      <c r="G27" s="106">
        <v>0.0</v>
      </c>
      <c r="H27" s="105">
        <v>2.0</v>
      </c>
      <c r="I27" s="105">
        <v>5.0</v>
      </c>
      <c r="J27" s="105">
        <v>2.0</v>
      </c>
      <c r="K27" s="105">
        <v>1.0</v>
      </c>
      <c r="L27" s="107"/>
      <c r="M27" s="105">
        <v>0.0</v>
      </c>
      <c r="N27" s="105">
        <v>0.0</v>
      </c>
      <c r="O27" s="105">
        <v>0.0</v>
      </c>
      <c r="P27" s="107"/>
      <c r="Q27" s="105">
        <v>0.0</v>
      </c>
      <c r="R27" s="105">
        <v>0.0</v>
      </c>
      <c r="S27" s="105">
        <v>0.0</v>
      </c>
      <c r="T27" s="293">
        <f t="shared" si="6"/>
        <v>1</v>
      </c>
      <c r="U27" s="107"/>
      <c r="V27" s="105">
        <v>3.0</v>
      </c>
      <c r="W27" s="105">
        <v>2.0</v>
      </c>
      <c r="X27" s="105">
        <v>1.0</v>
      </c>
      <c r="Y27" s="105">
        <v>0.0</v>
      </c>
      <c r="Z27" s="105">
        <v>0.0</v>
      </c>
      <c r="AA27" s="106">
        <v>0.0</v>
      </c>
      <c r="AB27" s="106">
        <v>0.0</v>
      </c>
      <c r="AC27" s="107"/>
      <c r="AD27" s="105">
        <v>3.0</v>
      </c>
      <c r="AE27" s="105">
        <v>2.0</v>
      </c>
      <c r="AF27" s="105">
        <v>1.0</v>
      </c>
      <c r="AG27" s="105">
        <v>0.0</v>
      </c>
      <c r="AH27" s="105">
        <v>0.0</v>
      </c>
      <c r="AI27" s="105">
        <v>0.0</v>
      </c>
      <c r="AJ27" s="106">
        <v>0.0</v>
      </c>
      <c r="AK27" s="106">
        <v>0.0</v>
      </c>
      <c r="AL27" s="107"/>
      <c r="AM27" s="105">
        <v>0.0</v>
      </c>
      <c r="AN27" s="105">
        <v>0.0</v>
      </c>
      <c r="AO27" s="105">
        <v>0.0</v>
      </c>
      <c r="AP27" s="105">
        <v>0.0</v>
      </c>
      <c r="AQ27" s="105">
        <v>0.0</v>
      </c>
      <c r="AR27" s="105">
        <v>0.0</v>
      </c>
      <c r="AS27" s="106">
        <v>0.0</v>
      </c>
      <c r="AT27" s="106">
        <v>0.0</v>
      </c>
      <c r="AU27" s="3"/>
      <c r="AV27" s="108">
        <f t="shared" ref="AV27:AX27" si="47">sum(Z27+AI27+AR27)</f>
        <v>0</v>
      </c>
      <c r="AW27" s="109">
        <f t="shared" si="47"/>
        <v>0</v>
      </c>
      <c r="AX27" s="109">
        <f t="shared" si="47"/>
        <v>0</v>
      </c>
      <c r="AY27" s="107"/>
      <c r="AZ27" s="105">
        <v>2.0</v>
      </c>
      <c r="BA27" s="105">
        <v>2.0</v>
      </c>
      <c r="BB27" s="105">
        <v>0.0</v>
      </c>
      <c r="BC27" s="105">
        <v>0.0</v>
      </c>
      <c r="BD27" s="105">
        <v>0.0</v>
      </c>
      <c r="BE27" s="106">
        <v>0.0</v>
      </c>
      <c r="BF27" s="106">
        <v>0.0</v>
      </c>
      <c r="BG27" s="107"/>
      <c r="BH27" s="105">
        <v>0.0</v>
      </c>
      <c r="BI27" s="105">
        <v>0.0</v>
      </c>
      <c r="BJ27" s="105">
        <v>0.0</v>
      </c>
      <c r="BK27" s="105">
        <v>0.0</v>
      </c>
      <c r="BL27" s="105">
        <v>0.0</v>
      </c>
      <c r="BM27" s="105">
        <v>0.0</v>
      </c>
      <c r="BN27" s="106">
        <v>0.0</v>
      </c>
      <c r="BO27" s="106">
        <v>0.0</v>
      </c>
      <c r="BP27" s="107"/>
      <c r="BQ27" s="105">
        <v>2.0</v>
      </c>
      <c r="BR27" s="105">
        <v>2.0</v>
      </c>
      <c r="BS27" s="105">
        <v>0.0</v>
      </c>
      <c r="BT27" s="105">
        <v>0.0</v>
      </c>
      <c r="BU27" s="105">
        <v>0.0</v>
      </c>
      <c r="BV27" s="105">
        <v>0.0</v>
      </c>
      <c r="BW27" s="106">
        <v>0.0</v>
      </c>
      <c r="BX27" s="106">
        <v>0.0</v>
      </c>
      <c r="BY27" s="3"/>
      <c r="BZ27" s="108">
        <f t="shared" ref="BZ27:CB27" si="48">sum(BD27+BM27+BV27)</f>
        <v>0</v>
      </c>
      <c r="CA27" s="109">
        <f t="shared" si="48"/>
        <v>0</v>
      </c>
      <c r="CB27" s="109">
        <f t="shared" si="48"/>
        <v>0</v>
      </c>
      <c r="CC27" s="107"/>
      <c r="CD27" s="108">
        <f t="shared" ref="CD27:CF27" si="49">AV27+BZ27</f>
        <v>0</v>
      </c>
      <c r="CE27" s="109">
        <f t="shared" si="49"/>
        <v>0</v>
      </c>
      <c r="CF27" s="109">
        <f t="shared" si="49"/>
        <v>0</v>
      </c>
      <c r="CG27" s="107"/>
      <c r="CH27" s="107"/>
    </row>
    <row r="28" ht="14.25" customHeight="1">
      <c r="A28" s="103"/>
      <c r="B28" s="104">
        <f t="shared" si="10"/>
        <v>44820</v>
      </c>
      <c r="C28" s="97"/>
      <c r="D28" s="105" t="s">
        <v>119</v>
      </c>
      <c r="E28" s="105"/>
      <c r="F28" s="105"/>
      <c r="G28" s="106">
        <v>0.0</v>
      </c>
      <c r="H28" s="105">
        <v>2.0</v>
      </c>
      <c r="I28" s="105">
        <v>0.0</v>
      </c>
      <c r="J28" s="105">
        <v>0.0</v>
      </c>
      <c r="K28" s="105">
        <v>1.0</v>
      </c>
      <c r="L28" s="107"/>
      <c r="M28" s="105">
        <v>0.0</v>
      </c>
      <c r="N28" s="105">
        <v>0.0</v>
      </c>
      <c r="O28" s="105">
        <v>0.0</v>
      </c>
      <c r="P28" s="107"/>
      <c r="Q28" s="105">
        <v>0.0</v>
      </c>
      <c r="R28" s="105">
        <v>0.0</v>
      </c>
      <c r="S28" s="105">
        <v>0.0</v>
      </c>
      <c r="T28" s="293">
        <f t="shared" si="6"/>
        <v>1</v>
      </c>
      <c r="U28" s="107"/>
      <c r="V28" s="105">
        <v>0.0</v>
      </c>
      <c r="W28" s="105">
        <v>0.0</v>
      </c>
      <c r="X28" s="105">
        <v>0.0</v>
      </c>
      <c r="Y28" s="105">
        <v>0.0</v>
      </c>
      <c r="Z28" s="105">
        <v>0.0</v>
      </c>
      <c r="AA28" s="106">
        <v>0.0</v>
      </c>
      <c r="AB28" s="106">
        <v>0.0</v>
      </c>
      <c r="AC28" s="107"/>
      <c r="AD28" s="105">
        <v>0.0</v>
      </c>
      <c r="AE28" s="105">
        <v>0.0</v>
      </c>
      <c r="AF28" s="105">
        <v>0.0</v>
      </c>
      <c r="AG28" s="105">
        <v>0.0</v>
      </c>
      <c r="AH28" s="105">
        <v>0.0</v>
      </c>
      <c r="AI28" s="105">
        <v>0.0</v>
      </c>
      <c r="AJ28" s="106">
        <v>0.0</v>
      </c>
      <c r="AK28" s="106">
        <v>0.0</v>
      </c>
      <c r="AL28" s="107"/>
      <c r="AM28" s="105">
        <v>0.0</v>
      </c>
      <c r="AN28" s="105">
        <v>0.0</v>
      </c>
      <c r="AO28" s="105">
        <v>0.0</v>
      </c>
      <c r="AP28" s="105">
        <v>0.0</v>
      </c>
      <c r="AQ28" s="105">
        <v>0.0</v>
      </c>
      <c r="AR28" s="105">
        <v>0.0</v>
      </c>
      <c r="AS28" s="106">
        <v>0.0</v>
      </c>
      <c r="AT28" s="106">
        <v>0.0</v>
      </c>
      <c r="AU28" s="3"/>
      <c r="AV28" s="108">
        <f t="shared" ref="AV28:AX28" si="50">sum(Z28+AI28+AR28)</f>
        <v>0</v>
      </c>
      <c r="AW28" s="109">
        <f t="shared" si="50"/>
        <v>0</v>
      </c>
      <c r="AX28" s="109">
        <f t="shared" si="50"/>
        <v>0</v>
      </c>
      <c r="AY28" s="107"/>
      <c r="AZ28" s="105">
        <v>1.0</v>
      </c>
      <c r="BA28" s="105">
        <v>1.0</v>
      </c>
      <c r="BB28" s="105">
        <v>0.0</v>
      </c>
      <c r="BC28" s="105">
        <v>0.0</v>
      </c>
      <c r="BD28" s="105">
        <v>0.0</v>
      </c>
      <c r="BE28" s="106">
        <v>0.0</v>
      </c>
      <c r="BF28" s="106">
        <v>0.0</v>
      </c>
      <c r="BG28" s="107"/>
      <c r="BH28" s="105">
        <v>0.0</v>
      </c>
      <c r="BI28" s="105">
        <v>0.0</v>
      </c>
      <c r="BJ28" s="105">
        <v>0.0</v>
      </c>
      <c r="BK28" s="105">
        <v>0.0</v>
      </c>
      <c r="BL28" s="105">
        <v>0.0</v>
      </c>
      <c r="BM28" s="105">
        <v>0.0</v>
      </c>
      <c r="BN28" s="106">
        <v>0.0</v>
      </c>
      <c r="BO28" s="106">
        <v>0.0</v>
      </c>
      <c r="BP28" s="107"/>
      <c r="BQ28" s="105">
        <v>4.0</v>
      </c>
      <c r="BR28" s="105">
        <v>4.0</v>
      </c>
      <c r="BS28" s="105">
        <v>0.0</v>
      </c>
      <c r="BT28" s="105">
        <v>0.0</v>
      </c>
      <c r="BU28" s="105">
        <v>0.0</v>
      </c>
      <c r="BV28" s="105">
        <v>0.0</v>
      </c>
      <c r="BW28" s="106">
        <v>0.0</v>
      </c>
      <c r="BX28" s="106">
        <v>0.0</v>
      </c>
      <c r="BY28" s="3"/>
      <c r="BZ28" s="108">
        <f t="shared" ref="BZ28:CB28" si="51">sum(BD28+BM28+BV28)</f>
        <v>0</v>
      </c>
      <c r="CA28" s="109">
        <f t="shared" si="51"/>
        <v>0</v>
      </c>
      <c r="CB28" s="109">
        <f t="shared" si="51"/>
        <v>0</v>
      </c>
      <c r="CC28" s="107"/>
      <c r="CD28" s="108">
        <f t="shared" ref="CD28:CF28" si="52">AV28+BZ28</f>
        <v>0</v>
      </c>
      <c r="CE28" s="109">
        <f t="shared" si="52"/>
        <v>0</v>
      </c>
      <c r="CF28" s="109">
        <f t="shared" si="52"/>
        <v>0</v>
      </c>
      <c r="CG28" s="107"/>
      <c r="CH28" s="107"/>
    </row>
    <row r="29" ht="14.25" customHeight="1">
      <c r="A29" s="103"/>
      <c r="B29" s="104">
        <f t="shared" si="10"/>
        <v>44821</v>
      </c>
      <c r="C29" s="97"/>
      <c r="D29" s="105" t="s">
        <v>119</v>
      </c>
      <c r="E29" s="105"/>
      <c r="F29" s="105"/>
      <c r="G29" s="106">
        <v>0.0</v>
      </c>
      <c r="H29" s="105">
        <v>2.0</v>
      </c>
      <c r="I29" s="105">
        <v>0.0</v>
      </c>
      <c r="J29" s="105">
        <v>0.0</v>
      </c>
      <c r="K29" s="105">
        <v>1.0</v>
      </c>
      <c r="L29" s="107"/>
      <c r="M29" s="105">
        <v>0.0</v>
      </c>
      <c r="N29" s="105">
        <v>0.0</v>
      </c>
      <c r="O29" s="105">
        <v>0.0</v>
      </c>
      <c r="P29" s="107"/>
      <c r="Q29" s="105">
        <v>0.0</v>
      </c>
      <c r="R29" s="105">
        <v>0.0</v>
      </c>
      <c r="S29" s="105">
        <v>0.0</v>
      </c>
      <c r="T29" s="293">
        <f t="shared" si="6"/>
        <v>1</v>
      </c>
      <c r="U29" s="107"/>
      <c r="V29" s="105">
        <v>0.0</v>
      </c>
      <c r="W29" s="105">
        <v>0.0</v>
      </c>
      <c r="X29" s="105">
        <v>0.0</v>
      </c>
      <c r="Y29" s="105">
        <v>0.0</v>
      </c>
      <c r="Z29" s="105">
        <v>0.0</v>
      </c>
      <c r="AA29" s="106">
        <v>0.0</v>
      </c>
      <c r="AB29" s="106">
        <v>0.0</v>
      </c>
      <c r="AC29" s="107"/>
      <c r="AD29" s="105">
        <v>0.0</v>
      </c>
      <c r="AE29" s="105">
        <v>0.0</v>
      </c>
      <c r="AF29" s="105">
        <v>0.0</v>
      </c>
      <c r="AG29" s="105">
        <v>0.0</v>
      </c>
      <c r="AH29" s="105">
        <v>0.0</v>
      </c>
      <c r="AI29" s="105">
        <v>0.0</v>
      </c>
      <c r="AJ29" s="106">
        <v>0.0</v>
      </c>
      <c r="AK29" s="106">
        <v>0.0</v>
      </c>
      <c r="AL29" s="107"/>
      <c r="AM29" s="105">
        <v>0.0</v>
      </c>
      <c r="AN29" s="105">
        <v>0.0</v>
      </c>
      <c r="AO29" s="105">
        <v>0.0</v>
      </c>
      <c r="AP29" s="105">
        <v>0.0</v>
      </c>
      <c r="AQ29" s="105">
        <v>0.0</v>
      </c>
      <c r="AR29" s="105">
        <v>0.0</v>
      </c>
      <c r="AS29" s="106">
        <v>0.0</v>
      </c>
      <c r="AT29" s="106">
        <v>0.0</v>
      </c>
      <c r="AU29" s="3"/>
      <c r="AV29" s="108">
        <f t="shared" ref="AV29:AX29" si="53">sum(Z29+AI29+AR29)</f>
        <v>0</v>
      </c>
      <c r="AW29" s="109">
        <f t="shared" si="53"/>
        <v>0</v>
      </c>
      <c r="AX29" s="109">
        <f t="shared" si="53"/>
        <v>0</v>
      </c>
      <c r="AY29" s="107"/>
      <c r="AZ29" s="105">
        <v>0.0</v>
      </c>
      <c r="BA29" s="105">
        <v>0.0</v>
      </c>
      <c r="BB29" s="105">
        <v>0.0</v>
      </c>
      <c r="BC29" s="105">
        <v>0.0</v>
      </c>
      <c r="BD29" s="105">
        <v>0.0</v>
      </c>
      <c r="BE29" s="106">
        <v>0.0</v>
      </c>
      <c r="BF29" s="106">
        <v>0.0</v>
      </c>
      <c r="BG29" s="107"/>
      <c r="BH29" s="105">
        <v>0.0</v>
      </c>
      <c r="BI29" s="105">
        <v>0.0</v>
      </c>
      <c r="BJ29" s="105">
        <v>0.0</v>
      </c>
      <c r="BK29" s="105">
        <v>0.0</v>
      </c>
      <c r="BL29" s="105">
        <v>0.0</v>
      </c>
      <c r="BM29" s="105">
        <v>0.0</v>
      </c>
      <c r="BN29" s="106">
        <v>0.0</v>
      </c>
      <c r="BO29" s="106">
        <v>0.0</v>
      </c>
      <c r="BP29" s="107"/>
      <c r="BQ29" s="105">
        <v>0.0</v>
      </c>
      <c r="BR29" s="105">
        <v>0.0</v>
      </c>
      <c r="BS29" s="105">
        <v>0.0</v>
      </c>
      <c r="BT29" s="105">
        <v>0.0</v>
      </c>
      <c r="BU29" s="105">
        <v>0.0</v>
      </c>
      <c r="BV29" s="105">
        <v>0.0</v>
      </c>
      <c r="BW29" s="106">
        <v>0.0</v>
      </c>
      <c r="BX29" s="106">
        <v>0.0</v>
      </c>
      <c r="BY29" s="3"/>
      <c r="BZ29" s="108">
        <f t="shared" ref="BZ29:CB29" si="54">sum(BD29+BM29+BV29)</f>
        <v>0</v>
      </c>
      <c r="CA29" s="109">
        <f t="shared" si="54"/>
        <v>0</v>
      </c>
      <c r="CB29" s="109">
        <f t="shared" si="54"/>
        <v>0</v>
      </c>
      <c r="CC29" s="107"/>
      <c r="CD29" s="108">
        <f t="shared" ref="CD29:CF29" si="55">AV29+BZ29</f>
        <v>0</v>
      </c>
      <c r="CE29" s="109">
        <f t="shared" si="55"/>
        <v>0</v>
      </c>
      <c r="CF29" s="109">
        <f t="shared" si="55"/>
        <v>0</v>
      </c>
      <c r="CG29" s="107"/>
      <c r="CH29" s="107"/>
    </row>
    <row r="30" ht="14.25" customHeight="1">
      <c r="A30" s="103"/>
      <c r="B30" s="104">
        <f t="shared" si="10"/>
        <v>44822</v>
      </c>
      <c r="C30" s="97"/>
      <c r="D30" s="105" t="s">
        <v>119</v>
      </c>
      <c r="E30" s="105"/>
      <c r="F30" s="105"/>
      <c r="G30" s="106">
        <v>0.0</v>
      </c>
      <c r="H30" s="105">
        <v>2.0</v>
      </c>
      <c r="I30" s="105">
        <v>6.0</v>
      </c>
      <c r="J30" s="105">
        <v>5.0</v>
      </c>
      <c r="K30" s="105">
        <v>0.0</v>
      </c>
      <c r="L30" s="107"/>
      <c r="M30" s="105">
        <v>0.0</v>
      </c>
      <c r="N30" s="105">
        <v>0.0</v>
      </c>
      <c r="O30" s="105">
        <v>0.0</v>
      </c>
      <c r="P30" s="107"/>
      <c r="Q30" s="105">
        <v>0.0</v>
      </c>
      <c r="R30" s="105">
        <v>0.0</v>
      </c>
      <c r="S30" s="105">
        <v>0.0</v>
      </c>
      <c r="T30" s="293">
        <f t="shared" si="6"/>
        <v>0</v>
      </c>
      <c r="U30" s="107"/>
      <c r="V30" s="105">
        <v>0.0</v>
      </c>
      <c r="W30" s="105">
        <v>0.0</v>
      </c>
      <c r="X30" s="105">
        <v>0.0</v>
      </c>
      <c r="Y30" s="105">
        <v>0.0</v>
      </c>
      <c r="Z30" s="105">
        <v>0.0</v>
      </c>
      <c r="AA30" s="106">
        <v>0.0</v>
      </c>
      <c r="AB30" s="106">
        <v>0.0</v>
      </c>
      <c r="AC30" s="107"/>
      <c r="AD30" s="105">
        <v>0.0</v>
      </c>
      <c r="AE30" s="105">
        <v>0.0</v>
      </c>
      <c r="AF30" s="105">
        <v>0.0</v>
      </c>
      <c r="AG30" s="105">
        <v>0.0</v>
      </c>
      <c r="AH30" s="105">
        <v>0.0</v>
      </c>
      <c r="AI30" s="105">
        <v>0.0</v>
      </c>
      <c r="AJ30" s="106">
        <v>0.0</v>
      </c>
      <c r="AK30" s="106">
        <v>0.0</v>
      </c>
      <c r="AL30" s="107"/>
      <c r="AM30" s="105">
        <v>0.0</v>
      </c>
      <c r="AN30" s="105">
        <v>0.0</v>
      </c>
      <c r="AO30" s="105">
        <v>0.0</v>
      </c>
      <c r="AP30" s="105">
        <v>0.0</v>
      </c>
      <c r="AQ30" s="105">
        <v>0.0</v>
      </c>
      <c r="AR30" s="105">
        <v>0.0</v>
      </c>
      <c r="AS30" s="106">
        <v>0.0</v>
      </c>
      <c r="AT30" s="106">
        <v>0.0</v>
      </c>
      <c r="AU30" s="3"/>
      <c r="AV30" s="108">
        <f t="shared" ref="AV30:AX30" si="56">sum(Z30+AI30+AR30)</f>
        <v>0</v>
      </c>
      <c r="AW30" s="109">
        <f t="shared" si="56"/>
        <v>0</v>
      </c>
      <c r="AX30" s="109">
        <f t="shared" si="56"/>
        <v>0</v>
      </c>
      <c r="AY30" s="107"/>
      <c r="AZ30" s="105">
        <v>0.0</v>
      </c>
      <c r="BA30" s="105">
        <v>0.0</v>
      </c>
      <c r="BB30" s="105">
        <v>0.0</v>
      </c>
      <c r="BC30" s="105">
        <v>0.0</v>
      </c>
      <c r="BD30" s="105">
        <v>0.0</v>
      </c>
      <c r="BE30" s="106">
        <v>0.0</v>
      </c>
      <c r="BF30" s="106">
        <v>0.0</v>
      </c>
      <c r="BG30" s="107"/>
      <c r="BH30" s="105">
        <v>0.0</v>
      </c>
      <c r="BI30" s="105">
        <v>0.0</v>
      </c>
      <c r="BJ30" s="105">
        <v>0.0</v>
      </c>
      <c r="BK30" s="105">
        <v>0.0</v>
      </c>
      <c r="BL30" s="105">
        <v>0.0</v>
      </c>
      <c r="BM30" s="105">
        <v>0.0</v>
      </c>
      <c r="BN30" s="106">
        <v>0.0</v>
      </c>
      <c r="BO30" s="106">
        <v>0.0</v>
      </c>
      <c r="BP30" s="107"/>
      <c r="BQ30" s="105">
        <v>1.0</v>
      </c>
      <c r="BR30" s="105">
        <v>1.0</v>
      </c>
      <c r="BS30" s="105">
        <v>0.0</v>
      </c>
      <c r="BT30" s="105">
        <v>0.0</v>
      </c>
      <c r="BU30" s="105">
        <v>0.0</v>
      </c>
      <c r="BV30" s="105">
        <v>0.0</v>
      </c>
      <c r="BW30" s="106">
        <v>0.0</v>
      </c>
      <c r="BX30" s="106">
        <v>0.0</v>
      </c>
      <c r="BY30" s="3"/>
      <c r="BZ30" s="108">
        <f t="shared" ref="BZ30:CB30" si="57">sum(BD30+BM30+BV30)</f>
        <v>0</v>
      </c>
      <c r="CA30" s="109">
        <f t="shared" si="57"/>
        <v>0</v>
      </c>
      <c r="CB30" s="109">
        <f t="shared" si="57"/>
        <v>0</v>
      </c>
      <c r="CC30" s="107"/>
      <c r="CD30" s="108">
        <f t="shared" ref="CD30:CF30" si="58">AV30+BZ30</f>
        <v>0</v>
      </c>
      <c r="CE30" s="109">
        <f t="shared" si="58"/>
        <v>0</v>
      </c>
      <c r="CF30" s="109">
        <f t="shared" si="58"/>
        <v>0</v>
      </c>
      <c r="CG30" s="107"/>
      <c r="CH30" s="107"/>
    </row>
    <row r="31" ht="14.25" customHeight="1">
      <c r="A31" s="103"/>
      <c r="B31" s="104">
        <f t="shared" si="10"/>
        <v>44823</v>
      </c>
      <c r="C31" s="97"/>
      <c r="D31" s="105" t="s">
        <v>119</v>
      </c>
      <c r="E31" s="105"/>
      <c r="F31" s="105"/>
      <c r="G31" s="106">
        <v>0.0</v>
      </c>
      <c r="H31" s="105">
        <v>4.0</v>
      </c>
      <c r="I31" s="105">
        <v>11.0</v>
      </c>
      <c r="J31" s="105">
        <v>6.0</v>
      </c>
      <c r="K31" s="105">
        <v>3.0</v>
      </c>
      <c r="L31" s="107"/>
      <c r="M31" s="105">
        <v>0.0</v>
      </c>
      <c r="N31" s="105">
        <v>0.0</v>
      </c>
      <c r="O31" s="105">
        <v>0.0</v>
      </c>
      <c r="P31" s="107"/>
      <c r="Q31" s="105">
        <v>0.0</v>
      </c>
      <c r="R31" s="105">
        <v>0.0</v>
      </c>
      <c r="S31" s="105">
        <v>0.0</v>
      </c>
      <c r="T31" s="293">
        <f t="shared" si="6"/>
        <v>3</v>
      </c>
      <c r="U31" s="107"/>
      <c r="V31" s="105">
        <v>0.0</v>
      </c>
      <c r="W31" s="105">
        <v>0.0</v>
      </c>
      <c r="X31" s="105">
        <v>0.0</v>
      </c>
      <c r="Y31" s="105">
        <v>0.0</v>
      </c>
      <c r="Z31" s="105">
        <v>0.0</v>
      </c>
      <c r="AA31" s="106">
        <v>0.0</v>
      </c>
      <c r="AB31" s="106">
        <v>0.0</v>
      </c>
      <c r="AC31" s="107"/>
      <c r="AD31" s="105">
        <v>0.0</v>
      </c>
      <c r="AE31" s="105">
        <v>0.0</v>
      </c>
      <c r="AF31" s="105">
        <v>0.0</v>
      </c>
      <c r="AG31" s="105">
        <v>0.0</v>
      </c>
      <c r="AH31" s="105">
        <v>0.0</v>
      </c>
      <c r="AI31" s="105">
        <v>0.0</v>
      </c>
      <c r="AJ31" s="106">
        <v>0.0</v>
      </c>
      <c r="AK31" s="106">
        <v>0.0</v>
      </c>
      <c r="AL31" s="107"/>
      <c r="AM31" s="105">
        <v>0.0</v>
      </c>
      <c r="AN31" s="105">
        <v>0.0</v>
      </c>
      <c r="AO31" s="105">
        <v>0.0</v>
      </c>
      <c r="AP31" s="105">
        <v>0.0</v>
      </c>
      <c r="AQ31" s="105">
        <v>0.0</v>
      </c>
      <c r="AR31" s="105">
        <v>0.0</v>
      </c>
      <c r="AS31" s="106">
        <v>0.0</v>
      </c>
      <c r="AT31" s="106">
        <v>0.0</v>
      </c>
      <c r="AU31" s="3"/>
      <c r="AV31" s="108">
        <f t="shared" ref="AV31:AX31" si="59">sum(Z31+AI31+AR31)</f>
        <v>0</v>
      </c>
      <c r="AW31" s="109">
        <f t="shared" si="59"/>
        <v>0</v>
      </c>
      <c r="AX31" s="109">
        <f t="shared" si="59"/>
        <v>0</v>
      </c>
      <c r="AY31" s="107"/>
      <c r="AZ31" s="105">
        <v>1.0</v>
      </c>
      <c r="BA31" s="105">
        <v>1.0</v>
      </c>
      <c r="BB31" s="105">
        <v>0.0</v>
      </c>
      <c r="BC31" s="105">
        <v>0.0</v>
      </c>
      <c r="BD31" s="105">
        <v>0.0</v>
      </c>
      <c r="BE31" s="106">
        <v>0.0</v>
      </c>
      <c r="BF31" s="106">
        <v>0.0</v>
      </c>
      <c r="BG31" s="107"/>
      <c r="BH31" s="105">
        <v>0.0</v>
      </c>
      <c r="BI31" s="105">
        <v>0.0</v>
      </c>
      <c r="BJ31" s="105">
        <v>0.0</v>
      </c>
      <c r="BK31" s="105">
        <v>0.0</v>
      </c>
      <c r="BL31" s="105">
        <v>0.0</v>
      </c>
      <c r="BM31" s="105">
        <v>0.0</v>
      </c>
      <c r="BN31" s="106">
        <v>0.0</v>
      </c>
      <c r="BO31" s="106">
        <v>0.0</v>
      </c>
      <c r="BP31" s="107"/>
      <c r="BQ31" s="105">
        <v>1.0</v>
      </c>
      <c r="BR31" s="105">
        <v>1.0</v>
      </c>
      <c r="BS31" s="105">
        <v>0.0</v>
      </c>
      <c r="BT31" s="105">
        <v>1.0</v>
      </c>
      <c r="BU31" s="105">
        <v>0.0</v>
      </c>
      <c r="BV31" s="105">
        <v>1.0</v>
      </c>
      <c r="BW31" s="106">
        <v>2500.0</v>
      </c>
      <c r="BX31" s="106">
        <v>3500.0</v>
      </c>
      <c r="BY31" s="3"/>
      <c r="BZ31" s="108">
        <f t="shared" ref="BZ31:CB31" si="60">sum(BD31+BM31+BV31)</f>
        <v>1</v>
      </c>
      <c r="CA31" s="109">
        <f t="shared" si="60"/>
        <v>2500</v>
      </c>
      <c r="CB31" s="109">
        <f t="shared" si="60"/>
        <v>3500</v>
      </c>
      <c r="CC31" s="107"/>
      <c r="CD31" s="108">
        <f t="shared" ref="CD31:CF31" si="61">AV31+BZ31</f>
        <v>1</v>
      </c>
      <c r="CE31" s="109">
        <f t="shared" si="61"/>
        <v>2500</v>
      </c>
      <c r="CF31" s="109">
        <f t="shared" si="61"/>
        <v>3500</v>
      </c>
      <c r="CG31" s="107"/>
      <c r="CH31" s="107"/>
    </row>
    <row r="32" ht="14.25" customHeight="1">
      <c r="A32" s="103"/>
      <c r="B32" s="104">
        <f t="shared" si="10"/>
        <v>44824</v>
      </c>
      <c r="C32" s="97"/>
      <c r="D32" s="105" t="s">
        <v>119</v>
      </c>
      <c r="E32" s="105"/>
      <c r="F32" s="105"/>
      <c r="G32" s="106">
        <v>0.0</v>
      </c>
      <c r="H32" s="105">
        <v>1.0</v>
      </c>
      <c r="I32" s="105">
        <v>6.0</v>
      </c>
      <c r="J32" s="105">
        <v>6.0</v>
      </c>
      <c r="K32" s="105">
        <v>2.0</v>
      </c>
      <c r="L32" s="107"/>
      <c r="M32" s="105">
        <v>0.0</v>
      </c>
      <c r="N32" s="105">
        <v>0.0</v>
      </c>
      <c r="O32" s="105">
        <v>0.0</v>
      </c>
      <c r="P32" s="107"/>
      <c r="Q32" s="105">
        <v>0.0</v>
      </c>
      <c r="R32" s="105">
        <v>0.0</v>
      </c>
      <c r="S32" s="105">
        <v>0.0</v>
      </c>
      <c r="T32" s="293">
        <f t="shared" si="6"/>
        <v>2</v>
      </c>
      <c r="U32" s="107"/>
      <c r="V32" s="105" t="s">
        <v>231</v>
      </c>
      <c r="W32" s="105">
        <v>1.0</v>
      </c>
      <c r="X32" s="105">
        <v>0.0</v>
      </c>
      <c r="Y32" s="105">
        <v>0.0</v>
      </c>
      <c r="Z32" s="105">
        <v>0.0</v>
      </c>
      <c r="AA32" s="106">
        <v>0.0</v>
      </c>
      <c r="AB32" s="106">
        <v>0.0</v>
      </c>
      <c r="AC32" s="107"/>
      <c r="AD32" s="105">
        <v>3.0</v>
      </c>
      <c r="AE32" s="105">
        <v>1.0</v>
      </c>
      <c r="AF32" s="105">
        <v>2.0</v>
      </c>
      <c r="AG32" s="105">
        <v>0.0</v>
      </c>
      <c r="AH32" s="105">
        <v>0.0</v>
      </c>
      <c r="AI32" s="105">
        <v>0.0</v>
      </c>
      <c r="AJ32" s="106">
        <v>0.0</v>
      </c>
      <c r="AK32" s="106">
        <v>0.0</v>
      </c>
      <c r="AL32" s="107"/>
      <c r="AM32" s="105">
        <v>0.0</v>
      </c>
      <c r="AN32" s="105">
        <v>0.0</v>
      </c>
      <c r="AO32" s="105">
        <v>0.0</v>
      </c>
      <c r="AP32" s="105">
        <v>0.0</v>
      </c>
      <c r="AQ32" s="105">
        <v>0.0</v>
      </c>
      <c r="AR32" s="105">
        <v>0.0</v>
      </c>
      <c r="AS32" s="106">
        <v>0.0</v>
      </c>
      <c r="AT32" s="106">
        <v>0.0</v>
      </c>
      <c r="AU32" s="3"/>
      <c r="AV32" s="108">
        <f t="shared" ref="AV32:AX32" si="62">sum(Z32+AI32+AR32)</f>
        <v>0</v>
      </c>
      <c r="AW32" s="109">
        <f t="shared" si="62"/>
        <v>0</v>
      </c>
      <c r="AX32" s="109">
        <f t="shared" si="62"/>
        <v>0</v>
      </c>
      <c r="AY32" s="107"/>
      <c r="AZ32" s="105">
        <v>0.0</v>
      </c>
      <c r="BA32" s="105">
        <v>3.0</v>
      </c>
      <c r="BB32" s="105">
        <v>3.0</v>
      </c>
      <c r="BC32" s="105">
        <v>0.0</v>
      </c>
      <c r="BD32" s="105">
        <v>1.0</v>
      </c>
      <c r="BE32" s="106">
        <v>2000.0</v>
      </c>
      <c r="BF32" s="106">
        <v>2000.0</v>
      </c>
      <c r="BG32" s="107"/>
      <c r="BH32" s="105">
        <v>0.0</v>
      </c>
      <c r="BI32" s="105">
        <v>0.0</v>
      </c>
      <c r="BJ32" s="105">
        <v>0.0</v>
      </c>
      <c r="BK32" s="105">
        <v>0.0</v>
      </c>
      <c r="BL32" s="105">
        <v>0.0</v>
      </c>
      <c r="BM32" s="105">
        <v>0.0</v>
      </c>
      <c r="BN32" s="106">
        <v>0.0</v>
      </c>
      <c r="BO32" s="106">
        <v>0.0</v>
      </c>
      <c r="BP32" s="107"/>
      <c r="BQ32" s="105">
        <v>2.0</v>
      </c>
      <c r="BR32" s="105">
        <v>2.0</v>
      </c>
      <c r="BS32" s="105">
        <v>0.0</v>
      </c>
      <c r="BT32" s="105">
        <v>0.0</v>
      </c>
      <c r="BU32" s="105">
        <v>0.0</v>
      </c>
      <c r="BV32" s="105">
        <v>0.0</v>
      </c>
      <c r="BW32" s="106">
        <v>0.0</v>
      </c>
      <c r="BX32" s="106">
        <v>0.0</v>
      </c>
      <c r="BY32" s="3"/>
      <c r="BZ32" s="108">
        <f t="shared" ref="BZ32:CB32" si="63">sum(BD32+BM32+BV32)</f>
        <v>1</v>
      </c>
      <c r="CA32" s="109">
        <f t="shared" si="63"/>
        <v>2000</v>
      </c>
      <c r="CB32" s="109">
        <f t="shared" si="63"/>
        <v>2000</v>
      </c>
      <c r="CC32" s="107"/>
      <c r="CD32" s="108">
        <f t="shared" ref="CD32:CF32" si="64">AV32+BZ32</f>
        <v>1</v>
      </c>
      <c r="CE32" s="109">
        <f t="shared" si="64"/>
        <v>2000</v>
      </c>
      <c r="CF32" s="109">
        <f t="shared" si="64"/>
        <v>2000</v>
      </c>
      <c r="CG32" s="107"/>
      <c r="CH32" s="107"/>
    </row>
    <row r="33" ht="15.75" customHeight="1">
      <c r="A33" s="111">
        <v>2.0</v>
      </c>
      <c r="B33" s="104">
        <f t="shared" si="10"/>
        <v>44825</v>
      </c>
      <c r="C33" s="97"/>
      <c r="D33" s="105" t="s">
        <v>119</v>
      </c>
      <c r="E33" s="105"/>
      <c r="F33" s="105"/>
      <c r="G33" s="106">
        <v>0.0</v>
      </c>
      <c r="H33" s="105">
        <v>1.0</v>
      </c>
      <c r="I33" s="105">
        <v>5.0</v>
      </c>
      <c r="J33" s="105">
        <v>5.0</v>
      </c>
      <c r="K33" s="105">
        <v>3.0</v>
      </c>
      <c r="L33" s="107"/>
      <c r="M33" s="105">
        <v>0.0</v>
      </c>
      <c r="N33" s="105">
        <v>0.0</v>
      </c>
      <c r="O33" s="105">
        <v>0.0</v>
      </c>
      <c r="P33" s="107"/>
      <c r="Q33" s="105">
        <v>0.0</v>
      </c>
      <c r="R33" s="105">
        <v>0.0</v>
      </c>
      <c r="S33" s="105">
        <v>0.0</v>
      </c>
      <c r="T33" s="293">
        <f t="shared" si="6"/>
        <v>3</v>
      </c>
      <c r="U33" s="107"/>
      <c r="V33" s="105">
        <v>1.0</v>
      </c>
      <c r="W33" s="105">
        <v>0.0</v>
      </c>
      <c r="X33" s="105">
        <v>0.0</v>
      </c>
      <c r="Y33" s="105">
        <v>0.0</v>
      </c>
      <c r="Z33" s="105">
        <v>1.0</v>
      </c>
      <c r="AA33" s="106">
        <v>500.0</v>
      </c>
      <c r="AB33" s="106">
        <v>3500.0</v>
      </c>
      <c r="AC33" s="107"/>
      <c r="AD33" s="105">
        <v>1.0</v>
      </c>
      <c r="AE33" s="105">
        <v>1.0</v>
      </c>
      <c r="AF33" s="105">
        <v>0.0</v>
      </c>
      <c r="AG33" s="105">
        <v>0.0</v>
      </c>
      <c r="AH33" s="105">
        <v>0.0</v>
      </c>
      <c r="AI33" s="105">
        <v>0.0</v>
      </c>
      <c r="AJ33" s="106">
        <v>0.0</v>
      </c>
      <c r="AK33" s="106">
        <v>0.0</v>
      </c>
      <c r="AL33" s="107"/>
      <c r="AM33" s="105">
        <v>0.0</v>
      </c>
      <c r="AN33" s="105">
        <v>0.0</v>
      </c>
      <c r="AO33" s="105">
        <v>0.0</v>
      </c>
      <c r="AP33" s="105">
        <v>0.0</v>
      </c>
      <c r="AQ33" s="105">
        <v>0.0</v>
      </c>
      <c r="AR33" s="105">
        <v>0.0</v>
      </c>
      <c r="AS33" s="106">
        <v>0.0</v>
      </c>
      <c r="AT33" s="106">
        <v>0.0</v>
      </c>
      <c r="AU33" s="3"/>
      <c r="AV33" s="108">
        <f t="shared" ref="AV33:AX33" si="65">sum(Z33+AI33+AR33)</f>
        <v>1</v>
      </c>
      <c r="AW33" s="109">
        <f t="shared" si="65"/>
        <v>500</v>
      </c>
      <c r="AX33" s="109">
        <f t="shared" si="65"/>
        <v>3500</v>
      </c>
      <c r="AY33" s="107"/>
      <c r="AZ33" s="105">
        <v>0.0</v>
      </c>
      <c r="BA33" s="105">
        <v>0.0</v>
      </c>
      <c r="BB33" s="105">
        <v>0.0</v>
      </c>
      <c r="BC33" s="105">
        <v>0.0</v>
      </c>
      <c r="BD33" s="105">
        <v>0.0</v>
      </c>
      <c r="BE33" s="106">
        <v>0.0</v>
      </c>
      <c r="BF33" s="106">
        <v>0.0</v>
      </c>
      <c r="BG33" s="107"/>
      <c r="BH33" s="105">
        <v>0.0</v>
      </c>
      <c r="BI33" s="105">
        <v>0.0</v>
      </c>
      <c r="BJ33" s="105">
        <v>0.0</v>
      </c>
      <c r="BK33" s="105">
        <v>0.0</v>
      </c>
      <c r="BL33" s="105">
        <v>0.0</v>
      </c>
      <c r="BM33" s="105">
        <v>0.0</v>
      </c>
      <c r="BN33" s="106">
        <v>0.0</v>
      </c>
      <c r="BO33" s="106">
        <v>0.0</v>
      </c>
      <c r="BP33" s="107"/>
      <c r="BQ33" s="105">
        <v>3.0</v>
      </c>
      <c r="BR33" s="105">
        <v>1.0</v>
      </c>
      <c r="BS33" s="105">
        <v>1.0</v>
      </c>
      <c r="BT33" s="105">
        <v>1.0</v>
      </c>
      <c r="BU33" s="105">
        <v>0.0</v>
      </c>
      <c r="BV33" s="105">
        <v>1.0</v>
      </c>
      <c r="BW33" s="106">
        <v>1500.0</v>
      </c>
      <c r="BX33" s="106">
        <v>3000.0</v>
      </c>
      <c r="BY33" s="3"/>
      <c r="BZ33" s="108">
        <f t="shared" ref="BZ33:CB33" si="66">sum(BD33+BM33+BV33)</f>
        <v>1</v>
      </c>
      <c r="CA33" s="109">
        <f t="shared" si="66"/>
        <v>1500</v>
      </c>
      <c r="CB33" s="109">
        <f t="shared" si="66"/>
        <v>3000</v>
      </c>
      <c r="CC33" s="107"/>
      <c r="CD33" s="108">
        <f t="shared" ref="CD33:CF33" si="67">AV33+BZ33</f>
        <v>2</v>
      </c>
      <c r="CE33" s="109">
        <f t="shared" si="67"/>
        <v>2000</v>
      </c>
      <c r="CF33" s="109">
        <f t="shared" si="67"/>
        <v>6500</v>
      </c>
      <c r="CG33" s="107"/>
      <c r="CH33" s="107"/>
    </row>
    <row r="34" ht="14.25" customHeight="1">
      <c r="A34" s="103"/>
      <c r="B34" s="104">
        <f t="shared" si="10"/>
        <v>44826</v>
      </c>
      <c r="C34" s="97"/>
      <c r="D34" s="105" t="s">
        <v>119</v>
      </c>
      <c r="E34" s="105"/>
      <c r="F34" s="105"/>
      <c r="G34" s="106">
        <v>0.0</v>
      </c>
      <c r="H34" s="105">
        <v>0.0</v>
      </c>
      <c r="I34" s="105">
        <v>0.0</v>
      </c>
      <c r="J34" s="105">
        <v>0.0</v>
      </c>
      <c r="K34" s="105">
        <v>0.0</v>
      </c>
      <c r="L34" s="107"/>
      <c r="M34" s="105">
        <v>0.0</v>
      </c>
      <c r="N34" s="105">
        <v>0.0</v>
      </c>
      <c r="O34" s="105">
        <v>0.0</v>
      </c>
      <c r="P34" s="107"/>
      <c r="Q34" s="105">
        <v>0.0</v>
      </c>
      <c r="R34" s="105">
        <v>0.0</v>
      </c>
      <c r="S34" s="105">
        <v>0.0</v>
      </c>
      <c r="T34" s="293">
        <f t="shared" si="6"/>
        <v>0</v>
      </c>
      <c r="U34" s="107"/>
      <c r="V34" s="105">
        <v>0.0</v>
      </c>
      <c r="W34" s="105">
        <v>0.0</v>
      </c>
      <c r="X34" s="105">
        <v>0.0</v>
      </c>
      <c r="Y34" s="105">
        <v>0.0</v>
      </c>
      <c r="Z34" s="105">
        <v>0.0</v>
      </c>
      <c r="AA34" s="106">
        <v>0.0</v>
      </c>
      <c r="AB34" s="106">
        <v>0.0</v>
      </c>
      <c r="AC34" s="107"/>
      <c r="AD34" s="105">
        <v>0.0</v>
      </c>
      <c r="AE34" s="105">
        <v>0.0</v>
      </c>
      <c r="AF34" s="105">
        <v>0.0</v>
      </c>
      <c r="AG34" s="105">
        <v>0.0</v>
      </c>
      <c r="AH34" s="105">
        <v>0.0</v>
      </c>
      <c r="AI34" s="105">
        <v>0.0</v>
      </c>
      <c r="AJ34" s="106">
        <v>0.0</v>
      </c>
      <c r="AK34" s="106">
        <v>0.0</v>
      </c>
      <c r="AL34" s="107"/>
      <c r="AM34" s="105">
        <v>0.0</v>
      </c>
      <c r="AN34" s="105">
        <v>0.0</v>
      </c>
      <c r="AO34" s="105">
        <v>0.0</v>
      </c>
      <c r="AP34" s="105">
        <v>0.0</v>
      </c>
      <c r="AQ34" s="105">
        <v>0.0</v>
      </c>
      <c r="AR34" s="105">
        <v>0.0</v>
      </c>
      <c r="AS34" s="106">
        <v>0.0</v>
      </c>
      <c r="AT34" s="106">
        <v>0.0</v>
      </c>
      <c r="AU34" s="3"/>
      <c r="AV34" s="108">
        <f t="shared" ref="AV34:AX34" si="68">sum(Z34+AI34+AR34)</f>
        <v>0</v>
      </c>
      <c r="AW34" s="109">
        <f t="shared" si="68"/>
        <v>0</v>
      </c>
      <c r="AX34" s="109">
        <f t="shared" si="68"/>
        <v>0</v>
      </c>
      <c r="AY34" s="107"/>
      <c r="AZ34" s="105">
        <v>0.0</v>
      </c>
      <c r="BA34" s="105">
        <v>0.0</v>
      </c>
      <c r="BB34" s="105">
        <v>0.0</v>
      </c>
      <c r="BC34" s="105">
        <v>0.0</v>
      </c>
      <c r="BD34" s="105">
        <v>0.0</v>
      </c>
      <c r="BE34" s="106">
        <v>0.0</v>
      </c>
      <c r="BF34" s="106">
        <v>0.0</v>
      </c>
      <c r="BG34" s="107"/>
      <c r="BH34" s="105">
        <v>0.0</v>
      </c>
      <c r="BI34" s="105">
        <v>0.0</v>
      </c>
      <c r="BJ34" s="105">
        <v>0.0</v>
      </c>
      <c r="BK34" s="105">
        <v>0.0</v>
      </c>
      <c r="BL34" s="105">
        <v>0.0</v>
      </c>
      <c r="BM34" s="105">
        <v>0.0</v>
      </c>
      <c r="BN34" s="106">
        <v>0.0</v>
      </c>
      <c r="BO34" s="106">
        <v>0.0</v>
      </c>
      <c r="BP34" s="107"/>
      <c r="BQ34" s="105">
        <v>1.0</v>
      </c>
      <c r="BR34" s="105">
        <v>1.0</v>
      </c>
      <c r="BS34" s="105">
        <v>1.0</v>
      </c>
      <c r="BT34" s="105">
        <v>0.0</v>
      </c>
      <c r="BU34" s="105">
        <v>0.0</v>
      </c>
      <c r="BV34" s="105">
        <v>0.0</v>
      </c>
      <c r="BW34" s="106">
        <v>0.0</v>
      </c>
      <c r="BX34" s="106">
        <v>0.0</v>
      </c>
      <c r="BY34" s="3"/>
      <c r="BZ34" s="108">
        <f t="shared" ref="BZ34:CB34" si="69">sum(BD34+BM34+BV34)</f>
        <v>0</v>
      </c>
      <c r="CA34" s="109">
        <f t="shared" si="69"/>
        <v>0</v>
      </c>
      <c r="CB34" s="109">
        <f t="shared" si="69"/>
        <v>0</v>
      </c>
      <c r="CC34" s="107"/>
      <c r="CD34" s="108">
        <f t="shared" ref="CD34:CF34" si="70">AV34+BZ34</f>
        <v>0</v>
      </c>
      <c r="CE34" s="109">
        <f t="shared" si="70"/>
        <v>0</v>
      </c>
      <c r="CF34" s="109">
        <f t="shared" si="70"/>
        <v>0</v>
      </c>
      <c r="CG34" s="107"/>
      <c r="CH34" s="107"/>
    </row>
    <row r="35" ht="14.25" customHeight="1">
      <c r="A35" s="103"/>
      <c r="B35" s="104">
        <f t="shared" si="10"/>
        <v>44827</v>
      </c>
      <c r="C35" s="97"/>
      <c r="D35" s="105" t="s">
        <v>119</v>
      </c>
      <c r="E35" s="105"/>
      <c r="F35" s="105"/>
      <c r="G35" s="106">
        <v>0.0</v>
      </c>
      <c r="H35" s="105">
        <v>5.0</v>
      </c>
      <c r="I35" s="105">
        <v>0.0</v>
      </c>
      <c r="J35" s="105">
        <v>0.0</v>
      </c>
      <c r="K35" s="105">
        <v>0.0</v>
      </c>
      <c r="L35" s="107"/>
      <c r="M35" s="105">
        <v>0.0</v>
      </c>
      <c r="N35" s="105">
        <v>0.0</v>
      </c>
      <c r="O35" s="105">
        <v>0.0</v>
      </c>
      <c r="P35" s="107"/>
      <c r="Q35" s="105">
        <v>0.0</v>
      </c>
      <c r="R35" s="105">
        <v>0.0</v>
      </c>
      <c r="S35" s="105">
        <v>0.0</v>
      </c>
      <c r="T35" s="293">
        <f t="shared" si="6"/>
        <v>0</v>
      </c>
      <c r="U35" s="107"/>
      <c r="V35" s="105">
        <v>0.0</v>
      </c>
      <c r="W35" s="105">
        <v>0.0</v>
      </c>
      <c r="X35" s="105">
        <v>0.0</v>
      </c>
      <c r="Y35" s="105">
        <v>0.0</v>
      </c>
      <c r="Z35" s="105">
        <v>0.0</v>
      </c>
      <c r="AA35" s="106">
        <v>0.0</v>
      </c>
      <c r="AB35" s="106">
        <v>0.0</v>
      </c>
      <c r="AC35" s="107"/>
      <c r="AD35" s="105">
        <v>0.0</v>
      </c>
      <c r="AE35" s="105">
        <v>0.0</v>
      </c>
      <c r="AF35" s="105">
        <v>0.0</v>
      </c>
      <c r="AG35" s="105">
        <v>0.0</v>
      </c>
      <c r="AH35" s="105">
        <v>0.0</v>
      </c>
      <c r="AI35" s="105">
        <v>0.0</v>
      </c>
      <c r="AJ35" s="106">
        <v>0.0</v>
      </c>
      <c r="AK35" s="106">
        <v>0.0</v>
      </c>
      <c r="AL35" s="107"/>
      <c r="AM35" s="105">
        <v>0.0</v>
      </c>
      <c r="AN35" s="105">
        <v>0.0</v>
      </c>
      <c r="AO35" s="105">
        <v>0.0</v>
      </c>
      <c r="AP35" s="105">
        <v>0.0</v>
      </c>
      <c r="AQ35" s="105">
        <v>0.0</v>
      </c>
      <c r="AR35" s="105">
        <v>0.0</v>
      </c>
      <c r="AS35" s="106">
        <v>0.0</v>
      </c>
      <c r="AT35" s="106">
        <v>0.0</v>
      </c>
      <c r="AU35" s="3"/>
      <c r="AV35" s="108">
        <f t="shared" ref="AV35:AX35" si="71">sum(Z35+AI35+AR35)</f>
        <v>0</v>
      </c>
      <c r="AW35" s="109">
        <f t="shared" si="71"/>
        <v>0</v>
      </c>
      <c r="AX35" s="109">
        <f t="shared" si="71"/>
        <v>0</v>
      </c>
      <c r="AY35" s="107"/>
      <c r="AZ35" s="105">
        <v>0.0</v>
      </c>
      <c r="BA35" s="105">
        <v>0.0</v>
      </c>
      <c r="BB35" s="105">
        <v>0.0</v>
      </c>
      <c r="BC35" s="105">
        <v>1.0</v>
      </c>
      <c r="BD35" s="105">
        <v>1.0</v>
      </c>
      <c r="BE35" s="106">
        <v>3000.0</v>
      </c>
      <c r="BF35" s="106">
        <v>3000.0</v>
      </c>
      <c r="BG35" s="107"/>
      <c r="BH35" s="105">
        <v>0.0</v>
      </c>
      <c r="BI35" s="105">
        <v>0.0</v>
      </c>
      <c r="BJ35" s="105">
        <v>0.0</v>
      </c>
      <c r="BK35" s="105">
        <v>0.0</v>
      </c>
      <c r="BL35" s="105">
        <v>0.0</v>
      </c>
      <c r="BM35" s="105">
        <v>0.0</v>
      </c>
      <c r="BN35" s="106">
        <v>0.0</v>
      </c>
      <c r="BO35" s="106">
        <v>0.0</v>
      </c>
      <c r="BP35" s="107"/>
      <c r="BQ35" s="105">
        <v>2.0</v>
      </c>
      <c r="BR35" s="105">
        <v>2.0</v>
      </c>
      <c r="BS35" s="105">
        <v>0.0</v>
      </c>
      <c r="BT35" s="105">
        <v>0.0</v>
      </c>
      <c r="BU35" s="105">
        <v>0.0</v>
      </c>
      <c r="BV35" s="105">
        <v>0.0</v>
      </c>
      <c r="BW35" s="106">
        <v>0.0</v>
      </c>
      <c r="BX35" s="106">
        <v>0.0</v>
      </c>
      <c r="BY35" s="3"/>
      <c r="BZ35" s="108">
        <f t="shared" ref="BZ35:CB35" si="72">sum(BD35+BM35+BV35)</f>
        <v>1</v>
      </c>
      <c r="CA35" s="109">
        <f t="shared" si="72"/>
        <v>3000</v>
      </c>
      <c r="CB35" s="109">
        <f t="shared" si="72"/>
        <v>3000</v>
      </c>
      <c r="CC35" s="107"/>
      <c r="CD35" s="108">
        <f t="shared" ref="CD35:CF35" si="73">AV35+BZ35</f>
        <v>1</v>
      </c>
      <c r="CE35" s="109">
        <f t="shared" si="73"/>
        <v>3000</v>
      </c>
      <c r="CF35" s="109">
        <f t="shared" si="73"/>
        <v>3000</v>
      </c>
      <c r="CG35" s="107"/>
      <c r="CH35" s="107"/>
    </row>
    <row r="36" ht="14.25" customHeight="1">
      <c r="A36" s="103"/>
      <c r="B36" s="104">
        <f t="shared" si="10"/>
        <v>44828</v>
      </c>
      <c r="C36" s="97"/>
      <c r="D36" s="105" t="s">
        <v>119</v>
      </c>
      <c r="E36" s="105"/>
      <c r="F36" s="105"/>
      <c r="G36" s="106">
        <v>0.0</v>
      </c>
      <c r="H36" s="105">
        <v>0.0</v>
      </c>
      <c r="I36" s="105">
        <v>0.0</v>
      </c>
      <c r="J36" s="105">
        <v>0.0</v>
      </c>
      <c r="K36" s="105">
        <v>0.0</v>
      </c>
      <c r="L36" s="107"/>
      <c r="M36" s="105">
        <v>0.0</v>
      </c>
      <c r="N36" s="105">
        <v>0.0</v>
      </c>
      <c r="O36" s="105">
        <v>0.0</v>
      </c>
      <c r="P36" s="107"/>
      <c r="Q36" s="105">
        <v>0.0</v>
      </c>
      <c r="R36" s="105">
        <v>0.0</v>
      </c>
      <c r="S36" s="105">
        <v>0.0</v>
      </c>
      <c r="T36" s="293">
        <f t="shared" si="6"/>
        <v>0</v>
      </c>
      <c r="U36" s="107"/>
      <c r="V36" s="105">
        <v>0.0</v>
      </c>
      <c r="W36" s="105">
        <v>0.0</v>
      </c>
      <c r="X36" s="105">
        <v>0.0</v>
      </c>
      <c r="Y36" s="105">
        <v>0.0</v>
      </c>
      <c r="Z36" s="105">
        <v>0.0</v>
      </c>
      <c r="AA36" s="106">
        <v>0.0</v>
      </c>
      <c r="AB36" s="106">
        <v>0.0</v>
      </c>
      <c r="AC36" s="107"/>
      <c r="AD36" s="105">
        <v>0.0</v>
      </c>
      <c r="AE36" s="105">
        <v>0.0</v>
      </c>
      <c r="AF36" s="105">
        <v>0.0</v>
      </c>
      <c r="AG36" s="105">
        <v>0.0</v>
      </c>
      <c r="AH36" s="105">
        <v>0.0</v>
      </c>
      <c r="AI36" s="105">
        <v>0.0</v>
      </c>
      <c r="AJ36" s="106">
        <v>0.0</v>
      </c>
      <c r="AK36" s="106">
        <v>0.0</v>
      </c>
      <c r="AL36" s="107"/>
      <c r="AM36" s="105">
        <v>0.0</v>
      </c>
      <c r="AN36" s="105">
        <v>0.0</v>
      </c>
      <c r="AO36" s="105">
        <v>0.0</v>
      </c>
      <c r="AP36" s="105">
        <v>0.0</v>
      </c>
      <c r="AQ36" s="105">
        <v>0.0</v>
      </c>
      <c r="AR36" s="105">
        <v>0.0</v>
      </c>
      <c r="AS36" s="106">
        <v>0.0</v>
      </c>
      <c r="AT36" s="106">
        <v>0.0</v>
      </c>
      <c r="AU36" s="3"/>
      <c r="AV36" s="108">
        <f t="shared" ref="AV36:AX36" si="74">sum(Z36+AI36+AR36)</f>
        <v>0</v>
      </c>
      <c r="AW36" s="109">
        <f t="shared" si="74"/>
        <v>0</v>
      </c>
      <c r="AX36" s="109">
        <f t="shared" si="74"/>
        <v>0</v>
      </c>
      <c r="AY36" s="107"/>
      <c r="AZ36" s="105">
        <v>0.0</v>
      </c>
      <c r="BA36" s="105">
        <v>0.0</v>
      </c>
      <c r="BB36" s="105">
        <v>0.0</v>
      </c>
      <c r="BC36" s="105">
        <v>0.0</v>
      </c>
      <c r="BD36" s="105">
        <v>0.0</v>
      </c>
      <c r="BE36" s="106">
        <v>0.0</v>
      </c>
      <c r="BF36" s="106">
        <v>0.0</v>
      </c>
      <c r="BG36" s="107"/>
      <c r="BH36" s="105">
        <v>0.0</v>
      </c>
      <c r="BI36" s="105">
        <v>0.0</v>
      </c>
      <c r="BJ36" s="105">
        <v>0.0</v>
      </c>
      <c r="BK36" s="105">
        <v>0.0</v>
      </c>
      <c r="BL36" s="105">
        <v>0.0</v>
      </c>
      <c r="BM36" s="105">
        <v>0.0</v>
      </c>
      <c r="BN36" s="106">
        <v>0.0</v>
      </c>
      <c r="BO36" s="106">
        <v>0.0</v>
      </c>
      <c r="BP36" s="107"/>
      <c r="BQ36" s="105">
        <v>0.0</v>
      </c>
      <c r="BR36" s="105">
        <v>0.0</v>
      </c>
      <c r="BS36" s="105">
        <v>0.0</v>
      </c>
      <c r="BT36" s="105">
        <v>0.0</v>
      </c>
      <c r="BU36" s="105">
        <v>1.0</v>
      </c>
      <c r="BV36" s="105">
        <v>1.0</v>
      </c>
      <c r="BW36" s="106">
        <v>3500.0</v>
      </c>
      <c r="BX36" s="106">
        <v>3500.0</v>
      </c>
      <c r="BY36" s="3"/>
      <c r="BZ36" s="108">
        <f t="shared" ref="BZ36:CB36" si="75">sum(BD36+BM36+BV36)</f>
        <v>1</v>
      </c>
      <c r="CA36" s="109">
        <f t="shared" si="75"/>
        <v>3500</v>
      </c>
      <c r="CB36" s="109">
        <f t="shared" si="75"/>
        <v>3500</v>
      </c>
      <c r="CC36" s="107"/>
      <c r="CD36" s="108">
        <f t="shared" ref="CD36:CF36" si="76">AV36+BZ36</f>
        <v>1</v>
      </c>
      <c r="CE36" s="109">
        <f t="shared" si="76"/>
        <v>3500</v>
      </c>
      <c r="CF36" s="109">
        <f t="shared" si="76"/>
        <v>3500</v>
      </c>
      <c r="CG36" s="107"/>
      <c r="CH36" s="107"/>
    </row>
    <row r="37" ht="14.25" customHeight="1">
      <c r="A37" s="103"/>
      <c r="B37" s="104">
        <f t="shared" si="10"/>
        <v>44829</v>
      </c>
      <c r="C37" s="97"/>
      <c r="D37" s="105" t="s">
        <v>119</v>
      </c>
      <c r="E37" s="105"/>
      <c r="F37" s="105"/>
      <c r="G37" s="106">
        <v>0.0</v>
      </c>
      <c r="H37" s="105">
        <v>0.0</v>
      </c>
      <c r="I37" s="105">
        <v>0.0</v>
      </c>
      <c r="J37" s="105">
        <v>0.0</v>
      </c>
      <c r="K37" s="105">
        <v>0.0</v>
      </c>
      <c r="L37" s="107"/>
      <c r="M37" s="105">
        <v>0.0</v>
      </c>
      <c r="N37" s="105">
        <v>0.0</v>
      </c>
      <c r="O37" s="105">
        <v>0.0</v>
      </c>
      <c r="P37" s="107"/>
      <c r="Q37" s="105">
        <v>0.0</v>
      </c>
      <c r="R37" s="105">
        <v>0.0</v>
      </c>
      <c r="S37" s="105">
        <v>0.0</v>
      </c>
      <c r="T37" s="293">
        <f t="shared" si="6"/>
        <v>0</v>
      </c>
      <c r="U37" s="107"/>
      <c r="V37" s="105">
        <v>0.0</v>
      </c>
      <c r="W37" s="105">
        <v>0.0</v>
      </c>
      <c r="X37" s="105">
        <v>0.0</v>
      </c>
      <c r="Y37" s="105">
        <v>0.0</v>
      </c>
      <c r="Z37" s="105">
        <v>0.0</v>
      </c>
      <c r="AA37" s="106">
        <v>0.0</v>
      </c>
      <c r="AB37" s="106">
        <v>0.0</v>
      </c>
      <c r="AC37" s="107"/>
      <c r="AD37" s="105">
        <v>0.0</v>
      </c>
      <c r="AE37" s="105">
        <v>0.0</v>
      </c>
      <c r="AF37" s="105">
        <v>0.0</v>
      </c>
      <c r="AG37" s="105">
        <v>0.0</v>
      </c>
      <c r="AH37" s="105">
        <v>0.0</v>
      </c>
      <c r="AI37" s="105">
        <v>0.0</v>
      </c>
      <c r="AJ37" s="106">
        <v>0.0</v>
      </c>
      <c r="AK37" s="106">
        <v>0.0</v>
      </c>
      <c r="AL37" s="107"/>
      <c r="AM37" s="105">
        <v>0.0</v>
      </c>
      <c r="AN37" s="105">
        <v>0.0</v>
      </c>
      <c r="AO37" s="105">
        <v>0.0</v>
      </c>
      <c r="AP37" s="105">
        <v>0.0</v>
      </c>
      <c r="AQ37" s="105">
        <v>0.0</v>
      </c>
      <c r="AR37" s="105">
        <v>0.0</v>
      </c>
      <c r="AS37" s="106">
        <v>0.0</v>
      </c>
      <c r="AT37" s="106">
        <v>0.0</v>
      </c>
      <c r="AU37" s="3"/>
      <c r="AV37" s="108">
        <f t="shared" ref="AV37:AX37" si="77">sum(Z37+AI37+AR37)</f>
        <v>0</v>
      </c>
      <c r="AW37" s="109">
        <f t="shared" si="77"/>
        <v>0</v>
      </c>
      <c r="AX37" s="109">
        <f t="shared" si="77"/>
        <v>0</v>
      </c>
      <c r="AY37" s="107"/>
      <c r="AZ37" s="105">
        <v>0.0</v>
      </c>
      <c r="BA37" s="105">
        <v>0.0</v>
      </c>
      <c r="BB37" s="105">
        <v>0.0</v>
      </c>
      <c r="BC37" s="105">
        <v>0.0</v>
      </c>
      <c r="BD37" s="105">
        <v>0.0</v>
      </c>
      <c r="BE37" s="106">
        <v>0.0</v>
      </c>
      <c r="BF37" s="106">
        <v>0.0</v>
      </c>
      <c r="BG37" s="107"/>
      <c r="BH37" s="105">
        <v>0.0</v>
      </c>
      <c r="BI37" s="105">
        <v>0.0</v>
      </c>
      <c r="BJ37" s="105">
        <v>0.0</v>
      </c>
      <c r="BK37" s="105">
        <v>0.0</v>
      </c>
      <c r="BL37" s="105">
        <v>0.0</v>
      </c>
      <c r="BM37" s="105">
        <v>0.0</v>
      </c>
      <c r="BN37" s="106">
        <v>0.0</v>
      </c>
      <c r="BO37" s="106">
        <v>0.0</v>
      </c>
      <c r="BP37" s="107"/>
      <c r="BQ37" s="105">
        <v>0.0</v>
      </c>
      <c r="BR37" s="105">
        <v>0.0</v>
      </c>
      <c r="BS37" s="105">
        <v>0.0</v>
      </c>
      <c r="BT37" s="105">
        <v>0.0</v>
      </c>
      <c r="BU37" s="105">
        <v>0.0</v>
      </c>
      <c r="BV37" s="105">
        <v>0.0</v>
      </c>
      <c r="BW37" s="106">
        <v>0.0</v>
      </c>
      <c r="BX37" s="106">
        <v>0.0</v>
      </c>
      <c r="BY37" s="3"/>
      <c r="BZ37" s="108">
        <f t="shared" ref="BZ37:CB37" si="78">sum(BD37+BM37+BV37)</f>
        <v>0</v>
      </c>
      <c r="CA37" s="109">
        <f t="shared" si="78"/>
        <v>0</v>
      </c>
      <c r="CB37" s="109">
        <f t="shared" si="78"/>
        <v>0</v>
      </c>
      <c r="CC37" s="107"/>
      <c r="CD37" s="108">
        <f t="shared" ref="CD37:CF37" si="79">AV37+BZ37</f>
        <v>0</v>
      </c>
      <c r="CE37" s="109">
        <f t="shared" si="79"/>
        <v>0</v>
      </c>
      <c r="CF37" s="109">
        <f t="shared" si="79"/>
        <v>0</v>
      </c>
      <c r="CG37" s="107"/>
      <c r="CH37" s="107"/>
    </row>
    <row r="38" ht="15.75" customHeight="1">
      <c r="A38" s="103"/>
      <c r="B38" s="104">
        <f t="shared" si="10"/>
        <v>44830</v>
      </c>
      <c r="C38" s="97"/>
      <c r="D38" s="105" t="s">
        <v>119</v>
      </c>
      <c r="E38" s="105"/>
      <c r="F38" s="105"/>
      <c r="G38" s="106">
        <v>0.0</v>
      </c>
      <c r="H38" s="105">
        <v>8.0</v>
      </c>
      <c r="I38" s="105">
        <v>15.0</v>
      </c>
      <c r="J38" s="105">
        <v>2.0</v>
      </c>
      <c r="K38" s="105">
        <v>2.0</v>
      </c>
      <c r="L38" s="107"/>
      <c r="M38" s="105">
        <v>0.0</v>
      </c>
      <c r="N38" s="105">
        <v>0.0</v>
      </c>
      <c r="O38" s="105">
        <v>0.0</v>
      </c>
      <c r="P38" s="107"/>
      <c r="Q38" s="105">
        <v>0.0</v>
      </c>
      <c r="R38" s="105">
        <v>0.0</v>
      </c>
      <c r="S38" s="105">
        <v>0.0</v>
      </c>
      <c r="T38" s="293">
        <f t="shared" si="6"/>
        <v>2</v>
      </c>
      <c r="U38" s="107"/>
      <c r="V38" s="105">
        <v>0.0</v>
      </c>
      <c r="W38" s="105">
        <v>0.0</v>
      </c>
      <c r="X38" s="105">
        <v>0.0</v>
      </c>
      <c r="Y38" s="105">
        <v>0.0</v>
      </c>
      <c r="Z38" s="105">
        <v>0.0</v>
      </c>
      <c r="AA38" s="106">
        <v>0.0</v>
      </c>
      <c r="AB38" s="106">
        <v>0.0</v>
      </c>
      <c r="AC38" s="107"/>
      <c r="AD38" s="105">
        <v>0.0</v>
      </c>
      <c r="AE38" s="105">
        <v>0.0</v>
      </c>
      <c r="AF38" s="105">
        <v>0.0</v>
      </c>
      <c r="AG38" s="105">
        <v>0.0</v>
      </c>
      <c r="AH38" s="105">
        <v>0.0</v>
      </c>
      <c r="AI38" s="105">
        <v>0.0</v>
      </c>
      <c r="AJ38" s="106">
        <v>0.0</v>
      </c>
      <c r="AK38" s="106">
        <v>0.0</v>
      </c>
      <c r="AL38" s="107"/>
      <c r="AM38" s="105">
        <v>0.0</v>
      </c>
      <c r="AN38" s="105">
        <v>0.0</v>
      </c>
      <c r="AO38" s="105">
        <v>0.0</v>
      </c>
      <c r="AP38" s="105">
        <v>0.0</v>
      </c>
      <c r="AQ38" s="105">
        <v>0.0</v>
      </c>
      <c r="AR38" s="105">
        <v>0.0</v>
      </c>
      <c r="AS38" s="106">
        <v>0.0</v>
      </c>
      <c r="AT38" s="106">
        <v>0.0</v>
      </c>
      <c r="AU38" s="3"/>
      <c r="AV38" s="108">
        <f t="shared" ref="AV38:AX38" si="80">sum(Z38+AI38+AR38)</f>
        <v>0</v>
      </c>
      <c r="AW38" s="109">
        <f t="shared" si="80"/>
        <v>0</v>
      </c>
      <c r="AX38" s="109">
        <f t="shared" si="80"/>
        <v>0</v>
      </c>
      <c r="AY38" s="107"/>
      <c r="AZ38" s="105">
        <v>0.0</v>
      </c>
      <c r="BA38" s="105">
        <v>0.0</v>
      </c>
      <c r="BB38" s="105">
        <v>0.0</v>
      </c>
      <c r="BC38" s="105">
        <v>1.0</v>
      </c>
      <c r="BD38" s="105">
        <v>1.0</v>
      </c>
      <c r="BE38" s="315">
        <v>3500.0</v>
      </c>
      <c r="BF38" s="315">
        <v>3500.0</v>
      </c>
      <c r="BG38" s="107"/>
      <c r="BH38" s="105">
        <v>0.0</v>
      </c>
      <c r="BI38" s="105">
        <v>0.0</v>
      </c>
      <c r="BJ38" s="105">
        <v>0.0</v>
      </c>
      <c r="BK38" s="105">
        <v>0.0</v>
      </c>
      <c r="BL38" s="105">
        <v>0.0</v>
      </c>
      <c r="BM38" s="105">
        <v>0.0</v>
      </c>
      <c r="BN38" s="106">
        <v>0.0</v>
      </c>
      <c r="BO38" s="106">
        <v>0.0</v>
      </c>
      <c r="BP38" s="107"/>
      <c r="BQ38" s="105">
        <v>1.0</v>
      </c>
      <c r="BR38" s="105">
        <v>1.0</v>
      </c>
      <c r="BS38" s="105">
        <v>2.0</v>
      </c>
      <c r="BT38" s="105">
        <v>0.0</v>
      </c>
      <c r="BU38" s="105">
        <v>1.0</v>
      </c>
      <c r="BV38" s="105">
        <v>1.0</v>
      </c>
      <c r="BW38" s="106">
        <v>1100.0</v>
      </c>
      <c r="BX38" s="106">
        <v>2000.0</v>
      </c>
      <c r="BY38" s="3"/>
      <c r="BZ38" s="108">
        <f t="shared" ref="BZ38:CB38" si="81">sum(BD38+BM38+BV38)</f>
        <v>2</v>
      </c>
      <c r="CA38" s="109">
        <f t="shared" si="81"/>
        <v>4600</v>
      </c>
      <c r="CB38" s="109">
        <f t="shared" si="81"/>
        <v>5500</v>
      </c>
      <c r="CC38" s="107"/>
      <c r="CD38" s="108">
        <f t="shared" ref="CD38:CF38" si="82">AV38+BZ38</f>
        <v>2</v>
      </c>
      <c r="CE38" s="109">
        <f t="shared" si="82"/>
        <v>4600</v>
      </c>
      <c r="CF38" s="109">
        <f t="shared" si="82"/>
        <v>5500</v>
      </c>
      <c r="CG38" s="107"/>
      <c r="CH38" s="107"/>
    </row>
    <row r="39" ht="14.25" customHeight="1">
      <c r="A39" s="103"/>
      <c r="B39" s="104">
        <f t="shared" si="10"/>
        <v>44831</v>
      </c>
      <c r="C39" s="97"/>
      <c r="D39" s="105" t="s">
        <v>119</v>
      </c>
      <c r="E39" s="105"/>
      <c r="F39" s="105"/>
      <c r="G39" s="106">
        <v>0.0</v>
      </c>
      <c r="H39" s="105">
        <v>1.0</v>
      </c>
      <c r="I39" s="105">
        <v>6.0</v>
      </c>
      <c r="J39" s="105">
        <v>3.0</v>
      </c>
      <c r="K39" s="105">
        <v>2.0</v>
      </c>
      <c r="L39" s="107"/>
      <c r="M39" s="105">
        <v>0.0</v>
      </c>
      <c r="N39" s="105">
        <v>0.0</v>
      </c>
      <c r="O39" s="105">
        <v>0.0</v>
      </c>
      <c r="P39" s="107"/>
      <c r="Q39" s="105">
        <v>0.0</v>
      </c>
      <c r="R39" s="105">
        <v>0.0</v>
      </c>
      <c r="S39" s="105">
        <v>0.0</v>
      </c>
      <c r="T39" s="293">
        <f t="shared" si="6"/>
        <v>2</v>
      </c>
      <c r="U39" s="107"/>
      <c r="V39" s="105">
        <v>0.0</v>
      </c>
      <c r="W39" s="105">
        <v>0.0</v>
      </c>
      <c r="X39" s="105">
        <v>0.0</v>
      </c>
      <c r="Y39" s="105">
        <v>0.0</v>
      </c>
      <c r="Z39" s="105">
        <v>0.0</v>
      </c>
      <c r="AA39" s="106">
        <v>0.0</v>
      </c>
      <c r="AB39" s="106">
        <v>0.0</v>
      </c>
      <c r="AC39" s="107"/>
      <c r="AD39" s="105">
        <v>0.0</v>
      </c>
      <c r="AE39" s="105">
        <v>0.0</v>
      </c>
      <c r="AF39" s="105">
        <v>0.0</v>
      </c>
      <c r="AG39" s="105">
        <v>0.0</v>
      </c>
      <c r="AH39" s="105">
        <v>0.0</v>
      </c>
      <c r="AI39" s="105">
        <v>0.0</v>
      </c>
      <c r="AJ39" s="106">
        <v>0.0</v>
      </c>
      <c r="AK39" s="106">
        <v>0.0</v>
      </c>
      <c r="AL39" s="107"/>
      <c r="AM39" s="105">
        <v>0.0</v>
      </c>
      <c r="AN39" s="105">
        <v>0.0</v>
      </c>
      <c r="AO39" s="105">
        <v>0.0</v>
      </c>
      <c r="AP39" s="105">
        <v>0.0</v>
      </c>
      <c r="AQ39" s="105">
        <v>0.0</v>
      </c>
      <c r="AR39" s="105">
        <v>0.0</v>
      </c>
      <c r="AS39" s="106">
        <v>0.0</v>
      </c>
      <c r="AT39" s="106">
        <v>0.0</v>
      </c>
      <c r="AU39" s="110"/>
      <c r="AV39" s="108">
        <f t="shared" ref="AV39:AX39" si="83">sum(Z39+AI39+AR39)</f>
        <v>0</v>
      </c>
      <c r="AW39" s="109">
        <f t="shared" si="83"/>
        <v>0</v>
      </c>
      <c r="AX39" s="109">
        <f t="shared" si="83"/>
        <v>0</v>
      </c>
      <c r="AY39" s="107"/>
      <c r="AZ39" s="105">
        <v>1.0</v>
      </c>
      <c r="BA39" s="105">
        <v>0.0</v>
      </c>
      <c r="BB39" s="105">
        <v>1.0</v>
      </c>
      <c r="BC39" s="105">
        <v>0.0</v>
      </c>
      <c r="BD39" s="105">
        <v>0.0</v>
      </c>
      <c r="BE39" s="106">
        <v>0.0</v>
      </c>
      <c r="BF39" s="106">
        <v>0.0</v>
      </c>
      <c r="BG39" s="107"/>
      <c r="BH39" s="105">
        <v>0.0</v>
      </c>
      <c r="BI39" s="105">
        <v>0.0</v>
      </c>
      <c r="BJ39" s="105">
        <v>0.0</v>
      </c>
      <c r="BK39" s="105">
        <v>0.0</v>
      </c>
      <c r="BL39" s="105">
        <v>0.0</v>
      </c>
      <c r="BM39" s="105">
        <v>0.0</v>
      </c>
      <c r="BN39" s="106">
        <v>0.0</v>
      </c>
      <c r="BO39" s="106">
        <v>0.0</v>
      </c>
      <c r="BP39" s="107"/>
      <c r="BQ39" s="105">
        <v>2.0</v>
      </c>
      <c r="BR39" s="105">
        <v>2.0</v>
      </c>
      <c r="BS39" s="105">
        <v>0.0</v>
      </c>
      <c r="BT39" s="105">
        <v>2.0</v>
      </c>
      <c r="BU39" s="105">
        <v>0.0</v>
      </c>
      <c r="BV39" s="105">
        <v>2.0</v>
      </c>
      <c r="BW39" s="106">
        <v>7000.0</v>
      </c>
      <c r="BX39" s="106">
        <v>7000.0</v>
      </c>
      <c r="BY39" s="110"/>
      <c r="BZ39" s="108">
        <f t="shared" ref="BZ39:CB39" si="84">sum(BD39+BM39+BV39)</f>
        <v>2</v>
      </c>
      <c r="CA39" s="109">
        <f t="shared" si="84"/>
        <v>7000</v>
      </c>
      <c r="CB39" s="109">
        <f t="shared" si="84"/>
        <v>7000</v>
      </c>
      <c r="CC39" s="107"/>
      <c r="CD39" s="108">
        <f t="shared" ref="CD39:CF39" si="85">AV39+BZ39</f>
        <v>2</v>
      </c>
      <c r="CE39" s="109">
        <f t="shared" si="85"/>
        <v>7000</v>
      </c>
      <c r="CF39" s="109">
        <f t="shared" si="85"/>
        <v>7000</v>
      </c>
      <c r="CG39" s="107"/>
      <c r="CH39" s="107"/>
    </row>
    <row r="40" ht="14.25" customHeight="1">
      <c r="A40" s="103"/>
      <c r="B40" s="104">
        <f t="shared" si="10"/>
        <v>44832</v>
      </c>
      <c r="C40" s="97"/>
      <c r="D40" s="105" t="s">
        <v>119</v>
      </c>
      <c r="E40" s="105"/>
      <c r="F40" s="105"/>
      <c r="G40" s="106">
        <v>0.0</v>
      </c>
      <c r="H40" s="105">
        <v>5.0</v>
      </c>
      <c r="I40" s="105">
        <v>6.0</v>
      </c>
      <c r="J40" s="105">
        <v>2.0</v>
      </c>
      <c r="K40" s="105">
        <v>3.0</v>
      </c>
      <c r="L40" s="107"/>
      <c r="M40" s="105">
        <v>0.0</v>
      </c>
      <c r="N40" s="105">
        <v>0.0</v>
      </c>
      <c r="O40" s="105">
        <v>0.0</v>
      </c>
      <c r="P40" s="107"/>
      <c r="Q40" s="105">
        <v>0.0</v>
      </c>
      <c r="R40" s="105">
        <v>0.0</v>
      </c>
      <c r="S40" s="105">
        <v>0.0</v>
      </c>
      <c r="T40" s="293">
        <f t="shared" si="6"/>
        <v>3</v>
      </c>
      <c r="U40" s="107"/>
      <c r="V40" s="105">
        <v>0.0</v>
      </c>
      <c r="W40" s="105">
        <v>0.0</v>
      </c>
      <c r="X40" s="105">
        <v>0.0</v>
      </c>
      <c r="Y40" s="105">
        <v>0.0</v>
      </c>
      <c r="Z40" s="105">
        <v>0.0</v>
      </c>
      <c r="AA40" s="106">
        <v>0.0</v>
      </c>
      <c r="AB40" s="106">
        <v>0.0</v>
      </c>
      <c r="AC40" s="107"/>
      <c r="AD40" s="105">
        <v>0.0</v>
      </c>
      <c r="AE40" s="105">
        <v>0.0</v>
      </c>
      <c r="AF40" s="105">
        <v>0.0</v>
      </c>
      <c r="AG40" s="105">
        <v>0.0</v>
      </c>
      <c r="AH40" s="105">
        <v>0.0</v>
      </c>
      <c r="AI40" s="105">
        <v>0.0</v>
      </c>
      <c r="AJ40" s="106">
        <v>0.0</v>
      </c>
      <c r="AK40" s="106">
        <v>0.0</v>
      </c>
      <c r="AL40" s="107"/>
      <c r="AM40" s="105">
        <v>0.0</v>
      </c>
      <c r="AN40" s="105">
        <v>0.0</v>
      </c>
      <c r="AO40" s="105">
        <v>0.0</v>
      </c>
      <c r="AP40" s="105">
        <v>0.0</v>
      </c>
      <c r="AQ40" s="105">
        <v>0.0</v>
      </c>
      <c r="AR40" s="105">
        <v>0.0</v>
      </c>
      <c r="AS40" s="106">
        <v>0.0</v>
      </c>
      <c r="AT40" s="106">
        <v>0.0</v>
      </c>
      <c r="AU40" s="110"/>
      <c r="AV40" s="108">
        <f t="shared" ref="AV40:AX40" si="86">sum(Z40+AI40+AR40)</f>
        <v>0</v>
      </c>
      <c r="AW40" s="109">
        <f t="shared" si="86"/>
        <v>0</v>
      </c>
      <c r="AX40" s="109">
        <f t="shared" si="86"/>
        <v>0</v>
      </c>
      <c r="AY40" s="107"/>
      <c r="AZ40" s="105">
        <v>1.0</v>
      </c>
      <c r="BA40" s="105">
        <v>0.0</v>
      </c>
      <c r="BB40" s="105">
        <v>1.0</v>
      </c>
      <c r="BC40" s="105">
        <v>0.0</v>
      </c>
      <c r="BD40" s="105">
        <v>1.0</v>
      </c>
      <c r="BE40" s="106">
        <v>2500.0</v>
      </c>
      <c r="BF40" s="106">
        <v>2500.0</v>
      </c>
      <c r="BG40" s="107"/>
      <c r="BH40" s="105">
        <v>0.0</v>
      </c>
      <c r="BI40" s="105">
        <v>0.0</v>
      </c>
      <c r="BJ40" s="105">
        <v>0.0</v>
      </c>
      <c r="BK40" s="105">
        <v>0.0</v>
      </c>
      <c r="BL40" s="105">
        <v>0.0</v>
      </c>
      <c r="BM40" s="105">
        <v>0.0</v>
      </c>
      <c r="BN40" s="106">
        <v>0.0</v>
      </c>
      <c r="BO40" s="106">
        <v>0.0</v>
      </c>
      <c r="BP40" s="107"/>
      <c r="BQ40" s="105">
        <v>1.0</v>
      </c>
      <c r="BR40" s="105">
        <v>1.0</v>
      </c>
      <c r="BS40" s="105">
        <v>0.0</v>
      </c>
      <c r="BT40" s="105">
        <v>0.0</v>
      </c>
      <c r="BU40" s="105">
        <v>0.0</v>
      </c>
      <c r="BV40" s="105">
        <v>0.0</v>
      </c>
      <c r="BW40" s="106">
        <v>0.0</v>
      </c>
      <c r="BX40" s="106">
        <v>0.0</v>
      </c>
      <c r="BY40" s="110"/>
      <c r="BZ40" s="108">
        <f t="shared" ref="BZ40:CB40" si="87">sum(BD40+BM40+BV40)</f>
        <v>1</v>
      </c>
      <c r="CA40" s="109">
        <f t="shared" si="87"/>
        <v>2500</v>
      </c>
      <c r="CB40" s="109">
        <f t="shared" si="87"/>
        <v>2500</v>
      </c>
      <c r="CC40" s="107"/>
      <c r="CD40" s="108">
        <f t="shared" ref="CD40:CF40" si="88">AV40+BZ40</f>
        <v>1</v>
      </c>
      <c r="CE40" s="109">
        <f t="shared" si="88"/>
        <v>2500</v>
      </c>
      <c r="CF40" s="109">
        <f t="shared" si="88"/>
        <v>2500</v>
      </c>
      <c r="CG40" s="107"/>
      <c r="CH40" s="107"/>
    </row>
    <row r="41" ht="14.25" customHeight="1">
      <c r="A41" s="103"/>
      <c r="B41" s="104">
        <f t="shared" si="10"/>
        <v>44833</v>
      </c>
      <c r="C41" s="97"/>
      <c r="D41" s="105" t="s">
        <v>119</v>
      </c>
      <c r="E41" s="105"/>
      <c r="F41" s="105"/>
      <c r="G41" s="106">
        <v>0.0</v>
      </c>
      <c r="H41" s="105">
        <v>6.0</v>
      </c>
      <c r="I41" s="105">
        <v>11.0</v>
      </c>
      <c r="J41" s="105">
        <v>5.0</v>
      </c>
      <c r="K41" s="105">
        <v>2.0</v>
      </c>
      <c r="L41" s="107"/>
      <c r="M41" s="105">
        <v>0.0</v>
      </c>
      <c r="N41" s="105">
        <v>0.0</v>
      </c>
      <c r="O41" s="105">
        <v>0.0</v>
      </c>
      <c r="P41" s="107"/>
      <c r="Q41" s="105">
        <v>0.0</v>
      </c>
      <c r="R41" s="105">
        <v>0.0</v>
      </c>
      <c r="S41" s="105">
        <v>0.0</v>
      </c>
      <c r="T41" s="293">
        <f t="shared" si="6"/>
        <v>2</v>
      </c>
      <c r="U41" s="107"/>
      <c r="V41" s="105">
        <v>0.0</v>
      </c>
      <c r="W41" s="105">
        <v>0.0</v>
      </c>
      <c r="X41" s="105">
        <v>0.0</v>
      </c>
      <c r="Y41" s="105">
        <v>0.0</v>
      </c>
      <c r="Z41" s="105">
        <v>0.0</v>
      </c>
      <c r="AA41" s="106">
        <v>0.0</v>
      </c>
      <c r="AB41" s="106">
        <v>0.0</v>
      </c>
      <c r="AC41" s="107"/>
      <c r="AD41" s="105">
        <v>0.0</v>
      </c>
      <c r="AE41" s="105">
        <v>0.0</v>
      </c>
      <c r="AF41" s="105">
        <v>0.0</v>
      </c>
      <c r="AG41" s="105">
        <v>0.0</v>
      </c>
      <c r="AH41" s="105">
        <v>0.0</v>
      </c>
      <c r="AI41" s="105">
        <v>0.0</v>
      </c>
      <c r="AJ41" s="106">
        <v>0.0</v>
      </c>
      <c r="AK41" s="106">
        <v>0.0</v>
      </c>
      <c r="AL41" s="107"/>
      <c r="AM41" s="105">
        <v>0.0</v>
      </c>
      <c r="AN41" s="105">
        <v>0.0</v>
      </c>
      <c r="AO41" s="105">
        <v>0.0</v>
      </c>
      <c r="AP41" s="105">
        <v>0.0</v>
      </c>
      <c r="AQ41" s="105">
        <v>0.0</v>
      </c>
      <c r="AR41" s="105">
        <v>0.0</v>
      </c>
      <c r="AS41" s="106">
        <v>0.0</v>
      </c>
      <c r="AT41" s="106">
        <v>0.0</v>
      </c>
      <c r="AU41" s="110"/>
      <c r="AV41" s="108">
        <f t="shared" ref="AV41:AX41" si="89">sum(Z41+AI41+AR41)</f>
        <v>0</v>
      </c>
      <c r="AW41" s="109">
        <f t="shared" si="89"/>
        <v>0</v>
      </c>
      <c r="AX41" s="109">
        <f t="shared" si="89"/>
        <v>0</v>
      </c>
      <c r="AY41" s="107"/>
      <c r="AZ41" s="105">
        <v>3.0</v>
      </c>
      <c r="BA41" s="105">
        <v>0.0</v>
      </c>
      <c r="BB41" s="105">
        <v>0.0</v>
      </c>
      <c r="BC41" s="105">
        <v>0.0</v>
      </c>
      <c r="BD41" s="105">
        <v>0.0</v>
      </c>
      <c r="BE41" s="106">
        <v>0.0</v>
      </c>
      <c r="BF41" s="106">
        <v>0.0</v>
      </c>
      <c r="BG41" s="107"/>
      <c r="BH41" s="105">
        <v>0.0</v>
      </c>
      <c r="BI41" s="105">
        <v>0.0</v>
      </c>
      <c r="BJ41" s="105">
        <v>0.0</v>
      </c>
      <c r="BK41" s="105">
        <v>0.0</v>
      </c>
      <c r="BL41" s="105">
        <v>0.0</v>
      </c>
      <c r="BM41" s="105">
        <v>0.0</v>
      </c>
      <c r="BN41" s="106">
        <v>0.0</v>
      </c>
      <c r="BO41" s="106">
        <v>0.0</v>
      </c>
      <c r="BP41" s="107"/>
      <c r="BQ41" s="105">
        <v>3.0</v>
      </c>
      <c r="BR41" s="105">
        <v>3.0</v>
      </c>
      <c r="BS41" s="105">
        <v>1.0</v>
      </c>
      <c r="BT41" s="105">
        <v>0.0</v>
      </c>
      <c r="BU41" s="105">
        <v>0.0</v>
      </c>
      <c r="BV41" s="105">
        <v>1.0</v>
      </c>
      <c r="BW41" s="106">
        <v>1500.0</v>
      </c>
      <c r="BX41" s="106">
        <v>3500.0</v>
      </c>
      <c r="BY41" s="110"/>
      <c r="BZ41" s="108">
        <f t="shared" ref="BZ41:CB41" si="90">sum(BD41+BM41+BV41)</f>
        <v>1</v>
      </c>
      <c r="CA41" s="109">
        <f t="shared" si="90"/>
        <v>1500</v>
      </c>
      <c r="CB41" s="109">
        <f t="shared" si="90"/>
        <v>3500</v>
      </c>
      <c r="CC41" s="107"/>
      <c r="CD41" s="108">
        <f t="shared" ref="CD41:CF41" si="91">AV41+BZ41</f>
        <v>1</v>
      </c>
      <c r="CE41" s="109">
        <f t="shared" si="91"/>
        <v>1500</v>
      </c>
      <c r="CF41" s="109">
        <f t="shared" si="91"/>
        <v>3500</v>
      </c>
      <c r="CG41" s="107"/>
      <c r="CH41" s="107"/>
    </row>
    <row r="42" ht="14.25" customHeight="1">
      <c r="A42" s="103"/>
      <c r="B42" s="104">
        <f t="shared" si="10"/>
        <v>44834</v>
      </c>
      <c r="C42" s="97"/>
      <c r="D42" s="105" t="s">
        <v>119</v>
      </c>
      <c r="E42" s="105"/>
      <c r="F42" s="105"/>
      <c r="G42" s="106">
        <v>0.0</v>
      </c>
      <c r="H42" s="105">
        <v>12.0</v>
      </c>
      <c r="I42" s="105">
        <v>12.0</v>
      </c>
      <c r="J42" s="105">
        <v>2.0</v>
      </c>
      <c r="K42" s="105">
        <v>1.0</v>
      </c>
      <c r="L42" s="107"/>
      <c r="M42" s="105">
        <v>0.0</v>
      </c>
      <c r="N42" s="105">
        <v>0.0</v>
      </c>
      <c r="O42" s="105">
        <v>0.0</v>
      </c>
      <c r="P42" s="107"/>
      <c r="Q42" s="105">
        <v>0.0</v>
      </c>
      <c r="R42" s="105">
        <v>0.0</v>
      </c>
      <c r="S42" s="105">
        <v>0.0</v>
      </c>
      <c r="T42" s="293">
        <f t="shared" si="6"/>
        <v>1</v>
      </c>
      <c r="U42" s="107"/>
      <c r="V42" s="105">
        <v>1.0</v>
      </c>
      <c r="W42" s="105">
        <v>0.0</v>
      </c>
      <c r="X42" s="105">
        <v>0.0</v>
      </c>
      <c r="Y42" s="105">
        <v>1.0</v>
      </c>
      <c r="Z42" s="105">
        <v>1.0</v>
      </c>
      <c r="AA42" s="106">
        <v>1000.0</v>
      </c>
      <c r="AB42" s="106">
        <v>3000.0</v>
      </c>
      <c r="AC42" s="107"/>
      <c r="AD42" s="105">
        <v>0.0</v>
      </c>
      <c r="AE42" s="105">
        <v>0.0</v>
      </c>
      <c r="AF42" s="105">
        <v>0.0</v>
      </c>
      <c r="AG42" s="105">
        <v>0.0</v>
      </c>
      <c r="AH42" s="105">
        <v>0.0</v>
      </c>
      <c r="AI42" s="105">
        <v>0.0</v>
      </c>
      <c r="AJ42" s="106">
        <v>0.0</v>
      </c>
      <c r="AK42" s="106">
        <v>0.0</v>
      </c>
      <c r="AL42" s="107"/>
      <c r="AM42" s="105">
        <v>0.0</v>
      </c>
      <c r="AN42" s="105">
        <v>0.0</v>
      </c>
      <c r="AO42" s="105">
        <v>0.0</v>
      </c>
      <c r="AP42" s="105">
        <v>0.0</v>
      </c>
      <c r="AQ42" s="105">
        <v>0.0</v>
      </c>
      <c r="AR42" s="105">
        <v>0.0</v>
      </c>
      <c r="AS42" s="106">
        <v>0.0</v>
      </c>
      <c r="AT42" s="106">
        <v>0.0</v>
      </c>
      <c r="AU42" s="110"/>
      <c r="AV42" s="108">
        <f t="shared" ref="AV42:AX42" si="92">sum(Z42+AI42+AR42)</f>
        <v>1</v>
      </c>
      <c r="AW42" s="109">
        <f t="shared" si="92"/>
        <v>1000</v>
      </c>
      <c r="AX42" s="109">
        <f t="shared" si="92"/>
        <v>3000</v>
      </c>
      <c r="AY42" s="107"/>
      <c r="AZ42" s="105">
        <v>0.0</v>
      </c>
      <c r="BA42" s="105">
        <v>0.0</v>
      </c>
      <c r="BB42" s="105">
        <v>0.0</v>
      </c>
      <c r="BC42" s="105">
        <v>3.0</v>
      </c>
      <c r="BD42" s="105">
        <v>3.0</v>
      </c>
      <c r="BE42" s="106">
        <v>8500.0</v>
      </c>
      <c r="BF42" s="106">
        <v>8500.0</v>
      </c>
      <c r="BG42" s="107"/>
      <c r="BH42" s="105">
        <v>0.0</v>
      </c>
      <c r="BI42" s="105">
        <v>0.0</v>
      </c>
      <c r="BJ42" s="105">
        <v>0.0</v>
      </c>
      <c r="BK42" s="105">
        <v>0.0</v>
      </c>
      <c r="BL42" s="105">
        <v>0.0</v>
      </c>
      <c r="BM42" s="105">
        <v>0.0</v>
      </c>
      <c r="BN42" s="106">
        <v>0.0</v>
      </c>
      <c r="BO42" s="106">
        <v>0.0</v>
      </c>
      <c r="BP42" s="107"/>
      <c r="BQ42" s="105">
        <v>0.0</v>
      </c>
      <c r="BR42" s="105">
        <v>0.0</v>
      </c>
      <c r="BS42" s="105">
        <v>0.0</v>
      </c>
      <c r="BT42" s="105">
        <v>0.0</v>
      </c>
      <c r="BU42" s="105">
        <v>3.0</v>
      </c>
      <c r="BV42" s="105">
        <v>3.0</v>
      </c>
      <c r="BW42" s="106">
        <v>8000.0</v>
      </c>
      <c r="BX42" s="106">
        <v>9500.0</v>
      </c>
      <c r="BY42" s="110"/>
      <c r="BZ42" s="108">
        <f t="shared" ref="BZ42:CB42" si="93">sum(BD42+BM42+BV42)</f>
        <v>6</v>
      </c>
      <c r="CA42" s="109">
        <f t="shared" si="93"/>
        <v>16500</v>
      </c>
      <c r="CB42" s="109">
        <f t="shared" si="93"/>
        <v>18000</v>
      </c>
      <c r="CC42" s="107"/>
      <c r="CD42" s="108">
        <f t="shared" ref="CD42:CF42" si="94">AV42+BZ42</f>
        <v>7</v>
      </c>
      <c r="CE42" s="109">
        <f t="shared" si="94"/>
        <v>17500</v>
      </c>
      <c r="CF42" s="109">
        <f t="shared" si="94"/>
        <v>21000</v>
      </c>
      <c r="CG42" s="107"/>
      <c r="CH42" s="107"/>
    </row>
    <row r="43" ht="14.25" hidden="1" customHeight="1">
      <c r="A43" s="103"/>
      <c r="B43" s="104"/>
      <c r="C43" s="97"/>
      <c r="D43" s="105"/>
      <c r="E43" s="105"/>
      <c r="F43" s="105"/>
      <c r="G43" s="106"/>
      <c r="H43" s="105"/>
      <c r="I43" s="105"/>
      <c r="J43" s="105"/>
      <c r="K43" s="105"/>
      <c r="L43" s="107"/>
      <c r="M43" s="105"/>
      <c r="N43" s="105"/>
      <c r="O43" s="105"/>
      <c r="P43" s="107"/>
      <c r="Q43" s="105"/>
      <c r="R43" s="105"/>
      <c r="S43" s="105"/>
      <c r="T43" s="293"/>
      <c r="U43" s="107"/>
      <c r="V43" s="105"/>
      <c r="W43" s="105"/>
      <c r="X43" s="105"/>
      <c r="Y43" s="105"/>
      <c r="Z43" s="105"/>
      <c r="AA43" s="106"/>
      <c r="AB43" s="106"/>
      <c r="AC43" s="107"/>
      <c r="AD43" s="105"/>
      <c r="AE43" s="105"/>
      <c r="AF43" s="105"/>
      <c r="AG43" s="105"/>
      <c r="AH43" s="105"/>
      <c r="AI43" s="105"/>
      <c r="AJ43" s="106"/>
      <c r="AK43" s="106"/>
      <c r="AL43" s="107"/>
      <c r="AM43" s="105"/>
      <c r="AN43" s="105"/>
      <c r="AO43" s="105"/>
      <c r="AP43" s="105"/>
      <c r="AQ43" s="105"/>
      <c r="AR43" s="105"/>
      <c r="AS43" s="106"/>
      <c r="AT43" s="106"/>
      <c r="AU43" s="110"/>
      <c r="AV43" s="108"/>
      <c r="AW43" s="108"/>
      <c r="AX43" s="108"/>
      <c r="AY43" s="107"/>
      <c r="AZ43" s="105"/>
      <c r="BA43" s="105"/>
      <c r="BB43" s="105"/>
      <c r="BC43" s="105"/>
      <c r="BD43" s="105"/>
      <c r="BE43" s="106"/>
      <c r="BF43" s="106"/>
      <c r="BG43" s="107"/>
      <c r="BH43" s="105"/>
      <c r="BI43" s="105"/>
      <c r="BJ43" s="105"/>
      <c r="BK43" s="105"/>
      <c r="BL43" s="105"/>
      <c r="BM43" s="105"/>
      <c r="BN43" s="106"/>
      <c r="BO43" s="106"/>
      <c r="BP43" s="107"/>
      <c r="BQ43" s="105"/>
      <c r="BR43" s="105"/>
      <c r="BS43" s="105"/>
      <c r="BT43" s="105"/>
      <c r="BU43" s="105"/>
      <c r="BV43" s="105"/>
      <c r="BW43" s="106"/>
      <c r="BX43" s="106"/>
      <c r="BY43" s="110"/>
      <c r="BZ43" s="108"/>
      <c r="CA43" s="108"/>
      <c r="CB43" s="108"/>
      <c r="CC43" s="107"/>
      <c r="CD43" s="108"/>
      <c r="CE43" s="108"/>
      <c r="CF43" s="108"/>
      <c r="CG43" s="107"/>
      <c r="CH43" s="107"/>
    </row>
    <row r="44" ht="15.75" customHeight="1">
      <c r="A44" s="97"/>
      <c r="B44" s="97"/>
      <c r="C44" s="112" t="s">
        <v>120</v>
      </c>
      <c r="D44" s="113">
        <f>sum(D46-D45)</f>
        <v>0</v>
      </c>
      <c r="E44" s="3"/>
      <c r="F44" s="114" t="s">
        <v>121</v>
      </c>
      <c r="G44" s="115">
        <f t="shared" ref="G44:K44" si="95">SUM(G13:G43)</f>
        <v>7000</v>
      </c>
      <c r="H44" s="116">
        <f t="shared" si="95"/>
        <v>99</v>
      </c>
      <c r="I44" s="117">
        <f t="shared" si="95"/>
        <v>287</v>
      </c>
      <c r="J44" s="117">
        <f t="shared" si="95"/>
        <v>165</v>
      </c>
      <c r="K44" s="117">
        <f t="shared" si="95"/>
        <v>59</v>
      </c>
      <c r="L44" s="118"/>
      <c r="M44" s="117">
        <f t="shared" ref="M44:O44" si="96">SUM(M13:M43)</f>
        <v>0</v>
      </c>
      <c r="N44" s="117">
        <f t="shared" si="96"/>
        <v>0</v>
      </c>
      <c r="O44" s="117">
        <f t="shared" si="96"/>
        <v>0</v>
      </c>
      <c r="P44" s="295"/>
      <c r="Q44" s="117">
        <f t="shared" ref="Q44:T44" si="97">SUM(Q13:Q43)</f>
        <v>0</v>
      </c>
      <c r="R44" s="117">
        <f t="shared" si="97"/>
        <v>0</v>
      </c>
      <c r="S44" s="117">
        <f t="shared" si="97"/>
        <v>0</v>
      </c>
      <c r="T44" s="117">
        <f t="shared" si="97"/>
        <v>59</v>
      </c>
      <c r="U44" s="118"/>
      <c r="V44" s="117">
        <f t="shared" ref="V44:AB44" si="98">SUM(V13:V43)</f>
        <v>17</v>
      </c>
      <c r="W44" s="117">
        <f t="shared" si="98"/>
        <v>14</v>
      </c>
      <c r="X44" s="117">
        <f t="shared" si="98"/>
        <v>8</v>
      </c>
      <c r="Y44" s="117">
        <f t="shared" si="98"/>
        <v>2</v>
      </c>
      <c r="Z44" s="117">
        <f t="shared" si="98"/>
        <v>3</v>
      </c>
      <c r="AA44" s="119">
        <f t="shared" si="98"/>
        <v>3000</v>
      </c>
      <c r="AB44" s="119">
        <f t="shared" si="98"/>
        <v>8000</v>
      </c>
      <c r="AC44" s="118"/>
      <c r="AD44" s="117">
        <f t="shared" ref="AD44:AK44" si="99">SUM(AD13:AD43)</f>
        <v>11</v>
      </c>
      <c r="AE44" s="117">
        <f t="shared" si="99"/>
        <v>5</v>
      </c>
      <c r="AF44" s="117">
        <f t="shared" si="99"/>
        <v>7</v>
      </c>
      <c r="AG44" s="117">
        <f t="shared" si="99"/>
        <v>0</v>
      </c>
      <c r="AH44" s="117">
        <f t="shared" si="99"/>
        <v>0</v>
      </c>
      <c r="AI44" s="117">
        <f t="shared" si="99"/>
        <v>0</v>
      </c>
      <c r="AJ44" s="119">
        <f t="shared" si="99"/>
        <v>0</v>
      </c>
      <c r="AK44" s="119">
        <f t="shared" si="99"/>
        <v>0</v>
      </c>
      <c r="AL44" s="296"/>
      <c r="AM44" s="120">
        <f t="shared" ref="AM44:AT44" si="100">SUM(AM13:AM43)</f>
        <v>3</v>
      </c>
      <c r="AN44" s="120">
        <f t="shared" si="100"/>
        <v>1</v>
      </c>
      <c r="AO44" s="117">
        <f t="shared" si="100"/>
        <v>2</v>
      </c>
      <c r="AP44" s="120">
        <f t="shared" si="100"/>
        <v>0</v>
      </c>
      <c r="AQ44" s="120">
        <f t="shared" si="100"/>
        <v>0</v>
      </c>
      <c r="AR44" s="120">
        <f t="shared" si="100"/>
        <v>0</v>
      </c>
      <c r="AS44" s="121">
        <f t="shared" si="100"/>
        <v>0</v>
      </c>
      <c r="AT44" s="121">
        <f t="shared" si="100"/>
        <v>0</v>
      </c>
      <c r="AU44" s="110"/>
      <c r="AV44" s="120">
        <f t="shared" ref="AV44:AX44" si="101">SUM(AV13:AV43)</f>
        <v>3</v>
      </c>
      <c r="AW44" s="121">
        <f t="shared" si="101"/>
        <v>3000</v>
      </c>
      <c r="AX44" s="121">
        <f t="shared" si="101"/>
        <v>8000</v>
      </c>
      <c r="AY44" s="122"/>
      <c r="AZ44" s="117">
        <f t="shared" ref="AZ44:BF44" si="102">SUM(AZ13:AZ43)</f>
        <v>34</v>
      </c>
      <c r="BA44" s="117">
        <f t="shared" si="102"/>
        <v>32</v>
      </c>
      <c r="BB44" s="117">
        <f t="shared" si="102"/>
        <v>7</v>
      </c>
      <c r="BC44" s="117">
        <f t="shared" si="102"/>
        <v>6</v>
      </c>
      <c r="BD44" s="117">
        <f t="shared" si="102"/>
        <v>9</v>
      </c>
      <c r="BE44" s="119">
        <f t="shared" si="102"/>
        <v>26500</v>
      </c>
      <c r="BF44" s="119">
        <f t="shared" si="102"/>
        <v>26500</v>
      </c>
      <c r="BG44" s="118"/>
      <c r="BH44" s="117">
        <f t="shared" ref="BH44:BO44" si="103">SUM(BH13:BH43)</f>
        <v>0</v>
      </c>
      <c r="BI44" s="117">
        <f t="shared" si="103"/>
        <v>0</v>
      </c>
      <c r="BJ44" s="117">
        <f t="shared" si="103"/>
        <v>0</v>
      </c>
      <c r="BK44" s="117">
        <f t="shared" si="103"/>
        <v>0</v>
      </c>
      <c r="BL44" s="117">
        <f t="shared" si="103"/>
        <v>0</v>
      </c>
      <c r="BM44" s="117">
        <f t="shared" si="103"/>
        <v>0</v>
      </c>
      <c r="BN44" s="119">
        <f t="shared" si="103"/>
        <v>0</v>
      </c>
      <c r="BO44" s="119">
        <f t="shared" si="103"/>
        <v>0</v>
      </c>
      <c r="BP44" s="296"/>
      <c r="BQ44" s="120">
        <f t="shared" ref="BQ44:BX44" si="104">SUM(BQ13:BQ43)</f>
        <v>35</v>
      </c>
      <c r="BR44" s="120">
        <f t="shared" si="104"/>
        <v>33</v>
      </c>
      <c r="BS44" s="117">
        <f t="shared" si="104"/>
        <v>5</v>
      </c>
      <c r="BT44" s="120">
        <f t="shared" si="104"/>
        <v>12</v>
      </c>
      <c r="BU44" s="120">
        <f t="shared" si="104"/>
        <v>6</v>
      </c>
      <c r="BV44" s="120">
        <f t="shared" si="104"/>
        <v>19</v>
      </c>
      <c r="BW44" s="121">
        <f t="shared" si="104"/>
        <v>44150</v>
      </c>
      <c r="BX44" s="121">
        <f t="shared" si="104"/>
        <v>53050</v>
      </c>
      <c r="BY44" s="110"/>
      <c r="BZ44" s="120">
        <f t="shared" ref="BZ44:CB44" si="105">SUM(BZ13:BZ43)</f>
        <v>28</v>
      </c>
      <c r="CA44" s="121">
        <f t="shared" si="105"/>
        <v>70650</v>
      </c>
      <c r="CB44" s="121">
        <f t="shared" si="105"/>
        <v>79550</v>
      </c>
      <c r="CC44" s="122"/>
      <c r="CD44" s="120">
        <f t="shared" ref="CD44:CF44" si="106">SUM(CD13:CD43)</f>
        <v>31</v>
      </c>
      <c r="CE44" s="121">
        <f t="shared" si="106"/>
        <v>73650</v>
      </c>
      <c r="CF44" s="121">
        <f t="shared" si="106"/>
        <v>87550</v>
      </c>
      <c r="CG44" s="122"/>
      <c r="CH44" s="122"/>
    </row>
    <row r="45" ht="15.75" customHeight="1">
      <c r="A45" s="3"/>
      <c r="B45" s="97"/>
      <c r="C45" s="123" t="s">
        <v>122</v>
      </c>
      <c r="D45" s="124">
        <f>MIN(D13:D43)</f>
        <v>0</v>
      </c>
      <c r="E45" s="3"/>
      <c r="F45" s="3"/>
      <c r="G45" s="97"/>
      <c r="H45" s="97"/>
      <c r="I45" s="125"/>
      <c r="J45" s="95"/>
      <c r="K45" s="95"/>
      <c r="L45" s="107"/>
      <c r="M45" s="3"/>
      <c r="N45" s="95"/>
      <c r="O45" s="95"/>
      <c r="P45" s="297"/>
      <c r="Q45" s="3"/>
      <c r="R45" s="95"/>
      <c r="S45" s="95"/>
      <c r="T45" s="3"/>
      <c r="U45" s="127"/>
      <c r="V45" s="3"/>
      <c r="W45" s="3"/>
      <c r="X45" s="3"/>
      <c r="Y45" s="3"/>
      <c r="Z45" s="128" t="s">
        <v>123</v>
      </c>
      <c r="AA45" s="129">
        <f>IFERROR(AA44/Z44,0)</f>
        <v>1000</v>
      </c>
      <c r="AB45" s="129">
        <f>IFERROR((AB44/Z44),0)</f>
        <v>2666.666667</v>
      </c>
      <c r="AC45" s="127"/>
      <c r="AD45" s="3"/>
      <c r="AE45" s="3"/>
      <c r="AF45" s="3"/>
      <c r="AG45" s="3"/>
      <c r="AH45" s="3"/>
      <c r="AI45" s="128" t="s">
        <v>123</v>
      </c>
      <c r="AJ45" s="129">
        <f>IFERROR(AJ44/AI44,0)</f>
        <v>0</v>
      </c>
      <c r="AK45" s="129">
        <f>IFERROR((AK44/AI44),0)</f>
        <v>0</v>
      </c>
      <c r="AL45" s="3"/>
      <c r="AM45" s="3"/>
      <c r="AN45" s="3"/>
      <c r="AO45" s="3"/>
      <c r="AP45" s="3"/>
      <c r="AQ45" s="3"/>
      <c r="AR45" s="128" t="s">
        <v>123</v>
      </c>
      <c r="AS45" s="129">
        <f>IFERROR(AS44/AR44,0)</f>
        <v>0</v>
      </c>
      <c r="AT45" s="129">
        <f>IFERROR((AT44/AR44),0)</f>
        <v>0</v>
      </c>
      <c r="AU45" s="110"/>
      <c r="AV45" s="128" t="s">
        <v>123</v>
      </c>
      <c r="AW45" s="129">
        <f>IFERROR(AW44/AV44,0)</f>
        <v>1000</v>
      </c>
      <c r="AX45" s="129">
        <f>IFERROR((AX44/AV44),0)</f>
        <v>2666.666667</v>
      </c>
      <c r="AY45" s="3"/>
      <c r="AZ45" s="3"/>
      <c r="BA45" s="3"/>
      <c r="BB45" s="3"/>
      <c r="BC45" s="3"/>
      <c r="BD45" s="128" t="s">
        <v>123</v>
      </c>
      <c r="BE45" s="129">
        <f>IFERROR(BE44/BD44,0)</f>
        <v>2944.444444</v>
      </c>
      <c r="BF45" s="129">
        <f>IFERROR((BF44/BD44),0)</f>
        <v>2944.444444</v>
      </c>
      <c r="BG45" s="127"/>
      <c r="BH45" s="3"/>
      <c r="BI45" s="3"/>
      <c r="BJ45" s="3"/>
      <c r="BK45" s="3"/>
      <c r="BL45" s="3"/>
      <c r="BM45" s="128" t="s">
        <v>123</v>
      </c>
      <c r="BN45" s="129">
        <f>IFERROR(BN44/BM44,0)</f>
        <v>0</v>
      </c>
      <c r="BO45" s="129">
        <f>IFERROR((BO44/BM44),0)</f>
        <v>0</v>
      </c>
      <c r="BP45" s="3"/>
      <c r="BQ45" s="3"/>
      <c r="BR45" s="3"/>
      <c r="BS45" s="3"/>
      <c r="BT45" s="3"/>
      <c r="BU45" s="3"/>
      <c r="BV45" s="128" t="s">
        <v>123</v>
      </c>
      <c r="BW45" s="129">
        <f>IFERROR(BW44/BV44,0)</f>
        <v>2323.684211</v>
      </c>
      <c r="BX45" s="129">
        <f>IFERROR((BX44/BV44),0)</f>
        <v>2792.105263</v>
      </c>
      <c r="BY45" s="110"/>
      <c r="BZ45" s="128" t="s">
        <v>123</v>
      </c>
      <c r="CA45" s="129">
        <f>IFERROR(CA44/BZ44,0)</f>
        <v>2523.214286</v>
      </c>
      <c r="CB45" s="129">
        <f>IFERROR((CB44/BZ44),0)</f>
        <v>2841.071429</v>
      </c>
      <c r="CC45" s="3"/>
      <c r="CD45" s="128" t="s">
        <v>123</v>
      </c>
      <c r="CE45" s="129">
        <f>IFERROR(CE44/CD44,0)</f>
        <v>2375.806452</v>
      </c>
      <c r="CF45" s="129">
        <f>IFERROR((CF44/CD44),0)</f>
        <v>2824.193548</v>
      </c>
      <c r="CG45" s="3"/>
      <c r="CH45" s="3"/>
    </row>
    <row r="46" ht="15.75" customHeight="1">
      <c r="A46" s="3"/>
      <c r="B46" s="97"/>
      <c r="C46" s="123" t="s">
        <v>124</v>
      </c>
      <c r="D46" s="130">
        <f>MAX(D12:D42)</f>
        <v>0</v>
      </c>
      <c r="E46" s="3"/>
      <c r="F46" s="3"/>
      <c r="G46" s="97"/>
      <c r="H46" s="97"/>
      <c r="I46" s="125"/>
      <c r="J46" s="95"/>
      <c r="K46" s="95"/>
      <c r="L46" s="107"/>
      <c r="M46" s="3"/>
      <c r="N46" s="95"/>
      <c r="O46" s="95"/>
      <c r="P46" s="297"/>
      <c r="Q46" s="3"/>
      <c r="R46" s="95"/>
      <c r="S46" s="95"/>
      <c r="T46" s="3"/>
      <c r="U46" s="127"/>
      <c r="V46" s="3"/>
      <c r="W46" s="3"/>
      <c r="X46" s="3"/>
      <c r="Y46" s="3"/>
      <c r="Z46" s="3"/>
      <c r="AA46" s="3"/>
      <c r="AB46" s="3"/>
      <c r="AC46" s="127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110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127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110"/>
      <c r="BZ46" s="3"/>
      <c r="CA46" s="3"/>
      <c r="CB46" s="3"/>
      <c r="CC46" s="3"/>
      <c r="CD46" s="3"/>
      <c r="CE46" s="3"/>
      <c r="CF46" s="3"/>
      <c r="CG46" s="3"/>
      <c r="CH46" s="3"/>
    </row>
    <row r="47" ht="15.75" customHeight="1">
      <c r="A47" s="3"/>
      <c r="B47" s="97"/>
      <c r="C47" s="131"/>
      <c r="D47" s="132"/>
      <c r="E47" s="3"/>
      <c r="F47" s="3"/>
      <c r="G47" s="97"/>
      <c r="H47" s="97"/>
      <c r="I47" s="133" t="s">
        <v>204</v>
      </c>
      <c r="J47" s="16"/>
      <c r="K47" s="12"/>
      <c r="L47" s="107"/>
      <c r="M47" s="93" t="s">
        <v>196</v>
      </c>
      <c r="N47" s="84"/>
      <c r="O47" s="85"/>
      <c r="P47" s="55"/>
      <c r="Q47" s="93" t="s">
        <v>197</v>
      </c>
      <c r="R47" s="84"/>
      <c r="S47" s="85"/>
      <c r="T47" s="97"/>
      <c r="U47" s="97"/>
      <c r="V47" s="134"/>
      <c r="W47" s="84"/>
      <c r="X47" s="84"/>
      <c r="Y47" s="84"/>
      <c r="Z47" s="84"/>
      <c r="AA47" s="135"/>
      <c r="AB47" s="3"/>
      <c r="AC47" s="97"/>
      <c r="AD47" s="3"/>
      <c r="AE47" s="3"/>
      <c r="AF47" s="3"/>
      <c r="AG47" s="3"/>
      <c r="AH47" s="3"/>
      <c r="AI47" s="3"/>
      <c r="AJ47" s="135"/>
      <c r="AK47" s="136" t="s">
        <v>205</v>
      </c>
      <c r="AL47" s="84"/>
      <c r="AM47" s="137"/>
      <c r="AN47" s="136" t="s">
        <v>127</v>
      </c>
      <c r="AO47" s="84"/>
      <c r="AP47" s="135"/>
      <c r="AQ47" s="139" t="s">
        <v>199</v>
      </c>
      <c r="AR47" s="84"/>
      <c r="AS47" s="3"/>
      <c r="AT47" s="139" t="s">
        <v>95</v>
      </c>
      <c r="AU47" s="84"/>
      <c r="AV47" s="148"/>
      <c r="AW47" s="140"/>
      <c r="AX47" s="85"/>
      <c r="AY47" s="3"/>
      <c r="AZ47" s="138"/>
      <c r="BA47" s="84"/>
      <c r="BB47" s="84"/>
      <c r="BC47" s="84"/>
      <c r="BD47" s="84"/>
      <c r="BE47" s="135"/>
      <c r="BF47" s="3"/>
      <c r="BG47" s="97"/>
      <c r="BH47" s="3"/>
      <c r="BI47" s="3"/>
      <c r="BJ47" s="3"/>
      <c r="BK47" s="3"/>
      <c r="BL47" s="3"/>
      <c r="BM47" s="3"/>
      <c r="BN47" s="135"/>
      <c r="BO47" s="136" t="s">
        <v>206</v>
      </c>
      <c r="BP47" s="84"/>
      <c r="BQ47" s="137"/>
      <c r="BR47" s="136" t="s">
        <v>127</v>
      </c>
      <c r="BS47" s="84"/>
      <c r="BT47" s="135"/>
      <c r="BU47" s="139" t="s">
        <v>199</v>
      </c>
      <c r="BV47" s="84"/>
      <c r="BW47" s="3"/>
      <c r="BX47" s="139" t="s">
        <v>95</v>
      </c>
      <c r="BY47" s="84"/>
      <c r="BZ47" s="148"/>
      <c r="CA47" s="298" t="s">
        <v>207</v>
      </c>
      <c r="CB47" s="85"/>
      <c r="CC47" s="3"/>
      <c r="CD47" s="142" t="s">
        <v>128</v>
      </c>
      <c r="CE47" s="84"/>
      <c r="CF47" s="3"/>
      <c r="CG47" s="3"/>
      <c r="CH47" s="3"/>
    </row>
    <row r="48" ht="41.25" customHeight="1">
      <c r="A48" s="3"/>
      <c r="B48" s="97"/>
      <c r="C48" s="97"/>
      <c r="D48" s="97"/>
      <c r="E48" s="97"/>
      <c r="F48" s="143" t="s">
        <v>129</v>
      </c>
      <c r="G48" s="84"/>
      <c r="H48" s="97"/>
      <c r="I48" s="144" t="s">
        <v>130</v>
      </c>
      <c r="J48" s="145"/>
      <c r="K48" s="146"/>
      <c r="L48" s="107"/>
      <c r="M48" s="143" t="s">
        <v>130</v>
      </c>
      <c r="N48" s="84"/>
      <c r="O48" s="85"/>
      <c r="P48" s="107"/>
      <c r="Q48" s="143" t="s">
        <v>130</v>
      </c>
      <c r="R48" s="84"/>
      <c r="S48" s="85"/>
      <c r="T48" s="97"/>
      <c r="U48" s="97"/>
      <c r="V48" s="147"/>
      <c r="W48" s="85"/>
      <c r="X48" s="148"/>
      <c r="Y48" s="147"/>
      <c r="Z48" s="85"/>
      <c r="AA48" s="149"/>
      <c r="AB48" s="3"/>
      <c r="AC48" s="97"/>
      <c r="AD48" s="3"/>
      <c r="AE48" s="3"/>
      <c r="AF48" s="3"/>
      <c r="AG48" s="3"/>
      <c r="AH48" s="3"/>
      <c r="AI48" s="3"/>
      <c r="AJ48" s="149"/>
      <c r="AK48" s="150" t="s">
        <v>131</v>
      </c>
      <c r="AL48" s="84"/>
      <c r="AM48" s="151"/>
      <c r="AN48" s="150" t="s">
        <v>131</v>
      </c>
      <c r="AO48" s="84"/>
      <c r="AP48" s="263"/>
      <c r="AQ48" s="150" t="s">
        <v>131</v>
      </c>
      <c r="AR48" s="85"/>
      <c r="AS48" s="3"/>
      <c r="AT48" s="150" t="s">
        <v>131</v>
      </c>
      <c r="AU48" s="85"/>
      <c r="AV48" s="148"/>
      <c r="AW48" s="148"/>
      <c r="AX48" s="148"/>
      <c r="AY48" s="3"/>
      <c r="AZ48" s="152"/>
      <c r="BA48" s="85"/>
      <c r="BB48" s="153"/>
      <c r="BC48" s="152"/>
      <c r="BD48" s="85"/>
      <c r="BE48" s="149"/>
      <c r="BF48" s="3"/>
      <c r="BG48" s="97"/>
      <c r="BH48" s="3"/>
      <c r="BI48" s="3"/>
      <c r="BJ48" s="3"/>
      <c r="BK48" s="3"/>
      <c r="BL48" s="3"/>
      <c r="BM48" s="3"/>
      <c r="BN48" s="149"/>
      <c r="BO48" s="150" t="s">
        <v>131</v>
      </c>
      <c r="BP48" s="84"/>
      <c r="BQ48" s="151"/>
      <c r="BR48" s="150" t="s">
        <v>131</v>
      </c>
      <c r="BS48" s="84"/>
      <c r="BT48" s="263"/>
      <c r="BU48" s="150" t="s">
        <v>131</v>
      </c>
      <c r="BV48" s="85"/>
      <c r="BW48" s="3"/>
      <c r="BX48" s="150" t="s">
        <v>131</v>
      </c>
      <c r="BY48" s="85"/>
      <c r="BZ48" s="148"/>
      <c r="CA48" s="299" t="s">
        <v>177</v>
      </c>
      <c r="CB48" s="299" t="s">
        <v>178</v>
      </c>
      <c r="CC48" s="3"/>
      <c r="CD48" s="150" t="s">
        <v>131</v>
      </c>
      <c r="CE48" s="84"/>
      <c r="CF48" s="3"/>
      <c r="CG48" s="3"/>
      <c r="CH48" s="3"/>
    </row>
    <row r="49" ht="15.75" customHeight="1">
      <c r="A49" s="3"/>
      <c r="B49" s="97"/>
      <c r="C49" s="97"/>
      <c r="D49" s="97"/>
      <c r="E49" s="97"/>
      <c r="F49" s="155">
        <f>IFERROR(G44/H44,"-")</f>
        <v>70.70707071</v>
      </c>
      <c r="G49" s="63"/>
      <c r="H49" s="97"/>
      <c r="I49" s="156">
        <f>IFERROR(J44/I44,"-")</f>
        <v>0.574912892</v>
      </c>
      <c r="J49" s="62"/>
      <c r="K49" s="63"/>
      <c r="L49" s="107"/>
      <c r="M49" s="156" t="str">
        <f>IFERROR(N44/M44,"-")</f>
        <v>-</v>
      </c>
      <c r="N49" s="62"/>
      <c r="O49" s="63"/>
      <c r="P49" s="107"/>
      <c r="Q49" s="156" t="str">
        <f>IFERROR(R44/Q44,"-")</f>
        <v>-</v>
      </c>
      <c r="R49" s="62"/>
      <c r="S49" s="63"/>
      <c r="T49" s="97"/>
      <c r="U49" s="97"/>
      <c r="V49" s="157"/>
      <c r="W49" s="63"/>
      <c r="X49" s="158"/>
      <c r="Y49" s="159"/>
      <c r="Z49" s="160"/>
      <c r="AA49" s="161"/>
      <c r="AB49" s="3"/>
      <c r="AC49" s="97"/>
      <c r="AD49" s="3"/>
      <c r="AE49" s="3"/>
      <c r="AF49" s="3"/>
      <c r="AG49" s="3"/>
      <c r="AH49" s="3"/>
      <c r="AI49" s="3"/>
      <c r="AJ49" s="161"/>
      <c r="AK49" s="156">
        <f>IFERROR(AV44/(W44+AE44+AN44),"-")</f>
        <v>0.15</v>
      </c>
      <c r="AL49" s="63"/>
      <c r="AM49" s="162"/>
      <c r="AN49" s="156">
        <f>IFERROR(Z44/W44,"-")</f>
        <v>0.2142857143</v>
      </c>
      <c r="AO49" s="63"/>
      <c r="AP49" s="266"/>
      <c r="AQ49" s="156">
        <f>iferror(AI44/AE44,"-")</f>
        <v>0</v>
      </c>
      <c r="AR49" s="63"/>
      <c r="AS49" s="3"/>
      <c r="AT49" s="156">
        <f>IFERROR(AR44/AN44,"-")</f>
        <v>0</v>
      </c>
      <c r="AU49" s="63"/>
      <c r="AV49" s="164"/>
      <c r="AW49" s="164"/>
      <c r="AX49" s="165"/>
      <c r="AY49" s="3"/>
      <c r="AZ49" s="163"/>
      <c r="BA49" s="63"/>
      <c r="BB49" s="166"/>
      <c r="BC49" s="167"/>
      <c r="BD49" s="160"/>
      <c r="BE49" s="161"/>
      <c r="BF49" s="3"/>
      <c r="BG49" s="97"/>
      <c r="BH49" s="3"/>
      <c r="BI49" s="3"/>
      <c r="BJ49" s="3"/>
      <c r="BK49" s="3"/>
      <c r="BL49" s="3"/>
      <c r="BM49" s="3"/>
      <c r="BN49" s="161"/>
      <c r="BO49" s="156">
        <f>IFERROR(BZ44/(BA44+BI44+BR44),"-")</f>
        <v>0.4307692308</v>
      </c>
      <c r="BP49" s="63"/>
      <c r="BQ49" s="162"/>
      <c r="BR49" s="156">
        <f>IFERROR(BD44/BA44,"-")</f>
        <v>0.28125</v>
      </c>
      <c r="BS49" s="63"/>
      <c r="BT49" s="266"/>
      <c r="BU49" s="156" t="str">
        <f>iferror(BM44/BI44,"-")</f>
        <v>-</v>
      </c>
      <c r="BV49" s="63"/>
      <c r="BW49" s="3"/>
      <c r="BX49" s="156">
        <f>IFERROR(BV44/BR44,"-")</f>
        <v>0.5757575758</v>
      </c>
      <c r="BY49" s="63"/>
      <c r="BZ49" s="164"/>
      <c r="CA49" s="300" t="str">
        <f>IFERROR(G4/(BA44+BI44+BR44+W44+AE44+AN44),"-")</f>
        <v>-</v>
      </c>
      <c r="CB49" s="301">
        <f>IFERROR(CE44/G44,"-")</f>
        <v>10.52142857</v>
      </c>
      <c r="CC49" s="3"/>
      <c r="CD49" s="156">
        <f>IFERROR((AV44+BZ44)/(BA44+BI44+BR44+W44+AE44+AN44),"-")</f>
        <v>0.3647058824</v>
      </c>
      <c r="CE49" s="63"/>
      <c r="CF49" s="3"/>
      <c r="CG49" s="3"/>
      <c r="CH49" s="3"/>
    </row>
    <row r="50" ht="15.75" customHeight="1">
      <c r="A50" s="3"/>
      <c r="B50" s="97"/>
      <c r="C50" s="97"/>
      <c r="D50" s="97"/>
      <c r="E50" s="97"/>
      <c r="G50" s="160"/>
      <c r="H50" s="97"/>
      <c r="I50" s="171"/>
      <c r="K50" s="160"/>
      <c r="L50" s="107"/>
      <c r="M50" s="171"/>
      <c r="O50" s="160"/>
      <c r="P50" s="107"/>
      <c r="Q50" s="171"/>
      <c r="S50" s="160"/>
      <c r="T50" s="97"/>
      <c r="U50" s="97"/>
      <c r="V50" s="171"/>
      <c r="W50" s="160"/>
      <c r="X50" s="158"/>
      <c r="Z50" s="160"/>
      <c r="AA50" s="161"/>
      <c r="AB50" s="3"/>
      <c r="AC50" s="97"/>
      <c r="AD50" s="3"/>
      <c r="AE50" s="3"/>
      <c r="AF50" s="3"/>
      <c r="AG50" s="3"/>
      <c r="AH50" s="3"/>
      <c r="AI50" s="3"/>
      <c r="AJ50" s="161"/>
      <c r="AK50" s="171"/>
      <c r="AL50" s="160"/>
      <c r="AM50" s="162"/>
      <c r="AN50" s="171"/>
      <c r="AO50" s="160"/>
      <c r="AP50" s="266"/>
      <c r="AQ50" s="171"/>
      <c r="AR50" s="160"/>
      <c r="AS50" s="3"/>
      <c r="AT50" s="171"/>
      <c r="AU50" s="160"/>
      <c r="AV50" s="173"/>
      <c r="AW50" s="173"/>
      <c r="AX50" s="173"/>
      <c r="AY50" s="3"/>
      <c r="AZ50" s="171"/>
      <c r="BA50" s="160"/>
      <c r="BB50" s="166"/>
      <c r="BD50" s="160"/>
      <c r="BE50" s="161"/>
      <c r="BF50" s="3"/>
      <c r="BG50" s="97"/>
      <c r="BH50" s="3"/>
      <c r="BI50" s="3"/>
      <c r="BJ50" s="3"/>
      <c r="BK50" s="3"/>
      <c r="BL50" s="3"/>
      <c r="BM50" s="3"/>
      <c r="BN50" s="161"/>
      <c r="BO50" s="171"/>
      <c r="BP50" s="160"/>
      <c r="BQ50" s="162"/>
      <c r="BR50" s="171"/>
      <c r="BS50" s="160"/>
      <c r="BT50" s="266"/>
      <c r="BU50" s="171"/>
      <c r="BV50" s="160"/>
      <c r="BW50" s="3"/>
      <c r="BX50" s="171"/>
      <c r="BY50" s="160"/>
      <c r="BZ50" s="173"/>
      <c r="CA50" s="173"/>
      <c r="CB50" s="173"/>
      <c r="CC50" s="3"/>
      <c r="CD50" s="171"/>
      <c r="CE50" s="160"/>
      <c r="CF50" s="3"/>
      <c r="CG50" s="3"/>
      <c r="CH50" s="3"/>
    </row>
    <row r="51" ht="15.0" customHeight="1">
      <c r="A51" s="3"/>
      <c r="B51" s="97"/>
      <c r="C51" s="97"/>
      <c r="D51" s="97"/>
      <c r="E51" s="97"/>
      <c r="F51" s="145"/>
      <c r="G51" s="146"/>
      <c r="H51" s="97"/>
      <c r="I51" s="175"/>
      <c r="J51" s="145"/>
      <c r="K51" s="146"/>
      <c r="L51" s="107"/>
      <c r="M51" s="175"/>
      <c r="N51" s="145"/>
      <c r="O51" s="146"/>
      <c r="P51" s="107"/>
      <c r="Q51" s="175"/>
      <c r="R51" s="145"/>
      <c r="S51" s="146"/>
      <c r="T51" s="97"/>
      <c r="U51" s="97"/>
      <c r="V51" s="175"/>
      <c r="W51" s="146"/>
      <c r="X51" s="158"/>
      <c r="Y51" s="145"/>
      <c r="Z51" s="146"/>
      <c r="AA51" s="166"/>
      <c r="AB51" s="3"/>
      <c r="AC51" s="97"/>
      <c r="AD51" s="3"/>
      <c r="AE51" s="3"/>
      <c r="AF51" s="3"/>
      <c r="AG51" s="3"/>
      <c r="AH51" s="3"/>
      <c r="AI51" s="3"/>
      <c r="AJ51" s="166"/>
      <c r="AK51" s="175"/>
      <c r="AL51" s="146"/>
      <c r="AM51" s="162"/>
      <c r="AN51" s="175"/>
      <c r="AO51" s="146"/>
      <c r="AP51" s="266"/>
      <c r="AQ51" s="175"/>
      <c r="AR51" s="146"/>
      <c r="AS51" s="3"/>
      <c r="AT51" s="175"/>
      <c r="AU51" s="146"/>
      <c r="AV51" s="177"/>
      <c r="AW51" s="177"/>
      <c r="AX51" s="177"/>
      <c r="AY51" s="3"/>
      <c r="AZ51" s="175"/>
      <c r="BA51" s="146"/>
      <c r="BB51" s="166"/>
      <c r="BC51" s="145"/>
      <c r="BD51" s="146"/>
      <c r="BE51" s="166"/>
      <c r="BF51" s="3"/>
      <c r="BG51" s="97"/>
      <c r="BH51" s="3"/>
      <c r="BI51" s="3"/>
      <c r="BJ51" s="3"/>
      <c r="BK51" s="3"/>
      <c r="BL51" s="3"/>
      <c r="BM51" s="3"/>
      <c r="BN51" s="166"/>
      <c r="BO51" s="175"/>
      <c r="BP51" s="146"/>
      <c r="BQ51" s="162"/>
      <c r="BR51" s="175"/>
      <c r="BS51" s="146"/>
      <c r="BT51" s="266"/>
      <c r="BU51" s="175"/>
      <c r="BV51" s="146"/>
      <c r="BW51" s="3"/>
      <c r="BX51" s="175"/>
      <c r="BY51" s="146"/>
      <c r="BZ51" s="177"/>
      <c r="CA51" s="177"/>
      <c r="CB51" s="177"/>
      <c r="CC51" s="3"/>
      <c r="CD51" s="175"/>
      <c r="CE51" s="146"/>
      <c r="CF51" s="3"/>
      <c r="CG51" s="3"/>
      <c r="CH51" s="3"/>
    </row>
    <row r="52" ht="15.75" customHeight="1">
      <c r="A52" s="3"/>
      <c r="B52" s="3"/>
      <c r="C52" s="3"/>
      <c r="D52" s="3"/>
      <c r="E52" s="3"/>
      <c r="F52" s="143" t="s">
        <v>132</v>
      </c>
      <c r="G52" s="84"/>
      <c r="H52" s="3"/>
      <c r="I52" s="143" t="s">
        <v>133</v>
      </c>
      <c r="J52" s="84"/>
      <c r="K52" s="85"/>
      <c r="L52" s="107"/>
      <c r="M52" s="143" t="s">
        <v>133</v>
      </c>
      <c r="N52" s="84"/>
      <c r="O52" s="85"/>
      <c r="P52" s="107"/>
      <c r="Q52" s="143" t="s">
        <v>133</v>
      </c>
      <c r="R52" s="84"/>
      <c r="S52" s="85"/>
      <c r="T52" s="3"/>
      <c r="U52" s="3"/>
      <c r="V52" s="147"/>
      <c r="W52" s="84"/>
      <c r="X52" s="148"/>
      <c r="Y52" s="147"/>
      <c r="Z52" s="85"/>
      <c r="AA52" s="152"/>
      <c r="AB52" s="3"/>
      <c r="AC52" s="3"/>
      <c r="AD52" s="3"/>
      <c r="AE52" s="3"/>
      <c r="AF52" s="3"/>
      <c r="AG52" s="3"/>
      <c r="AH52" s="3"/>
      <c r="AI52" s="3"/>
      <c r="AJ52" s="152"/>
      <c r="AK52" s="150" t="s">
        <v>134</v>
      </c>
      <c r="AL52" s="84"/>
      <c r="AM52" s="151"/>
      <c r="AN52" s="150" t="s">
        <v>134</v>
      </c>
      <c r="AO52" s="84"/>
      <c r="AP52" s="266"/>
      <c r="AQ52" s="150" t="s">
        <v>134</v>
      </c>
      <c r="AR52" s="85"/>
      <c r="AS52" s="3"/>
      <c r="AT52" s="150" t="s">
        <v>134</v>
      </c>
      <c r="AU52" s="85"/>
      <c r="AV52" s="148"/>
      <c r="AW52" s="148"/>
      <c r="AX52" s="148"/>
      <c r="AY52" s="3"/>
      <c r="AZ52" s="152"/>
      <c r="BA52" s="84"/>
      <c r="BB52" s="153"/>
      <c r="BC52" s="152"/>
      <c r="BD52" s="85"/>
      <c r="BE52" s="152"/>
      <c r="BF52" s="3"/>
      <c r="BG52" s="3"/>
      <c r="BH52" s="3"/>
      <c r="BI52" s="3"/>
      <c r="BJ52" s="3"/>
      <c r="BK52" s="3"/>
      <c r="BL52" s="3"/>
      <c r="BM52" s="3"/>
      <c r="BN52" s="152"/>
      <c r="BO52" s="150" t="s">
        <v>134</v>
      </c>
      <c r="BP52" s="84"/>
      <c r="BQ52" s="151"/>
      <c r="BR52" s="150" t="s">
        <v>134</v>
      </c>
      <c r="BS52" s="84"/>
      <c r="BT52" s="266"/>
      <c r="BU52" s="150" t="s">
        <v>134</v>
      </c>
      <c r="BV52" s="85"/>
      <c r="BW52" s="3"/>
      <c r="BX52" s="150" t="s">
        <v>134</v>
      </c>
      <c r="BY52" s="85"/>
      <c r="BZ52" s="148"/>
      <c r="CA52" s="299" t="s">
        <v>182</v>
      </c>
      <c r="CB52" s="299" t="s">
        <v>183</v>
      </c>
      <c r="CC52" s="3"/>
      <c r="CD52" s="150" t="s">
        <v>134</v>
      </c>
      <c r="CE52" s="84"/>
      <c r="CF52" s="3"/>
      <c r="CG52" s="3"/>
      <c r="CH52" s="3"/>
    </row>
    <row r="53" ht="15.75" customHeight="1">
      <c r="A53" s="3"/>
      <c r="B53" s="3"/>
      <c r="C53" s="3"/>
      <c r="D53" s="3"/>
      <c r="E53" s="3"/>
      <c r="F53" s="179">
        <f>IFERROR(I5/(I4),"-")</f>
        <v>2.898989899</v>
      </c>
      <c r="G53" s="63"/>
      <c r="H53" s="3"/>
      <c r="I53" s="180">
        <f>IFERROR(K44/J44,"-")</f>
        <v>0.3575757576</v>
      </c>
      <c r="J53" s="62"/>
      <c r="K53" s="63"/>
      <c r="L53" s="181"/>
      <c r="M53" s="180" t="str">
        <f>IFERROR(O44/N44,"-")</f>
        <v>-</v>
      </c>
      <c r="N53" s="62"/>
      <c r="O53" s="63"/>
      <c r="P53" s="107"/>
      <c r="Q53" s="180" t="str">
        <f>IFERROR(S44/R44,"-")</f>
        <v>-</v>
      </c>
      <c r="R53" s="62"/>
      <c r="S53" s="63"/>
      <c r="T53" s="3"/>
      <c r="U53" s="3"/>
      <c r="V53" s="157"/>
      <c r="W53" s="63"/>
      <c r="X53" s="182"/>
      <c r="Y53" s="157"/>
      <c r="Z53" s="63"/>
      <c r="AA53" s="163"/>
      <c r="AB53" s="3"/>
      <c r="AC53" s="3"/>
      <c r="AD53" s="3"/>
      <c r="AE53" s="3"/>
      <c r="AF53" s="3"/>
      <c r="AG53" s="3"/>
      <c r="AH53" s="3"/>
      <c r="AI53" s="3"/>
      <c r="AJ53" s="163"/>
      <c r="AK53" s="156">
        <f>IFERROR((X44+AG44+AP44)/(V44+AE44+AN44),"-")</f>
        <v>0.347826087</v>
      </c>
      <c r="AL53" s="63"/>
      <c r="AM53" s="162"/>
      <c r="AN53" s="156">
        <f>iferror(X44/V44,"-")</f>
        <v>0.4705882353</v>
      </c>
      <c r="AO53" s="63"/>
      <c r="AP53" s="266"/>
      <c r="AQ53" s="156" t="str">
        <f>iferror(AI44/AG44,"-")</f>
        <v>-</v>
      </c>
      <c r="AR53" s="63"/>
      <c r="AS53" s="3"/>
      <c r="AT53" s="156">
        <f>IFERROR(AR44/AN44,"-")</f>
        <v>0</v>
      </c>
      <c r="AU53" s="63"/>
      <c r="AV53" s="184"/>
      <c r="AW53" s="184"/>
      <c r="AX53" s="185"/>
      <c r="AY53" s="3"/>
      <c r="AZ53" s="163"/>
      <c r="BA53" s="63"/>
      <c r="BB53" s="186"/>
      <c r="BC53" s="163"/>
      <c r="BD53" s="63"/>
      <c r="BE53" s="163"/>
      <c r="BF53" s="3"/>
      <c r="BG53" s="3"/>
      <c r="BH53" s="3"/>
      <c r="BI53" s="3"/>
      <c r="BJ53" s="3"/>
      <c r="BK53" s="3"/>
      <c r="BL53" s="3"/>
      <c r="BM53" s="3"/>
      <c r="BN53" s="163"/>
      <c r="BO53" s="156">
        <f>IFERROR((BB44+BK44+BT44)/(AZ44+BI44+BR44),"-")</f>
        <v>0.2835820896</v>
      </c>
      <c r="BP53" s="63"/>
      <c r="BQ53" s="162"/>
      <c r="BR53" s="156">
        <f>iferror(BB44/AZ44,"-")</f>
        <v>0.2058823529</v>
      </c>
      <c r="BS53" s="63"/>
      <c r="BT53" s="266"/>
      <c r="BU53" s="156" t="str">
        <f>iferror(BM44/BK44,"-")</f>
        <v>-</v>
      </c>
      <c r="BV53" s="63"/>
      <c r="BW53" s="3"/>
      <c r="BX53" s="156">
        <f>IFERROR(BV44/BR44,"-")</f>
        <v>0.5757575758</v>
      </c>
      <c r="BY53" s="63"/>
      <c r="BZ53" s="184"/>
      <c r="CA53" s="302">
        <f>IFERROR(G44/CD44,"-")</f>
        <v>225.8064516</v>
      </c>
      <c r="CB53" s="303">
        <f>IFERROR(CF44/G44,"-")</f>
        <v>12.50714286</v>
      </c>
      <c r="CC53" s="3"/>
      <c r="CD53" s="156">
        <f>IFERROR((BB44+BK44+BT44+X44+AG44+AP44)/(AZ44+BI44+BR44+V44+AE44+AN44),"-")</f>
        <v>0.3</v>
      </c>
      <c r="CE53" s="63"/>
      <c r="CF53" s="3"/>
      <c r="CG53" s="3"/>
      <c r="CH53" s="3"/>
    </row>
    <row r="54" ht="15.75" customHeight="1">
      <c r="A54" s="3"/>
      <c r="B54" s="3"/>
      <c r="C54" s="3"/>
      <c r="D54" s="3"/>
      <c r="E54" s="3"/>
      <c r="G54" s="160"/>
      <c r="H54" s="3"/>
      <c r="I54" s="171"/>
      <c r="K54" s="160"/>
      <c r="L54" s="107"/>
      <c r="M54" s="171"/>
      <c r="O54" s="160"/>
      <c r="P54" s="55"/>
      <c r="Q54" s="171"/>
      <c r="S54" s="160"/>
      <c r="T54" s="3"/>
      <c r="U54" s="3"/>
      <c r="V54" s="171"/>
      <c r="W54" s="160"/>
      <c r="X54" s="182"/>
      <c r="Y54" s="171"/>
      <c r="Z54" s="160"/>
      <c r="AA54" s="171"/>
      <c r="AB54" s="3"/>
      <c r="AC54" s="3"/>
      <c r="AD54" s="3"/>
      <c r="AE54" s="3"/>
      <c r="AF54" s="3"/>
      <c r="AG54" s="3"/>
      <c r="AH54" s="3"/>
      <c r="AI54" s="3"/>
      <c r="AJ54" s="171"/>
      <c r="AK54" s="171"/>
      <c r="AL54" s="160"/>
      <c r="AM54" s="162"/>
      <c r="AN54" s="171"/>
      <c r="AO54" s="160"/>
      <c r="AP54" s="266"/>
      <c r="AQ54" s="171"/>
      <c r="AR54" s="160"/>
      <c r="AS54" s="3"/>
      <c r="AT54" s="171"/>
      <c r="AU54" s="160"/>
      <c r="AV54" s="173"/>
      <c r="AW54" s="173"/>
      <c r="AX54" s="173"/>
      <c r="AY54" s="3"/>
      <c r="AZ54" s="171"/>
      <c r="BA54" s="160"/>
      <c r="BB54" s="186"/>
      <c r="BC54" s="171"/>
      <c r="BD54" s="160"/>
      <c r="BE54" s="171"/>
      <c r="BF54" s="3"/>
      <c r="BG54" s="3"/>
      <c r="BH54" s="3"/>
      <c r="BI54" s="3"/>
      <c r="BJ54" s="3"/>
      <c r="BK54" s="3"/>
      <c r="BL54" s="3"/>
      <c r="BM54" s="3"/>
      <c r="BN54" s="171"/>
      <c r="BO54" s="171"/>
      <c r="BP54" s="160"/>
      <c r="BQ54" s="162"/>
      <c r="BR54" s="171"/>
      <c r="BS54" s="160"/>
      <c r="BT54" s="266"/>
      <c r="BU54" s="171"/>
      <c r="BV54" s="160"/>
      <c r="BW54" s="3"/>
      <c r="BX54" s="171"/>
      <c r="BY54" s="160"/>
      <c r="BZ54" s="173"/>
      <c r="CA54" s="173"/>
      <c r="CB54" s="173"/>
      <c r="CC54" s="3"/>
      <c r="CD54" s="171"/>
      <c r="CE54" s="160"/>
      <c r="CF54" s="3"/>
      <c r="CG54" s="3"/>
      <c r="CH54" s="3"/>
    </row>
    <row r="55" ht="15.75" customHeight="1">
      <c r="A55" s="3"/>
      <c r="B55" s="3"/>
      <c r="C55" s="3"/>
      <c r="D55" s="3"/>
      <c r="E55" s="3"/>
      <c r="F55" s="145"/>
      <c r="G55" s="146"/>
      <c r="H55" s="3"/>
      <c r="I55" s="175"/>
      <c r="J55" s="145"/>
      <c r="K55" s="146"/>
      <c r="L55" s="107"/>
      <c r="M55" s="175"/>
      <c r="N55" s="145"/>
      <c r="O55" s="146"/>
      <c r="P55" s="297"/>
      <c r="Q55" s="175"/>
      <c r="R55" s="145"/>
      <c r="S55" s="146"/>
      <c r="T55" s="3"/>
      <c r="U55" s="3"/>
      <c r="V55" s="175"/>
      <c r="W55" s="146"/>
      <c r="X55" s="182"/>
      <c r="Y55" s="175"/>
      <c r="Z55" s="146"/>
      <c r="AA55" s="175"/>
      <c r="AB55" s="3"/>
      <c r="AC55" s="3"/>
      <c r="AD55" s="3"/>
      <c r="AE55" s="3"/>
      <c r="AF55" s="3"/>
      <c r="AG55" s="3"/>
      <c r="AH55" s="3"/>
      <c r="AI55" s="3"/>
      <c r="AJ55" s="175"/>
      <c r="AK55" s="175"/>
      <c r="AL55" s="146"/>
      <c r="AM55" s="162"/>
      <c r="AN55" s="175"/>
      <c r="AO55" s="146"/>
      <c r="AP55" s="272"/>
      <c r="AQ55" s="175"/>
      <c r="AR55" s="146"/>
      <c r="AS55" s="3"/>
      <c r="AT55" s="175"/>
      <c r="AU55" s="146"/>
      <c r="AV55" s="177"/>
      <c r="AW55" s="177"/>
      <c r="AX55" s="177"/>
      <c r="AY55" s="3"/>
      <c r="AZ55" s="175"/>
      <c r="BA55" s="146"/>
      <c r="BB55" s="186"/>
      <c r="BC55" s="175"/>
      <c r="BD55" s="146"/>
      <c r="BE55" s="175"/>
      <c r="BF55" s="3"/>
      <c r="BG55" s="3"/>
      <c r="BH55" s="3"/>
      <c r="BI55" s="3"/>
      <c r="BJ55" s="3"/>
      <c r="BK55" s="3"/>
      <c r="BL55" s="3"/>
      <c r="BM55" s="3"/>
      <c r="BN55" s="175"/>
      <c r="BO55" s="175"/>
      <c r="BP55" s="146"/>
      <c r="BQ55" s="162"/>
      <c r="BR55" s="175"/>
      <c r="BS55" s="146"/>
      <c r="BT55" s="272"/>
      <c r="BU55" s="175"/>
      <c r="BV55" s="146"/>
      <c r="BW55" s="3"/>
      <c r="BX55" s="175"/>
      <c r="BY55" s="146"/>
      <c r="BZ55" s="177"/>
      <c r="CA55" s="177"/>
      <c r="CB55" s="177"/>
      <c r="CC55" s="3"/>
      <c r="CD55" s="175"/>
      <c r="CE55" s="146"/>
      <c r="CF55" s="3"/>
      <c r="CG55" s="3"/>
      <c r="CH55" s="3"/>
    </row>
    <row r="56" ht="15.75" customHeight="1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304"/>
      <c r="Q56" s="110"/>
      <c r="R56" s="110"/>
      <c r="S56" s="110"/>
      <c r="T56" s="110"/>
      <c r="U56" s="110"/>
      <c r="V56" s="189"/>
      <c r="W56" s="189"/>
      <c r="X56" s="189"/>
      <c r="Y56" s="189"/>
      <c r="Z56" s="189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50" t="s">
        <v>135</v>
      </c>
      <c r="AL56" s="84"/>
      <c r="AM56" s="190"/>
      <c r="AN56" s="150" t="s">
        <v>135</v>
      </c>
      <c r="AO56" s="84"/>
      <c r="AP56" s="110"/>
      <c r="AQ56" s="150" t="s">
        <v>135</v>
      </c>
      <c r="AR56" s="84"/>
      <c r="AS56" s="110"/>
      <c r="AT56" s="150" t="s">
        <v>135</v>
      </c>
      <c r="AU56" s="84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  <c r="BI56" s="110"/>
      <c r="BJ56" s="110"/>
      <c r="BK56" s="110"/>
      <c r="BL56" s="110"/>
      <c r="BM56" s="110"/>
      <c r="BN56" s="110"/>
      <c r="BO56" s="150" t="s">
        <v>135</v>
      </c>
      <c r="BP56" s="84"/>
      <c r="BQ56" s="190"/>
      <c r="BR56" s="150" t="s">
        <v>135</v>
      </c>
      <c r="BS56" s="84"/>
      <c r="BT56" s="110"/>
      <c r="BU56" s="150" t="s">
        <v>135</v>
      </c>
      <c r="BV56" s="84"/>
      <c r="BW56" s="110"/>
      <c r="BX56" s="150" t="s">
        <v>135</v>
      </c>
      <c r="BY56" s="84"/>
      <c r="BZ56" s="110"/>
      <c r="CA56" s="110"/>
      <c r="CB56" s="110"/>
      <c r="CC56" s="110"/>
      <c r="CD56" s="150" t="s">
        <v>135</v>
      </c>
      <c r="CE56" s="84"/>
      <c r="CF56" s="3"/>
      <c r="CG56" s="3"/>
      <c r="CH56" s="110"/>
    </row>
    <row r="57" ht="15.75" customHeight="1">
      <c r="A57" s="110"/>
      <c r="B57" s="110"/>
      <c r="C57" s="110"/>
      <c r="D57" s="110"/>
      <c r="E57" s="110"/>
      <c r="F57" s="110"/>
      <c r="G57" s="110"/>
      <c r="H57" s="110"/>
      <c r="I57" s="110"/>
      <c r="J57" s="191" t="s">
        <v>136</v>
      </c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89"/>
      <c r="W57" s="192"/>
      <c r="X57" s="84"/>
      <c r="Y57" s="85"/>
      <c r="Z57" s="190"/>
      <c r="AA57" s="190"/>
      <c r="AB57" s="190"/>
      <c r="AC57" s="110"/>
      <c r="AD57" s="110"/>
      <c r="AE57" s="102"/>
      <c r="AF57" s="193"/>
      <c r="AG57" s="84"/>
      <c r="AH57" s="85"/>
      <c r="AI57" s="190"/>
      <c r="AJ57" s="190"/>
      <c r="AK57" s="156">
        <f>IFERROR((W44+AE44+AN44)/(V44+AD44+AM44),"-")</f>
        <v>0.6451612903</v>
      </c>
      <c r="AL57" s="63"/>
      <c r="AM57" s="110"/>
      <c r="AN57" s="156">
        <f>iferror(W44/V44,"-")</f>
        <v>0.8235294118</v>
      </c>
      <c r="AO57" s="63"/>
      <c r="AP57" s="110"/>
      <c r="AQ57" s="156">
        <f>iferror(AE44/AD44,"-")</f>
        <v>0.4545454545</v>
      </c>
      <c r="AR57" s="63"/>
      <c r="AS57" s="110"/>
      <c r="AT57" s="156">
        <f>iferror(AN44/AM44,"-")</f>
        <v>0.3333333333</v>
      </c>
      <c r="AU57" s="63"/>
      <c r="AV57" s="110"/>
      <c r="AW57" s="110"/>
      <c r="AX57" s="110"/>
      <c r="AY57" s="110"/>
      <c r="AZ57" s="110"/>
      <c r="BA57" s="193"/>
      <c r="BB57" s="84"/>
      <c r="BC57" s="85"/>
      <c r="BD57" s="190"/>
      <c r="BE57" s="190"/>
      <c r="BF57" s="190"/>
      <c r="BG57" s="110"/>
      <c r="BH57" s="110"/>
      <c r="BI57" s="102"/>
      <c r="BJ57" s="193"/>
      <c r="BK57" s="84"/>
      <c r="BL57" s="85"/>
      <c r="BM57" s="190"/>
      <c r="BN57" s="190"/>
      <c r="BO57" s="156">
        <f>IFERROR((BA44+BI44+BR44)/(AZ44+BH44+BQ44),"-")</f>
        <v>0.9420289855</v>
      </c>
      <c r="BP57" s="63"/>
      <c r="BQ57" s="110"/>
      <c r="BR57" s="156">
        <f>iferror(BA44/AZ44,"-")</f>
        <v>0.9411764706</v>
      </c>
      <c r="BS57" s="63"/>
      <c r="BT57" s="110"/>
      <c r="BU57" s="156" t="str">
        <f>iferror(BI44/BH44,"-")</f>
        <v>-</v>
      </c>
      <c r="BV57" s="63"/>
      <c r="BW57" s="110"/>
      <c r="BX57" s="156">
        <f>iferror(BR44/BQ44,"-")</f>
        <v>0.9428571429</v>
      </c>
      <c r="BY57" s="63"/>
      <c r="BZ57" s="110"/>
      <c r="CA57" s="110"/>
      <c r="CB57" s="110"/>
      <c r="CC57" s="110"/>
      <c r="CD57" s="156">
        <f>IFERROR((BA44+BI44+BR44+W44+AE44+AN44)/(AZ44+BH44+BQ44+V44+AD44+AM44),"-")</f>
        <v>0.85</v>
      </c>
      <c r="CE57" s="63"/>
      <c r="CF57" s="110"/>
      <c r="CG57" s="110"/>
      <c r="CH57" s="110"/>
    </row>
    <row r="58" ht="15.75" customHeight="1">
      <c r="A58" s="110"/>
      <c r="B58" s="110"/>
      <c r="C58" s="110"/>
      <c r="D58" s="110"/>
      <c r="E58" s="110"/>
      <c r="F58" s="110"/>
      <c r="G58" s="110"/>
      <c r="H58" s="110"/>
      <c r="I58" s="110"/>
      <c r="J58" s="194" t="s">
        <v>137</v>
      </c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63"/>
      <c r="X58" s="62"/>
      <c r="Y58" s="63"/>
      <c r="Z58" s="190"/>
      <c r="AA58" s="190"/>
      <c r="AB58" s="190"/>
      <c r="AC58" s="110"/>
      <c r="AD58" s="110"/>
      <c r="AE58" s="196"/>
      <c r="AF58" s="163"/>
      <c r="AG58" s="62"/>
      <c r="AH58" s="63"/>
      <c r="AI58" s="190"/>
      <c r="AJ58" s="190"/>
      <c r="AK58" s="171"/>
      <c r="AL58" s="160"/>
      <c r="AM58" s="110"/>
      <c r="AN58" s="171"/>
      <c r="AO58" s="160"/>
      <c r="AP58" s="110"/>
      <c r="AQ58" s="171"/>
      <c r="AR58" s="160"/>
      <c r="AS58" s="110"/>
      <c r="AT58" s="171"/>
      <c r="AU58" s="160"/>
      <c r="AV58" s="138"/>
      <c r="AW58" s="84"/>
      <c r="AX58" s="84"/>
      <c r="AY58" s="85"/>
      <c r="AZ58" s="110"/>
      <c r="BA58" s="163"/>
      <c r="BB58" s="62"/>
      <c r="BC58" s="63"/>
      <c r="BD58" s="190"/>
      <c r="BE58" s="190"/>
      <c r="BF58" s="190"/>
      <c r="BG58" s="110"/>
      <c r="BH58" s="110"/>
      <c r="BI58" s="196"/>
      <c r="BJ58" s="163"/>
      <c r="BK58" s="62"/>
      <c r="BL58" s="63"/>
      <c r="BM58" s="190"/>
      <c r="BN58" s="190"/>
      <c r="BO58" s="171"/>
      <c r="BP58" s="160"/>
      <c r="BQ58" s="110"/>
      <c r="BR58" s="171"/>
      <c r="BS58" s="160"/>
      <c r="BT58" s="110"/>
      <c r="BU58" s="171"/>
      <c r="BV58" s="160"/>
      <c r="BW58" s="110"/>
      <c r="BX58" s="171"/>
      <c r="BY58" s="160"/>
      <c r="BZ58" s="305"/>
      <c r="CA58" s="197"/>
      <c r="CB58" s="197"/>
      <c r="CC58" s="197"/>
      <c r="CD58" s="171"/>
      <c r="CE58" s="160"/>
      <c r="CF58" s="197"/>
      <c r="CG58" s="197"/>
      <c r="CH58" s="306"/>
    </row>
    <row r="59" ht="15.75" customHeight="1">
      <c r="A59" s="110"/>
      <c r="B59" s="110"/>
      <c r="C59" s="110"/>
      <c r="D59" s="110"/>
      <c r="E59" s="110"/>
      <c r="F59" s="110"/>
      <c r="G59" s="110"/>
      <c r="H59" s="110"/>
      <c r="I59" s="110"/>
      <c r="J59" s="198" t="s">
        <v>138</v>
      </c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71"/>
      <c r="Y59" s="160"/>
      <c r="Z59" s="190"/>
      <c r="AA59" s="190"/>
      <c r="AB59" s="190"/>
      <c r="AC59" s="110"/>
      <c r="AD59" s="110"/>
      <c r="AE59" s="196"/>
      <c r="AF59" s="171"/>
      <c r="AH59" s="160"/>
      <c r="AI59" s="190"/>
      <c r="AJ59" s="190"/>
      <c r="AK59" s="175"/>
      <c r="AL59" s="146"/>
      <c r="AM59" s="110"/>
      <c r="AN59" s="175"/>
      <c r="AO59" s="146"/>
      <c r="AP59" s="110"/>
      <c r="AQ59" s="175"/>
      <c r="AR59" s="146"/>
      <c r="AS59" s="110"/>
      <c r="AT59" s="175"/>
      <c r="AU59" s="146"/>
      <c r="AV59" s="152"/>
      <c r="AW59" s="85"/>
      <c r="AX59" s="152"/>
      <c r="AY59" s="85"/>
      <c r="AZ59" s="110"/>
      <c r="BA59" s="171"/>
      <c r="BC59" s="160"/>
      <c r="BD59" s="190"/>
      <c r="BE59" s="190"/>
      <c r="BF59" s="190"/>
      <c r="BG59" s="110"/>
      <c r="BH59" s="110"/>
      <c r="BI59" s="196"/>
      <c r="BJ59" s="171"/>
      <c r="BL59" s="160"/>
      <c r="BM59" s="190"/>
      <c r="BN59" s="190"/>
      <c r="BO59" s="175"/>
      <c r="BP59" s="146"/>
      <c r="BQ59" s="110"/>
      <c r="BR59" s="175"/>
      <c r="BS59" s="146"/>
      <c r="BT59" s="110"/>
      <c r="BU59" s="175"/>
      <c r="BV59" s="146"/>
      <c r="BW59" s="110"/>
      <c r="BX59" s="175"/>
      <c r="BY59" s="146"/>
      <c r="BZ59" s="201"/>
      <c r="CA59" s="199"/>
      <c r="CB59" s="199"/>
      <c r="CC59" s="199"/>
      <c r="CD59" s="175"/>
      <c r="CE59" s="146"/>
      <c r="CF59" s="199"/>
      <c r="CG59" s="199"/>
      <c r="CH59" s="202"/>
    </row>
    <row r="60" ht="15.75" customHeight="1">
      <c r="A60" s="110"/>
      <c r="B60" s="110"/>
      <c r="C60" s="110"/>
      <c r="D60" s="110"/>
      <c r="E60" s="110"/>
      <c r="F60" s="110"/>
      <c r="G60" s="110"/>
      <c r="H60" s="110"/>
      <c r="I60" s="110"/>
      <c r="J60" s="20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75"/>
      <c r="X60" s="145"/>
      <c r="Y60" s="146"/>
      <c r="Z60" s="190"/>
      <c r="AA60" s="190"/>
      <c r="AB60" s="190"/>
      <c r="AC60" s="110"/>
      <c r="AD60" s="110"/>
      <c r="AE60" s="196"/>
      <c r="AF60" s="175"/>
      <c r="AG60" s="145"/>
      <c r="AH60" s="146"/>
      <c r="AI60" s="190"/>
      <c r="AJ60" s="190"/>
      <c r="AK60" s="190"/>
      <c r="AL60" s="190"/>
      <c r="AM60" s="110"/>
      <c r="AN60" s="110"/>
      <c r="AO60" s="110"/>
      <c r="AP60" s="110"/>
      <c r="AQ60" s="110"/>
      <c r="AR60" s="110"/>
      <c r="AS60" s="110"/>
      <c r="AT60" s="110"/>
      <c r="AU60" s="110"/>
      <c r="AV60" s="163"/>
      <c r="AW60" s="63"/>
      <c r="AX60" s="163"/>
      <c r="AY60" s="63"/>
      <c r="AZ60" s="110"/>
      <c r="BA60" s="175"/>
      <c r="BB60" s="145"/>
      <c r="BC60" s="146"/>
      <c r="BD60" s="190"/>
      <c r="BE60" s="190"/>
      <c r="BF60" s="190"/>
      <c r="BG60" s="110"/>
      <c r="BH60" s="110"/>
      <c r="BI60" s="196"/>
      <c r="BJ60" s="175"/>
      <c r="BK60" s="145"/>
      <c r="BL60" s="146"/>
      <c r="BM60" s="190"/>
      <c r="BN60" s="190"/>
      <c r="BO60" s="190"/>
      <c r="BP60" s="190"/>
      <c r="BQ60" s="110"/>
      <c r="BR60" s="110"/>
      <c r="BS60" s="110"/>
      <c r="BT60" s="110"/>
      <c r="BU60" s="110"/>
      <c r="BV60" s="110"/>
      <c r="BW60" s="110"/>
      <c r="BX60" s="110"/>
      <c r="BY60" s="110"/>
      <c r="BZ60" s="201"/>
      <c r="CA60" s="199"/>
      <c r="CB60" s="199"/>
      <c r="CC60" s="199"/>
      <c r="CD60" s="199"/>
      <c r="CE60" s="199"/>
      <c r="CF60" s="199"/>
      <c r="CG60" s="199"/>
      <c r="CH60" s="202"/>
    </row>
    <row r="61" ht="15.75" customHeight="1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90"/>
      <c r="AA61" s="190"/>
      <c r="AB61" s="190"/>
      <c r="AC61" s="110"/>
      <c r="AD61" s="110"/>
      <c r="AE61" s="110"/>
      <c r="AF61" s="110"/>
      <c r="AG61" s="110"/>
      <c r="AH61" s="110"/>
      <c r="AI61" s="190"/>
      <c r="AJ61" s="190"/>
      <c r="AK61" s="190"/>
      <c r="AL61" s="190"/>
      <c r="AM61" s="110"/>
      <c r="AN61" s="110"/>
      <c r="AO61" s="110"/>
      <c r="AP61" s="110"/>
      <c r="AQ61" s="110"/>
      <c r="AR61" s="110"/>
      <c r="AS61" s="110"/>
      <c r="AT61" s="110"/>
      <c r="AU61" s="110"/>
      <c r="AV61" s="171"/>
      <c r="AW61" s="160"/>
      <c r="AX61" s="171"/>
      <c r="AY61" s="160"/>
      <c r="AZ61" s="110"/>
      <c r="BA61" s="110"/>
      <c r="BB61" s="110"/>
      <c r="BC61" s="110"/>
      <c r="BD61" s="190"/>
      <c r="BE61" s="190"/>
      <c r="BF61" s="190"/>
      <c r="BG61" s="110"/>
      <c r="BH61" s="110"/>
      <c r="BI61" s="110"/>
      <c r="BJ61" s="110"/>
      <c r="BK61" s="110"/>
      <c r="BL61" s="110"/>
      <c r="BM61" s="190"/>
      <c r="BN61" s="190"/>
      <c r="BO61" s="190"/>
      <c r="BP61" s="190"/>
      <c r="BQ61" s="110"/>
      <c r="BR61" s="110"/>
      <c r="BS61" s="110"/>
      <c r="BT61" s="110"/>
      <c r="BU61" s="110"/>
      <c r="BV61" s="110"/>
      <c r="BW61" s="110"/>
      <c r="BX61" s="110"/>
      <c r="BY61" s="110"/>
      <c r="BZ61" s="201"/>
      <c r="CA61" s="199"/>
      <c r="CB61" s="199"/>
      <c r="CC61" s="199"/>
      <c r="CD61" s="199"/>
      <c r="CE61" s="199"/>
      <c r="CF61" s="199"/>
      <c r="CG61" s="199"/>
      <c r="CH61" s="202"/>
    </row>
    <row r="62" ht="15.75" customHeight="1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90"/>
      <c r="AA62" s="190"/>
      <c r="AB62" s="190"/>
      <c r="AC62" s="110"/>
      <c r="AD62" s="110"/>
      <c r="AE62" s="110"/>
      <c r="AF62" s="110"/>
      <c r="AG62" s="110"/>
      <c r="AH62" s="110"/>
      <c r="AI62" s="190"/>
      <c r="AJ62" s="190"/>
      <c r="AK62" s="190"/>
      <c r="AL62" s="190"/>
      <c r="AM62" s="110"/>
      <c r="AN62" s="110"/>
      <c r="AO62" s="110"/>
      <c r="AP62" s="110"/>
      <c r="AQ62" s="110"/>
      <c r="AR62" s="110"/>
      <c r="AS62" s="110"/>
      <c r="AT62" s="110"/>
      <c r="AU62" s="110"/>
      <c r="AV62" s="175"/>
      <c r="AW62" s="146"/>
      <c r="AX62" s="175"/>
      <c r="AY62" s="146"/>
      <c r="AZ62" s="110"/>
      <c r="BA62" s="110"/>
      <c r="BB62" s="110"/>
      <c r="BC62" s="110"/>
      <c r="BD62" s="190"/>
      <c r="BE62" s="190"/>
      <c r="BF62" s="190"/>
      <c r="BG62" s="110"/>
      <c r="BH62" s="110"/>
      <c r="BI62" s="110"/>
      <c r="BJ62" s="110"/>
      <c r="BK62" s="110"/>
      <c r="BL62" s="110"/>
      <c r="BM62" s="190"/>
      <c r="BN62" s="190"/>
      <c r="BO62" s="190"/>
      <c r="BP62" s="190"/>
      <c r="BQ62" s="110"/>
      <c r="BR62" s="110"/>
      <c r="BS62" s="110"/>
      <c r="BT62" s="110"/>
      <c r="BU62" s="110"/>
      <c r="BV62" s="110"/>
      <c r="BW62" s="110"/>
      <c r="BX62" s="110"/>
      <c r="BY62" s="110"/>
      <c r="BZ62" s="203"/>
      <c r="CA62" s="204"/>
      <c r="CB62" s="204"/>
      <c r="CC62" s="204"/>
      <c r="CD62" s="204"/>
      <c r="CE62" s="204"/>
      <c r="CF62" s="204"/>
      <c r="CG62" s="204"/>
      <c r="CH62" s="205"/>
    </row>
    <row r="63" ht="15.75" customHeight="1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90"/>
      <c r="AA63" s="190"/>
      <c r="AB63" s="190"/>
      <c r="AC63" s="110"/>
      <c r="AD63" s="110"/>
      <c r="AE63" s="110"/>
      <c r="AF63" s="110"/>
      <c r="AG63" s="110"/>
      <c r="AH63" s="110"/>
      <c r="AI63" s="190"/>
      <c r="AJ63" s="190"/>
      <c r="AK63" s="190"/>
      <c r="AL63" s="190"/>
      <c r="AM63" s="110"/>
      <c r="AN63" s="110"/>
      <c r="AO63" s="110"/>
      <c r="AP63" s="110"/>
      <c r="AQ63" s="110"/>
      <c r="AR63" s="110"/>
      <c r="AS63" s="110"/>
      <c r="AT63" s="110"/>
      <c r="AU63" s="110"/>
      <c r="AV63" s="152"/>
      <c r="AW63" s="85"/>
      <c r="AX63" s="152"/>
      <c r="AY63" s="85"/>
      <c r="AZ63" s="110"/>
      <c r="BA63" s="110"/>
      <c r="BB63" s="110"/>
      <c r="BC63" s="110"/>
      <c r="BD63" s="110"/>
      <c r="BE63" s="110"/>
      <c r="BF63" s="110"/>
      <c r="BG63" s="110"/>
      <c r="BH63" s="110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10"/>
      <c r="BU63" s="110"/>
      <c r="BV63" s="110"/>
      <c r="BW63" s="110"/>
      <c r="BX63" s="110"/>
      <c r="BY63" s="110"/>
      <c r="BZ63" s="110"/>
      <c r="CA63" s="110"/>
      <c r="CB63" s="110"/>
      <c r="CC63" s="110"/>
      <c r="CD63" s="110"/>
      <c r="CE63" s="110"/>
      <c r="CF63" s="110"/>
      <c r="CG63" s="110"/>
      <c r="CH63" s="110"/>
    </row>
    <row r="64" ht="15.75" customHeight="1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90"/>
      <c r="AA64" s="190"/>
      <c r="AB64" s="190"/>
      <c r="AC64" s="110"/>
      <c r="AD64" s="110"/>
      <c r="AE64" s="110"/>
      <c r="AF64" s="110"/>
      <c r="AG64" s="110"/>
      <c r="AH64" s="110"/>
      <c r="AI64" s="190"/>
      <c r="AJ64" s="190"/>
      <c r="AK64" s="190"/>
      <c r="AL64" s="190"/>
      <c r="AM64" s="110"/>
      <c r="AN64" s="110"/>
      <c r="AO64" s="110"/>
      <c r="AP64" s="110"/>
      <c r="AQ64" s="110"/>
      <c r="AR64" s="110"/>
      <c r="AS64" s="110"/>
      <c r="AT64" s="110"/>
      <c r="AU64" s="110"/>
      <c r="AV64" s="163"/>
      <c r="AW64" s="63"/>
      <c r="AX64" s="167"/>
      <c r="AY64" s="16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0"/>
      <c r="BN64" s="110"/>
      <c r="BO64" s="110"/>
      <c r="BP64" s="110"/>
      <c r="BQ64" s="110"/>
      <c r="BR64" s="110"/>
      <c r="BS64" s="110"/>
      <c r="BT64" s="110"/>
      <c r="BU64" s="110"/>
      <c r="BV64" s="110"/>
      <c r="BW64" s="110"/>
      <c r="BX64" s="110"/>
      <c r="BY64" s="110"/>
      <c r="BZ64" s="110"/>
      <c r="CA64" s="110"/>
      <c r="CB64" s="110"/>
      <c r="CC64" s="110"/>
      <c r="CD64" s="110"/>
      <c r="CE64" s="110"/>
      <c r="CF64" s="110"/>
      <c r="CG64" s="110"/>
      <c r="CH64" s="110"/>
    </row>
    <row r="65" ht="15.75" customHeight="1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90"/>
      <c r="AA65" s="190"/>
      <c r="AB65" s="190"/>
      <c r="AC65" s="110"/>
      <c r="AD65" s="110"/>
      <c r="AE65" s="110"/>
      <c r="AF65" s="110"/>
      <c r="AG65" s="110"/>
      <c r="AH65" s="110"/>
      <c r="AI65" s="190"/>
      <c r="AJ65" s="190"/>
      <c r="AK65" s="190"/>
      <c r="AL65" s="190"/>
      <c r="AM65" s="110"/>
      <c r="AN65" s="110"/>
      <c r="AO65" s="110"/>
      <c r="AP65" s="110"/>
      <c r="AQ65" s="110"/>
      <c r="AR65" s="110"/>
      <c r="AS65" s="110"/>
      <c r="AT65" s="110"/>
      <c r="AU65" s="110"/>
      <c r="AV65" s="171"/>
      <c r="AW65" s="160"/>
      <c r="AY65" s="160"/>
      <c r="AZ65" s="110"/>
      <c r="BA65" s="110"/>
      <c r="BB65" s="110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0"/>
      <c r="BO65" s="110"/>
      <c r="BP65" s="110"/>
      <c r="BQ65" s="110"/>
      <c r="BR65" s="110"/>
      <c r="BS65" s="110"/>
      <c r="BT65" s="110"/>
      <c r="BU65" s="110"/>
      <c r="BV65" s="110"/>
      <c r="BW65" s="110"/>
      <c r="BX65" s="110"/>
      <c r="BY65" s="110"/>
      <c r="BZ65" s="110"/>
      <c r="CA65" s="110"/>
      <c r="CB65" s="110"/>
      <c r="CC65" s="110"/>
      <c r="CD65" s="110"/>
      <c r="CE65" s="110"/>
      <c r="CF65" s="110"/>
      <c r="CG65" s="110"/>
      <c r="CH65" s="110"/>
    </row>
    <row r="66" ht="15.75" customHeight="1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75"/>
      <c r="AW66" s="146"/>
      <c r="AX66" s="145"/>
      <c r="AY66" s="146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0"/>
      <c r="BO66" s="110"/>
      <c r="BP66" s="110"/>
      <c r="BQ66" s="110"/>
      <c r="BR66" s="110"/>
      <c r="BS66" s="110"/>
      <c r="BT66" s="110"/>
      <c r="BU66" s="110"/>
      <c r="BV66" s="110"/>
      <c r="BW66" s="110"/>
      <c r="BX66" s="110"/>
      <c r="BY66" s="110"/>
      <c r="BZ66" s="110"/>
      <c r="CA66" s="110"/>
      <c r="CB66" s="110"/>
      <c r="CC66" s="110"/>
      <c r="CD66" s="110"/>
      <c r="CE66" s="110"/>
      <c r="CF66" s="110"/>
      <c r="CG66" s="110"/>
      <c r="CH66" s="110"/>
    </row>
    <row r="67" ht="15.75" customHeight="1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0"/>
      <c r="BO67" s="110"/>
      <c r="BP67" s="110"/>
      <c r="BQ67" s="110"/>
      <c r="BR67" s="110"/>
      <c r="BS67" s="110"/>
      <c r="BT67" s="110"/>
      <c r="BU67" s="110"/>
      <c r="BV67" s="110"/>
      <c r="BW67" s="110"/>
      <c r="BX67" s="110"/>
      <c r="BY67" s="110"/>
      <c r="BZ67" s="110"/>
      <c r="CA67" s="110"/>
      <c r="CB67" s="110"/>
      <c r="CC67" s="110"/>
      <c r="CD67" s="110"/>
      <c r="CE67" s="110"/>
      <c r="CF67" s="110"/>
      <c r="CG67" s="110"/>
      <c r="CH67" s="110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8">
    <mergeCell ref="CA47:CB47"/>
    <mergeCell ref="CD47:CE47"/>
    <mergeCell ref="AT47:AU47"/>
    <mergeCell ref="AW47:AX47"/>
    <mergeCell ref="AZ47:BD47"/>
    <mergeCell ref="BO47:BP47"/>
    <mergeCell ref="BR47:BS47"/>
    <mergeCell ref="BU47:BV47"/>
    <mergeCell ref="BX47:BY47"/>
    <mergeCell ref="B1:B2"/>
    <mergeCell ref="G2:K2"/>
    <mergeCell ref="A3:B4"/>
    <mergeCell ref="G3:K3"/>
    <mergeCell ref="W3:X3"/>
    <mergeCell ref="W4:X4"/>
    <mergeCell ref="A5:B5"/>
    <mergeCell ref="BZ7:CF8"/>
    <mergeCell ref="CD10:CF11"/>
    <mergeCell ref="BZ11:CB11"/>
    <mergeCell ref="W5:X5"/>
    <mergeCell ref="W6:X6"/>
    <mergeCell ref="W7:X7"/>
    <mergeCell ref="AV7:AX8"/>
    <mergeCell ref="W8:X8"/>
    <mergeCell ref="V10:AX10"/>
    <mergeCell ref="AZ10:CB10"/>
    <mergeCell ref="BH11:BO11"/>
    <mergeCell ref="BQ11:BX11"/>
    <mergeCell ref="M11:O11"/>
    <mergeCell ref="Q11:S11"/>
    <mergeCell ref="V11:AB11"/>
    <mergeCell ref="AD11:AK11"/>
    <mergeCell ref="AM11:AT11"/>
    <mergeCell ref="AV11:AX11"/>
    <mergeCell ref="AZ11:BF11"/>
    <mergeCell ref="G4:H4"/>
    <mergeCell ref="G5:H5"/>
    <mergeCell ref="G6:H6"/>
    <mergeCell ref="G7:H7"/>
    <mergeCell ref="G8:H8"/>
    <mergeCell ref="G9:H9"/>
    <mergeCell ref="I11:K11"/>
    <mergeCell ref="BU48:BV48"/>
    <mergeCell ref="BX48:BY48"/>
    <mergeCell ref="CD48:CE48"/>
    <mergeCell ref="I47:K47"/>
    <mergeCell ref="I48:K48"/>
    <mergeCell ref="AT48:AU48"/>
    <mergeCell ref="AZ48:BA48"/>
    <mergeCell ref="BC48:BD48"/>
    <mergeCell ref="BO48:BP48"/>
    <mergeCell ref="BR48:BS48"/>
    <mergeCell ref="AT49:AU51"/>
    <mergeCell ref="AT52:AU52"/>
    <mergeCell ref="AN47:AO47"/>
    <mergeCell ref="AN48:AO48"/>
    <mergeCell ref="AK49:AL51"/>
    <mergeCell ref="AQ49:AR51"/>
    <mergeCell ref="AV49:AV51"/>
    <mergeCell ref="AK52:AL52"/>
    <mergeCell ref="AQ52:AR52"/>
    <mergeCell ref="AT56:AU56"/>
    <mergeCell ref="AT57:AU59"/>
    <mergeCell ref="AV60:AW62"/>
    <mergeCell ref="AX60:AY62"/>
    <mergeCell ref="AV63:AW63"/>
    <mergeCell ref="AX63:AY63"/>
    <mergeCell ref="AV64:AW66"/>
    <mergeCell ref="AX64:AY66"/>
    <mergeCell ref="AK56:AL56"/>
    <mergeCell ref="AN56:AO56"/>
    <mergeCell ref="AQ56:AR56"/>
    <mergeCell ref="AF57:AH57"/>
    <mergeCell ref="AK57:AL59"/>
    <mergeCell ref="AN57:AO59"/>
    <mergeCell ref="AQ57:AR59"/>
    <mergeCell ref="AF58:AH60"/>
    <mergeCell ref="BR49:BS51"/>
    <mergeCell ref="BR52:BS52"/>
    <mergeCell ref="AW49:AW51"/>
    <mergeCell ref="AX49:AX51"/>
    <mergeCell ref="AZ49:BA51"/>
    <mergeCell ref="BO49:BP51"/>
    <mergeCell ref="BU49:BV51"/>
    <mergeCell ref="AZ52:BA52"/>
    <mergeCell ref="BO52:BP52"/>
    <mergeCell ref="BU52:BV52"/>
    <mergeCell ref="Y53:Z55"/>
    <mergeCell ref="AA53:AA55"/>
    <mergeCell ref="W57:Y57"/>
    <mergeCell ref="W58:Y60"/>
    <mergeCell ref="V48:W48"/>
    <mergeCell ref="Y48:Z48"/>
    <mergeCell ref="V49:W51"/>
    <mergeCell ref="Y49:Z51"/>
    <mergeCell ref="V52:W52"/>
    <mergeCell ref="Y52:Z52"/>
    <mergeCell ref="V53:W55"/>
    <mergeCell ref="BU53:BV55"/>
    <mergeCell ref="BX53:BY55"/>
    <mergeCell ref="BU56:BV56"/>
    <mergeCell ref="BX56:BY56"/>
    <mergeCell ref="CD56:CE56"/>
    <mergeCell ref="CD57:CE59"/>
    <mergeCell ref="BR53:BS55"/>
    <mergeCell ref="BR56:BS56"/>
    <mergeCell ref="BO57:BP59"/>
    <mergeCell ref="BR57:BS59"/>
    <mergeCell ref="BU57:BV59"/>
    <mergeCell ref="BX57:BY59"/>
    <mergeCell ref="BA57:BC57"/>
    <mergeCell ref="BJ57:BL57"/>
    <mergeCell ref="AV58:AY58"/>
    <mergeCell ref="BA58:BC60"/>
    <mergeCell ref="BJ58:BL60"/>
    <mergeCell ref="AV59:AW59"/>
    <mergeCell ref="AX59:AY59"/>
    <mergeCell ref="AV53:AV55"/>
    <mergeCell ref="AW53:AW55"/>
    <mergeCell ref="AX53:AX55"/>
    <mergeCell ref="AZ53:BA55"/>
    <mergeCell ref="BN53:BN55"/>
    <mergeCell ref="BO53:BP55"/>
    <mergeCell ref="BO56:BP56"/>
    <mergeCell ref="M47:O47"/>
    <mergeCell ref="V47:Z47"/>
    <mergeCell ref="AK47:AL47"/>
    <mergeCell ref="AQ47:AR47"/>
    <mergeCell ref="F48:G48"/>
    <mergeCell ref="M48:O48"/>
    <mergeCell ref="AK48:AL48"/>
    <mergeCell ref="AQ48:AR48"/>
    <mergeCell ref="M49:O51"/>
    <mergeCell ref="M52:O52"/>
    <mergeCell ref="M53:O55"/>
    <mergeCell ref="Q53:S55"/>
    <mergeCell ref="BC49:BD51"/>
    <mergeCell ref="BC52:BD52"/>
    <mergeCell ref="BC53:BD55"/>
    <mergeCell ref="BE53:BE55"/>
    <mergeCell ref="F52:G52"/>
    <mergeCell ref="F53:G55"/>
    <mergeCell ref="I53:K55"/>
    <mergeCell ref="Q47:S47"/>
    <mergeCell ref="Q48:S48"/>
    <mergeCell ref="F49:G51"/>
    <mergeCell ref="I49:K51"/>
    <mergeCell ref="Q49:S51"/>
    <mergeCell ref="I52:K52"/>
    <mergeCell ref="Q52:S52"/>
    <mergeCell ref="AN49:AO51"/>
    <mergeCell ref="AN52:AO52"/>
    <mergeCell ref="AJ53:AJ55"/>
    <mergeCell ref="AK53:AL55"/>
    <mergeCell ref="AN53:AO55"/>
    <mergeCell ref="AQ53:AR55"/>
    <mergeCell ref="AT53:AU55"/>
    <mergeCell ref="BZ53:BZ55"/>
    <mergeCell ref="CA53:CA55"/>
    <mergeCell ref="CB53:CB55"/>
    <mergeCell ref="CD53:CE55"/>
    <mergeCell ref="BX49:BY51"/>
    <mergeCell ref="BZ49:BZ51"/>
    <mergeCell ref="CA49:CA51"/>
    <mergeCell ref="CB49:CB51"/>
    <mergeCell ref="CD49:CE51"/>
    <mergeCell ref="BX52:BY52"/>
    <mergeCell ref="CD52:CE52"/>
  </mergeCells>
  <conditionalFormatting sqref="E13:F43">
    <cfRule type="containsBlanks" dxfId="1" priority="1">
      <formula>LEN(TRIM(E13))=0</formula>
    </cfRule>
  </conditionalFormatting>
  <conditionalFormatting sqref="E13:F43">
    <cfRule type="containsText" dxfId="0" priority="2" operator="containsText" text="Yes">
      <formula>NOT(ISERROR(SEARCH(("Yes"),(E13))))</formula>
    </cfRule>
  </conditionalFormatting>
  <conditionalFormatting sqref="E13:F43">
    <cfRule type="containsText" dxfId="2" priority="3" operator="containsText" text="No">
      <formula>NOT(ISERROR(SEARCH(("No"),(E13))))</formula>
    </cfRule>
  </conditionalFormatting>
  <conditionalFormatting sqref="I49:J51 M49:N51 Q49:R51">
    <cfRule type="cellIs" dxfId="0" priority="4" operator="greaterThan">
      <formula>"40%"</formula>
    </cfRule>
  </conditionalFormatting>
  <conditionalFormatting sqref="I49:J51 M49:N51 Q49:R51">
    <cfRule type="beginsWith" dxfId="3" priority="5" operator="beginsWith" text="3">
      <formula>LEFT((I49),LEN("3"))=("3")</formula>
    </cfRule>
  </conditionalFormatting>
  <conditionalFormatting sqref="I49:J51 M49:N51 Q49:R51">
    <cfRule type="cellIs" dxfId="4" priority="6" operator="lessThan">
      <formula>30</formula>
    </cfRule>
  </conditionalFormatting>
  <conditionalFormatting sqref="I53:J55 M53:N55 Q53:R55">
    <cfRule type="cellIs" dxfId="0" priority="7" operator="greaterThan">
      <formula>"15%"</formula>
    </cfRule>
  </conditionalFormatting>
  <conditionalFormatting sqref="I53:J55 M53:N55 Q53:R55">
    <cfRule type="cellIs" dxfId="3" priority="8" operator="between">
      <formula>"10%"</formula>
      <formula>"15%"</formula>
    </cfRule>
  </conditionalFormatting>
  <conditionalFormatting sqref="I53:J55 M53:N55 Q53:R55">
    <cfRule type="cellIs" dxfId="2" priority="9" operator="lessThan">
      <formula>"10%"</formula>
    </cfRule>
  </conditionalFormatting>
  <conditionalFormatting sqref="F49:G51">
    <cfRule type="cellIs" dxfId="0" priority="10" operator="lessThan">
      <formula>25</formula>
    </cfRule>
  </conditionalFormatting>
  <conditionalFormatting sqref="F49:G51">
    <cfRule type="cellIs" dxfId="1" priority="11" operator="between">
      <formula>25.1</formula>
      <formula>35</formula>
    </cfRule>
  </conditionalFormatting>
  <conditionalFormatting sqref="F53:G55">
    <cfRule type="cellIs" dxfId="0" priority="12" operator="greaterThan">
      <formula>"125%"</formula>
    </cfRule>
  </conditionalFormatting>
  <conditionalFormatting sqref="F53:G55">
    <cfRule type="cellIs" dxfId="1" priority="13" operator="between">
      <formula>"100%"</formula>
      <formula>"124.90%"</formula>
    </cfRule>
  </conditionalFormatting>
  <conditionalFormatting sqref="F53:G55">
    <cfRule type="cellIs" dxfId="2" priority="14" operator="lessThan">
      <formula>"99.90%"</formula>
    </cfRule>
  </conditionalFormatting>
  <conditionalFormatting sqref="V49:W51 AZ49:BA51">
    <cfRule type="cellIs" dxfId="0" priority="15" operator="greaterThan">
      <formula>"85%"</formula>
    </cfRule>
  </conditionalFormatting>
  <conditionalFormatting sqref="V49:W51 AZ49:BA51">
    <cfRule type="cellIs" dxfId="1" priority="16" operator="between">
      <formula>"70%"</formula>
      <formula>"84.90%"</formula>
    </cfRule>
  </conditionalFormatting>
  <conditionalFormatting sqref="V49:W51 AZ49:BA51">
    <cfRule type="cellIs" dxfId="2" priority="17" operator="lessThan">
      <formula>"69.90%"</formula>
    </cfRule>
  </conditionalFormatting>
  <conditionalFormatting sqref="X53:Z55 AK49 AM49:AN49 AQ49 AT49 BB53:BD55 BO49 BQ49:BR49 BU49 BX49 CD49">
    <cfRule type="cellIs" dxfId="0" priority="18" operator="greaterThan">
      <formula>"30%"</formula>
    </cfRule>
  </conditionalFormatting>
  <conditionalFormatting sqref="X53:Z55 AK49 AM49:AN49 AQ49 AT49 BB53:BD55 BO49 BQ49:BR49 BU49 BX49 CD49">
    <cfRule type="cellIs" dxfId="1" priority="19" operator="between">
      <formula>"20%"</formula>
      <formula>"29.90%"</formula>
    </cfRule>
  </conditionalFormatting>
  <conditionalFormatting sqref="X53:Z55 AK49 AM49:AN49 AQ49 AT49 BB53:BD55 BO49 BQ49:BR49 BU49 BX49 CD49">
    <cfRule type="cellIs" dxfId="2" priority="20" operator="lessThan">
      <formula>"19.99%"</formula>
    </cfRule>
  </conditionalFormatting>
  <conditionalFormatting sqref="V53:W55 AK53 AK57 AM53:AN53 AN57 AQ53 AQ57 AT53 AT57 AZ53:BA55 BO53 BO57 BQ53:BR53 BR57 BU53 BU57 BX53 BX57 CD53 CD57">
    <cfRule type="cellIs" dxfId="0" priority="21" operator="greaterThan">
      <formula>"80%"</formula>
    </cfRule>
  </conditionalFormatting>
  <conditionalFormatting sqref="V53:W55 AK53 AK57 AM53:AN53 AN57 AQ53 AQ57 AT53 AT57 AZ53:BA55 BO53 BO57 BQ53:BR53 BR57 BU53 BU57 BX53 BX57 CD53 CD57">
    <cfRule type="cellIs" dxfId="1" priority="22" operator="between">
      <formula>"70%"</formula>
      <formula>"79.99%"</formula>
    </cfRule>
  </conditionalFormatting>
  <conditionalFormatting sqref="V53:W55 AK53 AK57 AM53:AN53 AN57 AQ53 AQ57 AT53 AT57 AZ53:BA55 BO53 BO57 BQ53:BR53 BR57 BU53 BU57 BX53 BX57 CD53 CD57">
    <cfRule type="cellIs" dxfId="2" priority="23" operator="lessThan">
      <formula>"69.99%"</formula>
    </cfRule>
  </conditionalFormatting>
  <conditionalFormatting sqref="AV49:AV51 BZ49:BZ51">
    <cfRule type="cellIs" dxfId="0" priority="24" operator="lessThan">
      <formula>150</formula>
    </cfRule>
  </conditionalFormatting>
  <conditionalFormatting sqref="AV49:AV51 BZ49:BZ51">
    <cfRule type="cellIs" dxfId="1" priority="25" operator="between">
      <formula>150.01</formula>
      <formula>250</formula>
    </cfRule>
  </conditionalFormatting>
  <conditionalFormatting sqref="AV49:AV51 BZ49:BZ51">
    <cfRule type="cellIs" dxfId="2" priority="26" operator="greaterThan">
      <formula>250.01</formula>
    </cfRule>
  </conditionalFormatting>
  <conditionalFormatting sqref="AW49:AW51 CA49:CA51">
    <cfRule type="cellIs" dxfId="0" priority="27" operator="lessThan">
      <formula>300</formula>
    </cfRule>
  </conditionalFormatting>
  <conditionalFormatting sqref="AW49:AW51 CA49:CA51">
    <cfRule type="cellIs" dxfId="1" priority="28" operator="between">
      <formula>300.01</formula>
      <formula>400</formula>
    </cfRule>
  </conditionalFormatting>
  <conditionalFormatting sqref="AW49:AW51 CA49:CA51">
    <cfRule type="cellIs" dxfId="2" priority="29" operator="greaterThan">
      <formula>400.01</formula>
    </cfRule>
  </conditionalFormatting>
  <conditionalFormatting sqref="AX49:AX51 CB49:CB51">
    <cfRule type="cellIs" dxfId="0" priority="30" operator="greaterThan">
      <formula>"120%"</formula>
    </cfRule>
  </conditionalFormatting>
  <conditionalFormatting sqref="AX49:AX51 CB49:CB51">
    <cfRule type="cellIs" dxfId="1" priority="31" operator="between">
      <formula>"100%"</formula>
      <formula>"119.99%"</formula>
    </cfRule>
  </conditionalFormatting>
  <conditionalFormatting sqref="AX49:AX51 CB49:CB51">
    <cfRule type="cellIs" dxfId="2" priority="32" operator="lessThan">
      <formula>"99.99%"</formula>
    </cfRule>
  </conditionalFormatting>
  <conditionalFormatting sqref="AX53:AX55 CB53:CB55">
    <cfRule type="cellIs" dxfId="0" priority="33" operator="greaterThan">
      <formula>"500%"</formula>
    </cfRule>
  </conditionalFormatting>
  <conditionalFormatting sqref="AX53:AX55 CB53:CB55">
    <cfRule type="cellIs" dxfId="1" priority="34" operator="between">
      <formula>"250%"</formula>
      <formula>"499.99%"</formula>
    </cfRule>
  </conditionalFormatting>
  <conditionalFormatting sqref="AX53:AX55 CB53:CB55">
    <cfRule type="cellIs" dxfId="2" priority="35" operator="lessThan">
      <formula>"249.99%"</formula>
    </cfRule>
  </conditionalFormatting>
  <conditionalFormatting sqref="F49:G51">
    <cfRule type="cellIs" dxfId="2" priority="36" operator="greaterThan">
      <formula>35.01</formula>
    </cfRule>
  </conditionalFormatting>
  <dataValidations>
    <dataValidation type="list" allowBlank="1" sqref="E13:F43">
      <formula1>"Yes,No"</formula1>
    </dataValidation>
  </dataValidations>
  <hyperlinks>
    <hyperlink r:id="rId2" ref="A3"/>
  </hyperlinks>
  <drawing r:id="rId3"/>
  <legacyDrawing r:id="rId4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 outlineLevelCol="2"/>
  <cols>
    <col customWidth="1" min="1" max="1" width="6.75"/>
    <col customWidth="1" min="2" max="2" width="8.13"/>
    <col customWidth="1" min="3" max="3" width="7.25" outlineLevel="1"/>
    <col customWidth="1" min="4" max="4" width="8.75" outlineLevel="1"/>
    <col customWidth="1" min="5" max="5" width="8.0" outlineLevel="1"/>
    <col customWidth="1" min="6" max="6" width="8.13" outlineLevel="1"/>
    <col customWidth="1" min="7" max="7" width="13.13"/>
    <col customWidth="1" min="8" max="8" width="9.75"/>
    <col customWidth="1" min="9" max="9" width="9.5"/>
    <col customWidth="1" min="10" max="10" width="14.13"/>
    <col customWidth="1" min="11" max="11" width="9.5"/>
    <col customWidth="1" hidden="1" min="12" max="12" width="6.38" outlineLevel="1"/>
    <col customWidth="1" hidden="1" min="13" max="15" width="9.5" outlineLevel="1"/>
    <col customWidth="1" hidden="1" min="16" max="16" width="7.25" outlineLevel="2"/>
    <col customWidth="1" hidden="1" min="17" max="19" width="9.5" outlineLevel="2"/>
    <col customWidth="1" hidden="1" min="20" max="20" width="9.5" outlineLevel="1"/>
    <col customWidth="1" min="21" max="21" width="6.88"/>
    <col customWidth="1" min="22" max="23" width="10.25"/>
    <col customWidth="1" min="24" max="25" width="10.5"/>
    <col customWidth="1" min="26" max="26" width="10.0"/>
    <col customWidth="1" min="27" max="27" width="12.88"/>
    <col customWidth="1" min="28" max="28" width="13.88"/>
    <col customWidth="1" min="29" max="29" width="6.88"/>
    <col customWidth="1" min="30" max="32" width="10.25"/>
    <col customWidth="1" min="33" max="34" width="10.5"/>
    <col customWidth="1" min="35" max="35" width="8.63"/>
    <col customWidth="1" min="36" max="36" width="12.88"/>
    <col customWidth="1" min="37" max="37" width="13.88"/>
    <col customWidth="1" min="38" max="42" width="9.5"/>
    <col customWidth="1" min="43" max="43" width="10.5"/>
    <col customWidth="1" min="44" max="44" width="11.0"/>
    <col customWidth="1" min="45" max="46" width="14.0"/>
    <col customWidth="1" min="47" max="47" width="6.75"/>
    <col customWidth="1" min="48" max="86" width="14.0"/>
  </cols>
  <sheetData>
    <row r="1" ht="18.75" customHeight="1">
      <c r="A1" s="56"/>
      <c r="B1" s="57" t="s">
        <v>64</v>
      </c>
      <c r="C1" s="3"/>
      <c r="D1" s="3"/>
      <c r="E1" s="3"/>
      <c r="F1" s="3"/>
      <c r="G1" s="3"/>
      <c r="H1" s="3"/>
      <c r="I1" s="3"/>
      <c r="J1" s="3"/>
      <c r="K1" s="58" t="s">
        <v>65</v>
      </c>
      <c r="L1" s="3"/>
      <c r="M1" s="3"/>
      <c r="N1" s="3"/>
      <c r="O1" s="58" t="s">
        <v>188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58"/>
      <c r="AC1" s="3"/>
      <c r="AD1" s="3"/>
      <c r="AE1" s="3"/>
      <c r="AF1" s="3"/>
      <c r="AG1" s="3"/>
      <c r="AH1" s="3"/>
      <c r="AI1" s="3"/>
      <c r="AJ1" s="3"/>
      <c r="AK1" s="58"/>
      <c r="AL1" s="58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</row>
    <row r="2" ht="26.25" customHeight="1">
      <c r="A2" s="3"/>
      <c r="C2" s="3"/>
      <c r="D2" s="3"/>
      <c r="E2" s="3"/>
      <c r="F2" s="3"/>
      <c r="G2" s="59">
        <v>44774.0</v>
      </c>
      <c r="H2" s="39"/>
      <c r="I2" s="39"/>
      <c r="J2" s="39"/>
      <c r="K2" s="3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</row>
    <row r="3" ht="18.0" customHeight="1">
      <c r="A3" s="60" t="s">
        <v>67</v>
      </c>
      <c r="C3" s="3"/>
      <c r="D3" s="3"/>
      <c r="E3" s="3"/>
      <c r="F3" s="3"/>
      <c r="G3" s="61" t="s">
        <v>68</v>
      </c>
      <c r="H3" s="62"/>
      <c r="I3" s="62"/>
      <c r="J3" s="62"/>
      <c r="K3" s="6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64" t="s">
        <v>69</v>
      </c>
      <c r="X3" s="12"/>
      <c r="Y3" s="285" t="s">
        <v>189</v>
      </c>
      <c r="Z3" s="286" t="s">
        <v>190</v>
      </c>
      <c r="AA3" s="67" t="s">
        <v>72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</row>
    <row r="4" ht="18.0" customHeight="1">
      <c r="C4" s="3"/>
      <c r="D4" s="3"/>
      <c r="E4" s="3"/>
      <c r="F4" s="3"/>
      <c r="G4" s="68" t="s">
        <v>73</v>
      </c>
      <c r="H4" s="12"/>
      <c r="I4" s="69">
        <f>SUM(H44+D44)</f>
        <v>122</v>
      </c>
      <c r="J4" s="70" t="s">
        <v>74</v>
      </c>
      <c r="K4" s="71">
        <f>SUM(CD44)</f>
        <v>8</v>
      </c>
      <c r="L4" s="3"/>
      <c r="M4" s="3"/>
      <c r="N4" s="3"/>
      <c r="O4" s="3"/>
      <c r="P4" s="3"/>
      <c r="Q4" s="3"/>
      <c r="R4" s="3"/>
      <c r="S4" s="3"/>
      <c r="T4" s="3"/>
      <c r="U4" s="72" t="s">
        <v>75</v>
      </c>
      <c r="V4" s="3"/>
      <c r="W4" s="68" t="s">
        <v>76</v>
      </c>
      <c r="X4" s="12"/>
      <c r="Y4" s="73">
        <f>AV44</f>
        <v>8</v>
      </c>
      <c r="Z4" s="73">
        <f>BZ44</f>
        <v>0</v>
      </c>
      <c r="AA4" s="74" t="str">
        <f t="shared" ref="AA4:AA8" si="1">if(Y4&gt;Z4,$Y$3,if(Y4&lt;Z4,$Z$3,""))</f>
        <v>Salesperson 1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</row>
    <row r="5" ht="17.25" customHeight="1">
      <c r="A5" s="75"/>
      <c r="C5" s="3"/>
      <c r="D5" s="3"/>
      <c r="E5" s="3"/>
      <c r="F5" s="3"/>
      <c r="G5" s="68" t="s">
        <v>77</v>
      </c>
      <c r="H5" s="12"/>
      <c r="I5" s="76">
        <f>I44+M44+Q44</f>
        <v>345</v>
      </c>
      <c r="J5" s="70" t="s">
        <v>78</v>
      </c>
      <c r="K5" s="80">
        <f>SUM(CE44)</f>
        <v>15500</v>
      </c>
      <c r="L5" s="3"/>
      <c r="M5" s="3"/>
      <c r="N5" s="3"/>
      <c r="O5" s="3"/>
      <c r="P5" s="3"/>
      <c r="Q5" s="3"/>
      <c r="R5" s="3"/>
      <c r="S5" s="3"/>
      <c r="T5" s="3"/>
      <c r="U5" s="78">
        <f>iferror(K5/K4,0)</f>
        <v>1937.5</v>
      </c>
      <c r="V5" s="3"/>
      <c r="W5" s="68" t="s">
        <v>79</v>
      </c>
      <c r="X5" s="12"/>
      <c r="Y5" s="79">
        <f>IFERROR(AV44/(W44+AE44+AN44),0)</f>
        <v>0.3076923077</v>
      </c>
      <c r="Z5" s="79">
        <f>IFERROR(BZ44/(BA44+BI44+BR44),0)</f>
        <v>0</v>
      </c>
      <c r="AA5" s="74" t="str">
        <f t="shared" si="1"/>
        <v>Salesperson 1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</row>
    <row r="6" ht="16.5" customHeight="1">
      <c r="A6" s="3"/>
      <c r="B6" s="3"/>
      <c r="C6" s="3"/>
      <c r="D6" s="3"/>
      <c r="E6" s="3"/>
      <c r="F6" s="3"/>
      <c r="G6" s="68" t="s">
        <v>191</v>
      </c>
      <c r="H6" s="12"/>
      <c r="I6" s="76">
        <f>SUM(T44)</f>
        <v>55</v>
      </c>
      <c r="J6" s="70" t="s">
        <v>81</v>
      </c>
      <c r="K6" s="80">
        <f>SUM(CF44)</f>
        <v>18000</v>
      </c>
      <c r="L6" s="3"/>
      <c r="M6" s="3"/>
      <c r="N6" s="3"/>
      <c r="O6" s="3"/>
      <c r="P6" s="3"/>
      <c r="Q6" s="3"/>
      <c r="R6" s="3"/>
      <c r="S6" s="3"/>
      <c r="T6" s="3"/>
      <c r="U6" s="78">
        <f>iferror(K6/K4,0)</f>
        <v>2250</v>
      </c>
      <c r="V6" s="3"/>
      <c r="W6" s="68" t="s">
        <v>82</v>
      </c>
      <c r="X6" s="12"/>
      <c r="Y6" s="80">
        <f>AW45</f>
        <v>1937.5</v>
      </c>
      <c r="Z6" s="80">
        <f>CA45</f>
        <v>0</v>
      </c>
      <c r="AA6" s="74" t="str">
        <f t="shared" si="1"/>
        <v>Salesperson 1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</row>
    <row r="7" ht="16.5" customHeight="1">
      <c r="A7" s="3"/>
      <c r="B7" s="3"/>
      <c r="C7" s="3"/>
      <c r="D7" s="3"/>
      <c r="E7" s="3"/>
      <c r="F7" s="3"/>
      <c r="G7" s="68" t="s">
        <v>192</v>
      </c>
      <c r="H7" s="12"/>
      <c r="I7" s="76">
        <f>AD44+BH44</f>
        <v>10</v>
      </c>
      <c r="J7" s="70" t="s">
        <v>84</v>
      </c>
      <c r="K7" s="79">
        <f>SUM(AX49)</f>
        <v>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68" t="s">
        <v>85</v>
      </c>
      <c r="X7" s="12"/>
      <c r="Y7" s="80">
        <f>AX45</f>
        <v>2250</v>
      </c>
      <c r="Z7" s="80">
        <f>CB45</f>
        <v>0</v>
      </c>
      <c r="AA7" s="74" t="str">
        <f t="shared" si="1"/>
        <v>Salesperson 1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82" t="s">
        <v>86</v>
      </c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82" t="s">
        <v>86</v>
      </c>
      <c r="CG7" s="3"/>
      <c r="CH7" s="3"/>
    </row>
    <row r="8" ht="17.25" customHeight="1">
      <c r="A8" s="3"/>
      <c r="B8" s="3"/>
      <c r="C8" s="3"/>
      <c r="D8" s="3"/>
      <c r="E8" s="3"/>
      <c r="F8" s="3"/>
      <c r="G8" s="68" t="s">
        <v>83</v>
      </c>
      <c r="H8" s="12"/>
      <c r="I8" s="76">
        <f>BQ44+AM44+V44+AZ44</f>
        <v>20</v>
      </c>
      <c r="J8" s="70" t="s">
        <v>88</v>
      </c>
      <c r="K8" s="79">
        <f>SUM(AX53)</f>
        <v>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287" t="s">
        <v>193</v>
      </c>
      <c r="X8" s="12"/>
      <c r="Y8" s="288">
        <f t="shared" ref="Y8:Z8" si="2">Y5*Y7</f>
        <v>692.3076923</v>
      </c>
      <c r="Z8" s="288">
        <f t="shared" si="2"/>
        <v>0</v>
      </c>
      <c r="AA8" s="74" t="str">
        <f t="shared" si="1"/>
        <v>Salesperson 1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CG8" s="3"/>
      <c r="CH8" s="3"/>
    </row>
    <row r="9" ht="18.0" customHeight="1">
      <c r="A9" s="3"/>
      <c r="B9" s="3"/>
      <c r="C9" s="3"/>
      <c r="D9" s="3"/>
      <c r="E9" s="3"/>
      <c r="F9" s="3"/>
      <c r="G9" s="68" t="s">
        <v>87</v>
      </c>
      <c r="H9" s="12"/>
      <c r="I9" s="76">
        <f>W44+AE44+AN44+BA44+BI44+BR44</f>
        <v>26</v>
      </c>
      <c r="J9" s="70" t="s">
        <v>89</v>
      </c>
      <c r="K9" s="289">
        <f>SUM(V49)</f>
        <v>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82"/>
      <c r="AW9" s="82"/>
      <c r="AX9" s="82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82"/>
      <c r="CA9" s="82"/>
      <c r="CB9" s="82"/>
      <c r="CC9" s="3"/>
      <c r="CD9" s="82"/>
      <c r="CE9" s="82"/>
      <c r="CF9" s="82"/>
      <c r="CG9" s="3"/>
      <c r="CH9" s="3"/>
    </row>
    <row r="10" ht="18.0" customHeight="1">
      <c r="A10" s="3"/>
      <c r="B10" s="3"/>
      <c r="C10" s="3"/>
      <c r="D10" s="3"/>
      <c r="E10" s="3"/>
      <c r="F10" s="3"/>
      <c r="G10" s="3"/>
      <c r="H10" s="3"/>
      <c r="I10" s="3">
        <v>44.0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83" t="s">
        <v>194</v>
      </c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5"/>
      <c r="AY10" s="3"/>
      <c r="AZ10" s="86" t="s">
        <v>195</v>
      </c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5"/>
      <c r="CC10" s="3"/>
      <c r="CD10" s="87" t="s">
        <v>92</v>
      </c>
      <c r="CG10" s="3"/>
      <c r="CH10" s="3"/>
    </row>
    <row r="11" ht="27.75" customHeight="1">
      <c r="A11" s="3"/>
      <c r="B11" s="3"/>
      <c r="C11" s="3"/>
      <c r="D11" s="3"/>
      <c r="E11" s="3"/>
      <c r="F11" s="3"/>
      <c r="G11" s="58" t="s">
        <v>218</v>
      </c>
      <c r="H11" s="58" t="s">
        <v>219</v>
      </c>
      <c r="I11" s="133" t="s">
        <v>93</v>
      </c>
      <c r="J11" s="16"/>
      <c r="K11" s="12"/>
      <c r="L11" s="290"/>
      <c r="M11" s="93" t="s">
        <v>196</v>
      </c>
      <c r="N11" s="84"/>
      <c r="O11" s="85"/>
      <c r="P11" s="91"/>
      <c r="Q11" s="93" t="s">
        <v>197</v>
      </c>
      <c r="R11" s="84"/>
      <c r="S11" s="85"/>
      <c r="T11" s="291" t="s">
        <v>198</v>
      </c>
      <c r="U11" s="91"/>
      <c r="V11" s="92" t="s">
        <v>94</v>
      </c>
      <c r="W11" s="84"/>
      <c r="X11" s="84"/>
      <c r="Y11" s="84"/>
      <c r="Z11" s="84"/>
      <c r="AA11" s="84"/>
      <c r="AB11" s="85"/>
      <c r="AC11" s="91"/>
      <c r="AD11" s="322" t="s">
        <v>232</v>
      </c>
      <c r="AE11" s="84"/>
      <c r="AF11" s="84"/>
      <c r="AG11" s="84"/>
      <c r="AH11" s="84"/>
      <c r="AI11" s="84"/>
      <c r="AJ11" s="84"/>
      <c r="AK11" s="85"/>
      <c r="AL11" s="91"/>
      <c r="AM11" s="93" t="s">
        <v>95</v>
      </c>
      <c r="AN11" s="84"/>
      <c r="AO11" s="84"/>
      <c r="AP11" s="84"/>
      <c r="AQ11" s="84"/>
      <c r="AR11" s="84"/>
      <c r="AS11" s="84"/>
      <c r="AT11" s="85"/>
      <c r="AU11" s="3"/>
      <c r="AV11" s="94" t="s">
        <v>96</v>
      </c>
      <c r="AY11" s="95"/>
      <c r="AZ11" s="92" t="s">
        <v>94</v>
      </c>
      <c r="BA11" s="84"/>
      <c r="BB11" s="84"/>
      <c r="BC11" s="84"/>
      <c r="BD11" s="84"/>
      <c r="BE11" s="84"/>
      <c r="BF11" s="85"/>
      <c r="BG11" s="91"/>
      <c r="BH11" s="322" t="s">
        <v>221</v>
      </c>
      <c r="BI11" s="84"/>
      <c r="BJ11" s="84"/>
      <c r="BK11" s="84"/>
      <c r="BL11" s="84"/>
      <c r="BM11" s="84"/>
      <c r="BN11" s="84"/>
      <c r="BO11" s="85"/>
      <c r="BP11" s="91"/>
      <c r="BQ11" s="93" t="s">
        <v>95</v>
      </c>
      <c r="BR11" s="84"/>
      <c r="BS11" s="84"/>
      <c r="BT11" s="84"/>
      <c r="BU11" s="84"/>
      <c r="BV11" s="84"/>
      <c r="BW11" s="84"/>
      <c r="BX11" s="85"/>
      <c r="BY11" s="3"/>
      <c r="BZ11" s="94" t="s">
        <v>96</v>
      </c>
      <c r="CC11" s="95"/>
      <c r="CG11" s="95"/>
      <c r="CH11" s="95"/>
    </row>
    <row r="12" ht="15.75" customHeight="1">
      <c r="A12" s="96"/>
      <c r="B12" s="45" t="s">
        <v>97</v>
      </c>
      <c r="C12" s="97"/>
      <c r="D12" s="45" t="s">
        <v>98</v>
      </c>
      <c r="E12" s="98" t="s">
        <v>99</v>
      </c>
      <c r="F12" s="98" t="s">
        <v>100</v>
      </c>
      <c r="G12" s="99" t="s">
        <v>101</v>
      </c>
      <c r="H12" s="98" t="s">
        <v>102</v>
      </c>
      <c r="I12" s="100" t="s">
        <v>147</v>
      </c>
      <c r="J12" s="100" t="s">
        <v>200</v>
      </c>
      <c r="K12" s="100" t="s">
        <v>105</v>
      </c>
      <c r="L12" s="101"/>
      <c r="M12" s="100" t="s">
        <v>147</v>
      </c>
      <c r="N12" s="100" t="s">
        <v>200</v>
      </c>
      <c r="O12" s="100" t="s">
        <v>105</v>
      </c>
      <c r="P12" s="101"/>
      <c r="Q12" s="100" t="s">
        <v>147</v>
      </c>
      <c r="R12" s="100" t="s">
        <v>200</v>
      </c>
      <c r="S12" s="100" t="s">
        <v>105</v>
      </c>
      <c r="T12" s="100" t="s">
        <v>201</v>
      </c>
      <c r="U12" s="101"/>
      <c r="V12" s="100" t="s">
        <v>109</v>
      </c>
      <c r="W12" s="100" t="s">
        <v>87</v>
      </c>
      <c r="X12" s="100" t="s">
        <v>110</v>
      </c>
      <c r="Y12" s="100" t="s">
        <v>111</v>
      </c>
      <c r="Z12" s="100" t="s">
        <v>112</v>
      </c>
      <c r="AA12" s="100" t="s">
        <v>113</v>
      </c>
      <c r="AB12" s="100" t="s">
        <v>114</v>
      </c>
      <c r="AC12" s="101"/>
      <c r="AD12" s="100" t="s">
        <v>109</v>
      </c>
      <c r="AE12" s="100" t="s">
        <v>202</v>
      </c>
      <c r="AF12" s="100" t="s">
        <v>115</v>
      </c>
      <c r="AG12" s="100" t="s">
        <v>116</v>
      </c>
      <c r="AH12" s="100" t="s">
        <v>111</v>
      </c>
      <c r="AI12" s="100" t="s">
        <v>112</v>
      </c>
      <c r="AJ12" s="100" t="s">
        <v>113</v>
      </c>
      <c r="AK12" s="100" t="s">
        <v>114</v>
      </c>
      <c r="AL12" s="101"/>
      <c r="AM12" s="100" t="s">
        <v>109</v>
      </c>
      <c r="AN12" s="98" t="s">
        <v>87</v>
      </c>
      <c r="AO12" s="98" t="s">
        <v>115</v>
      </c>
      <c r="AP12" s="98" t="s">
        <v>116</v>
      </c>
      <c r="AQ12" s="98" t="s">
        <v>111</v>
      </c>
      <c r="AR12" s="98" t="s">
        <v>112</v>
      </c>
      <c r="AS12" s="98" t="s">
        <v>113</v>
      </c>
      <c r="AT12" s="98" t="s">
        <v>114</v>
      </c>
      <c r="AU12" s="3"/>
      <c r="AV12" s="98" t="s">
        <v>76</v>
      </c>
      <c r="AW12" s="98" t="s">
        <v>117</v>
      </c>
      <c r="AX12" s="98" t="s">
        <v>118</v>
      </c>
      <c r="AY12" s="102"/>
      <c r="AZ12" s="100" t="s">
        <v>109</v>
      </c>
      <c r="BA12" s="100" t="s">
        <v>87</v>
      </c>
      <c r="BB12" s="100" t="s">
        <v>110</v>
      </c>
      <c r="BC12" s="100" t="s">
        <v>111</v>
      </c>
      <c r="BD12" s="100" t="s">
        <v>112</v>
      </c>
      <c r="BE12" s="100" t="s">
        <v>113</v>
      </c>
      <c r="BF12" s="100" t="s">
        <v>114</v>
      </c>
      <c r="BG12" s="101"/>
      <c r="BH12" s="100" t="s">
        <v>109</v>
      </c>
      <c r="BI12" s="100" t="s">
        <v>202</v>
      </c>
      <c r="BJ12" s="100" t="s">
        <v>115</v>
      </c>
      <c r="BK12" s="100" t="s">
        <v>116</v>
      </c>
      <c r="BL12" s="100" t="s">
        <v>111</v>
      </c>
      <c r="BM12" s="100" t="s">
        <v>112</v>
      </c>
      <c r="BN12" s="100" t="s">
        <v>113</v>
      </c>
      <c r="BO12" s="100" t="s">
        <v>114</v>
      </c>
      <c r="BP12" s="101"/>
      <c r="BQ12" s="100" t="s">
        <v>109</v>
      </c>
      <c r="BR12" s="98" t="s">
        <v>87</v>
      </c>
      <c r="BS12" s="98" t="s">
        <v>115</v>
      </c>
      <c r="BT12" s="98" t="s">
        <v>116</v>
      </c>
      <c r="BU12" s="98" t="s">
        <v>111</v>
      </c>
      <c r="BV12" s="98" t="s">
        <v>112</v>
      </c>
      <c r="BW12" s="98" t="s">
        <v>113</v>
      </c>
      <c r="BX12" s="98" t="s">
        <v>114</v>
      </c>
      <c r="BY12" s="3"/>
      <c r="BZ12" s="98" t="s">
        <v>76</v>
      </c>
      <c r="CA12" s="98" t="s">
        <v>117</v>
      </c>
      <c r="CB12" s="98" t="s">
        <v>118</v>
      </c>
      <c r="CC12" s="102"/>
      <c r="CD12" s="98" t="s">
        <v>76</v>
      </c>
      <c r="CE12" s="98" t="s">
        <v>117</v>
      </c>
      <c r="CF12" s="98" t="s">
        <v>118</v>
      </c>
      <c r="CG12" s="102"/>
      <c r="CH12" s="102"/>
    </row>
    <row r="13" ht="14.25" customHeight="1">
      <c r="A13" s="103"/>
      <c r="B13" s="104">
        <f>G2</f>
        <v>44774</v>
      </c>
      <c r="C13" s="97"/>
      <c r="D13" s="105" t="s">
        <v>119</v>
      </c>
      <c r="E13" s="105"/>
      <c r="F13" s="105"/>
      <c r="G13" s="106">
        <v>7000.0</v>
      </c>
      <c r="H13" s="105">
        <v>6.0</v>
      </c>
      <c r="I13" s="105">
        <v>14.0</v>
      </c>
      <c r="J13" s="105">
        <v>6.0</v>
      </c>
      <c r="K13" s="105">
        <v>4.0</v>
      </c>
      <c r="L13" s="107"/>
      <c r="M13" s="105">
        <v>0.0</v>
      </c>
      <c r="N13" s="105">
        <v>0.0</v>
      </c>
      <c r="O13" s="105">
        <v>0.0</v>
      </c>
      <c r="P13" s="107"/>
      <c r="Q13" s="105">
        <v>0.0</v>
      </c>
      <c r="R13" s="105">
        <v>0.0</v>
      </c>
      <c r="S13" s="105">
        <v>0.0</v>
      </c>
      <c r="T13" s="293">
        <f t="shared" ref="T13:T43" si="6">sum(K13+O13+S13)</f>
        <v>4</v>
      </c>
      <c r="U13" s="107"/>
      <c r="V13" s="105">
        <v>0.0</v>
      </c>
      <c r="W13" s="105">
        <v>0.0</v>
      </c>
      <c r="X13" s="105">
        <v>0.0</v>
      </c>
      <c r="Y13" s="105">
        <v>0.0</v>
      </c>
      <c r="Z13" s="105">
        <v>0.0</v>
      </c>
      <c r="AA13" s="106">
        <v>0.0</v>
      </c>
      <c r="AB13" s="106">
        <v>0.0</v>
      </c>
      <c r="AC13" s="107"/>
      <c r="AD13" s="105">
        <v>0.0</v>
      </c>
      <c r="AE13" s="105">
        <v>0.0</v>
      </c>
      <c r="AF13" s="105">
        <v>0.0</v>
      </c>
      <c r="AG13" s="105">
        <v>0.0</v>
      </c>
      <c r="AH13" s="105">
        <v>0.0</v>
      </c>
      <c r="AI13" s="105">
        <v>0.0</v>
      </c>
      <c r="AJ13" s="106">
        <v>0.0</v>
      </c>
      <c r="AK13" s="106">
        <v>0.0</v>
      </c>
      <c r="AL13" s="107"/>
      <c r="AM13" s="105">
        <v>0.0</v>
      </c>
      <c r="AN13" s="105">
        <v>0.0</v>
      </c>
      <c r="AO13" s="105">
        <v>0.0</v>
      </c>
      <c r="AP13" s="105">
        <v>0.0</v>
      </c>
      <c r="AQ13" s="105">
        <v>0.0</v>
      </c>
      <c r="AR13" s="105">
        <v>0.0</v>
      </c>
      <c r="AS13" s="106">
        <v>0.0</v>
      </c>
      <c r="AT13" s="106">
        <v>0.0</v>
      </c>
      <c r="AU13" s="3"/>
      <c r="AV13" s="108">
        <f t="shared" ref="AV13:AX13" si="3">sum(Z13+AI13+AR13)</f>
        <v>0</v>
      </c>
      <c r="AW13" s="109">
        <f t="shared" si="3"/>
        <v>0</v>
      </c>
      <c r="AX13" s="109">
        <f t="shared" si="3"/>
        <v>0</v>
      </c>
      <c r="AY13" s="107"/>
      <c r="AZ13" s="105">
        <v>0.0</v>
      </c>
      <c r="BA13" s="105">
        <v>0.0</v>
      </c>
      <c r="BB13" s="105">
        <v>0.0</v>
      </c>
      <c r="BC13" s="105">
        <v>0.0</v>
      </c>
      <c r="BD13" s="105">
        <v>0.0</v>
      </c>
      <c r="BE13" s="106">
        <v>0.0</v>
      </c>
      <c r="BF13" s="106">
        <v>0.0</v>
      </c>
      <c r="BG13" s="107"/>
      <c r="BH13" s="105">
        <v>0.0</v>
      </c>
      <c r="BI13" s="105">
        <v>0.0</v>
      </c>
      <c r="BJ13" s="105">
        <v>0.0</v>
      </c>
      <c r="BK13" s="105">
        <v>0.0</v>
      </c>
      <c r="BL13" s="105">
        <v>0.0</v>
      </c>
      <c r="BM13" s="105">
        <v>0.0</v>
      </c>
      <c r="BN13" s="106">
        <v>0.0</v>
      </c>
      <c r="BO13" s="106">
        <v>0.0</v>
      </c>
      <c r="BP13" s="107"/>
      <c r="BQ13" s="105">
        <v>0.0</v>
      </c>
      <c r="BR13" s="105">
        <v>0.0</v>
      </c>
      <c r="BS13" s="105">
        <v>0.0</v>
      </c>
      <c r="BT13" s="105">
        <v>0.0</v>
      </c>
      <c r="BU13" s="105">
        <v>0.0</v>
      </c>
      <c r="BV13" s="105">
        <v>0.0</v>
      </c>
      <c r="BW13" s="106">
        <v>0.0</v>
      </c>
      <c r="BX13" s="106">
        <v>0.0</v>
      </c>
      <c r="BY13" s="3"/>
      <c r="BZ13" s="108">
        <f t="shared" ref="BZ13:CB13" si="4">sum(BD13+BM13+BV13)</f>
        <v>0</v>
      </c>
      <c r="CA13" s="109">
        <f t="shared" si="4"/>
        <v>0</v>
      </c>
      <c r="CB13" s="109">
        <f t="shared" si="4"/>
        <v>0</v>
      </c>
      <c r="CC13" s="107"/>
      <c r="CD13" s="108">
        <f t="shared" ref="CD13:CF13" si="5">AV13+BZ13</f>
        <v>0</v>
      </c>
      <c r="CE13" s="109">
        <f t="shared" si="5"/>
        <v>0</v>
      </c>
      <c r="CF13" s="109">
        <f t="shared" si="5"/>
        <v>0</v>
      </c>
      <c r="CG13" s="107"/>
      <c r="CH13" s="107"/>
    </row>
    <row r="14" ht="14.25" customHeight="1">
      <c r="A14" s="103"/>
      <c r="B14" s="104">
        <f t="shared" ref="B14:B43" si="10">B13+1</f>
        <v>44775</v>
      </c>
      <c r="C14" s="97"/>
      <c r="D14" s="105" t="s">
        <v>119</v>
      </c>
      <c r="E14" s="105"/>
      <c r="F14" s="105"/>
      <c r="G14" s="106">
        <v>0.0</v>
      </c>
      <c r="H14" s="105">
        <v>4.0</v>
      </c>
      <c r="I14" s="105">
        <v>13.0</v>
      </c>
      <c r="J14" s="105">
        <v>8.0</v>
      </c>
      <c r="K14" s="105">
        <v>2.0</v>
      </c>
      <c r="L14" s="107"/>
      <c r="M14" s="105">
        <v>0.0</v>
      </c>
      <c r="N14" s="105">
        <v>0.0</v>
      </c>
      <c r="O14" s="105">
        <v>0.0</v>
      </c>
      <c r="P14" s="107"/>
      <c r="Q14" s="105">
        <v>0.0</v>
      </c>
      <c r="R14" s="105">
        <v>0.0</v>
      </c>
      <c r="S14" s="105">
        <v>0.0</v>
      </c>
      <c r="T14" s="293">
        <f t="shared" si="6"/>
        <v>2</v>
      </c>
      <c r="U14" s="107"/>
      <c r="V14" s="105">
        <v>0.0</v>
      </c>
      <c r="W14" s="105">
        <v>0.0</v>
      </c>
      <c r="X14" s="105">
        <v>0.0</v>
      </c>
      <c r="Y14" s="105">
        <v>0.0</v>
      </c>
      <c r="Z14" s="105">
        <v>0.0</v>
      </c>
      <c r="AA14" s="106">
        <v>0.0</v>
      </c>
      <c r="AB14" s="106">
        <v>0.0</v>
      </c>
      <c r="AC14" s="107"/>
      <c r="AD14" s="105">
        <v>1.0</v>
      </c>
      <c r="AE14" s="105">
        <v>1.0</v>
      </c>
      <c r="AF14" s="105">
        <v>0.0</v>
      </c>
      <c r="AG14" s="105">
        <v>0.0</v>
      </c>
      <c r="AH14" s="105">
        <v>0.0</v>
      </c>
      <c r="AI14" s="105">
        <v>0.0</v>
      </c>
      <c r="AJ14" s="106">
        <v>0.0</v>
      </c>
      <c r="AK14" s="106">
        <v>0.0</v>
      </c>
      <c r="AL14" s="107"/>
      <c r="AM14" s="105">
        <v>0.0</v>
      </c>
      <c r="AN14" s="105">
        <v>0.0</v>
      </c>
      <c r="AO14" s="105">
        <v>0.0</v>
      </c>
      <c r="AP14" s="105">
        <v>0.0</v>
      </c>
      <c r="AQ14" s="105">
        <v>0.0</v>
      </c>
      <c r="AR14" s="105">
        <v>0.0</v>
      </c>
      <c r="AS14" s="106">
        <v>0.0</v>
      </c>
      <c r="AT14" s="106">
        <v>0.0</v>
      </c>
      <c r="AU14" s="3"/>
      <c r="AV14" s="108">
        <f t="shared" ref="AV14:AX14" si="7">sum(Z14+AI14+AR14)</f>
        <v>0</v>
      </c>
      <c r="AW14" s="109">
        <f t="shared" si="7"/>
        <v>0</v>
      </c>
      <c r="AX14" s="109">
        <f t="shared" si="7"/>
        <v>0</v>
      </c>
      <c r="AY14" s="107"/>
      <c r="AZ14" s="105">
        <v>0.0</v>
      </c>
      <c r="BA14" s="105">
        <v>0.0</v>
      </c>
      <c r="BB14" s="105">
        <v>0.0</v>
      </c>
      <c r="BC14" s="105">
        <v>0.0</v>
      </c>
      <c r="BD14" s="105">
        <v>0.0</v>
      </c>
      <c r="BE14" s="106">
        <v>0.0</v>
      </c>
      <c r="BF14" s="106">
        <v>0.0</v>
      </c>
      <c r="BG14" s="107"/>
      <c r="BH14" s="105">
        <v>0.0</v>
      </c>
      <c r="BI14" s="105">
        <v>0.0</v>
      </c>
      <c r="BJ14" s="105">
        <v>0.0</v>
      </c>
      <c r="BK14" s="105">
        <v>0.0</v>
      </c>
      <c r="BL14" s="105">
        <v>0.0</v>
      </c>
      <c r="BM14" s="105">
        <v>0.0</v>
      </c>
      <c r="BN14" s="106">
        <v>0.0</v>
      </c>
      <c r="BO14" s="106">
        <v>0.0</v>
      </c>
      <c r="BP14" s="107"/>
      <c r="BQ14" s="105">
        <v>0.0</v>
      </c>
      <c r="BR14" s="105">
        <v>0.0</v>
      </c>
      <c r="BS14" s="105">
        <v>0.0</v>
      </c>
      <c r="BT14" s="105">
        <v>0.0</v>
      </c>
      <c r="BU14" s="105">
        <v>0.0</v>
      </c>
      <c r="BV14" s="105">
        <v>0.0</v>
      </c>
      <c r="BW14" s="106">
        <v>0.0</v>
      </c>
      <c r="BX14" s="106">
        <v>0.0</v>
      </c>
      <c r="BY14" s="3"/>
      <c r="BZ14" s="108">
        <f t="shared" ref="BZ14:CB14" si="8">sum(BD14+BM14+BV14)</f>
        <v>0</v>
      </c>
      <c r="CA14" s="109">
        <f t="shared" si="8"/>
        <v>0</v>
      </c>
      <c r="CB14" s="109">
        <f t="shared" si="8"/>
        <v>0</v>
      </c>
      <c r="CC14" s="107"/>
      <c r="CD14" s="108">
        <f t="shared" ref="CD14:CF14" si="9">AV14+BZ14</f>
        <v>0</v>
      </c>
      <c r="CE14" s="109">
        <f t="shared" si="9"/>
        <v>0</v>
      </c>
      <c r="CF14" s="109">
        <f t="shared" si="9"/>
        <v>0</v>
      </c>
      <c r="CG14" s="107"/>
      <c r="CH14" s="107"/>
    </row>
    <row r="15" ht="14.25" customHeight="1">
      <c r="A15" s="103"/>
      <c r="B15" s="104">
        <f t="shared" si="10"/>
        <v>44776</v>
      </c>
      <c r="C15" s="97"/>
      <c r="D15" s="105" t="s">
        <v>119</v>
      </c>
      <c r="E15" s="105"/>
      <c r="F15" s="105"/>
      <c r="G15" s="106">
        <v>0.0</v>
      </c>
      <c r="H15" s="105">
        <v>8.0</v>
      </c>
      <c r="I15" s="105">
        <v>22.0</v>
      </c>
      <c r="J15" s="105">
        <v>16.0</v>
      </c>
      <c r="K15" s="105">
        <v>6.0</v>
      </c>
      <c r="L15" s="107"/>
      <c r="M15" s="105">
        <v>0.0</v>
      </c>
      <c r="N15" s="105">
        <v>0.0</v>
      </c>
      <c r="O15" s="105">
        <v>0.0</v>
      </c>
      <c r="P15" s="107"/>
      <c r="Q15" s="105">
        <v>0.0</v>
      </c>
      <c r="R15" s="105">
        <v>0.0</v>
      </c>
      <c r="S15" s="105">
        <v>0.0</v>
      </c>
      <c r="T15" s="293">
        <f t="shared" si="6"/>
        <v>6</v>
      </c>
      <c r="U15" s="107"/>
      <c r="V15" s="105">
        <v>0.0</v>
      </c>
      <c r="W15" s="105">
        <v>0.0</v>
      </c>
      <c r="X15" s="105">
        <v>0.0</v>
      </c>
      <c r="Y15" s="105">
        <v>0.0</v>
      </c>
      <c r="Z15" s="105">
        <v>0.0</v>
      </c>
      <c r="AA15" s="106">
        <v>0.0</v>
      </c>
      <c r="AB15" s="106">
        <v>0.0</v>
      </c>
      <c r="AC15" s="107"/>
      <c r="AD15" s="105">
        <v>0.0</v>
      </c>
      <c r="AE15" s="105">
        <v>0.0</v>
      </c>
      <c r="AF15" s="105">
        <v>0.0</v>
      </c>
      <c r="AG15" s="105">
        <v>0.0</v>
      </c>
      <c r="AH15" s="105">
        <v>0.0</v>
      </c>
      <c r="AI15" s="105">
        <v>0.0</v>
      </c>
      <c r="AJ15" s="106">
        <v>0.0</v>
      </c>
      <c r="AK15" s="106">
        <v>0.0</v>
      </c>
      <c r="AL15" s="107"/>
      <c r="AM15" s="105">
        <v>0.0</v>
      </c>
      <c r="AN15" s="105">
        <v>0.0</v>
      </c>
      <c r="AO15" s="105">
        <v>0.0</v>
      </c>
      <c r="AP15" s="105">
        <v>0.0</v>
      </c>
      <c r="AQ15" s="105">
        <v>0.0</v>
      </c>
      <c r="AR15" s="105">
        <v>0.0</v>
      </c>
      <c r="AS15" s="106">
        <v>0.0</v>
      </c>
      <c r="AT15" s="106">
        <v>0.0</v>
      </c>
      <c r="AU15" s="3"/>
      <c r="AV15" s="108">
        <f t="shared" ref="AV15:AX15" si="11">sum(Z15+AI15+AR15)</f>
        <v>0</v>
      </c>
      <c r="AW15" s="109">
        <f t="shared" si="11"/>
        <v>0</v>
      </c>
      <c r="AX15" s="109">
        <f t="shared" si="11"/>
        <v>0</v>
      </c>
      <c r="AY15" s="107"/>
      <c r="AZ15" s="105">
        <v>0.0</v>
      </c>
      <c r="BA15" s="105">
        <v>0.0</v>
      </c>
      <c r="BB15" s="105">
        <v>0.0</v>
      </c>
      <c r="BC15" s="105">
        <v>0.0</v>
      </c>
      <c r="BD15" s="105">
        <v>0.0</v>
      </c>
      <c r="BE15" s="106">
        <v>0.0</v>
      </c>
      <c r="BF15" s="106">
        <v>0.0</v>
      </c>
      <c r="BG15" s="107"/>
      <c r="BH15" s="105">
        <v>0.0</v>
      </c>
      <c r="BI15" s="105">
        <v>0.0</v>
      </c>
      <c r="BJ15" s="105">
        <v>0.0</v>
      </c>
      <c r="BK15" s="105">
        <v>0.0</v>
      </c>
      <c r="BL15" s="105">
        <v>0.0</v>
      </c>
      <c r="BM15" s="105">
        <v>0.0</v>
      </c>
      <c r="BN15" s="106">
        <v>0.0</v>
      </c>
      <c r="BO15" s="106">
        <v>0.0</v>
      </c>
      <c r="BP15" s="107"/>
      <c r="BQ15" s="105">
        <v>0.0</v>
      </c>
      <c r="BR15" s="105">
        <v>0.0</v>
      </c>
      <c r="BS15" s="105">
        <v>0.0</v>
      </c>
      <c r="BT15" s="105">
        <v>0.0</v>
      </c>
      <c r="BU15" s="105">
        <v>0.0</v>
      </c>
      <c r="BV15" s="105">
        <v>0.0</v>
      </c>
      <c r="BW15" s="106">
        <v>0.0</v>
      </c>
      <c r="BX15" s="106">
        <v>0.0</v>
      </c>
      <c r="BY15" s="3"/>
      <c r="BZ15" s="108">
        <f t="shared" ref="BZ15:CB15" si="12">sum(BD15+BM15+BV15)</f>
        <v>0</v>
      </c>
      <c r="CA15" s="109">
        <f t="shared" si="12"/>
        <v>0</v>
      </c>
      <c r="CB15" s="109">
        <f t="shared" si="12"/>
        <v>0</v>
      </c>
      <c r="CC15" s="107"/>
      <c r="CD15" s="108">
        <f t="shared" ref="CD15:CF15" si="13">AV15+BZ15</f>
        <v>0</v>
      </c>
      <c r="CE15" s="109">
        <f t="shared" si="13"/>
        <v>0</v>
      </c>
      <c r="CF15" s="109">
        <f t="shared" si="13"/>
        <v>0</v>
      </c>
      <c r="CG15" s="107"/>
      <c r="CH15" s="107"/>
    </row>
    <row r="16" ht="14.25" customHeight="1">
      <c r="A16" s="103"/>
      <c r="B16" s="104">
        <f t="shared" si="10"/>
        <v>44777</v>
      </c>
      <c r="C16" s="97"/>
      <c r="D16" s="105" t="s">
        <v>119</v>
      </c>
      <c r="E16" s="105"/>
      <c r="F16" s="105"/>
      <c r="G16" s="106">
        <v>0.0</v>
      </c>
      <c r="H16" s="105">
        <v>3.0</v>
      </c>
      <c r="I16" s="105">
        <v>22.0</v>
      </c>
      <c r="J16" s="105">
        <v>18.0</v>
      </c>
      <c r="K16" s="105">
        <v>4.0</v>
      </c>
      <c r="L16" s="107"/>
      <c r="M16" s="105">
        <v>0.0</v>
      </c>
      <c r="N16" s="105">
        <v>0.0</v>
      </c>
      <c r="O16" s="105">
        <v>0.0</v>
      </c>
      <c r="P16" s="107"/>
      <c r="Q16" s="105">
        <v>0.0</v>
      </c>
      <c r="R16" s="105">
        <v>0.0</v>
      </c>
      <c r="S16" s="105">
        <v>0.0</v>
      </c>
      <c r="T16" s="293">
        <f t="shared" si="6"/>
        <v>4</v>
      </c>
      <c r="U16" s="107"/>
      <c r="V16" s="105">
        <v>0.0</v>
      </c>
      <c r="W16" s="105">
        <v>0.0</v>
      </c>
      <c r="X16" s="105">
        <v>0.0</v>
      </c>
      <c r="Y16" s="105">
        <v>0.0</v>
      </c>
      <c r="Z16" s="105">
        <v>0.0</v>
      </c>
      <c r="AA16" s="106">
        <v>0.0</v>
      </c>
      <c r="AB16" s="106">
        <v>0.0</v>
      </c>
      <c r="AC16" s="107"/>
      <c r="AD16" s="105">
        <v>1.0</v>
      </c>
      <c r="AE16" s="105">
        <v>1.0</v>
      </c>
      <c r="AF16" s="105">
        <v>0.0</v>
      </c>
      <c r="AG16" s="105">
        <v>0.0</v>
      </c>
      <c r="AH16" s="105">
        <v>0.0</v>
      </c>
      <c r="AI16" s="105">
        <v>0.0</v>
      </c>
      <c r="AJ16" s="106">
        <v>0.0</v>
      </c>
      <c r="AK16" s="106">
        <v>0.0</v>
      </c>
      <c r="AL16" s="107"/>
      <c r="AM16" s="105">
        <v>0.0</v>
      </c>
      <c r="AN16" s="105">
        <v>0.0</v>
      </c>
      <c r="AO16" s="105">
        <v>0.0</v>
      </c>
      <c r="AP16" s="105">
        <v>0.0</v>
      </c>
      <c r="AQ16" s="105">
        <v>0.0</v>
      </c>
      <c r="AR16" s="105">
        <v>0.0</v>
      </c>
      <c r="AS16" s="106">
        <v>0.0</v>
      </c>
      <c r="AT16" s="106">
        <v>0.0</v>
      </c>
      <c r="AU16" s="3"/>
      <c r="AV16" s="108">
        <f t="shared" ref="AV16:AX16" si="14">sum(Z16+AI16+AR16)</f>
        <v>0</v>
      </c>
      <c r="AW16" s="109">
        <f t="shared" si="14"/>
        <v>0</v>
      </c>
      <c r="AX16" s="109">
        <f t="shared" si="14"/>
        <v>0</v>
      </c>
      <c r="AY16" s="107"/>
      <c r="AZ16" s="105">
        <v>0.0</v>
      </c>
      <c r="BA16" s="105">
        <v>0.0</v>
      </c>
      <c r="BB16" s="105">
        <v>0.0</v>
      </c>
      <c r="BC16" s="105">
        <v>0.0</v>
      </c>
      <c r="BD16" s="105">
        <v>0.0</v>
      </c>
      <c r="BE16" s="106">
        <v>0.0</v>
      </c>
      <c r="BF16" s="106">
        <v>0.0</v>
      </c>
      <c r="BG16" s="107"/>
      <c r="BH16" s="105">
        <v>0.0</v>
      </c>
      <c r="BI16" s="105">
        <v>0.0</v>
      </c>
      <c r="BJ16" s="105">
        <v>0.0</v>
      </c>
      <c r="BK16" s="105">
        <v>0.0</v>
      </c>
      <c r="BL16" s="105">
        <v>0.0</v>
      </c>
      <c r="BM16" s="105">
        <v>0.0</v>
      </c>
      <c r="BN16" s="106">
        <v>0.0</v>
      </c>
      <c r="BO16" s="106">
        <v>0.0</v>
      </c>
      <c r="BP16" s="107"/>
      <c r="BQ16" s="105">
        <v>0.0</v>
      </c>
      <c r="BR16" s="105">
        <v>0.0</v>
      </c>
      <c r="BS16" s="105">
        <v>0.0</v>
      </c>
      <c r="BT16" s="105">
        <v>0.0</v>
      </c>
      <c r="BU16" s="105">
        <v>0.0</v>
      </c>
      <c r="BV16" s="105">
        <v>0.0</v>
      </c>
      <c r="BW16" s="106">
        <v>0.0</v>
      </c>
      <c r="BX16" s="106">
        <v>0.0</v>
      </c>
      <c r="BY16" s="3"/>
      <c r="BZ16" s="108">
        <f t="shared" ref="BZ16:CB16" si="15">sum(BD16+BM16+BV16)</f>
        <v>0</v>
      </c>
      <c r="CA16" s="109">
        <f t="shared" si="15"/>
        <v>0</v>
      </c>
      <c r="CB16" s="109">
        <f t="shared" si="15"/>
        <v>0</v>
      </c>
      <c r="CC16" s="107"/>
      <c r="CD16" s="108">
        <f t="shared" ref="CD16:CF16" si="16">AV16+BZ16</f>
        <v>0</v>
      </c>
      <c r="CE16" s="109">
        <f t="shared" si="16"/>
        <v>0</v>
      </c>
      <c r="CF16" s="109">
        <f t="shared" si="16"/>
        <v>0</v>
      </c>
      <c r="CG16" s="107"/>
      <c r="CH16" s="107"/>
    </row>
    <row r="17" ht="14.25" customHeight="1">
      <c r="A17" s="103"/>
      <c r="B17" s="104">
        <f t="shared" si="10"/>
        <v>44778</v>
      </c>
      <c r="C17" s="97"/>
      <c r="D17" s="105" t="s">
        <v>119</v>
      </c>
      <c r="E17" s="105"/>
      <c r="F17" s="105"/>
      <c r="G17" s="106">
        <v>0.0</v>
      </c>
      <c r="H17" s="105">
        <v>3.0</v>
      </c>
      <c r="I17" s="105">
        <v>16.0</v>
      </c>
      <c r="J17" s="105">
        <v>13.0</v>
      </c>
      <c r="K17" s="105">
        <v>6.0</v>
      </c>
      <c r="L17" s="107"/>
      <c r="M17" s="105">
        <v>0.0</v>
      </c>
      <c r="N17" s="105">
        <v>0.0</v>
      </c>
      <c r="O17" s="105">
        <v>0.0</v>
      </c>
      <c r="P17" s="107"/>
      <c r="Q17" s="105">
        <v>0.0</v>
      </c>
      <c r="R17" s="105">
        <v>0.0</v>
      </c>
      <c r="S17" s="105">
        <v>0.0</v>
      </c>
      <c r="T17" s="293">
        <f t="shared" si="6"/>
        <v>6</v>
      </c>
      <c r="U17" s="107"/>
      <c r="V17" s="105">
        <v>0.0</v>
      </c>
      <c r="W17" s="105">
        <v>0.0</v>
      </c>
      <c r="X17" s="105">
        <v>0.0</v>
      </c>
      <c r="Y17" s="105">
        <v>0.0</v>
      </c>
      <c r="Z17" s="105">
        <v>0.0</v>
      </c>
      <c r="AA17" s="106">
        <v>0.0</v>
      </c>
      <c r="AB17" s="106">
        <v>0.0</v>
      </c>
      <c r="AC17" s="107"/>
      <c r="AD17" s="105">
        <v>0.0</v>
      </c>
      <c r="AE17" s="105">
        <v>0.0</v>
      </c>
      <c r="AF17" s="105">
        <v>0.0</v>
      </c>
      <c r="AG17" s="105">
        <v>0.0</v>
      </c>
      <c r="AH17" s="105">
        <v>0.0</v>
      </c>
      <c r="AI17" s="105">
        <v>0.0</v>
      </c>
      <c r="AJ17" s="106">
        <v>0.0</v>
      </c>
      <c r="AK17" s="106">
        <v>0.0</v>
      </c>
      <c r="AL17" s="107"/>
      <c r="AM17" s="105">
        <v>0.0</v>
      </c>
      <c r="AN17" s="105">
        <v>0.0</v>
      </c>
      <c r="AO17" s="105">
        <v>0.0</v>
      </c>
      <c r="AP17" s="105">
        <v>0.0</v>
      </c>
      <c r="AQ17" s="105">
        <v>0.0</v>
      </c>
      <c r="AR17" s="105">
        <v>0.0</v>
      </c>
      <c r="AS17" s="106">
        <v>0.0</v>
      </c>
      <c r="AT17" s="106">
        <v>0.0</v>
      </c>
      <c r="AU17" s="3"/>
      <c r="AV17" s="108">
        <f t="shared" ref="AV17:AX17" si="17">sum(Z17+AI17+AR17)</f>
        <v>0</v>
      </c>
      <c r="AW17" s="109">
        <f t="shared" si="17"/>
        <v>0</v>
      </c>
      <c r="AX17" s="109">
        <f t="shared" si="17"/>
        <v>0</v>
      </c>
      <c r="AY17" s="107"/>
      <c r="AZ17" s="105">
        <v>0.0</v>
      </c>
      <c r="BA17" s="105">
        <v>0.0</v>
      </c>
      <c r="BB17" s="105">
        <v>0.0</v>
      </c>
      <c r="BC17" s="105">
        <v>0.0</v>
      </c>
      <c r="BD17" s="105">
        <v>0.0</v>
      </c>
      <c r="BE17" s="106">
        <v>0.0</v>
      </c>
      <c r="BF17" s="106">
        <v>0.0</v>
      </c>
      <c r="BG17" s="107"/>
      <c r="BH17" s="105">
        <v>0.0</v>
      </c>
      <c r="BI17" s="105">
        <v>0.0</v>
      </c>
      <c r="BJ17" s="105">
        <v>0.0</v>
      </c>
      <c r="BK17" s="105">
        <v>0.0</v>
      </c>
      <c r="BL17" s="105">
        <v>0.0</v>
      </c>
      <c r="BM17" s="105">
        <v>0.0</v>
      </c>
      <c r="BN17" s="106">
        <v>0.0</v>
      </c>
      <c r="BO17" s="106">
        <v>0.0</v>
      </c>
      <c r="BP17" s="107"/>
      <c r="BQ17" s="105">
        <v>0.0</v>
      </c>
      <c r="BR17" s="105">
        <v>0.0</v>
      </c>
      <c r="BS17" s="105">
        <v>0.0</v>
      </c>
      <c r="BT17" s="105">
        <v>0.0</v>
      </c>
      <c r="BU17" s="105">
        <v>0.0</v>
      </c>
      <c r="BV17" s="105">
        <v>0.0</v>
      </c>
      <c r="BW17" s="106">
        <v>0.0</v>
      </c>
      <c r="BX17" s="106">
        <v>0.0</v>
      </c>
      <c r="BY17" s="3"/>
      <c r="BZ17" s="108">
        <f t="shared" ref="BZ17:CB17" si="18">sum(BD17+BM17+BV17)</f>
        <v>0</v>
      </c>
      <c r="CA17" s="109">
        <f t="shared" si="18"/>
        <v>0</v>
      </c>
      <c r="CB17" s="109">
        <f t="shared" si="18"/>
        <v>0</v>
      </c>
      <c r="CC17" s="107"/>
      <c r="CD17" s="108">
        <f t="shared" ref="CD17:CF17" si="19">AV17+BZ17</f>
        <v>0</v>
      </c>
      <c r="CE17" s="109">
        <f t="shared" si="19"/>
        <v>0</v>
      </c>
      <c r="CF17" s="109">
        <f t="shared" si="19"/>
        <v>0</v>
      </c>
      <c r="CG17" s="107"/>
      <c r="CH17" s="107"/>
    </row>
    <row r="18" ht="14.25" customHeight="1">
      <c r="A18" s="103"/>
      <c r="B18" s="104">
        <f t="shared" si="10"/>
        <v>44779</v>
      </c>
      <c r="C18" s="97"/>
      <c r="D18" s="105" t="s">
        <v>119</v>
      </c>
      <c r="E18" s="105"/>
      <c r="F18" s="105"/>
      <c r="G18" s="106">
        <v>0.0</v>
      </c>
      <c r="H18" s="105">
        <v>2.0</v>
      </c>
      <c r="I18" s="105">
        <v>6.0</v>
      </c>
      <c r="J18" s="105">
        <v>4.0</v>
      </c>
      <c r="K18" s="105">
        <v>0.0</v>
      </c>
      <c r="L18" s="107"/>
      <c r="M18" s="105">
        <v>0.0</v>
      </c>
      <c r="N18" s="105">
        <v>0.0</v>
      </c>
      <c r="O18" s="105">
        <v>0.0</v>
      </c>
      <c r="P18" s="107"/>
      <c r="Q18" s="105">
        <v>0.0</v>
      </c>
      <c r="R18" s="105">
        <v>0.0</v>
      </c>
      <c r="S18" s="105">
        <v>0.0</v>
      </c>
      <c r="T18" s="293">
        <f t="shared" si="6"/>
        <v>0</v>
      </c>
      <c r="U18" s="107"/>
      <c r="V18" s="105">
        <v>0.0</v>
      </c>
      <c r="W18" s="105">
        <v>0.0</v>
      </c>
      <c r="X18" s="105">
        <v>0.0</v>
      </c>
      <c r="Y18" s="105">
        <v>0.0</v>
      </c>
      <c r="Z18" s="105">
        <v>0.0</v>
      </c>
      <c r="AA18" s="106">
        <v>0.0</v>
      </c>
      <c r="AB18" s="106">
        <v>0.0</v>
      </c>
      <c r="AC18" s="107"/>
      <c r="AD18" s="105">
        <v>0.0</v>
      </c>
      <c r="AE18" s="105">
        <v>0.0</v>
      </c>
      <c r="AF18" s="105">
        <v>0.0</v>
      </c>
      <c r="AG18" s="105">
        <v>0.0</v>
      </c>
      <c r="AH18" s="105">
        <v>0.0</v>
      </c>
      <c r="AI18" s="105">
        <v>0.0</v>
      </c>
      <c r="AJ18" s="106">
        <v>0.0</v>
      </c>
      <c r="AK18" s="106">
        <v>0.0</v>
      </c>
      <c r="AL18" s="107"/>
      <c r="AM18" s="105">
        <v>0.0</v>
      </c>
      <c r="AN18" s="105">
        <v>0.0</v>
      </c>
      <c r="AO18" s="105">
        <v>0.0</v>
      </c>
      <c r="AP18" s="105">
        <v>0.0</v>
      </c>
      <c r="AQ18" s="105">
        <v>0.0</v>
      </c>
      <c r="AR18" s="105">
        <v>0.0</v>
      </c>
      <c r="AS18" s="106">
        <v>0.0</v>
      </c>
      <c r="AT18" s="106">
        <v>0.0</v>
      </c>
      <c r="AU18" s="3"/>
      <c r="AV18" s="108">
        <f t="shared" ref="AV18:AX18" si="20">sum(Z18+AI18+AR18)</f>
        <v>0</v>
      </c>
      <c r="AW18" s="109">
        <f t="shared" si="20"/>
        <v>0</v>
      </c>
      <c r="AX18" s="109">
        <f t="shared" si="20"/>
        <v>0</v>
      </c>
      <c r="AY18" s="107"/>
      <c r="AZ18" s="105">
        <v>0.0</v>
      </c>
      <c r="BA18" s="105">
        <v>0.0</v>
      </c>
      <c r="BB18" s="105">
        <v>0.0</v>
      </c>
      <c r="BC18" s="105">
        <v>0.0</v>
      </c>
      <c r="BD18" s="105">
        <v>0.0</v>
      </c>
      <c r="BE18" s="106">
        <v>0.0</v>
      </c>
      <c r="BF18" s="106">
        <v>0.0</v>
      </c>
      <c r="BG18" s="107"/>
      <c r="BH18" s="105">
        <v>0.0</v>
      </c>
      <c r="BI18" s="105">
        <v>0.0</v>
      </c>
      <c r="BJ18" s="105">
        <v>0.0</v>
      </c>
      <c r="BK18" s="105">
        <v>0.0</v>
      </c>
      <c r="BL18" s="105">
        <v>0.0</v>
      </c>
      <c r="BM18" s="105">
        <v>0.0</v>
      </c>
      <c r="BN18" s="106">
        <v>0.0</v>
      </c>
      <c r="BO18" s="106">
        <v>0.0</v>
      </c>
      <c r="BP18" s="107"/>
      <c r="BQ18" s="105">
        <v>0.0</v>
      </c>
      <c r="BR18" s="105">
        <v>0.0</v>
      </c>
      <c r="BS18" s="105">
        <v>0.0</v>
      </c>
      <c r="BT18" s="105">
        <v>0.0</v>
      </c>
      <c r="BU18" s="105">
        <v>0.0</v>
      </c>
      <c r="BV18" s="105">
        <v>0.0</v>
      </c>
      <c r="BW18" s="106">
        <v>0.0</v>
      </c>
      <c r="BX18" s="106">
        <v>0.0</v>
      </c>
      <c r="BY18" s="3"/>
      <c r="BZ18" s="108">
        <f t="shared" ref="BZ18:CB18" si="21">sum(BD18+BM18+BV18)</f>
        <v>0</v>
      </c>
      <c r="CA18" s="109">
        <f t="shared" si="21"/>
        <v>0</v>
      </c>
      <c r="CB18" s="109">
        <f t="shared" si="21"/>
        <v>0</v>
      </c>
      <c r="CC18" s="107"/>
      <c r="CD18" s="108">
        <f t="shared" ref="CD18:CF18" si="22">AV18+BZ18</f>
        <v>0</v>
      </c>
      <c r="CE18" s="109">
        <f t="shared" si="22"/>
        <v>0</v>
      </c>
      <c r="CF18" s="109">
        <f t="shared" si="22"/>
        <v>0</v>
      </c>
      <c r="CG18" s="107"/>
      <c r="CH18" s="107"/>
    </row>
    <row r="19" ht="14.25" customHeight="1">
      <c r="A19" s="103"/>
      <c r="B19" s="104">
        <f t="shared" si="10"/>
        <v>44780</v>
      </c>
      <c r="C19" s="97"/>
      <c r="D19" s="105" t="s">
        <v>119</v>
      </c>
      <c r="E19" s="105"/>
      <c r="F19" s="105"/>
      <c r="G19" s="106">
        <v>0.0</v>
      </c>
      <c r="H19" s="105">
        <v>4.0</v>
      </c>
      <c r="I19" s="105">
        <v>8.0</v>
      </c>
      <c r="J19" s="105">
        <v>4.0</v>
      </c>
      <c r="K19" s="105">
        <v>2.0</v>
      </c>
      <c r="L19" s="107"/>
      <c r="M19" s="105">
        <v>0.0</v>
      </c>
      <c r="N19" s="105">
        <v>0.0</v>
      </c>
      <c r="O19" s="105">
        <v>0.0</v>
      </c>
      <c r="P19" s="107"/>
      <c r="Q19" s="105">
        <v>0.0</v>
      </c>
      <c r="R19" s="105">
        <v>0.0</v>
      </c>
      <c r="S19" s="105">
        <v>0.0</v>
      </c>
      <c r="T19" s="293">
        <f t="shared" si="6"/>
        <v>2</v>
      </c>
      <c r="U19" s="107"/>
      <c r="V19" s="105">
        <v>0.0</v>
      </c>
      <c r="W19" s="105">
        <v>0.0</v>
      </c>
      <c r="X19" s="105">
        <v>0.0</v>
      </c>
      <c r="Y19" s="105">
        <v>0.0</v>
      </c>
      <c r="Z19" s="105">
        <v>0.0</v>
      </c>
      <c r="AA19" s="106">
        <v>0.0</v>
      </c>
      <c r="AB19" s="106">
        <v>0.0</v>
      </c>
      <c r="AC19" s="107"/>
      <c r="AD19" s="105">
        <v>0.0</v>
      </c>
      <c r="AE19" s="105">
        <v>0.0</v>
      </c>
      <c r="AF19" s="105">
        <v>0.0</v>
      </c>
      <c r="AG19" s="105">
        <v>0.0</v>
      </c>
      <c r="AH19" s="105">
        <v>0.0</v>
      </c>
      <c r="AI19" s="105">
        <v>0.0</v>
      </c>
      <c r="AJ19" s="106">
        <v>0.0</v>
      </c>
      <c r="AK19" s="106">
        <v>0.0</v>
      </c>
      <c r="AL19" s="107"/>
      <c r="AM19" s="105">
        <v>0.0</v>
      </c>
      <c r="AN19" s="105">
        <v>0.0</v>
      </c>
      <c r="AO19" s="105">
        <v>0.0</v>
      </c>
      <c r="AP19" s="105">
        <v>0.0</v>
      </c>
      <c r="AQ19" s="105">
        <v>0.0</v>
      </c>
      <c r="AR19" s="105">
        <v>0.0</v>
      </c>
      <c r="AS19" s="106">
        <v>0.0</v>
      </c>
      <c r="AT19" s="106">
        <v>0.0</v>
      </c>
      <c r="AU19" s="110"/>
      <c r="AV19" s="108">
        <f t="shared" ref="AV19:AX19" si="23">sum(Z19+AI19+AR19)</f>
        <v>0</v>
      </c>
      <c r="AW19" s="109">
        <f t="shared" si="23"/>
        <v>0</v>
      </c>
      <c r="AX19" s="109">
        <f t="shared" si="23"/>
        <v>0</v>
      </c>
      <c r="AY19" s="107"/>
      <c r="AZ19" s="105">
        <v>0.0</v>
      </c>
      <c r="BA19" s="105">
        <v>0.0</v>
      </c>
      <c r="BB19" s="105">
        <v>0.0</v>
      </c>
      <c r="BC19" s="105">
        <v>0.0</v>
      </c>
      <c r="BD19" s="105">
        <v>0.0</v>
      </c>
      <c r="BE19" s="106">
        <v>0.0</v>
      </c>
      <c r="BF19" s="106">
        <v>0.0</v>
      </c>
      <c r="BG19" s="107"/>
      <c r="BH19" s="105">
        <v>0.0</v>
      </c>
      <c r="BI19" s="105">
        <v>0.0</v>
      </c>
      <c r="BJ19" s="105">
        <v>0.0</v>
      </c>
      <c r="BK19" s="105">
        <v>0.0</v>
      </c>
      <c r="BL19" s="105">
        <v>0.0</v>
      </c>
      <c r="BM19" s="105">
        <v>0.0</v>
      </c>
      <c r="BN19" s="106">
        <v>0.0</v>
      </c>
      <c r="BO19" s="106">
        <v>0.0</v>
      </c>
      <c r="BP19" s="107"/>
      <c r="BQ19" s="105">
        <v>0.0</v>
      </c>
      <c r="BR19" s="105">
        <v>0.0</v>
      </c>
      <c r="BS19" s="105">
        <v>0.0</v>
      </c>
      <c r="BT19" s="105">
        <v>0.0</v>
      </c>
      <c r="BU19" s="105">
        <v>0.0</v>
      </c>
      <c r="BV19" s="105">
        <v>0.0</v>
      </c>
      <c r="BW19" s="106">
        <v>0.0</v>
      </c>
      <c r="BX19" s="106">
        <v>0.0</v>
      </c>
      <c r="BY19" s="110"/>
      <c r="BZ19" s="108">
        <f t="shared" ref="BZ19:CB19" si="24">sum(BD19+BM19+BV19)</f>
        <v>0</v>
      </c>
      <c r="CA19" s="109">
        <f t="shared" si="24"/>
        <v>0</v>
      </c>
      <c r="CB19" s="109">
        <f t="shared" si="24"/>
        <v>0</v>
      </c>
      <c r="CC19" s="107"/>
      <c r="CD19" s="108">
        <f t="shared" ref="CD19:CF19" si="25">AV19+BZ19</f>
        <v>0</v>
      </c>
      <c r="CE19" s="109">
        <f t="shared" si="25"/>
        <v>0</v>
      </c>
      <c r="CF19" s="109">
        <f t="shared" si="25"/>
        <v>0</v>
      </c>
      <c r="CG19" s="107"/>
      <c r="CH19" s="107"/>
    </row>
    <row r="20" ht="14.25" customHeight="1">
      <c r="A20" s="103"/>
      <c r="B20" s="104">
        <f t="shared" si="10"/>
        <v>44781</v>
      </c>
      <c r="C20" s="97"/>
      <c r="D20" s="105" t="s">
        <v>119</v>
      </c>
      <c r="E20" s="105"/>
      <c r="F20" s="105"/>
      <c r="G20" s="106">
        <v>0.0</v>
      </c>
      <c r="H20" s="105">
        <v>8.0</v>
      </c>
      <c r="I20" s="105">
        <v>21.0</v>
      </c>
      <c r="J20" s="105">
        <v>12.0</v>
      </c>
      <c r="K20" s="105">
        <v>6.0</v>
      </c>
      <c r="L20" s="107"/>
      <c r="M20" s="105">
        <v>0.0</v>
      </c>
      <c r="N20" s="105">
        <v>0.0</v>
      </c>
      <c r="O20" s="105">
        <v>0.0</v>
      </c>
      <c r="P20" s="107"/>
      <c r="Q20" s="105">
        <v>0.0</v>
      </c>
      <c r="R20" s="105">
        <v>0.0</v>
      </c>
      <c r="S20" s="105">
        <v>0.0</v>
      </c>
      <c r="T20" s="293">
        <f t="shared" si="6"/>
        <v>6</v>
      </c>
      <c r="U20" s="107"/>
      <c r="V20" s="105">
        <v>0.0</v>
      </c>
      <c r="W20" s="105">
        <v>0.0</v>
      </c>
      <c r="X20" s="105">
        <v>0.0</v>
      </c>
      <c r="Y20" s="105">
        <v>0.0</v>
      </c>
      <c r="Z20" s="105">
        <v>0.0</v>
      </c>
      <c r="AA20" s="106">
        <v>0.0</v>
      </c>
      <c r="AB20" s="106">
        <v>0.0</v>
      </c>
      <c r="AC20" s="107"/>
      <c r="AD20" s="105">
        <v>0.0</v>
      </c>
      <c r="AE20" s="105">
        <v>0.0</v>
      </c>
      <c r="AF20" s="105">
        <v>0.0</v>
      </c>
      <c r="AG20" s="105">
        <v>0.0</v>
      </c>
      <c r="AH20" s="105">
        <v>0.0</v>
      </c>
      <c r="AI20" s="105">
        <v>0.0</v>
      </c>
      <c r="AJ20" s="106">
        <v>0.0</v>
      </c>
      <c r="AK20" s="106">
        <v>0.0</v>
      </c>
      <c r="AL20" s="107"/>
      <c r="AM20" s="105">
        <v>0.0</v>
      </c>
      <c r="AN20" s="105">
        <v>0.0</v>
      </c>
      <c r="AO20" s="105">
        <v>0.0</v>
      </c>
      <c r="AP20" s="105">
        <v>0.0</v>
      </c>
      <c r="AQ20" s="105">
        <v>0.0</v>
      </c>
      <c r="AR20" s="105">
        <v>0.0</v>
      </c>
      <c r="AS20" s="106">
        <v>0.0</v>
      </c>
      <c r="AT20" s="106">
        <v>0.0</v>
      </c>
      <c r="AU20" s="3"/>
      <c r="AV20" s="108">
        <f t="shared" ref="AV20:AX20" si="26">sum(Z20+AI20+AR20)</f>
        <v>0</v>
      </c>
      <c r="AW20" s="109">
        <f t="shared" si="26"/>
        <v>0</v>
      </c>
      <c r="AX20" s="109">
        <f t="shared" si="26"/>
        <v>0</v>
      </c>
      <c r="AY20" s="107"/>
      <c r="AZ20" s="105">
        <v>0.0</v>
      </c>
      <c r="BA20" s="105">
        <v>0.0</v>
      </c>
      <c r="BB20" s="105">
        <v>0.0</v>
      </c>
      <c r="BC20" s="105">
        <v>0.0</v>
      </c>
      <c r="BD20" s="105">
        <v>0.0</v>
      </c>
      <c r="BE20" s="106">
        <v>0.0</v>
      </c>
      <c r="BF20" s="106">
        <v>0.0</v>
      </c>
      <c r="BG20" s="107"/>
      <c r="BH20" s="105">
        <v>0.0</v>
      </c>
      <c r="BI20" s="105">
        <v>0.0</v>
      </c>
      <c r="BJ20" s="105">
        <v>0.0</v>
      </c>
      <c r="BK20" s="105">
        <v>0.0</v>
      </c>
      <c r="BL20" s="105">
        <v>0.0</v>
      </c>
      <c r="BM20" s="105">
        <v>0.0</v>
      </c>
      <c r="BN20" s="106">
        <v>0.0</v>
      </c>
      <c r="BO20" s="106">
        <v>0.0</v>
      </c>
      <c r="BP20" s="107"/>
      <c r="BQ20" s="105">
        <v>0.0</v>
      </c>
      <c r="BR20" s="105">
        <v>0.0</v>
      </c>
      <c r="BS20" s="105">
        <v>0.0</v>
      </c>
      <c r="BT20" s="105">
        <v>0.0</v>
      </c>
      <c r="BU20" s="105">
        <v>0.0</v>
      </c>
      <c r="BV20" s="105">
        <v>0.0</v>
      </c>
      <c r="BW20" s="106">
        <v>0.0</v>
      </c>
      <c r="BX20" s="106">
        <v>0.0</v>
      </c>
      <c r="BY20" s="3"/>
      <c r="BZ20" s="108">
        <f t="shared" ref="BZ20:CB20" si="27">sum(BD20+BM20+BV20)</f>
        <v>0</v>
      </c>
      <c r="CA20" s="109">
        <f t="shared" si="27"/>
        <v>0</v>
      </c>
      <c r="CB20" s="109">
        <f t="shared" si="27"/>
        <v>0</v>
      </c>
      <c r="CC20" s="107"/>
      <c r="CD20" s="108">
        <f t="shared" ref="CD20:CF20" si="28">AV20+BZ20</f>
        <v>0</v>
      </c>
      <c r="CE20" s="109">
        <f t="shared" si="28"/>
        <v>0</v>
      </c>
      <c r="CF20" s="109">
        <f t="shared" si="28"/>
        <v>0</v>
      </c>
      <c r="CG20" s="107"/>
      <c r="CH20" s="107"/>
    </row>
    <row r="21" ht="14.25" customHeight="1">
      <c r="A21" s="103"/>
      <c r="B21" s="104">
        <f t="shared" si="10"/>
        <v>44782</v>
      </c>
      <c r="C21" s="97"/>
      <c r="D21" s="105" t="s">
        <v>119</v>
      </c>
      <c r="E21" s="105"/>
      <c r="F21" s="105"/>
      <c r="G21" s="106">
        <v>0.0</v>
      </c>
      <c r="H21" s="105">
        <v>6.0</v>
      </c>
      <c r="I21" s="105">
        <v>18.0</v>
      </c>
      <c r="J21" s="105">
        <v>12.0</v>
      </c>
      <c r="K21" s="105">
        <v>3.0</v>
      </c>
      <c r="L21" s="107"/>
      <c r="M21" s="105">
        <v>0.0</v>
      </c>
      <c r="N21" s="105">
        <v>0.0</v>
      </c>
      <c r="O21" s="105">
        <v>0.0</v>
      </c>
      <c r="P21" s="107"/>
      <c r="Q21" s="105">
        <v>0.0</v>
      </c>
      <c r="R21" s="105">
        <v>0.0</v>
      </c>
      <c r="S21" s="105">
        <v>0.0</v>
      </c>
      <c r="T21" s="293">
        <f t="shared" si="6"/>
        <v>3</v>
      </c>
      <c r="U21" s="107"/>
      <c r="V21" s="105">
        <v>0.0</v>
      </c>
      <c r="W21" s="105">
        <v>0.0</v>
      </c>
      <c r="X21" s="105">
        <v>0.0</v>
      </c>
      <c r="Y21" s="105">
        <v>0.0</v>
      </c>
      <c r="Z21" s="105">
        <v>0.0</v>
      </c>
      <c r="AA21" s="106">
        <v>0.0</v>
      </c>
      <c r="AB21" s="106">
        <v>0.0</v>
      </c>
      <c r="AC21" s="107"/>
      <c r="AD21" s="105">
        <v>0.0</v>
      </c>
      <c r="AE21" s="105">
        <v>0.0</v>
      </c>
      <c r="AF21" s="105">
        <v>0.0</v>
      </c>
      <c r="AG21" s="105">
        <v>0.0</v>
      </c>
      <c r="AH21" s="105">
        <v>0.0</v>
      </c>
      <c r="AI21" s="105">
        <v>0.0</v>
      </c>
      <c r="AJ21" s="106">
        <v>0.0</v>
      </c>
      <c r="AK21" s="106">
        <v>0.0</v>
      </c>
      <c r="AL21" s="107"/>
      <c r="AM21" s="105">
        <v>1.0</v>
      </c>
      <c r="AN21" s="105">
        <v>1.0</v>
      </c>
      <c r="AO21" s="105">
        <v>0.0</v>
      </c>
      <c r="AP21" s="105">
        <v>0.0</v>
      </c>
      <c r="AQ21" s="105">
        <v>1.0</v>
      </c>
      <c r="AR21" s="105">
        <v>1.0</v>
      </c>
      <c r="AS21" s="106">
        <v>1500.0</v>
      </c>
      <c r="AT21" s="106">
        <v>1500.0</v>
      </c>
      <c r="AU21" s="3"/>
      <c r="AV21" s="108">
        <f t="shared" ref="AV21:AX21" si="29">sum(Z21+AI21+AR21)</f>
        <v>1</v>
      </c>
      <c r="AW21" s="109">
        <f t="shared" si="29"/>
        <v>1500</v>
      </c>
      <c r="AX21" s="109">
        <f t="shared" si="29"/>
        <v>1500</v>
      </c>
      <c r="AY21" s="107"/>
      <c r="AZ21" s="105">
        <v>0.0</v>
      </c>
      <c r="BA21" s="105">
        <v>0.0</v>
      </c>
      <c r="BB21" s="105">
        <v>0.0</v>
      </c>
      <c r="BC21" s="105">
        <v>0.0</v>
      </c>
      <c r="BD21" s="105">
        <v>0.0</v>
      </c>
      <c r="BE21" s="106">
        <v>0.0</v>
      </c>
      <c r="BF21" s="106">
        <v>0.0</v>
      </c>
      <c r="BG21" s="107"/>
      <c r="BH21" s="105">
        <v>0.0</v>
      </c>
      <c r="BI21" s="105">
        <v>0.0</v>
      </c>
      <c r="BJ21" s="105">
        <v>0.0</v>
      </c>
      <c r="BK21" s="105">
        <v>0.0</v>
      </c>
      <c r="BL21" s="105">
        <v>0.0</v>
      </c>
      <c r="BM21" s="105">
        <v>0.0</v>
      </c>
      <c r="BN21" s="106">
        <v>0.0</v>
      </c>
      <c r="BO21" s="106">
        <v>0.0</v>
      </c>
      <c r="BP21" s="107"/>
      <c r="BQ21" s="105">
        <v>0.0</v>
      </c>
      <c r="BR21" s="105">
        <v>0.0</v>
      </c>
      <c r="BS21" s="105">
        <v>0.0</v>
      </c>
      <c r="BT21" s="105">
        <v>0.0</v>
      </c>
      <c r="BU21" s="105">
        <v>0.0</v>
      </c>
      <c r="BV21" s="105">
        <v>0.0</v>
      </c>
      <c r="BW21" s="106">
        <v>0.0</v>
      </c>
      <c r="BX21" s="106">
        <v>0.0</v>
      </c>
      <c r="BY21" s="3"/>
      <c r="BZ21" s="108">
        <f t="shared" ref="BZ21:CB21" si="30">sum(BD21+BM21+BV21)</f>
        <v>0</v>
      </c>
      <c r="CA21" s="109">
        <f t="shared" si="30"/>
        <v>0</v>
      </c>
      <c r="CB21" s="109">
        <f t="shared" si="30"/>
        <v>0</v>
      </c>
      <c r="CC21" s="107"/>
      <c r="CD21" s="108">
        <f t="shared" ref="CD21:CF21" si="31">AV21+BZ21</f>
        <v>1</v>
      </c>
      <c r="CE21" s="109">
        <f t="shared" si="31"/>
        <v>1500</v>
      </c>
      <c r="CF21" s="109">
        <f t="shared" si="31"/>
        <v>1500</v>
      </c>
      <c r="CG21" s="107"/>
      <c r="CH21" s="107"/>
    </row>
    <row r="22" ht="14.25" customHeight="1">
      <c r="A22" s="103"/>
      <c r="B22" s="104">
        <f t="shared" si="10"/>
        <v>44783</v>
      </c>
      <c r="C22" s="97"/>
      <c r="D22" s="105" t="s">
        <v>119</v>
      </c>
      <c r="E22" s="105"/>
      <c r="F22" s="105"/>
      <c r="G22" s="106">
        <v>0.0</v>
      </c>
      <c r="H22" s="105">
        <v>8.0</v>
      </c>
      <c r="I22" s="105">
        <v>14.0</v>
      </c>
      <c r="J22" s="105">
        <v>7.0</v>
      </c>
      <c r="K22" s="105">
        <v>1.0</v>
      </c>
      <c r="L22" s="107"/>
      <c r="M22" s="105">
        <v>0.0</v>
      </c>
      <c r="N22" s="105">
        <v>0.0</v>
      </c>
      <c r="O22" s="105">
        <v>0.0</v>
      </c>
      <c r="P22" s="107"/>
      <c r="Q22" s="105">
        <v>0.0</v>
      </c>
      <c r="R22" s="105">
        <v>0.0</v>
      </c>
      <c r="S22" s="105">
        <v>0.0</v>
      </c>
      <c r="T22" s="293">
        <f t="shared" si="6"/>
        <v>1</v>
      </c>
      <c r="U22" s="107"/>
      <c r="V22" s="105">
        <v>0.0</v>
      </c>
      <c r="W22" s="105">
        <v>0.0</v>
      </c>
      <c r="X22" s="105">
        <v>0.0</v>
      </c>
      <c r="Y22" s="105">
        <v>0.0</v>
      </c>
      <c r="Z22" s="105">
        <v>0.0</v>
      </c>
      <c r="AA22" s="106">
        <v>0.0</v>
      </c>
      <c r="AB22" s="106">
        <v>0.0</v>
      </c>
      <c r="AC22" s="107"/>
      <c r="AD22" s="105">
        <v>1.0</v>
      </c>
      <c r="AE22" s="105">
        <v>0.0</v>
      </c>
      <c r="AF22" s="105">
        <v>1.0</v>
      </c>
      <c r="AG22" s="105">
        <v>0.0</v>
      </c>
      <c r="AH22" s="105">
        <v>0.0</v>
      </c>
      <c r="AI22" s="105">
        <v>0.0</v>
      </c>
      <c r="AJ22" s="106">
        <v>0.0</v>
      </c>
      <c r="AK22" s="106">
        <v>0.0</v>
      </c>
      <c r="AL22" s="107"/>
      <c r="AM22" s="105">
        <v>0.0</v>
      </c>
      <c r="AN22" s="105">
        <v>0.0</v>
      </c>
      <c r="AO22" s="105">
        <v>0.0</v>
      </c>
      <c r="AP22" s="105">
        <v>0.0</v>
      </c>
      <c r="AQ22" s="105">
        <v>0.0</v>
      </c>
      <c r="AR22" s="105">
        <v>0.0</v>
      </c>
      <c r="AS22" s="106">
        <v>0.0</v>
      </c>
      <c r="AT22" s="106">
        <v>0.0</v>
      </c>
      <c r="AU22" s="3"/>
      <c r="AV22" s="108">
        <f t="shared" ref="AV22:AX22" si="32">sum(Z22+AI22+AR22)</f>
        <v>0</v>
      </c>
      <c r="AW22" s="109">
        <f t="shared" si="32"/>
        <v>0</v>
      </c>
      <c r="AX22" s="109">
        <f t="shared" si="32"/>
        <v>0</v>
      </c>
      <c r="AY22" s="107"/>
      <c r="AZ22" s="105">
        <v>0.0</v>
      </c>
      <c r="BA22" s="105">
        <v>0.0</v>
      </c>
      <c r="BB22" s="105">
        <v>0.0</v>
      </c>
      <c r="BC22" s="105">
        <v>0.0</v>
      </c>
      <c r="BD22" s="105">
        <v>0.0</v>
      </c>
      <c r="BE22" s="106">
        <v>0.0</v>
      </c>
      <c r="BF22" s="106">
        <v>0.0</v>
      </c>
      <c r="BG22" s="107"/>
      <c r="BH22" s="105">
        <v>0.0</v>
      </c>
      <c r="BI22" s="105">
        <v>0.0</v>
      </c>
      <c r="BJ22" s="105">
        <v>0.0</v>
      </c>
      <c r="BK22" s="105">
        <v>0.0</v>
      </c>
      <c r="BL22" s="105">
        <v>0.0</v>
      </c>
      <c r="BM22" s="105">
        <v>0.0</v>
      </c>
      <c r="BN22" s="106">
        <v>0.0</v>
      </c>
      <c r="BO22" s="106">
        <v>0.0</v>
      </c>
      <c r="BP22" s="107"/>
      <c r="BQ22" s="105">
        <v>0.0</v>
      </c>
      <c r="BR22" s="105">
        <v>0.0</v>
      </c>
      <c r="BS22" s="105">
        <v>0.0</v>
      </c>
      <c r="BT22" s="105">
        <v>0.0</v>
      </c>
      <c r="BU22" s="105">
        <v>0.0</v>
      </c>
      <c r="BV22" s="105">
        <v>0.0</v>
      </c>
      <c r="BW22" s="106">
        <v>0.0</v>
      </c>
      <c r="BX22" s="106">
        <v>0.0</v>
      </c>
      <c r="BY22" s="3"/>
      <c r="BZ22" s="108">
        <f t="shared" ref="BZ22:CB22" si="33">sum(BD22+BM22+BV22)</f>
        <v>0</v>
      </c>
      <c r="CA22" s="109">
        <f t="shared" si="33"/>
        <v>0</v>
      </c>
      <c r="CB22" s="109">
        <f t="shared" si="33"/>
        <v>0</v>
      </c>
      <c r="CC22" s="107"/>
      <c r="CD22" s="108">
        <f t="shared" ref="CD22:CF22" si="34">AV22+BZ22</f>
        <v>0</v>
      </c>
      <c r="CE22" s="109">
        <f t="shared" si="34"/>
        <v>0</v>
      </c>
      <c r="CF22" s="109">
        <f t="shared" si="34"/>
        <v>0</v>
      </c>
      <c r="CG22" s="107"/>
      <c r="CH22" s="107"/>
    </row>
    <row r="23" ht="14.25" customHeight="1">
      <c r="A23" s="103"/>
      <c r="B23" s="104">
        <f t="shared" si="10"/>
        <v>44784</v>
      </c>
      <c r="C23" s="97"/>
      <c r="D23" s="105" t="s">
        <v>119</v>
      </c>
      <c r="E23" s="105"/>
      <c r="F23" s="105"/>
      <c r="G23" s="106">
        <v>0.0</v>
      </c>
      <c r="H23" s="105">
        <v>4.0</v>
      </c>
      <c r="I23" s="105">
        <v>13.0</v>
      </c>
      <c r="J23" s="105">
        <v>4.0</v>
      </c>
      <c r="K23" s="105">
        <v>0.0</v>
      </c>
      <c r="L23" s="107"/>
      <c r="M23" s="105">
        <v>0.0</v>
      </c>
      <c r="N23" s="105">
        <v>0.0</v>
      </c>
      <c r="O23" s="105">
        <v>0.0</v>
      </c>
      <c r="P23" s="107"/>
      <c r="Q23" s="105">
        <v>0.0</v>
      </c>
      <c r="R23" s="105">
        <v>0.0</v>
      </c>
      <c r="S23" s="105">
        <v>0.0</v>
      </c>
      <c r="T23" s="293">
        <f t="shared" si="6"/>
        <v>0</v>
      </c>
      <c r="U23" s="107"/>
      <c r="V23" s="105">
        <v>4.0</v>
      </c>
      <c r="W23" s="105">
        <v>3.0</v>
      </c>
      <c r="X23" s="105">
        <v>1.0</v>
      </c>
      <c r="Y23" s="105">
        <v>0.0</v>
      </c>
      <c r="Z23" s="105">
        <v>0.0</v>
      </c>
      <c r="AA23" s="106">
        <v>0.0</v>
      </c>
      <c r="AB23" s="106">
        <v>0.0</v>
      </c>
      <c r="AC23" s="107"/>
      <c r="AD23" s="105">
        <v>2.0</v>
      </c>
      <c r="AE23" s="105">
        <v>2.0</v>
      </c>
      <c r="AF23" s="105">
        <v>0.0</v>
      </c>
      <c r="AG23" s="105">
        <v>0.0</v>
      </c>
      <c r="AH23" s="105">
        <v>0.0</v>
      </c>
      <c r="AI23" s="105">
        <v>1.0</v>
      </c>
      <c r="AJ23" s="106">
        <v>3000.0</v>
      </c>
      <c r="AK23" s="106">
        <v>3000.0</v>
      </c>
      <c r="AL23" s="107"/>
      <c r="AM23" s="105">
        <v>0.0</v>
      </c>
      <c r="AN23" s="105">
        <v>0.0</v>
      </c>
      <c r="AO23" s="105">
        <v>0.0</v>
      </c>
      <c r="AP23" s="105">
        <v>0.0</v>
      </c>
      <c r="AQ23" s="105">
        <v>0.0</v>
      </c>
      <c r="AR23" s="105">
        <v>0.0</v>
      </c>
      <c r="AS23" s="106">
        <v>0.0</v>
      </c>
      <c r="AT23" s="106">
        <v>0.0</v>
      </c>
      <c r="AU23" s="3"/>
      <c r="AV23" s="108">
        <f t="shared" ref="AV23:AX23" si="35">sum(Z23+AI23+AR23)</f>
        <v>1</v>
      </c>
      <c r="AW23" s="109">
        <f t="shared" si="35"/>
        <v>3000</v>
      </c>
      <c r="AX23" s="109">
        <f t="shared" si="35"/>
        <v>3000</v>
      </c>
      <c r="AY23" s="107"/>
      <c r="AZ23" s="105">
        <v>0.0</v>
      </c>
      <c r="BA23" s="105">
        <v>0.0</v>
      </c>
      <c r="BB23" s="105">
        <v>0.0</v>
      </c>
      <c r="BC23" s="105">
        <v>0.0</v>
      </c>
      <c r="BD23" s="105">
        <v>0.0</v>
      </c>
      <c r="BE23" s="106">
        <v>0.0</v>
      </c>
      <c r="BF23" s="106">
        <v>0.0</v>
      </c>
      <c r="BG23" s="107"/>
      <c r="BH23" s="105">
        <v>0.0</v>
      </c>
      <c r="BI23" s="105">
        <v>0.0</v>
      </c>
      <c r="BJ23" s="105">
        <v>0.0</v>
      </c>
      <c r="BK23" s="105">
        <v>0.0</v>
      </c>
      <c r="BL23" s="105">
        <v>0.0</v>
      </c>
      <c r="BM23" s="105">
        <v>0.0</v>
      </c>
      <c r="BN23" s="106">
        <v>0.0</v>
      </c>
      <c r="BO23" s="106">
        <v>0.0</v>
      </c>
      <c r="BP23" s="107"/>
      <c r="BQ23" s="105">
        <v>0.0</v>
      </c>
      <c r="BR23" s="105">
        <v>0.0</v>
      </c>
      <c r="BS23" s="105">
        <v>0.0</v>
      </c>
      <c r="BT23" s="105">
        <v>0.0</v>
      </c>
      <c r="BU23" s="105">
        <v>0.0</v>
      </c>
      <c r="BV23" s="105">
        <v>0.0</v>
      </c>
      <c r="BW23" s="106">
        <v>0.0</v>
      </c>
      <c r="BX23" s="106">
        <v>0.0</v>
      </c>
      <c r="BY23" s="3"/>
      <c r="BZ23" s="108">
        <f t="shared" ref="BZ23:CB23" si="36">sum(BD23+BM23+BV23)</f>
        <v>0</v>
      </c>
      <c r="CA23" s="109">
        <f t="shared" si="36"/>
        <v>0</v>
      </c>
      <c r="CB23" s="109">
        <f t="shared" si="36"/>
        <v>0</v>
      </c>
      <c r="CC23" s="107"/>
      <c r="CD23" s="108">
        <f t="shared" ref="CD23:CF23" si="37">AV23+BZ23</f>
        <v>1</v>
      </c>
      <c r="CE23" s="109">
        <f t="shared" si="37"/>
        <v>3000</v>
      </c>
      <c r="CF23" s="109">
        <f t="shared" si="37"/>
        <v>3000</v>
      </c>
      <c r="CG23" s="107"/>
      <c r="CH23" s="107"/>
    </row>
    <row r="24" ht="14.25" customHeight="1">
      <c r="A24" s="103"/>
      <c r="B24" s="104">
        <f t="shared" si="10"/>
        <v>44785</v>
      </c>
      <c r="C24" s="97"/>
      <c r="D24" s="105" t="s">
        <v>119</v>
      </c>
      <c r="E24" s="105"/>
      <c r="F24" s="105"/>
      <c r="G24" s="106">
        <v>0.0</v>
      </c>
      <c r="H24" s="105">
        <v>6.0</v>
      </c>
      <c r="I24" s="105">
        <v>13.0</v>
      </c>
      <c r="J24" s="105">
        <v>5.0</v>
      </c>
      <c r="K24" s="105">
        <v>1.0</v>
      </c>
      <c r="L24" s="107"/>
      <c r="M24" s="105">
        <v>0.0</v>
      </c>
      <c r="N24" s="105">
        <v>0.0</v>
      </c>
      <c r="O24" s="105">
        <v>0.0</v>
      </c>
      <c r="P24" s="107"/>
      <c r="Q24" s="105">
        <v>0.0</v>
      </c>
      <c r="R24" s="105">
        <v>0.0</v>
      </c>
      <c r="S24" s="105">
        <v>0.0</v>
      </c>
      <c r="T24" s="293">
        <f t="shared" si="6"/>
        <v>1</v>
      </c>
      <c r="U24" s="107"/>
      <c r="V24" s="105">
        <v>0.0</v>
      </c>
      <c r="W24" s="105">
        <v>0.0</v>
      </c>
      <c r="X24" s="105">
        <v>0.0</v>
      </c>
      <c r="Y24" s="105">
        <v>0.0</v>
      </c>
      <c r="Z24" s="105">
        <v>0.0</v>
      </c>
      <c r="AA24" s="106">
        <v>0.0</v>
      </c>
      <c r="AB24" s="106">
        <v>0.0</v>
      </c>
      <c r="AC24" s="107"/>
      <c r="AD24" s="105">
        <v>0.0</v>
      </c>
      <c r="AE24" s="105">
        <v>0.0</v>
      </c>
      <c r="AF24" s="105">
        <v>0.0</v>
      </c>
      <c r="AG24" s="105">
        <v>0.0</v>
      </c>
      <c r="AH24" s="105">
        <v>0.0</v>
      </c>
      <c r="AI24" s="105">
        <v>0.0</v>
      </c>
      <c r="AJ24" s="106">
        <v>0.0</v>
      </c>
      <c r="AK24" s="106">
        <v>0.0</v>
      </c>
      <c r="AL24" s="107"/>
      <c r="AM24" s="105">
        <v>0.0</v>
      </c>
      <c r="AN24" s="105">
        <v>0.0</v>
      </c>
      <c r="AO24" s="105">
        <v>0.0</v>
      </c>
      <c r="AP24" s="105">
        <v>0.0</v>
      </c>
      <c r="AQ24" s="105">
        <v>0.0</v>
      </c>
      <c r="AR24" s="105">
        <v>0.0</v>
      </c>
      <c r="AS24" s="106">
        <v>0.0</v>
      </c>
      <c r="AT24" s="106">
        <v>0.0</v>
      </c>
      <c r="AU24" s="3"/>
      <c r="AV24" s="108">
        <f t="shared" ref="AV24:AX24" si="38">sum(Z24+AI24+AR24)</f>
        <v>0</v>
      </c>
      <c r="AW24" s="109">
        <f t="shared" si="38"/>
        <v>0</v>
      </c>
      <c r="AX24" s="109">
        <f t="shared" si="38"/>
        <v>0</v>
      </c>
      <c r="AY24" s="107"/>
      <c r="AZ24" s="105">
        <v>0.0</v>
      </c>
      <c r="BA24" s="105">
        <v>0.0</v>
      </c>
      <c r="BB24" s="105">
        <v>0.0</v>
      </c>
      <c r="BC24" s="105">
        <v>0.0</v>
      </c>
      <c r="BD24" s="105">
        <v>0.0</v>
      </c>
      <c r="BE24" s="106">
        <v>0.0</v>
      </c>
      <c r="BF24" s="106">
        <v>0.0</v>
      </c>
      <c r="BG24" s="107"/>
      <c r="BH24" s="105">
        <v>0.0</v>
      </c>
      <c r="BI24" s="105">
        <v>0.0</v>
      </c>
      <c r="BJ24" s="105">
        <v>0.0</v>
      </c>
      <c r="BK24" s="105">
        <v>0.0</v>
      </c>
      <c r="BL24" s="105">
        <v>0.0</v>
      </c>
      <c r="BM24" s="105">
        <v>0.0</v>
      </c>
      <c r="BN24" s="106">
        <v>0.0</v>
      </c>
      <c r="BO24" s="106">
        <v>0.0</v>
      </c>
      <c r="BP24" s="107"/>
      <c r="BQ24" s="105">
        <v>0.0</v>
      </c>
      <c r="BR24" s="105">
        <v>0.0</v>
      </c>
      <c r="BS24" s="105">
        <v>0.0</v>
      </c>
      <c r="BT24" s="105">
        <v>0.0</v>
      </c>
      <c r="BU24" s="105">
        <v>0.0</v>
      </c>
      <c r="BV24" s="105">
        <v>0.0</v>
      </c>
      <c r="BW24" s="106">
        <v>0.0</v>
      </c>
      <c r="BX24" s="106">
        <v>0.0</v>
      </c>
      <c r="BY24" s="3"/>
      <c r="BZ24" s="108">
        <f t="shared" ref="BZ24:CB24" si="39">sum(BD24+BM24+BV24)</f>
        <v>0</v>
      </c>
      <c r="CA24" s="109">
        <f t="shared" si="39"/>
        <v>0</v>
      </c>
      <c r="CB24" s="109">
        <f t="shared" si="39"/>
        <v>0</v>
      </c>
      <c r="CC24" s="107"/>
      <c r="CD24" s="108">
        <f t="shared" ref="CD24:CF24" si="40">AV24+BZ24</f>
        <v>0</v>
      </c>
      <c r="CE24" s="109">
        <f t="shared" si="40"/>
        <v>0</v>
      </c>
      <c r="CF24" s="109">
        <f t="shared" si="40"/>
        <v>0</v>
      </c>
      <c r="CG24" s="107"/>
      <c r="CH24" s="107"/>
    </row>
    <row r="25" ht="14.25" customHeight="1">
      <c r="A25" s="103"/>
      <c r="B25" s="104">
        <f t="shared" si="10"/>
        <v>44786</v>
      </c>
      <c r="C25" s="97"/>
      <c r="D25" s="105" t="s">
        <v>119</v>
      </c>
      <c r="E25" s="105"/>
      <c r="F25" s="105"/>
      <c r="G25" s="106">
        <v>0.0</v>
      </c>
      <c r="H25" s="105">
        <v>1.0</v>
      </c>
      <c r="I25" s="105">
        <v>3.0</v>
      </c>
      <c r="J25" s="105">
        <v>3.0</v>
      </c>
      <c r="K25" s="105">
        <v>0.0</v>
      </c>
      <c r="L25" s="107"/>
      <c r="M25" s="105">
        <v>0.0</v>
      </c>
      <c r="N25" s="105">
        <v>0.0</v>
      </c>
      <c r="O25" s="105">
        <v>0.0</v>
      </c>
      <c r="P25" s="107"/>
      <c r="Q25" s="105">
        <v>0.0</v>
      </c>
      <c r="R25" s="105">
        <v>0.0</v>
      </c>
      <c r="S25" s="105">
        <v>0.0</v>
      </c>
      <c r="T25" s="293">
        <f t="shared" si="6"/>
        <v>0</v>
      </c>
      <c r="U25" s="107"/>
      <c r="V25" s="105">
        <v>0.0</v>
      </c>
      <c r="W25" s="105">
        <v>0.0</v>
      </c>
      <c r="X25" s="105">
        <v>0.0</v>
      </c>
      <c r="Y25" s="105">
        <v>0.0</v>
      </c>
      <c r="Z25" s="105">
        <v>0.0</v>
      </c>
      <c r="AA25" s="106">
        <v>0.0</v>
      </c>
      <c r="AB25" s="106">
        <v>0.0</v>
      </c>
      <c r="AC25" s="107"/>
      <c r="AD25" s="105">
        <v>0.0</v>
      </c>
      <c r="AE25" s="105">
        <v>0.0</v>
      </c>
      <c r="AF25" s="105">
        <v>0.0</v>
      </c>
      <c r="AG25" s="105">
        <v>0.0</v>
      </c>
      <c r="AH25" s="105">
        <v>0.0</v>
      </c>
      <c r="AI25" s="105">
        <v>0.0</v>
      </c>
      <c r="AJ25" s="106">
        <v>0.0</v>
      </c>
      <c r="AK25" s="106">
        <v>0.0</v>
      </c>
      <c r="AL25" s="107"/>
      <c r="AM25" s="105">
        <v>0.0</v>
      </c>
      <c r="AN25" s="105">
        <v>0.0</v>
      </c>
      <c r="AO25" s="105">
        <v>0.0</v>
      </c>
      <c r="AP25" s="105">
        <v>0.0</v>
      </c>
      <c r="AQ25" s="105">
        <v>0.0</v>
      </c>
      <c r="AR25" s="105">
        <v>0.0</v>
      </c>
      <c r="AS25" s="106">
        <v>0.0</v>
      </c>
      <c r="AT25" s="106">
        <v>0.0</v>
      </c>
      <c r="AU25" s="3"/>
      <c r="AV25" s="108">
        <f t="shared" ref="AV25:AX25" si="41">sum(Z25+AI25+AR25)</f>
        <v>0</v>
      </c>
      <c r="AW25" s="109">
        <f t="shared" si="41"/>
        <v>0</v>
      </c>
      <c r="AX25" s="109">
        <f t="shared" si="41"/>
        <v>0</v>
      </c>
      <c r="AY25" s="107"/>
      <c r="AZ25" s="105">
        <v>0.0</v>
      </c>
      <c r="BA25" s="105">
        <v>0.0</v>
      </c>
      <c r="BB25" s="105">
        <v>0.0</v>
      </c>
      <c r="BC25" s="105">
        <v>0.0</v>
      </c>
      <c r="BD25" s="105">
        <v>0.0</v>
      </c>
      <c r="BE25" s="106">
        <v>0.0</v>
      </c>
      <c r="BF25" s="106">
        <v>0.0</v>
      </c>
      <c r="BG25" s="107"/>
      <c r="BH25" s="105">
        <v>0.0</v>
      </c>
      <c r="BI25" s="105">
        <v>0.0</v>
      </c>
      <c r="BJ25" s="105">
        <v>0.0</v>
      </c>
      <c r="BK25" s="105">
        <v>0.0</v>
      </c>
      <c r="BL25" s="105">
        <v>0.0</v>
      </c>
      <c r="BM25" s="105">
        <v>0.0</v>
      </c>
      <c r="BN25" s="106">
        <v>0.0</v>
      </c>
      <c r="BO25" s="106">
        <v>0.0</v>
      </c>
      <c r="BP25" s="107"/>
      <c r="BQ25" s="105">
        <v>0.0</v>
      </c>
      <c r="BR25" s="105">
        <v>0.0</v>
      </c>
      <c r="BS25" s="105">
        <v>0.0</v>
      </c>
      <c r="BT25" s="105">
        <v>0.0</v>
      </c>
      <c r="BU25" s="105">
        <v>0.0</v>
      </c>
      <c r="BV25" s="105">
        <v>0.0</v>
      </c>
      <c r="BW25" s="106">
        <v>0.0</v>
      </c>
      <c r="BX25" s="106">
        <v>0.0</v>
      </c>
      <c r="BY25" s="3"/>
      <c r="BZ25" s="108">
        <f t="shared" ref="BZ25:CB25" si="42">sum(BD25+BM25+BV25)</f>
        <v>0</v>
      </c>
      <c r="CA25" s="109">
        <f t="shared" si="42"/>
        <v>0</v>
      </c>
      <c r="CB25" s="109">
        <f t="shared" si="42"/>
        <v>0</v>
      </c>
      <c r="CC25" s="107"/>
      <c r="CD25" s="108">
        <f t="shared" ref="CD25:CF25" si="43">AV25+BZ25</f>
        <v>0</v>
      </c>
      <c r="CE25" s="109">
        <f t="shared" si="43"/>
        <v>0</v>
      </c>
      <c r="CF25" s="109">
        <f t="shared" si="43"/>
        <v>0</v>
      </c>
      <c r="CG25" s="107"/>
      <c r="CH25" s="107"/>
    </row>
    <row r="26" ht="14.25" customHeight="1">
      <c r="A26" s="103"/>
      <c r="B26" s="104">
        <f t="shared" si="10"/>
        <v>44787</v>
      </c>
      <c r="C26" s="97"/>
      <c r="D26" s="105" t="s">
        <v>119</v>
      </c>
      <c r="E26" s="105"/>
      <c r="F26" s="105"/>
      <c r="G26" s="106">
        <v>0.0</v>
      </c>
      <c r="H26" s="105">
        <v>0.0</v>
      </c>
      <c r="I26" s="105">
        <v>1.0</v>
      </c>
      <c r="J26" s="105">
        <v>1.0</v>
      </c>
      <c r="K26" s="105">
        <v>0.0</v>
      </c>
      <c r="L26" s="107"/>
      <c r="M26" s="105">
        <v>0.0</v>
      </c>
      <c r="N26" s="105">
        <v>0.0</v>
      </c>
      <c r="O26" s="105">
        <v>0.0</v>
      </c>
      <c r="P26" s="107"/>
      <c r="Q26" s="105">
        <v>0.0</v>
      </c>
      <c r="R26" s="105">
        <v>0.0</v>
      </c>
      <c r="S26" s="105">
        <v>0.0</v>
      </c>
      <c r="T26" s="293">
        <f t="shared" si="6"/>
        <v>0</v>
      </c>
      <c r="U26" s="107"/>
      <c r="V26" s="105">
        <v>0.0</v>
      </c>
      <c r="W26" s="105">
        <v>0.0</v>
      </c>
      <c r="X26" s="105">
        <v>0.0</v>
      </c>
      <c r="Y26" s="105">
        <v>0.0</v>
      </c>
      <c r="Z26" s="105">
        <v>0.0</v>
      </c>
      <c r="AA26" s="106">
        <v>0.0</v>
      </c>
      <c r="AB26" s="106">
        <v>0.0</v>
      </c>
      <c r="AC26" s="107"/>
      <c r="AD26" s="105">
        <v>0.0</v>
      </c>
      <c r="AE26" s="105">
        <v>0.0</v>
      </c>
      <c r="AF26" s="105">
        <v>0.0</v>
      </c>
      <c r="AG26" s="105">
        <v>0.0</v>
      </c>
      <c r="AH26" s="105">
        <v>0.0</v>
      </c>
      <c r="AI26" s="105">
        <v>0.0</v>
      </c>
      <c r="AJ26" s="106">
        <v>0.0</v>
      </c>
      <c r="AK26" s="106">
        <v>0.0</v>
      </c>
      <c r="AL26" s="107"/>
      <c r="AM26" s="105">
        <v>0.0</v>
      </c>
      <c r="AN26" s="105">
        <v>0.0</v>
      </c>
      <c r="AO26" s="105">
        <v>0.0</v>
      </c>
      <c r="AP26" s="105">
        <v>0.0</v>
      </c>
      <c r="AQ26" s="105">
        <v>0.0</v>
      </c>
      <c r="AR26" s="105">
        <v>0.0</v>
      </c>
      <c r="AS26" s="106">
        <v>0.0</v>
      </c>
      <c r="AT26" s="106">
        <v>0.0</v>
      </c>
      <c r="AU26" s="3"/>
      <c r="AV26" s="108">
        <f t="shared" ref="AV26:AX26" si="44">sum(Z26+AI26+AR26)</f>
        <v>0</v>
      </c>
      <c r="AW26" s="109">
        <f t="shared" si="44"/>
        <v>0</v>
      </c>
      <c r="AX26" s="109">
        <f t="shared" si="44"/>
        <v>0</v>
      </c>
      <c r="AY26" s="107"/>
      <c r="AZ26" s="105">
        <v>0.0</v>
      </c>
      <c r="BA26" s="105">
        <v>0.0</v>
      </c>
      <c r="BB26" s="105">
        <v>0.0</v>
      </c>
      <c r="BC26" s="105">
        <v>0.0</v>
      </c>
      <c r="BD26" s="105">
        <v>0.0</v>
      </c>
      <c r="BE26" s="106">
        <v>0.0</v>
      </c>
      <c r="BF26" s="106">
        <v>0.0</v>
      </c>
      <c r="BG26" s="107"/>
      <c r="BH26" s="105">
        <v>0.0</v>
      </c>
      <c r="BI26" s="105">
        <v>0.0</v>
      </c>
      <c r="BJ26" s="105">
        <v>0.0</v>
      </c>
      <c r="BK26" s="105">
        <v>0.0</v>
      </c>
      <c r="BL26" s="105">
        <v>0.0</v>
      </c>
      <c r="BM26" s="105">
        <v>0.0</v>
      </c>
      <c r="BN26" s="106">
        <v>0.0</v>
      </c>
      <c r="BO26" s="106">
        <v>0.0</v>
      </c>
      <c r="BP26" s="107"/>
      <c r="BQ26" s="105">
        <v>0.0</v>
      </c>
      <c r="BR26" s="105">
        <v>0.0</v>
      </c>
      <c r="BS26" s="105">
        <v>0.0</v>
      </c>
      <c r="BT26" s="105">
        <v>0.0</v>
      </c>
      <c r="BU26" s="105">
        <v>0.0</v>
      </c>
      <c r="BV26" s="105">
        <v>0.0</v>
      </c>
      <c r="BW26" s="106">
        <v>0.0</v>
      </c>
      <c r="BX26" s="106">
        <v>0.0</v>
      </c>
      <c r="BY26" s="3"/>
      <c r="BZ26" s="108">
        <f t="shared" ref="BZ26:CB26" si="45">sum(BD26+BM26+BV26)</f>
        <v>0</v>
      </c>
      <c r="CA26" s="109">
        <f t="shared" si="45"/>
        <v>0</v>
      </c>
      <c r="CB26" s="109">
        <f t="shared" si="45"/>
        <v>0</v>
      </c>
      <c r="CC26" s="107"/>
      <c r="CD26" s="108">
        <f t="shared" ref="CD26:CF26" si="46">AV26+BZ26</f>
        <v>0</v>
      </c>
      <c r="CE26" s="109">
        <f t="shared" si="46"/>
        <v>0</v>
      </c>
      <c r="CF26" s="109">
        <f t="shared" si="46"/>
        <v>0</v>
      </c>
      <c r="CG26" s="107"/>
      <c r="CH26" s="107"/>
    </row>
    <row r="27" ht="14.25" customHeight="1">
      <c r="A27" s="103"/>
      <c r="B27" s="104">
        <f t="shared" si="10"/>
        <v>44788</v>
      </c>
      <c r="C27" s="97"/>
      <c r="D27" s="105" t="s">
        <v>119</v>
      </c>
      <c r="E27" s="105"/>
      <c r="F27" s="105"/>
      <c r="G27" s="106">
        <v>0.0</v>
      </c>
      <c r="H27" s="105">
        <v>9.0</v>
      </c>
      <c r="I27" s="105">
        <v>18.0</v>
      </c>
      <c r="J27" s="105">
        <v>13.0</v>
      </c>
      <c r="K27" s="105">
        <v>3.0</v>
      </c>
      <c r="L27" s="107"/>
      <c r="M27" s="105">
        <v>0.0</v>
      </c>
      <c r="N27" s="105">
        <v>0.0</v>
      </c>
      <c r="O27" s="105">
        <v>0.0</v>
      </c>
      <c r="P27" s="107"/>
      <c r="Q27" s="105">
        <v>0.0</v>
      </c>
      <c r="R27" s="105">
        <v>0.0</v>
      </c>
      <c r="S27" s="105">
        <v>0.0</v>
      </c>
      <c r="T27" s="293">
        <f t="shared" si="6"/>
        <v>3</v>
      </c>
      <c r="U27" s="107"/>
      <c r="V27" s="105">
        <v>0.0</v>
      </c>
      <c r="W27" s="105">
        <v>0.0</v>
      </c>
      <c r="X27" s="105">
        <v>0.0</v>
      </c>
      <c r="Y27" s="105">
        <v>0.0</v>
      </c>
      <c r="Z27" s="105">
        <v>0.0</v>
      </c>
      <c r="AA27" s="106">
        <v>0.0</v>
      </c>
      <c r="AB27" s="106">
        <v>0.0</v>
      </c>
      <c r="AC27" s="107"/>
      <c r="AD27" s="105">
        <v>0.0</v>
      </c>
      <c r="AE27" s="105">
        <v>0.0</v>
      </c>
      <c r="AF27" s="105">
        <v>0.0</v>
      </c>
      <c r="AG27" s="105">
        <v>0.0</v>
      </c>
      <c r="AH27" s="105">
        <v>0.0</v>
      </c>
      <c r="AI27" s="105">
        <v>0.0</v>
      </c>
      <c r="AJ27" s="106">
        <v>0.0</v>
      </c>
      <c r="AK27" s="106">
        <v>0.0</v>
      </c>
      <c r="AL27" s="107"/>
      <c r="AM27" s="105">
        <v>1.0</v>
      </c>
      <c r="AN27" s="105">
        <v>0.0</v>
      </c>
      <c r="AO27" s="105">
        <v>0.0</v>
      </c>
      <c r="AP27" s="105">
        <v>0.0</v>
      </c>
      <c r="AQ27" s="105">
        <v>1.0</v>
      </c>
      <c r="AR27" s="105">
        <v>1.0</v>
      </c>
      <c r="AS27" s="106">
        <v>2500.0</v>
      </c>
      <c r="AT27" s="106">
        <v>2500.0</v>
      </c>
      <c r="AU27" s="3"/>
      <c r="AV27" s="108">
        <f t="shared" ref="AV27:AX27" si="47">sum(Z27+AI27+AR27)</f>
        <v>1</v>
      </c>
      <c r="AW27" s="109">
        <f t="shared" si="47"/>
        <v>2500</v>
      </c>
      <c r="AX27" s="109">
        <f t="shared" si="47"/>
        <v>2500</v>
      </c>
      <c r="AY27" s="107"/>
      <c r="AZ27" s="105">
        <v>0.0</v>
      </c>
      <c r="BA27" s="105">
        <v>0.0</v>
      </c>
      <c r="BB27" s="105">
        <v>0.0</v>
      </c>
      <c r="BC27" s="105">
        <v>0.0</v>
      </c>
      <c r="BD27" s="105">
        <v>0.0</v>
      </c>
      <c r="BE27" s="106">
        <v>0.0</v>
      </c>
      <c r="BF27" s="106">
        <v>0.0</v>
      </c>
      <c r="BG27" s="107"/>
      <c r="BH27" s="105">
        <v>0.0</v>
      </c>
      <c r="BI27" s="105">
        <v>0.0</v>
      </c>
      <c r="BJ27" s="105">
        <v>0.0</v>
      </c>
      <c r="BK27" s="105">
        <v>0.0</v>
      </c>
      <c r="BL27" s="105">
        <v>0.0</v>
      </c>
      <c r="BM27" s="105">
        <v>0.0</v>
      </c>
      <c r="BN27" s="106">
        <v>0.0</v>
      </c>
      <c r="BO27" s="106">
        <v>0.0</v>
      </c>
      <c r="BP27" s="107"/>
      <c r="BQ27" s="105">
        <v>0.0</v>
      </c>
      <c r="BR27" s="105">
        <v>0.0</v>
      </c>
      <c r="BS27" s="105">
        <v>0.0</v>
      </c>
      <c r="BT27" s="105">
        <v>0.0</v>
      </c>
      <c r="BU27" s="105">
        <v>0.0</v>
      </c>
      <c r="BV27" s="105">
        <v>0.0</v>
      </c>
      <c r="BW27" s="106">
        <v>0.0</v>
      </c>
      <c r="BX27" s="106">
        <v>0.0</v>
      </c>
      <c r="BY27" s="3"/>
      <c r="BZ27" s="108">
        <f t="shared" ref="BZ27:CB27" si="48">sum(BD27+BM27+BV27)</f>
        <v>0</v>
      </c>
      <c r="CA27" s="109">
        <f t="shared" si="48"/>
        <v>0</v>
      </c>
      <c r="CB27" s="109">
        <f t="shared" si="48"/>
        <v>0</v>
      </c>
      <c r="CC27" s="107"/>
      <c r="CD27" s="108">
        <f t="shared" ref="CD27:CF27" si="49">AV27+BZ27</f>
        <v>1</v>
      </c>
      <c r="CE27" s="109">
        <f t="shared" si="49"/>
        <v>2500</v>
      </c>
      <c r="CF27" s="109">
        <f t="shared" si="49"/>
        <v>2500</v>
      </c>
      <c r="CG27" s="107"/>
      <c r="CH27" s="107"/>
    </row>
    <row r="28" ht="14.25" customHeight="1">
      <c r="A28" s="103"/>
      <c r="B28" s="104">
        <f t="shared" si="10"/>
        <v>44789</v>
      </c>
      <c r="C28" s="97"/>
      <c r="D28" s="105" t="s">
        <v>119</v>
      </c>
      <c r="E28" s="105"/>
      <c r="F28" s="105"/>
      <c r="G28" s="106">
        <v>0.0</v>
      </c>
      <c r="H28" s="105">
        <v>4.0</v>
      </c>
      <c r="I28" s="105">
        <v>10.0</v>
      </c>
      <c r="J28" s="105">
        <v>7.0</v>
      </c>
      <c r="K28" s="105">
        <v>2.0</v>
      </c>
      <c r="L28" s="107"/>
      <c r="M28" s="105">
        <v>0.0</v>
      </c>
      <c r="N28" s="105">
        <v>0.0</v>
      </c>
      <c r="O28" s="105">
        <v>0.0</v>
      </c>
      <c r="P28" s="107"/>
      <c r="Q28" s="105">
        <v>0.0</v>
      </c>
      <c r="R28" s="105">
        <v>0.0</v>
      </c>
      <c r="S28" s="105">
        <v>0.0</v>
      </c>
      <c r="T28" s="293">
        <f t="shared" si="6"/>
        <v>2</v>
      </c>
      <c r="U28" s="107"/>
      <c r="V28" s="105">
        <v>2.0</v>
      </c>
      <c r="W28" s="105">
        <v>2.0</v>
      </c>
      <c r="X28" s="105">
        <v>0.0</v>
      </c>
      <c r="Y28" s="105">
        <v>0.0</v>
      </c>
      <c r="Z28" s="105">
        <v>0.0</v>
      </c>
      <c r="AA28" s="106">
        <v>0.0</v>
      </c>
      <c r="AB28" s="106">
        <v>0.0</v>
      </c>
      <c r="AC28" s="107"/>
      <c r="AD28" s="105">
        <v>0.0</v>
      </c>
      <c r="AE28" s="105">
        <v>0.0</v>
      </c>
      <c r="AF28" s="105">
        <v>0.0</v>
      </c>
      <c r="AG28" s="105">
        <v>0.0</v>
      </c>
      <c r="AH28" s="105">
        <v>0.0</v>
      </c>
      <c r="AI28" s="105">
        <v>0.0</v>
      </c>
      <c r="AJ28" s="106">
        <v>0.0</v>
      </c>
      <c r="AK28" s="106">
        <v>0.0</v>
      </c>
      <c r="AL28" s="107"/>
      <c r="AM28" s="105">
        <v>0.0</v>
      </c>
      <c r="AN28" s="105">
        <v>0.0</v>
      </c>
      <c r="AO28" s="105">
        <v>0.0</v>
      </c>
      <c r="AP28" s="105">
        <v>0.0</v>
      </c>
      <c r="AQ28" s="105">
        <v>0.0</v>
      </c>
      <c r="AR28" s="105">
        <v>0.0</v>
      </c>
      <c r="AS28" s="106">
        <v>0.0</v>
      </c>
      <c r="AT28" s="106">
        <v>0.0</v>
      </c>
      <c r="AU28" s="3"/>
      <c r="AV28" s="108">
        <f t="shared" ref="AV28:AX28" si="50">sum(Z28+AI28+AR28)</f>
        <v>0</v>
      </c>
      <c r="AW28" s="109">
        <f t="shared" si="50"/>
        <v>0</v>
      </c>
      <c r="AX28" s="109">
        <f t="shared" si="50"/>
        <v>0</v>
      </c>
      <c r="AY28" s="107"/>
      <c r="AZ28" s="105">
        <v>0.0</v>
      </c>
      <c r="BA28" s="105">
        <v>0.0</v>
      </c>
      <c r="BB28" s="105">
        <v>0.0</v>
      </c>
      <c r="BC28" s="105">
        <v>0.0</v>
      </c>
      <c r="BD28" s="105">
        <v>0.0</v>
      </c>
      <c r="BE28" s="106">
        <v>0.0</v>
      </c>
      <c r="BF28" s="106">
        <v>0.0</v>
      </c>
      <c r="BG28" s="107"/>
      <c r="BH28" s="105">
        <v>0.0</v>
      </c>
      <c r="BI28" s="105">
        <v>0.0</v>
      </c>
      <c r="BJ28" s="105">
        <v>0.0</v>
      </c>
      <c r="BK28" s="105">
        <v>0.0</v>
      </c>
      <c r="BL28" s="105">
        <v>0.0</v>
      </c>
      <c r="BM28" s="105">
        <v>0.0</v>
      </c>
      <c r="BN28" s="106">
        <v>0.0</v>
      </c>
      <c r="BO28" s="106">
        <v>0.0</v>
      </c>
      <c r="BP28" s="107"/>
      <c r="BQ28" s="105">
        <v>0.0</v>
      </c>
      <c r="BR28" s="105">
        <v>0.0</v>
      </c>
      <c r="BS28" s="105">
        <v>0.0</v>
      </c>
      <c r="BT28" s="105">
        <v>0.0</v>
      </c>
      <c r="BU28" s="105">
        <v>0.0</v>
      </c>
      <c r="BV28" s="105">
        <v>0.0</v>
      </c>
      <c r="BW28" s="106">
        <v>0.0</v>
      </c>
      <c r="BX28" s="106">
        <v>0.0</v>
      </c>
      <c r="BY28" s="3"/>
      <c r="BZ28" s="108">
        <f t="shared" ref="BZ28:CB28" si="51">sum(BD28+BM28+BV28)</f>
        <v>0</v>
      </c>
      <c r="CA28" s="109">
        <f t="shared" si="51"/>
        <v>0</v>
      </c>
      <c r="CB28" s="109">
        <f t="shared" si="51"/>
        <v>0</v>
      </c>
      <c r="CC28" s="107"/>
      <c r="CD28" s="108">
        <f t="shared" ref="CD28:CF28" si="52">AV28+BZ28</f>
        <v>0</v>
      </c>
      <c r="CE28" s="109">
        <f t="shared" si="52"/>
        <v>0</v>
      </c>
      <c r="CF28" s="109">
        <f t="shared" si="52"/>
        <v>0</v>
      </c>
      <c r="CG28" s="107"/>
      <c r="CH28" s="107"/>
    </row>
    <row r="29" ht="14.25" customHeight="1">
      <c r="A29" s="103"/>
      <c r="B29" s="104">
        <f t="shared" si="10"/>
        <v>44790</v>
      </c>
      <c r="C29" s="97"/>
      <c r="D29" s="105" t="s">
        <v>119</v>
      </c>
      <c r="E29" s="105"/>
      <c r="F29" s="105"/>
      <c r="G29" s="106">
        <v>0.0</v>
      </c>
      <c r="H29" s="105">
        <v>4.0</v>
      </c>
      <c r="I29" s="105">
        <v>17.0</v>
      </c>
      <c r="J29" s="105">
        <v>10.0</v>
      </c>
      <c r="K29" s="105">
        <v>0.0</v>
      </c>
      <c r="L29" s="107"/>
      <c r="M29" s="105">
        <v>0.0</v>
      </c>
      <c r="N29" s="105">
        <v>0.0</v>
      </c>
      <c r="O29" s="105">
        <v>0.0</v>
      </c>
      <c r="P29" s="107"/>
      <c r="Q29" s="105">
        <v>0.0</v>
      </c>
      <c r="R29" s="105">
        <v>0.0</v>
      </c>
      <c r="S29" s="105">
        <v>0.0</v>
      </c>
      <c r="T29" s="293">
        <f t="shared" si="6"/>
        <v>0</v>
      </c>
      <c r="U29" s="107"/>
      <c r="V29" s="105">
        <v>2.0</v>
      </c>
      <c r="W29" s="105">
        <v>1.0</v>
      </c>
      <c r="X29" s="105">
        <v>1.0</v>
      </c>
      <c r="Y29" s="105">
        <v>1.0</v>
      </c>
      <c r="Z29" s="105">
        <v>2.0</v>
      </c>
      <c r="AA29" s="106">
        <v>4000.0</v>
      </c>
      <c r="AB29" s="106">
        <v>4500.0</v>
      </c>
      <c r="AC29" s="107"/>
      <c r="AD29" s="105">
        <v>0.0</v>
      </c>
      <c r="AE29" s="105">
        <v>0.0</v>
      </c>
      <c r="AF29" s="105">
        <v>0.0</v>
      </c>
      <c r="AG29" s="105">
        <v>0.0</v>
      </c>
      <c r="AH29" s="105">
        <v>0.0</v>
      </c>
      <c r="AI29" s="105">
        <v>0.0</v>
      </c>
      <c r="AJ29" s="106">
        <v>0.0</v>
      </c>
      <c r="AK29" s="106">
        <v>0.0</v>
      </c>
      <c r="AL29" s="107"/>
      <c r="AM29" s="105">
        <v>0.0</v>
      </c>
      <c r="AN29" s="105">
        <v>0.0</v>
      </c>
      <c r="AO29" s="105">
        <v>0.0</v>
      </c>
      <c r="AP29" s="105">
        <v>0.0</v>
      </c>
      <c r="AQ29" s="105">
        <v>0.0</v>
      </c>
      <c r="AR29" s="105">
        <v>0.0</v>
      </c>
      <c r="AS29" s="106">
        <v>0.0</v>
      </c>
      <c r="AT29" s="106">
        <v>0.0</v>
      </c>
      <c r="AU29" s="3"/>
      <c r="AV29" s="108">
        <f t="shared" ref="AV29:AX29" si="53">sum(Z29+AI29+AR29)</f>
        <v>2</v>
      </c>
      <c r="AW29" s="109">
        <f t="shared" si="53"/>
        <v>4000</v>
      </c>
      <c r="AX29" s="109">
        <f t="shared" si="53"/>
        <v>4500</v>
      </c>
      <c r="AY29" s="107"/>
      <c r="AZ29" s="105">
        <v>0.0</v>
      </c>
      <c r="BA29" s="105">
        <v>0.0</v>
      </c>
      <c r="BB29" s="105">
        <v>0.0</v>
      </c>
      <c r="BC29" s="105">
        <v>0.0</v>
      </c>
      <c r="BD29" s="105">
        <v>0.0</v>
      </c>
      <c r="BE29" s="106">
        <v>0.0</v>
      </c>
      <c r="BF29" s="106">
        <v>0.0</v>
      </c>
      <c r="BG29" s="107"/>
      <c r="BH29" s="105">
        <v>0.0</v>
      </c>
      <c r="BI29" s="105">
        <v>0.0</v>
      </c>
      <c r="BJ29" s="105">
        <v>0.0</v>
      </c>
      <c r="BK29" s="105">
        <v>0.0</v>
      </c>
      <c r="BL29" s="105">
        <v>0.0</v>
      </c>
      <c r="BM29" s="105">
        <v>0.0</v>
      </c>
      <c r="BN29" s="106">
        <v>0.0</v>
      </c>
      <c r="BO29" s="106">
        <v>0.0</v>
      </c>
      <c r="BP29" s="107"/>
      <c r="BQ29" s="105">
        <v>0.0</v>
      </c>
      <c r="BR29" s="105">
        <v>0.0</v>
      </c>
      <c r="BS29" s="105">
        <v>0.0</v>
      </c>
      <c r="BT29" s="105">
        <v>0.0</v>
      </c>
      <c r="BU29" s="105">
        <v>0.0</v>
      </c>
      <c r="BV29" s="105">
        <v>0.0</v>
      </c>
      <c r="BW29" s="106">
        <v>0.0</v>
      </c>
      <c r="BX29" s="106">
        <v>0.0</v>
      </c>
      <c r="BY29" s="3"/>
      <c r="BZ29" s="108">
        <f t="shared" ref="BZ29:CB29" si="54">sum(BD29+BM29+BV29)</f>
        <v>0</v>
      </c>
      <c r="CA29" s="109">
        <f t="shared" si="54"/>
        <v>0</v>
      </c>
      <c r="CB29" s="109">
        <f t="shared" si="54"/>
        <v>0</v>
      </c>
      <c r="CC29" s="107"/>
      <c r="CD29" s="108">
        <f t="shared" ref="CD29:CF29" si="55">AV29+BZ29</f>
        <v>2</v>
      </c>
      <c r="CE29" s="109">
        <f t="shared" si="55"/>
        <v>4000</v>
      </c>
      <c r="CF29" s="109">
        <f t="shared" si="55"/>
        <v>4500</v>
      </c>
      <c r="CG29" s="107"/>
      <c r="CH29" s="107"/>
    </row>
    <row r="30" ht="14.25" customHeight="1">
      <c r="A30" s="103"/>
      <c r="B30" s="104">
        <f t="shared" si="10"/>
        <v>44791</v>
      </c>
      <c r="C30" s="97"/>
      <c r="D30" s="105" t="s">
        <v>119</v>
      </c>
      <c r="E30" s="105"/>
      <c r="F30" s="105"/>
      <c r="G30" s="106">
        <v>0.0</v>
      </c>
      <c r="H30" s="105">
        <v>0.0</v>
      </c>
      <c r="I30" s="105">
        <v>4.0</v>
      </c>
      <c r="J30" s="105">
        <v>0.0</v>
      </c>
      <c r="K30" s="105">
        <v>1.0</v>
      </c>
      <c r="L30" s="107"/>
      <c r="M30" s="105">
        <v>0.0</v>
      </c>
      <c r="N30" s="105">
        <v>0.0</v>
      </c>
      <c r="O30" s="105">
        <v>0.0</v>
      </c>
      <c r="P30" s="107"/>
      <c r="Q30" s="105">
        <v>0.0</v>
      </c>
      <c r="R30" s="105">
        <v>0.0</v>
      </c>
      <c r="S30" s="105">
        <v>0.0</v>
      </c>
      <c r="T30" s="293">
        <f t="shared" si="6"/>
        <v>1</v>
      </c>
      <c r="U30" s="107"/>
      <c r="V30" s="105">
        <v>1.0</v>
      </c>
      <c r="W30" s="105">
        <v>1.0</v>
      </c>
      <c r="X30" s="105">
        <v>0.0</v>
      </c>
      <c r="Y30" s="105">
        <v>1.0</v>
      </c>
      <c r="Z30" s="105">
        <v>1.0</v>
      </c>
      <c r="AA30" s="106">
        <v>1500.0</v>
      </c>
      <c r="AB30" s="106">
        <v>2000.0</v>
      </c>
      <c r="AC30" s="107"/>
      <c r="AD30" s="105">
        <v>0.0</v>
      </c>
      <c r="AE30" s="105">
        <v>0.0</v>
      </c>
      <c r="AF30" s="105">
        <v>0.0</v>
      </c>
      <c r="AG30" s="105">
        <v>0.0</v>
      </c>
      <c r="AH30" s="105">
        <v>0.0</v>
      </c>
      <c r="AI30" s="105">
        <v>0.0</v>
      </c>
      <c r="AJ30" s="106">
        <v>0.0</v>
      </c>
      <c r="AK30" s="106">
        <v>0.0</v>
      </c>
      <c r="AL30" s="107"/>
      <c r="AM30" s="105">
        <v>1.0</v>
      </c>
      <c r="AN30" s="105">
        <v>1.0</v>
      </c>
      <c r="AO30" s="105">
        <v>0.0</v>
      </c>
      <c r="AP30" s="105">
        <v>0.0</v>
      </c>
      <c r="AQ30" s="105">
        <v>0.0</v>
      </c>
      <c r="AR30" s="105">
        <v>0.0</v>
      </c>
      <c r="AS30" s="106">
        <v>0.0</v>
      </c>
      <c r="AT30" s="106">
        <v>0.0</v>
      </c>
      <c r="AU30" s="3"/>
      <c r="AV30" s="108">
        <f t="shared" ref="AV30:AX30" si="56">sum(Z30+AI30+AR30)</f>
        <v>1</v>
      </c>
      <c r="AW30" s="109">
        <f t="shared" si="56"/>
        <v>1500</v>
      </c>
      <c r="AX30" s="109">
        <f t="shared" si="56"/>
        <v>2000</v>
      </c>
      <c r="AY30" s="107"/>
      <c r="AZ30" s="105">
        <v>0.0</v>
      </c>
      <c r="BA30" s="105">
        <v>0.0</v>
      </c>
      <c r="BB30" s="105">
        <v>0.0</v>
      </c>
      <c r="BC30" s="105">
        <v>0.0</v>
      </c>
      <c r="BD30" s="105">
        <v>0.0</v>
      </c>
      <c r="BE30" s="106">
        <v>0.0</v>
      </c>
      <c r="BF30" s="106">
        <v>0.0</v>
      </c>
      <c r="BG30" s="107"/>
      <c r="BH30" s="105">
        <v>0.0</v>
      </c>
      <c r="BI30" s="105">
        <v>0.0</v>
      </c>
      <c r="BJ30" s="105">
        <v>0.0</v>
      </c>
      <c r="BK30" s="105">
        <v>0.0</v>
      </c>
      <c r="BL30" s="105">
        <v>0.0</v>
      </c>
      <c r="BM30" s="105">
        <v>0.0</v>
      </c>
      <c r="BN30" s="106">
        <v>0.0</v>
      </c>
      <c r="BO30" s="106">
        <v>0.0</v>
      </c>
      <c r="BP30" s="107"/>
      <c r="BQ30" s="105">
        <v>0.0</v>
      </c>
      <c r="BR30" s="105">
        <v>0.0</v>
      </c>
      <c r="BS30" s="105">
        <v>0.0</v>
      </c>
      <c r="BT30" s="105">
        <v>0.0</v>
      </c>
      <c r="BU30" s="105">
        <v>0.0</v>
      </c>
      <c r="BV30" s="105">
        <v>0.0</v>
      </c>
      <c r="BW30" s="106">
        <v>0.0</v>
      </c>
      <c r="BX30" s="106">
        <v>0.0</v>
      </c>
      <c r="BY30" s="3"/>
      <c r="BZ30" s="108">
        <f t="shared" ref="BZ30:CB30" si="57">sum(BD30+BM30+BV30)</f>
        <v>0</v>
      </c>
      <c r="CA30" s="109">
        <f t="shared" si="57"/>
        <v>0</v>
      </c>
      <c r="CB30" s="109">
        <f t="shared" si="57"/>
        <v>0</v>
      </c>
      <c r="CC30" s="107"/>
      <c r="CD30" s="108">
        <f t="shared" ref="CD30:CF30" si="58">AV30+BZ30</f>
        <v>1</v>
      </c>
      <c r="CE30" s="109">
        <f t="shared" si="58"/>
        <v>1500</v>
      </c>
      <c r="CF30" s="109">
        <f t="shared" si="58"/>
        <v>2000</v>
      </c>
      <c r="CG30" s="107"/>
      <c r="CH30" s="107"/>
    </row>
    <row r="31" ht="14.25" customHeight="1">
      <c r="A31" s="103"/>
      <c r="B31" s="104">
        <f t="shared" si="10"/>
        <v>44792</v>
      </c>
      <c r="C31" s="97"/>
      <c r="D31" s="105" t="s">
        <v>119</v>
      </c>
      <c r="E31" s="105"/>
      <c r="F31" s="105"/>
      <c r="G31" s="106">
        <v>0.0</v>
      </c>
      <c r="H31" s="105">
        <v>4.0</v>
      </c>
      <c r="I31" s="105">
        <v>6.0</v>
      </c>
      <c r="J31" s="105">
        <v>5.0</v>
      </c>
      <c r="K31" s="105">
        <v>0.0</v>
      </c>
      <c r="L31" s="107"/>
      <c r="M31" s="105">
        <v>0.0</v>
      </c>
      <c r="N31" s="105">
        <v>0.0</v>
      </c>
      <c r="O31" s="105">
        <v>0.0</v>
      </c>
      <c r="P31" s="107"/>
      <c r="Q31" s="105">
        <v>0.0</v>
      </c>
      <c r="R31" s="105">
        <v>0.0</v>
      </c>
      <c r="S31" s="105">
        <v>0.0</v>
      </c>
      <c r="T31" s="293">
        <f t="shared" si="6"/>
        <v>0</v>
      </c>
      <c r="U31" s="107"/>
      <c r="V31" s="105">
        <v>0.0</v>
      </c>
      <c r="W31" s="105">
        <v>0.0</v>
      </c>
      <c r="X31" s="105">
        <v>0.0</v>
      </c>
      <c r="Y31" s="105">
        <v>0.0</v>
      </c>
      <c r="Z31" s="105">
        <v>0.0</v>
      </c>
      <c r="AA31" s="106">
        <v>0.0</v>
      </c>
      <c r="AB31" s="106">
        <v>0.0</v>
      </c>
      <c r="AC31" s="107"/>
      <c r="AD31" s="105">
        <v>0.0</v>
      </c>
      <c r="AE31" s="105">
        <v>0.0</v>
      </c>
      <c r="AF31" s="105">
        <v>0.0</v>
      </c>
      <c r="AG31" s="105">
        <v>0.0</v>
      </c>
      <c r="AH31" s="105">
        <v>0.0</v>
      </c>
      <c r="AI31" s="105">
        <v>0.0</v>
      </c>
      <c r="AJ31" s="106">
        <v>0.0</v>
      </c>
      <c r="AK31" s="106">
        <v>0.0</v>
      </c>
      <c r="AL31" s="107"/>
      <c r="AM31" s="105">
        <v>0.0</v>
      </c>
      <c r="AN31" s="105">
        <v>0.0</v>
      </c>
      <c r="AO31" s="105">
        <v>0.0</v>
      </c>
      <c r="AP31" s="105">
        <v>0.0</v>
      </c>
      <c r="AQ31" s="105">
        <v>0.0</v>
      </c>
      <c r="AR31" s="105">
        <v>0.0</v>
      </c>
      <c r="AS31" s="106">
        <v>0.0</v>
      </c>
      <c r="AT31" s="106">
        <v>0.0</v>
      </c>
      <c r="AU31" s="3"/>
      <c r="AV31" s="108">
        <f t="shared" ref="AV31:AX31" si="59">sum(Z31+AI31+AR31)</f>
        <v>0</v>
      </c>
      <c r="AW31" s="109">
        <f t="shared" si="59"/>
        <v>0</v>
      </c>
      <c r="AX31" s="109">
        <f t="shared" si="59"/>
        <v>0</v>
      </c>
      <c r="AY31" s="107"/>
      <c r="AZ31" s="105">
        <v>0.0</v>
      </c>
      <c r="BA31" s="105">
        <v>0.0</v>
      </c>
      <c r="BB31" s="105">
        <v>0.0</v>
      </c>
      <c r="BC31" s="105">
        <v>0.0</v>
      </c>
      <c r="BD31" s="105">
        <v>0.0</v>
      </c>
      <c r="BE31" s="106">
        <v>0.0</v>
      </c>
      <c r="BF31" s="106">
        <v>0.0</v>
      </c>
      <c r="BG31" s="107"/>
      <c r="BH31" s="105">
        <v>0.0</v>
      </c>
      <c r="BI31" s="105">
        <v>0.0</v>
      </c>
      <c r="BJ31" s="105">
        <v>0.0</v>
      </c>
      <c r="BK31" s="105">
        <v>0.0</v>
      </c>
      <c r="BL31" s="105">
        <v>0.0</v>
      </c>
      <c r="BM31" s="105">
        <v>0.0</v>
      </c>
      <c r="BN31" s="106">
        <v>0.0</v>
      </c>
      <c r="BO31" s="106">
        <v>0.0</v>
      </c>
      <c r="BP31" s="107"/>
      <c r="BQ31" s="105">
        <v>0.0</v>
      </c>
      <c r="BR31" s="105">
        <v>0.0</v>
      </c>
      <c r="BS31" s="105">
        <v>0.0</v>
      </c>
      <c r="BT31" s="105">
        <v>0.0</v>
      </c>
      <c r="BU31" s="105">
        <v>0.0</v>
      </c>
      <c r="BV31" s="105">
        <v>0.0</v>
      </c>
      <c r="BW31" s="106">
        <v>0.0</v>
      </c>
      <c r="BX31" s="106">
        <v>0.0</v>
      </c>
      <c r="BY31" s="3"/>
      <c r="BZ31" s="108">
        <f t="shared" ref="BZ31:CB31" si="60">sum(BD31+BM31+BV31)</f>
        <v>0</v>
      </c>
      <c r="CA31" s="109">
        <f t="shared" si="60"/>
        <v>0</v>
      </c>
      <c r="CB31" s="109">
        <f t="shared" si="60"/>
        <v>0</v>
      </c>
      <c r="CC31" s="107"/>
      <c r="CD31" s="108">
        <f t="shared" ref="CD31:CF31" si="61">AV31+BZ31</f>
        <v>0</v>
      </c>
      <c r="CE31" s="109">
        <f t="shared" si="61"/>
        <v>0</v>
      </c>
      <c r="CF31" s="109">
        <f t="shared" si="61"/>
        <v>0</v>
      </c>
      <c r="CG31" s="107"/>
      <c r="CH31" s="107"/>
    </row>
    <row r="32" ht="14.25" customHeight="1">
      <c r="A32" s="103"/>
      <c r="B32" s="104">
        <f t="shared" si="10"/>
        <v>44793</v>
      </c>
      <c r="C32" s="97"/>
      <c r="D32" s="105" t="s">
        <v>119</v>
      </c>
      <c r="E32" s="105"/>
      <c r="F32" s="105"/>
      <c r="G32" s="106">
        <v>0.0</v>
      </c>
      <c r="H32" s="105">
        <v>5.0</v>
      </c>
      <c r="I32" s="105">
        <v>5.0</v>
      </c>
      <c r="J32" s="105">
        <v>3.0</v>
      </c>
      <c r="K32" s="105">
        <v>1.0</v>
      </c>
      <c r="L32" s="107"/>
      <c r="M32" s="105">
        <v>0.0</v>
      </c>
      <c r="N32" s="105">
        <v>0.0</v>
      </c>
      <c r="O32" s="105">
        <v>0.0</v>
      </c>
      <c r="P32" s="107"/>
      <c r="Q32" s="105">
        <v>0.0</v>
      </c>
      <c r="R32" s="105">
        <v>0.0</v>
      </c>
      <c r="S32" s="105">
        <v>0.0</v>
      </c>
      <c r="T32" s="293">
        <f t="shared" si="6"/>
        <v>1</v>
      </c>
      <c r="U32" s="107"/>
      <c r="V32" s="105">
        <v>0.0</v>
      </c>
      <c r="W32" s="105">
        <v>0.0</v>
      </c>
      <c r="X32" s="105">
        <v>0.0</v>
      </c>
      <c r="Y32" s="105">
        <v>0.0</v>
      </c>
      <c r="Z32" s="105">
        <v>0.0</v>
      </c>
      <c r="AA32" s="106">
        <v>0.0</v>
      </c>
      <c r="AB32" s="106">
        <v>0.0</v>
      </c>
      <c r="AC32" s="107"/>
      <c r="AD32" s="105">
        <v>0.0</v>
      </c>
      <c r="AE32" s="105">
        <v>0.0</v>
      </c>
      <c r="AF32" s="105">
        <v>0.0</v>
      </c>
      <c r="AG32" s="105">
        <v>0.0</v>
      </c>
      <c r="AH32" s="105">
        <v>0.0</v>
      </c>
      <c r="AI32" s="105">
        <v>0.0</v>
      </c>
      <c r="AJ32" s="106">
        <v>0.0</v>
      </c>
      <c r="AK32" s="106">
        <v>0.0</v>
      </c>
      <c r="AL32" s="107"/>
      <c r="AM32" s="105">
        <v>0.0</v>
      </c>
      <c r="AN32" s="105">
        <v>0.0</v>
      </c>
      <c r="AO32" s="105">
        <v>0.0</v>
      </c>
      <c r="AP32" s="105">
        <v>0.0</v>
      </c>
      <c r="AQ32" s="105">
        <v>0.0</v>
      </c>
      <c r="AR32" s="105">
        <v>0.0</v>
      </c>
      <c r="AS32" s="106">
        <v>0.0</v>
      </c>
      <c r="AT32" s="106">
        <v>0.0</v>
      </c>
      <c r="AU32" s="3"/>
      <c r="AV32" s="108">
        <f t="shared" ref="AV32:AX32" si="62">sum(Z32+AI32+AR32)</f>
        <v>0</v>
      </c>
      <c r="AW32" s="109">
        <f t="shared" si="62"/>
        <v>0</v>
      </c>
      <c r="AX32" s="109">
        <f t="shared" si="62"/>
        <v>0</v>
      </c>
      <c r="AY32" s="107"/>
      <c r="AZ32" s="105">
        <v>0.0</v>
      </c>
      <c r="BA32" s="105">
        <v>0.0</v>
      </c>
      <c r="BB32" s="105">
        <v>0.0</v>
      </c>
      <c r="BC32" s="105">
        <v>0.0</v>
      </c>
      <c r="BD32" s="105">
        <v>0.0</v>
      </c>
      <c r="BE32" s="106">
        <v>0.0</v>
      </c>
      <c r="BF32" s="106">
        <v>0.0</v>
      </c>
      <c r="BG32" s="107"/>
      <c r="BH32" s="105">
        <v>0.0</v>
      </c>
      <c r="BI32" s="105">
        <v>0.0</v>
      </c>
      <c r="BJ32" s="105">
        <v>0.0</v>
      </c>
      <c r="BK32" s="105">
        <v>0.0</v>
      </c>
      <c r="BL32" s="105">
        <v>0.0</v>
      </c>
      <c r="BM32" s="105">
        <v>0.0</v>
      </c>
      <c r="BN32" s="106">
        <v>0.0</v>
      </c>
      <c r="BO32" s="106">
        <v>0.0</v>
      </c>
      <c r="BP32" s="107"/>
      <c r="BQ32" s="105">
        <v>0.0</v>
      </c>
      <c r="BR32" s="105">
        <v>0.0</v>
      </c>
      <c r="BS32" s="105">
        <v>0.0</v>
      </c>
      <c r="BT32" s="105">
        <v>0.0</v>
      </c>
      <c r="BU32" s="105">
        <v>0.0</v>
      </c>
      <c r="BV32" s="105">
        <v>0.0</v>
      </c>
      <c r="BW32" s="106">
        <v>0.0</v>
      </c>
      <c r="BX32" s="106">
        <v>0.0</v>
      </c>
      <c r="BY32" s="3"/>
      <c r="BZ32" s="108">
        <f t="shared" ref="BZ32:CB32" si="63">sum(BD32+BM32+BV32)</f>
        <v>0</v>
      </c>
      <c r="CA32" s="109">
        <f t="shared" si="63"/>
        <v>0</v>
      </c>
      <c r="CB32" s="109">
        <f t="shared" si="63"/>
        <v>0</v>
      </c>
      <c r="CC32" s="107"/>
      <c r="CD32" s="108">
        <f t="shared" ref="CD32:CF32" si="64">AV32+BZ32</f>
        <v>0</v>
      </c>
      <c r="CE32" s="109">
        <f t="shared" si="64"/>
        <v>0</v>
      </c>
      <c r="CF32" s="109">
        <f t="shared" si="64"/>
        <v>0</v>
      </c>
      <c r="CG32" s="107"/>
      <c r="CH32" s="107"/>
    </row>
    <row r="33" ht="14.25" customHeight="1">
      <c r="A33" s="111">
        <v>2.0</v>
      </c>
      <c r="B33" s="104">
        <f t="shared" si="10"/>
        <v>44794</v>
      </c>
      <c r="C33" s="97"/>
      <c r="D33" s="105" t="s">
        <v>119</v>
      </c>
      <c r="E33" s="105"/>
      <c r="F33" s="105"/>
      <c r="G33" s="106">
        <v>0.0</v>
      </c>
      <c r="H33" s="105">
        <v>3.0</v>
      </c>
      <c r="I33" s="105">
        <v>11.0</v>
      </c>
      <c r="J33" s="105">
        <v>7.0</v>
      </c>
      <c r="K33" s="105">
        <v>1.0</v>
      </c>
      <c r="L33" s="107"/>
      <c r="M33" s="105">
        <v>0.0</v>
      </c>
      <c r="N33" s="105">
        <v>0.0</v>
      </c>
      <c r="O33" s="105">
        <v>0.0</v>
      </c>
      <c r="P33" s="107"/>
      <c r="Q33" s="105">
        <v>0.0</v>
      </c>
      <c r="R33" s="105">
        <v>0.0</v>
      </c>
      <c r="S33" s="105">
        <v>0.0</v>
      </c>
      <c r="T33" s="293">
        <f t="shared" si="6"/>
        <v>1</v>
      </c>
      <c r="U33" s="107"/>
      <c r="V33" s="105">
        <v>0.0</v>
      </c>
      <c r="W33" s="105">
        <v>0.0</v>
      </c>
      <c r="X33" s="105">
        <v>0.0</v>
      </c>
      <c r="Y33" s="105">
        <v>0.0</v>
      </c>
      <c r="Z33" s="105">
        <v>0.0</v>
      </c>
      <c r="AA33" s="106">
        <v>0.0</v>
      </c>
      <c r="AB33" s="106">
        <v>0.0</v>
      </c>
      <c r="AC33" s="107"/>
      <c r="AD33" s="105">
        <v>0.0</v>
      </c>
      <c r="AE33" s="105">
        <v>0.0</v>
      </c>
      <c r="AF33" s="105">
        <v>0.0</v>
      </c>
      <c r="AG33" s="105">
        <v>0.0</v>
      </c>
      <c r="AH33" s="105">
        <v>0.0</v>
      </c>
      <c r="AI33" s="105">
        <v>0.0</v>
      </c>
      <c r="AJ33" s="106">
        <v>0.0</v>
      </c>
      <c r="AK33" s="106">
        <v>0.0</v>
      </c>
      <c r="AL33" s="107"/>
      <c r="AM33" s="105">
        <v>0.0</v>
      </c>
      <c r="AN33" s="105">
        <v>0.0</v>
      </c>
      <c r="AO33" s="105">
        <v>0.0</v>
      </c>
      <c r="AP33" s="105">
        <v>0.0</v>
      </c>
      <c r="AQ33" s="105">
        <v>0.0</v>
      </c>
      <c r="AR33" s="105">
        <v>0.0</v>
      </c>
      <c r="AS33" s="106">
        <v>0.0</v>
      </c>
      <c r="AT33" s="106">
        <v>0.0</v>
      </c>
      <c r="AU33" s="3"/>
      <c r="AV33" s="108">
        <f t="shared" ref="AV33:AX33" si="65">sum(Z33+AI33+AR33)</f>
        <v>0</v>
      </c>
      <c r="AW33" s="109">
        <f t="shared" si="65"/>
        <v>0</v>
      </c>
      <c r="AX33" s="109">
        <f t="shared" si="65"/>
        <v>0</v>
      </c>
      <c r="AY33" s="107"/>
      <c r="AZ33" s="105">
        <v>0.0</v>
      </c>
      <c r="BA33" s="105">
        <v>0.0</v>
      </c>
      <c r="BB33" s="105">
        <v>0.0</v>
      </c>
      <c r="BC33" s="105">
        <v>0.0</v>
      </c>
      <c r="BD33" s="105">
        <v>0.0</v>
      </c>
      <c r="BE33" s="106">
        <v>0.0</v>
      </c>
      <c r="BF33" s="106">
        <v>0.0</v>
      </c>
      <c r="BG33" s="107"/>
      <c r="BH33" s="105">
        <v>0.0</v>
      </c>
      <c r="BI33" s="105">
        <v>0.0</v>
      </c>
      <c r="BJ33" s="105">
        <v>0.0</v>
      </c>
      <c r="BK33" s="105">
        <v>0.0</v>
      </c>
      <c r="BL33" s="105">
        <v>0.0</v>
      </c>
      <c r="BM33" s="105">
        <v>0.0</v>
      </c>
      <c r="BN33" s="106">
        <v>0.0</v>
      </c>
      <c r="BO33" s="106">
        <v>0.0</v>
      </c>
      <c r="BP33" s="107"/>
      <c r="BQ33" s="105">
        <v>0.0</v>
      </c>
      <c r="BR33" s="105">
        <v>0.0</v>
      </c>
      <c r="BS33" s="105">
        <v>0.0</v>
      </c>
      <c r="BT33" s="105">
        <v>0.0</v>
      </c>
      <c r="BU33" s="105">
        <v>0.0</v>
      </c>
      <c r="BV33" s="105">
        <v>0.0</v>
      </c>
      <c r="BW33" s="106">
        <v>0.0</v>
      </c>
      <c r="BX33" s="106">
        <v>0.0</v>
      </c>
      <c r="BY33" s="3"/>
      <c r="BZ33" s="108">
        <f t="shared" ref="BZ33:CB33" si="66">sum(BD33+BM33+BV33)</f>
        <v>0</v>
      </c>
      <c r="CA33" s="109">
        <f t="shared" si="66"/>
        <v>0</v>
      </c>
      <c r="CB33" s="109">
        <f t="shared" si="66"/>
        <v>0</v>
      </c>
      <c r="CC33" s="107"/>
      <c r="CD33" s="108">
        <f t="shared" ref="CD33:CF33" si="67">AV33+BZ33</f>
        <v>0</v>
      </c>
      <c r="CE33" s="109">
        <f t="shared" si="67"/>
        <v>0</v>
      </c>
      <c r="CF33" s="109">
        <f t="shared" si="67"/>
        <v>0</v>
      </c>
      <c r="CG33" s="107"/>
      <c r="CH33" s="107"/>
    </row>
    <row r="34" ht="14.25" customHeight="1">
      <c r="A34" s="103"/>
      <c r="B34" s="104">
        <f t="shared" si="10"/>
        <v>44795</v>
      </c>
      <c r="C34" s="97"/>
      <c r="D34" s="105" t="s">
        <v>119</v>
      </c>
      <c r="E34" s="105"/>
      <c r="F34" s="105"/>
      <c r="G34" s="106">
        <v>0.0</v>
      </c>
      <c r="H34" s="105">
        <v>5.0</v>
      </c>
      <c r="I34" s="105">
        <v>8.0</v>
      </c>
      <c r="J34" s="105">
        <v>4.0</v>
      </c>
      <c r="K34" s="105">
        <v>1.0</v>
      </c>
      <c r="L34" s="107"/>
      <c r="M34" s="105">
        <v>0.0</v>
      </c>
      <c r="N34" s="105">
        <v>0.0</v>
      </c>
      <c r="O34" s="105">
        <v>0.0</v>
      </c>
      <c r="P34" s="107"/>
      <c r="Q34" s="105">
        <v>0.0</v>
      </c>
      <c r="R34" s="105">
        <v>0.0</v>
      </c>
      <c r="S34" s="105">
        <v>0.0</v>
      </c>
      <c r="T34" s="293">
        <f t="shared" si="6"/>
        <v>1</v>
      </c>
      <c r="U34" s="107"/>
      <c r="V34" s="105">
        <v>0.0</v>
      </c>
      <c r="W34" s="105">
        <v>0.0</v>
      </c>
      <c r="X34" s="105">
        <v>0.0</v>
      </c>
      <c r="Y34" s="105">
        <v>0.0</v>
      </c>
      <c r="Z34" s="105">
        <v>0.0</v>
      </c>
      <c r="AA34" s="106">
        <v>0.0</v>
      </c>
      <c r="AB34" s="106">
        <v>0.0</v>
      </c>
      <c r="AC34" s="107"/>
      <c r="AD34" s="105">
        <v>0.0</v>
      </c>
      <c r="AE34" s="105">
        <v>0.0</v>
      </c>
      <c r="AF34" s="105">
        <v>0.0</v>
      </c>
      <c r="AG34" s="105">
        <v>0.0</v>
      </c>
      <c r="AH34" s="105">
        <v>0.0</v>
      </c>
      <c r="AI34" s="105">
        <v>0.0</v>
      </c>
      <c r="AJ34" s="106">
        <v>0.0</v>
      </c>
      <c r="AK34" s="106">
        <v>0.0</v>
      </c>
      <c r="AL34" s="107"/>
      <c r="AM34" s="105">
        <v>1.0</v>
      </c>
      <c r="AN34" s="105">
        <v>1.0</v>
      </c>
      <c r="AO34" s="105">
        <v>0.0</v>
      </c>
      <c r="AP34" s="105">
        <v>0.0</v>
      </c>
      <c r="AQ34" s="105">
        <v>1.0</v>
      </c>
      <c r="AR34" s="105">
        <v>1.0</v>
      </c>
      <c r="AS34" s="106">
        <v>1000.0</v>
      </c>
      <c r="AT34" s="106">
        <v>2500.0</v>
      </c>
      <c r="AU34" s="3"/>
      <c r="AV34" s="108">
        <f t="shared" ref="AV34:AX34" si="68">sum(Z34+AI34+AR34)</f>
        <v>1</v>
      </c>
      <c r="AW34" s="109">
        <f t="shared" si="68"/>
        <v>1000</v>
      </c>
      <c r="AX34" s="109">
        <f t="shared" si="68"/>
        <v>2500</v>
      </c>
      <c r="AY34" s="107"/>
      <c r="AZ34" s="105">
        <v>0.0</v>
      </c>
      <c r="BA34" s="105">
        <v>0.0</v>
      </c>
      <c r="BB34" s="105">
        <v>0.0</v>
      </c>
      <c r="BC34" s="105">
        <v>0.0</v>
      </c>
      <c r="BD34" s="105">
        <v>0.0</v>
      </c>
      <c r="BE34" s="106">
        <v>0.0</v>
      </c>
      <c r="BF34" s="106">
        <v>0.0</v>
      </c>
      <c r="BG34" s="107"/>
      <c r="BH34" s="105">
        <v>0.0</v>
      </c>
      <c r="BI34" s="105">
        <v>0.0</v>
      </c>
      <c r="BJ34" s="105">
        <v>0.0</v>
      </c>
      <c r="BK34" s="105">
        <v>0.0</v>
      </c>
      <c r="BL34" s="105">
        <v>0.0</v>
      </c>
      <c r="BM34" s="105">
        <v>0.0</v>
      </c>
      <c r="BN34" s="106">
        <v>0.0</v>
      </c>
      <c r="BO34" s="106">
        <v>0.0</v>
      </c>
      <c r="BP34" s="107"/>
      <c r="BQ34" s="105">
        <v>0.0</v>
      </c>
      <c r="BR34" s="105">
        <v>0.0</v>
      </c>
      <c r="BS34" s="105">
        <v>0.0</v>
      </c>
      <c r="BT34" s="105">
        <v>0.0</v>
      </c>
      <c r="BU34" s="105">
        <v>0.0</v>
      </c>
      <c r="BV34" s="105">
        <v>0.0</v>
      </c>
      <c r="BW34" s="106">
        <v>0.0</v>
      </c>
      <c r="BX34" s="106">
        <v>0.0</v>
      </c>
      <c r="BY34" s="3"/>
      <c r="BZ34" s="108">
        <f t="shared" ref="BZ34:CB34" si="69">sum(BD34+BM34+BV34)</f>
        <v>0</v>
      </c>
      <c r="CA34" s="109">
        <f t="shared" si="69"/>
        <v>0</v>
      </c>
      <c r="CB34" s="109">
        <f t="shared" si="69"/>
        <v>0</v>
      </c>
      <c r="CC34" s="107"/>
      <c r="CD34" s="108">
        <f t="shared" ref="CD34:CF34" si="70">AV34+BZ34</f>
        <v>1</v>
      </c>
      <c r="CE34" s="109">
        <f t="shared" si="70"/>
        <v>1000</v>
      </c>
      <c r="CF34" s="109">
        <f t="shared" si="70"/>
        <v>2500</v>
      </c>
      <c r="CG34" s="107"/>
      <c r="CH34" s="107"/>
    </row>
    <row r="35" ht="14.25" customHeight="1">
      <c r="A35" s="103"/>
      <c r="B35" s="104">
        <f t="shared" si="10"/>
        <v>44796</v>
      </c>
      <c r="C35" s="97"/>
      <c r="D35" s="105" t="s">
        <v>119</v>
      </c>
      <c r="E35" s="105"/>
      <c r="F35" s="105"/>
      <c r="G35" s="106">
        <v>0.0</v>
      </c>
      <c r="H35" s="105">
        <v>3.0</v>
      </c>
      <c r="I35" s="105">
        <v>12.0</v>
      </c>
      <c r="J35" s="105">
        <v>4.0</v>
      </c>
      <c r="K35" s="105">
        <v>0.0</v>
      </c>
      <c r="L35" s="107"/>
      <c r="M35" s="105">
        <v>0.0</v>
      </c>
      <c r="N35" s="105">
        <v>0.0</v>
      </c>
      <c r="O35" s="105">
        <v>0.0</v>
      </c>
      <c r="P35" s="107"/>
      <c r="Q35" s="105">
        <v>0.0</v>
      </c>
      <c r="R35" s="105">
        <v>0.0</v>
      </c>
      <c r="S35" s="105">
        <v>0.0</v>
      </c>
      <c r="T35" s="293">
        <f t="shared" si="6"/>
        <v>0</v>
      </c>
      <c r="U35" s="107"/>
      <c r="V35" s="105">
        <v>0.0</v>
      </c>
      <c r="W35" s="105">
        <v>0.0</v>
      </c>
      <c r="X35" s="105">
        <v>0.0</v>
      </c>
      <c r="Y35" s="105">
        <v>0.0</v>
      </c>
      <c r="Z35" s="105">
        <v>0.0</v>
      </c>
      <c r="AA35" s="106">
        <v>0.0</v>
      </c>
      <c r="AB35" s="106">
        <v>0.0</v>
      </c>
      <c r="AC35" s="107"/>
      <c r="AD35" s="105">
        <v>0.0</v>
      </c>
      <c r="AE35" s="105">
        <v>0.0</v>
      </c>
      <c r="AF35" s="105">
        <v>0.0</v>
      </c>
      <c r="AG35" s="105">
        <v>0.0</v>
      </c>
      <c r="AH35" s="105">
        <v>0.0</v>
      </c>
      <c r="AI35" s="105">
        <v>0.0</v>
      </c>
      <c r="AJ35" s="106">
        <v>0.0</v>
      </c>
      <c r="AK35" s="106">
        <v>0.0</v>
      </c>
      <c r="AL35" s="107"/>
      <c r="AM35" s="105">
        <v>0.0</v>
      </c>
      <c r="AN35" s="105">
        <v>0.0</v>
      </c>
      <c r="AO35" s="105">
        <v>0.0</v>
      </c>
      <c r="AP35" s="105">
        <v>0.0</v>
      </c>
      <c r="AQ35" s="105">
        <v>0.0</v>
      </c>
      <c r="AR35" s="105">
        <v>0.0</v>
      </c>
      <c r="AS35" s="106">
        <v>0.0</v>
      </c>
      <c r="AT35" s="106">
        <v>0.0</v>
      </c>
      <c r="AU35" s="3"/>
      <c r="AV35" s="108">
        <f t="shared" ref="AV35:AX35" si="71">sum(Z35+AI35+AR35)</f>
        <v>0</v>
      </c>
      <c r="AW35" s="109">
        <f t="shared" si="71"/>
        <v>0</v>
      </c>
      <c r="AX35" s="109">
        <f t="shared" si="71"/>
        <v>0</v>
      </c>
      <c r="AY35" s="107"/>
      <c r="AZ35" s="105">
        <v>0.0</v>
      </c>
      <c r="BA35" s="105">
        <v>0.0</v>
      </c>
      <c r="BB35" s="105">
        <v>0.0</v>
      </c>
      <c r="BC35" s="105">
        <v>0.0</v>
      </c>
      <c r="BD35" s="105">
        <v>0.0</v>
      </c>
      <c r="BE35" s="106">
        <v>0.0</v>
      </c>
      <c r="BF35" s="106">
        <v>0.0</v>
      </c>
      <c r="BG35" s="107"/>
      <c r="BH35" s="105">
        <v>0.0</v>
      </c>
      <c r="BI35" s="105">
        <v>0.0</v>
      </c>
      <c r="BJ35" s="105">
        <v>0.0</v>
      </c>
      <c r="BK35" s="105">
        <v>0.0</v>
      </c>
      <c r="BL35" s="105">
        <v>0.0</v>
      </c>
      <c r="BM35" s="105">
        <v>0.0</v>
      </c>
      <c r="BN35" s="106">
        <v>0.0</v>
      </c>
      <c r="BO35" s="106">
        <v>0.0</v>
      </c>
      <c r="BP35" s="107"/>
      <c r="BQ35" s="105">
        <v>0.0</v>
      </c>
      <c r="BR35" s="105">
        <v>0.0</v>
      </c>
      <c r="BS35" s="105">
        <v>0.0</v>
      </c>
      <c r="BT35" s="105">
        <v>0.0</v>
      </c>
      <c r="BU35" s="105">
        <v>0.0</v>
      </c>
      <c r="BV35" s="105">
        <v>0.0</v>
      </c>
      <c r="BW35" s="106">
        <v>0.0</v>
      </c>
      <c r="BX35" s="106">
        <v>0.0</v>
      </c>
      <c r="BY35" s="3"/>
      <c r="BZ35" s="108">
        <f t="shared" ref="BZ35:CB35" si="72">sum(BD35+BM35+BV35)</f>
        <v>0</v>
      </c>
      <c r="CA35" s="109">
        <f t="shared" si="72"/>
        <v>0</v>
      </c>
      <c r="CB35" s="109">
        <f t="shared" si="72"/>
        <v>0</v>
      </c>
      <c r="CC35" s="107"/>
      <c r="CD35" s="108">
        <f t="shared" ref="CD35:CF35" si="73">AV35+BZ35</f>
        <v>0</v>
      </c>
      <c r="CE35" s="109">
        <f t="shared" si="73"/>
        <v>0</v>
      </c>
      <c r="CF35" s="109">
        <f t="shared" si="73"/>
        <v>0</v>
      </c>
      <c r="CG35" s="107"/>
      <c r="CH35" s="107"/>
    </row>
    <row r="36" ht="14.25" customHeight="1">
      <c r="A36" s="103"/>
      <c r="B36" s="104">
        <f t="shared" si="10"/>
        <v>44797</v>
      </c>
      <c r="C36" s="97"/>
      <c r="D36" s="105" t="s">
        <v>119</v>
      </c>
      <c r="E36" s="105"/>
      <c r="F36" s="105"/>
      <c r="G36" s="106">
        <v>0.0</v>
      </c>
      <c r="H36" s="105">
        <v>5.0</v>
      </c>
      <c r="I36" s="105">
        <v>21.0</v>
      </c>
      <c r="J36" s="105">
        <v>16.0</v>
      </c>
      <c r="K36" s="105">
        <v>3.0</v>
      </c>
      <c r="L36" s="107"/>
      <c r="M36" s="105">
        <v>0.0</v>
      </c>
      <c r="N36" s="105">
        <v>0.0</v>
      </c>
      <c r="O36" s="105">
        <v>0.0</v>
      </c>
      <c r="P36" s="107"/>
      <c r="Q36" s="105">
        <v>0.0</v>
      </c>
      <c r="R36" s="105">
        <v>0.0</v>
      </c>
      <c r="S36" s="105">
        <v>0.0</v>
      </c>
      <c r="T36" s="293">
        <f t="shared" si="6"/>
        <v>3</v>
      </c>
      <c r="U36" s="107"/>
      <c r="V36" s="105">
        <v>1.0</v>
      </c>
      <c r="W36" s="105">
        <v>1.0</v>
      </c>
      <c r="X36" s="105">
        <v>0.0</v>
      </c>
      <c r="Y36" s="105">
        <v>0.0</v>
      </c>
      <c r="Z36" s="105">
        <v>0.0</v>
      </c>
      <c r="AA36" s="106">
        <v>0.0</v>
      </c>
      <c r="AB36" s="106">
        <v>0.0</v>
      </c>
      <c r="AC36" s="107"/>
      <c r="AD36" s="105">
        <v>0.0</v>
      </c>
      <c r="AE36" s="105">
        <v>0.0</v>
      </c>
      <c r="AF36" s="105">
        <v>0.0</v>
      </c>
      <c r="AG36" s="105">
        <v>0.0</v>
      </c>
      <c r="AH36" s="105">
        <v>0.0</v>
      </c>
      <c r="AI36" s="105">
        <v>0.0</v>
      </c>
      <c r="AJ36" s="106">
        <v>0.0</v>
      </c>
      <c r="AK36" s="106">
        <v>0.0</v>
      </c>
      <c r="AL36" s="107"/>
      <c r="AM36" s="105">
        <v>1.0</v>
      </c>
      <c r="AN36" s="105">
        <v>1.0</v>
      </c>
      <c r="AO36" s="105">
        <v>0.0</v>
      </c>
      <c r="AP36" s="105">
        <v>0.0</v>
      </c>
      <c r="AQ36" s="105">
        <v>0.0</v>
      </c>
      <c r="AR36" s="105">
        <v>0.0</v>
      </c>
      <c r="AS36" s="106">
        <v>0.0</v>
      </c>
      <c r="AT36" s="106">
        <v>0.0</v>
      </c>
      <c r="AU36" s="3"/>
      <c r="AV36" s="108">
        <f t="shared" ref="AV36:AX36" si="74">sum(Z36+AI36+AR36)</f>
        <v>0</v>
      </c>
      <c r="AW36" s="109">
        <f t="shared" si="74"/>
        <v>0</v>
      </c>
      <c r="AX36" s="109">
        <f t="shared" si="74"/>
        <v>0</v>
      </c>
      <c r="AY36" s="107"/>
      <c r="AZ36" s="105">
        <v>0.0</v>
      </c>
      <c r="BA36" s="105">
        <v>0.0</v>
      </c>
      <c r="BB36" s="105">
        <v>0.0</v>
      </c>
      <c r="BC36" s="105">
        <v>0.0</v>
      </c>
      <c r="BD36" s="105">
        <v>0.0</v>
      </c>
      <c r="BE36" s="106">
        <v>0.0</v>
      </c>
      <c r="BF36" s="106">
        <v>0.0</v>
      </c>
      <c r="BG36" s="107"/>
      <c r="BH36" s="105">
        <v>0.0</v>
      </c>
      <c r="BI36" s="105">
        <v>0.0</v>
      </c>
      <c r="BJ36" s="105">
        <v>0.0</v>
      </c>
      <c r="BK36" s="105">
        <v>0.0</v>
      </c>
      <c r="BL36" s="105">
        <v>0.0</v>
      </c>
      <c r="BM36" s="105">
        <v>0.0</v>
      </c>
      <c r="BN36" s="106">
        <v>0.0</v>
      </c>
      <c r="BO36" s="106">
        <v>0.0</v>
      </c>
      <c r="BP36" s="107"/>
      <c r="BQ36" s="105">
        <v>0.0</v>
      </c>
      <c r="BR36" s="105">
        <v>0.0</v>
      </c>
      <c r="BS36" s="105">
        <v>0.0</v>
      </c>
      <c r="BT36" s="105">
        <v>0.0</v>
      </c>
      <c r="BU36" s="105">
        <v>0.0</v>
      </c>
      <c r="BV36" s="105">
        <v>0.0</v>
      </c>
      <c r="BW36" s="106">
        <v>0.0</v>
      </c>
      <c r="BX36" s="106">
        <v>0.0</v>
      </c>
      <c r="BY36" s="3"/>
      <c r="BZ36" s="108">
        <f t="shared" ref="BZ36:CB36" si="75">sum(BD36+BM36+BV36)</f>
        <v>0</v>
      </c>
      <c r="CA36" s="109">
        <f t="shared" si="75"/>
        <v>0</v>
      </c>
      <c r="CB36" s="109">
        <f t="shared" si="75"/>
        <v>0</v>
      </c>
      <c r="CC36" s="107"/>
      <c r="CD36" s="108">
        <f t="shared" ref="CD36:CF36" si="76">AV36+BZ36</f>
        <v>0</v>
      </c>
      <c r="CE36" s="109">
        <f t="shared" si="76"/>
        <v>0</v>
      </c>
      <c r="CF36" s="109">
        <f t="shared" si="76"/>
        <v>0</v>
      </c>
      <c r="CG36" s="107"/>
      <c r="CH36" s="107"/>
    </row>
    <row r="37" ht="14.25" customHeight="1">
      <c r="A37" s="103"/>
      <c r="B37" s="104">
        <f t="shared" si="10"/>
        <v>44798</v>
      </c>
      <c r="C37" s="97"/>
      <c r="D37" s="105" t="s">
        <v>119</v>
      </c>
      <c r="E37" s="105"/>
      <c r="F37" s="105"/>
      <c r="G37" s="106">
        <v>0.0</v>
      </c>
      <c r="H37" s="105">
        <v>1.0</v>
      </c>
      <c r="I37" s="105">
        <v>18.0</v>
      </c>
      <c r="J37" s="105">
        <v>15.0</v>
      </c>
      <c r="K37" s="105">
        <v>4.0</v>
      </c>
      <c r="L37" s="107"/>
      <c r="M37" s="105">
        <v>0.0</v>
      </c>
      <c r="N37" s="105">
        <v>0.0</v>
      </c>
      <c r="O37" s="105">
        <v>0.0</v>
      </c>
      <c r="P37" s="107"/>
      <c r="Q37" s="105">
        <v>0.0</v>
      </c>
      <c r="R37" s="105">
        <v>0.0</v>
      </c>
      <c r="S37" s="105">
        <v>0.0</v>
      </c>
      <c r="T37" s="293">
        <f t="shared" si="6"/>
        <v>4</v>
      </c>
      <c r="U37" s="107"/>
      <c r="V37" s="105">
        <v>2.0</v>
      </c>
      <c r="W37" s="105">
        <v>2.0</v>
      </c>
      <c r="X37" s="105">
        <v>0.0</v>
      </c>
      <c r="Y37" s="105">
        <v>0.0</v>
      </c>
      <c r="Z37" s="105">
        <v>0.0</v>
      </c>
      <c r="AA37" s="106">
        <v>0.0</v>
      </c>
      <c r="AB37" s="106">
        <v>0.0</v>
      </c>
      <c r="AC37" s="107"/>
      <c r="AD37" s="105">
        <v>0.0</v>
      </c>
      <c r="AE37" s="105">
        <v>0.0</v>
      </c>
      <c r="AF37" s="105">
        <v>0.0</v>
      </c>
      <c r="AG37" s="105">
        <v>0.0</v>
      </c>
      <c r="AH37" s="105">
        <v>0.0</v>
      </c>
      <c r="AI37" s="105">
        <v>0.0</v>
      </c>
      <c r="AJ37" s="106">
        <v>0.0</v>
      </c>
      <c r="AK37" s="106">
        <v>0.0</v>
      </c>
      <c r="AL37" s="107"/>
      <c r="AM37" s="105">
        <v>0.0</v>
      </c>
      <c r="AN37" s="105">
        <v>0.0</v>
      </c>
      <c r="AO37" s="105">
        <v>0.0</v>
      </c>
      <c r="AP37" s="105">
        <v>0.0</v>
      </c>
      <c r="AQ37" s="105">
        <v>0.0</v>
      </c>
      <c r="AR37" s="105">
        <v>0.0</v>
      </c>
      <c r="AS37" s="106">
        <v>0.0</v>
      </c>
      <c r="AT37" s="106">
        <v>0.0</v>
      </c>
      <c r="AU37" s="3"/>
      <c r="AV37" s="108">
        <f t="shared" ref="AV37:AX37" si="77">sum(Z37+AI37+AR37)</f>
        <v>0</v>
      </c>
      <c r="AW37" s="109">
        <f t="shared" si="77"/>
        <v>0</v>
      </c>
      <c r="AX37" s="109">
        <f t="shared" si="77"/>
        <v>0</v>
      </c>
      <c r="AY37" s="107"/>
      <c r="AZ37" s="105">
        <v>0.0</v>
      </c>
      <c r="BA37" s="105">
        <v>0.0</v>
      </c>
      <c r="BB37" s="105">
        <v>0.0</v>
      </c>
      <c r="BC37" s="105">
        <v>0.0</v>
      </c>
      <c r="BD37" s="105">
        <v>0.0</v>
      </c>
      <c r="BE37" s="106">
        <v>0.0</v>
      </c>
      <c r="BF37" s="106">
        <v>0.0</v>
      </c>
      <c r="BG37" s="107"/>
      <c r="BH37" s="105">
        <v>0.0</v>
      </c>
      <c r="BI37" s="105">
        <v>0.0</v>
      </c>
      <c r="BJ37" s="105">
        <v>0.0</v>
      </c>
      <c r="BK37" s="105">
        <v>0.0</v>
      </c>
      <c r="BL37" s="105">
        <v>0.0</v>
      </c>
      <c r="BM37" s="105">
        <v>0.0</v>
      </c>
      <c r="BN37" s="106">
        <v>0.0</v>
      </c>
      <c r="BO37" s="106">
        <v>0.0</v>
      </c>
      <c r="BP37" s="107"/>
      <c r="BQ37" s="105">
        <v>0.0</v>
      </c>
      <c r="BR37" s="105">
        <v>0.0</v>
      </c>
      <c r="BS37" s="105">
        <v>0.0</v>
      </c>
      <c r="BT37" s="105">
        <v>0.0</v>
      </c>
      <c r="BU37" s="105">
        <v>0.0</v>
      </c>
      <c r="BV37" s="105">
        <v>0.0</v>
      </c>
      <c r="BW37" s="106">
        <v>0.0</v>
      </c>
      <c r="BX37" s="106">
        <v>0.0</v>
      </c>
      <c r="BY37" s="3"/>
      <c r="BZ37" s="108">
        <f t="shared" ref="BZ37:CB37" si="78">sum(BD37+BM37+BV37)</f>
        <v>0</v>
      </c>
      <c r="CA37" s="109">
        <f t="shared" si="78"/>
        <v>0</v>
      </c>
      <c r="CB37" s="109">
        <f t="shared" si="78"/>
        <v>0</v>
      </c>
      <c r="CC37" s="107"/>
      <c r="CD37" s="108">
        <f t="shared" ref="CD37:CF37" si="79">AV37+BZ37</f>
        <v>0</v>
      </c>
      <c r="CE37" s="109">
        <f t="shared" si="79"/>
        <v>0</v>
      </c>
      <c r="CF37" s="109">
        <f t="shared" si="79"/>
        <v>0</v>
      </c>
      <c r="CG37" s="107"/>
      <c r="CH37" s="107"/>
    </row>
    <row r="38" ht="14.25" customHeight="1">
      <c r="A38" s="103"/>
      <c r="B38" s="104">
        <f t="shared" si="10"/>
        <v>44799</v>
      </c>
      <c r="C38" s="97"/>
      <c r="D38" s="105" t="s">
        <v>119</v>
      </c>
      <c r="E38" s="105"/>
      <c r="F38" s="105"/>
      <c r="G38" s="106">
        <v>0.0</v>
      </c>
      <c r="H38" s="105">
        <v>2.0</v>
      </c>
      <c r="I38" s="105">
        <v>3.0</v>
      </c>
      <c r="J38" s="105">
        <v>1.0</v>
      </c>
      <c r="K38" s="105">
        <v>0.0</v>
      </c>
      <c r="L38" s="107"/>
      <c r="M38" s="105">
        <v>0.0</v>
      </c>
      <c r="N38" s="105">
        <v>0.0</v>
      </c>
      <c r="O38" s="105">
        <v>0.0</v>
      </c>
      <c r="P38" s="107"/>
      <c r="Q38" s="105">
        <v>0.0</v>
      </c>
      <c r="R38" s="105">
        <v>0.0</v>
      </c>
      <c r="S38" s="105">
        <v>0.0</v>
      </c>
      <c r="T38" s="293">
        <f t="shared" si="6"/>
        <v>0</v>
      </c>
      <c r="U38" s="107"/>
      <c r="V38" s="105">
        <v>0.0</v>
      </c>
      <c r="W38" s="105">
        <v>0.0</v>
      </c>
      <c r="X38" s="105">
        <v>0.0</v>
      </c>
      <c r="Y38" s="105">
        <v>0.0</v>
      </c>
      <c r="Z38" s="105">
        <v>0.0</v>
      </c>
      <c r="AA38" s="106">
        <v>0.0</v>
      </c>
      <c r="AB38" s="106">
        <v>0.0</v>
      </c>
      <c r="AC38" s="107"/>
      <c r="AD38" s="105">
        <v>0.0</v>
      </c>
      <c r="AE38" s="105">
        <v>0.0</v>
      </c>
      <c r="AF38" s="105">
        <v>0.0</v>
      </c>
      <c r="AG38" s="105">
        <v>0.0</v>
      </c>
      <c r="AH38" s="105">
        <v>0.0</v>
      </c>
      <c r="AI38" s="105">
        <v>0.0</v>
      </c>
      <c r="AJ38" s="106">
        <v>0.0</v>
      </c>
      <c r="AK38" s="106">
        <v>0.0</v>
      </c>
      <c r="AL38" s="107"/>
      <c r="AM38" s="105">
        <v>0.0</v>
      </c>
      <c r="AN38" s="105">
        <v>0.0</v>
      </c>
      <c r="AO38" s="105">
        <v>0.0</v>
      </c>
      <c r="AP38" s="105">
        <v>0.0</v>
      </c>
      <c r="AQ38" s="105">
        <v>0.0</v>
      </c>
      <c r="AR38" s="105">
        <v>0.0</v>
      </c>
      <c r="AS38" s="106">
        <v>0.0</v>
      </c>
      <c r="AT38" s="106">
        <v>0.0</v>
      </c>
      <c r="AU38" s="3"/>
      <c r="AV38" s="108">
        <f t="shared" ref="AV38:AX38" si="80">sum(Z38+AI38+AR38)</f>
        <v>0</v>
      </c>
      <c r="AW38" s="109">
        <f t="shared" si="80"/>
        <v>0</v>
      </c>
      <c r="AX38" s="109">
        <f t="shared" si="80"/>
        <v>0</v>
      </c>
      <c r="AY38" s="107"/>
      <c r="AZ38" s="105">
        <v>0.0</v>
      </c>
      <c r="BA38" s="105">
        <v>0.0</v>
      </c>
      <c r="BB38" s="105">
        <v>0.0</v>
      </c>
      <c r="BC38" s="105">
        <v>0.0</v>
      </c>
      <c r="BD38" s="105">
        <v>0.0</v>
      </c>
      <c r="BE38" s="106">
        <v>0.0</v>
      </c>
      <c r="BF38" s="106">
        <v>0.0</v>
      </c>
      <c r="BG38" s="107"/>
      <c r="BH38" s="105">
        <v>0.0</v>
      </c>
      <c r="BI38" s="105">
        <v>0.0</v>
      </c>
      <c r="BJ38" s="105">
        <v>0.0</v>
      </c>
      <c r="BK38" s="105">
        <v>0.0</v>
      </c>
      <c r="BL38" s="105">
        <v>0.0</v>
      </c>
      <c r="BM38" s="105">
        <v>0.0</v>
      </c>
      <c r="BN38" s="106">
        <v>0.0</v>
      </c>
      <c r="BO38" s="106">
        <v>0.0</v>
      </c>
      <c r="BP38" s="107"/>
      <c r="BQ38" s="105">
        <v>0.0</v>
      </c>
      <c r="BR38" s="105">
        <v>0.0</v>
      </c>
      <c r="BS38" s="105">
        <v>0.0</v>
      </c>
      <c r="BT38" s="105">
        <v>0.0</v>
      </c>
      <c r="BU38" s="105">
        <v>0.0</v>
      </c>
      <c r="BV38" s="105">
        <v>0.0</v>
      </c>
      <c r="BW38" s="106">
        <v>0.0</v>
      </c>
      <c r="BX38" s="106">
        <v>0.0</v>
      </c>
      <c r="BY38" s="3"/>
      <c r="BZ38" s="108">
        <f t="shared" ref="BZ38:CB38" si="81">sum(BD38+BM38+BV38)</f>
        <v>0</v>
      </c>
      <c r="CA38" s="109">
        <f t="shared" si="81"/>
        <v>0</v>
      </c>
      <c r="CB38" s="109">
        <f t="shared" si="81"/>
        <v>0</v>
      </c>
      <c r="CC38" s="107"/>
      <c r="CD38" s="108">
        <f t="shared" ref="CD38:CF38" si="82">AV38+BZ38</f>
        <v>0</v>
      </c>
      <c r="CE38" s="109">
        <f t="shared" si="82"/>
        <v>0</v>
      </c>
      <c r="CF38" s="109">
        <f t="shared" si="82"/>
        <v>0</v>
      </c>
      <c r="CG38" s="107"/>
      <c r="CH38" s="107"/>
    </row>
    <row r="39" ht="14.25" customHeight="1">
      <c r="A39" s="103"/>
      <c r="B39" s="104">
        <f t="shared" si="10"/>
        <v>44800</v>
      </c>
      <c r="C39" s="97"/>
      <c r="D39" s="105" t="s">
        <v>119</v>
      </c>
      <c r="E39" s="105"/>
      <c r="F39" s="105"/>
      <c r="G39" s="106">
        <v>0.0</v>
      </c>
      <c r="H39" s="105">
        <v>3.0</v>
      </c>
      <c r="I39" s="105">
        <v>5.0</v>
      </c>
      <c r="J39" s="105">
        <v>2.0</v>
      </c>
      <c r="K39" s="105">
        <v>0.0</v>
      </c>
      <c r="L39" s="107"/>
      <c r="M39" s="105">
        <v>0.0</v>
      </c>
      <c r="N39" s="105">
        <v>0.0</v>
      </c>
      <c r="O39" s="105">
        <v>0.0</v>
      </c>
      <c r="P39" s="107"/>
      <c r="Q39" s="105">
        <v>0.0</v>
      </c>
      <c r="R39" s="105">
        <v>0.0</v>
      </c>
      <c r="S39" s="105">
        <v>0.0</v>
      </c>
      <c r="T39" s="293">
        <f t="shared" si="6"/>
        <v>0</v>
      </c>
      <c r="U39" s="107"/>
      <c r="V39" s="105">
        <v>0.0</v>
      </c>
      <c r="W39" s="105">
        <v>0.0</v>
      </c>
      <c r="X39" s="105">
        <v>0.0</v>
      </c>
      <c r="Y39" s="105">
        <v>0.0</v>
      </c>
      <c r="Z39" s="105">
        <v>0.0</v>
      </c>
      <c r="AA39" s="106">
        <v>0.0</v>
      </c>
      <c r="AB39" s="106">
        <v>0.0</v>
      </c>
      <c r="AC39" s="107"/>
      <c r="AD39" s="105">
        <v>0.0</v>
      </c>
      <c r="AE39" s="105">
        <v>0.0</v>
      </c>
      <c r="AF39" s="105">
        <v>0.0</v>
      </c>
      <c r="AG39" s="105">
        <v>0.0</v>
      </c>
      <c r="AH39" s="105">
        <v>0.0</v>
      </c>
      <c r="AI39" s="105">
        <v>0.0</v>
      </c>
      <c r="AJ39" s="106">
        <v>0.0</v>
      </c>
      <c r="AK39" s="106">
        <v>0.0</v>
      </c>
      <c r="AL39" s="107"/>
      <c r="AM39" s="105">
        <v>0.0</v>
      </c>
      <c r="AN39" s="105">
        <v>0.0</v>
      </c>
      <c r="AO39" s="105">
        <v>0.0</v>
      </c>
      <c r="AP39" s="105">
        <v>0.0</v>
      </c>
      <c r="AQ39" s="105">
        <v>0.0</v>
      </c>
      <c r="AR39" s="105">
        <v>0.0</v>
      </c>
      <c r="AS39" s="106">
        <v>0.0</v>
      </c>
      <c r="AT39" s="106">
        <v>0.0</v>
      </c>
      <c r="AU39" s="110"/>
      <c r="AV39" s="108">
        <f t="shared" ref="AV39:AX39" si="83">sum(Z39+AI39+AR39)</f>
        <v>0</v>
      </c>
      <c r="AW39" s="109">
        <f t="shared" si="83"/>
        <v>0</v>
      </c>
      <c r="AX39" s="109">
        <f t="shared" si="83"/>
        <v>0</v>
      </c>
      <c r="AY39" s="107"/>
      <c r="AZ39" s="105">
        <v>0.0</v>
      </c>
      <c r="BA39" s="105">
        <v>0.0</v>
      </c>
      <c r="BB39" s="105">
        <v>0.0</v>
      </c>
      <c r="BC39" s="105">
        <v>0.0</v>
      </c>
      <c r="BD39" s="105">
        <v>0.0</v>
      </c>
      <c r="BE39" s="106">
        <v>0.0</v>
      </c>
      <c r="BF39" s="106">
        <v>0.0</v>
      </c>
      <c r="BG39" s="107"/>
      <c r="BH39" s="105">
        <v>0.0</v>
      </c>
      <c r="BI39" s="105">
        <v>0.0</v>
      </c>
      <c r="BJ39" s="105">
        <v>0.0</v>
      </c>
      <c r="BK39" s="105">
        <v>0.0</v>
      </c>
      <c r="BL39" s="105">
        <v>0.0</v>
      </c>
      <c r="BM39" s="105">
        <v>0.0</v>
      </c>
      <c r="BN39" s="106">
        <v>0.0</v>
      </c>
      <c r="BO39" s="106">
        <v>0.0</v>
      </c>
      <c r="BP39" s="107"/>
      <c r="BQ39" s="105">
        <v>0.0</v>
      </c>
      <c r="BR39" s="105">
        <v>0.0</v>
      </c>
      <c r="BS39" s="105">
        <v>0.0</v>
      </c>
      <c r="BT39" s="105">
        <v>0.0</v>
      </c>
      <c r="BU39" s="105">
        <v>0.0</v>
      </c>
      <c r="BV39" s="105">
        <v>0.0</v>
      </c>
      <c r="BW39" s="106">
        <v>0.0</v>
      </c>
      <c r="BX39" s="106">
        <v>0.0</v>
      </c>
      <c r="BY39" s="110"/>
      <c r="BZ39" s="108">
        <f t="shared" ref="BZ39:CB39" si="84">sum(BD39+BM39+BV39)</f>
        <v>0</v>
      </c>
      <c r="CA39" s="109">
        <f t="shared" si="84"/>
        <v>0</v>
      </c>
      <c r="CB39" s="109">
        <f t="shared" si="84"/>
        <v>0</v>
      </c>
      <c r="CC39" s="107"/>
      <c r="CD39" s="108">
        <f t="shared" ref="CD39:CF39" si="85">AV39+BZ39</f>
        <v>0</v>
      </c>
      <c r="CE39" s="109">
        <f t="shared" si="85"/>
        <v>0</v>
      </c>
      <c r="CF39" s="109">
        <f t="shared" si="85"/>
        <v>0</v>
      </c>
      <c r="CG39" s="107"/>
      <c r="CH39" s="107"/>
    </row>
    <row r="40" ht="14.25" customHeight="1">
      <c r="A40" s="103"/>
      <c r="B40" s="104">
        <f t="shared" si="10"/>
        <v>44801</v>
      </c>
      <c r="C40" s="97"/>
      <c r="D40" s="105" t="s">
        <v>119</v>
      </c>
      <c r="E40" s="105"/>
      <c r="F40" s="105"/>
      <c r="G40" s="106">
        <v>0.0</v>
      </c>
      <c r="H40" s="105">
        <v>2.0</v>
      </c>
      <c r="I40" s="105">
        <v>4.0</v>
      </c>
      <c r="J40" s="105">
        <v>3.0</v>
      </c>
      <c r="K40" s="105">
        <v>1.0</v>
      </c>
      <c r="L40" s="107"/>
      <c r="M40" s="105">
        <v>0.0</v>
      </c>
      <c r="N40" s="105">
        <v>0.0</v>
      </c>
      <c r="O40" s="105">
        <v>0.0</v>
      </c>
      <c r="P40" s="107"/>
      <c r="Q40" s="105">
        <v>0.0</v>
      </c>
      <c r="R40" s="105">
        <v>0.0</v>
      </c>
      <c r="S40" s="105">
        <v>0.0</v>
      </c>
      <c r="T40" s="293">
        <f t="shared" si="6"/>
        <v>1</v>
      </c>
      <c r="U40" s="107"/>
      <c r="V40" s="105">
        <v>0.0</v>
      </c>
      <c r="W40" s="105">
        <v>0.0</v>
      </c>
      <c r="X40" s="105">
        <v>0.0</v>
      </c>
      <c r="Y40" s="105">
        <v>0.0</v>
      </c>
      <c r="Z40" s="105">
        <v>0.0</v>
      </c>
      <c r="AA40" s="106">
        <v>0.0</v>
      </c>
      <c r="AB40" s="106">
        <v>0.0</v>
      </c>
      <c r="AC40" s="107"/>
      <c r="AD40" s="105">
        <v>0.0</v>
      </c>
      <c r="AE40" s="105">
        <v>0.0</v>
      </c>
      <c r="AF40" s="105">
        <v>0.0</v>
      </c>
      <c r="AG40" s="105">
        <v>0.0</v>
      </c>
      <c r="AH40" s="105">
        <v>0.0</v>
      </c>
      <c r="AI40" s="105">
        <v>0.0</v>
      </c>
      <c r="AJ40" s="106">
        <v>0.0</v>
      </c>
      <c r="AK40" s="106">
        <v>0.0</v>
      </c>
      <c r="AL40" s="107"/>
      <c r="AM40" s="105">
        <v>0.0</v>
      </c>
      <c r="AN40" s="105">
        <v>0.0</v>
      </c>
      <c r="AO40" s="105">
        <v>0.0</v>
      </c>
      <c r="AP40" s="105">
        <v>0.0</v>
      </c>
      <c r="AQ40" s="105">
        <v>0.0</v>
      </c>
      <c r="AR40" s="105">
        <v>0.0</v>
      </c>
      <c r="AS40" s="106">
        <v>0.0</v>
      </c>
      <c r="AT40" s="106">
        <v>0.0</v>
      </c>
      <c r="AU40" s="110"/>
      <c r="AV40" s="108">
        <f t="shared" ref="AV40:AX40" si="86">sum(Z40+AI40+AR40)</f>
        <v>0</v>
      </c>
      <c r="AW40" s="109">
        <f t="shared" si="86"/>
        <v>0</v>
      </c>
      <c r="AX40" s="109">
        <f t="shared" si="86"/>
        <v>0</v>
      </c>
      <c r="AY40" s="107"/>
      <c r="AZ40" s="105">
        <v>0.0</v>
      </c>
      <c r="BA40" s="105">
        <v>0.0</v>
      </c>
      <c r="BB40" s="105">
        <v>0.0</v>
      </c>
      <c r="BC40" s="105">
        <v>0.0</v>
      </c>
      <c r="BD40" s="105">
        <v>0.0</v>
      </c>
      <c r="BE40" s="106">
        <v>0.0</v>
      </c>
      <c r="BF40" s="106">
        <v>0.0</v>
      </c>
      <c r="BG40" s="107"/>
      <c r="BH40" s="105">
        <v>0.0</v>
      </c>
      <c r="BI40" s="105">
        <v>0.0</v>
      </c>
      <c r="BJ40" s="105">
        <v>0.0</v>
      </c>
      <c r="BK40" s="105">
        <v>0.0</v>
      </c>
      <c r="BL40" s="105">
        <v>0.0</v>
      </c>
      <c r="BM40" s="105">
        <v>0.0</v>
      </c>
      <c r="BN40" s="106">
        <v>0.0</v>
      </c>
      <c r="BO40" s="106">
        <v>0.0</v>
      </c>
      <c r="BP40" s="107"/>
      <c r="BQ40" s="105">
        <v>0.0</v>
      </c>
      <c r="BR40" s="105">
        <v>0.0</v>
      </c>
      <c r="BS40" s="105">
        <v>0.0</v>
      </c>
      <c r="BT40" s="105">
        <v>0.0</v>
      </c>
      <c r="BU40" s="105">
        <v>0.0</v>
      </c>
      <c r="BV40" s="105">
        <v>0.0</v>
      </c>
      <c r="BW40" s="106">
        <v>0.0</v>
      </c>
      <c r="BX40" s="106">
        <v>0.0</v>
      </c>
      <c r="BY40" s="110"/>
      <c r="BZ40" s="108">
        <f t="shared" ref="BZ40:CB40" si="87">sum(BD40+BM40+BV40)</f>
        <v>0</v>
      </c>
      <c r="CA40" s="109">
        <f t="shared" si="87"/>
        <v>0</v>
      </c>
      <c r="CB40" s="109">
        <f t="shared" si="87"/>
        <v>0</v>
      </c>
      <c r="CC40" s="107"/>
      <c r="CD40" s="108">
        <f t="shared" ref="CD40:CF40" si="88">AV40+BZ40</f>
        <v>0</v>
      </c>
      <c r="CE40" s="109">
        <f t="shared" si="88"/>
        <v>0</v>
      </c>
      <c r="CF40" s="109">
        <f t="shared" si="88"/>
        <v>0</v>
      </c>
      <c r="CG40" s="107"/>
      <c r="CH40" s="107"/>
    </row>
    <row r="41" ht="14.25" customHeight="1">
      <c r="A41" s="103"/>
      <c r="B41" s="104">
        <f t="shared" si="10"/>
        <v>44802</v>
      </c>
      <c r="C41" s="97"/>
      <c r="D41" s="105" t="s">
        <v>119</v>
      </c>
      <c r="E41" s="105"/>
      <c r="F41" s="105"/>
      <c r="G41" s="106">
        <v>0.0</v>
      </c>
      <c r="H41" s="105">
        <v>3.0</v>
      </c>
      <c r="I41" s="105">
        <v>10.0</v>
      </c>
      <c r="J41" s="105">
        <v>6.0</v>
      </c>
      <c r="K41" s="105">
        <v>1.0</v>
      </c>
      <c r="L41" s="107"/>
      <c r="M41" s="105">
        <v>0.0</v>
      </c>
      <c r="N41" s="105">
        <v>0.0</v>
      </c>
      <c r="O41" s="105">
        <v>0.0</v>
      </c>
      <c r="P41" s="107"/>
      <c r="Q41" s="105">
        <v>0.0</v>
      </c>
      <c r="R41" s="105">
        <v>0.0</v>
      </c>
      <c r="S41" s="105">
        <v>0.0</v>
      </c>
      <c r="T41" s="293">
        <f t="shared" si="6"/>
        <v>1</v>
      </c>
      <c r="U41" s="107"/>
      <c r="V41" s="105">
        <v>0.0</v>
      </c>
      <c r="W41" s="105">
        <v>0.0</v>
      </c>
      <c r="X41" s="105">
        <v>0.0</v>
      </c>
      <c r="Y41" s="105">
        <v>0.0</v>
      </c>
      <c r="Z41" s="105">
        <v>0.0</v>
      </c>
      <c r="AA41" s="106">
        <v>0.0</v>
      </c>
      <c r="AB41" s="106">
        <v>0.0</v>
      </c>
      <c r="AC41" s="107"/>
      <c r="AD41" s="105">
        <v>0.0</v>
      </c>
      <c r="AE41" s="105">
        <v>0.0</v>
      </c>
      <c r="AF41" s="105">
        <v>0.0</v>
      </c>
      <c r="AG41" s="105">
        <v>0.0</v>
      </c>
      <c r="AH41" s="105">
        <v>0.0</v>
      </c>
      <c r="AI41" s="105">
        <v>0.0</v>
      </c>
      <c r="AJ41" s="106">
        <v>0.0</v>
      </c>
      <c r="AK41" s="106">
        <v>0.0</v>
      </c>
      <c r="AL41" s="107"/>
      <c r="AM41" s="105">
        <v>0.0</v>
      </c>
      <c r="AN41" s="105">
        <v>0.0</v>
      </c>
      <c r="AO41" s="105">
        <v>0.0</v>
      </c>
      <c r="AP41" s="105">
        <v>0.0</v>
      </c>
      <c r="AQ41" s="105">
        <v>0.0</v>
      </c>
      <c r="AR41" s="105">
        <v>0.0</v>
      </c>
      <c r="AS41" s="106">
        <v>0.0</v>
      </c>
      <c r="AT41" s="106">
        <v>0.0</v>
      </c>
      <c r="AU41" s="110"/>
      <c r="AV41" s="108">
        <f t="shared" ref="AV41:AX41" si="89">sum(Z41+AI41+AR41)</f>
        <v>0</v>
      </c>
      <c r="AW41" s="109">
        <f t="shared" si="89"/>
        <v>0</v>
      </c>
      <c r="AX41" s="109">
        <f t="shared" si="89"/>
        <v>0</v>
      </c>
      <c r="AY41" s="107"/>
      <c r="AZ41" s="105">
        <v>0.0</v>
      </c>
      <c r="BA41" s="105">
        <v>0.0</v>
      </c>
      <c r="BB41" s="105">
        <v>0.0</v>
      </c>
      <c r="BC41" s="105">
        <v>0.0</v>
      </c>
      <c r="BD41" s="105">
        <v>0.0</v>
      </c>
      <c r="BE41" s="106">
        <v>0.0</v>
      </c>
      <c r="BF41" s="106">
        <v>0.0</v>
      </c>
      <c r="BG41" s="107"/>
      <c r="BH41" s="105">
        <v>0.0</v>
      </c>
      <c r="BI41" s="105">
        <v>0.0</v>
      </c>
      <c r="BJ41" s="105">
        <v>0.0</v>
      </c>
      <c r="BK41" s="105">
        <v>0.0</v>
      </c>
      <c r="BL41" s="105">
        <v>0.0</v>
      </c>
      <c r="BM41" s="105">
        <v>0.0</v>
      </c>
      <c r="BN41" s="106">
        <v>0.0</v>
      </c>
      <c r="BO41" s="106">
        <v>0.0</v>
      </c>
      <c r="BP41" s="107"/>
      <c r="BQ41" s="105">
        <v>0.0</v>
      </c>
      <c r="BR41" s="105">
        <v>0.0</v>
      </c>
      <c r="BS41" s="105">
        <v>0.0</v>
      </c>
      <c r="BT41" s="105">
        <v>0.0</v>
      </c>
      <c r="BU41" s="105">
        <v>0.0</v>
      </c>
      <c r="BV41" s="105">
        <v>0.0</v>
      </c>
      <c r="BW41" s="106">
        <v>0.0</v>
      </c>
      <c r="BX41" s="106">
        <v>0.0</v>
      </c>
      <c r="BY41" s="110"/>
      <c r="BZ41" s="108">
        <f t="shared" ref="BZ41:CB41" si="90">sum(BD41+BM41+BV41)</f>
        <v>0</v>
      </c>
      <c r="CA41" s="109">
        <f t="shared" si="90"/>
        <v>0</v>
      </c>
      <c r="CB41" s="109">
        <f t="shared" si="90"/>
        <v>0</v>
      </c>
      <c r="CC41" s="107"/>
      <c r="CD41" s="108">
        <f t="shared" ref="CD41:CF41" si="91">AV41+BZ41</f>
        <v>0</v>
      </c>
      <c r="CE41" s="109">
        <f t="shared" si="91"/>
        <v>0</v>
      </c>
      <c r="CF41" s="109">
        <f t="shared" si="91"/>
        <v>0</v>
      </c>
      <c r="CG41" s="107"/>
      <c r="CH41" s="107"/>
    </row>
    <row r="42" ht="14.25" customHeight="1">
      <c r="A42" s="103"/>
      <c r="B42" s="104">
        <f t="shared" si="10"/>
        <v>44803</v>
      </c>
      <c r="C42" s="97"/>
      <c r="D42" s="105" t="s">
        <v>119</v>
      </c>
      <c r="E42" s="105"/>
      <c r="F42" s="105"/>
      <c r="G42" s="106">
        <v>0.0</v>
      </c>
      <c r="H42" s="105">
        <v>2.0</v>
      </c>
      <c r="I42" s="105">
        <v>3.0</v>
      </c>
      <c r="J42" s="105">
        <v>3.0</v>
      </c>
      <c r="K42" s="105">
        <v>1.0</v>
      </c>
      <c r="L42" s="107"/>
      <c r="M42" s="105">
        <v>0.0</v>
      </c>
      <c r="N42" s="105">
        <v>0.0</v>
      </c>
      <c r="O42" s="105">
        <v>0.0</v>
      </c>
      <c r="P42" s="107"/>
      <c r="Q42" s="105">
        <v>0.0</v>
      </c>
      <c r="R42" s="105">
        <v>0.0</v>
      </c>
      <c r="S42" s="105">
        <v>0.0</v>
      </c>
      <c r="T42" s="293">
        <f t="shared" si="6"/>
        <v>1</v>
      </c>
      <c r="U42" s="107"/>
      <c r="V42" s="105">
        <v>0.0</v>
      </c>
      <c r="W42" s="105">
        <v>0.0</v>
      </c>
      <c r="X42" s="105">
        <v>0.0</v>
      </c>
      <c r="Y42" s="105">
        <v>0.0</v>
      </c>
      <c r="Z42" s="105">
        <v>0.0</v>
      </c>
      <c r="AA42" s="106">
        <v>0.0</v>
      </c>
      <c r="AB42" s="106">
        <v>0.0</v>
      </c>
      <c r="AC42" s="107"/>
      <c r="AD42" s="105">
        <v>5.0</v>
      </c>
      <c r="AE42" s="105">
        <v>3.0</v>
      </c>
      <c r="AF42" s="105">
        <v>2.0</v>
      </c>
      <c r="AG42" s="105">
        <v>0.0</v>
      </c>
      <c r="AH42" s="105">
        <v>0.0</v>
      </c>
      <c r="AI42" s="105">
        <v>0.0</v>
      </c>
      <c r="AJ42" s="106">
        <v>0.0</v>
      </c>
      <c r="AK42" s="106">
        <v>0.0</v>
      </c>
      <c r="AL42" s="107"/>
      <c r="AM42" s="105" t="s">
        <v>233</v>
      </c>
      <c r="AN42" s="105">
        <v>3.0</v>
      </c>
      <c r="AO42" s="105">
        <v>1.0</v>
      </c>
      <c r="AP42" s="105">
        <v>0.0</v>
      </c>
      <c r="AQ42" s="105">
        <v>1.0</v>
      </c>
      <c r="AR42" s="105">
        <v>0.0</v>
      </c>
      <c r="AS42" s="106">
        <v>0.0</v>
      </c>
      <c r="AT42" s="106">
        <v>0.0</v>
      </c>
      <c r="AU42" s="110"/>
      <c r="AV42" s="108">
        <f t="shared" ref="AV42:AX42" si="92">sum(Z42+AI42+AR42)</f>
        <v>0</v>
      </c>
      <c r="AW42" s="109">
        <f t="shared" si="92"/>
        <v>0</v>
      </c>
      <c r="AX42" s="109">
        <f t="shared" si="92"/>
        <v>0</v>
      </c>
      <c r="AY42" s="107"/>
      <c r="AZ42" s="105">
        <v>0.0</v>
      </c>
      <c r="BA42" s="105">
        <v>0.0</v>
      </c>
      <c r="BB42" s="105">
        <v>0.0</v>
      </c>
      <c r="BC42" s="105">
        <v>0.0</v>
      </c>
      <c r="BD42" s="105">
        <v>0.0</v>
      </c>
      <c r="BE42" s="106">
        <v>0.0</v>
      </c>
      <c r="BF42" s="106">
        <v>0.0</v>
      </c>
      <c r="BG42" s="107"/>
      <c r="BH42" s="105">
        <v>0.0</v>
      </c>
      <c r="BI42" s="105">
        <v>0.0</v>
      </c>
      <c r="BJ42" s="105">
        <v>0.0</v>
      </c>
      <c r="BK42" s="105">
        <v>0.0</v>
      </c>
      <c r="BL42" s="105">
        <v>0.0</v>
      </c>
      <c r="BM42" s="105">
        <v>0.0</v>
      </c>
      <c r="BN42" s="106">
        <v>0.0</v>
      </c>
      <c r="BO42" s="106">
        <v>0.0</v>
      </c>
      <c r="BP42" s="107"/>
      <c r="BQ42" s="105">
        <v>0.0</v>
      </c>
      <c r="BR42" s="105">
        <v>0.0</v>
      </c>
      <c r="BS42" s="105">
        <v>0.0</v>
      </c>
      <c r="BT42" s="105">
        <v>0.0</v>
      </c>
      <c r="BU42" s="105">
        <v>0.0</v>
      </c>
      <c r="BV42" s="105">
        <v>0.0</v>
      </c>
      <c r="BW42" s="106">
        <v>0.0</v>
      </c>
      <c r="BX42" s="106">
        <v>0.0</v>
      </c>
      <c r="BY42" s="110"/>
      <c r="BZ42" s="108">
        <f t="shared" ref="BZ42:CB42" si="93">sum(BD42+BM42+BV42)</f>
        <v>0</v>
      </c>
      <c r="CA42" s="109">
        <f t="shared" si="93"/>
        <v>0</v>
      </c>
      <c r="CB42" s="109">
        <f t="shared" si="93"/>
        <v>0</v>
      </c>
      <c r="CC42" s="107"/>
      <c r="CD42" s="108">
        <f t="shared" ref="CD42:CF42" si="94">AV42+BZ42</f>
        <v>0</v>
      </c>
      <c r="CE42" s="109">
        <f t="shared" si="94"/>
        <v>0</v>
      </c>
      <c r="CF42" s="109">
        <f t="shared" si="94"/>
        <v>0</v>
      </c>
      <c r="CG42" s="107"/>
      <c r="CH42" s="107"/>
    </row>
    <row r="43" ht="14.25" customHeight="1">
      <c r="A43" s="103"/>
      <c r="B43" s="104">
        <f t="shared" si="10"/>
        <v>44804</v>
      </c>
      <c r="C43" s="97"/>
      <c r="D43" s="105" t="s">
        <v>119</v>
      </c>
      <c r="E43" s="105"/>
      <c r="F43" s="105"/>
      <c r="G43" s="106">
        <v>0.0</v>
      </c>
      <c r="H43" s="105">
        <v>4.0</v>
      </c>
      <c r="I43" s="105">
        <v>6.0</v>
      </c>
      <c r="J43" s="105">
        <v>2.0</v>
      </c>
      <c r="K43" s="105">
        <v>1.0</v>
      </c>
      <c r="L43" s="107"/>
      <c r="M43" s="105">
        <v>0.0</v>
      </c>
      <c r="N43" s="105">
        <v>0.0</v>
      </c>
      <c r="O43" s="105">
        <v>0.0</v>
      </c>
      <c r="P43" s="107"/>
      <c r="Q43" s="105">
        <v>0.0</v>
      </c>
      <c r="R43" s="105">
        <v>0.0</v>
      </c>
      <c r="S43" s="105">
        <v>0.0</v>
      </c>
      <c r="T43" s="293">
        <f t="shared" si="6"/>
        <v>1</v>
      </c>
      <c r="U43" s="107"/>
      <c r="V43" s="105">
        <v>1.0</v>
      </c>
      <c r="W43" s="105">
        <v>1.0</v>
      </c>
      <c r="X43" s="105">
        <v>0.0</v>
      </c>
      <c r="Y43" s="105">
        <v>0.0</v>
      </c>
      <c r="Z43" s="105">
        <v>0.0</v>
      </c>
      <c r="AA43" s="106">
        <v>0.0</v>
      </c>
      <c r="AB43" s="106">
        <v>0.0</v>
      </c>
      <c r="AC43" s="107"/>
      <c r="AD43" s="105">
        <v>0.0</v>
      </c>
      <c r="AE43" s="105">
        <v>0.0</v>
      </c>
      <c r="AF43" s="105">
        <v>0.0</v>
      </c>
      <c r="AG43" s="105">
        <v>0.0</v>
      </c>
      <c r="AH43" s="105">
        <v>0.0</v>
      </c>
      <c r="AI43" s="105">
        <v>0.0</v>
      </c>
      <c r="AJ43" s="106">
        <v>0.0</v>
      </c>
      <c r="AK43" s="106">
        <v>0.0</v>
      </c>
      <c r="AL43" s="107"/>
      <c r="AM43" s="105">
        <v>2.0</v>
      </c>
      <c r="AN43" s="105">
        <v>1.0</v>
      </c>
      <c r="AO43" s="105">
        <v>0.0</v>
      </c>
      <c r="AP43" s="105">
        <v>0.0</v>
      </c>
      <c r="AQ43" s="105">
        <v>1.0</v>
      </c>
      <c r="AR43" s="105">
        <v>1.0</v>
      </c>
      <c r="AS43" s="106">
        <v>2000.0</v>
      </c>
      <c r="AT43" s="106">
        <v>2000.0</v>
      </c>
      <c r="AU43" s="110"/>
      <c r="AV43" s="108">
        <f t="shared" ref="AV43:AX43" si="95">sum(Z43+AI43+AR43)</f>
        <v>1</v>
      </c>
      <c r="AW43" s="109">
        <f t="shared" si="95"/>
        <v>2000</v>
      </c>
      <c r="AX43" s="109">
        <f t="shared" si="95"/>
        <v>2000</v>
      </c>
      <c r="AY43" s="107"/>
      <c r="AZ43" s="105">
        <v>0.0</v>
      </c>
      <c r="BA43" s="105">
        <v>0.0</v>
      </c>
      <c r="BB43" s="105">
        <v>0.0</v>
      </c>
      <c r="BC43" s="105">
        <v>0.0</v>
      </c>
      <c r="BD43" s="105">
        <v>0.0</v>
      </c>
      <c r="BE43" s="106">
        <v>0.0</v>
      </c>
      <c r="BF43" s="106">
        <v>0.0</v>
      </c>
      <c r="BG43" s="107"/>
      <c r="BH43" s="105">
        <v>0.0</v>
      </c>
      <c r="BI43" s="105">
        <v>0.0</v>
      </c>
      <c r="BJ43" s="105">
        <v>0.0</v>
      </c>
      <c r="BK43" s="105">
        <v>0.0</v>
      </c>
      <c r="BL43" s="105">
        <v>0.0</v>
      </c>
      <c r="BM43" s="105">
        <v>0.0</v>
      </c>
      <c r="BN43" s="106">
        <v>0.0</v>
      </c>
      <c r="BO43" s="106">
        <v>0.0</v>
      </c>
      <c r="BP43" s="107"/>
      <c r="BQ43" s="105">
        <v>0.0</v>
      </c>
      <c r="BR43" s="105">
        <v>0.0</v>
      </c>
      <c r="BS43" s="105">
        <v>0.0</v>
      </c>
      <c r="BT43" s="105">
        <v>0.0</v>
      </c>
      <c r="BU43" s="105">
        <v>0.0</v>
      </c>
      <c r="BV43" s="105">
        <v>0.0</v>
      </c>
      <c r="BW43" s="106">
        <v>0.0</v>
      </c>
      <c r="BX43" s="106">
        <v>0.0</v>
      </c>
      <c r="BY43" s="110"/>
      <c r="BZ43" s="108">
        <f t="shared" ref="BZ43:CB43" si="96">sum(BD43+BM43+BV43)</f>
        <v>0</v>
      </c>
      <c r="CA43" s="109">
        <f t="shared" si="96"/>
        <v>0</v>
      </c>
      <c r="CB43" s="109">
        <f t="shared" si="96"/>
        <v>0</v>
      </c>
      <c r="CC43" s="107"/>
      <c r="CD43" s="108">
        <f t="shared" ref="CD43:CF43" si="97">AV43+BZ43</f>
        <v>1</v>
      </c>
      <c r="CE43" s="109">
        <f t="shared" si="97"/>
        <v>2000</v>
      </c>
      <c r="CF43" s="109">
        <f t="shared" si="97"/>
        <v>2000</v>
      </c>
      <c r="CG43" s="107"/>
      <c r="CH43" s="107"/>
    </row>
    <row r="44" ht="15.75" customHeight="1">
      <c r="A44" s="97"/>
      <c r="B44" s="97"/>
      <c r="C44" s="112" t="s">
        <v>120</v>
      </c>
      <c r="D44" s="113">
        <f>sum(D46-D45)</f>
        <v>0</v>
      </c>
      <c r="E44" s="3"/>
      <c r="F44" s="114" t="s">
        <v>121</v>
      </c>
      <c r="G44" s="115">
        <f t="shared" ref="G44:K44" si="98">SUM(G13:G43)</f>
        <v>7000</v>
      </c>
      <c r="H44" s="116">
        <f t="shared" si="98"/>
        <v>122</v>
      </c>
      <c r="I44" s="117">
        <f t="shared" si="98"/>
        <v>345</v>
      </c>
      <c r="J44" s="117">
        <f t="shared" si="98"/>
        <v>214</v>
      </c>
      <c r="K44" s="117">
        <f t="shared" si="98"/>
        <v>55</v>
      </c>
      <c r="L44" s="118"/>
      <c r="M44" s="117">
        <f t="shared" ref="M44:O44" si="99">SUM(M13:M43)</f>
        <v>0</v>
      </c>
      <c r="N44" s="117">
        <f t="shared" si="99"/>
        <v>0</v>
      </c>
      <c r="O44" s="117">
        <f t="shared" si="99"/>
        <v>0</v>
      </c>
      <c r="P44" s="295"/>
      <c r="Q44" s="117">
        <f t="shared" ref="Q44:T44" si="100">SUM(Q13:Q43)</f>
        <v>0</v>
      </c>
      <c r="R44" s="117">
        <f t="shared" si="100"/>
        <v>0</v>
      </c>
      <c r="S44" s="117">
        <f t="shared" si="100"/>
        <v>0</v>
      </c>
      <c r="T44" s="117">
        <f t="shared" si="100"/>
        <v>55</v>
      </c>
      <c r="U44" s="118"/>
      <c r="V44" s="117">
        <f t="shared" ref="V44:AB44" si="101">SUM(V13:V43)</f>
        <v>13</v>
      </c>
      <c r="W44" s="117">
        <f t="shared" si="101"/>
        <v>11</v>
      </c>
      <c r="X44" s="117">
        <f t="shared" si="101"/>
        <v>2</v>
      </c>
      <c r="Y44" s="117">
        <f t="shared" si="101"/>
        <v>2</v>
      </c>
      <c r="Z44" s="117">
        <f t="shared" si="101"/>
        <v>3</v>
      </c>
      <c r="AA44" s="119">
        <f t="shared" si="101"/>
        <v>5500</v>
      </c>
      <c r="AB44" s="119">
        <f t="shared" si="101"/>
        <v>6500</v>
      </c>
      <c r="AC44" s="118"/>
      <c r="AD44" s="117">
        <f t="shared" ref="AD44:AK44" si="102">SUM(AD13:AD43)</f>
        <v>10</v>
      </c>
      <c r="AE44" s="117">
        <f t="shared" si="102"/>
        <v>7</v>
      </c>
      <c r="AF44" s="117">
        <f t="shared" si="102"/>
        <v>3</v>
      </c>
      <c r="AG44" s="117">
        <f t="shared" si="102"/>
        <v>0</v>
      </c>
      <c r="AH44" s="117">
        <f t="shared" si="102"/>
        <v>0</v>
      </c>
      <c r="AI44" s="117">
        <f t="shared" si="102"/>
        <v>1</v>
      </c>
      <c r="AJ44" s="119">
        <f t="shared" si="102"/>
        <v>3000</v>
      </c>
      <c r="AK44" s="119">
        <f t="shared" si="102"/>
        <v>3000</v>
      </c>
      <c r="AL44" s="296"/>
      <c r="AM44" s="120">
        <f t="shared" ref="AM44:AT44" si="103">SUM(AM13:AM43)</f>
        <v>7</v>
      </c>
      <c r="AN44" s="120">
        <f t="shared" si="103"/>
        <v>8</v>
      </c>
      <c r="AO44" s="117">
        <f t="shared" si="103"/>
        <v>1</v>
      </c>
      <c r="AP44" s="120">
        <f t="shared" si="103"/>
        <v>0</v>
      </c>
      <c r="AQ44" s="120">
        <f t="shared" si="103"/>
        <v>5</v>
      </c>
      <c r="AR44" s="120">
        <f t="shared" si="103"/>
        <v>4</v>
      </c>
      <c r="AS44" s="121">
        <f t="shared" si="103"/>
        <v>7000</v>
      </c>
      <c r="AT44" s="121">
        <f t="shared" si="103"/>
        <v>8500</v>
      </c>
      <c r="AU44" s="110"/>
      <c r="AV44" s="120">
        <f t="shared" ref="AV44:AX44" si="104">SUM(AV13:AV43)</f>
        <v>8</v>
      </c>
      <c r="AW44" s="121">
        <f t="shared" si="104"/>
        <v>15500</v>
      </c>
      <c r="AX44" s="121">
        <f t="shared" si="104"/>
        <v>18000</v>
      </c>
      <c r="AY44" s="122"/>
      <c r="AZ44" s="117">
        <f t="shared" ref="AZ44:BF44" si="105">SUM(AZ13:AZ43)</f>
        <v>0</v>
      </c>
      <c r="BA44" s="117">
        <f t="shared" si="105"/>
        <v>0</v>
      </c>
      <c r="BB44" s="117">
        <f t="shared" si="105"/>
        <v>0</v>
      </c>
      <c r="BC44" s="117">
        <f t="shared" si="105"/>
        <v>0</v>
      </c>
      <c r="BD44" s="117">
        <f t="shared" si="105"/>
        <v>0</v>
      </c>
      <c r="BE44" s="119">
        <f t="shared" si="105"/>
        <v>0</v>
      </c>
      <c r="BF44" s="119">
        <f t="shared" si="105"/>
        <v>0</v>
      </c>
      <c r="BG44" s="118"/>
      <c r="BH44" s="117">
        <f t="shared" ref="BH44:BO44" si="106">SUM(BH13:BH43)</f>
        <v>0</v>
      </c>
      <c r="BI44" s="117">
        <f t="shared" si="106"/>
        <v>0</v>
      </c>
      <c r="BJ44" s="117">
        <f t="shared" si="106"/>
        <v>0</v>
      </c>
      <c r="BK44" s="117">
        <f t="shared" si="106"/>
        <v>0</v>
      </c>
      <c r="BL44" s="117">
        <f t="shared" si="106"/>
        <v>0</v>
      </c>
      <c r="BM44" s="117">
        <f t="shared" si="106"/>
        <v>0</v>
      </c>
      <c r="BN44" s="119">
        <f t="shared" si="106"/>
        <v>0</v>
      </c>
      <c r="BO44" s="119">
        <f t="shared" si="106"/>
        <v>0</v>
      </c>
      <c r="BP44" s="296"/>
      <c r="BQ44" s="120">
        <f t="shared" ref="BQ44:BX44" si="107">SUM(BQ13:BQ43)</f>
        <v>0</v>
      </c>
      <c r="BR44" s="120">
        <f t="shared" si="107"/>
        <v>0</v>
      </c>
      <c r="BS44" s="117">
        <f t="shared" si="107"/>
        <v>0</v>
      </c>
      <c r="BT44" s="120">
        <f t="shared" si="107"/>
        <v>0</v>
      </c>
      <c r="BU44" s="120">
        <f t="shared" si="107"/>
        <v>0</v>
      </c>
      <c r="BV44" s="120">
        <f t="shared" si="107"/>
        <v>0</v>
      </c>
      <c r="BW44" s="121">
        <f t="shared" si="107"/>
        <v>0</v>
      </c>
      <c r="BX44" s="121">
        <f t="shared" si="107"/>
        <v>0</v>
      </c>
      <c r="BY44" s="110"/>
      <c r="BZ44" s="120">
        <f t="shared" ref="BZ44:CB44" si="108">SUM(BZ13:BZ43)</f>
        <v>0</v>
      </c>
      <c r="CA44" s="121">
        <f t="shared" si="108"/>
        <v>0</v>
      </c>
      <c r="CB44" s="121">
        <f t="shared" si="108"/>
        <v>0</v>
      </c>
      <c r="CC44" s="122"/>
      <c r="CD44" s="120">
        <f t="shared" ref="CD44:CF44" si="109">SUM(CD13:CD43)</f>
        <v>8</v>
      </c>
      <c r="CE44" s="121">
        <f t="shared" si="109"/>
        <v>15500</v>
      </c>
      <c r="CF44" s="121">
        <f t="shared" si="109"/>
        <v>18000</v>
      </c>
      <c r="CG44" s="122"/>
      <c r="CH44" s="122"/>
    </row>
    <row r="45" ht="15.75" customHeight="1">
      <c r="A45" s="3"/>
      <c r="B45" s="97"/>
      <c r="C45" s="123" t="s">
        <v>122</v>
      </c>
      <c r="D45" s="124">
        <f>MIN(D13:D43)</f>
        <v>0</v>
      </c>
      <c r="E45" s="3"/>
      <c r="F45" s="3"/>
      <c r="G45" s="97"/>
      <c r="H45" s="97"/>
      <c r="I45" s="125"/>
      <c r="J45" s="95"/>
      <c r="K45" s="95"/>
      <c r="L45" s="107"/>
      <c r="M45" s="3"/>
      <c r="N45" s="95"/>
      <c r="O45" s="95"/>
      <c r="P45" s="297"/>
      <c r="Q45" s="3"/>
      <c r="R45" s="95"/>
      <c r="S45" s="95"/>
      <c r="T45" s="3"/>
      <c r="U45" s="127"/>
      <c r="V45" s="3"/>
      <c r="W45" s="3"/>
      <c r="X45" s="3"/>
      <c r="Y45" s="3"/>
      <c r="Z45" s="128" t="s">
        <v>123</v>
      </c>
      <c r="AA45" s="129">
        <f>IFERROR(AA44/Z44,0)</f>
        <v>1833.333333</v>
      </c>
      <c r="AB45" s="129">
        <f>IFERROR((AB44/Z44),0)</f>
        <v>2166.666667</v>
      </c>
      <c r="AC45" s="127"/>
      <c r="AD45" s="3"/>
      <c r="AE45" s="3"/>
      <c r="AF45" s="3"/>
      <c r="AG45" s="3"/>
      <c r="AH45" s="3"/>
      <c r="AI45" s="128" t="s">
        <v>123</v>
      </c>
      <c r="AJ45" s="129">
        <f>IFERROR(AJ44/AI44,0)</f>
        <v>3000</v>
      </c>
      <c r="AK45" s="129">
        <f>IFERROR((AK44/AI44),0)</f>
        <v>3000</v>
      </c>
      <c r="AL45" s="3"/>
      <c r="AM45" s="3"/>
      <c r="AN45" s="3"/>
      <c r="AO45" s="3"/>
      <c r="AP45" s="3"/>
      <c r="AQ45" s="3"/>
      <c r="AR45" s="128" t="s">
        <v>123</v>
      </c>
      <c r="AS45" s="129">
        <f>IFERROR(AS44/AR44,0)</f>
        <v>1750</v>
      </c>
      <c r="AT45" s="129">
        <f>IFERROR((AT44/AR44),0)</f>
        <v>2125</v>
      </c>
      <c r="AU45" s="110"/>
      <c r="AV45" s="128" t="s">
        <v>123</v>
      </c>
      <c r="AW45" s="129">
        <f>IFERROR(AW44/AV44,0)</f>
        <v>1937.5</v>
      </c>
      <c r="AX45" s="129">
        <f>IFERROR((AX44/AV44),0)</f>
        <v>2250</v>
      </c>
      <c r="AY45" s="3"/>
      <c r="AZ45" s="3"/>
      <c r="BA45" s="3"/>
      <c r="BB45" s="3"/>
      <c r="BC45" s="3"/>
      <c r="BD45" s="128" t="s">
        <v>123</v>
      </c>
      <c r="BE45" s="129">
        <f>IFERROR(BE44/BD44,0)</f>
        <v>0</v>
      </c>
      <c r="BF45" s="129">
        <f>IFERROR((BF44/BD44),0)</f>
        <v>0</v>
      </c>
      <c r="BG45" s="127"/>
      <c r="BH45" s="3"/>
      <c r="BI45" s="3"/>
      <c r="BJ45" s="3"/>
      <c r="BK45" s="3"/>
      <c r="BL45" s="3"/>
      <c r="BM45" s="128" t="s">
        <v>123</v>
      </c>
      <c r="BN45" s="129">
        <f>IFERROR(BN44/BM44,0)</f>
        <v>0</v>
      </c>
      <c r="BO45" s="129">
        <f>IFERROR((BO44/BM44),0)</f>
        <v>0</v>
      </c>
      <c r="BP45" s="3"/>
      <c r="BQ45" s="3"/>
      <c r="BR45" s="3"/>
      <c r="BS45" s="3"/>
      <c r="BT45" s="3"/>
      <c r="BU45" s="3"/>
      <c r="BV45" s="128" t="s">
        <v>123</v>
      </c>
      <c r="BW45" s="129">
        <f>IFERROR(BW44/BV44,0)</f>
        <v>0</v>
      </c>
      <c r="BX45" s="129">
        <f>IFERROR((BX44/BV44),0)</f>
        <v>0</v>
      </c>
      <c r="BY45" s="110"/>
      <c r="BZ45" s="128" t="s">
        <v>123</v>
      </c>
      <c r="CA45" s="129">
        <f>IFERROR(CA44/BZ44,0)</f>
        <v>0</v>
      </c>
      <c r="CB45" s="129">
        <f>IFERROR((CB44/BZ44),0)</f>
        <v>0</v>
      </c>
      <c r="CC45" s="3"/>
      <c r="CD45" s="128" t="s">
        <v>123</v>
      </c>
      <c r="CE45" s="129">
        <f>IFERROR(CE44/CD44,0)</f>
        <v>1937.5</v>
      </c>
      <c r="CF45" s="129">
        <f>IFERROR((CF44/CD44),0)</f>
        <v>2250</v>
      </c>
      <c r="CG45" s="3"/>
      <c r="CH45" s="3"/>
    </row>
    <row r="46" ht="15.75" customHeight="1">
      <c r="A46" s="3"/>
      <c r="B46" s="97"/>
      <c r="C46" s="123" t="s">
        <v>124</v>
      </c>
      <c r="D46" s="130">
        <f>MAX(D12:D42)</f>
        <v>0</v>
      </c>
      <c r="E46" s="3"/>
      <c r="F46" s="3"/>
      <c r="G46" s="97"/>
      <c r="H46" s="97"/>
      <c r="I46" s="125"/>
      <c r="J46" s="95"/>
      <c r="K46" s="95"/>
      <c r="L46" s="107"/>
      <c r="M46" s="3"/>
      <c r="N46" s="95"/>
      <c r="O46" s="95"/>
      <c r="P46" s="297"/>
      <c r="Q46" s="3"/>
      <c r="R46" s="95"/>
      <c r="S46" s="95"/>
      <c r="T46" s="3"/>
      <c r="U46" s="127"/>
      <c r="V46" s="3"/>
      <c r="W46" s="3"/>
      <c r="X46" s="3"/>
      <c r="Y46" s="3"/>
      <c r="Z46" s="3"/>
      <c r="AA46" s="3"/>
      <c r="AB46" s="3"/>
      <c r="AC46" s="127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110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127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110"/>
      <c r="BZ46" s="3"/>
      <c r="CA46" s="3"/>
      <c r="CB46" s="3"/>
      <c r="CC46" s="3"/>
      <c r="CD46" s="3"/>
      <c r="CE46" s="3"/>
      <c r="CF46" s="3"/>
      <c r="CG46" s="3"/>
      <c r="CH46" s="3"/>
    </row>
    <row r="47" ht="15.75" customHeight="1">
      <c r="A47" s="3"/>
      <c r="B47" s="97"/>
      <c r="C47" s="131"/>
      <c r="D47" s="132"/>
      <c r="E47" s="3"/>
      <c r="F47" s="3"/>
      <c r="G47" s="97"/>
      <c r="H47" s="97"/>
      <c r="I47" s="133" t="s">
        <v>204</v>
      </c>
      <c r="J47" s="16"/>
      <c r="K47" s="12"/>
      <c r="L47" s="107"/>
      <c r="M47" s="93" t="s">
        <v>196</v>
      </c>
      <c r="N47" s="84"/>
      <c r="O47" s="85"/>
      <c r="P47" s="55"/>
      <c r="Q47" s="93" t="s">
        <v>197</v>
      </c>
      <c r="R47" s="84"/>
      <c r="S47" s="85"/>
      <c r="T47" s="97"/>
      <c r="U47" s="97"/>
      <c r="V47" s="134"/>
      <c r="W47" s="84"/>
      <c r="X47" s="84"/>
      <c r="Y47" s="84"/>
      <c r="Z47" s="84"/>
      <c r="AA47" s="135"/>
      <c r="AB47" s="3"/>
      <c r="AC47" s="97"/>
      <c r="AD47" s="3"/>
      <c r="AE47" s="3"/>
      <c r="AF47" s="3"/>
      <c r="AG47" s="3"/>
      <c r="AH47" s="3"/>
      <c r="AI47" s="3"/>
      <c r="AJ47" s="135"/>
      <c r="AK47" s="136" t="s">
        <v>205</v>
      </c>
      <c r="AL47" s="84"/>
      <c r="AM47" s="137"/>
      <c r="AN47" s="136" t="s">
        <v>127</v>
      </c>
      <c r="AO47" s="84"/>
      <c r="AP47" s="135"/>
      <c r="AQ47" s="139" t="s">
        <v>199</v>
      </c>
      <c r="AR47" s="84"/>
      <c r="AS47" s="3"/>
      <c r="AT47" s="139" t="s">
        <v>95</v>
      </c>
      <c r="AU47" s="84"/>
      <c r="AV47" s="148"/>
      <c r="AW47" s="140"/>
      <c r="AX47" s="85"/>
      <c r="AY47" s="3"/>
      <c r="AZ47" s="138"/>
      <c r="BA47" s="84"/>
      <c r="BB47" s="84"/>
      <c r="BC47" s="84"/>
      <c r="BD47" s="84"/>
      <c r="BE47" s="135"/>
      <c r="BF47" s="3"/>
      <c r="BG47" s="97"/>
      <c r="BH47" s="3"/>
      <c r="BI47" s="3"/>
      <c r="BJ47" s="3"/>
      <c r="BK47" s="3"/>
      <c r="BL47" s="3"/>
      <c r="BM47" s="3"/>
      <c r="BN47" s="135"/>
      <c r="BO47" s="136" t="s">
        <v>206</v>
      </c>
      <c r="BP47" s="84"/>
      <c r="BQ47" s="137"/>
      <c r="BR47" s="136" t="s">
        <v>127</v>
      </c>
      <c r="BS47" s="84"/>
      <c r="BT47" s="135"/>
      <c r="BU47" s="139" t="s">
        <v>199</v>
      </c>
      <c r="BV47" s="84"/>
      <c r="BW47" s="3"/>
      <c r="BX47" s="139" t="s">
        <v>95</v>
      </c>
      <c r="BY47" s="84"/>
      <c r="BZ47" s="148"/>
      <c r="CA47" s="298" t="s">
        <v>207</v>
      </c>
      <c r="CB47" s="85"/>
      <c r="CC47" s="3"/>
      <c r="CD47" s="142" t="s">
        <v>128</v>
      </c>
      <c r="CE47" s="84"/>
      <c r="CF47" s="3"/>
      <c r="CG47" s="3"/>
      <c r="CH47" s="3"/>
    </row>
    <row r="48" ht="41.25" customHeight="1">
      <c r="A48" s="3"/>
      <c r="B48" s="97"/>
      <c r="C48" s="97"/>
      <c r="D48" s="97"/>
      <c r="E48" s="97"/>
      <c r="F48" s="143" t="s">
        <v>129</v>
      </c>
      <c r="G48" s="84"/>
      <c r="H48" s="97"/>
      <c r="I48" s="144" t="s">
        <v>130</v>
      </c>
      <c r="J48" s="145"/>
      <c r="K48" s="146"/>
      <c r="L48" s="107"/>
      <c r="M48" s="143" t="s">
        <v>130</v>
      </c>
      <c r="N48" s="84"/>
      <c r="O48" s="85"/>
      <c r="P48" s="107"/>
      <c r="Q48" s="143" t="s">
        <v>130</v>
      </c>
      <c r="R48" s="84"/>
      <c r="S48" s="85"/>
      <c r="T48" s="97"/>
      <c r="U48" s="97"/>
      <c r="V48" s="147"/>
      <c r="W48" s="85"/>
      <c r="X48" s="148"/>
      <c r="Y48" s="147"/>
      <c r="Z48" s="85"/>
      <c r="AA48" s="149"/>
      <c r="AB48" s="3"/>
      <c r="AC48" s="97"/>
      <c r="AD48" s="3"/>
      <c r="AE48" s="3"/>
      <c r="AF48" s="3"/>
      <c r="AG48" s="3"/>
      <c r="AH48" s="3"/>
      <c r="AI48" s="3"/>
      <c r="AJ48" s="149"/>
      <c r="AK48" s="150" t="s">
        <v>131</v>
      </c>
      <c r="AL48" s="84"/>
      <c r="AM48" s="151"/>
      <c r="AN48" s="150" t="s">
        <v>131</v>
      </c>
      <c r="AO48" s="84"/>
      <c r="AP48" s="263"/>
      <c r="AQ48" s="150" t="s">
        <v>131</v>
      </c>
      <c r="AR48" s="85"/>
      <c r="AS48" s="3"/>
      <c r="AT48" s="150" t="s">
        <v>131</v>
      </c>
      <c r="AU48" s="85"/>
      <c r="AV48" s="148"/>
      <c r="AW48" s="148"/>
      <c r="AX48" s="148"/>
      <c r="AY48" s="3"/>
      <c r="AZ48" s="152"/>
      <c r="BA48" s="85"/>
      <c r="BB48" s="153"/>
      <c r="BC48" s="152"/>
      <c r="BD48" s="85"/>
      <c r="BE48" s="149"/>
      <c r="BF48" s="3"/>
      <c r="BG48" s="97"/>
      <c r="BH48" s="3"/>
      <c r="BI48" s="3"/>
      <c r="BJ48" s="3"/>
      <c r="BK48" s="3"/>
      <c r="BL48" s="3"/>
      <c r="BM48" s="3"/>
      <c r="BN48" s="149"/>
      <c r="BO48" s="150" t="s">
        <v>131</v>
      </c>
      <c r="BP48" s="84"/>
      <c r="BQ48" s="151"/>
      <c r="BR48" s="150" t="s">
        <v>131</v>
      </c>
      <c r="BS48" s="84"/>
      <c r="BT48" s="263"/>
      <c r="BU48" s="150" t="s">
        <v>131</v>
      </c>
      <c r="BV48" s="85"/>
      <c r="BW48" s="3"/>
      <c r="BX48" s="150" t="s">
        <v>131</v>
      </c>
      <c r="BY48" s="85"/>
      <c r="BZ48" s="148"/>
      <c r="CA48" s="299" t="s">
        <v>177</v>
      </c>
      <c r="CB48" s="299" t="s">
        <v>178</v>
      </c>
      <c r="CC48" s="3"/>
      <c r="CD48" s="150" t="s">
        <v>131</v>
      </c>
      <c r="CE48" s="84"/>
      <c r="CF48" s="3"/>
      <c r="CG48" s="3"/>
      <c r="CH48" s="3"/>
    </row>
    <row r="49" ht="15.75" customHeight="1">
      <c r="A49" s="3"/>
      <c r="B49" s="97"/>
      <c r="C49" s="97"/>
      <c r="D49" s="97"/>
      <c r="E49" s="97"/>
      <c r="F49" s="155">
        <f>IFERROR(G44/H44,"-")</f>
        <v>57.37704918</v>
      </c>
      <c r="G49" s="63"/>
      <c r="H49" s="97"/>
      <c r="I49" s="156">
        <f>IFERROR(J44/I44,"-")</f>
        <v>0.6202898551</v>
      </c>
      <c r="J49" s="62"/>
      <c r="K49" s="63"/>
      <c r="L49" s="107"/>
      <c r="M49" s="156" t="str">
        <f>IFERROR(N44/M44,"-")</f>
        <v>-</v>
      </c>
      <c r="N49" s="62"/>
      <c r="O49" s="63"/>
      <c r="P49" s="107"/>
      <c r="Q49" s="156" t="str">
        <f>IFERROR(R44/Q44,"-")</f>
        <v>-</v>
      </c>
      <c r="R49" s="62"/>
      <c r="S49" s="63"/>
      <c r="T49" s="97"/>
      <c r="U49" s="97"/>
      <c r="V49" s="157"/>
      <c r="W49" s="63"/>
      <c r="X49" s="158"/>
      <c r="Y49" s="159"/>
      <c r="Z49" s="160"/>
      <c r="AA49" s="161"/>
      <c r="AB49" s="3"/>
      <c r="AC49" s="97"/>
      <c r="AD49" s="3"/>
      <c r="AE49" s="3"/>
      <c r="AF49" s="3"/>
      <c r="AG49" s="3"/>
      <c r="AH49" s="3"/>
      <c r="AI49" s="3"/>
      <c r="AJ49" s="161"/>
      <c r="AK49" s="156">
        <f>IFERROR(AV44/(W44+AE44+AN44),"-")</f>
        <v>0.3076923077</v>
      </c>
      <c r="AL49" s="63"/>
      <c r="AM49" s="162"/>
      <c r="AN49" s="156">
        <f>IFERROR(Z44/W44,"-")</f>
        <v>0.2727272727</v>
      </c>
      <c r="AO49" s="63"/>
      <c r="AP49" s="266"/>
      <c r="AQ49" s="156">
        <f>iferror(AI44/AE44,"-")</f>
        <v>0.1428571429</v>
      </c>
      <c r="AR49" s="63"/>
      <c r="AS49" s="3"/>
      <c r="AT49" s="156">
        <f>IFERROR(AR44/AN44,"-")</f>
        <v>0.5</v>
      </c>
      <c r="AU49" s="63"/>
      <c r="AV49" s="164"/>
      <c r="AW49" s="164"/>
      <c r="AX49" s="165"/>
      <c r="AY49" s="3"/>
      <c r="AZ49" s="163"/>
      <c r="BA49" s="63"/>
      <c r="BB49" s="166"/>
      <c r="BC49" s="167"/>
      <c r="BD49" s="160"/>
      <c r="BE49" s="161"/>
      <c r="BF49" s="3"/>
      <c r="BG49" s="97"/>
      <c r="BH49" s="3"/>
      <c r="BI49" s="3"/>
      <c r="BJ49" s="3"/>
      <c r="BK49" s="3"/>
      <c r="BL49" s="3"/>
      <c r="BM49" s="3"/>
      <c r="BN49" s="161"/>
      <c r="BO49" s="156" t="str">
        <f>IFERROR(BZ44/(BA44+BI44+BR44),"-")</f>
        <v>-</v>
      </c>
      <c r="BP49" s="63"/>
      <c r="BQ49" s="162"/>
      <c r="BR49" s="156" t="str">
        <f>IFERROR(BD44/BA44,"-")</f>
        <v>-</v>
      </c>
      <c r="BS49" s="63"/>
      <c r="BT49" s="266"/>
      <c r="BU49" s="156" t="str">
        <f>iferror(BM44/BI44,"-")</f>
        <v>-</v>
      </c>
      <c r="BV49" s="63"/>
      <c r="BW49" s="3"/>
      <c r="BX49" s="156" t="str">
        <f>IFERROR(BV44/BR44,"-")</f>
        <v>-</v>
      </c>
      <c r="BY49" s="63"/>
      <c r="BZ49" s="164"/>
      <c r="CA49" s="300" t="str">
        <f>IFERROR(G4/(BA44+BI44+BR44+W44+AE44+AN44),"-")</f>
        <v>-</v>
      </c>
      <c r="CB49" s="301">
        <f>IFERROR(CE44/G44,"-")</f>
        <v>2.214285714</v>
      </c>
      <c r="CC49" s="3"/>
      <c r="CD49" s="156">
        <f>IFERROR((AV44+BZ44)/(BA44+BI44+BR44+W44+AE44+AN44),"-")</f>
        <v>0.3076923077</v>
      </c>
      <c r="CE49" s="63"/>
      <c r="CF49" s="3"/>
      <c r="CG49" s="3"/>
      <c r="CH49" s="3"/>
    </row>
    <row r="50" ht="15.75" customHeight="1">
      <c r="A50" s="3"/>
      <c r="B50" s="97"/>
      <c r="C50" s="97"/>
      <c r="D50" s="97"/>
      <c r="E50" s="97"/>
      <c r="G50" s="160"/>
      <c r="H50" s="97"/>
      <c r="I50" s="171"/>
      <c r="K50" s="160"/>
      <c r="L50" s="107"/>
      <c r="M50" s="171"/>
      <c r="O50" s="160"/>
      <c r="P50" s="107"/>
      <c r="Q50" s="171"/>
      <c r="S50" s="160"/>
      <c r="T50" s="97"/>
      <c r="U50" s="97"/>
      <c r="V50" s="171"/>
      <c r="W50" s="160"/>
      <c r="X50" s="158"/>
      <c r="Z50" s="160"/>
      <c r="AA50" s="161"/>
      <c r="AB50" s="3"/>
      <c r="AC50" s="97"/>
      <c r="AD50" s="3"/>
      <c r="AE50" s="3"/>
      <c r="AF50" s="3"/>
      <c r="AG50" s="3"/>
      <c r="AH50" s="3"/>
      <c r="AI50" s="3"/>
      <c r="AJ50" s="161"/>
      <c r="AK50" s="171"/>
      <c r="AL50" s="160"/>
      <c r="AM50" s="162"/>
      <c r="AN50" s="171"/>
      <c r="AO50" s="160"/>
      <c r="AP50" s="266"/>
      <c r="AQ50" s="171"/>
      <c r="AR50" s="160"/>
      <c r="AS50" s="3"/>
      <c r="AT50" s="171"/>
      <c r="AU50" s="160"/>
      <c r="AV50" s="173"/>
      <c r="AW50" s="173"/>
      <c r="AX50" s="173"/>
      <c r="AY50" s="3"/>
      <c r="AZ50" s="171"/>
      <c r="BA50" s="160"/>
      <c r="BB50" s="166"/>
      <c r="BD50" s="160"/>
      <c r="BE50" s="161"/>
      <c r="BF50" s="3"/>
      <c r="BG50" s="97"/>
      <c r="BH50" s="3"/>
      <c r="BI50" s="3"/>
      <c r="BJ50" s="3"/>
      <c r="BK50" s="3"/>
      <c r="BL50" s="3"/>
      <c r="BM50" s="3"/>
      <c r="BN50" s="161"/>
      <c r="BO50" s="171"/>
      <c r="BP50" s="160"/>
      <c r="BQ50" s="162"/>
      <c r="BR50" s="171"/>
      <c r="BS50" s="160"/>
      <c r="BT50" s="266"/>
      <c r="BU50" s="171"/>
      <c r="BV50" s="160"/>
      <c r="BW50" s="3"/>
      <c r="BX50" s="171"/>
      <c r="BY50" s="160"/>
      <c r="BZ50" s="173"/>
      <c r="CA50" s="173"/>
      <c r="CB50" s="173"/>
      <c r="CC50" s="3"/>
      <c r="CD50" s="171"/>
      <c r="CE50" s="160"/>
      <c r="CF50" s="3"/>
      <c r="CG50" s="3"/>
      <c r="CH50" s="3"/>
    </row>
    <row r="51" ht="15.0" customHeight="1">
      <c r="A51" s="3"/>
      <c r="B51" s="97"/>
      <c r="C51" s="97"/>
      <c r="D51" s="97"/>
      <c r="E51" s="97"/>
      <c r="F51" s="145"/>
      <c r="G51" s="146"/>
      <c r="H51" s="97"/>
      <c r="I51" s="175"/>
      <c r="J51" s="145"/>
      <c r="K51" s="146"/>
      <c r="L51" s="107"/>
      <c r="M51" s="175"/>
      <c r="N51" s="145"/>
      <c r="O51" s="146"/>
      <c r="P51" s="107"/>
      <c r="Q51" s="175"/>
      <c r="R51" s="145"/>
      <c r="S51" s="146"/>
      <c r="T51" s="97"/>
      <c r="U51" s="97"/>
      <c r="V51" s="175"/>
      <c r="W51" s="146"/>
      <c r="X51" s="158"/>
      <c r="Y51" s="145"/>
      <c r="Z51" s="146"/>
      <c r="AA51" s="166"/>
      <c r="AB51" s="3"/>
      <c r="AC51" s="97"/>
      <c r="AD51" s="3"/>
      <c r="AE51" s="3"/>
      <c r="AF51" s="3"/>
      <c r="AG51" s="3"/>
      <c r="AH51" s="3"/>
      <c r="AI51" s="3"/>
      <c r="AJ51" s="166"/>
      <c r="AK51" s="175"/>
      <c r="AL51" s="146"/>
      <c r="AM51" s="162"/>
      <c r="AN51" s="175"/>
      <c r="AO51" s="146"/>
      <c r="AP51" s="266"/>
      <c r="AQ51" s="175"/>
      <c r="AR51" s="146"/>
      <c r="AS51" s="3"/>
      <c r="AT51" s="175"/>
      <c r="AU51" s="146"/>
      <c r="AV51" s="177"/>
      <c r="AW51" s="177"/>
      <c r="AX51" s="177"/>
      <c r="AY51" s="3"/>
      <c r="AZ51" s="175"/>
      <c r="BA51" s="146"/>
      <c r="BB51" s="166"/>
      <c r="BC51" s="145"/>
      <c r="BD51" s="146"/>
      <c r="BE51" s="166"/>
      <c r="BF51" s="3"/>
      <c r="BG51" s="97"/>
      <c r="BH51" s="3"/>
      <c r="BI51" s="3"/>
      <c r="BJ51" s="3"/>
      <c r="BK51" s="3"/>
      <c r="BL51" s="3"/>
      <c r="BM51" s="3"/>
      <c r="BN51" s="166"/>
      <c r="BO51" s="175"/>
      <c r="BP51" s="146"/>
      <c r="BQ51" s="162"/>
      <c r="BR51" s="175"/>
      <c r="BS51" s="146"/>
      <c r="BT51" s="266"/>
      <c r="BU51" s="175"/>
      <c r="BV51" s="146"/>
      <c r="BW51" s="3"/>
      <c r="BX51" s="175"/>
      <c r="BY51" s="146"/>
      <c r="BZ51" s="177"/>
      <c r="CA51" s="177"/>
      <c r="CB51" s="177"/>
      <c r="CC51" s="3"/>
      <c r="CD51" s="175"/>
      <c r="CE51" s="146"/>
      <c r="CF51" s="3"/>
      <c r="CG51" s="3"/>
      <c r="CH51" s="3"/>
    </row>
    <row r="52" ht="15.75" customHeight="1">
      <c r="A52" s="3"/>
      <c r="B52" s="3"/>
      <c r="C52" s="3"/>
      <c r="D52" s="3"/>
      <c r="E52" s="3"/>
      <c r="F52" s="143" t="s">
        <v>132</v>
      </c>
      <c r="G52" s="84"/>
      <c r="H52" s="3"/>
      <c r="I52" s="143" t="s">
        <v>133</v>
      </c>
      <c r="J52" s="84"/>
      <c r="K52" s="85"/>
      <c r="L52" s="107"/>
      <c r="M52" s="143" t="s">
        <v>133</v>
      </c>
      <c r="N52" s="84"/>
      <c r="O52" s="85"/>
      <c r="P52" s="107"/>
      <c r="Q52" s="143" t="s">
        <v>133</v>
      </c>
      <c r="R52" s="84"/>
      <c r="S52" s="85"/>
      <c r="T52" s="3"/>
      <c r="U52" s="3"/>
      <c r="V52" s="147"/>
      <c r="W52" s="84"/>
      <c r="X52" s="148"/>
      <c r="Y52" s="147"/>
      <c r="Z52" s="85"/>
      <c r="AA52" s="152"/>
      <c r="AB52" s="3"/>
      <c r="AC52" s="3"/>
      <c r="AD52" s="3"/>
      <c r="AE52" s="3"/>
      <c r="AF52" s="3"/>
      <c r="AG52" s="3"/>
      <c r="AH52" s="3"/>
      <c r="AI52" s="3"/>
      <c r="AJ52" s="152"/>
      <c r="AK52" s="150" t="s">
        <v>134</v>
      </c>
      <c r="AL52" s="84"/>
      <c r="AM52" s="151"/>
      <c r="AN52" s="150" t="s">
        <v>134</v>
      </c>
      <c r="AO52" s="84"/>
      <c r="AP52" s="266"/>
      <c r="AQ52" s="150" t="s">
        <v>134</v>
      </c>
      <c r="AR52" s="85"/>
      <c r="AS52" s="3"/>
      <c r="AT52" s="150" t="s">
        <v>134</v>
      </c>
      <c r="AU52" s="85"/>
      <c r="AV52" s="148"/>
      <c r="AW52" s="148"/>
      <c r="AX52" s="148"/>
      <c r="AY52" s="3"/>
      <c r="AZ52" s="152"/>
      <c r="BA52" s="84"/>
      <c r="BB52" s="153"/>
      <c r="BC52" s="152"/>
      <c r="BD52" s="85"/>
      <c r="BE52" s="152"/>
      <c r="BF52" s="3"/>
      <c r="BG52" s="3"/>
      <c r="BH52" s="3"/>
      <c r="BI52" s="3"/>
      <c r="BJ52" s="3"/>
      <c r="BK52" s="3"/>
      <c r="BL52" s="3"/>
      <c r="BM52" s="3"/>
      <c r="BN52" s="152"/>
      <c r="BO52" s="150" t="s">
        <v>134</v>
      </c>
      <c r="BP52" s="84"/>
      <c r="BQ52" s="151"/>
      <c r="BR52" s="150" t="s">
        <v>134</v>
      </c>
      <c r="BS52" s="84"/>
      <c r="BT52" s="266"/>
      <c r="BU52" s="150" t="s">
        <v>134</v>
      </c>
      <c r="BV52" s="85"/>
      <c r="BW52" s="3"/>
      <c r="BX52" s="150" t="s">
        <v>134</v>
      </c>
      <c r="BY52" s="85"/>
      <c r="BZ52" s="148"/>
      <c r="CA52" s="299" t="s">
        <v>182</v>
      </c>
      <c r="CB52" s="299" t="s">
        <v>183</v>
      </c>
      <c r="CC52" s="3"/>
      <c r="CD52" s="150" t="s">
        <v>134</v>
      </c>
      <c r="CE52" s="84"/>
      <c r="CF52" s="3"/>
      <c r="CG52" s="3"/>
      <c r="CH52" s="3"/>
    </row>
    <row r="53" ht="15.75" customHeight="1">
      <c r="A53" s="3"/>
      <c r="B53" s="3"/>
      <c r="C53" s="3"/>
      <c r="D53" s="3"/>
      <c r="E53" s="3"/>
      <c r="F53" s="179">
        <f>IFERROR(I5/(I4),"-")</f>
        <v>2.827868852</v>
      </c>
      <c r="G53" s="63"/>
      <c r="H53" s="3"/>
      <c r="I53" s="180">
        <f>IFERROR(K44/J44,"-")</f>
        <v>0.2570093458</v>
      </c>
      <c r="J53" s="62"/>
      <c r="K53" s="63"/>
      <c r="L53" s="181"/>
      <c r="M53" s="180" t="str">
        <f>IFERROR(O44/N44,"-")</f>
        <v>-</v>
      </c>
      <c r="N53" s="62"/>
      <c r="O53" s="63"/>
      <c r="P53" s="107"/>
      <c r="Q53" s="180" t="str">
        <f>IFERROR(S44/R44,"-")</f>
        <v>-</v>
      </c>
      <c r="R53" s="62"/>
      <c r="S53" s="63"/>
      <c r="T53" s="3"/>
      <c r="U53" s="3"/>
      <c r="V53" s="157"/>
      <c r="W53" s="63"/>
      <c r="X53" s="182"/>
      <c r="Y53" s="157"/>
      <c r="Z53" s="63"/>
      <c r="AA53" s="163"/>
      <c r="AB53" s="3"/>
      <c r="AC53" s="3"/>
      <c r="AD53" s="3"/>
      <c r="AE53" s="3"/>
      <c r="AF53" s="3"/>
      <c r="AG53" s="3"/>
      <c r="AH53" s="3"/>
      <c r="AI53" s="3"/>
      <c r="AJ53" s="163"/>
      <c r="AK53" s="156">
        <f>IFERROR((X44+AG44+AP44)/(V44+AE44+AN44),"-")</f>
        <v>0.07142857143</v>
      </c>
      <c r="AL53" s="63"/>
      <c r="AM53" s="162"/>
      <c r="AN53" s="156">
        <f>iferror(X44/V44,"-")</f>
        <v>0.1538461538</v>
      </c>
      <c r="AO53" s="63"/>
      <c r="AP53" s="266"/>
      <c r="AQ53" s="156" t="str">
        <f>iferror(AI44/AG44,"-")</f>
        <v>-</v>
      </c>
      <c r="AR53" s="63"/>
      <c r="AS53" s="3"/>
      <c r="AT53" s="156">
        <f>IFERROR(AR44/AN44,"-")</f>
        <v>0.5</v>
      </c>
      <c r="AU53" s="63"/>
      <c r="AV53" s="184"/>
      <c r="AW53" s="184"/>
      <c r="AX53" s="185"/>
      <c r="AY53" s="3"/>
      <c r="AZ53" s="163"/>
      <c r="BA53" s="63"/>
      <c r="BB53" s="186"/>
      <c r="BC53" s="163"/>
      <c r="BD53" s="63"/>
      <c r="BE53" s="163"/>
      <c r="BF53" s="3"/>
      <c r="BG53" s="3"/>
      <c r="BH53" s="3"/>
      <c r="BI53" s="3"/>
      <c r="BJ53" s="3"/>
      <c r="BK53" s="3"/>
      <c r="BL53" s="3"/>
      <c r="BM53" s="3"/>
      <c r="BN53" s="163"/>
      <c r="BO53" s="156" t="str">
        <f>IFERROR((BB44+BK44+BT44)/(AZ44+BI44+BR44),"-")</f>
        <v>-</v>
      </c>
      <c r="BP53" s="63"/>
      <c r="BQ53" s="162"/>
      <c r="BR53" s="156" t="str">
        <f>iferror(BB44/AZ44,"-")</f>
        <v>-</v>
      </c>
      <c r="BS53" s="63"/>
      <c r="BT53" s="266"/>
      <c r="BU53" s="156" t="str">
        <f>iferror(BM44/BK44,"-")</f>
        <v>-</v>
      </c>
      <c r="BV53" s="63"/>
      <c r="BW53" s="3"/>
      <c r="BX53" s="156" t="str">
        <f>IFERROR(BV44/BR44,"-")</f>
        <v>-</v>
      </c>
      <c r="BY53" s="63"/>
      <c r="BZ53" s="184"/>
      <c r="CA53" s="302">
        <f>IFERROR(G44/CD44,"-")</f>
        <v>875</v>
      </c>
      <c r="CB53" s="303">
        <f>IFERROR(CF44/G44,"-")</f>
        <v>2.571428571</v>
      </c>
      <c r="CC53" s="3"/>
      <c r="CD53" s="156">
        <f>IFERROR((BB44+BK44+BT44+X44+AG44+AP44)/(AZ44+BI44+BR44+V44+AE44+AN44),"-")</f>
        <v>0.07142857143</v>
      </c>
      <c r="CE53" s="63"/>
      <c r="CF53" s="3"/>
      <c r="CG53" s="3"/>
      <c r="CH53" s="3"/>
    </row>
    <row r="54" ht="15.75" customHeight="1">
      <c r="A54" s="3"/>
      <c r="B54" s="3"/>
      <c r="C54" s="3"/>
      <c r="D54" s="3"/>
      <c r="E54" s="3"/>
      <c r="G54" s="160"/>
      <c r="H54" s="3"/>
      <c r="I54" s="171"/>
      <c r="K54" s="160"/>
      <c r="L54" s="107"/>
      <c r="M54" s="171"/>
      <c r="O54" s="160"/>
      <c r="P54" s="55"/>
      <c r="Q54" s="171"/>
      <c r="S54" s="160"/>
      <c r="T54" s="3"/>
      <c r="U54" s="3"/>
      <c r="V54" s="171"/>
      <c r="W54" s="160"/>
      <c r="X54" s="182"/>
      <c r="Y54" s="171"/>
      <c r="Z54" s="160"/>
      <c r="AA54" s="171"/>
      <c r="AB54" s="3"/>
      <c r="AC54" s="3"/>
      <c r="AD54" s="3"/>
      <c r="AE54" s="3"/>
      <c r="AF54" s="3"/>
      <c r="AG54" s="3"/>
      <c r="AH54" s="3"/>
      <c r="AI54" s="3"/>
      <c r="AJ54" s="171"/>
      <c r="AK54" s="171"/>
      <c r="AL54" s="160"/>
      <c r="AM54" s="162"/>
      <c r="AN54" s="171"/>
      <c r="AO54" s="160"/>
      <c r="AP54" s="266"/>
      <c r="AQ54" s="171"/>
      <c r="AR54" s="160"/>
      <c r="AS54" s="3"/>
      <c r="AT54" s="171"/>
      <c r="AU54" s="160"/>
      <c r="AV54" s="173"/>
      <c r="AW54" s="173"/>
      <c r="AX54" s="173"/>
      <c r="AY54" s="3"/>
      <c r="AZ54" s="171"/>
      <c r="BA54" s="160"/>
      <c r="BB54" s="186"/>
      <c r="BC54" s="171"/>
      <c r="BD54" s="160"/>
      <c r="BE54" s="171"/>
      <c r="BF54" s="3"/>
      <c r="BG54" s="3"/>
      <c r="BH54" s="3"/>
      <c r="BI54" s="3"/>
      <c r="BJ54" s="3"/>
      <c r="BK54" s="3"/>
      <c r="BL54" s="3"/>
      <c r="BM54" s="3"/>
      <c r="BN54" s="171"/>
      <c r="BO54" s="171"/>
      <c r="BP54" s="160"/>
      <c r="BQ54" s="162"/>
      <c r="BR54" s="171"/>
      <c r="BS54" s="160"/>
      <c r="BT54" s="266"/>
      <c r="BU54" s="171"/>
      <c r="BV54" s="160"/>
      <c r="BW54" s="3"/>
      <c r="BX54" s="171"/>
      <c r="BY54" s="160"/>
      <c r="BZ54" s="173"/>
      <c r="CA54" s="173"/>
      <c r="CB54" s="173"/>
      <c r="CC54" s="3"/>
      <c r="CD54" s="171"/>
      <c r="CE54" s="160"/>
      <c r="CF54" s="3"/>
      <c r="CG54" s="3"/>
      <c r="CH54" s="3"/>
    </row>
    <row r="55" ht="15.75" customHeight="1">
      <c r="A55" s="3"/>
      <c r="B55" s="3"/>
      <c r="C55" s="3"/>
      <c r="D55" s="3"/>
      <c r="E55" s="3"/>
      <c r="F55" s="145"/>
      <c r="G55" s="146"/>
      <c r="H55" s="3"/>
      <c r="I55" s="175"/>
      <c r="J55" s="145"/>
      <c r="K55" s="146"/>
      <c r="L55" s="107"/>
      <c r="M55" s="175"/>
      <c r="N55" s="145"/>
      <c r="O55" s="146"/>
      <c r="P55" s="297"/>
      <c r="Q55" s="175"/>
      <c r="R55" s="145"/>
      <c r="S55" s="146"/>
      <c r="T55" s="3"/>
      <c r="U55" s="3"/>
      <c r="V55" s="175"/>
      <c r="W55" s="146"/>
      <c r="X55" s="182"/>
      <c r="Y55" s="175"/>
      <c r="Z55" s="146"/>
      <c r="AA55" s="175"/>
      <c r="AB55" s="3"/>
      <c r="AC55" s="3"/>
      <c r="AD55" s="3"/>
      <c r="AE55" s="3"/>
      <c r="AF55" s="3"/>
      <c r="AG55" s="3"/>
      <c r="AH55" s="3"/>
      <c r="AI55" s="3"/>
      <c r="AJ55" s="175"/>
      <c r="AK55" s="175"/>
      <c r="AL55" s="146"/>
      <c r="AM55" s="162"/>
      <c r="AN55" s="175"/>
      <c r="AO55" s="146"/>
      <c r="AP55" s="272"/>
      <c r="AQ55" s="175"/>
      <c r="AR55" s="146"/>
      <c r="AS55" s="3"/>
      <c r="AT55" s="175"/>
      <c r="AU55" s="146"/>
      <c r="AV55" s="177"/>
      <c r="AW55" s="177"/>
      <c r="AX55" s="177"/>
      <c r="AY55" s="3"/>
      <c r="AZ55" s="175"/>
      <c r="BA55" s="146"/>
      <c r="BB55" s="186"/>
      <c r="BC55" s="175"/>
      <c r="BD55" s="146"/>
      <c r="BE55" s="175"/>
      <c r="BF55" s="3"/>
      <c r="BG55" s="3"/>
      <c r="BH55" s="3"/>
      <c r="BI55" s="3"/>
      <c r="BJ55" s="3"/>
      <c r="BK55" s="3"/>
      <c r="BL55" s="3"/>
      <c r="BM55" s="3"/>
      <c r="BN55" s="175"/>
      <c r="BO55" s="175"/>
      <c r="BP55" s="146"/>
      <c r="BQ55" s="162"/>
      <c r="BR55" s="175"/>
      <c r="BS55" s="146"/>
      <c r="BT55" s="272"/>
      <c r="BU55" s="175"/>
      <c r="BV55" s="146"/>
      <c r="BW55" s="3"/>
      <c r="BX55" s="175"/>
      <c r="BY55" s="146"/>
      <c r="BZ55" s="177"/>
      <c r="CA55" s="177"/>
      <c r="CB55" s="177"/>
      <c r="CC55" s="3"/>
      <c r="CD55" s="175"/>
      <c r="CE55" s="146"/>
      <c r="CF55" s="3"/>
      <c r="CG55" s="3"/>
      <c r="CH55" s="3"/>
    </row>
    <row r="56" ht="15.75" customHeight="1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304"/>
      <c r="Q56" s="110"/>
      <c r="R56" s="110"/>
      <c r="S56" s="110"/>
      <c r="T56" s="110"/>
      <c r="U56" s="110"/>
      <c r="V56" s="189"/>
      <c r="W56" s="189"/>
      <c r="X56" s="189"/>
      <c r="Y56" s="189"/>
      <c r="Z56" s="189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50" t="s">
        <v>135</v>
      </c>
      <c r="AL56" s="84"/>
      <c r="AM56" s="190"/>
      <c r="AN56" s="150" t="s">
        <v>135</v>
      </c>
      <c r="AO56" s="84"/>
      <c r="AP56" s="110"/>
      <c r="AQ56" s="150" t="s">
        <v>135</v>
      </c>
      <c r="AR56" s="84"/>
      <c r="AS56" s="110"/>
      <c r="AT56" s="150" t="s">
        <v>135</v>
      </c>
      <c r="AU56" s="84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  <c r="BI56" s="110"/>
      <c r="BJ56" s="110"/>
      <c r="BK56" s="110"/>
      <c r="BL56" s="110"/>
      <c r="BM56" s="110"/>
      <c r="BN56" s="110"/>
      <c r="BO56" s="150" t="s">
        <v>135</v>
      </c>
      <c r="BP56" s="84"/>
      <c r="BQ56" s="190"/>
      <c r="BR56" s="150" t="s">
        <v>135</v>
      </c>
      <c r="BS56" s="84"/>
      <c r="BT56" s="110"/>
      <c r="BU56" s="150" t="s">
        <v>135</v>
      </c>
      <c r="BV56" s="84"/>
      <c r="BW56" s="110"/>
      <c r="BX56" s="150" t="s">
        <v>135</v>
      </c>
      <c r="BY56" s="84"/>
      <c r="BZ56" s="110"/>
      <c r="CA56" s="110"/>
      <c r="CB56" s="110"/>
      <c r="CC56" s="110"/>
      <c r="CD56" s="150" t="s">
        <v>135</v>
      </c>
      <c r="CE56" s="84"/>
      <c r="CF56" s="3"/>
      <c r="CG56" s="3"/>
      <c r="CH56" s="110"/>
    </row>
    <row r="57" ht="15.75" customHeight="1">
      <c r="A57" s="110"/>
      <c r="B57" s="110"/>
      <c r="C57" s="110"/>
      <c r="D57" s="110"/>
      <c r="E57" s="110"/>
      <c r="F57" s="110"/>
      <c r="G57" s="110"/>
      <c r="H57" s="110"/>
      <c r="I57" s="110"/>
      <c r="J57" s="191" t="s">
        <v>136</v>
      </c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89"/>
      <c r="W57" s="192"/>
      <c r="X57" s="84"/>
      <c r="Y57" s="85"/>
      <c r="Z57" s="190"/>
      <c r="AA57" s="190"/>
      <c r="AB57" s="190"/>
      <c r="AC57" s="110"/>
      <c r="AD57" s="110"/>
      <c r="AE57" s="102"/>
      <c r="AF57" s="193"/>
      <c r="AG57" s="84"/>
      <c r="AH57" s="85"/>
      <c r="AI57" s="190"/>
      <c r="AJ57" s="190"/>
      <c r="AK57" s="156">
        <f>IFERROR((W44+AE44+AN44)/(V44+AD44+AM44),"-")</f>
        <v>0.8666666667</v>
      </c>
      <c r="AL57" s="63"/>
      <c r="AM57" s="110"/>
      <c r="AN57" s="156">
        <f>iferror(W44/V44,"-")</f>
        <v>0.8461538462</v>
      </c>
      <c r="AO57" s="63"/>
      <c r="AP57" s="110"/>
      <c r="AQ57" s="156">
        <f>iferror(AE44/AD44,"-")</f>
        <v>0.7</v>
      </c>
      <c r="AR57" s="63"/>
      <c r="AS57" s="110"/>
      <c r="AT57" s="156">
        <f>iferror(AN44/AM44,"-")</f>
        <v>1.142857143</v>
      </c>
      <c r="AU57" s="63"/>
      <c r="AV57" s="110"/>
      <c r="AW57" s="110"/>
      <c r="AX57" s="110"/>
      <c r="AY57" s="110"/>
      <c r="AZ57" s="110"/>
      <c r="BA57" s="193"/>
      <c r="BB57" s="84"/>
      <c r="BC57" s="85"/>
      <c r="BD57" s="190"/>
      <c r="BE57" s="190"/>
      <c r="BF57" s="190"/>
      <c r="BG57" s="110"/>
      <c r="BH57" s="110"/>
      <c r="BI57" s="102"/>
      <c r="BJ57" s="193"/>
      <c r="BK57" s="84"/>
      <c r="BL57" s="85"/>
      <c r="BM57" s="190"/>
      <c r="BN57" s="190"/>
      <c r="BO57" s="156" t="str">
        <f>IFERROR((BA44+BI44+BR44)/(AZ44+BH44+BQ44),"-")</f>
        <v>-</v>
      </c>
      <c r="BP57" s="63"/>
      <c r="BQ57" s="110"/>
      <c r="BR57" s="156" t="str">
        <f>iferror(BA44/AZ44,"-")</f>
        <v>-</v>
      </c>
      <c r="BS57" s="63"/>
      <c r="BT57" s="110"/>
      <c r="BU57" s="156" t="str">
        <f>iferror(BI44/BH44,"-")</f>
        <v>-</v>
      </c>
      <c r="BV57" s="63"/>
      <c r="BW57" s="110"/>
      <c r="BX57" s="156" t="str">
        <f>iferror(BR44/BQ44,"-")</f>
        <v>-</v>
      </c>
      <c r="BY57" s="63"/>
      <c r="BZ57" s="110"/>
      <c r="CA57" s="110"/>
      <c r="CB57" s="110"/>
      <c r="CC57" s="110"/>
      <c r="CD57" s="156">
        <f>IFERROR((BA44+BI44+BR44+W44+AE44+AN44)/(AZ44+BH44+BQ44+V44+AD44+AM44),"-")</f>
        <v>0.8666666667</v>
      </c>
      <c r="CE57" s="63"/>
      <c r="CF57" s="110"/>
      <c r="CG57" s="110"/>
      <c r="CH57" s="110"/>
    </row>
    <row r="58" ht="15.75" customHeight="1">
      <c r="A58" s="110"/>
      <c r="B58" s="110"/>
      <c r="C58" s="110"/>
      <c r="D58" s="110"/>
      <c r="E58" s="110"/>
      <c r="F58" s="110"/>
      <c r="G58" s="110"/>
      <c r="H58" s="110"/>
      <c r="I58" s="110"/>
      <c r="J58" s="194" t="s">
        <v>137</v>
      </c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63"/>
      <c r="X58" s="62"/>
      <c r="Y58" s="63"/>
      <c r="Z58" s="190"/>
      <c r="AA58" s="190"/>
      <c r="AB58" s="190"/>
      <c r="AC58" s="110"/>
      <c r="AD58" s="110"/>
      <c r="AE58" s="196"/>
      <c r="AF58" s="163"/>
      <c r="AG58" s="62"/>
      <c r="AH58" s="63"/>
      <c r="AI58" s="190"/>
      <c r="AJ58" s="190"/>
      <c r="AK58" s="171"/>
      <c r="AL58" s="160"/>
      <c r="AM58" s="110"/>
      <c r="AN58" s="171"/>
      <c r="AO58" s="160"/>
      <c r="AP58" s="110"/>
      <c r="AQ58" s="171"/>
      <c r="AR58" s="160"/>
      <c r="AS58" s="110"/>
      <c r="AT58" s="171"/>
      <c r="AU58" s="160"/>
      <c r="AV58" s="138"/>
      <c r="AW58" s="84"/>
      <c r="AX58" s="84"/>
      <c r="AY58" s="85"/>
      <c r="AZ58" s="110"/>
      <c r="BA58" s="163"/>
      <c r="BB58" s="62"/>
      <c r="BC58" s="63"/>
      <c r="BD58" s="190"/>
      <c r="BE58" s="190"/>
      <c r="BF58" s="190"/>
      <c r="BG58" s="110"/>
      <c r="BH58" s="110"/>
      <c r="BI58" s="196"/>
      <c r="BJ58" s="163"/>
      <c r="BK58" s="62"/>
      <c r="BL58" s="63"/>
      <c r="BM58" s="190"/>
      <c r="BN58" s="190"/>
      <c r="BO58" s="171"/>
      <c r="BP58" s="160"/>
      <c r="BQ58" s="110"/>
      <c r="BR58" s="171"/>
      <c r="BS58" s="160"/>
      <c r="BT58" s="110"/>
      <c r="BU58" s="171"/>
      <c r="BV58" s="160"/>
      <c r="BW58" s="110"/>
      <c r="BX58" s="171"/>
      <c r="BY58" s="160"/>
      <c r="BZ58" s="305"/>
      <c r="CA58" s="197"/>
      <c r="CB58" s="197"/>
      <c r="CC58" s="197"/>
      <c r="CD58" s="171"/>
      <c r="CE58" s="160"/>
      <c r="CF58" s="197"/>
      <c r="CG58" s="197"/>
      <c r="CH58" s="306"/>
    </row>
    <row r="59" ht="15.75" customHeight="1">
      <c r="A59" s="110"/>
      <c r="B59" s="110"/>
      <c r="C59" s="110"/>
      <c r="D59" s="110"/>
      <c r="E59" s="110"/>
      <c r="F59" s="110"/>
      <c r="G59" s="110"/>
      <c r="H59" s="110"/>
      <c r="I59" s="110"/>
      <c r="J59" s="198" t="s">
        <v>138</v>
      </c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71"/>
      <c r="Y59" s="160"/>
      <c r="Z59" s="190"/>
      <c r="AA59" s="190"/>
      <c r="AB59" s="190"/>
      <c r="AC59" s="110"/>
      <c r="AD59" s="110"/>
      <c r="AE59" s="196"/>
      <c r="AF59" s="171"/>
      <c r="AH59" s="160"/>
      <c r="AI59" s="190"/>
      <c r="AJ59" s="190"/>
      <c r="AK59" s="175"/>
      <c r="AL59" s="146"/>
      <c r="AM59" s="110"/>
      <c r="AN59" s="175"/>
      <c r="AO59" s="146"/>
      <c r="AP59" s="110"/>
      <c r="AQ59" s="175"/>
      <c r="AR59" s="146"/>
      <c r="AS59" s="110"/>
      <c r="AT59" s="175"/>
      <c r="AU59" s="146"/>
      <c r="AV59" s="152"/>
      <c r="AW59" s="85"/>
      <c r="AX59" s="152"/>
      <c r="AY59" s="85"/>
      <c r="AZ59" s="110"/>
      <c r="BA59" s="171"/>
      <c r="BC59" s="160"/>
      <c r="BD59" s="190"/>
      <c r="BE59" s="190"/>
      <c r="BF59" s="190"/>
      <c r="BG59" s="110"/>
      <c r="BH59" s="110"/>
      <c r="BI59" s="196"/>
      <c r="BJ59" s="171"/>
      <c r="BL59" s="160"/>
      <c r="BM59" s="190"/>
      <c r="BN59" s="190"/>
      <c r="BO59" s="175"/>
      <c r="BP59" s="146"/>
      <c r="BQ59" s="110"/>
      <c r="BR59" s="175"/>
      <c r="BS59" s="146"/>
      <c r="BT59" s="110"/>
      <c r="BU59" s="175"/>
      <c r="BV59" s="146"/>
      <c r="BW59" s="110"/>
      <c r="BX59" s="175"/>
      <c r="BY59" s="146"/>
      <c r="BZ59" s="201"/>
      <c r="CA59" s="199"/>
      <c r="CB59" s="199"/>
      <c r="CC59" s="199"/>
      <c r="CD59" s="175"/>
      <c r="CE59" s="146"/>
      <c r="CF59" s="199"/>
      <c r="CG59" s="199"/>
      <c r="CH59" s="202"/>
    </row>
    <row r="60" ht="15.75" customHeight="1">
      <c r="A60" s="110"/>
      <c r="B60" s="110"/>
      <c r="C60" s="110"/>
      <c r="D60" s="110"/>
      <c r="E60" s="110"/>
      <c r="F60" s="110"/>
      <c r="G60" s="110"/>
      <c r="H60" s="110"/>
      <c r="I60" s="110"/>
      <c r="J60" s="20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75"/>
      <c r="X60" s="145"/>
      <c r="Y60" s="146"/>
      <c r="Z60" s="190"/>
      <c r="AA60" s="190"/>
      <c r="AB60" s="190"/>
      <c r="AC60" s="110"/>
      <c r="AD60" s="110"/>
      <c r="AE60" s="196"/>
      <c r="AF60" s="175"/>
      <c r="AG60" s="145"/>
      <c r="AH60" s="146"/>
      <c r="AI60" s="190"/>
      <c r="AJ60" s="190"/>
      <c r="AK60" s="190"/>
      <c r="AL60" s="190"/>
      <c r="AM60" s="110"/>
      <c r="AN60" s="110"/>
      <c r="AO60" s="110"/>
      <c r="AP60" s="110"/>
      <c r="AQ60" s="110"/>
      <c r="AR60" s="110"/>
      <c r="AS60" s="110"/>
      <c r="AT60" s="110"/>
      <c r="AU60" s="110"/>
      <c r="AV60" s="163"/>
      <c r="AW60" s="63"/>
      <c r="AX60" s="163"/>
      <c r="AY60" s="63"/>
      <c r="AZ60" s="110"/>
      <c r="BA60" s="175"/>
      <c r="BB60" s="145"/>
      <c r="BC60" s="146"/>
      <c r="BD60" s="190"/>
      <c r="BE60" s="190"/>
      <c r="BF60" s="190"/>
      <c r="BG60" s="110"/>
      <c r="BH60" s="110"/>
      <c r="BI60" s="196"/>
      <c r="BJ60" s="175"/>
      <c r="BK60" s="145"/>
      <c r="BL60" s="146"/>
      <c r="BM60" s="190"/>
      <c r="BN60" s="190"/>
      <c r="BO60" s="190"/>
      <c r="BP60" s="190"/>
      <c r="BQ60" s="110"/>
      <c r="BR60" s="110"/>
      <c r="BS60" s="110"/>
      <c r="BT60" s="110"/>
      <c r="BU60" s="110"/>
      <c r="BV60" s="110"/>
      <c r="BW60" s="110"/>
      <c r="BX60" s="110"/>
      <c r="BY60" s="110"/>
      <c r="BZ60" s="201"/>
      <c r="CA60" s="199"/>
      <c r="CB60" s="199"/>
      <c r="CC60" s="199"/>
      <c r="CD60" s="199"/>
      <c r="CE60" s="199"/>
      <c r="CF60" s="199"/>
      <c r="CG60" s="199"/>
      <c r="CH60" s="202"/>
    </row>
    <row r="61" ht="15.75" customHeight="1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90"/>
      <c r="AA61" s="190"/>
      <c r="AB61" s="190"/>
      <c r="AC61" s="110"/>
      <c r="AD61" s="110"/>
      <c r="AE61" s="110"/>
      <c r="AF61" s="110"/>
      <c r="AG61" s="110"/>
      <c r="AH61" s="110"/>
      <c r="AI61" s="190"/>
      <c r="AJ61" s="190"/>
      <c r="AK61" s="190"/>
      <c r="AL61" s="190"/>
      <c r="AM61" s="110"/>
      <c r="AN61" s="110"/>
      <c r="AO61" s="110"/>
      <c r="AP61" s="110"/>
      <c r="AQ61" s="110"/>
      <c r="AR61" s="110"/>
      <c r="AS61" s="110"/>
      <c r="AT61" s="110"/>
      <c r="AU61" s="110"/>
      <c r="AV61" s="171"/>
      <c r="AW61" s="160"/>
      <c r="AX61" s="171"/>
      <c r="AY61" s="160"/>
      <c r="AZ61" s="110"/>
      <c r="BA61" s="110"/>
      <c r="BB61" s="110"/>
      <c r="BC61" s="110"/>
      <c r="BD61" s="190"/>
      <c r="BE61" s="190"/>
      <c r="BF61" s="190"/>
      <c r="BG61" s="110"/>
      <c r="BH61" s="110"/>
      <c r="BI61" s="110"/>
      <c r="BJ61" s="110"/>
      <c r="BK61" s="110"/>
      <c r="BL61" s="110"/>
      <c r="BM61" s="190"/>
      <c r="BN61" s="190"/>
      <c r="BO61" s="190"/>
      <c r="BP61" s="190"/>
      <c r="BQ61" s="110"/>
      <c r="BR61" s="110"/>
      <c r="BS61" s="110"/>
      <c r="BT61" s="110"/>
      <c r="BU61" s="110"/>
      <c r="BV61" s="110"/>
      <c r="BW61" s="110"/>
      <c r="BX61" s="110"/>
      <c r="BY61" s="110"/>
      <c r="BZ61" s="201"/>
      <c r="CA61" s="199"/>
      <c r="CB61" s="199"/>
      <c r="CC61" s="199"/>
      <c r="CD61" s="199"/>
      <c r="CE61" s="199"/>
      <c r="CF61" s="199"/>
      <c r="CG61" s="199"/>
      <c r="CH61" s="202"/>
    </row>
    <row r="62" ht="15.75" customHeight="1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90"/>
      <c r="AA62" s="190"/>
      <c r="AB62" s="190"/>
      <c r="AC62" s="110"/>
      <c r="AD62" s="110"/>
      <c r="AE62" s="110"/>
      <c r="AF62" s="110"/>
      <c r="AG62" s="110"/>
      <c r="AH62" s="110"/>
      <c r="AI62" s="190"/>
      <c r="AJ62" s="190"/>
      <c r="AK62" s="190"/>
      <c r="AL62" s="190"/>
      <c r="AM62" s="110"/>
      <c r="AN62" s="110"/>
      <c r="AO62" s="110"/>
      <c r="AP62" s="110"/>
      <c r="AQ62" s="110"/>
      <c r="AR62" s="110"/>
      <c r="AS62" s="110"/>
      <c r="AT62" s="110"/>
      <c r="AU62" s="110"/>
      <c r="AV62" s="175"/>
      <c r="AW62" s="146"/>
      <c r="AX62" s="175"/>
      <c r="AY62" s="146"/>
      <c r="AZ62" s="110"/>
      <c r="BA62" s="110"/>
      <c r="BB62" s="110"/>
      <c r="BC62" s="110"/>
      <c r="BD62" s="190"/>
      <c r="BE62" s="190"/>
      <c r="BF62" s="190"/>
      <c r="BG62" s="110"/>
      <c r="BH62" s="110"/>
      <c r="BI62" s="110"/>
      <c r="BJ62" s="110"/>
      <c r="BK62" s="110"/>
      <c r="BL62" s="110"/>
      <c r="BM62" s="190"/>
      <c r="BN62" s="190"/>
      <c r="BO62" s="190"/>
      <c r="BP62" s="190"/>
      <c r="BQ62" s="110"/>
      <c r="BR62" s="110"/>
      <c r="BS62" s="110"/>
      <c r="BT62" s="110"/>
      <c r="BU62" s="110"/>
      <c r="BV62" s="110"/>
      <c r="BW62" s="110"/>
      <c r="BX62" s="110"/>
      <c r="BY62" s="110"/>
      <c r="BZ62" s="203"/>
      <c r="CA62" s="204"/>
      <c r="CB62" s="204"/>
      <c r="CC62" s="204"/>
      <c r="CD62" s="204"/>
      <c r="CE62" s="204"/>
      <c r="CF62" s="204"/>
      <c r="CG62" s="204"/>
      <c r="CH62" s="205"/>
    </row>
    <row r="63" ht="15.75" customHeight="1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90"/>
      <c r="AA63" s="190"/>
      <c r="AB63" s="190"/>
      <c r="AC63" s="110"/>
      <c r="AD63" s="110"/>
      <c r="AE63" s="110"/>
      <c r="AF63" s="110"/>
      <c r="AG63" s="110"/>
      <c r="AH63" s="110"/>
      <c r="AI63" s="190"/>
      <c r="AJ63" s="190"/>
      <c r="AK63" s="190"/>
      <c r="AL63" s="190"/>
      <c r="AM63" s="110"/>
      <c r="AN63" s="110"/>
      <c r="AO63" s="110"/>
      <c r="AP63" s="110"/>
      <c r="AQ63" s="110"/>
      <c r="AR63" s="110"/>
      <c r="AS63" s="110"/>
      <c r="AT63" s="110"/>
      <c r="AU63" s="110"/>
      <c r="AV63" s="152"/>
      <c r="AW63" s="85"/>
      <c r="AX63" s="152"/>
      <c r="AY63" s="85"/>
      <c r="AZ63" s="110"/>
      <c r="BA63" s="110"/>
      <c r="BB63" s="110"/>
      <c r="BC63" s="110"/>
      <c r="BD63" s="110"/>
      <c r="BE63" s="110"/>
      <c r="BF63" s="110"/>
      <c r="BG63" s="110"/>
      <c r="BH63" s="110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10"/>
      <c r="BU63" s="110"/>
      <c r="BV63" s="110"/>
      <c r="BW63" s="110"/>
      <c r="BX63" s="110"/>
      <c r="BY63" s="110"/>
      <c r="BZ63" s="110"/>
      <c r="CA63" s="110"/>
      <c r="CB63" s="110"/>
      <c r="CC63" s="110"/>
      <c r="CD63" s="110"/>
      <c r="CE63" s="110"/>
      <c r="CF63" s="110"/>
      <c r="CG63" s="110"/>
      <c r="CH63" s="110"/>
    </row>
    <row r="64" ht="15.75" customHeight="1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90"/>
      <c r="AA64" s="190"/>
      <c r="AB64" s="190"/>
      <c r="AC64" s="110"/>
      <c r="AD64" s="110"/>
      <c r="AE64" s="110"/>
      <c r="AF64" s="110"/>
      <c r="AG64" s="110"/>
      <c r="AH64" s="110"/>
      <c r="AI64" s="190"/>
      <c r="AJ64" s="190"/>
      <c r="AK64" s="190"/>
      <c r="AL64" s="190"/>
      <c r="AM64" s="110"/>
      <c r="AN64" s="110"/>
      <c r="AO64" s="110"/>
      <c r="AP64" s="110"/>
      <c r="AQ64" s="110"/>
      <c r="AR64" s="110"/>
      <c r="AS64" s="110"/>
      <c r="AT64" s="110"/>
      <c r="AU64" s="110"/>
      <c r="AV64" s="163"/>
      <c r="AW64" s="63"/>
      <c r="AX64" s="167"/>
      <c r="AY64" s="16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0"/>
      <c r="BN64" s="110"/>
      <c r="BO64" s="110"/>
      <c r="BP64" s="110"/>
      <c r="BQ64" s="110"/>
      <c r="BR64" s="110"/>
      <c r="BS64" s="110"/>
      <c r="BT64" s="110"/>
      <c r="BU64" s="110"/>
      <c r="BV64" s="110"/>
      <c r="BW64" s="110"/>
      <c r="BX64" s="110"/>
      <c r="BY64" s="110"/>
      <c r="BZ64" s="110"/>
      <c r="CA64" s="110"/>
      <c r="CB64" s="110"/>
      <c r="CC64" s="110"/>
      <c r="CD64" s="110"/>
      <c r="CE64" s="110"/>
      <c r="CF64" s="110"/>
      <c r="CG64" s="110"/>
      <c r="CH64" s="110"/>
    </row>
    <row r="65" ht="15.75" customHeight="1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90"/>
      <c r="AA65" s="190"/>
      <c r="AB65" s="190"/>
      <c r="AC65" s="110"/>
      <c r="AD65" s="110"/>
      <c r="AE65" s="110"/>
      <c r="AF65" s="110"/>
      <c r="AG65" s="110"/>
      <c r="AH65" s="110"/>
      <c r="AI65" s="190"/>
      <c r="AJ65" s="190"/>
      <c r="AK65" s="190"/>
      <c r="AL65" s="190"/>
      <c r="AM65" s="110"/>
      <c r="AN65" s="110"/>
      <c r="AO65" s="110"/>
      <c r="AP65" s="110"/>
      <c r="AQ65" s="110"/>
      <c r="AR65" s="110"/>
      <c r="AS65" s="110"/>
      <c r="AT65" s="110"/>
      <c r="AU65" s="110"/>
      <c r="AV65" s="171"/>
      <c r="AW65" s="160"/>
      <c r="AY65" s="160"/>
      <c r="AZ65" s="110"/>
      <c r="BA65" s="110"/>
      <c r="BB65" s="110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0"/>
      <c r="BO65" s="110"/>
      <c r="BP65" s="110"/>
      <c r="BQ65" s="110"/>
      <c r="BR65" s="110"/>
      <c r="BS65" s="110"/>
      <c r="BT65" s="110"/>
      <c r="BU65" s="110"/>
      <c r="BV65" s="110"/>
      <c r="BW65" s="110"/>
      <c r="BX65" s="110"/>
      <c r="BY65" s="110"/>
      <c r="BZ65" s="110"/>
      <c r="CA65" s="110"/>
      <c r="CB65" s="110"/>
      <c r="CC65" s="110"/>
      <c r="CD65" s="110"/>
      <c r="CE65" s="110"/>
      <c r="CF65" s="110"/>
      <c r="CG65" s="110"/>
      <c r="CH65" s="110"/>
    </row>
    <row r="66" ht="15.75" customHeight="1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75"/>
      <c r="AW66" s="146"/>
      <c r="AX66" s="145"/>
      <c r="AY66" s="146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0"/>
      <c r="BO66" s="110"/>
      <c r="BP66" s="110"/>
      <c r="BQ66" s="110"/>
      <c r="BR66" s="110"/>
      <c r="BS66" s="110"/>
      <c r="BT66" s="110"/>
      <c r="BU66" s="110"/>
      <c r="BV66" s="110"/>
      <c r="BW66" s="110"/>
      <c r="BX66" s="110"/>
      <c r="BY66" s="110"/>
      <c r="BZ66" s="110"/>
      <c r="CA66" s="110"/>
      <c r="CB66" s="110"/>
      <c r="CC66" s="110"/>
      <c r="CD66" s="110"/>
      <c r="CE66" s="110"/>
      <c r="CF66" s="110"/>
      <c r="CG66" s="110"/>
      <c r="CH66" s="110"/>
    </row>
    <row r="67" ht="15.75" customHeight="1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0"/>
      <c r="BO67" s="110"/>
      <c r="BP67" s="110"/>
      <c r="BQ67" s="110"/>
      <c r="BR67" s="110"/>
      <c r="BS67" s="110"/>
      <c r="BT67" s="110"/>
      <c r="BU67" s="110"/>
      <c r="BV67" s="110"/>
      <c r="BW67" s="110"/>
      <c r="BX67" s="110"/>
      <c r="BY67" s="110"/>
      <c r="BZ67" s="110"/>
      <c r="CA67" s="110"/>
      <c r="CB67" s="110"/>
      <c r="CC67" s="110"/>
      <c r="CD67" s="110"/>
      <c r="CE67" s="110"/>
      <c r="CF67" s="110"/>
      <c r="CG67" s="110"/>
      <c r="CH67" s="110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8">
    <mergeCell ref="CA47:CB47"/>
    <mergeCell ref="CD47:CE47"/>
    <mergeCell ref="AT47:AU47"/>
    <mergeCell ref="AW47:AX47"/>
    <mergeCell ref="AZ47:BD47"/>
    <mergeCell ref="BO47:BP47"/>
    <mergeCell ref="BR47:BS47"/>
    <mergeCell ref="BU47:BV47"/>
    <mergeCell ref="BX47:BY47"/>
    <mergeCell ref="B1:B2"/>
    <mergeCell ref="G2:K2"/>
    <mergeCell ref="A3:B4"/>
    <mergeCell ref="G3:K3"/>
    <mergeCell ref="W3:X3"/>
    <mergeCell ref="W4:X4"/>
    <mergeCell ref="A5:B5"/>
    <mergeCell ref="BZ7:CF8"/>
    <mergeCell ref="CD10:CF11"/>
    <mergeCell ref="BZ11:CB11"/>
    <mergeCell ref="W5:X5"/>
    <mergeCell ref="W6:X6"/>
    <mergeCell ref="W7:X7"/>
    <mergeCell ref="AV7:AX8"/>
    <mergeCell ref="W8:X8"/>
    <mergeCell ref="V10:AX10"/>
    <mergeCell ref="AZ10:CB10"/>
    <mergeCell ref="BH11:BO11"/>
    <mergeCell ref="BQ11:BX11"/>
    <mergeCell ref="M11:O11"/>
    <mergeCell ref="Q11:S11"/>
    <mergeCell ref="V11:AB11"/>
    <mergeCell ref="AD11:AK11"/>
    <mergeCell ref="AM11:AT11"/>
    <mergeCell ref="AV11:AX11"/>
    <mergeCell ref="AZ11:BF11"/>
    <mergeCell ref="G4:H4"/>
    <mergeCell ref="G5:H5"/>
    <mergeCell ref="G6:H6"/>
    <mergeCell ref="G7:H7"/>
    <mergeCell ref="G8:H8"/>
    <mergeCell ref="G9:H9"/>
    <mergeCell ref="I11:K11"/>
    <mergeCell ref="BU48:BV48"/>
    <mergeCell ref="BX48:BY48"/>
    <mergeCell ref="CD48:CE48"/>
    <mergeCell ref="I47:K47"/>
    <mergeCell ref="I48:K48"/>
    <mergeCell ref="AT48:AU48"/>
    <mergeCell ref="AZ48:BA48"/>
    <mergeCell ref="BC48:BD48"/>
    <mergeCell ref="BO48:BP48"/>
    <mergeCell ref="BR48:BS48"/>
    <mergeCell ref="AT49:AU51"/>
    <mergeCell ref="AT52:AU52"/>
    <mergeCell ref="AN47:AO47"/>
    <mergeCell ref="AN48:AO48"/>
    <mergeCell ref="AK49:AL51"/>
    <mergeCell ref="AQ49:AR51"/>
    <mergeCell ref="AV49:AV51"/>
    <mergeCell ref="AK52:AL52"/>
    <mergeCell ref="AQ52:AR52"/>
    <mergeCell ref="AT56:AU56"/>
    <mergeCell ref="AT57:AU59"/>
    <mergeCell ref="AV60:AW62"/>
    <mergeCell ref="AX60:AY62"/>
    <mergeCell ref="AV63:AW63"/>
    <mergeCell ref="AX63:AY63"/>
    <mergeCell ref="AV64:AW66"/>
    <mergeCell ref="AX64:AY66"/>
    <mergeCell ref="AK56:AL56"/>
    <mergeCell ref="AN56:AO56"/>
    <mergeCell ref="AQ56:AR56"/>
    <mergeCell ref="AF57:AH57"/>
    <mergeCell ref="AK57:AL59"/>
    <mergeCell ref="AN57:AO59"/>
    <mergeCell ref="AQ57:AR59"/>
    <mergeCell ref="AF58:AH60"/>
    <mergeCell ref="BR49:BS51"/>
    <mergeCell ref="BR52:BS52"/>
    <mergeCell ref="AW49:AW51"/>
    <mergeCell ref="AX49:AX51"/>
    <mergeCell ref="AZ49:BA51"/>
    <mergeCell ref="BO49:BP51"/>
    <mergeCell ref="BU49:BV51"/>
    <mergeCell ref="AZ52:BA52"/>
    <mergeCell ref="BO52:BP52"/>
    <mergeCell ref="BU52:BV52"/>
    <mergeCell ref="Y53:Z55"/>
    <mergeCell ref="AA53:AA55"/>
    <mergeCell ref="W57:Y57"/>
    <mergeCell ref="W58:Y60"/>
    <mergeCell ref="V48:W48"/>
    <mergeCell ref="Y48:Z48"/>
    <mergeCell ref="V49:W51"/>
    <mergeCell ref="Y49:Z51"/>
    <mergeCell ref="V52:W52"/>
    <mergeCell ref="Y52:Z52"/>
    <mergeCell ref="V53:W55"/>
    <mergeCell ref="BU53:BV55"/>
    <mergeCell ref="BX53:BY55"/>
    <mergeCell ref="BU56:BV56"/>
    <mergeCell ref="BX56:BY56"/>
    <mergeCell ref="CD56:CE56"/>
    <mergeCell ref="CD57:CE59"/>
    <mergeCell ref="BR53:BS55"/>
    <mergeCell ref="BR56:BS56"/>
    <mergeCell ref="BO57:BP59"/>
    <mergeCell ref="BR57:BS59"/>
    <mergeCell ref="BU57:BV59"/>
    <mergeCell ref="BX57:BY59"/>
    <mergeCell ref="BA57:BC57"/>
    <mergeCell ref="BJ57:BL57"/>
    <mergeCell ref="AV58:AY58"/>
    <mergeCell ref="BA58:BC60"/>
    <mergeCell ref="BJ58:BL60"/>
    <mergeCell ref="AV59:AW59"/>
    <mergeCell ref="AX59:AY59"/>
    <mergeCell ref="AV53:AV55"/>
    <mergeCell ref="AW53:AW55"/>
    <mergeCell ref="AX53:AX55"/>
    <mergeCell ref="AZ53:BA55"/>
    <mergeCell ref="BN53:BN55"/>
    <mergeCell ref="BO53:BP55"/>
    <mergeCell ref="BO56:BP56"/>
    <mergeCell ref="M47:O47"/>
    <mergeCell ref="V47:Z47"/>
    <mergeCell ref="AK47:AL47"/>
    <mergeCell ref="AQ47:AR47"/>
    <mergeCell ref="F48:G48"/>
    <mergeCell ref="M48:O48"/>
    <mergeCell ref="AK48:AL48"/>
    <mergeCell ref="AQ48:AR48"/>
    <mergeCell ref="M49:O51"/>
    <mergeCell ref="M52:O52"/>
    <mergeCell ref="M53:O55"/>
    <mergeCell ref="Q53:S55"/>
    <mergeCell ref="BC49:BD51"/>
    <mergeCell ref="BC52:BD52"/>
    <mergeCell ref="BC53:BD55"/>
    <mergeCell ref="BE53:BE55"/>
    <mergeCell ref="F52:G52"/>
    <mergeCell ref="F53:G55"/>
    <mergeCell ref="I53:K55"/>
    <mergeCell ref="Q47:S47"/>
    <mergeCell ref="Q48:S48"/>
    <mergeCell ref="F49:G51"/>
    <mergeCell ref="I49:K51"/>
    <mergeCell ref="Q49:S51"/>
    <mergeCell ref="I52:K52"/>
    <mergeCell ref="Q52:S52"/>
    <mergeCell ref="AN49:AO51"/>
    <mergeCell ref="AN52:AO52"/>
    <mergeCell ref="AJ53:AJ55"/>
    <mergeCell ref="AK53:AL55"/>
    <mergeCell ref="AN53:AO55"/>
    <mergeCell ref="AQ53:AR55"/>
    <mergeCell ref="AT53:AU55"/>
    <mergeCell ref="BZ53:BZ55"/>
    <mergeCell ref="CA53:CA55"/>
    <mergeCell ref="CB53:CB55"/>
    <mergeCell ref="CD53:CE55"/>
    <mergeCell ref="BX49:BY51"/>
    <mergeCell ref="BZ49:BZ51"/>
    <mergeCell ref="CA49:CA51"/>
    <mergeCell ref="CB49:CB51"/>
    <mergeCell ref="CD49:CE51"/>
    <mergeCell ref="BX52:BY52"/>
    <mergeCell ref="CD52:CE52"/>
  </mergeCells>
  <conditionalFormatting sqref="E13:F43">
    <cfRule type="containsBlanks" dxfId="1" priority="1">
      <formula>LEN(TRIM(E13))=0</formula>
    </cfRule>
  </conditionalFormatting>
  <conditionalFormatting sqref="E13:F43">
    <cfRule type="containsText" dxfId="0" priority="2" operator="containsText" text="Yes">
      <formula>NOT(ISERROR(SEARCH(("Yes"),(E13))))</formula>
    </cfRule>
  </conditionalFormatting>
  <conditionalFormatting sqref="E13:F43">
    <cfRule type="containsText" dxfId="2" priority="3" operator="containsText" text="No">
      <formula>NOT(ISERROR(SEARCH(("No"),(E13))))</formula>
    </cfRule>
  </conditionalFormatting>
  <conditionalFormatting sqref="I49:J51 M49:N51 Q49:R51">
    <cfRule type="cellIs" dxfId="0" priority="4" operator="greaterThan">
      <formula>"40%"</formula>
    </cfRule>
  </conditionalFormatting>
  <conditionalFormatting sqref="I49:J51 M49:N51 Q49:R51">
    <cfRule type="beginsWith" dxfId="3" priority="5" operator="beginsWith" text="3">
      <formula>LEFT((I49),LEN("3"))=("3")</formula>
    </cfRule>
  </conditionalFormatting>
  <conditionalFormatting sqref="I49:J51 M49:N51 Q49:R51">
    <cfRule type="cellIs" dxfId="4" priority="6" operator="lessThan">
      <formula>30</formula>
    </cfRule>
  </conditionalFormatting>
  <conditionalFormatting sqref="I53:J55 M53:N55 Q53:R55">
    <cfRule type="cellIs" dxfId="0" priority="7" operator="greaterThan">
      <formula>"15%"</formula>
    </cfRule>
  </conditionalFormatting>
  <conditionalFormatting sqref="I53:J55 M53:N55 Q53:R55">
    <cfRule type="cellIs" dxfId="3" priority="8" operator="between">
      <formula>"10%"</formula>
      <formula>"15%"</formula>
    </cfRule>
  </conditionalFormatting>
  <conditionalFormatting sqref="I53:J55 M53:N55 Q53:R55">
    <cfRule type="cellIs" dxfId="2" priority="9" operator="lessThan">
      <formula>"10%"</formula>
    </cfRule>
  </conditionalFormatting>
  <conditionalFormatting sqref="F49:G51">
    <cfRule type="cellIs" dxfId="0" priority="10" operator="lessThan">
      <formula>25</formula>
    </cfRule>
  </conditionalFormatting>
  <conditionalFormatting sqref="F49:G51">
    <cfRule type="cellIs" dxfId="1" priority="11" operator="between">
      <formula>25.1</formula>
      <formula>35</formula>
    </cfRule>
  </conditionalFormatting>
  <conditionalFormatting sqref="F53:G55">
    <cfRule type="cellIs" dxfId="0" priority="12" operator="greaterThan">
      <formula>"125%"</formula>
    </cfRule>
  </conditionalFormatting>
  <conditionalFormatting sqref="F53:G55">
    <cfRule type="cellIs" dxfId="1" priority="13" operator="between">
      <formula>"100%"</formula>
      <formula>"124.90%"</formula>
    </cfRule>
  </conditionalFormatting>
  <conditionalFormatting sqref="F53:G55">
    <cfRule type="cellIs" dxfId="2" priority="14" operator="lessThan">
      <formula>"99.90%"</formula>
    </cfRule>
  </conditionalFormatting>
  <conditionalFormatting sqref="V49:W51 AZ49:BA51">
    <cfRule type="cellIs" dxfId="0" priority="15" operator="greaterThan">
      <formula>"85%"</formula>
    </cfRule>
  </conditionalFormatting>
  <conditionalFormatting sqref="V49:W51 AZ49:BA51">
    <cfRule type="cellIs" dxfId="1" priority="16" operator="between">
      <formula>"70%"</formula>
      <formula>"84.90%"</formula>
    </cfRule>
  </conditionalFormatting>
  <conditionalFormatting sqref="V49:W51 AZ49:BA51">
    <cfRule type="cellIs" dxfId="2" priority="17" operator="lessThan">
      <formula>"69.90%"</formula>
    </cfRule>
  </conditionalFormatting>
  <conditionalFormatting sqref="X53:Z55 AK49 AM49:AN49 AQ49 AT49 BB53:BD55 BO49 BQ49:BR49 BU49 BX49 CD49">
    <cfRule type="cellIs" dxfId="0" priority="18" operator="greaterThan">
      <formula>"30%"</formula>
    </cfRule>
  </conditionalFormatting>
  <conditionalFormatting sqref="X53:Z55 AK49 AM49:AN49 AQ49 AT49 BB53:BD55 BO49 BQ49:BR49 BU49 BX49 CD49">
    <cfRule type="cellIs" dxfId="1" priority="19" operator="between">
      <formula>"20%"</formula>
      <formula>"29.90%"</formula>
    </cfRule>
  </conditionalFormatting>
  <conditionalFormatting sqref="X53:Z55 AK49 AM49:AN49 AQ49 AT49 BB53:BD55 BO49 BQ49:BR49 BU49 BX49 CD49">
    <cfRule type="cellIs" dxfId="2" priority="20" operator="lessThan">
      <formula>"19.99%"</formula>
    </cfRule>
  </conditionalFormatting>
  <conditionalFormatting sqref="V53:W55 AK53 AK57 AM53:AN53 AN57 AQ53 AQ57 AT53 AT57 AZ53:BA55 BO53 BO57 BQ53:BR53 BR57 BU53 BU57 BX53 BX57 CD53 CD57">
    <cfRule type="cellIs" dxfId="0" priority="21" operator="greaterThan">
      <formula>"80%"</formula>
    </cfRule>
  </conditionalFormatting>
  <conditionalFormatting sqref="V53:W55 AK53 AK57 AM53:AN53 AN57 AQ53 AQ57 AT53 AT57 AZ53:BA55 BO53 BO57 BQ53:BR53 BR57 BU53 BU57 BX53 BX57 CD53 CD57">
    <cfRule type="cellIs" dxfId="1" priority="22" operator="between">
      <formula>"70%"</formula>
      <formula>"79.99%"</formula>
    </cfRule>
  </conditionalFormatting>
  <conditionalFormatting sqref="V53:W55 AK53 AK57 AM53:AN53 AN57 AQ53 AQ57 AT53 AT57 AZ53:BA55 BO53 BO57 BQ53:BR53 BR57 BU53 BU57 BX53 BX57 CD53 CD57">
    <cfRule type="cellIs" dxfId="2" priority="23" operator="lessThan">
      <formula>"69.99%"</formula>
    </cfRule>
  </conditionalFormatting>
  <conditionalFormatting sqref="AV49:AV51 BZ49:BZ51">
    <cfRule type="cellIs" dxfId="0" priority="24" operator="lessThan">
      <formula>150</formula>
    </cfRule>
  </conditionalFormatting>
  <conditionalFormatting sqref="AV49:AV51 BZ49:BZ51">
    <cfRule type="cellIs" dxfId="1" priority="25" operator="between">
      <formula>150.01</formula>
      <formula>250</formula>
    </cfRule>
  </conditionalFormatting>
  <conditionalFormatting sqref="AV49:AV51 BZ49:BZ51">
    <cfRule type="cellIs" dxfId="2" priority="26" operator="greaterThan">
      <formula>250.01</formula>
    </cfRule>
  </conditionalFormatting>
  <conditionalFormatting sqref="AW49:AW51 CA49:CA51">
    <cfRule type="cellIs" dxfId="0" priority="27" operator="lessThan">
      <formula>300</formula>
    </cfRule>
  </conditionalFormatting>
  <conditionalFormatting sqref="AW49:AW51 CA49:CA51">
    <cfRule type="cellIs" dxfId="1" priority="28" operator="between">
      <formula>300.01</formula>
      <formula>400</formula>
    </cfRule>
  </conditionalFormatting>
  <conditionalFormatting sqref="AW49:AW51 CA49:CA51">
    <cfRule type="cellIs" dxfId="2" priority="29" operator="greaterThan">
      <formula>400.01</formula>
    </cfRule>
  </conditionalFormatting>
  <conditionalFormatting sqref="AX49:AX51 CB49:CB51">
    <cfRule type="cellIs" dxfId="0" priority="30" operator="greaterThan">
      <formula>"120%"</formula>
    </cfRule>
  </conditionalFormatting>
  <conditionalFormatting sqref="AX49:AX51 CB49:CB51">
    <cfRule type="cellIs" dxfId="1" priority="31" operator="between">
      <formula>"100%"</formula>
      <formula>"119.99%"</formula>
    </cfRule>
  </conditionalFormatting>
  <conditionalFormatting sqref="AX49:AX51 CB49:CB51">
    <cfRule type="cellIs" dxfId="2" priority="32" operator="lessThan">
      <formula>"99.99%"</formula>
    </cfRule>
  </conditionalFormatting>
  <conditionalFormatting sqref="AX53:AX55 CB53:CB55">
    <cfRule type="cellIs" dxfId="0" priority="33" operator="greaterThan">
      <formula>"500%"</formula>
    </cfRule>
  </conditionalFormatting>
  <conditionalFormatting sqref="AX53:AX55 CB53:CB55">
    <cfRule type="cellIs" dxfId="1" priority="34" operator="between">
      <formula>"250%"</formula>
      <formula>"499.99%"</formula>
    </cfRule>
  </conditionalFormatting>
  <conditionalFormatting sqref="AX53:AX55 CB53:CB55">
    <cfRule type="cellIs" dxfId="2" priority="35" operator="lessThan">
      <formula>"249.99%"</formula>
    </cfRule>
  </conditionalFormatting>
  <conditionalFormatting sqref="F49:G51">
    <cfRule type="cellIs" dxfId="2" priority="36" operator="greaterThan">
      <formula>35.01</formula>
    </cfRule>
  </conditionalFormatting>
  <dataValidations>
    <dataValidation type="list" allowBlank="1" sqref="E13:F43">
      <formula1>"Yes,No"</formula1>
    </dataValidation>
  </dataValidations>
  <hyperlinks>
    <hyperlink r:id="rId2" ref="A3"/>
  </hyperlinks>
  <drawing r:id="rId3"/>
  <legacyDrawing r:id="rId4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 outlineLevelCol="2"/>
  <cols>
    <col customWidth="1" min="1" max="1" width="6.75"/>
    <col customWidth="1" min="2" max="2" width="8.13"/>
    <col customWidth="1" min="3" max="3" width="7.25" outlineLevel="1"/>
    <col customWidth="1" min="4" max="4" width="8.75" outlineLevel="1"/>
    <col customWidth="1" min="5" max="5" width="8.0" outlineLevel="1"/>
    <col customWidth="1" min="6" max="6" width="8.13" outlineLevel="1"/>
    <col customWidth="1" min="7" max="7" width="13.13"/>
    <col customWidth="1" min="8" max="8" width="9.75"/>
    <col customWidth="1" min="9" max="9" width="9.5"/>
    <col customWidth="1" min="10" max="10" width="14.13"/>
    <col customWidth="1" min="11" max="11" width="9.5"/>
    <col customWidth="1" hidden="1" min="12" max="12" width="6.38" outlineLevel="1"/>
    <col customWidth="1" hidden="1" min="13" max="15" width="9.5" outlineLevel="1"/>
    <col customWidth="1" hidden="1" min="16" max="16" width="7.25" outlineLevel="2"/>
    <col customWidth="1" hidden="1" min="17" max="19" width="9.5" outlineLevel="2"/>
    <col customWidth="1" hidden="1" min="20" max="20" width="9.5" outlineLevel="1"/>
    <col customWidth="1" min="21" max="21" width="6.88"/>
    <col customWidth="1" min="22" max="23" width="10.25"/>
    <col customWidth="1" min="24" max="25" width="10.5"/>
    <col customWidth="1" min="26" max="26" width="10.0"/>
    <col customWidth="1" min="27" max="27" width="12.88"/>
    <col customWidth="1" min="28" max="28" width="13.88"/>
    <col customWidth="1" min="29" max="29" width="6.88"/>
    <col customWidth="1" min="30" max="32" width="10.25"/>
    <col customWidth="1" min="33" max="34" width="10.5"/>
    <col customWidth="1" min="35" max="35" width="8.63"/>
    <col customWidth="1" min="36" max="36" width="12.88"/>
    <col customWidth="1" min="37" max="37" width="13.88"/>
    <col customWidth="1" min="38" max="42" width="9.5"/>
    <col customWidth="1" min="43" max="43" width="10.5"/>
    <col customWidth="1" min="44" max="44" width="11.0"/>
    <col customWidth="1" min="45" max="46" width="14.0"/>
    <col customWidth="1" min="47" max="47" width="6.75"/>
    <col customWidth="1" min="48" max="86" width="14.0"/>
  </cols>
  <sheetData>
    <row r="1" ht="18.75" customHeight="1">
      <c r="A1" s="56"/>
      <c r="B1" s="57" t="s">
        <v>64</v>
      </c>
      <c r="C1" s="3"/>
      <c r="D1" s="3"/>
      <c r="E1" s="3"/>
      <c r="F1" s="3"/>
      <c r="G1" s="3"/>
      <c r="H1" s="3"/>
      <c r="I1" s="3"/>
      <c r="J1" s="3"/>
      <c r="K1" s="58" t="s">
        <v>65</v>
      </c>
      <c r="L1" s="3"/>
      <c r="M1" s="3"/>
      <c r="N1" s="3"/>
      <c r="O1" s="58" t="s">
        <v>188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58"/>
      <c r="AC1" s="3"/>
      <c r="AD1" s="3"/>
      <c r="AE1" s="3"/>
      <c r="AF1" s="3"/>
      <c r="AG1" s="3"/>
      <c r="AH1" s="3"/>
      <c r="AI1" s="3"/>
      <c r="AJ1" s="3"/>
      <c r="AK1" s="58"/>
      <c r="AL1" s="58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</row>
    <row r="2" ht="26.25" customHeight="1">
      <c r="A2" s="3"/>
      <c r="C2" s="3"/>
      <c r="D2" s="3"/>
      <c r="E2" s="3"/>
      <c r="F2" s="3"/>
      <c r="G2" s="59">
        <v>44743.0</v>
      </c>
      <c r="H2" s="39"/>
      <c r="I2" s="39"/>
      <c r="J2" s="39"/>
      <c r="K2" s="3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</row>
    <row r="3" ht="18.0" customHeight="1">
      <c r="A3" s="60" t="s">
        <v>67</v>
      </c>
      <c r="C3" s="3"/>
      <c r="D3" s="3"/>
      <c r="E3" s="3"/>
      <c r="F3" s="3"/>
      <c r="G3" s="61" t="s">
        <v>68</v>
      </c>
      <c r="H3" s="62"/>
      <c r="I3" s="62"/>
      <c r="J3" s="62"/>
      <c r="K3" s="6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64" t="s">
        <v>69</v>
      </c>
      <c r="X3" s="12"/>
      <c r="Y3" s="285" t="s">
        <v>189</v>
      </c>
      <c r="Z3" s="286" t="s">
        <v>190</v>
      </c>
      <c r="AA3" s="67" t="s">
        <v>72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</row>
    <row r="4" ht="18.0" customHeight="1">
      <c r="C4" s="3"/>
      <c r="D4" s="3"/>
      <c r="E4" s="3"/>
      <c r="F4" s="3"/>
      <c r="G4" s="68" t="s">
        <v>73</v>
      </c>
      <c r="H4" s="12"/>
      <c r="I4" s="69">
        <f>SUM(H44+D44)</f>
        <v>172</v>
      </c>
      <c r="J4" s="70" t="s">
        <v>74</v>
      </c>
      <c r="K4" s="71">
        <f>SUM(CD44)</f>
        <v>21</v>
      </c>
      <c r="L4" s="3"/>
      <c r="M4" s="3"/>
      <c r="N4" s="3"/>
      <c r="O4" s="3"/>
      <c r="P4" s="3"/>
      <c r="Q4" s="3"/>
      <c r="R4" s="3"/>
      <c r="S4" s="3"/>
      <c r="T4" s="3"/>
      <c r="U4" s="72" t="s">
        <v>75</v>
      </c>
      <c r="V4" s="3"/>
      <c r="W4" s="68" t="s">
        <v>76</v>
      </c>
      <c r="X4" s="12"/>
      <c r="Y4" s="73">
        <f>AV44</f>
        <v>3</v>
      </c>
      <c r="Z4" s="73">
        <f>BZ44</f>
        <v>18</v>
      </c>
      <c r="AA4" s="74" t="str">
        <f t="shared" ref="AA4:AA8" si="1">if(Y4&gt;Z4,$Y$3,if(Y4&lt;Z4,$Z$3,""))</f>
        <v>Salesperson 2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</row>
    <row r="5" ht="17.25" customHeight="1">
      <c r="A5" s="75"/>
      <c r="C5" s="3"/>
      <c r="D5" s="3"/>
      <c r="E5" s="3"/>
      <c r="F5" s="3"/>
      <c r="G5" s="68" t="s">
        <v>77</v>
      </c>
      <c r="H5" s="12"/>
      <c r="I5" s="76">
        <f>I44+M44+Q44</f>
        <v>549</v>
      </c>
      <c r="J5" s="70" t="s">
        <v>78</v>
      </c>
      <c r="K5" s="80">
        <f>SUM(CE44)</f>
        <v>26000</v>
      </c>
      <c r="L5" s="3"/>
      <c r="M5" s="3"/>
      <c r="N5" s="3"/>
      <c r="O5" s="3"/>
      <c r="P5" s="3"/>
      <c r="Q5" s="3"/>
      <c r="R5" s="3"/>
      <c r="S5" s="3"/>
      <c r="T5" s="3"/>
      <c r="U5" s="78">
        <f>iferror(K5/K4,0)</f>
        <v>1238.095238</v>
      </c>
      <c r="V5" s="3"/>
      <c r="W5" s="68" t="s">
        <v>79</v>
      </c>
      <c r="X5" s="12"/>
      <c r="Y5" s="79">
        <f>IFERROR(AV44/(W44+AE44+AN44),0)</f>
        <v>0.375</v>
      </c>
      <c r="Z5" s="79">
        <f>IFERROR(BZ44/(BA44+BI44+BR44),0)</f>
        <v>0.4090909091</v>
      </c>
      <c r="AA5" s="74" t="str">
        <f t="shared" si="1"/>
        <v>Salesperson 2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</row>
    <row r="6" ht="16.5" customHeight="1">
      <c r="A6" s="3"/>
      <c r="B6" s="3"/>
      <c r="C6" s="3"/>
      <c r="D6" s="3"/>
      <c r="E6" s="3"/>
      <c r="F6" s="3"/>
      <c r="G6" s="68" t="s">
        <v>191</v>
      </c>
      <c r="H6" s="12"/>
      <c r="I6" s="76">
        <f>SUM(T44)</f>
        <v>48</v>
      </c>
      <c r="J6" s="70" t="s">
        <v>81</v>
      </c>
      <c r="K6" s="80">
        <f>SUM(CF44)</f>
        <v>35800</v>
      </c>
      <c r="L6" s="3"/>
      <c r="M6" s="3"/>
      <c r="N6" s="3"/>
      <c r="O6" s="3"/>
      <c r="P6" s="3"/>
      <c r="Q6" s="3"/>
      <c r="R6" s="3"/>
      <c r="S6" s="3"/>
      <c r="T6" s="3"/>
      <c r="U6" s="78">
        <f>iferror(K6/K4,0)</f>
        <v>1704.761905</v>
      </c>
      <c r="V6" s="3"/>
      <c r="W6" s="68" t="s">
        <v>82</v>
      </c>
      <c r="X6" s="12"/>
      <c r="Y6" s="80">
        <f>AW45</f>
        <v>2000</v>
      </c>
      <c r="Z6" s="80">
        <f>CA45</f>
        <v>1111.111111</v>
      </c>
      <c r="AA6" s="74" t="str">
        <f t="shared" si="1"/>
        <v>Salesperson 1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</row>
    <row r="7" ht="16.5" customHeight="1">
      <c r="A7" s="3"/>
      <c r="B7" s="3"/>
      <c r="C7" s="3"/>
      <c r="D7" s="3"/>
      <c r="E7" s="3"/>
      <c r="F7" s="3"/>
      <c r="G7" s="68" t="s">
        <v>192</v>
      </c>
      <c r="H7" s="12"/>
      <c r="I7" s="76">
        <f>AD44+BH44</f>
        <v>11</v>
      </c>
      <c r="J7" s="70" t="s">
        <v>84</v>
      </c>
      <c r="K7" s="79">
        <f>SUM(AX49)</f>
        <v>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68" t="s">
        <v>85</v>
      </c>
      <c r="X7" s="12"/>
      <c r="Y7" s="80">
        <f>AX45</f>
        <v>2433.333333</v>
      </c>
      <c r="Z7" s="80">
        <f>CB45</f>
        <v>1583.333333</v>
      </c>
      <c r="AA7" s="74" t="str">
        <f t="shared" si="1"/>
        <v>Salesperson 1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82" t="s">
        <v>86</v>
      </c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82" t="s">
        <v>86</v>
      </c>
      <c r="CG7" s="3"/>
      <c r="CH7" s="3"/>
    </row>
    <row r="8" ht="17.25" customHeight="1">
      <c r="A8" s="3"/>
      <c r="B8" s="3"/>
      <c r="C8" s="3"/>
      <c r="D8" s="3"/>
      <c r="E8" s="3"/>
      <c r="F8" s="3"/>
      <c r="G8" s="68" t="s">
        <v>83</v>
      </c>
      <c r="H8" s="12"/>
      <c r="I8" s="76">
        <f>BQ44+AM44+V44+AZ44</f>
        <v>73</v>
      </c>
      <c r="J8" s="70" t="s">
        <v>88</v>
      </c>
      <c r="K8" s="79">
        <f>SUM(AX53)</f>
        <v>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287" t="s">
        <v>193</v>
      </c>
      <c r="X8" s="12"/>
      <c r="Y8" s="288">
        <f t="shared" ref="Y8:Z8" si="2">Y5*Y7</f>
        <v>912.5</v>
      </c>
      <c r="Z8" s="288">
        <f t="shared" si="2"/>
        <v>647.7272727</v>
      </c>
      <c r="AA8" s="74" t="str">
        <f t="shared" si="1"/>
        <v>Salesperson 1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CG8" s="3"/>
      <c r="CH8" s="3"/>
    </row>
    <row r="9" ht="18.0" customHeight="1">
      <c r="A9" s="3"/>
      <c r="B9" s="3"/>
      <c r="C9" s="3"/>
      <c r="D9" s="3"/>
      <c r="E9" s="3"/>
      <c r="F9" s="3"/>
      <c r="G9" s="68" t="s">
        <v>87</v>
      </c>
      <c r="H9" s="12"/>
      <c r="I9" s="76">
        <f>W44+AE44+AN44+BA44+BI44+BR44</f>
        <v>52</v>
      </c>
      <c r="J9" s="70" t="s">
        <v>89</v>
      </c>
      <c r="K9" s="289">
        <f>SUM(V49)</f>
        <v>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82"/>
      <c r="AW9" s="82"/>
      <c r="AX9" s="82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82"/>
      <c r="CA9" s="82"/>
      <c r="CB9" s="82"/>
      <c r="CC9" s="3"/>
      <c r="CD9" s="82"/>
      <c r="CE9" s="82"/>
      <c r="CF9" s="82"/>
      <c r="CG9" s="3"/>
      <c r="CH9" s="3"/>
    </row>
    <row r="10" ht="18.0" customHeight="1">
      <c r="A10" s="3"/>
      <c r="B10" s="3"/>
      <c r="C10" s="3"/>
      <c r="D10" s="3"/>
      <c r="E10" s="3"/>
      <c r="F10" s="3"/>
      <c r="G10" s="3"/>
      <c r="H10" s="3"/>
      <c r="I10" s="3">
        <v>44.0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83" t="s">
        <v>194</v>
      </c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5"/>
      <c r="AY10" s="3"/>
      <c r="AZ10" s="86" t="s">
        <v>195</v>
      </c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5"/>
      <c r="CC10" s="3"/>
      <c r="CD10" s="87" t="s">
        <v>92</v>
      </c>
      <c r="CG10" s="3"/>
      <c r="CH10" s="3"/>
    </row>
    <row r="11" ht="27.75" customHeight="1">
      <c r="A11" s="3"/>
      <c r="B11" s="3"/>
      <c r="C11" s="3"/>
      <c r="D11" s="3"/>
      <c r="E11" s="3"/>
      <c r="F11" s="3"/>
      <c r="G11" s="58" t="s">
        <v>218</v>
      </c>
      <c r="H11" s="58" t="s">
        <v>219</v>
      </c>
      <c r="I11" s="133" t="s">
        <v>93</v>
      </c>
      <c r="J11" s="16"/>
      <c r="K11" s="12"/>
      <c r="L11" s="290"/>
      <c r="M11" s="93" t="s">
        <v>196</v>
      </c>
      <c r="N11" s="84"/>
      <c r="O11" s="85"/>
      <c r="P11" s="91"/>
      <c r="Q11" s="93" t="s">
        <v>197</v>
      </c>
      <c r="R11" s="84"/>
      <c r="S11" s="85"/>
      <c r="T11" s="291" t="s">
        <v>198</v>
      </c>
      <c r="U11" s="91"/>
      <c r="V11" s="92" t="s">
        <v>94</v>
      </c>
      <c r="W11" s="84"/>
      <c r="X11" s="84"/>
      <c r="Y11" s="84"/>
      <c r="Z11" s="84"/>
      <c r="AA11" s="84"/>
      <c r="AB11" s="85"/>
      <c r="AC11" s="91"/>
      <c r="AD11" s="292" t="s">
        <v>234</v>
      </c>
      <c r="AE11" s="84"/>
      <c r="AF11" s="84"/>
      <c r="AG11" s="84"/>
      <c r="AH11" s="84"/>
      <c r="AI11" s="84"/>
      <c r="AJ11" s="84"/>
      <c r="AK11" s="85"/>
      <c r="AL11" s="91"/>
      <c r="AM11" s="93" t="s">
        <v>95</v>
      </c>
      <c r="AN11" s="84"/>
      <c r="AO11" s="84"/>
      <c r="AP11" s="84"/>
      <c r="AQ11" s="84"/>
      <c r="AR11" s="84"/>
      <c r="AS11" s="84"/>
      <c r="AT11" s="85"/>
      <c r="AU11" s="3"/>
      <c r="AV11" s="94" t="s">
        <v>96</v>
      </c>
      <c r="AY11" s="95"/>
      <c r="AZ11" s="92" t="s">
        <v>94</v>
      </c>
      <c r="BA11" s="84"/>
      <c r="BB11" s="84"/>
      <c r="BC11" s="84"/>
      <c r="BD11" s="84"/>
      <c r="BE11" s="84"/>
      <c r="BF11" s="85"/>
      <c r="BG11" s="91"/>
      <c r="BH11" s="292" t="s">
        <v>235</v>
      </c>
      <c r="BI11" s="84"/>
      <c r="BJ11" s="84"/>
      <c r="BK11" s="84"/>
      <c r="BL11" s="84"/>
      <c r="BM11" s="84"/>
      <c r="BN11" s="84"/>
      <c r="BO11" s="85"/>
      <c r="BP11" s="91"/>
      <c r="BQ11" s="93" t="s">
        <v>95</v>
      </c>
      <c r="BR11" s="84"/>
      <c r="BS11" s="84"/>
      <c r="BT11" s="84"/>
      <c r="BU11" s="84"/>
      <c r="BV11" s="84"/>
      <c r="BW11" s="84"/>
      <c r="BX11" s="85"/>
      <c r="BY11" s="3"/>
      <c r="BZ11" s="94" t="s">
        <v>96</v>
      </c>
      <c r="CC11" s="95"/>
      <c r="CG11" s="95"/>
      <c r="CH11" s="95"/>
    </row>
    <row r="12" ht="15.75" customHeight="1">
      <c r="A12" s="96"/>
      <c r="B12" s="45" t="s">
        <v>97</v>
      </c>
      <c r="C12" s="97"/>
      <c r="D12" s="45" t="s">
        <v>98</v>
      </c>
      <c r="E12" s="98" t="s">
        <v>99</v>
      </c>
      <c r="F12" s="98" t="s">
        <v>100</v>
      </c>
      <c r="G12" s="99" t="s">
        <v>101</v>
      </c>
      <c r="H12" s="98" t="s">
        <v>102</v>
      </c>
      <c r="I12" s="100" t="s">
        <v>147</v>
      </c>
      <c r="J12" s="100" t="s">
        <v>200</v>
      </c>
      <c r="K12" s="100" t="s">
        <v>105</v>
      </c>
      <c r="L12" s="101"/>
      <c r="M12" s="100" t="s">
        <v>147</v>
      </c>
      <c r="N12" s="100" t="s">
        <v>200</v>
      </c>
      <c r="O12" s="100" t="s">
        <v>105</v>
      </c>
      <c r="P12" s="101"/>
      <c r="Q12" s="100" t="s">
        <v>147</v>
      </c>
      <c r="R12" s="100" t="s">
        <v>200</v>
      </c>
      <c r="S12" s="100" t="s">
        <v>105</v>
      </c>
      <c r="T12" s="100" t="s">
        <v>201</v>
      </c>
      <c r="U12" s="101"/>
      <c r="V12" s="100" t="s">
        <v>109</v>
      </c>
      <c r="W12" s="100" t="s">
        <v>87</v>
      </c>
      <c r="X12" s="100" t="s">
        <v>110</v>
      </c>
      <c r="Y12" s="100" t="s">
        <v>111</v>
      </c>
      <c r="Z12" s="100" t="s">
        <v>112</v>
      </c>
      <c r="AA12" s="100" t="s">
        <v>113</v>
      </c>
      <c r="AB12" s="100" t="s">
        <v>114</v>
      </c>
      <c r="AC12" s="101"/>
      <c r="AD12" s="100" t="s">
        <v>109</v>
      </c>
      <c r="AE12" s="100" t="s">
        <v>202</v>
      </c>
      <c r="AF12" s="100" t="s">
        <v>115</v>
      </c>
      <c r="AG12" s="100" t="s">
        <v>116</v>
      </c>
      <c r="AH12" s="100" t="s">
        <v>111</v>
      </c>
      <c r="AI12" s="100" t="s">
        <v>112</v>
      </c>
      <c r="AJ12" s="100" t="s">
        <v>113</v>
      </c>
      <c r="AK12" s="100" t="s">
        <v>114</v>
      </c>
      <c r="AL12" s="101"/>
      <c r="AM12" s="100" t="s">
        <v>109</v>
      </c>
      <c r="AN12" s="98" t="s">
        <v>87</v>
      </c>
      <c r="AO12" s="98" t="s">
        <v>115</v>
      </c>
      <c r="AP12" s="98" t="s">
        <v>116</v>
      </c>
      <c r="AQ12" s="98" t="s">
        <v>111</v>
      </c>
      <c r="AR12" s="98" t="s">
        <v>112</v>
      </c>
      <c r="AS12" s="98" t="s">
        <v>113</v>
      </c>
      <c r="AT12" s="98" t="s">
        <v>114</v>
      </c>
      <c r="AU12" s="3"/>
      <c r="AV12" s="98" t="s">
        <v>76</v>
      </c>
      <c r="AW12" s="98" t="s">
        <v>117</v>
      </c>
      <c r="AX12" s="98" t="s">
        <v>118</v>
      </c>
      <c r="AY12" s="102"/>
      <c r="AZ12" s="100" t="s">
        <v>109</v>
      </c>
      <c r="BA12" s="100" t="s">
        <v>87</v>
      </c>
      <c r="BB12" s="100" t="s">
        <v>110</v>
      </c>
      <c r="BC12" s="100" t="s">
        <v>111</v>
      </c>
      <c r="BD12" s="100" t="s">
        <v>112</v>
      </c>
      <c r="BE12" s="100" t="s">
        <v>113</v>
      </c>
      <c r="BF12" s="100" t="s">
        <v>114</v>
      </c>
      <c r="BG12" s="101"/>
      <c r="BH12" s="100" t="s">
        <v>109</v>
      </c>
      <c r="BI12" s="100" t="s">
        <v>202</v>
      </c>
      <c r="BJ12" s="100" t="s">
        <v>115</v>
      </c>
      <c r="BK12" s="100" t="s">
        <v>116</v>
      </c>
      <c r="BL12" s="100" t="s">
        <v>111</v>
      </c>
      <c r="BM12" s="100" t="s">
        <v>112</v>
      </c>
      <c r="BN12" s="100" t="s">
        <v>113</v>
      </c>
      <c r="BO12" s="100" t="s">
        <v>114</v>
      </c>
      <c r="BP12" s="101"/>
      <c r="BQ12" s="100" t="s">
        <v>109</v>
      </c>
      <c r="BR12" s="98" t="s">
        <v>87</v>
      </c>
      <c r="BS12" s="98" t="s">
        <v>115</v>
      </c>
      <c r="BT12" s="98" t="s">
        <v>116</v>
      </c>
      <c r="BU12" s="98" t="s">
        <v>111</v>
      </c>
      <c r="BV12" s="98" t="s">
        <v>112</v>
      </c>
      <c r="BW12" s="98" t="s">
        <v>113</v>
      </c>
      <c r="BX12" s="98" t="s">
        <v>114</v>
      </c>
      <c r="BY12" s="3"/>
      <c r="BZ12" s="98" t="s">
        <v>76</v>
      </c>
      <c r="CA12" s="98" t="s">
        <v>117</v>
      </c>
      <c r="CB12" s="98" t="s">
        <v>118</v>
      </c>
      <c r="CC12" s="102"/>
      <c r="CD12" s="98" t="s">
        <v>76</v>
      </c>
      <c r="CE12" s="98" t="s">
        <v>117</v>
      </c>
      <c r="CF12" s="98" t="s">
        <v>118</v>
      </c>
      <c r="CG12" s="102"/>
      <c r="CH12" s="102"/>
    </row>
    <row r="13" ht="14.25" customHeight="1">
      <c r="A13" s="103"/>
      <c r="B13" s="104">
        <f>G2</f>
        <v>44743</v>
      </c>
      <c r="C13" s="97"/>
      <c r="D13" s="105" t="s">
        <v>119</v>
      </c>
      <c r="E13" s="105"/>
      <c r="F13" s="105"/>
      <c r="G13" s="106">
        <v>7000.0</v>
      </c>
      <c r="H13" s="105">
        <v>3.0</v>
      </c>
      <c r="I13" s="105">
        <v>17.0</v>
      </c>
      <c r="J13" s="105">
        <v>7.0</v>
      </c>
      <c r="K13" s="105">
        <v>0.0</v>
      </c>
      <c r="L13" s="107"/>
      <c r="M13" s="105">
        <v>0.0</v>
      </c>
      <c r="N13" s="105">
        <v>0.0</v>
      </c>
      <c r="O13" s="105">
        <v>0.0</v>
      </c>
      <c r="P13" s="107"/>
      <c r="Q13" s="105">
        <v>0.0</v>
      </c>
      <c r="R13" s="105">
        <v>0.0</v>
      </c>
      <c r="S13" s="105">
        <v>0.0</v>
      </c>
      <c r="T13" s="293">
        <f t="shared" ref="T13:T43" si="6">sum(K13+O13+S13)</f>
        <v>0</v>
      </c>
      <c r="U13" s="107"/>
      <c r="V13" s="105">
        <v>0.0</v>
      </c>
      <c r="W13" s="105">
        <v>0.0</v>
      </c>
      <c r="X13" s="105">
        <v>0.0</v>
      </c>
      <c r="Y13" s="105">
        <v>0.0</v>
      </c>
      <c r="Z13" s="105">
        <v>0.0</v>
      </c>
      <c r="AA13" s="106">
        <v>0.0</v>
      </c>
      <c r="AB13" s="106">
        <v>0.0</v>
      </c>
      <c r="AC13" s="107"/>
      <c r="AD13" s="105">
        <v>0.0</v>
      </c>
      <c r="AE13" s="105">
        <v>0.0</v>
      </c>
      <c r="AF13" s="105">
        <v>0.0</v>
      </c>
      <c r="AG13" s="105">
        <v>0.0</v>
      </c>
      <c r="AH13" s="105">
        <v>0.0</v>
      </c>
      <c r="AI13" s="105">
        <v>0.0</v>
      </c>
      <c r="AJ13" s="106">
        <v>0.0</v>
      </c>
      <c r="AK13" s="106">
        <v>0.0</v>
      </c>
      <c r="AL13" s="107"/>
      <c r="AM13" s="105">
        <v>0.0</v>
      </c>
      <c r="AN13" s="105">
        <v>0.0</v>
      </c>
      <c r="AO13" s="105">
        <v>0.0</v>
      </c>
      <c r="AP13" s="105">
        <v>0.0</v>
      </c>
      <c r="AQ13" s="105">
        <v>0.0</v>
      </c>
      <c r="AR13" s="105">
        <v>0.0</v>
      </c>
      <c r="AS13" s="106">
        <v>0.0</v>
      </c>
      <c r="AT13" s="106">
        <v>0.0</v>
      </c>
      <c r="AU13" s="3"/>
      <c r="AV13" s="108">
        <f t="shared" ref="AV13:AX13" si="3">sum(Z13+AI13+AR13)</f>
        <v>0</v>
      </c>
      <c r="AW13" s="109">
        <f t="shared" si="3"/>
        <v>0</v>
      </c>
      <c r="AX13" s="109">
        <f t="shared" si="3"/>
        <v>0</v>
      </c>
      <c r="AY13" s="107"/>
      <c r="AZ13" s="105">
        <v>1.0</v>
      </c>
      <c r="BA13" s="105">
        <v>1.0</v>
      </c>
      <c r="BB13" s="105">
        <v>0.0</v>
      </c>
      <c r="BC13" s="105">
        <v>8.0</v>
      </c>
      <c r="BD13" s="105">
        <v>1.0</v>
      </c>
      <c r="BE13" s="106">
        <v>500.0</v>
      </c>
      <c r="BF13" s="106">
        <v>2500.0</v>
      </c>
      <c r="BG13" s="107"/>
      <c r="BH13" s="105">
        <v>0.0</v>
      </c>
      <c r="BI13" s="105">
        <v>0.0</v>
      </c>
      <c r="BJ13" s="105">
        <v>0.0</v>
      </c>
      <c r="BK13" s="105">
        <v>0.0</v>
      </c>
      <c r="BL13" s="105">
        <v>0.0</v>
      </c>
      <c r="BM13" s="105">
        <v>0.0</v>
      </c>
      <c r="BN13" s="106">
        <v>0.0</v>
      </c>
      <c r="BO13" s="106">
        <v>0.0</v>
      </c>
      <c r="BP13" s="107"/>
      <c r="BQ13" s="105">
        <v>7.0</v>
      </c>
      <c r="BR13" s="105">
        <v>3.0</v>
      </c>
      <c r="BS13" s="105">
        <v>4.0</v>
      </c>
      <c r="BT13" s="105">
        <v>0.0</v>
      </c>
      <c r="BU13" s="105">
        <v>5.0</v>
      </c>
      <c r="BV13" s="105">
        <v>0.0</v>
      </c>
      <c r="BW13" s="106">
        <v>0.0</v>
      </c>
      <c r="BX13" s="106">
        <v>0.0</v>
      </c>
      <c r="BY13" s="3"/>
      <c r="BZ13" s="108">
        <f t="shared" ref="BZ13:CB13" si="4">sum(BD13+BM13+BV13)</f>
        <v>1</v>
      </c>
      <c r="CA13" s="109">
        <f t="shared" si="4"/>
        <v>500</v>
      </c>
      <c r="CB13" s="109">
        <f t="shared" si="4"/>
        <v>2500</v>
      </c>
      <c r="CC13" s="107"/>
      <c r="CD13" s="108">
        <f t="shared" ref="CD13:CF13" si="5">AV13+BZ13</f>
        <v>1</v>
      </c>
      <c r="CE13" s="109">
        <f t="shared" si="5"/>
        <v>500</v>
      </c>
      <c r="CF13" s="109">
        <f t="shared" si="5"/>
        <v>2500</v>
      </c>
      <c r="CG13" s="107"/>
      <c r="CH13" s="107"/>
    </row>
    <row r="14" ht="14.25" customHeight="1">
      <c r="A14" s="103"/>
      <c r="B14" s="104">
        <f t="shared" ref="B14:B43" si="10">B13+1</f>
        <v>44744</v>
      </c>
      <c r="C14" s="97"/>
      <c r="D14" s="105" t="s">
        <v>119</v>
      </c>
      <c r="E14" s="105"/>
      <c r="F14" s="105"/>
      <c r="G14" s="106">
        <v>0.0</v>
      </c>
      <c r="H14" s="105">
        <v>5.0</v>
      </c>
      <c r="I14" s="105">
        <v>11.0</v>
      </c>
      <c r="J14" s="105">
        <v>6.0</v>
      </c>
      <c r="K14" s="105">
        <v>1.0</v>
      </c>
      <c r="L14" s="107"/>
      <c r="M14" s="105">
        <v>0.0</v>
      </c>
      <c r="N14" s="105">
        <v>0.0</v>
      </c>
      <c r="O14" s="105">
        <v>0.0</v>
      </c>
      <c r="P14" s="107"/>
      <c r="Q14" s="105">
        <v>0.0</v>
      </c>
      <c r="R14" s="105">
        <v>0.0</v>
      </c>
      <c r="S14" s="105">
        <v>0.0</v>
      </c>
      <c r="T14" s="293">
        <f t="shared" si="6"/>
        <v>1</v>
      </c>
      <c r="U14" s="107"/>
      <c r="V14" s="105">
        <v>0.0</v>
      </c>
      <c r="W14" s="105">
        <v>0.0</v>
      </c>
      <c r="X14" s="105">
        <v>0.0</v>
      </c>
      <c r="Y14" s="105">
        <v>0.0</v>
      </c>
      <c r="Z14" s="105">
        <v>0.0</v>
      </c>
      <c r="AA14" s="106">
        <v>0.0</v>
      </c>
      <c r="AB14" s="106">
        <v>0.0</v>
      </c>
      <c r="AC14" s="107"/>
      <c r="AD14" s="105">
        <v>0.0</v>
      </c>
      <c r="AE14" s="105">
        <v>0.0</v>
      </c>
      <c r="AF14" s="105">
        <v>0.0</v>
      </c>
      <c r="AG14" s="105">
        <v>0.0</v>
      </c>
      <c r="AH14" s="105">
        <v>0.0</v>
      </c>
      <c r="AI14" s="105">
        <v>0.0</v>
      </c>
      <c r="AJ14" s="106">
        <v>0.0</v>
      </c>
      <c r="AK14" s="106">
        <v>0.0</v>
      </c>
      <c r="AL14" s="107"/>
      <c r="AM14" s="105">
        <v>0.0</v>
      </c>
      <c r="AN14" s="105">
        <v>0.0</v>
      </c>
      <c r="AO14" s="105">
        <v>0.0</v>
      </c>
      <c r="AP14" s="105">
        <v>0.0</v>
      </c>
      <c r="AQ14" s="105">
        <v>0.0</v>
      </c>
      <c r="AR14" s="105">
        <v>0.0</v>
      </c>
      <c r="AS14" s="106">
        <v>0.0</v>
      </c>
      <c r="AT14" s="106">
        <v>0.0</v>
      </c>
      <c r="AU14" s="3"/>
      <c r="AV14" s="108">
        <f t="shared" ref="AV14:AX14" si="7">sum(Z14+AI14+AR14)</f>
        <v>0</v>
      </c>
      <c r="AW14" s="109">
        <f t="shared" si="7"/>
        <v>0</v>
      </c>
      <c r="AX14" s="109">
        <f t="shared" si="7"/>
        <v>0</v>
      </c>
      <c r="AY14" s="107"/>
      <c r="AZ14" s="105">
        <v>0.0</v>
      </c>
      <c r="BA14" s="105">
        <v>0.0</v>
      </c>
      <c r="BB14" s="105">
        <v>0.0</v>
      </c>
      <c r="BC14" s="105">
        <v>5.0</v>
      </c>
      <c r="BD14" s="105">
        <v>0.0</v>
      </c>
      <c r="BE14" s="106">
        <v>0.0</v>
      </c>
      <c r="BF14" s="106">
        <v>0.0</v>
      </c>
      <c r="BG14" s="107"/>
      <c r="BH14" s="105">
        <v>0.0</v>
      </c>
      <c r="BI14" s="105">
        <v>0.0</v>
      </c>
      <c r="BJ14" s="105">
        <v>0.0</v>
      </c>
      <c r="BK14" s="105">
        <v>0.0</v>
      </c>
      <c r="BL14" s="105">
        <v>0.0</v>
      </c>
      <c r="BM14" s="105">
        <v>0.0</v>
      </c>
      <c r="BN14" s="106">
        <v>0.0</v>
      </c>
      <c r="BO14" s="106">
        <v>0.0</v>
      </c>
      <c r="BP14" s="107"/>
      <c r="BQ14" s="105">
        <v>3.0</v>
      </c>
      <c r="BR14" s="105">
        <v>0.0</v>
      </c>
      <c r="BS14" s="105">
        <v>3.0</v>
      </c>
      <c r="BT14" s="105">
        <v>0.0</v>
      </c>
      <c r="BU14" s="105">
        <v>0.0</v>
      </c>
      <c r="BV14" s="105">
        <v>0.0</v>
      </c>
      <c r="BW14" s="106">
        <v>0.0</v>
      </c>
      <c r="BX14" s="106">
        <v>0.0</v>
      </c>
      <c r="BY14" s="3"/>
      <c r="BZ14" s="108">
        <f t="shared" ref="BZ14:CB14" si="8">sum(BD14+BM14+BV14)</f>
        <v>0</v>
      </c>
      <c r="CA14" s="109">
        <f t="shared" si="8"/>
        <v>0</v>
      </c>
      <c r="CB14" s="109">
        <f t="shared" si="8"/>
        <v>0</v>
      </c>
      <c r="CC14" s="107"/>
      <c r="CD14" s="108">
        <f t="shared" ref="CD14:CF14" si="9">AV14+BZ14</f>
        <v>0</v>
      </c>
      <c r="CE14" s="109">
        <f t="shared" si="9"/>
        <v>0</v>
      </c>
      <c r="CF14" s="109">
        <f t="shared" si="9"/>
        <v>0</v>
      </c>
      <c r="CG14" s="107"/>
      <c r="CH14" s="107"/>
    </row>
    <row r="15" ht="14.25" customHeight="1">
      <c r="A15" s="103"/>
      <c r="B15" s="104">
        <f t="shared" si="10"/>
        <v>44745</v>
      </c>
      <c r="C15" s="97"/>
      <c r="D15" s="105" t="s">
        <v>119</v>
      </c>
      <c r="E15" s="105"/>
      <c r="F15" s="105"/>
      <c r="G15" s="106">
        <v>0.0</v>
      </c>
      <c r="H15" s="105">
        <v>5.0</v>
      </c>
      <c r="I15" s="105">
        <v>18.0</v>
      </c>
      <c r="J15" s="105">
        <v>6.0</v>
      </c>
      <c r="K15" s="105">
        <v>1.0</v>
      </c>
      <c r="L15" s="107"/>
      <c r="M15" s="105">
        <v>0.0</v>
      </c>
      <c r="N15" s="105">
        <v>0.0</v>
      </c>
      <c r="O15" s="105">
        <v>0.0</v>
      </c>
      <c r="P15" s="107"/>
      <c r="Q15" s="105">
        <v>0.0</v>
      </c>
      <c r="R15" s="105">
        <v>0.0</v>
      </c>
      <c r="S15" s="105">
        <v>0.0</v>
      </c>
      <c r="T15" s="293">
        <f t="shared" si="6"/>
        <v>1</v>
      </c>
      <c r="U15" s="107"/>
      <c r="V15" s="105">
        <v>0.0</v>
      </c>
      <c r="W15" s="105">
        <v>0.0</v>
      </c>
      <c r="X15" s="105">
        <v>0.0</v>
      </c>
      <c r="Y15" s="105">
        <v>0.0</v>
      </c>
      <c r="Z15" s="105">
        <v>0.0</v>
      </c>
      <c r="AA15" s="106">
        <v>0.0</v>
      </c>
      <c r="AB15" s="106">
        <v>0.0</v>
      </c>
      <c r="AC15" s="107"/>
      <c r="AD15" s="105">
        <v>0.0</v>
      </c>
      <c r="AE15" s="105">
        <v>0.0</v>
      </c>
      <c r="AF15" s="105">
        <v>0.0</v>
      </c>
      <c r="AG15" s="105">
        <v>0.0</v>
      </c>
      <c r="AH15" s="105">
        <v>0.0</v>
      </c>
      <c r="AI15" s="105">
        <v>0.0</v>
      </c>
      <c r="AJ15" s="106">
        <v>0.0</v>
      </c>
      <c r="AK15" s="106">
        <v>0.0</v>
      </c>
      <c r="AL15" s="107"/>
      <c r="AM15" s="105">
        <v>0.0</v>
      </c>
      <c r="AN15" s="105">
        <v>0.0</v>
      </c>
      <c r="AO15" s="105">
        <v>0.0</v>
      </c>
      <c r="AP15" s="105">
        <v>0.0</v>
      </c>
      <c r="AQ15" s="105">
        <v>0.0</v>
      </c>
      <c r="AR15" s="105">
        <v>0.0</v>
      </c>
      <c r="AS15" s="106">
        <v>0.0</v>
      </c>
      <c r="AT15" s="106">
        <v>0.0</v>
      </c>
      <c r="AU15" s="3"/>
      <c r="AV15" s="108">
        <f t="shared" ref="AV15:AX15" si="11">sum(Z15+AI15+AR15)</f>
        <v>0</v>
      </c>
      <c r="AW15" s="109">
        <f t="shared" si="11"/>
        <v>0</v>
      </c>
      <c r="AX15" s="109">
        <f t="shared" si="11"/>
        <v>0</v>
      </c>
      <c r="AY15" s="107"/>
      <c r="AZ15" s="105">
        <v>0.0</v>
      </c>
      <c r="BA15" s="105">
        <v>0.0</v>
      </c>
      <c r="BB15" s="105">
        <v>0.0</v>
      </c>
      <c r="BC15" s="105">
        <v>0.0</v>
      </c>
      <c r="BD15" s="105">
        <v>0.0</v>
      </c>
      <c r="BE15" s="106">
        <v>0.0</v>
      </c>
      <c r="BF15" s="106">
        <v>0.0</v>
      </c>
      <c r="BG15" s="107"/>
      <c r="BH15" s="105">
        <v>0.0</v>
      </c>
      <c r="BI15" s="105">
        <v>0.0</v>
      </c>
      <c r="BJ15" s="105">
        <v>0.0</v>
      </c>
      <c r="BK15" s="105">
        <v>0.0</v>
      </c>
      <c r="BL15" s="105">
        <v>0.0</v>
      </c>
      <c r="BM15" s="105">
        <v>0.0</v>
      </c>
      <c r="BN15" s="106">
        <v>0.0</v>
      </c>
      <c r="BO15" s="106">
        <v>0.0</v>
      </c>
      <c r="BP15" s="107"/>
      <c r="BQ15" s="105">
        <v>1.0</v>
      </c>
      <c r="BR15" s="105">
        <v>1.0</v>
      </c>
      <c r="BS15" s="105">
        <v>0.0</v>
      </c>
      <c r="BT15" s="105">
        <v>0.0</v>
      </c>
      <c r="BU15" s="105">
        <v>0.0</v>
      </c>
      <c r="BV15" s="105">
        <v>0.0</v>
      </c>
      <c r="BW15" s="106">
        <v>0.0</v>
      </c>
      <c r="BX15" s="106">
        <v>0.0</v>
      </c>
      <c r="BY15" s="3"/>
      <c r="BZ15" s="108">
        <f t="shared" ref="BZ15:CB15" si="12">sum(BD15+BM15+BV15)</f>
        <v>0</v>
      </c>
      <c r="CA15" s="109">
        <f t="shared" si="12"/>
        <v>0</v>
      </c>
      <c r="CB15" s="109">
        <f t="shared" si="12"/>
        <v>0</v>
      </c>
      <c r="CC15" s="107"/>
      <c r="CD15" s="108">
        <f t="shared" ref="CD15:CF15" si="13">AV15+BZ15</f>
        <v>0</v>
      </c>
      <c r="CE15" s="109">
        <f t="shared" si="13"/>
        <v>0</v>
      </c>
      <c r="CF15" s="109">
        <f t="shared" si="13"/>
        <v>0</v>
      </c>
      <c r="CG15" s="107"/>
      <c r="CH15" s="107"/>
    </row>
    <row r="16" ht="14.25" customHeight="1">
      <c r="A16" s="103"/>
      <c r="B16" s="104">
        <f t="shared" si="10"/>
        <v>44746</v>
      </c>
      <c r="C16" s="97"/>
      <c r="D16" s="105" t="s">
        <v>119</v>
      </c>
      <c r="E16" s="105"/>
      <c r="F16" s="105"/>
      <c r="G16" s="106">
        <v>0.0</v>
      </c>
      <c r="H16" s="105">
        <v>6.0</v>
      </c>
      <c r="I16" s="105">
        <v>23.0</v>
      </c>
      <c r="J16" s="105">
        <v>13.0</v>
      </c>
      <c r="K16" s="105">
        <v>4.0</v>
      </c>
      <c r="L16" s="107"/>
      <c r="M16" s="105">
        <v>0.0</v>
      </c>
      <c r="N16" s="105">
        <v>0.0</v>
      </c>
      <c r="O16" s="105">
        <v>0.0</v>
      </c>
      <c r="P16" s="107"/>
      <c r="Q16" s="105">
        <v>0.0</v>
      </c>
      <c r="R16" s="105">
        <v>0.0</v>
      </c>
      <c r="S16" s="105">
        <v>0.0</v>
      </c>
      <c r="T16" s="293">
        <f t="shared" si="6"/>
        <v>4</v>
      </c>
      <c r="U16" s="107"/>
      <c r="V16" s="105">
        <v>0.0</v>
      </c>
      <c r="W16" s="105">
        <v>0.0</v>
      </c>
      <c r="X16" s="105">
        <v>0.0</v>
      </c>
      <c r="Y16" s="105">
        <v>0.0</v>
      </c>
      <c r="Z16" s="105">
        <v>0.0</v>
      </c>
      <c r="AA16" s="106">
        <v>0.0</v>
      </c>
      <c r="AB16" s="106">
        <v>0.0</v>
      </c>
      <c r="AC16" s="107"/>
      <c r="AD16" s="105">
        <v>0.0</v>
      </c>
      <c r="AE16" s="105">
        <v>0.0</v>
      </c>
      <c r="AF16" s="105">
        <v>0.0</v>
      </c>
      <c r="AG16" s="105">
        <v>0.0</v>
      </c>
      <c r="AH16" s="105">
        <v>0.0</v>
      </c>
      <c r="AI16" s="105">
        <v>0.0</v>
      </c>
      <c r="AJ16" s="106">
        <v>0.0</v>
      </c>
      <c r="AK16" s="106">
        <v>0.0</v>
      </c>
      <c r="AL16" s="107"/>
      <c r="AM16" s="105">
        <v>0.0</v>
      </c>
      <c r="AN16" s="105">
        <v>0.0</v>
      </c>
      <c r="AO16" s="105">
        <v>0.0</v>
      </c>
      <c r="AP16" s="105">
        <v>0.0</v>
      </c>
      <c r="AQ16" s="105">
        <v>0.0</v>
      </c>
      <c r="AR16" s="105">
        <v>0.0</v>
      </c>
      <c r="AS16" s="106">
        <v>0.0</v>
      </c>
      <c r="AT16" s="106">
        <v>0.0</v>
      </c>
      <c r="AU16" s="3"/>
      <c r="AV16" s="108">
        <f t="shared" ref="AV16:AX16" si="14">sum(Z16+AI16+AR16)</f>
        <v>0</v>
      </c>
      <c r="AW16" s="109">
        <f t="shared" si="14"/>
        <v>0</v>
      </c>
      <c r="AX16" s="109">
        <f t="shared" si="14"/>
        <v>0</v>
      </c>
      <c r="AY16" s="107"/>
      <c r="AZ16" s="105">
        <v>3.0</v>
      </c>
      <c r="BA16" s="105">
        <v>1.0</v>
      </c>
      <c r="BB16" s="105">
        <v>2.0</v>
      </c>
      <c r="BC16" s="105">
        <v>4.0</v>
      </c>
      <c r="BD16" s="105">
        <v>0.0</v>
      </c>
      <c r="BE16" s="106">
        <v>0.0</v>
      </c>
      <c r="BF16" s="106">
        <v>0.0</v>
      </c>
      <c r="BG16" s="107"/>
      <c r="BH16" s="105">
        <v>0.0</v>
      </c>
      <c r="BI16" s="105">
        <v>0.0</v>
      </c>
      <c r="BJ16" s="105">
        <v>0.0</v>
      </c>
      <c r="BK16" s="105">
        <v>0.0</v>
      </c>
      <c r="BL16" s="105">
        <v>0.0</v>
      </c>
      <c r="BM16" s="105">
        <v>0.0</v>
      </c>
      <c r="BN16" s="106">
        <v>0.0</v>
      </c>
      <c r="BO16" s="106">
        <v>0.0</v>
      </c>
      <c r="BP16" s="107"/>
      <c r="BQ16" s="105">
        <v>5.0</v>
      </c>
      <c r="BR16" s="105">
        <v>3.0</v>
      </c>
      <c r="BS16" s="105">
        <v>2.0</v>
      </c>
      <c r="BT16" s="105">
        <v>0.0</v>
      </c>
      <c r="BU16" s="105">
        <v>0.0</v>
      </c>
      <c r="BV16" s="105">
        <v>0.0</v>
      </c>
      <c r="BW16" s="106">
        <v>0.0</v>
      </c>
      <c r="BX16" s="106">
        <v>0.0</v>
      </c>
      <c r="BY16" s="3"/>
      <c r="BZ16" s="108">
        <f t="shared" ref="BZ16:CB16" si="15">sum(BD16+BM16+BV16)</f>
        <v>0</v>
      </c>
      <c r="CA16" s="109">
        <f t="shared" si="15"/>
        <v>0</v>
      </c>
      <c r="CB16" s="109">
        <f t="shared" si="15"/>
        <v>0</v>
      </c>
      <c r="CC16" s="107"/>
      <c r="CD16" s="108">
        <f t="shared" ref="CD16:CF16" si="16">AV16+BZ16</f>
        <v>0</v>
      </c>
      <c r="CE16" s="109">
        <f t="shared" si="16"/>
        <v>0</v>
      </c>
      <c r="CF16" s="109">
        <f t="shared" si="16"/>
        <v>0</v>
      </c>
      <c r="CG16" s="107"/>
      <c r="CH16" s="107"/>
    </row>
    <row r="17" ht="14.25" customHeight="1">
      <c r="A17" s="103"/>
      <c r="B17" s="104">
        <f t="shared" si="10"/>
        <v>44747</v>
      </c>
      <c r="C17" s="97"/>
      <c r="D17" s="105" t="s">
        <v>119</v>
      </c>
      <c r="E17" s="105"/>
      <c r="F17" s="105"/>
      <c r="G17" s="106">
        <v>0.0</v>
      </c>
      <c r="H17" s="105">
        <v>7.0</v>
      </c>
      <c r="I17" s="105">
        <v>25.0</v>
      </c>
      <c r="J17" s="105">
        <v>15.0</v>
      </c>
      <c r="K17" s="105">
        <v>2.0</v>
      </c>
      <c r="L17" s="107"/>
      <c r="M17" s="105">
        <v>0.0</v>
      </c>
      <c r="N17" s="105">
        <v>0.0</v>
      </c>
      <c r="O17" s="105">
        <v>0.0</v>
      </c>
      <c r="P17" s="107"/>
      <c r="Q17" s="105">
        <v>0.0</v>
      </c>
      <c r="R17" s="105">
        <v>0.0</v>
      </c>
      <c r="S17" s="105">
        <v>0.0</v>
      </c>
      <c r="T17" s="293">
        <f t="shared" si="6"/>
        <v>2</v>
      </c>
      <c r="U17" s="107"/>
      <c r="V17" s="105">
        <v>0.0</v>
      </c>
      <c r="W17" s="105">
        <v>0.0</v>
      </c>
      <c r="X17" s="105">
        <v>0.0</v>
      </c>
      <c r="Y17" s="105">
        <v>0.0</v>
      </c>
      <c r="Z17" s="105">
        <v>0.0</v>
      </c>
      <c r="AA17" s="106">
        <v>0.0</v>
      </c>
      <c r="AB17" s="106">
        <v>0.0</v>
      </c>
      <c r="AC17" s="107"/>
      <c r="AD17" s="105">
        <v>0.0</v>
      </c>
      <c r="AE17" s="105">
        <v>0.0</v>
      </c>
      <c r="AF17" s="105">
        <v>0.0</v>
      </c>
      <c r="AG17" s="105">
        <v>0.0</v>
      </c>
      <c r="AH17" s="105">
        <v>0.0</v>
      </c>
      <c r="AI17" s="105">
        <v>0.0</v>
      </c>
      <c r="AJ17" s="106">
        <v>0.0</v>
      </c>
      <c r="AK17" s="106">
        <v>0.0</v>
      </c>
      <c r="AL17" s="107"/>
      <c r="AM17" s="105">
        <v>0.0</v>
      </c>
      <c r="AN17" s="105">
        <v>0.0</v>
      </c>
      <c r="AO17" s="105">
        <v>0.0</v>
      </c>
      <c r="AP17" s="105">
        <v>0.0</v>
      </c>
      <c r="AQ17" s="105">
        <v>0.0</v>
      </c>
      <c r="AR17" s="105">
        <v>0.0</v>
      </c>
      <c r="AS17" s="106">
        <v>0.0</v>
      </c>
      <c r="AT17" s="106">
        <v>0.0</v>
      </c>
      <c r="AU17" s="3"/>
      <c r="AV17" s="108">
        <f t="shared" ref="AV17:AX17" si="17">sum(Z17+AI17+AR17)</f>
        <v>0</v>
      </c>
      <c r="AW17" s="109">
        <f t="shared" si="17"/>
        <v>0</v>
      </c>
      <c r="AX17" s="109">
        <f t="shared" si="17"/>
        <v>0</v>
      </c>
      <c r="AY17" s="107"/>
      <c r="AZ17" s="105">
        <v>3.0</v>
      </c>
      <c r="BA17" s="105">
        <v>2.0</v>
      </c>
      <c r="BB17" s="105">
        <v>0.0</v>
      </c>
      <c r="BC17" s="105">
        <v>0.0</v>
      </c>
      <c r="BD17" s="105">
        <v>0.0</v>
      </c>
      <c r="BE17" s="106">
        <v>0.0</v>
      </c>
      <c r="BF17" s="106">
        <v>0.0</v>
      </c>
      <c r="BG17" s="107"/>
      <c r="BH17" s="105">
        <v>0.0</v>
      </c>
      <c r="BI17" s="105">
        <v>0.0</v>
      </c>
      <c r="BJ17" s="105">
        <v>0.0</v>
      </c>
      <c r="BK17" s="105">
        <v>0.0</v>
      </c>
      <c r="BL17" s="105">
        <v>0.0</v>
      </c>
      <c r="BM17" s="105">
        <v>0.0</v>
      </c>
      <c r="BN17" s="106">
        <v>0.0</v>
      </c>
      <c r="BO17" s="106">
        <v>0.0</v>
      </c>
      <c r="BP17" s="107"/>
      <c r="BQ17" s="105">
        <v>6.0</v>
      </c>
      <c r="BR17" s="105">
        <v>4.0</v>
      </c>
      <c r="BS17" s="105">
        <v>2.0</v>
      </c>
      <c r="BT17" s="105">
        <v>0.0</v>
      </c>
      <c r="BU17" s="105">
        <v>0.0</v>
      </c>
      <c r="BV17" s="105">
        <v>0.0</v>
      </c>
      <c r="BW17" s="106">
        <v>0.0</v>
      </c>
      <c r="BX17" s="106">
        <v>0.0</v>
      </c>
      <c r="BY17" s="3"/>
      <c r="BZ17" s="108">
        <f t="shared" ref="BZ17:CB17" si="18">sum(BD17+BM17+BV17)</f>
        <v>0</v>
      </c>
      <c r="CA17" s="109">
        <f t="shared" si="18"/>
        <v>0</v>
      </c>
      <c r="CB17" s="109">
        <f t="shared" si="18"/>
        <v>0</v>
      </c>
      <c r="CC17" s="107"/>
      <c r="CD17" s="108">
        <f t="shared" ref="CD17:CF17" si="19">AV17+BZ17</f>
        <v>0</v>
      </c>
      <c r="CE17" s="109">
        <f t="shared" si="19"/>
        <v>0</v>
      </c>
      <c r="CF17" s="109">
        <f t="shared" si="19"/>
        <v>0</v>
      </c>
      <c r="CG17" s="107"/>
      <c r="CH17" s="107"/>
    </row>
    <row r="18" ht="14.25" customHeight="1">
      <c r="A18" s="103"/>
      <c r="B18" s="104">
        <f t="shared" si="10"/>
        <v>44748</v>
      </c>
      <c r="C18" s="97"/>
      <c r="D18" s="105" t="s">
        <v>119</v>
      </c>
      <c r="E18" s="105"/>
      <c r="F18" s="105"/>
      <c r="G18" s="106">
        <v>0.0</v>
      </c>
      <c r="H18" s="105">
        <v>6.0</v>
      </c>
      <c r="I18" s="105">
        <v>17.0</v>
      </c>
      <c r="J18" s="105">
        <v>14.0</v>
      </c>
      <c r="K18" s="105">
        <v>4.0</v>
      </c>
      <c r="L18" s="107"/>
      <c r="M18" s="105">
        <v>0.0</v>
      </c>
      <c r="N18" s="105">
        <v>0.0</v>
      </c>
      <c r="O18" s="105">
        <v>0.0</v>
      </c>
      <c r="P18" s="107"/>
      <c r="Q18" s="105">
        <v>0.0</v>
      </c>
      <c r="R18" s="105">
        <v>0.0</v>
      </c>
      <c r="S18" s="105">
        <v>0.0</v>
      </c>
      <c r="T18" s="293">
        <f t="shared" si="6"/>
        <v>4</v>
      </c>
      <c r="U18" s="107"/>
      <c r="V18" s="105">
        <v>0.0</v>
      </c>
      <c r="W18" s="105">
        <v>0.0</v>
      </c>
      <c r="X18" s="105">
        <v>0.0</v>
      </c>
      <c r="Y18" s="105">
        <v>0.0</v>
      </c>
      <c r="Z18" s="105">
        <v>0.0</v>
      </c>
      <c r="AA18" s="106">
        <v>0.0</v>
      </c>
      <c r="AB18" s="106">
        <v>0.0</v>
      </c>
      <c r="AC18" s="107"/>
      <c r="AD18" s="105">
        <v>0.0</v>
      </c>
      <c r="AE18" s="105">
        <v>0.0</v>
      </c>
      <c r="AF18" s="105">
        <v>0.0</v>
      </c>
      <c r="AG18" s="105">
        <v>0.0</v>
      </c>
      <c r="AH18" s="105">
        <v>0.0</v>
      </c>
      <c r="AI18" s="105">
        <v>0.0</v>
      </c>
      <c r="AJ18" s="106">
        <v>0.0</v>
      </c>
      <c r="AK18" s="106">
        <v>0.0</v>
      </c>
      <c r="AL18" s="107"/>
      <c r="AM18" s="105">
        <v>0.0</v>
      </c>
      <c r="AN18" s="105">
        <v>0.0</v>
      </c>
      <c r="AO18" s="105">
        <v>0.0</v>
      </c>
      <c r="AP18" s="105">
        <v>0.0</v>
      </c>
      <c r="AQ18" s="105">
        <v>0.0</v>
      </c>
      <c r="AR18" s="105">
        <v>0.0</v>
      </c>
      <c r="AS18" s="106">
        <v>0.0</v>
      </c>
      <c r="AT18" s="106">
        <v>0.0</v>
      </c>
      <c r="AU18" s="3"/>
      <c r="AV18" s="108">
        <f t="shared" ref="AV18:AX18" si="20">sum(Z18+AI18+AR18)</f>
        <v>0</v>
      </c>
      <c r="AW18" s="109">
        <f t="shared" si="20"/>
        <v>0</v>
      </c>
      <c r="AX18" s="109">
        <f t="shared" si="20"/>
        <v>0</v>
      </c>
      <c r="AY18" s="107"/>
      <c r="AZ18" s="105">
        <v>4.0</v>
      </c>
      <c r="BA18" s="105">
        <v>2.0</v>
      </c>
      <c r="BB18" s="105">
        <v>2.0</v>
      </c>
      <c r="BC18" s="105">
        <v>3.0</v>
      </c>
      <c r="BD18" s="105">
        <v>1.0</v>
      </c>
      <c r="BE18" s="106">
        <v>1500.0</v>
      </c>
      <c r="BF18" s="106">
        <v>5500.0</v>
      </c>
      <c r="BG18" s="107"/>
      <c r="BH18" s="105">
        <v>0.0</v>
      </c>
      <c r="BI18" s="105">
        <v>0.0</v>
      </c>
      <c r="BJ18" s="105">
        <v>0.0</v>
      </c>
      <c r="BK18" s="105">
        <v>0.0</v>
      </c>
      <c r="BL18" s="105">
        <v>0.0</v>
      </c>
      <c r="BM18" s="105">
        <v>0.0</v>
      </c>
      <c r="BN18" s="106">
        <v>0.0</v>
      </c>
      <c r="BO18" s="106">
        <v>0.0</v>
      </c>
      <c r="BP18" s="107"/>
      <c r="BQ18" s="105">
        <v>5.0</v>
      </c>
      <c r="BR18" s="105">
        <v>3.0</v>
      </c>
      <c r="BS18" s="105">
        <v>2.0</v>
      </c>
      <c r="BT18" s="105">
        <v>0.0</v>
      </c>
      <c r="BU18" s="105">
        <v>0.0</v>
      </c>
      <c r="BV18" s="105">
        <v>0.0</v>
      </c>
      <c r="BW18" s="106">
        <v>0.0</v>
      </c>
      <c r="BX18" s="106">
        <v>0.0</v>
      </c>
      <c r="BY18" s="3"/>
      <c r="BZ18" s="108">
        <f t="shared" ref="BZ18:CB18" si="21">sum(BD18+BM18+BV18)</f>
        <v>1</v>
      </c>
      <c r="CA18" s="109">
        <f t="shared" si="21"/>
        <v>1500</v>
      </c>
      <c r="CB18" s="109">
        <f t="shared" si="21"/>
        <v>5500</v>
      </c>
      <c r="CC18" s="107"/>
      <c r="CD18" s="108">
        <f t="shared" ref="CD18:CF18" si="22">AV18+BZ18</f>
        <v>1</v>
      </c>
      <c r="CE18" s="109">
        <f t="shared" si="22"/>
        <v>1500</v>
      </c>
      <c r="CF18" s="109">
        <f t="shared" si="22"/>
        <v>5500</v>
      </c>
      <c r="CG18" s="107"/>
      <c r="CH18" s="107"/>
    </row>
    <row r="19" ht="14.25" customHeight="1">
      <c r="A19" s="103"/>
      <c r="B19" s="104">
        <f t="shared" si="10"/>
        <v>44749</v>
      </c>
      <c r="C19" s="97"/>
      <c r="D19" s="105" t="s">
        <v>119</v>
      </c>
      <c r="E19" s="105"/>
      <c r="F19" s="105"/>
      <c r="G19" s="106">
        <v>0.0</v>
      </c>
      <c r="H19" s="105">
        <v>13.0</v>
      </c>
      <c r="I19" s="105">
        <v>15.0</v>
      </c>
      <c r="J19" s="105">
        <v>7.0</v>
      </c>
      <c r="K19" s="105">
        <v>0.0</v>
      </c>
      <c r="L19" s="107"/>
      <c r="M19" s="105">
        <v>0.0</v>
      </c>
      <c r="N19" s="105">
        <v>0.0</v>
      </c>
      <c r="O19" s="105">
        <v>0.0</v>
      </c>
      <c r="P19" s="107"/>
      <c r="Q19" s="105">
        <v>0.0</v>
      </c>
      <c r="R19" s="105">
        <v>0.0</v>
      </c>
      <c r="S19" s="105">
        <v>0.0</v>
      </c>
      <c r="T19" s="293">
        <f t="shared" si="6"/>
        <v>0</v>
      </c>
      <c r="U19" s="107"/>
      <c r="V19" s="105">
        <v>0.0</v>
      </c>
      <c r="W19" s="105">
        <v>0.0</v>
      </c>
      <c r="X19" s="105">
        <v>0.0</v>
      </c>
      <c r="Y19" s="105">
        <v>0.0</v>
      </c>
      <c r="Z19" s="105">
        <v>0.0</v>
      </c>
      <c r="AA19" s="106">
        <v>0.0</v>
      </c>
      <c r="AB19" s="106">
        <v>0.0</v>
      </c>
      <c r="AC19" s="107"/>
      <c r="AD19" s="105">
        <v>0.0</v>
      </c>
      <c r="AE19" s="105">
        <v>0.0</v>
      </c>
      <c r="AF19" s="105">
        <v>0.0</v>
      </c>
      <c r="AG19" s="105">
        <v>0.0</v>
      </c>
      <c r="AH19" s="105">
        <v>0.0</v>
      </c>
      <c r="AI19" s="105">
        <v>0.0</v>
      </c>
      <c r="AJ19" s="106">
        <v>0.0</v>
      </c>
      <c r="AK19" s="106">
        <v>0.0</v>
      </c>
      <c r="AL19" s="107"/>
      <c r="AM19" s="105">
        <v>0.0</v>
      </c>
      <c r="AN19" s="105">
        <v>0.0</v>
      </c>
      <c r="AO19" s="105">
        <v>0.0</v>
      </c>
      <c r="AP19" s="105">
        <v>0.0</v>
      </c>
      <c r="AQ19" s="105">
        <v>0.0</v>
      </c>
      <c r="AR19" s="105">
        <v>0.0</v>
      </c>
      <c r="AS19" s="106">
        <v>0.0</v>
      </c>
      <c r="AT19" s="106">
        <v>0.0</v>
      </c>
      <c r="AU19" s="110"/>
      <c r="AV19" s="108">
        <f t="shared" ref="AV19:AX19" si="23">sum(Z19+AI19+AR19)</f>
        <v>0</v>
      </c>
      <c r="AW19" s="109">
        <f t="shared" si="23"/>
        <v>0</v>
      </c>
      <c r="AX19" s="109">
        <f t="shared" si="23"/>
        <v>0</v>
      </c>
      <c r="AY19" s="107"/>
      <c r="AZ19" s="105">
        <v>1.0</v>
      </c>
      <c r="BA19" s="105">
        <v>1.0</v>
      </c>
      <c r="BB19" s="105">
        <v>0.0</v>
      </c>
      <c r="BC19" s="105">
        <v>0.0</v>
      </c>
      <c r="BD19" s="105">
        <v>0.0</v>
      </c>
      <c r="BE19" s="106">
        <v>0.0</v>
      </c>
      <c r="BF19" s="106">
        <v>0.0</v>
      </c>
      <c r="BG19" s="107"/>
      <c r="BH19" s="105">
        <v>0.0</v>
      </c>
      <c r="BI19" s="105">
        <v>0.0</v>
      </c>
      <c r="BJ19" s="105">
        <v>0.0</v>
      </c>
      <c r="BK19" s="105">
        <v>0.0</v>
      </c>
      <c r="BL19" s="105">
        <v>0.0</v>
      </c>
      <c r="BM19" s="105">
        <v>0.0</v>
      </c>
      <c r="BN19" s="106">
        <v>0.0</v>
      </c>
      <c r="BO19" s="106">
        <v>0.0</v>
      </c>
      <c r="BP19" s="107"/>
      <c r="BQ19" s="105">
        <v>5.0</v>
      </c>
      <c r="BR19" s="105">
        <v>5.0</v>
      </c>
      <c r="BS19" s="105">
        <v>0.0</v>
      </c>
      <c r="BT19" s="105">
        <v>0.0</v>
      </c>
      <c r="BU19" s="105">
        <v>0.0</v>
      </c>
      <c r="BV19" s="105">
        <v>1.0</v>
      </c>
      <c r="BW19" s="106">
        <v>2500.0</v>
      </c>
      <c r="BX19" s="106">
        <v>2500.0</v>
      </c>
      <c r="BY19" s="110"/>
      <c r="BZ19" s="108">
        <f t="shared" ref="BZ19:CB19" si="24">sum(BD19+BM19+BV19)</f>
        <v>1</v>
      </c>
      <c r="CA19" s="109">
        <f t="shared" si="24"/>
        <v>2500</v>
      </c>
      <c r="CB19" s="109">
        <f t="shared" si="24"/>
        <v>2500</v>
      </c>
      <c r="CC19" s="107"/>
      <c r="CD19" s="108">
        <f t="shared" ref="CD19:CF19" si="25">AV19+BZ19</f>
        <v>1</v>
      </c>
      <c r="CE19" s="109">
        <f t="shared" si="25"/>
        <v>2500</v>
      </c>
      <c r="CF19" s="109">
        <f t="shared" si="25"/>
        <v>2500</v>
      </c>
      <c r="CG19" s="107"/>
      <c r="CH19" s="107"/>
    </row>
    <row r="20" ht="14.25" customHeight="1">
      <c r="A20" s="103"/>
      <c r="B20" s="104">
        <f t="shared" si="10"/>
        <v>44750</v>
      </c>
      <c r="C20" s="97"/>
      <c r="D20" s="105" t="s">
        <v>119</v>
      </c>
      <c r="E20" s="105"/>
      <c r="F20" s="105"/>
      <c r="G20" s="106">
        <v>0.0</v>
      </c>
      <c r="H20" s="105">
        <v>10.0</v>
      </c>
      <c r="I20" s="105">
        <v>18.0</v>
      </c>
      <c r="J20" s="105">
        <v>10.0</v>
      </c>
      <c r="K20" s="105">
        <v>1.0</v>
      </c>
      <c r="L20" s="107"/>
      <c r="M20" s="105">
        <v>0.0</v>
      </c>
      <c r="N20" s="105">
        <v>0.0</v>
      </c>
      <c r="O20" s="105">
        <v>0.0</v>
      </c>
      <c r="P20" s="107"/>
      <c r="Q20" s="105">
        <v>0.0</v>
      </c>
      <c r="R20" s="105">
        <v>0.0</v>
      </c>
      <c r="S20" s="105">
        <v>0.0</v>
      </c>
      <c r="T20" s="293">
        <f t="shared" si="6"/>
        <v>1</v>
      </c>
      <c r="U20" s="107"/>
      <c r="V20" s="105">
        <v>0.0</v>
      </c>
      <c r="W20" s="105">
        <v>0.0</v>
      </c>
      <c r="X20" s="105">
        <v>0.0</v>
      </c>
      <c r="Y20" s="105">
        <v>0.0</v>
      </c>
      <c r="Z20" s="105">
        <v>0.0</v>
      </c>
      <c r="AA20" s="106">
        <v>0.0</v>
      </c>
      <c r="AB20" s="106">
        <v>0.0</v>
      </c>
      <c r="AC20" s="107"/>
      <c r="AD20" s="105">
        <v>0.0</v>
      </c>
      <c r="AE20" s="105">
        <v>0.0</v>
      </c>
      <c r="AF20" s="105">
        <v>0.0</v>
      </c>
      <c r="AG20" s="105">
        <v>0.0</v>
      </c>
      <c r="AH20" s="105">
        <v>0.0</v>
      </c>
      <c r="AI20" s="105">
        <v>0.0</v>
      </c>
      <c r="AJ20" s="106">
        <v>0.0</v>
      </c>
      <c r="AK20" s="106">
        <v>0.0</v>
      </c>
      <c r="AL20" s="107"/>
      <c r="AM20" s="105">
        <v>0.0</v>
      </c>
      <c r="AN20" s="105">
        <v>0.0</v>
      </c>
      <c r="AO20" s="105">
        <v>0.0</v>
      </c>
      <c r="AP20" s="105">
        <v>0.0</v>
      </c>
      <c r="AQ20" s="105">
        <v>0.0</v>
      </c>
      <c r="AR20" s="105">
        <v>0.0</v>
      </c>
      <c r="AS20" s="106">
        <v>0.0</v>
      </c>
      <c r="AT20" s="106">
        <v>0.0</v>
      </c>
      <c r="AU20" s="3"/>
      <c r="AV20" s="108">
        <f t="shared" ref="AV20:AX20" si="26">sum(Z20+AI20+AR20)</f>
        <v>0</v>
      </c>
      <c r="AW20" s="109">
        <f t="shared" si="26"/>
        <v>0</v>
      </c>
      <c r="AX20" s="109">
        <f t="shared" si="26"/>
        <v>0</v>
      </c>
      <c r="AY20" s="107"/>
      <c r="AZ20" s="105">
        <v>1.0</v>
      </c>
      <c r="BA20" s="105">
        <v>1.0</v>
      </c>
      <c r="BB20" s="105">
        <v>0.0</v>
      </c>
      <c r="BC20" s="105">
        <v>4.0</v>
      </c>
      <c r="BD20" s="105">
        <v>0.0</v>
      </c>
      <c r="BE20" s="106">
        <v>0.0</v>
      </c>
      <c r="BF20" s="106">
        <v>0.0</v>
      </c>
      <c r="BG20" s="107"/>
      <c r="BH20" s="325">
        <v>2.0</v>
      </c>
      <c r="BI20" s="325">
        <v>2.0</v>
      </c>
      <c r="BJ20" s="105">
        <v>0.0</v>
      </c>
      <c r="BK20" s="105">
        <v>0.0</v>
      </c>
      <c r="BL20" s="105">
        <v>0.0</v>
      </c>
      <c r="BM20" s="105">
        <v>0.0</v>
      </c>
      <c r="BN20" s="106">
        <v>0.0</v>
      </c>
      <c r="BO20" s="106">
        <v>0.0</v>
      </c>
      <c r="BP20" s="107"/>
      <c r="BQ20" s="105">
        <v>9.0</v>
      </c>
      <c r="BR20" s="105">
        <v>4.0</v>
      </c>
      <c r="BS20" s="105">
        <v>5.0</v>
      </c>
      <c r="BT20" s="105">
        <v>0.0</v>
      </c>
      <c r="BU20" s="105">
        <v>0.0</v>
      </c>
      <c r="BV20" s="105">
        <v>2.0</v>
      </c>
      <c r="BW20" s="106">
        <v>4500.0</v>
      </c>
      <c r="BX20" s="106">
        <v>5500.0</v>
      </c>
      <c r="BY20" s="3"/>
      <c r="BZ20" s="108">
        <f t="shared" ref="BZ20:CB20" si="27">sum(BD20+BM20+BV20)</f>
        <v>2</v>
      </c>
      <c r="CA20" s="109">
        <f t="shared" si="27"/>
        <v>4500</v>
      </c>
      <c r="CB20" s="109">
        <f t="shared" si="27"/>
        <v>5500</v>
      </c>
      <c r="CC20" s="107"/>
      <c r="CD20" s="108">
        <f t="shared" ref="CD20:CF20" si="28">AV20+BZ20</f>
        <v>2</v>
      </c>
      <c r="CE20" s="109">
        <f t="shared" si="28"/>
        <v>4500</v>
      </c>
      <c r="CF20" s="109">
        <f t="shared" si="28"/>
        <v>5500</v>
      </c>
      <c r="CG20" s="107"/>
      <c r="CH20" s="107"/>
    </row>
    <row r="21" ht="14.25" customHeight="1">
      <c r="A21" s="103"/>
      <c r="B21" s="104">
        <f t="shared" si="10"/>
        <v>44751</v>
      </c>
      <c r="C21" s="97"/>
      <c r="D21" s="105" t="s">
        <v>119</v>
      </c>
      <c r="E21" s="105"/>
      <c r="F21" s="105"/>
      <c r="G21" s="106">
        <v>0.0</v>
      </c>
      <c r="H21" s="105">
        <v>5.0</v>
      </c>
      <c r="I21" s="105">
        <v>21.0</v>
      </c>
      <c r="J21" s="105">
        <v>5.0</v>
      </c>
      <c r="K21" s="105">
        <v>2.0</v>
      </c>
      <c r="L21" s="107"/>
      <c r="M21" s="105">
        <v>0.0</v>
      </c>
      <c r="N21" s="105">
        <v>0.0</v>
      </c>
      <c r="O21" s="105">
        <v>0.0</v>
      </c>
      <c r="P21" s="107"/>
      <c r="Q21" s="105">
        <v>0.0</v>
      </c>
      <c r="R21" s="105">
        <v>0.0</v>
      </c>
      <c r="S21" s="105">
        <v>0.0</v>
      </c>
      <c r="T21" s="293">
        <f t="shared" si="6"/>
        <v>2</v>
      </c>
      <c r="U21" s="107"/>
      <c r="V21" s="105">
        <v>0.0</v>
      </c>
      <c r="W21" s="105">
        <v>0.0</v>
      </c>
      <c r="X21" s="105">
        <v>0.0</v>
      </c>
      <c r="Y21" s="105">
        <v>0.0</v>
      </c>
      <c r="Z21" s="105">
        <v>0.0</v>
      </c>
      <c r="AA21" s="106">
        <v>0.0</v>
      </c>
      <c r="AB21" s="106">
        <v>0.0</v>
      </c>
      <c r="AC21" s="107"/>
      <c r="AD21" s="105">
        <v>0.0</v>
      </c>
      <c r="AE21" s="105">
        <v>0.0</v>
      </c>
      <c r="AF21" s="105">
        <v>0.0</v>
      </c>
      <c r="AG21" s="105">
        <v>0.0</v>
      </c>
      <c r="AH21" s="105">
        <v>0.0</v>
      </c>
      <c r="AI21" s="105">
        <v>0.0</v>
      </c>
      <c r="AJ21" s="106">
        <v>0.0</v>
      </c>
      <c r="AK21" s="106">
        <v>0.0</v>
      </c>
      <c r="AL21" s="107"/>
      <c r="AM21" s="105">
        <v>0.0</v>
      </c>
      <c r="AN21" s="105">
        <v>0.0</v>
      </c>
      <c r="AO21" s="105">
        <v>0.0</v>
      </c>
      <c r="AP21" s="105">
        <v>0.0</v>
      </c>
      <c r="AQ21" s="105">
        <v>0.0</v>
      </c>
      <c r="AR21" s="105">
        <v>0.0</v>
      </c>
      <c r="AS21" s="106">
        <v>0.0</v>
      </c>
      <c r="AT21" s="106">
        <v>0.0</v>
      </c>
      <c r="AU21" s="3"/>
      <c r="AV21" s="108">
        <f t="shared" ref="AV21:AX21" si="29">sum(Z21+AI21+AR21)</f>
        <v>0</v>
      </c>
      <c r="AW21" s="109">
        <f t="shared" si="29"/>
        <v>0</v>
      </c>
      <c r="AX21" s="109">
        <f t="shared" si="29"/>
        <v>0</v>
      </c>
      <c r="AY21" s="107"/>
      <c r="AZ21" s="105">
        <v>1.0</v>
      </c>
      <c r="BA21" s="105">
        <v>0.0</v>
      </c>
      <c r="BB21" s="105">
        <v>0.0</v>
      </c>
      <c r="BC21" s="105">
        <v>0.0</v>
      </c>
      <c r="BD21" s="105">
        <v>2.0</v>
      </c>
      <c r="BE21" s="106">
        <v>2500.0</v>
      </c>
      <c r="BF21" s="106">
        <v>4000.0</v>
      </c>
      <c r="BG21" s="107"/>
      <c r="BH21" s="314">
        <v>1.0</v>
      </c>
      <c r="BI21" s="314">
        <v>1.0</v>
      </c>
      <c r="BJ21" s="105">
        <v>0.0</v>
      </c>
      <c r="BK21" s="105">
        <v>0.0</v>
      </c>
      <c r="BL21" s="105">
        <v>0.0</v>
      </c>
      <c r="BM21" s="105">
        <v>0.0</v>
      </c>
      <c r="BN21" s="106">
        <v>0.0</v>
      </c>
      <c r="BO21" s="106">
        <v>0.0</v>
      </c>
      <c r="BP21" s="107"/>
      <c r="BQ21" s="105">
        <v>4.0</v>
      </c>
      <c r="BR21" s="105">
        <v>4.0</v>
      </c>
      <c r="BS21" s="105">
        <v>0.0</v>
      </c>
      <c r="BT21" s="105">
        <v>0.0</v>
      </c>
      <c r="BU21" s="105">
        <v>0.0</v>
      </c>
      <c r="BV21" s="105">
        <v>0.0</v>
      </c>
      <c r="BW21" s="106">
        <v>0.0</v>
      </c>
      <c r="BX21" s="106">
        <v>0.0</v>
      </c>
      <c r="BY21" s="3"/>
      <c r="BZ21" s="108">
        <f t="shared" ref="BZ21:CB21" si="30">sum(BD21+BM21+BV21)</f>
        <v>2</v>
      </c>
      <c r="CA21" s="109">
        <f t="shared" si="30"/>
        <v>2500</v>
      </c>
      <c r="CB21" s="109">
        <f t="shared" si="30"/>
        <v>4000</v>
      </c>
      <c r="CC21" s="107"/>
      <c r="CD21" s="108">
        <f t="shared" ref="CD21:CF21" si="31">AV21+BZ21</f>
        <v>2</v>
      </c>
      <c r="CE21" s="109">
        <f t="shared" si="31"/>
        <v>2500</v>
      </c>
      <c r="CF21" s="109">
        <f t="shared" si="31"/>
        <v>4000</v>
      </c>
      <c r="CG21" s="107"/>
      <c r="CH21" s="107"/>
    </row>
    <row r="22" ht="14.25" customHeight="1">
      <c r="A22" s="103"/>
      <c r="B22" s="104">
        <f t="shared" si="10"/>
        <v>44752</v>
      </c>
      <c r="C22" s="97"/>
      <c r="D22" s="105" t="s">
        <v>119</v>
      </c>
      <c r="E22" s="105"/>
      <c r="F22" s="105"/>
      <c r="G22" s="106">
        <v>0.0</v>
      </c>
      <c r="H22" s="105">
        <v>2.0</v>
      </c>
      <c r="I22" s="105">
        <v>8.0</v>
      </c>
      <c r="J22" s="105">
        <v>6.0</v>
      </c>
      <c r="K22" s="105">
        <v>1.0</v>
      </c>
      <c r="L22" s="107"/>
      <c r="M22" s="105">
        <v>0.0</v>
      </c>
      <c r="N22" s="105">
        <v>0.0</v>
      </c>
      <c r="O22" s="105">
        <v>0.0</v>
      </c>
      <c r="P22" s="107"/>
      <c r="Q22" s="105">
        <v>0.0</v>
      </c>
      <c r="R22" s="105">
        <v>0.0</v>
      </c>
      <c r="S22" s="105">
        <v>0.0</v>
      </c>
      <c r="T22" s="293">
        <f t="shared" si="6"/>
        <v>1</v>
      </c>
      <c r="U22" s="107"/>
      <c r="V22" s="105">
        <v>0.0</v>
      </c>
      <c r="W22" s="105">
        <v>0.0</v>
      </c>
      <c r="X22" s="105">
        <v>0.0</v>
      </c>
      <c r="Y22" s="105">
        <v>0.0</v>
      </c>
      <c r="Z22" s="105">
        <v>0.0</v>
      </c>
      <c r="AA22" s="106">
        <v>0.0</v>
      </c>
      <c r="AB22" s="106">
        <v>0.0</v>
      </c>
      <c r="AC22" s="107"/>
      <c r="AD22" s="105">
        <v>0.0</v>
      </c>
      <c r="AE22" s="105">
        <v>0.0</v>
      </c>
      <c r="AF22" s="105">
        <v>0.0</v>
      </c>
      <c r="AG22" s="105">
        <v>0.0</v>
      </c>
      <c r="AH22" s="105">
        <v>0.0</v>
      </c>
      <c r="AI22" s="105">
        <v>0.0</v>
      </c>
      <c r="AJ22" s="106">
        <v>0.0</v>
      </c>
      <c r="AK22" s="106">
        <v>0.0</v>
      </c>
      <c r="AL22" s="107"/>
      <c r="AM22" s="105">
        <v>0.0</v>
      </c>
      <c r="AN22" s="105">
        <v>0.0</v>
      </c>
      <c r="AO22" s="105">
        <v>0.0</v>
      </c>
      <c r="AP22" s="105">
        <v>0.0</v>
      </c>
      <c r="AQ22" s="105">
        <v>0.0</v>
      </c>
      <c r="AR22" s="105">
        <v>0.0</v>
      </c>
      <c r="AS22" s="106">
        <v>0.0</v>
      </c>
      <c r="AT22" s="106">
        <v>0.0</v>
      </c>
      <c r="AU22" s="3"/>
      <c r="AV22" s="108">
        <f t="shared" ref="AV22:AX22" si="32">sum(Z22+AI22+AR22)</f>
        <v>0</v>
      </c>
      <c r="AW22" s="109">
        <f t="shared" si="32"/>
        <v>0</v>
      </c>
      <c r="AX22" s="109">
        <f t="shared" si="32"/>
        <v>0</v>
      </c>
      <c r="AY22" s="107"/>
      <c r="AZ22" s="105">
        <v>0.0</v>
      </c>
      <c r="BA22" s="105">
        <v>0.0</v>
      </c>
      <c r="BB22" s="105">
        <v>0.0</v>
      </c>
      <c r="BC22" s="105">
        <v>0.0</v>
      </c>
      <c r="BD22" s="105">
        <v>0.0</v>
      </c>
      <c r="BE22" s="106">
        <v>0.0</v>
      </c>
      <c r="BF22" s="106">
        <v>0.0</v>
      </c>
      <c r="BG22" s="107"/>
      <c r="BH22" s="105">
        <v>0.0</v>
      </c>
      <c r="BI22" s="105">
        <v>0.0</v>
      </c>
      <c r="BJ22" s="105">
        <v>0.0</v>
      </c>
      <c r="BK22" s="105">
        <v>0.0</v>
      </c>
      <c r="BL22" s="105">
        <v>0.0</v>
      </c>
      <c r="BM22" s="105">
        <v>0.0</v>
      </c>
      <c r="BN22" s="106">
        <v>0.0</v>
      </c>
      <c r="BO22" s="106">
        <v>0.0</v>
      </c>
      <c r="BP22" s="107"/>
      <c r="BQ22" s="105">
        <v>1.0</v>
      </c>
      <c r="BR22" s="105">
        <v>0.0</v>
      </c>
      <c r="BS22" s="105">
        <v>0.0</v>
      </c>
      <c r="BT22" s="105">
        <v>0.0</v>
      </c>
      <c r="BU22" s="105">
        <v>0.0</v>
      </c>
      <c r="BV22" s="105">
        <v>0.0</v>
      </c>
      <c r="BW22" s="106">
        <v>0.0</v>
      </c>
      <c r="BX22" s="106">
        <v>0.0</v>
      </c>
      <c r="BY22" s="3"/>
      <c r="BZ22" s="108">
        <f t="shared" ref="BZ22:CB22" si="33">sum(BD22+BM22+BV22)</f>
        <v>0</v>
      </c>
      <c r="CA22" s="109">
        <f t="shared" si="33"/>
        <v>0</v>
      </c>
      <c r="CB22" s="109">
        <f t="shared" si="33"/>
        <v>0</v>
      </c>
      <c r="CC22" s="107"/>
      <c r="CD22" s="108">
        <f t="shared" ref="CD22:CF22" si="34">AV22+BZ22</f>
        <v>0</v>
      </c>
      <c r="CE22" s="109">
        <f t="shared" si="34"/>
        <v>0</v>
      </c>
      <c r="CF22" s="109">
        <f t="shared" si="34"/>
        <v>0</v>
      </c>
      <c r="CG22" s="107"/>
      <c r="CH22" s="107"/>
    </row>
    <row r="23" ht="14.25" customHeight="1">
      <c r="A23" s="103"/>
      <c r="B23" s="104">
        <f t="shared" si="10"/>
        <v>44753</v>
      </c>
      <c r="C23" s="97"/>
      <c r="D23" s="105" t="s">
        <v>119</v>
      </c>
      <c r="E23" s="105"/>
      <c r="F23" s="105"/>
      <c r="G23" s="106">
        <v>0.0</v>
      </c>
      <c r="H23" s="105">
        <v>4.0</v>
      </c>
      <c r="I23" s="105">
        <v>9.0</v>
      </c>
      <c r="J23" s="105">
        <v>5.0</v>
      </c>
      <c r="K23" s="105">
        <v>2.0</v>
      </c>
      <c r="L23" s="107"/>
      <c r="M23" s="105">
        <v>0.0</v>
      </c>
      <c r="N23" s="105">
        <v>0.0</v>
      </c>
      <c r="O23" s="105">
        <v>0.0</v>
      </c>
      <c r="P23" s="107"/>
      <c r="Q23" s="105">
        <v>0.0</v>
      </c>
      <c r="R23" s="105">
        <v>0.0</v>
      </c>
      <c r="S23" s="105">
        <v>0.0</v>
      </c>
      <c r="T23" s="293">
        <f t="shared" si="6"/>
        <v>2</v>
      </c>
      <c r="U23" s="107"/>
      <c r="V23" s="105">
        <v>0.0</v>
      </c>
      <c r="W23" s="105">
        <v>0.0</v>
      </c>
      <c r="X23" s="105">
        <v>0.0</v>
      </c>
      <c r="Y23" s="105">
        <v>0.0</v>
      </c>
      <c r="Z23" s="105">
        <v>0.0</v>
      </c>
      <c r="AA23" s="106">
        <v>0.0</v>
      </c>
      <c r="AB23" s="106">
        <v>0.0</v>
      </c>
      <c r="AC23" s="107"/>
      <c r="AD23" s="105">
        <v>0.0</v>
      </c>
      <c r="AE23" s="105">
        <v>0.0</v>
      </c>
      <c r="AF23" s="105">
        <v>0.0</v>
      </c>
      <c r="AG23" s="105">
        <v>0.0</v>
      </c>
      <c r="AH23" s="105">
        <v>0.0</v>
      </c>
      <c r="AI23" s="105">
        <v>0.0</v>
      </c>
      <c r="AJ23" s="106">
        <v>0.0</v>
      </c>
      <c r="AK23" s="106">
        <v>0.0</v>
      </c>
      <c r="AL23" s="107"/>
      <c r="AM23" s="105">
        <v>0.0</v>
      </c>
      <c r="AN23" s="105">
        <v>0.0</v>
      </c>
      <c r="AO23" s="105">
        <v>0.0</v>
      </c>
      <c r="AP23" s="105">
        <v>0.0</v>
      </c>
      <c r="AQ23" s="105">
        <v>0.0</v>
      </c>
      <c r="AR23" s="105">
        <v>0.0</v>
      </c>
      <c r="AS23" s="106">
        <v>0.0</v>
      </c>
      <c r="AT23" s="106">
        <v>0.0</v>
      </c>
      <c r="AU23" s="3"/>
      <c r="AV23" s="108">
        <f t="shared" ref="AV23:AX23" si="35">sum(Z23+AI23+AR23)</f>
        <v>0</v>
      </c>
      <c r="AW23" s="109">
        <f t="shared" si="35"/>
        <v>0</v>
      </c>
      <c r="AX23" s="109">
        <f t="shared" si="35"/>
        <v>0</v>
      </c>
      <c r="AY23" s="107"/>
      <c r="AZ23" s="105">
        <v>5.0</v>
      </c>
      <c r="BA23" s="105">
        <v>3.0</v>
      </c>
      <c r="BB23" s="105">
        <v>2.0</v>
      </c>
      <c r="BC23" s="105">
        <v>0.0</v>
      </c>
      <c r="BD23" s="105">
        <v>4.0</v>
      </c>
      <c r="BE23" s="106">
        <v>8500.0</v>
      </c>
      <c r="BF23" s="106">
        <v>8500.0</v>
      </c>
      <c r="BG23" s="107"/>
      <c r="BH23" s="105">
        <v>0.0</v>
      </c>
      <c r="BI23" s="105">
        <v>0.0</v>
      </c>
      <c r="BJ23" s="105">
        <v>0.0</v>
      </c>
      <c r="BK23" s="105">
        <v>0.0</v>
      </c>
      <c r="BL23" s="105">
        <v>0.0</v>
      </c>
      <c r="BM23" s="105">
        <v>0.0</v>
      </c>
      <c r="BN23" s="106">
        <v>0.0</v>
      </c>
      <c r="BO23" s="106">
        <v>0.0</v>
      </c>
      <c r="BP23" s="107"/>
      <c r="BQ23" s="105">
        <v>6.0</v>
      </c>
      <c r="BR23" s="105">
        <v>3.0</v>
      </c>
      <c r="BS23" s="105">
        <v>3.0</v>
      </c>
      <c r="BT23" s="105">
        <v>0.0</v>
      </c>
      <c r="BU23" s="105">
        <v>0.0</v>
      </c>
      <c r="BV23" s="105">
        <v>0.0</v>
      </c>
      <c r="BW23" s="106">
        <v>0.0</v>
      </c>
      <c r="BX23" s="106">
        <v>0.0</v>
      </c>
      <c r="BY23" s="3"/>
      <c r="BZ23" s="108">
        <f t="shared" ref="BZ23:CB23" si="36">sum(BD23+BM23+BV23)</f>
        <v>4</v>
      </c>
      <c r="CA23" s="109">
        <f t="shared" si="36"/>
        <v>8500</v>
      </c>
      <c r="CB23" s="109">
        <f t="shared" si="36"/>
        <v>8500</v>
      </c>
      <c r="CC23" s="107"/>
      <c r="CD23" s="108">
        <f t="shared" ref="CD23:CF23" si="37">AV23+BZ23</f>
        <v>4</v>
      </c>
      <c r="CE23" s="109">
        <f t="shared" si="37"/>
        <v>8500</v>
      </c>
      <c r="CF23" s="109">
        <f t="shared" si="37"/>
        <v>8500</v>
      </c>
      <c r="CG23" s="107"/>
      <c r="CH23" s="107"/>
    </row>
    <row r="24" ht="14.25" customHeight="1">
      <c r="A24" s="103"/>
      <c r="B24" s="104">
        <f t="shared" si="10"/>
        <v>44754</v>
      </c>
      <c r="C24" s="97"/>
      <c r="D24" s="105" t="s">
        <v>119</v>
      </c>
      <c r="E24" s="105"/>
      <c r="F24" s="105"/>
      <c r="G24" s="106">
        <v>0.0</v>
      </c>
      <c r="H24" s="105">
        <v>5.0</v>
      </c>
      <c r="I24" s="105">
        <v>15.0</v>
      </c>
      <c r="J24" s="105">
        <v>8.0</v>
      </c>
      <c r="K24" s="105">
        <v>0.0</v>
      </c>
      <c r="L24" s="107"/>
      <c r="M24" s="105">
        <v>0.0</v>
      </c>
      <c r="N24" s="105">
        <v>0.0</v>
      </c>
      <c r="O24" s="105">
        <v>0.0</v>
      </c>
      <c r="P24" s="107"/>
      <c r="Q24" s="105">
        <v>0.0</v>
      </c>
      <c r="R24" s="105">
        <v>0.0</v>
      </c>
      <c r="S24" s="105">
        <v>0.0</v>
      </c>
      <c r="T24" s="293">
        <f t="shared" si="6"/>
        <v>0</v>
      </c>
      <c r="U24" s="107"/>
      <c r="V24" s="105">
        <v>0.0</v>
      </c>
      <c r="W24" s="105">
        <v>0.0</v>
      </c>
      <c r="X24" s="105">
        <v>0.0</v>
      </c>
      <c r="Y24" s="105">
        <v>0.0</v>
      </c>
      <c r="Z24" s="105">
        <v>0.0</v>
      </c>
      <c r="AA24" s="106">
        <v>0.0</v>
      </c>
      <c r="AB24" s="106">
        <v>0.0</v>
      </c>
      <c r="AC24" s="107"/>
      <c r="AD24" s="105">
        <v>2.0</v>
      </c>
      <c r="AE24" s="105">
        <v>0.0</v>
      </c>
      <c r="AF24" s="105">
        <v>2.0</v>
      </c>
      <c r="AG24" s="105">
        <v>0.0</v>
      </c>
      <c r="AH24" s="105">
        <v>0.0</v>
      </c>
      <c r="AI24" s="105">
        <v>0.0</v>
      </c>
      <c r="AJ24" s="106">
        <v>0.0</v>
      </c>
      <c r="AK24" s="106">
        <v>0.0</v>
      </c>
      <c r="AL24" s="107"/>
      <c r="AM24" s="105">
        <v>0.0</v>
      </c>
      <c r="AN24" s="105">
        <v>0.0</v>
      </c>
      <c r="AO24" s="105">
        <v>0.0</v>
      </c>
      <c r="AP24" s="105">
        <v>0.0</v>
      </c>
      <c r="AQ24" s="105">
        <v>0.0</v>
      </c>
      <c r="AR24" s="105">
        <v>0.0</v>
      </c>
      <c r="AS24" s="106">
        <v>0.0</v>
      </c>
      <c r="AT24" s="106">
        <v>0.0</v>
      </c>
      <c r="AU24" s="3"/>
      <c r="AV24" s="108">
        <f t="shared" ref="AV24:AX24" si="38">sum(Z24+AI24+AR24)</f>
        <v>0</v>
      </c>
      <c r="AW24" s="109">
        <f t="shared" si="38"/>
        <v>0</v>
      </c>
      <c r="AX24" s="109">
        <f t="shared" si="38"/>
        <v>0</v>
      </c>
      <c r="AY24" s="107"/>
      <c r="AZ24" s="105">
        <v>0.0</v>
      </c>
      <c r="BA24" s="105">
        <v>0.0</v>
      </c>
      <c r="BB24" s="105">
        <v>0.0</v>
      </c>
      <c r="BC24" s="105">
        <v>0.0</v>
      </c>
      <c r="BD24" s="105">
        <v>0.0</v>
      </c>
      <c r="BE24" s="106">
        <v>0.0</v>
      </c>
      <c r="BF24" s="106">
        <v>0.0</v>
      </c>
      <c r="BG24" s="107"/>
      <c r="BH24" s="105">
        <v>0.0</v>
      </c>
      <c r="BI24" s="105">
        <v>0.0</v>
      </c>
      <c r="BJ24" s="105">
        <v>0.0</v>
      </c>
      <c r="BK24" s="105">
        <v>0.0</v>
      </c>
      <c r="BL24" s="105">
        <v>0.0</v>
      </c>
      <c r="BM24" s="105">
        <v>0.0</v>
      </c>
      <c r="BN24" s="106">
        <v>0.0</v>
      </c>
      <c r="BO24" s="106">
        <v>0.0</v>
      </c>
      <c r="BP24" s="107"/>
      <c r="BQ24" s="105">
        <v>0.0</v>
      </c>
      <c r="BR24" s="105">
        <v>0.0</v>
      </c>
      <c r="BS24" s="105">
        <v>0.0</v>
      </c>
      <c r="BT24" s="105">
        <v>0.0</v>
      </c>
      <c r="BU24" s="105">
        <v>0.0</v>
      </c>
      <c r="BV24" s="105">
        <v>0.0</v>
      </c>
      <c r="BW24" s="106">
        <v>0.0</v>
      </c>
      <c r="BX24" s="106">
        <v>0.0</v>
      </c>
      <c r="BY24" s="3"/>
      <c r="BZ24" s="108">
        <f t="shared" ref="BZ24:CB24" si="39">sum(BD24+BM24+BV24)</f>
        <v>0</v>
      </c>
      <c r="CA24" s="109">
        <f t="shared" si="39"/>
        <v>0</v>
      </c>
      <c r="CB24" s="109">
        <f t="shared" si="39"/>
        <v>0</v>
      </c>
      <c r="CC24" s="107"/>
      <c r="CD24" s="108">
        <f t="shared" ref="CD24:CF24" si="40">AV24+BZ24</f>
        <v>0</v>
      </c>
      <c r="CE24" s="109">
        <f t="shared" si="40"/>
        <v>0</v>
      </c>
      <c r="CF24" s="109">
        <f t="shared" si="40"/>
        <v>0</v>
      </c>
      <c r="CG24" s="107"/>
      <c r="CH24" s="107"/>
    </row>
    <row r="25" ht="14.25" customHeight="1">
      <c r="A25" s="103"/>
      <c r="B25" s="104">
        <f t="shared" si="10"/>
        <v>44755</v>
      </c>
      <c r="C25" s="97"/>
      <c r="D25" s="105" t="s">
        <v>119</v>
      </c>
      <c r="E25" s="105"/>
      <c r="F25" s="105"/>
      <c r="G25" s="106">
        <v>0.0</v>
      </c>
      <c r="H25" s="105">
        <v>4.0</v>
      </c>
      <c r="I25" s="105">
        <v>12.0</v>
      </c>
      <c r="J25" s="105">
        <v>5.0</v>
      </c>
      <c r="K25" s="105">
        <v>4.0</v>
      </c>
      <c r="L25" s="107"/>
      <c r="M25" s="105">
        <v>0.0</v>
      </c>
      <c r="N25" s="105">
        <v>0.0</v>
      </c>
      <c r="O25" s="105">
        <v>0.0</v>
      </c>
      <c r="P25" s="107"/>
      <c r="Q25" s="105">
        <v>0.0</v>
      </c>
      <c r="R25" s="105">
        <v>0.0</v>
      </c>
      <c r="S25" s="105">
        <v>0.0</v>
      </c>
      <c r="T25" s="293">
        <f t="shared" si="6"/>
        <v>4</v>
      </c>
      <c r="U25" s="107"/>
      <c r="V25" s="105">
        <v>0.0</v>
      </c>
      <c r="W25" s="105">
        <v>0.0</v>
      </c>
      <c r="X25" s="105">
        <v>0.0</v>
      </c>
      <c r="Y25" s="105">
        <v>0.0</v>
      </c>
      <c r="Z25" s="105">
        <v>0.0</v>
      </c>
      <c r="AA25" s="106">
        <v>0.0</v>
      </c>
      <c r="AB25" s="106">
        <v>0.0</v>
      </c>
      <c r="AC25" s="107"/>
      <c r="AD25" s="105">
        <v>0.0</v>
      </c>
      <c r="AE25" s="105">
        <v>0.0</v>
      </c>
      <c r="AF25" s="105">
        <v>0.0</v>
      </c>
      <c r="AG25" s="105">
        <v>0.0</v>
      </c>
      <c r="AH25" s="105">
        <v>0.0</v>
      </c>
      <c r="AI25" s="105">
        <v>0.0</v>
      </c>
      <c r="AJ25" s="106">
        <v>0.0</v>
      </c>
      <c r="AK25" s="106">
        <v>0.0</v>
      </c>
      <c r="AL25" s="107"/>
      <c r="AM25" s="105">
        <v>1.0</v>
      </c>
      <c r="AN25" s="105">
        <v>1.0</v>
      </c>
      <c r="AO25" s="105">
        <v>0.0</v>
      </c>
      <c r="AP25" s="105">
        <v>0.0</v>
      </c>
      <c r="AQ25" s="105">
        <v>1.0</v>
      </c>
      <c r="AR25" s="105">
        <v>1.0</v>
      </c>
      <c r="AS25" s="106">
        <v>2500.0</v>
      </c>
      <c r="AT25" s="106">
        <v>2500.0</v>
      </c>
      <c r="AU25" s="3"/>
      <c r="AV25" s="108">
        <f t="shared" ref="AV25:AX25" si="41">sum(Z25+AI25+AR25)</f>
        <v>1</v>
      </c>
      <c r="AW25" s="109">
        <f t="shared" si="41"/>
        <v>2500</v>
      </c>
      <c r="AX25" s="109">
        <f t="shared" si="41"/>
        <v>2500</v>
      </c>
      <c r="AY25" s="107"/>
      <c r="AZ25" s="105">
        <v>0.0</v>
      </c>
      <c r="BA25" s="105">
        <v>0.0</v>
      </c>
      <c r="BB25" s="105">
        <v>0.0</v>
      </c>
      <c r="BC25" s="105">
        <v>0.0</v>
      </c>
      <c r="BD25" s="105">
        <v>0.0</v>
      </c>
      <c r="BE25" s="106">
        <v>0.0</v>
      </c>
      <c r="BF25" s="106">
        <v>0.0</v>
      </c>
      <c r="BG25" s="107"/>
      <c r="BH25" s="105">
        <v>0.0</v>
      </c>
      <c r="BI25" s="105">
        <v>0.0</v>
      </c>
      <c r="BJ25" s="105">
        <v>0.0</v>
      </c>
      <c r="BK25" s="105">
        <v>0.0</v>
      </c>
      <c r="BL25" s="105">
        <v>0.0</v>
      </c>
      <c r="BM25" s="105">
        <v>0.0</v>
      </c>
      <c r="BN25" s="106">
        <v>0.0</v>
      </c>
      <c r="BO25" s="106">
        <v>0.0</v>
      </c>
      <c r="BP25" s="107"/>
      <c r="BQ25" s="105">
        <v>0.0</v>
      </c>
      <c r="BR25" s="105">
        <v>0.0</v>
      </c>
      <c r="BS25" s="105">
        <v>0.0</v>
      </c>
      <c r="BT25" s="105">
        <v>0.0</v>
      </c>
      <c r="BU25" s="105">
        <v>0.0</v>
      </c>
      <c r="BV25" s="105">
        <v>0.0</v>
      </c>
      <c r="BW25" s="106">
        <v>0.0</v>
      </c>
      <c r="BX25" s="106">
        <v>0.0</v>
      </c>
      <c r="BY25" s="3"/>
      <c r="BZ25" s="108">
        <f t="shared" ref="BZ25:CB25" si="42">sum(BD25+BM25+BV25)</f>
        <v>0</v>
      </c>
      <c r="CA25" s="109">
        <f t="shared" si="42"/>
        <v>0</v>
      </c>
      <c r="CB25" s="109">
        <f t="shared" si="42"/>
        <v>0</v>
      </c>
      <c r="CC25" s="107"/>
      <c r="CD25" s="108">
        <f t="shared" ref="CD25:CF25" si="43">AV25+BZ25</f>
        <v>1</v>
      </c>
      <c r="CE25" s="109">
        <f t="shared" si="43"/>
        <v>2500</v>
      </c>
      <c r="CF25" s="109">
        <f t="shared" si="43"/>
        <v>2500</v>
      </c>
      <c r="CG25" s="107"/>
      <c r="CH25" s="107"/>
    </row>
    <row r="26" ht="14.25" customHeight="1">
      <c r="A26" s="103"/>
      <c r="B26" s="104">
        <f t="shared" si="10"/>
        <v>44756</v>
      </c>
      <c r="C26" s="97"/>
      <c r="D26" s="105" t="s">
        <v>119</v>
      </c>
      <c r="E26" s="105"/>
      <c r="F26" s="105"/>
      <c r="G26" s="106">
        <v>0.0</v>
      </c>
      <c r="H26" s="105">
        <v>5.0</v>
      </c>
      <c r="I26" s="105">
        <v>25.0</v>
      </c>
      <c r="J26" s="105">
        <v>6.0</v>
      </c>
      <c r="K26" s="105">
        <v>2.0</v>
      </c>
      <c r="L26" s="107"/>
      <c r="M26" s="105">
        <v>0.0</v>
      </c>
      <c r="N26" s="105">
        <v>0.0</v>
      </c>
      <c r="O26" s="105">
        <v>0.0</v>
      </c>
      <c r="P26" s="107"/>
      <c r="Q26" s="105">
        <v>0.0</v>
      </c>
      <c r="R26" s="105">
        <v>0.0</v>
      </c>
      <c r="S26" s="105">
        <v>0.0</v>
      </c>
      <c r="T26" s="293">
        <f t="shared" si="6"/>
        <v>2</v>
      </c>
      <c r="U26" s="107"/>
      <c r="V26" s="105">
        <v>0.0</v>
      </c>
      <c r="W26" s="105">
        <v>0.0</v>
      </c>
      <c r="X26" s="105">
        <v>0.0</v>
      </c>
      <c r="Y26" s="105">
        <v>0.0</v>
      </c>
      <c r="Z26" s="105">
        <v>0.0</v>
      </c>
      <c r="AA26" s="106">
        <v>0.0</v>
      </c>
      <c r="AB26" s="106">
        <v>0.0</v>
      </c>
      <c r="AC26" s="107"/>
      <c r="AD26" s="105">
        <v>1.0</v>
      </c>
      <c r="AE26" s="105">
        <v>1.0</v>
      </c>
      <c r="AF26" s="105">
        <v>0.0</v>
      </c>
      <c r="AG26" s="105">
        <v>0.0</v>
      </c>
      <c r="AH26" s="105">
        <v>0.0</v>
      </c>
      <c r="AI26" s="105">
        <v>1.0</v>
      </c>
      <c r="AJ26" s="106">
        <v>2500.0</v>
      </c>
      <c r="AK26" s="106">
        <v>2500.0</v>
      </c>
      <c r="AL26" s="107"/>
      <c r="AM26" s="105">
        <v>1.0</v>
      </c>
      <c r="AN26" s="105">
        <v>1.0</v>
      </c>
      <c r="AO26" s="105">
        <v>0.0</v>
      </c>
      <c r="AP26" s="105">
        <v>0.0</v>
      </c>
      <c r="AQ26" s="105">
        <v>0.0</v>
      </c>
      <c r="AR26" s="105">
        <v>0.0</v>
      </c>
      <c r="AS26" s="106">
        <v>0.0</v>
      </c>
      <c r="AT26" s="106">
        <v>0.0</v>
      </c>
      <c r="AU26" s="3"/>
      <c r="AV26" s="108">
        <f t="shared" ref="AV26:AX26" si="44">sum(Z26+AI26+AR26)</f>
        <v>1</v>
      </c>
      <c r="AW26" s="109">
        <f t="shared" si="44"/>
        <v>2500</v>
      </c>
      <c r="AX26" s="109">
        <f t="shared" si="44"/>
        <v>2500</v>
      </c>
      <c r="AY26" s="107"/>
      <c r="AZ26" s="105">
        <v>0.0</v>
      </c>
      <c r="BA26" s="105">
        <v>0.0</v>
      </c>
      <c r="BB26" s="105">
        <v>0.0</v>
      </c>
      <c r="BC26" s="105">
        <v>0.0</v>
      </c>
      <c r="BD26" s="105">
        <v>0.0</v>
      </c>
      <c r="BE26" s="106">
        <v>0.0</v>
      </c>
      <c r="BF26" s="106">
        <v>0.0</v>
      </c>
      <c r="BG26" s="107"/>
      <c r="BH26" s="105">
        <v>0.0</v>
      </c>
      <c r="BI26" s="105">
        <v>0.0</v>
      </c>
      <c r="BJ26" s="105">
        <v>0.0</v>
      </c>
      <c r="BK26" s="105">
        <v>0.0</v>
      </c>
      <c r="BL26" s="105">
        <v>0.0</v>
      </c>
      <c r="BM26" s="105">
        <v>0.0</v>
      </c>
      <c r="BN26" s="106">
        <v>0.0</v>
      </c>
      <c r="BO26" s="106">
        <v>0.0</v>
      </c>
      <c r="BP26" s="107"/>
      <c r="BQ26" s="105">
        <v>0.0</v>
      </c>
      <c r="BR26" s="105">
        <v>0.0</v>
      </c>
      <c r="BS26" s="105">
        <v>0.0</v>
      </c>
      <c r="BT26" s="105">
        <v>0.0</v>
      </c>
      <c r="BU26" s="105">
        <v>0.0</v>
      </c>
      <c r="BV26" s="105">
        <v>0.0</v>
      </c>
      <c r="BW26" s="106">
        <v>0.0</v>
      </c>
      <c r="BX26" s="106">
        <v>0.0</v>
      </c>
      <c r="BY26" s="3"/>
      <c r="BZ26" s="108">
        <f t="shared" ref="BZ26:CB26" si="45">sum(BD26+BM26+BV26)</f>
        <v>0</v>
      </c>
      <c r="CA26" s="109">
        <f t="shared" si="45"/>
        <v>0</v>
      </c>
      <c r="CB26" s="109">
        <f t="shared" si="45"/>
        <v>0</v>
      </c>
      <c r="CC26" s="107"/>
      <c r="CD26" s="108">
        <f t="shared" ref="CD26:CF26" si="46">AV26+BZ26</f>
        <v>1</v>
      </c>
      <c r="CE26" s="109">
        <f t="shared" si="46"/>
        <v>2500</v>
      </c>
      <c r="CF26" s="109">
        <f t="shared" si="46"/>
        <v>2500</v>
      </c>
      <c r="CG26" s="107"/>
      <c r="CH26" s="107"/>
    </row>
    <row r="27" ht="14.25" customHeight="1">
      <c r="A27" s="103"/>
      <c r="B27" s="104">
        <f t="shared" si="10"/>
        <v>44757</v>
      </c>
      <c r="C27" s="97"/>
      <c r="D27" s="105" t="s">
        <v>119</v>
      </c>
      <c r="E27" s="105"/>
      <c r="F27" s="105"/>
      <c r="G27" s="106">
        <v>0.0</v>
      </c>
      <c r="H27" s="105">
        <v>3.0</v>
      </c>
      <c r="I27" s="105">
        <v>44.0</v>
      </c>
      <c r="J27" s="105">
        <v>16.0</v>
      </c>
      <c r="K27" s="105">
        <v>4.0</v>
      </c>
      <c r="L27" s="107"/>
      <c r="M27" s="105">
        <v>0.0</v>
      </c>
      <c r="N27" s="105">
        <v>0.0</v>
      </c>
      <c r="O27" s="105">
        <v>0.0</v>
      </c>
      <c r="P27" s="107"/>
      <c r="Q27" s="105">
        <v>0.0</v>
      </c>
      <c r="R27" s="105">
        <v>0.0</v>
      </c>
      <c r="S27" s="105">
        <v>0.0</v>
      </c>
      <c r="T27" s="293">
        <f t="shared" si="6"/>
        <v>4</v>
      </c>
      <c r="U27" s="107"/>
      <c r="V27" s="105">
        <v>0.0</v>
      </c>
      <c r="W27" s="105">
        <v>0.0</v>
      </c>
      <c r="X27" s="105">
        <v>0.0</v>
      </c>
      <c r="Y27" s="105">
        <v>0.0</v>
      </c>
      <c r="Z27" s="105">
        <v>0.0</v>
      </c>
      <c r="AA27" s="106">
        <v>0.0</v>
      </c>
      <c r="AB27" s="106">
        <v>0.0</v>
      </c>
      <c r="AC27" s="107"/>
      <c r="AD27" s="105">
        <v>0.0</v>
      </c>
      <c r="AE27" s="105">
        <v>0.0</v>
      </c>
      <c r="AF27" s="105">
        <v>0.0</v>
      </c>
      <c r="AG27" s="105">
        <v>0.0</v>
      </c>
      <c r="AH27" s="105">
        <v>0.0</v>
      </c>
      <c r="AI27" s="105">
        <v>0.0</v>
      </c>
      <c r="AJ27" s="106">
        <v>0.0</v>
      </c>
      <c r="AK27" s="106">
        <v>0.0</v>
      </c>
      <c r="AL27" s="107"/>
      <c r="AM27" s="105">
        <v>0.0</v>
      </c>
      <c r="AN27" s="105">
        <v>0.0</v>
      </c>
      <c r="AO27" s="105">
        <v>0.0</v>
      </c>
      <c r="AP27" s="105">
        <v>0.0</v>
      </c>
      <c r="AQ27" s="105">
        <v>0.0</v>
      </c>
      <c r="AR27" s="105">
        <v>0.0</v>
      </c>
      <c r="AS27" s="106">
        <v>0.0</v>
      </c>
      <c r="AT27" s="106">
        <v>0.0</v>
      </c>
      <c r="AU27" s="3"/>
      <c r="AV27" s="108">
        <f t="shared" ref="AV27:AX27" si="47">sum(Z27+AI27+AR27)</f>
        <v>0</v>
      </c>
      <c r="AW27" s="109">
        <f t="shared" si="47"/>
        <v>0</v>
      </c>
      <c r="AX27" s="109">
        <f t="shared" si="47"/>
        <v>0</v>
      </c>
      <c r="AY27" s="107"/>
      <c r="AZ27" s="105">
        <v>0.0</v>
      </c>
      <c r="BA27" s="105">
        <v>0.0</v>
      </c>
      <c r="BB27" s="105">
        <v>0.0</v>
      </c>
      <c r="BC27" s="105">
        <v>0.0</v>
      </c>
      <c r="BD27" s="105">
        <v>0.0</v>
      </c>
      <c r="BE27" s="106">
        <v>0.0</v>
      </c>
      <c r="BF27" s="106">
        <v>0.0</v>
      </c>
      <c r="BG27" s="107"/>
      <c r="BH27" s="105">
        <v>0.0</v>
      </c>
      <c r="BI27" s="105">
        <v>0.0</v>
      </c>
      <c r="BJ27" s="105">
        <v>0.0</v>
      </c>
      <c r="BK27" s="105">
        <v>0.0</v>
      </c>
      <c r="BL27" s="105">
        <v>0.0</v>
      </c>
      <c r="BM27" s="105">
        <v>0.0</v>
      </c>
      <c r="BN27" s="106">
        <v>0.0</v>
      </c>
      <c r="BO27" s="106">
        <v>0.0</v>
      </c>
      <c r="BP27" s="107"/>
      <c r="BQ27" s="105">
        <v>0.0</v>
      </c>
      <c r="BR27" s="105">
        <v>0.0</v>
      </c>
      <c r="BS27" s="105">
        <v>0.0</v>
      </c>
      <c r="BT27" s="105">
        <v>0.0</v>
      </c>
      <c r="BU27" s="105">
        <v>0.0</v>
      </c>
      <c r="BV27" s="105">
        <v>0.0</v>
      </c>
      <c r="BW27" s="106">
        <v>0.0</v>
      </c>
      <c r="BX27" s="106">
        <v>0.0</v>
      </c>
      <c r="BY27" s="3"/>
      <c r="BZ27" s="108">
        <f t="shared" ref="BZ27:CB27" si="48">sum(BD27+BM27+BV27)</f>
        <v>0</v>
      </c>
      <c r="CA27" s="109">
        <f t="shared" si="48"/>
        <v>0</v>
      </c>
      <c r="CB27" s="109">
        <f t="shared" si="48"/>
        <v>0</v>
      </c>
      <c r="CC27" s="107"/>
      <c r="CD27" s="108">
        <f t="shared" ref="CD27:CF27" si="49">AV27+BZ27</f>
        <v>0</v>
      </c>
      <c r="CE27" s="109">
        <f t="shared" si="49"/>
        <v>0</v>
      </c>
      <c r="CF27" s="109">
        <f t="shared" si="49"/>
        <v>0</v>
      </c>
      <c r="CG27" s="107"/>
      <c r="CH27" s="107"/>
    </row>
    <row r="28" ht="14.25" customHeight="1">
      <c r="A28" s="103"/>
      <c r="B28" s="104">
        <f t="shared" si="10"/>
        <v>44758</v>
      </c>
      <c r="C28" s="97"/>
      <c r="D28" s="105" t="s">
        <v>119</v>
      </c>
      <c r="E28" s="105"/>
      <c r="F28" s="105"/>
      <c r="G28" s="106">
        <v>0.0</v>
      </c>
      <c r="H28" s="105">
        <v>5.0</v>
      </c>
      <c r="I28" s="105">
        <v>15.0</v>
      </c>
      <c r="J28" s="105">
        <v>6.0</v>
      </c>
      <c r="K28" s="105">
        <v>1.0</v>
      </c>
      <c r="L28" s="107"/>
      <c r="M28" s="105">
        <v>0.0</v>
      </c>
      <c r="N28" s="105">
        <v>0.0</v>
      </c>
      <c r="O28" s="105">
        <v>0.0</v>
      </c>
      <c r="P28" s="107"/>
      <c r="Q28" s="105">
        <v>0.0</v>
      </c>
      <c r="R28" s="105">
        <v>0.0</v>
      </c>
      <c r="S28" s="105">
        <v>0.0</v>
      </c>
      <c r="T28" s="293">
        <f t="shared" si="6"/>
        <v>1</v>
      </c>
      <c r="U28" s="107"/>
      <c r="V28" s="105">
        <v>0.0</v>
      </c>
      <c r="W28" s="105">
        <v>0.0</v>
      </c>
      <c r="X28" s="105">
        <v>0.0</v>
      </c>
      <c r="Y28" s="105">
        <v>0.0</v>
      </c>
      <c r="Z28" s="105">
        <v>0.0</v>
      </c>
      <c r="AA28" s="106">
        <v>0.0</v>
      </c>
      <c r="AB28" s="106">
        <v>0.0</v>
      </c>
      <c r="AC28" s="107"/>
      <c r="AD28" s="105">
        <v>0.0</v>
      </c>
      <c r="AE28" s="105">
        <v>0.0</v>
      </c>
      <c r="AF28" s="105">
        <v>0.0</v>
      </c>
      <c r="AG28" s="105">
        <v>0.0</v>
      </c>
      <c r="AH28" s="105">
        <v>0.0</v>
      </c>
      <c r="AI28" s="105">
        <v>0.0</v>
      </c>
      <c r="AJ28" s="106">
        <v>0.0</v>
      </c>
      <c r="AK28" s="106">
        <v>0.0</v>
      </c>
      <c r="AL28" s="107"/>
      <c r="AM28" s="105">
        <v>0.0</v>
      </c>
      <c r="AN28" s="105">
        <v>0.0</v>
      </c>
      <c r="AO28" s="105">
        <v>0.0</v>
      </c>
      <c r="AP28" s="105">
        <v>0.0</v>
      </c>
      <c r="AQ28" s="105">
        <v>0.0</v>
      </c>
      <c r="AR28" s="105">
        <v>0.0</v>
      </c>
      <c r="AS28" s="106">
        <v>0.0</v>
      </c>
      <c r="AT28" s="106">
        <v>0.0</v>
      </c>
      <c r="AU28" s="3"/>
      <c r="AV28" s="108">
        <f t="shared" ref="AV28:AX28" si="50">sum(Z28+AI28+AR28)</f>
        <v>0</v>
      </c>
      <c r="AW28" s="109">
        <f t="shared" si="50"/>
        <v>0</v>
      </c>
      <c r="AX28" s="109">
        <f t="shared" si="50"/>
        <v>0</v>
      </c>
      <c r="AY28" s="107"/>
      <c r="AZ28" s="105">
        <v>0.0</v>
      </c>
      <c r="BA28" s="105">
        <v>0.0</v>
      </c>
      <c r="BB28" s="105">
        <v>0.0</v>
      </c>
      <c r="BC28" s="105">
        <v>0.0</v>
      </c>
      <c r="BD28" s="105">
        <v>0.0</v>
      </c>
      <c r="BE28" s="106">
        <v>0.0</v>
      </c>
      <c r="BF28" s="106">
        <v>0.0</v>
      </c>
      <c r="BG28" s="107"/>
      <c r="BH28" s="105">
        <v>0.0</v>
      </c>
      <c r="BI28" s="105">
        <v>0.0</v>
      </c>
      <c r="BJ28" s="105">
        <v>0.0</v>
      </c>
      <c r="BK28" s="105">
        <v>0.0</v>
      </c>
      <c r="BL28" s="105">
        <v>0.0</v>
      </c>
      <c r="BM28" s="105">
        <v>0.0</v>
      </c>
      <c r="BN28" s="106">
        <v>0.0</v>
      </c>
      <c r="BO28" s="106">
        <v>0.0</v>
      </c>
      <c r="BP28" s="107"/>
      <c r="BQ28" s="105">
        <v>0.0</v>
      </c>
      <c r="BR28" s="105">
        <v>0.0</v>
      </c>
      <c r="BS28" s="105">
        <v>0.0</v>
      </c>
      <c r="BT28" s="105">
        <v>0.0</v>
      </c>
      <c r="BU28" s="105">
        <v>0.0</v>
      </c>
      <c r="BV28" s="105">
        <v>0.0</v>
      </c>
      <c r="BW28" s="106">
        <v>0.0</v>
      </c>
      <c r="BX28" s="106">
        <v>0.0</v>
      </c>
      <c r="BY28" s="3"/>
      <c r="BZ28" s="108">
        <f t="shared" ref="BZ28:CB28" si="51">sum(BD28+BM28+BV28)</f>
        <v>0</v>
      </c>
      <c r="CA28" s="109">
        <f t="shared" si="51"/>
        <v>0</v>
      </c>
      <c r="CB28" s="109">
        <f t="shared" si="51"/>
        <v>0</v>
      </c>
      <c r="CC28" s="107"/>
      <c r="CD28" s="108">
        <f t="shared" ref="CD28:CF28" si="52">AV28+BZ28</f>
        <v>0</v>
      </c>
      <c r="CE28" s="109">
        <f t="shared" si="52"/>
        <v>0</v>
      </c>
      <c r="CF28" s="109">
        <f t="shared" si="52"/>
        <v>0</v>
      </c>
      <c r="CG28" s="107"/>
      <c r="CH28" s="107"/>
    </row>
    <row r="29" ht="14.25" customHeight="1">
      <c r="A29" s="103"/>
      <c r="B29" s="104">
        <f t="shared" si="10"/>
        <v>44759</v>
      </c>
      <c r="C29" s="97"/>
      <c r="D29" s="105" t="s">
        <v>119</v>
      </c>
      <c r="E29" s="105"/>
      <c r="F29" s="105"/>
      <c r="G29" s="106">
        <v>0.0</v>
      </c>
      <c r="H29" s="105">
        <v>5.0</v>
      </c>
      <c r="I29" s="105">
        <v>33.0</v>
      </c>
      <c r="J29" s="105">
        <v>8.0</v>
      </c>
      <c r="K29" s="105">
        <v>1.0</v>
      </c>
      <c r="L29" s="107"/>
      <c r="M29" s="105">
        <v>0.0</v>
      </c>
      <c r="N29" s="105">
        <v>0.0</v>
      </c>
      <c r="O29" s="105">
        <v>0.0</v>
      </c>
      <c r="P29" s="107"/>
      <c r="Q29" s="105">
        <v>0.0</v>
      </c>
      <c r="R29" s="105">
        <v>0.0</v>
      </c>
      <c r="S29" s="105">
        <v>0.0</v>
      </c>
      <c r="T29" s="293">
        <f t="shared" si="6"/>
        <v>1</v>
      </c>
      <c r="U29" s="107"/>
      <c r="V29" s="105">
        <v>0.0</v>
      </c>
      <c r="W29" s="105">
        <v>0.0</v>
      </c>
      <c r="X29" s="105">
        <v>0.0</v>
      </c>
      <c r="Y29" s="105">
        <v>0.0</v>
      </c>
      <c r="Z29" s="105">
        <v>0.0</v>
      </c>
      <c r="AA29" s="106">
        <v>0.0</v>
      </c>
      <c r="AB29" s="106">
        <v>0.0</v>
      </c>
      <c r="AC29" s="107"/>
      <c r="AD29" s="105">
        <v>0.0</v>
      </c>
      <c r="AE29" s="105">
        <v>0.0</v>
      </c>
      <c r="AF29" s="105">
        <v>0.0</v>
      </c>
      <c r="AG29" s="105">
        <v>0.0</v>
      </c>
      <c r="AH29" s="105">
        <v>0.0</v>
      </c>
      <c r="AI29" s="105">
        <v>0.0</v>
      </c>
      <c r="AJ29" s="106">
        <v>0.0</v>
      </c>
      <c r="AK29" s="106">
        <v>0.0</v>
      </c>
      <c r="AL29" s="107"/>
      <c r="AM29" s="105">
        <v>0.0</v>
      </c>
      <c r="AN29" s="105">
        <v>0.0</v>
      </c>
      <c r="AO29" s="105">
        <v>0.0</v>
      </c>
      <c r="AP29" s="105">
        <v>0.0</v>
      </c>
      <c r="AQ29" s="105">
        <v>0.0</v>
      </c>
      <c r="AR29" s="105">
        <v>0.0</v>
      </c>
      <c r="AS29" s="106">
        <v>0.0</v>
      </c>
      <c r="AT29" s="106">
        <v>0.0</v>
      </c>
      <c r="AU29" s="3"/>
      <c r="AV29" s="108">
        <f t="shared" ref="AV29:AX29" si="53">sum(Z29+AI29+AR29)</f>
        <v>0</v>
      </c>
      <c r="AW29" s="109">
        <f t="shared" si="53"/>
        <v>0</v>
      </c>
      <c r="AX29" s="109">
        <f t="shared" si="53"/>
        <v>0</v>
      </c>
      <c r="AY29" s="107"/>
      <c r="AZ29" s="105">
        <v>0.0</v>
      </c>
      <c r="BA29" s="105">
        <v>0.0</v>
      </c>
      <c r="BB29" s="105">
        <v>0.0</v>
      </c>
      <c r="BC29" s="105">
        <v>0.0</v>
      </c>
      <c r="BD29" s="105">
        <v>0.0</v>
      </c>
      <c r="BE29" s="106">
        <v>0.0</v>
      </c>
      <c r="BF29" s="106">
        <v>0.0</v>
      </c>
      <c r="BG29" s="107"/>
      <c r="BH29" s="105">
        <v>0.0</v>
      </c>
      <c r="BI29" s="105">
        <v>0.0</v>
      </c>
      <c r="BJ29" s="105">
        <v>0.0</v>
      </c>
      <c r="BK29" s="105">
        <v>0.0</v>
      </c>
      <c r="BL29" s="105">
        <v>0.0</v>
      </c>
      <c r="BM29" s="105">
        <v>0.0</v>
      </c>
      <c r="BN29" s="106">
        <v>0.0</v>
      </c>
      <c r="BO29" s="106">
        <v>0.0</v>
      </c>
      <c r="BP29" s="107"/>
      <c r="BQ29" s="105">
        <v>0.0</v>
      </c>
      <c r="BR29" s="105">
        <v>0.0</v>
      </c>
      <c r="BS29" s="105">
        <v>0.0</v>
      </c>
      <c r="BT29" s="105">
        <v>0.0</v>
      </c>
      <c r="BU29" s="105">
        <v>0.0</v>
      </c>
      <c r="BV29" s="105">
        <v>0.0</v>
      </c>
      <c r="BW29" s="106">
        <v>0.0</v>
      </c>
      <c r="BX29" s="106">
        <v>0.0</v>
      </c>
      <c r="BY29" s="3"/>
      <c r="BZ29" s="108">
        <f t="shared" ref="BZ29:CB29" si="54">sum(BD29+BM29+BV29)</f>
        <v>0</v>
      </c>
      <c r="CA29" s="109">
        <f t="shared" si="54"/>
        <v>0</v>
      </c>
      <c r="CB29" s="109">
        <f t="shared" si="54"/>
        <v>0</v>
      </c>
      <c r="CC29" s="107"/>
      <c r="CD29" s="108">
        <f t="shared" ref="CD29:CF29" si="55">AV29+BZ29</f>
        <v>0</v>
      </c>
      <c r="CE29" s="109">
        <f t="shared" si="55"/>
        <v>0</v>
      </c>
      <c r="CF29" s="109">
        <f t="shared" si="55"/>
        <v>0</v>
      </c>
      <c r="CG29" s="107"/>
      <c r="CH29" s="107"/>
    </row>
    <row r="30" ht="14.25" customHeight="1">
      <c r="A30" s="103"/>
      <c r="B30" s="104">
        <f t="shared" si="10"/>
        <v>44760</v>
      </c>
      <c r="C30" s="97"/>
      <c r="D30" s="105" t="s">
        <v>119</v>
      </c>
      <c r="E30" s="105"/>
      <c r="F30" s="105"/>
      <c r="G30" s="106">
        <v>0.0</v>
      </c>
      <c r="H30" s="105">
        <v>8.0</v>
      </c>
      <c r="I30" s="105">
        <v>37.0</v>
      </c>
      <c r="J30" s="105">
        <v>22.0</v>
      </c>
      <c r="K30" s="105">
        <v>1.0</v>
      </c>
      <c r="L30" s="107"/>
      <c r="M30" s="105">
        <v>0.0</v>
      </c>
      <c r="N30" s="105">
        <v>0.0</v>
      </c>
      <c r="O30" s="105">
        <v>0.0</v>
      </c>
      <c r="P30" s="107"/>
      <c r="Q30" s="105">
        <v>0.0</v>
      </c>
      <c r="R30" s="105">
        <v>0.0</v>
      </c>
      <c r="S30" s="105">
        <v>0.0</v>
      </c>
      <c r="T30" s="293">
        <f t="shared" si="6"/>
        <v>1</v>
      </c>
      <c r="U30" s="107"/>
      <c r="V30" s="105">
        <v>0.0</v>
      </c>
      <c r="W30" s="105">
        <v>0.0</v>
      </c>
      <c r="X30" s="105">
        <v>0.0</v>
      </c>
      <c r="Y30" s="105">
        <v>0.0</v>
      </c>
      <c r="Z30" s="105">
        <v>0.0</v>
      </c>
      <c r="AA30" s="106">
        <v>0.0</v>
      </c>
      <c r="AB30" s="106">
        <v>0.0</v>
      </c>
      <c r="AC30" s="107"/>
      <c r="AD30" s="105">
        <v>0.0</v>
      </c>
      <c r="AE30" s="105">
        <v>0.0</v>
      </c>
      <c r="AF30" s="105">
        <v>0.0</v>
      </c>
      <c r="AG30" s="105">
        <v>0.0</v>
      </c>
      <c r="AH30" s="105">
        <v>0.0</v>
      </c>
      <c r="AI30" s="105">
        <v>0.0</v>
      </c>
      <c r="AJ30" s="106">
        <v>0.0</v>
      </c>
      <c r="AK30" s="106">
        <v>0.0</v>
      </c>
      <c r="AL30" s="107"/>
      <c r="AM30" s="105">
        <v>0.0</v>
      </c>
      <c r="AN30" s="105">
        <v>0.0</v>
      </c>
      <c r="AO30" s="105">
        <v>0.0</v>
      </c>
      <c r="AP30" s="105">
        <v>0.0</v>
      </c>
      <c r="AQ30" s="105">
        <v>0.0</v>
      </c>
      <c r="AR30" s="105">
        <v>0.0</v>
      </c>
      <c r="AS30" s="106">
        <v>0.0</v>
      </c>
      <c r="AT30" s="106">
        <v>0.0</v>
      </c>
      <c r="AU30" s="3"/>
      <c r="AV30" s="108">
        <f t="shared" ref="AV30:AX30" si="56">sum(Z30+AI30+AR30)</f>
        <v>0</v>
      </c>
      <c r="AW30" s="109">
        <f t="shared" si="56"/>
        <v>0</v>
      </c>
      <c r="AX30" s="109">
        <f t="shared" si="56"/>
        <v>0</v>
      </c>
      <c r="AY30" s="107"/>
      <c r="AZ30" s="105">
        <v>0.0</v>
      </c>
      <c r="BA30" s="105">
        <v>0.0</v>
      </c>
      <c r="BB30" s="105">
        <v>0.0</v>
      </c>
      <c r="BC30" s="105">
        <v>0.0</v>
      </c>
      <c r="BD30" s="105">
        <v>0.0</v>
      </c>
      <c r="BE30" s="106">
        <v>0.0</v>
      </c>
      <c r="BF30" s="106">
        <v>0.0</v>
      </c>
      <c r="BG30" s="107"/>
      <c r="BH30" s="105">
        <v>0.0</v>
      </c>
      <c r="BI30" s="105">
        <v>0.0</v>
      </c>
      <c r="BJ30" s="105">
        <v>0.0</v>
      </c>
      <c r="BK30" s="105">
        <v>0.0</v>
      </c>
      <c r="BL30" s="105">
        <v>0.0</v>
      </c>
      <c r="BM30" s="105">
        <v>0.0</v>
      </c>
      <c r="BN30" s="106">
        <v>0.0</v>
      </c>
      <c r="BO30" s="106">
        <v>0.0</v>
      </c>
      <c r="BP30" s="107"/>
      <c r="BQ30" s="105">
        <v>0.0</v>
      </c>
      <c r="BR30" s="105">
        <v>0.0</v>
      </c>
      <c r="BS30" s="105">
        <v>0.0</v>
      </c>
      <c r="BT30" s="105">
        <v>0.0</v>
      </c>
      <c r="BU30" s="105">
        <v>0.0</v>
      </c>
      <c r="BV30" s="105">
        <v>0.0</v>
      </c>
      <c r="BW30" s="106">
        <v>0.0</v>
      </c>
      <c r="BX30" s="106">
        <v>0.0</v>
      </c>
      <c r="BY30" s="3"/>
      <c r="BZ30" s="108">
        <f t="shared" ref="BZ30:CB30" si="57">sum(BD30+BM30+BV30)</f>
        <v>0</v>
      </c>
      <c r="CA30" s="109">
        <f t="shared" si="57"/>
        <v>0</v>
      </c>
      <c r="CB30" s="109">
        <f t="shared" si="57"/>
        <v>0</v>
      </c>
      <c r="CC30" s="107"/>
      <c r="CD30" s="108">
        <f t="shared" ref="CD30:CF30" si="58">AV30+BZ30</f>
        <v>0</v>
      </c>
      <c r="CE30" s="109">
        <f t="shared" si="58"/>
        <v>0</v>
      </c>
      <c r="CF30" s="109">
        <f t="shared" si="58"/>
        <v>0</v>
      </c>
      <c r="CG30" s="107"/>
      <c r="CH30" s="107"/>
    </row>
    <row r="31" ht="14.25" customHeight="1">
      <c r="A31" s="103"/>
      <c r="B31" s="104">
        <f t="shared" si="10"/>
        <v>44761</v>
      </c>
      <c r="C31" s="97"/>
      <c r="D31" s="105" t="s">
        <v>119</v>
      </c>
      <c r="E31" s="105"/>
      <c r="F31" s="105"/>
      <c r="G31" s="106">
        <v>0.0</v>
      </c>
      <c r="H31" s="105">
        <v>9.0</v>
      </c>
      <c r="I31" s="105">
        <v>38.0</v>
      </c>
      <c r="J31" s="105">
        <v>17.0</v>
      </c>
      <c r="K31" s="105">
        <v>2.0</v>
      </c>
      <c r="L31" s="107"/>
      <c r="M31" s="105">
        <v>0.0</v>
      </c>
      <c r="N31" s="105">
        <v>0.0</v>
      </c>
      <c r="O31" s="105">
        <v>0.0</v>
      </c>
      <c r="P31" s="107"/>
      <c r="Q31" s="105">
        <v>0.0</v>
      </c>
      <c r="R31" s="105">
        <v>0.0</v>
      </c>
      <c r="S31" s="105">
        <v>0.0</v>
      </c>
      <c r="T31" s="293">
        <f t="shared" si="6"/>
        <v>2</v>
      </c>
      <c r="U31" s="107"/>
      <c r="V31" s="105">
        <v>0.0</v>
      </c>
      <c r="W31" s="105">
        <v>0.0</v>
      </c>
      <c r="X31" s="105">
        <v>0.0</v>
      </c>
      <c r="Y31" s="105">
        <v>0.0</v>
      </c>
      <c r="Z31" s="105">
        <v>0.0</v>
      </c>
      <c r="AA31" s="106">
        <v>0.0</v>
      </c>
      <c r="AB31" s="106">
        <v>0.0</v>
      </c>
      <c r="AC31" s="107"/>
      <c r="AD31" s="105">
        <v>0.0</v>
      </c>
      <c r="AE31" s="105">
        <v>0.0</v>
      </c>
      <c r="AF31" s="105">
        <v>0.0</v>
      </c>
      <c r="AG31" s="105">
        <v>0.0</v>
      </c>
      <c r="AH31" s="105">
        <v>0.0</v>
      </c>
      <c r="AI31" s="105">
        <v>0.0</v>
      </c>
      <c r="AJ31" s="106">
        <v>0.0</v>
      </c>
      <c r="AK31" s="106">
        <v>0.0</v>
      </c>
      <c r="AL31" s="107"/>
      <c r="AM31" s="105">
        <v>0.0</v>
      </c>
      <c r="AN31" s="105">
        <v>0.0</v>
      </c>
      <c r="AO31" s="105">
        <v>0.0</v>
      </c>
      <c r="AP31" s="105">
        <v>0.0</v>
      </c>
      <c r="AQ31" s="105">
        <v>0.0</v>
      </c>
      <c r="AR31" s="105">
        <v>0.0</v>
      </c>
      <c r="AS31" s="106">
        <v>0.0</v>
      </c>
      <c r="AT31" s="106">
        <v>0.0</v>
      </c>
      <c r="AU31" s="3"/>
      <c r="AV31" s="108">
        <f t="shared" ref="AV31:AX31" si="59">sum(Z31+AI31+AR31)</f>
        <v>0</v>
      </c>
      <c r="AW31" s="109">
        <f t="shared" si="59"/>
        <v>0</v>
      </c>
      <c r="AX31" s="109">
        <f t="shared" si="59"/>
        <v>0</v>
      </c>
      <c r="AY31" s="107"/>
      <c r="AZ31" s="105">
        <v>0.0</v>
      </c>
      <c r="BA31" s="105">
        <v>0.0</v>
      </c>
      <c r="BB31" s="105">
        <v>0.0</v>
      </c>
      <c r="BC31" s="105">
        <v>0.0</v>
      </c>
      <c r="BD31" s="105">
        <v>0.0</v>
      </c>
      <c r="BE31" s="106">
        <v>0.0</v>
      </c>
      <c r="BF31" s="106">
        <v>0.0</v>
      </c>
      <c r="BG31" s="107"/>
      <c r="BH31" s="105">
        <v>0.0</v>
      </c>
      <c r="BI31" s="105">
        <v>0.0</v>
      </c>
      <c r="BJ31" s="105">
        <v>0.0</v>
      </c>
      <c r="BK31" s="105">
        <v>0.0</v>
      </c>
      <c r="BL31" s="105">
        <v>0.0</v>
      </c>
      <c r="BM31" s="105">
        <v>0.0</v>
      </c>
      <c r="BN31" s="106">
        <v>0.0</v>
      </c>
      <c r="BO31" s="106">
        <v>0.0</v>
      </c>
      <c r="BP31" s="107"/>
      <c r="BQ31" s="105">
        <v>0.0</v>
      </c>
      <c r="BR31" s="105">
        <v>0.0</v>
      </c>
      <c r="BS31" s="105">
        <v>0.0</v>
      </c>
      <c r="BT31" s="105">
        <v>0.0</v>
      </c>
      <c r="BU31" s="105">
        <v>0.0</v>
      </c>
      <c r="BV31" s="105">
        <v>0.0</v>
      </c>
      <c r="BW31" s="106">
        <v>0.0</v>
      </c>
      <c r="BX31" s="106">
        <v>0.0</v>
      </c>
      <c r="BY31" s="3"/>
      <c r="BZ31" s="108">
        <f t="shared" ref="BZ31:CB31" si="60">sum(BD31+BM31+BV31)</f>
        <v>0</v>
      </c>
      <c r="CA31" s="109">
        <f t="shared" si="60"/>
        <v>0</v>
      </c>
      <c r="CB31" s="109">
        <f t="shared" si="60"/>
        <v>0</v>
      </c>
      <c r="CC31" s="107"/>
      <c r="CD31" s="108">
        <f t="shared" ref="CD31:CF31" si="61">AV31+BZ31</f>
        <v>0</v>
      </c>
      <c r="CE31" s="109">
        <f t="shared" si="61"/>
        <v>0</v>
      </c>
      <c r="CF31" s="109">
        <f t="shared" si="61"/>
        <v>0</v>
      </c>
      <c r="CG31" s="107"/>
      <c r="CH31" s="107"/>
    </row>
    <row r="32" ht="14.25" customHeight="1">
      <c r="A32" s="103"/>
      <c r="B32" s="104">
        <f t="shared" si="10"/>
        <v>44762</v>
      </c>
      <c r="C32" s="97"/>
      <c r="D32" s="105" t="s">
        <v>119</v>
      </c>
      <c r="E32" s="105"/>
      <c r="F32" s="105"/>
      <c r="G32" s="106">
        <v>0.0</v>
      </c>
      <c r="H32" s="105">
        <v>6.0</v>
      </c>
      <c r="I32" s="105">
        <v>26.0</v>
      </c>
      <c r="J32" s="105">
        <v>16.0</v>
      </c>
      <c r="K32" s="105">
        <v>2.0</v>
      </c>
      <c r="L32" s="107"/>
      <c r="M32" s="105">
        <v>0.0</v>
      </c>
      <c r="N32" s="105">
        <v>0.0</v>
      </c>
      <c r="O32" s="105">
        <v>0.0</v>
      </c>
      <c r="P32" s="107"/>
      <c r="Q32" s="105">
        <v>0.0</v>
      </c>
      <c r="R32" s="105">
        <v>0.0</v>
      </c>
      <c r="S32" s="105">
        <v>0.0</v>
      </c>
      <c r="T32" s="293">
        <f t="shared" si="6"/>
        <v>2</v>
      </c>
      <c r="U32" s="107"/>
      <c r="V32" s="105">
        <v>0.0</v>
      </c>
      <c r="W32" s="105">
        <v>0.0</v>
      </c>
      <c r="X32" s="105">
        <v>0.0</v>
      </c>
      <c r="Y32" s="105">
        <v>0.0</v>
      </c>
      <c r="Z32" s="105">
        <v>0.0</v>
      </c>
      <c r="AA32" s="106">
        <v>0.0</v>
      </c>
      <c r="AB32" s="106">
        <v>0.0</v>
      </c>
      <c r="AC32" s="107"/>
      <c r="AD32" s="105">
        <v>0.0</v>
      </c>
      <c r="AE32" s="105">
        <v>0.0</v>
      </c>
      <c r="AF32" s="105">
        <v>0.0</v>
      </c>
      <c r="AG32" s="105">
        <v>0.0</v>
      </c>
      <c r="AH32" s="105">
        <v>0.0</v>
      </c>
      <c r="AI32" s="105">
        <v>0.0</v>
      </c>
      <c r="AJ32" s="106">
        <v>0.0</v>
      </c>
      <c r="AK32" s="106">
        <v>0.0</v>
      </c>
      <c r="AL32" s="107"/>
      <c r="AM32" s="105">
        <v>0.0</v>
      </c>
      <c r="AN32" s="105">
        <v>0.0</v>
      </c>
      <c r="AO32" s="105">
        <v>0.0</v>
      </c>
      <c r="AP32" s="105">
        <v>0.0</v>
      </c>
      <c r="AQ32" s="105">
        <v>0.0</v>
      </c>
      <c r="AR32" s="105">
        <v>0.0</v>
      </c>
      <c r="AS32" s="106">
        <v>0.0</v>
      </c>
      <c r="AT32" s="106">
        <v>0.0</v>
      </c>
      <c r="AU32" s="3"/>
      <c r="AV32" s="108">
        <f t="shared" ref="AV32:AX32" si="62">sum(Z32+AI32+AR32)</f>
        <v>0</v>
      </c>
      <c r="AW32" s="109">
        <f t="shared" si="62"/>
        <v>0</v>
      </c>
      <c r="AX32" s="109">
        <f t="shared" si="62"/>
        <v>0</v>
      </c>
      <c r="AY32" s="107"/>
      <c r="AZ32" s="105">
        <v>0.0</v>
      </c>
      <c r="BA32" s="105">
        <v>0.0</v>
      </c>
      <c r="BB32" s="105">
        <v>0.0</v>
      </c>
      <c r="BC32" s="105">
        <v>0.0</v>
      </c>
      <c r="BD32" s="105">
        <v>0.0</v>
      </c>
      <c r="BE32" s="106">
        <v>0.0</v>
      </c>
      <c r="BF32" s="106">
        <v>0.0</v>
      </c>
      <c r="BG32" s="107"/>
      <c r="BH32" s="105">
        <v>0.0</v>
      </c>
      <c r="BI32" s="105">
        <v>0.0</v>
      </c>
      <c r="BJ32" s="105">
        <v>0.0</v>
      </c>
      <c r="BK32" s="105">
        <v>0.0</v>
      </c>
      <c r="BL32" s="105">
        <v>0.0</v>
      </c>
      <c r="BM32" s="105">
        <v>0.0</v>
      </c>
      <c r="BN32" s="106">
        <v>0.0</v>
      </c>
      <c r="BO32" s="106">
        <v>0.0</v>
      </c>
      <c r="BP32" s="107"/>
      <c r="BQ32" s="105">
        <v>0.0</v>
      </c>
      <c r="BR32" s="105">
        <v>0.0</v>
      </c>
      <c r="BS32" s="105">
        <v>0.0</v>
      </c>
      <c r="BT32" s="105">
        <v>0.0</v>
      </c>
      <c r="BU32" s="105">
        <v>0.0</v>
      </c>
      <c r="BV32" s="105">
        <v>0.0</v>
      </c>
      <c r="BW32" s="106">
        <v>0.0</v>
      </c>
      <c r="BX32" s="106">
        <v>0.0</v>
      </c>
      <c r="BY32" s="3"/>
      <c r="BZ32" s="108">
        <f t="shared" ref="BZ32:CB32" si="63">sum(BD32+BM32+BV32)</f>
        <v>0</v>
      </c>
      <c r="CA32" s="109">
        <f t="shared" si="63"/>
        <v>0</v>
      </c>
      <c r="CB32" s="109">
        <f t="shared" si="63"/>
        <v>0</v>
      </c>
      <c r="CC32" s="107"/>
      <c r="CD32" s="108">
        <f t="shared" ref="CD32:CF32" si="64">AV32+BZ32</f>
        <v>0</v>
      </c>
      <c r="CE32" s="109">
        <f t="shared" si="64"/>
        <v>0</v>
      </c>
      <c r="CF32" s="109">
        <f t="shared" si="64"/>
        <v>0</v>
      </c>
      <c r="CG32" s="107"/>
      <c r="CH32" s="107"/>
    </row>
    <row r="33" ht="14.25" customHeight="1">
      <c r="A33" s="111">
        <v>2.0</v>
      </c>
      <c r="B33" s="104">
        <f t="shared" si="10"/>
        <v>44763</v>
      </c>
      <c r="C33" s="97"/>
      <c r="D33" s="105" t="s">
        <v>119</v>
      </c>
      <c r="E33" s="105"/>
      <c r="F33" s="105"/>
      <c r="G33" s="106">
        <v>0.0</v>
      </c>
      <c r="H33" s="105">
        <v>2.0</v>
      </c>
      <c r="I33" s="105">
        <v>11.0</v>
      </c>
      <c r="J33" s="105">
        <v>6.0</v>
      </c>
      <c r="K33" s="105">
        <v>0.0</v>
      </c>
      <c r="L33" s="107"/>
      <c r="M33" s="105">
        <v>0.0</v>
      </c>
      <c r="N33" s="105">
        <v>0.0</v>
      </c>
      <c r="O33" s="105">
        <v>0.0</v>
      </c>
      <c r="P33" s="107"/>
      <c r="Q33" s="105">
        <v>0.0</v>
      </c>
      <c r="R33" s="105">
        <v>0.0</v>
      </c>
      <c r="S33" s="105">
        <v>0.0</v>
      </c>
      <c r="T33" s="293">
        <f t="shared" si="6"/>
        <v>0</v>
      </c>
      <c r="U33" s="107"/>
      <c r="V33" s="105">
        <v>0.0</v>
      </c>
      <c r="W33" s="105">
        <v>0.0</v>
      </c>
      <c r="X33" s="105">
        <v>0.0</v>
      </c>
      <c r="Y33" s="105">
        <v>0.0</v>
      </c>
      <c r="Z33" s="105">
        <v>0.0</v>
      </c>
      <c r="AA33" s="106">
        <v>0.0</v>
      </c>
      <c r="AB33" s="106">
        <v>0.0</v>
      </c>
      <c r="AC33" s="107"/>
      <c r="AD33" s="105">
        <v>1.0</v>
      </c>
      <c r="AE33" s="105">
        <v>1.0</v>
      </c>
      <c r="AF33" s="105">
        <v>0.0</v>
      </c>
      <c r="AG33" s="105">
        <v>0.0</v>
      </c>
      <c r="AH33" s="105">
        <v>0.0</v>
      </c>
      <c r="AI33" s="105">
        <v>0.0</v>
      </c>
      <c r="AJ33" s="106">
        <v>0.0</v>
      </c>
      <c r="AK33" s="106">
        <v>0.0</v>
      </c>
      <c r="AL33" s="107"/>
      <c r="AM33" s="105">
        <v>0.0</v>
      </c>
      <c r="AN33" s="105">
        <v>0.0</v>
      </c>
      <c r="AO33" s="105">
        <v>0.0</v>
      </c>
      <c r="AP33" s="105">
        <v>0.0</v>
      </c>
      <c r="AQ33" s="105">
        <v>0.0</v>
      </c>
      <c r="AR33" s="105">
        <v>0.0</v>
      </c>
      <c r="AS33" s="106">
        <v>0.0</v>
      </c>
      <c r="AT33" s="106">
        <v>0.0</v>
      </c>
      <c r="AU33" s="3"/>
      <c r="AV33" s="108">
        <f t="shared" ref="AV33:AX33" si="65">sum(Z33+AI33+AR33)</f>
        <v>0</v>
      </c>
      <c r="AW33" s="109">
        <f t="shared" si="65"/>
        <v>0</v>
      </c>
      <c r="AX33" s="109">
        <f t="shared" si="65"/>
        <v>0</v>
      </c>
      <c r="AY33" s="107"/>
      <c r="AZ33" s="105">
        <v>0.0</v>
      </c>
      <c r="BA33" s="105">
        <v>0.0</v>
      </c>
      <c r="BB33" s="105">
        <v>0.0</v>
      </c>
      <c r="BC33" s="105">
        <v>0.0</v>
      </c>
      <c r="BD33" s="105">
        <v>0.0</v>
      </c>
      <c r="BE33" s="106">
        <v>0.0</v>
      </c>
      <c r="BF33" s="106">
        <v>0.0</v>
      </c>
      <c r="BG33" s="107"/>
      <c r="BH33" s="105">
        <v>0.0</v>
      </c>
      <c r="BI33" s="105">
        <v>0.0</v>
      </c>
      <c r="BJ33" s="105">
        <v>0.0</v>
      </c>
      <c r="BK33" s="105">
        <v>0.0</v>
      </c>
      <c r="BL33" s="105">
        <v>0.0</v>
      </c>
      <c r="BM33" s="105">
        <v>0.0</v>
      </c>
      <c r="BN33" s="106">
        <v>0.0</v>
      </c>
      <c r="BO33" s="106">
        <v>0.0</v>
      </c>
      <c r="BP33" s="107"/>
      <c r="BQ33" s="105">
        <v>0.0</v>
      </c>
      <c r="BR33" s="105">
        <v>0.0</v>
      </c>
      <c r="BS33" s="105">
        <v>0.0</v>
      </c>
      <c r="BT33" s="105">
        <v>0.0</v>
      </c>
      <c r="BU33" s="105">
        <v>0.0</v>
      </c>
      <c r="BV33" s="105">
        <v>0.0</v>
      </c>
      <c r="BW33" s="106">
        <v>0.0</v>
      </c>
      <c r="BX33" s="106">
        <v>0.0</v>
      </c>
      <c r="BY33" s="3"/>
      <c r="BZ33" s="108">
        <f t="shared" ref="BZ33:CB33" si="66">sum(BD33+BM33+BV33)</f>
        <v>0</v>
      </c>
      <c r="CA33" s="109">
        <f t="shared" si="66"/>
        <v>0</v>
      </c>
      <c r="CB33" s="109">
        <f t="shared" si="66"/>
        <v>0</v>
      </c>
      <c r="CC33" s="107"/>
      <c r="CD33" s="108">
        <f t="shared" ref="CD33:CF33" si="67">AV33+BZ33</f>
        <v>0</v>
      </c>
      <c r="CE33" s="109">
        <f t="shared" si="67"/>
        <v>0</v>
      </c>
      <c r="CF33" s="109">
        <f t="shared" si="67"/>
        <v>0</v>
      </c>
      <c r="CG33" s="107"/>
      <c r="CH33" s="107"/>
    </row>
    <row r="34" ht="14.25" customHeight="1">
      <c r="A34" s="103"/>
      <c r="B34" s="104">
        <f t="shared" si="10"/>
        <v>44764</v>
      </c>
      <c r="C34" s="97"/>
      <c r="D34" s="105" t="s">
        <v>119</v>
      </c>
      <c r="E34" s="105"/>
      <c r="F34" s="105"/>
      <c r="G34" s="106">
        <v>0.0</v>
      </c>
      <c r="H34" s="105">
        <v>8.0</v>
      </c>
      <c r="I34" s="105">
        <v>12.0</v>
      </c>
      <c r="J34" s="105">
        <v>7.0</v>
      </c>
      <c r="K34" s="105">
        <v>1.0</v>
      </c>
      <c r="L34" s="107"/>
      <c r="M34" s="105">
        <v>0.0</v>
      </c>
      <c r="N34" s="105">
        <v>0.0</v>
      </c>
      <c r="O34" s="105">
        <v>0.0</v>
      </c>
      <c r="P34" s="107"/>
      <c r="Q34" s="105">
        <v>0.0</v>
      </c>
      <c r="R34" s="105">
        <v>0.0</v>
      </c>
      <c r="S34" s="105">
        <v>0.0</v>
      </c>
      <c r="T34" s="293">
        <f t="shared" si="6"/>
        <v>1</v>
      </c>
      <c r="U34" s="107"/>
      <c r="V34" s="105">
        <v>0.0</v>
      </c>
      <c r="W34" s="105">
        <v>0.0</v>
      </c>
      <c r="X34" s="105">
        <v>0.0</v>
      </c>
      <c r="Y34" s="105">
        <v>0.0</v>
      </c>
      <c r="Z34" s="105">
        <v>0.0</v>
      </c>
      <c r="AA34" s="106">
        <v>0.0</v>
      </c>
      <c r="AB34" s="106">
        <v>0.0</v>
      </c>
      <c r="AC34" s="107"/>
      <c r="AD34" s="105">
        <v>0.0</v>
      </c>
      <c r="AE34" s="105">
        <v>0.0</v>
      </c>
      <c r="AF34" s="105">
        <v>0.0</v>
      </c>
      <c r="AG34" s="105">
        <v>0.0</v>
      </c>
      <c r="AH34" s="105">
        <v>0.0</v>
      </c>
      <c r="AI34" s="105">
        <v>0.0</v>
      </c>
      <c r="AJ34" s="106">
        <v>0.0</v>
      </c>
      <c r="AK34" s="106">
        <v>0.0</v>
      </c>
      <c r="AL34" s="107"/>
      <c r="AM34" s="105">
        <v>0.0</v>
      </c>
      <c r="AN34" s="105">
        <v>0.0</v>
      </c>
      <c r="AO34" s="105">
        <v>0.0</v>
      </c>
      <c r="AP34" s="105">
        <v>0.0</v>
      </c>
      <c r="AQ34" s="105">
        <v>0.0</v>
      </c>
      <c r="AR34" s="105">
        <v>0.0</v>
      </c>
      <c r="AS34" s="106">
        <v>0.0</v>
      </c>
      <c r="AT34" s="106">
        <v>0.0</v>
      </c>
      <c r="AU34" s="3"/>
      <c r="AV34" s="108">
        <f t="shared" ref="AV34:AX34" si="68">sum(Z34+AI34+AR34)</f>
        <v>0</v>
      </c>
      <c r="AW34" s="109">
        <f t="shared" si="68"/>
        <v>0</v>
      </c>
      <c r="AX34" s="109">
        <f t="shared" si="68"/>
        <v>0</v>
      </c>
      <c r="AY34" s="107"/>
      <c r="AZ34" s="105">
        <v>0.0</v>
      </c>
      <c r="BA34" s="105">
        <v>0.0</v>
      </c>
      <c r="BB34" s="105">
        <v>0.0</v>
      </c>
      <c r="BC34" s="105">
        <v>0.0</v>
      </c>
      <c r="BD34" s="105">
        <v>0.0</v>
      </c>
      <c r="BE34" s="106">
        <v>0.0</v>
      </c>
      <c r="BF34" s="106">
        <v>0.0</v>
      </c>
      <c r="BG34" s="107"/>
      <c r="BH34" s="105">
        <v>0.0</v>
      </c>
      <c r="BI34" s="105">
        <v>0.0</v>
      </c>
      <c r="BJ34" s="105">
        <v>0.0</v>
      </c>
      <c r="BK34" s="105">
        <v>0.0</v>
      </c>
      <c r="BL34" s="105">
        <v>0.0</v>
      </c>
      <c r="BM34" s="105">
        <v>0.0</v>
      </c>
      <c r="BN34" s="106">
        <v>0.0</v>
      </c>
      <c r="BO34" s="106">
        <v>0.0</v>
      </c>
      <c r="BP34" s="107"/>
      <c r="BQ34" s="105">
        <v>0.0</v>
      </c>
      <c r="BR34" s="105">
        <v>0.0</v>
      </c>
      <c r="BS34" s="105">
        <v>0.0</v>
      </c>
      <c r="BT34" s="105">
        <v>0.0</v>
      </c>
      <c r="BU34" s="105">
        <v>0.0</v>
      </c>
      <c r="BV34" s="105">
        <v>0.0</v>
      </c>
      <c r="BW34" s="106">
        <v>0.0</v>
      </c>
      <c r="BX34" s="106">
        <v>0.0</v>
      </c>
      <c r="BY34" s="3"/>
      <c r="BZ34" s="108">
        <f t="shared" ref="BZ34:CB34" si="69">sum(BD34+BM34+BV34)</f>
        <v>0</v>
      </c>
      <c r="CA34" s="109">
        <f t="shared" si="69"/>
        <v>0</v>
      </c>
      <c r="CB34" s="109">
        <f t="shared" si="69"/>
        <v>0</v>
      </c>
      <c r="CC34" s="107"/>
      <c r="CD34" s="108">
        <f t="shared" ref="CD34:CF34" si="70">AV34+BZ34</f>
        <v>0</v>
      </c>
      <c r="CE34" s="109">
        <f t="shared" si="70"/>
        <v>0</v>
      </c>
      <c r="CF34" s="109">
        <f t="shared" si="70"/>
        <v>0</v>
      </c>
      <c r="CG34" s="107"/>
      <c r="CH34" s="107"/>
    </row>
    <row r="35" ht="14.25" customHeight="1">
      <c r="A35" s="103"/>
      <c r="B35" s="104">
        <f t="shared" si="10"/>
        <v>44765</v>
      </c>
      <c r="C35" s="97"/>
      <c r="D35" s="105" t="s">
        <v>119</v>
      </c>
      <c r="E35" s="105"/>
      <c r="F35" s="105"/>
      <c r="G35" s="106">
        <v>0.0</v>
      </c>
      <c r="H35" s="105">
        <v>4.0</v>
      </c>
      <c r="I35" s="105">
        <v>5.0</v>
      </c>
      <c r="J35" s="105">
        <v>1.0</v>
      </c>
      <c r="K35" s="105">
        <v>0.0</v>
      </c>
      <c r="L35" s="107"/>
      <c r="M35" s="105">
        <v>0.0</v>
      </c>
      <c r="N35" s="105">
        <v>0.0</v>
      </c>
      <c r="O35" s="105">
        <v>0.0</v>
      </c>
      <c r="P35" s="107"/>
      <c r="Q35" s="105">
        <v>0.0</v>
      </c>
      <c r="R35" s="105">
        <v>0.0</v>
      </c>
      <c r="S35" s="105">
        <v>0.0</v>
      </c>
      <c r="T35" s="293">
        <f t="shared" si="6"/>
        <v>0</v>
      </c>
      <c r="U35" s="107"/>
      <c r="V35" s="105">
        <v>0.0</v>
      </c>
      <c r="W35" s="105">
        <v>0.0</v>
      </c>
      <c r="X35" s="105">
        <v>0.0</v>
      </c>
      <c r="Y35" s="105">
        <v>0.0</v>
      </c>
      <c r="Z35" s="105">
        <v>0.0</v>
      </c>
      <c r="AA35" s="106">
        <v>0.0</v>
      </c>
      <c r="AB35" s="106">
        <v>0.0</v>
      </c>
      <c r="AC35" s="107"/>
      <c r="AD35" s="105">
        <v>0.0</v>
      </c>
      <c r="AE35" s="105">
        <v>0.0</v>
      </c>
      <c r="AF35" s="105">
        <v>0.0</v>
      </c>
      <c r="AG35" s="105">
        <v>0.0</v>
      </c>
      <c r="AH35" s="105">
        <v>0.0</v>
      </c>
      <c r="AI35" s="105">
        <v>0.0</v>
      </c>
      <c r="AJ35" s="106">
        <v>0.0</v>
      </c>
      <c r="AK35" s="106">
        <v>0.0</v>
      </c>
      <c r="AL35" s="107"/>
      <c r="AM35" s="105">
        <v>0.0</v>
      </c>
      <c r="AN35" s="105">
        <v>0.0</v>
      </c>
      <c r="AO35" s="105">
        <v>0.0</v>
      </c>
      <c r="AP35" s="105">
        <v>0.0</v>
      </c>
      <c r="AQ35" s="105">
        <v>0.0</v>
      </c>
      <c r="AR35" s="105">
        <v>0.0</v>
      </c>
      <c r="AS35" s="106">
        <v>0.0</v>
      </c>
      <c r="AT35" s="106">
        <v>0.0</v>
      </c>
      <c r="AU35" s="3"/>
      <c r="AV35" s="108">
        <f t="shared" ref="AV35:AX35" si="71">sum(Z35+AI35+AR35)</f>
        <v>0</v>
      </c>
      <c r="AW35" s="109">
        <f t="shared" si="71"/>
        <v>0</v>
      </c>
      <c r="AX35" s="109">
        <f t="shared" si="71"/>
        <v>0</v>
      </c>
      <c r="AY35" s="107"/>
      <c r="AZ35" s="105">
        <v>0.0</v>
      </c>
      <c r="BA35" s="105">
        <v>0.0</v>
      </c>
      <c r="BB35" s="105">
        <v>0.0</v>
      </c>
      <c r="BC35" s="105">
        <v>0.0</v>
      </c>
      <c r="BD35" s="105">
        <v>0.0</v>
      </c>
      <c r="BE35" s="106">
        <v>0.0</v>
      </c>
      <c r="BF35" s="106">
        <v>0.0</v>
      </c>
      <c r="BG35" s="107"/>
      <c r="BH35" s="105">
        <v>0.0</v>
      </c>
      <c r="BI35" s="105">
        <v>0.0</v>
      </c>
      <c r="BJ35" s="105">
        <v>0.0</v>
      </c>
      <c r="BK35" s="105">
        <v>0.0</v>
      </c>
      <c r="BL35" s="105">
        <v>0.0</v>
      </c>
      <c r="BM35" s="105">
        <v>0.0</v>
      </c>
      <c r="BN35" s="106">
        <v>0.0</v>
      </c>
      <c r="BO35" s="106">
        <v>0.0</v>
      </c>
      <c r="BP35" s="107"/>
      <c r="BQ35" s="105">
        <v>0.0</v>
      </c>
      <c r="BR35" s="105">
        <v>0.0</v>
      </c>
      <c r="BS35" s="105">
        <v>0.0</v>
      </c>
      <c r="BT35" s="105">
        <v>0.0</v>
      </c>
      <c r="BU35" s="105">
        <v>0.0</v>
      </c>
      <c r="BV35" s="105">
        <v>0.0</v>
      </c>
      <c r="BW35" s="106">
        <v>0.0</v>
      </c>
      <c r="BX35" s="106">
        <v>0.0</v>
      </c>
      <c r="BY35" s="3"/>
      <c r="BZ35" s="108">
        <f t="shared" ref="BZ35:CB35" si="72">sum(BD35+BM35+BV35)</f>
        <v>0</v>
      </c>
      <c r="CA35" s="109">
        <f t="shared" si="72"/>
        <v>0</v>
      </c>
      <c r="CB35" s="109">
        <f t="shared" si="72"/>
        <v>0</v>
      </c>
      <c r="CC35" s="107"/>
      <c r="CD35" s="108">
        <f t="shared" ref="CD35:CF35" si="73">AV35+BZ35</f>
        <v>0</v>
      </c>
      <c r="CE35" s="109">
        <f t="shared" si="73"/>
        <v>0</v>
      </c>
      <c r="CF35" s="109">
        <f t="shared" si="73"/>
        <v>0</v>
      </c>
      <c r="CG35" s="107"/>
      <c r="CH35" s="107"/>
    </row>
    <row r="36" ht="14.25" customHeight="1">
      <c r="A36" s="103"/>
      <c r="B36" s="104">
        <f t="shared" si="10"/>
        <v>44766</v>
      </c>
      <c r="C36" s="97"/>
      <c r="D36" s="105" t="s">
        <v>119</v>
      </c>
      <c r="E36" s="105"/>
      <c r="F36" s="105"/>
      <c r="G36" s="106">
        <v>0.0</v>
      </c>
      <c r="H36" s="105">
        <v>5.0</v>
      </c>
      <c r="I36" s="105">
        <v>8.0</v>
      </c>
      <c r="J36" s="105">
        <v>3.0</v>
      </c>
      <c r="K36" s="105">
        <v>0.0</v>
      </c>
      <c r="L36" s="107"/>
      <c r="M36" s="105">
        <v>0.0</v>
      </c>
      <c r="N36" s="105">
        <v>0.0</v>
      </c>
      <c r="O36" s="105">
        <v>0.0</v>
      </c>
      <c r="P36" s="107"/>
      <c r="Q36" s="105">
        <v>0.0</v>
      </c>
      <c r="R36" s="105">
        <v>0.0</v>
      </c>
      <c r="S36" s="105">
        <v>0.0</v>
      </c>
      <c r="T36" s="293">
        <f t="shared" si="6"/>
        <v>0</v>
      </c>
      <c r="U36" s="107"/>
      <c r="V36" s="105">
        <v>0.0</v>
      </c>
      <c r="W36" s="105">
        <v>0.0</v>
      </c>
      <c r="X36" s="105">
        <v>0.0</v>
      </c>
      <c r="Y36" s="105">
        <v>0.0</v>
      </c>
      <c r="Z36" s="105">
        <v>0.0</v>
      </c>
      <c r="AA36" s="106">
        <v>0.0</v>
      </c>
      <c r="AB36" s="106">
        <v>0.0</v>
      </c>
      <c r="AC36" s="107"/>
      <c r="AD36" s="105">
        <v>0.0</v>
      </c>
      <c r="AE36" s="105">
        <v>0.0</v>
      </c>
      <c r="AF36" s="105">
        <v>0.0</v>
      </c>
      <c r="AG36" s="105">
        <v>0.0</v>
      </c>
      <c r="AH36" s="105">
        <v>0.0</v>
      </c>
      <c r="AI36" s="105">
        <v>0.0</v>
      </c>
      <c r="AJ36" s="106">
        <v>0.0</v>
      </c>
      <c r="AK36" s="106">
        <v>0.0</v>
      </c>
      <c r="AL36" s="107"/>
      <c r="AM36" s="105">
        <v>0.0</v>
      </c>
      <c r="AN36" s="105">
        <v>0.0</v>
      </c>
      <c r="AO36" s="105">
        <v>0.0</v>
      </c>
      <c r="AP36" s="105">
        <v>0.0</v>
      </c>
      <c r="AQ36" s="105">
        <v>0.0</v>
      </c>
      <c r="AR36" s="105">
        <v>0.0</v>
      </c>
      <c r="AS36" s="106">
        <v>0.0</v>
      </c>
      <c r="AT36" s="106">
        <v>0.0</v>
      </c>
      <c r="AU36" s="3"/>
      <c r="AV36" s="108">
        <f t="shared" ref="AV36:AX36" si="74">sum(Z36+AI36+AR36)</f>
        <v>0</v>
      </c>
      <c r="AW36" s="109">
        <f t="shared" si="74"/>
        <v>0</v>
      </c>
      <c r="AX36" s="109">
        <f t="shared" si="74"/>
        <v>0</v>
      </c>
      <c r="AY36" s="107"/>
      <c r="AZ36" s="105">
        <v>0.0</v>
      </c>
      <c r="BA36" s="105">
        <v>0.0</v>
      </c>
      <c r="BB36" s="105">
        <v>0.0</v>
      </c>
      <c r="BC36" s="105">
        <v>0.0</v>
      </c>
      <c r="BD36" s="105">
        <v>0.0</v>
      </c>
      <c r="BE36" s="106">
        <v>0.0</v>
      </c>
      <c r="BF36" s="106">
        <v>0.0</v>
      </c>
      <c r="BG36" s="107"/>
      <c r="BH36" s="105">
        <v>0.0</v>
      </c>
      <c r="BI36" s="105">
        <v>0.0</v>
      </c>
      <c r="BJ36" s="105">
        <v>0.0</v>
      </c>
      <c r="BK36" s="105">
        <v>0.0</v>
      </c>
      <c r="BL36" s="105">
        <v>0.0</v>
      </c>
      <c r="BM36" s="105">
        <v>0.0</v>
      </c>
      <c r="BN36" s="106">
        <v>0.0</v>
      </c>
      <c r="BO36" s="106">
        <v>0.0</v>
      </c>
      <c r="BP36" s="107"/>
      <c r="BQ36" s="105">
        <v>0.0</v>
      </c>
      <c r="BR36" s="105">
        <v>0.0</v>
      </c>
      <c r="BS36" s="105">
        <v>0.0</v>
      </c>
      <c r="BT36" s="105">
        <v>0.0</v>
      </c>
      <c r="BU36" s="105">
        <v>0.0</v>
      </c>
      <c r="BV36" s="105">
        <v>0.0</v>
      </c>
      <c r="BW36" s="106">
        <v>0.0</v>
      </c>
      <c r="BX36" s="106">
        <v>0.0</v>
      </c>
      <c r="BY36" s="3"/>
      <c r="BZ36" s="108">
        <f t="shared" ref="BZ36:CB36" si="75">sum(BD36+BM36+BV36)</f>
        <v>0</v>
      </c>
      <c r="CA36" s="109">
        <f t="shared" si="75"/>
        <v>0</v>
      </c>
      <c r="CB36" s="109">
        <f t="shared" si="75"/>
        <v>0</v>
      </c>
      <c r="CC36" s="107"/>
      <c r="CD36" s="108">
        <f t="shared" ref="CD36:CF36" si="76">AV36+BZ36</f>
        <v>0</v>
      </c>
      <c r="CE36" s="109">
        <f t="shared" si="76"/>
        <v>0</v>
      </c>
      <c r="CF36" s="109">
        <f t="shared" si="76"/>
        <v>0</v>
      </c>
      <c r="CG36" s="107"/>
      <c r="CH36" s="107"/>
    </row>
    <row r="37" ht="14.25" customHeight="1">
      <c r="A37" s="103"/>
      <c r="B37" s="104">
        <f t="shared" si="10"/>
        <v>44767</v>
      </c>
      <c r="C37" s="97"/>
      <c r="D37" s="105" t="s">
        <v>119</v>
      </c>
      <c r="E37" s="105"/>
      <c r="F37" s="105"/>
      <c r="G37" s="106">
        <v>0.0</v>
      </c>
      <c r="H37" s="105">
        <v>4.0</v>
      </c>
      <c r="I37" s="105">
        <v>15.0</v>
      </c>
      <c r="J37" s="105">
        <v>6.0</v>
      </c>
      <c r="K37" s="105">
        <v>2.0</v>
      </c>
      <c r="L37" s="107"/>
      <c r="M37" s="105">
        <v>0.0</v>
      </c>
      <c r="N37" s="105">
        <v>0.0</v>
      </c>
      <c r="O37" s="105">
        <v>0.0</v>
      </c>
      <c r="P37" s="107"/>
      <c r="Q37" s="105">
        <v>0.0</v>
      </c>
      <c r="R37" s="105">
        <v>0.0</v>
      </c>
      <c r="S37" s="105">
        <v>0.0</v>
      </c>
      <c r="T37" s="293">
        <f t="shared" si="6"/>
        <v>2</v>
      </c>
      <c r="U37" s="107"/>
      <c r="V37" s="105">
        <v>0.0</v>
      </c>
      <c r="W37" s="105">
        <v>0.0</v>
      </c>
      <c r="X37" s="105">
        <v>0.0</v>
      </c>
      <c r="Y37" s="105">
        <v>0.0</v>
      </c>
      <c r="Z37" s="105">
        <v>0.0</v>
      </c>
      <c r="AA37" s="106">
        <v>0.0</v>
      </c>
      <c r="AB37" s="106">
        <v>0.0</v>
      </c>
      <c r="AC37" s="107"/>
      <c r="AD37" s="105">
        <v>0.0</v>
      </c>
      <c r="AE37" s="105">
        <v>0.0</v>
      </c>
      <c r="AF37" s="105">
        <v>0.0</v>
      </c>
      <c r="AG37" s="105">
        <v>0.0</v>
      </c>
      <c r="AH37" s="105">
        <v>0.0</v>
      </c>
      <c r="AI37" s="105">
        <v>0.0</v>
      </c>
      <c r="AJ37" s="106">
        <v>0.0</v>
      </c>
      <c r="AK37" s="106">
        <v>0.0</v>
      </c>
      <c r="AL37" s="107"/>
      <c r="AM37" s="105">
        <v>0.0</v>
      </c>
      <c r="AN37" s="105">
        <v>0.0</v>
      </c>
      <c r="AO37" s="105">
        <v>0.0</v>
      </c>
      <c r="AP37" s="105">
        <v>0.0</v>
      </c>
      <c r="AQ37" s="105">
        <v>0.0</v>
      </c>
      <c r="AR37" s="105">
        <v>0.0</v>
      </c>
      <c r="AS37" s="106">
        <v>0.0</v>
      </c>
      <c r="AT37" s="106">
        <v>0.0</v>
      </c>
      <c r="AU37" s="3"/>
      <c r="AV37" s="108">
        <f t="shared" ref="AV37:AX37" si="77">sum(Z37+AI37+AR37)</f>
        <v>0</v>
      </c>
      <c r="AW37" s="109">
        <f t="shared" si="77"/>
        <v>0</v>
      </c>
      <c r="AX37" s="109">
        <f t="shared" si="77"/>
        <v>0</v>
      </c>
      <c r="AY37" s="107"/>
      <c r="AZ37" s="105">
        <v>0.0</v>
      </c>
      <c r="BA37" s="105">
        <v>0.0</v>
      </c>
      <c r="BB37" s="105">
        <v>0.0</v>
      </c>
      <c r="BC37" s="105">
        <v>0.0</v>
      </c>
      <c r="BD37" s="105">
        <v>0.0</v>
      </c>
      <c r="BE37" s="106">
        <v>0.0</v>
      </c>
      <c r="BF37" s="106">
        <v>0.0</v>
      </c>
      <c r="BG37" s="107"/>
      <c r="BH37" s="105">
        <v>0.0</v>
      </c>
      <c r="BI37" s="105">
        <v>0.0</v>
      </c>
      <c r="BJ37" s="105">
        <v>0.0</v>
      </c>
      <c r="BK37" s="105">
        <v>0.0</v>
      </c>
      <c r="BL37" s="105">
        <v>0.0</v>
      </c>
      <c r="BM37" s="105">
        <v>0.0</v>
      </c>
      <c r="BN37" s="106">
        <v>0.0</v>
      </c>
      <c r="BO37" s="106">
        <v>0.0</v>
      </c>
      <c r="BP37" s="107"/>
      <c r="BQ37" s="105">
        <v>0.0</v>
      </c>
      <c r="BR37" s="105">
        <v>0.0</v>
      </c>
      <c r="BS37" s="105">
        <v>0.0</v>
      </c>
      <c r="BT37" s="105">
        <v>0.0</v>
      </c>
      <c r="BU37" s="105">
        <v>0.0</v>
      </c>
      <c r="BV37" s="105">
        <v>0.0</v>
      </c>
      <c r="BW37" s="106">
        <v>0.0</v>
      </c>
      <c r="BX37" s="106">
        <v>0.0</v>
      </c>
      <c r="BY37" s="3"/>
      <c r="BZ37" s="108">
        <f t="shared" ref="BZ37:CB37" si="78">sum(BD37+BM37+BV37)</f>
        <v>0</v>
      </c>
      <c r="CA37" s="109">
        <f t="shared" si="78"/>
        <v>0</v>
      </c>
      <c r="CB37" s="109">
        <f t="shared" si="78"/>
        <v>0</v>
      </c>
      <c r="CC37" s="107"/>
      <c r="CD37" s="108">
        <f t="shared" ref="CD37:CF37" si="79">AV37+BZ37</f>
        <v>0</v>
      </c>
      <c r="CE37" s="109">
        <f t="shared" si="79"/>
        <v>0</v>
      </c>
      <c r="CF37" s="109">
        <f t="shared" si="79"/>
        <v>0</v>
      </c>
      <c r="CG37" s="107"/>
      <c r="CH37" s="107"/>
    </row>
    <row r="38" ht="14.25" customHeight="1">
      <c r="A38" s="103"/>
      <c r="B38" s="104">
        <f t="shared" si="10"/>
        <v>44768</v>
      </c>
      <c r="C38" s="97"/>
      <c r="D38" s="105" t="s">
        <v>119</v>
      </c>
      <c r="E38" s="105"/>
      <c r="F38" s="105"/>
      <c r="G38" s="106">
        <v>0.0</v>
      </c>
      <c r="H38" s="105">
        <v>9.0</v>
      </c>
      <c r="I38" s="105">
        <v>17.0</v>
      </c>
      <c r="J38" s="105">
        <v>10.0</v>
      </c>
      <c r="K38" s="105">
        <v>1.0</v>
      </c>
      <c r="L38" s="107"/>
      <c r="M38" s="105">
        <v>0.0</v>
      </c>
      <c r="N38" s="105">
        <v>0.0</v>
      </c>
      <c r="O38" s="105">
        <v>0.0</v>
      </c>
      <c r="P38" s="107"/>
      <c r="Q38" s="105">
        <v>0.0</v>
      </c>
      <c r="R38" s="105">
        <v>0.0</v>
      </c>
      <c r="S38" s="105">
        <v>0.0</v>
      </c>
      <c r="T38" s="293">
        <f t="shared" si="6"/>
        <v>1</v>
      </c>
      <c r="U38" s="107"/>
      <c r="V38" s="105">
        <v>0.0</v>
      </c>
      <c r="W38" s="105">
        <v>1.0</v>
      </c>
      <c r="X38" s="105">
        <v>0.0</v>
      </c>
      <c r="Y38" s="105">
        <v>1.0</v>
      </c>
      <c r="Z38" s="105">
        <v>1.0</v>
      </c>
      <c r="AA38" s="106">
        <v>1000.0</v>
      </c>
      <c r="AB38" s="106">
        <v>2300.0</v>
      </c>
      <c r="AC38" s="107"/>
      <c r="AD38" s="105">
        <v>1.0</v>
      </c>
      <c r="AE38" s="105">
        <v>1.0</v>
      </c>
      <c r="AF38" s="105">
        <v>0.0</v>
      </c>
      <c r="AG38" s="105">
        <v>0.0</v>
      </c>
      <c r="AH38" s="105">
        <v>0.0</v>
      </c>
      <c r="AI38" s="105">
        <v>0.0</v>
      </c>
      <c r="AJ38" s="106">
        <v>0.0</v>
      </c>
      <c r="AK38" s="106">
        <v>0.0</v>
      </c>
      <c r="AL38" s="107"/>
      <c r="AM38" s="105">
        <v>0.0</v>
      </c>
      <c r="AN38" s="105">
        <v>0.0</v>
      </c>
      <c r="AO38" s="105">
        <v>0.0</v>
      </c>
      <c r="AP38" s="105">
        <v>0.0</v>
      </c>
      <c r="AQ38" s="105">
        <v>0.0</v>
      </c>
      <c r="AR38" s="105">
        <v>0.0</v>
      </c>
      <c r="AS38" s="106">
        <v>0.0</v>
      </c>
      <c r="AT38" s="106">
        <v>0.0</v>
      </c>
      <c r="AU38" s="3"/>
      <c r="AV38" s="108">
        <f t="shared" ref="AV38:AX38" si="80">sum(Z38+AI38+AR38)</f>
        <v>1</v>
      </c>
      <c r="AW38" s="109">
        <f t="shared" si="80"/>
        <v>1000</v>
      </c>
      <c r="AX38" s="109">
        <f t="shared" si="80"/>
        <v>2300</v>
      </c>
      <c r="AY38" s="107"/>
      <c r="AZ38" s="105">
        <v>0.0</v>
      </c>
      <c r="BA38" s="105">
        <v>0.0</v>
      </c>
      <c r="BB38" s="105">
        <v>0.0</v>
      </c>
      <c r="BC38" s="105">
        <v>0.0</v>
      </c>
      <c r="BD38" s="105">
        <v>0.0</v>
      </c>
      <c r="BE38" s="106">
        <v>0.0</v>
      </c>
      <c r="BF38" s="106">
        <v>0.0</v>
      </c>
      <c r="BG38" s="107"/>
      <c r="BH38" s="105">
        <v>0.0</v>
      </c>
      <c r="BI38" s="105">
        <v>0.0</v>
      </c>
      <c r="BJ38" s="105">
        <v>0.0</v>
      </c>
      <c r="BK38" s="105">
        <v>0.0</v>
      </c>
      <c r="BL38" s="105">
        <v>0.0</v>
      </c>
      <c r="BM38" s="105">
        <v>0.0</v>
      </c>
      <c r="BN38" s="106">
        <v>0.0</v>
      </c>
      <c r="BO38" s="106">
        <v>0.0</v>
      </c>
      <c r="BP38" s="107"/>
      <c r="BQ38" s="105">
        <v>0.0</v>
      </c>
      <c r="BR38" s="105">
        <v>0.0</v>
      </c>
      <c r="BS38" s="105">
        <v>0.0</v>
      </c>
      <c r="BT38" s="105">
        <v>0.0</v>
      </c>
      <c r="BU38" s="105">
        <v>0.0</v>
      </c>
      <c r="BV38" s="105">
        <v>0.0</v>
      </c>
      <c r="BW38" s="106">
        <v>0.0</v>
      </c>
      <c r="BX38" s="106">
        <v>0.0</v>
      </c>
      <c r="BY38" s="3"/>
      <c r="BZ38" s="108">
        <f t="shared" ref="BZ38:CB38" si="81">sum(BD38+BM38+BV38)</f>
        <v>0</v>
      </c>
      <c r="CA38" s="109">
        <f t="shared" si="81"/>
        <v>0</v>
      </c>
      <c r="CB38" s="109">
        <f t="shared" si="81"/>
        <v>0</v>
      </c>
      <c r="CC38" s="107"/>
      <c r="CD38" s="108">
        <f t="shared" ref="CD38:CF38" si="82">AV38+BZ38</f>
        <v>1</v>
      </c>
      <c r="CE38" s="109">
        <f t="shared" si="82"/>
        <v>1000</v>
      </c>
      <c r="CF38" s="109">
        <f t="shared" si="82"/>
        <v>2300</v>
      </c>
      <c r="CG38" s="107"/>
      <c r="CH38" s="107"/>
    </row>
    <row r="39" ht="14.25" customHeight="1">
      <c r="A39" s="103"/>
      <c r="B39" s="104">
        <f t="shared" si="10"/>
        <v>44769</v>
      </c>
      <c r="C39" s="97"/>
      <c r="D39" s="105" t="s">
        <v>119</v>
      </c>
      <c r="E39" s="105"/>
      <c r="F39" s="105"/>
      <c r="G39" s="106">
        <v>0.0</v>
      </c>
      <c r="H39" s="105">
        <v>4.0</v>
      </c>
      <c r="I39" s="105">
        <v>16.0</v>
      </c>
      <c r="J39" s="105">
        <v>11.0</v>
      </c>
      <c r="K39" s="105">
        <v>4.0</v>
      </c>
      <c r="L39" s="107"/>
      <c r="M39" s="105">
        <v>0.0</v>
      </c>
      <c r="N39" s="105">
        <v>0.0</v>
      </c>
      <c r="O39" s="105">
        <v>0.0</v>
      </c>
      <c r="P39" s="107"/>
      <c r="Q39" s="105">
        <v>0.0</v>
      </c>
      <c r="R39" s="105">
        <v>0.0</v>
      </c>
      <c r="S39" s="105">
        <v>0.0</v>
      </c>
      <c r="T39" s="293">
        <f t="shared" si="6"/>
        <v>4</v>
      </c>
      <c r="U39" s="107"/>
      <c r="V39" s="105">
        <v>0.0</v>
      </c>
      <c r="W39" s="105">
        <v>0.0</v>
      </c>
      <c r="X39" s="105">
        <v>0.0</v>
      </c>
      <c r="Y39" s="105">
        <v>0.0</v>
      </c>
      <c r="Z39" s="105">
        <v>0.0</v>
      </c>
      <c r="AA39" s="106">
        <v>0.0</v>
      </c>
      <c r="AB39" s="106">
        <v>0.0</v>
      </c>
      <c r="AC39" s="107"/>
      <c r="AD39" s="105">
        <v>1.0</v>
      </c>
      <c r="AE39" s="105">
        <v>0.0</v>
      </c>
      <c r="AF39" s="105">
        <v>1.0</v>
      </c>
      <c r="AG39" s="105">
        <v>0.0</v>
      </c>
      <c r="AH39" s="105">
        <v>0.0</v>
      </c>
      <c r="AI39" s="105">
        <v>0.0</v>
      </c>
      <c r="AJ39" s="106">
        <v>0.0</v>
      </c>
      <c r="AK39" s="106">
        <v>0.0</v>
      </c>
      <c r="AL39" s="107"/>
      <c r="AM39" s="105">
        <v>0.0</v>
      </c>
      <c r="AN39" s="105">
        <v>0.0</v>
      </c>
      <c r="AO39" s="105">
        <v>0.0</v>
      </c>
      <c r="AP39" s="105">
        <v>0.0</v>
      </c>
      <c r="AQ39" s="105">
        <v>0.0</v>
      </c>
      <c r="AR39" s="105">
        <v>0.0</v>
      </c>
      <c r="AS39" s="106">
        <v>0.0</v>
      </c>
      <c r="AT39" s="106">
        <v>0.0</v>
      </c>
      <c r="AU39" s="110"/>
      <c r="AV39" s="108">
        <f t="shared" ref="AV39:AX39" si="83">sum(Z39+AI39+AR39)</f>
        <v>0</v>
      </c>
      <c r="AW39" s="109">
        <f t="shared" si="83"/>
        <v>0</v>
      </c>
      <c r="AX39" s="109">
        <f t="shared" si="83"/>
        <v>0</v>
      </c>
      <c r="AY39" s="107"/>
      <c r="AZ39" s="105">
        <v>0.0</v>
      </c>
      <c r="BA39" s="105">
        <v>0.0</v>
      </c>
      <c r="BB39" s="105">
        <v>0.0</v>
      </c>
      <c r="BC39" s="105">
        <v>0.0</v>
      </c>
      <c r="BD39" s="105">
        <v>0.0</v>
      </c>
      <c r="BE39" s="106">
        <v>0.0</v>
      </c>
      <c r="BF39" s="106">
        <v>0.0</v>
      </c>
      <c r="BG39" s="107"/>
      <c r="BH39" s="105">
        <v>0.0</v>
      </c>
      <c r="BI39" s="105">
        <v>0.0</v>
      </c>
      <c r="BJ39" s="105">
        <v>0.0</v>
      </c>
      <c r="BK39" s="105">
        <v>0.0</v>
      </c>
      <c r="BL39" s="105">
        <v>0.0</v>
      </c>
      <c r="BM39" s="105">
        <v>0.0</v>
      </c>
      <c r="BN39" s="106">
        <v>0.0</v>
      </c>
      <c r="BO39" s="106">
        <v>0.0</v>
      </c>
      <c r="BP39" s="107"/>
      <c r="BQ39" s="105">
        <v>0.0</v>
      </c>
      <c r="BR39" s="105">
        <v>0.0</v>
      </c>
      <c r="BS39" s="105">
        <v>0.0</v>
      </c>
      <c r="BT39" s="105">
        <v>0.0</v>
      </c>
      <c r="BU39" s="105">
        <v>0.0</v>
      </c>
      <c r="BV39" s="105">
        <v>0.0</v>
      </c>
      <c r="BW39" s="106">
        <v>0.0</v>
      </c>
      <c r="BX39" s="106">
        <v>0.0</v>
      </c>
      <c r="BY39" s="110"/>
      <c r="BZ39" s="108">
        <f t="shared" ref="BZ39:CB39" si="84">sum(BD39+BM39+BV39)</f>
        <v>0</v>
      </c>
      <c r="CA39" s="109">
        <f t="shared" si="84"/>
        <v>0</v>
      </c>
      <c r="CB39" s="109">
        <f t="shared" si="84"/>
        <v>0</v>
      </c>
      <c r="CC39" s="107"/>
      <c r="CD39" s="108">
        <f t="shared" ref="CD39:CF39" si="85">AV39+BZ39</f>
        <v>0</v>
      </c>
      <c r="CE39" s="109">
        <f t="shared" si="85"/>
        <v>0</v>
      </c>
      <c r="CF39" s="109">
        <f t="shared" si="85"/>
        <v>0</v>
      </c>
      <c r="CG39" s="107"/>
      <c r="CH39" s="107"/>
    </row>
    <row r="40" ht="14.25" customHeight="1">
      <c r="A40" s="103"/>
      <c r="B40" s="104">
        <f t="shared" si="10"/>
        <v>44770</v>
      </c>
      <c r="C40" s="97"/>
      <c r="D40" s="105" t="s">
        <v>119</v>
      </c>
      <c r="E40" s="105"/>
      <c r="F40" s="105"/>
      <c r="G40" s="106">
        <v>0.0</v>
      </c>
      <c r="H40" s="105">
        <v>6.0</v>
      </c>
      <c r="I40" s="105">
        <v>14.0</v>
      </c>
      <c r="J40" s="105">
        <v>7.0</v>
      </c>
      <c r="K40" s="105">
        <v>1.0</v>
      </c>
      <c r="L40" s="107"/>
      <c r="M40" s="105">
        <v>0.0</v>
      </c>
      <c r="N40" s="105">
        <v>0.0</v>
      </c>
      <c r="O40" s="105">
        <v>0.0</v>
      </c>
      <c r="P40" s="107"/>
      <c r="Q40" s="105">
        <v>0.0</v>
      </c>
      <c r="R40" s="105">
        <v>0.0</v>
      </c>
      <c r="S40" s="105">
        <v>0.0</v>
      </c>
      <c r="T40" s="293">
        <f t="shared" si="6"/>
        <v>1</v>
      </c>
      <c r="U40" s="107"/>
      <c r="V40" s="105">
        <v>0.0</v>
      </c>
      <c r="W40" s="105">
        <v>0.0</v>
      </c>
      <c r="X40" s="105">
        <v>0.0</v>
      </c>
      <c r="Y40" s="105">
        <v>0.0</v>
      </c>
      <c r="Z40" s="105">
        <v>0.0</v>
      </c>
      <c r="AA40" s="106">
        <v>0.0</v>
      </c>
      <c r="AB40" s="106">
        <v>0.0</v>
      </c>
      <c r="AC40" s="107"/>
      <c r="AD40" s="105">
        <v>2.0</v>
      </c>
      <c r="AE40" s="105">
        <v>2.0</v>
      </c>
      <c r="AF40" s="105">
        <v>0.0</v>
      </c>
      <c r="AG40" s="105">
        <v>0.0</v>
      </c>
      <c r="AH40" s="105">
        <v>0.0</v>
      </c>
      <c r="AI40" s="105">
        <v>0.0</v>
      </c>
      <c r="AJ40" s="106">
        <v>0.0</v>
      </c>
      <c r="AK40" s="106">
        <v>0.0</v>
      </c>
      <c r="AL40" s="107"/>
      <c r="AM40" s="105">
        <v>0.0</v>
      </c>
      <c r="AN40" s="105">
        <v>0.0</v>
      </c>
      <c r="AO40" s="105">
        <v>0.0</v>
      </c>
      <c r="AP40" s="105">
        <v>0.0</v>
      </c>
      <c r="AQ40" s="105">
        <v>0.0</v>
      </c>
      <c r="AR40" s="105">
        <v>0.0</v>
      </c>
      <c r="AS40" s="106">
        <v>0.0</v>
      </c>
      <c r="AT40" s="106">
        <v>0.0</v>
      </c>
      <c r="AU40" s="110"/>
      <c r="AV40" s="108">
        <f t="shared" ref="AV40:AX40" si="86">sum(Z40+AI40+AR40)</f>
        <v>0</v>
      </c>
      <c r="AW40" s="109">
        <f t="shared" si="86"/>
        <v>0</v>
      </c>
      <c r="AX40" s="109">
        <f t="shared" si="86"/>
        <v>0</v>
      </c>
      <c r="AY40" s="107"/>
      <c r="AZ40" s="105">
        <v>0.0</v>
      </c>
      <c r="BA40" s="105">
        <v>0.0</v>
      </c>
      <c r="BB40" s="105">
        <v>0.0</v>
      </c>
      <c r="BC40" s="105">
        <v>0.0</v>
      </c>
      <c r="BD40" s="105">
        <v>0.0</v>
      </c>
      <c r="BE40" s="106">
        <v>0.0</v>
      </c>
      <c r="BF40" s="106">
        <v>0.0</v>
      </c>
      <c r="BG40" s="107"/>
      <c r="BH40" s="105">
        <v>0.0</v>
      </c>
      <c r="BI40" s="105">
        <v>0.0</v>
      </c>
      <c r="BJ40" s="105">
        <v>0.0</v>
      </c>
      <c r="BK40" s="105">
        <v>0.0</v>
      </c>
      <c r="BL40" s="105">
        <v>0.0</v>
      </c>
      <c r="BM40" s="105">
        <v>0.0</v>
      </c>
      <c r="BN40" s="106">
        <v>0.0</v>
      </c>
      <c r="BO40" s="106">
        <v>0.0</v>
      </c>
      <c r="BP40" s="107"/>
      <c r="BQ40" s="105">
        <v>0.0</v>
      </c>
      <c r="BR40" s="105">
        <v>0.0</v>
      </c>
      <c r="BS40" s="105">
        <v>0.0</v>
      </c>
      <c r="BT40" s="105">
        <v>0.0</v>
      </c>
      <c r="BU40" s="105">
        <v>0.0</v>
      </c>
      <c r="BV40" s="105">
        <v>0.0</v>
      </c>
      <c r="BW40" s="106">
        <v>0.0</v>
      </c>
      <c r="BX40" s="106">
        <v>0.0</v>
      </c>
      <c r="BY40" s="110"/>
      <c r="BZ40" s="108">
        <f t="shared" ref="BZ40:CB40" si="87">sum(BD40+BM40+BV40)</f>
        <v>0</v>
      </c>
      <c r="CA40" s="109">
        <f t="shared" si="87"/>
        <v>0</v>
      </c>
      <c r="CB40" s="109">
        <f t="shared" si="87"/>
        <v>0</v>
      </c>
      <c r="CC40" s="107"/>
      <c r="CD40" s="108">
        <f t="shared" ref="CD40:CF40" si="88">AV40+BZ40</f>
        <v>0</v>
      </c>
      <c r="CE40" s="109">
        <f t="shared" si="88"/>
        <v>0</v>
      </c>
      <c r="CF40" s="109">
        <f t="shared" si="88"/>
        <v>0</v>
      </c>
      <c r="CG40" s="107"/>
      <c r="CH40" s="107"/>
    </row>
    <row r="41" ht="14.25" customHeight="1">
      <c r="A41" s="103"/>
      <c r="B41" s="104">
        <f t="shared" si="10"/>
        <v>44771</v>
      </c>
      <c r="C41" s="97"/>
      <c r="D41" s="105" t="s">
        <v>119</v>
      </c>
      <c r="E41" s="105"/>
      <c r="F41" s="105"/>
      <c r="G41" s="106">
        <v>0.0</v>
      </c>
      <c r="H41" s="105">
        <v>5.0</v>
      </c>
      <c r="I41" s="105">
        <v>9.0</v>
      </c>
      <c r="J41" s="105">
        <v>5.0</v>
      </c>
      <c r="K41" s="105">
        <v>2.0</v>
      </c>
      <c r="L41" s="107"/>
      <c r="M41" s="105">
        <v>0.0</v>
      </c>
      <c r="N41" s="105">
        <v>0.0</v>
      </c>
      <c r="O41" s="105">
        <v>0.0</v>
      </c>
      <c r="P41" s="107"/>
      <c r="Q41" s="105">
        <v>0.0</v>
      </c>
      <c r="R41" s="105">
        <v>0.0</v>
      </c>
      <c r="S41" s="105">
        <v>0.0</v>
      </c>
      <c r="T41" s="293">
        <f t="shared" si="6"/>
        <v>2</v>
      </c>
      <c r="U41" s="107"/>
      <c r="V41" s="105">
        <v>0.0</v>
      </c>
      <c r="W41" s="105">
        <v>0.0</v>
      </c>
      <c r="X41" s="105">
        <v>0.0</v>
      </c>
      <c r="Y41" s="105">
        <v>0.0</v>
      </c>
      <c r="Z41" s="105">
        <v>0.0</v>
      </c>
      <c r="AA41" s="106">
        <v>0.0</v>
      </c>
      <c r="AB41" s="106">
        <v>0.0</v>
      </c>
      <c r="AC41" s="107"/>
      <c r="AD41" s="105">
        <v>0.0</v>
      </c>
      <c r="AE41" s="105">
        <v>0.0</v>
      </c>
      <c r="AF41" s="105">
        <v>0.0</v>
      </c>
      <c r="AG41" s="105">
        <v>0.0</v>
      </c>
      <c r="AH41" s="105">
        <v>0.0</v>
      </c>
      <c r="AI41" s="105">
        <v>0.0</v>
      </c>
      <c r="AJ41" s="106">
        <v>0.0</v>
      </c>
      <c r="AK41" s="106">
        <v>0.0</v>
      </c>
      <c r="AL41" s="107"/>
      <c r="AM41" s="105">
        <v>0.0</v>
      </c>
      <c r="AN41" s="105">
        <v>0.0</v>
      </c>
      <c r="AO41" s="105">
        <v>0.0</v>
      </c>
      <c r="AP41" s="105">
        <v>0.0</v>
      </c>
      <c r="AQ41" s="105">
        <v>0.0</v>
      </c>
      <c r="AR41" s="105">
        <v>0.0</v>
      </c>
      <c r="AS41" s="106">
        <v>0.0</v>
      </c>
      <c r="AT41" s="106">
        <v>0.0</v>
      </c>
      <c r="AU41" s="110"/>
      <c r="AV41" s="108">
        <f t="shared" ref="AV41:AX41" si="89">sum(Z41+AI41+AR41)</f>
        <v>0</v>
      </c>
      <c r="AW41" s="109">
        <f t="shared" si="89"/>
        <v>0</v>
      </c>
      <c r="AX41" s="109">
        <f t="shared" si="89"/>
        <v>0</v>
      </c>
      <c r="AY41" s="107"/>
      <c r="AZ41" s="105">
        <v>0.0</v>
      </c>
      <c r="BA41" s="105">
        <v>0.0</v>
      </c>
      <c r="BB41" s="105">
        <v>0.0</v>
      </c>
      <c r="BC41" s="105">
        <v>0.0</v>
      </c>
      <c r="BD41" s="105">
        <v>0.0</v>
      </c>
      <c r="BE41" s="106">
        <v>0.0</v>
      </c>
      <c r="BF41" s="106">
        <v>0.0</v>
      </c>
      <c r="BG41" s="107"/>
      <c r="BH41" s="105">
        <v>0.0</v>
      </c>
      <c r="BI41" s="105">
        <v>0.0</v>
      </c>
      <c r="BJ41" s="105">
        <v>0.0</v>
      </c>
      <c r="BK41" s="105">
        <v>0.0</v>
      </c>
      <c r="BL41" s="105">
        <v>0.0</v>
      </c>
      <c r="BM41" s="105">
        <v>0.0</v>
      </c>
      <c r="BN41" s="106">
        <v>0.0</v>
      </c>
      <c r="BO41" s="106">
        <v>0.0</v>
      </c>
      <c r="BP41" s="107"/>
      <c r="BQ41" s="105">
        <v>0.0</v>
      </c>
      <c r="BR41" s="105">
        <v>0.0</v>
      </c>
      <c r="BS41" s="105">
        <v>0.0</v>
      </c>
      <c r="BT41" s="105">
        <v>0.0</v>
      </c>
      <c r="BU41" s="105">
        <v>0.0</v>
      </c>
      <c r="BV41" s="105">
        <v>0.0</v>
      </c>
      <c r="BW41" s="106">
        <v>0.0</v>
      </c>
      <c r="BX41" s="106">
        <v>0.0</v>
      </c>
      <c r="BY41" s="110"/>
      <c r="BZ41" s="108">
        <f t="shared" ref="BZ41:CB41" si="90">sum(BD41+BM41+BV41)</f>
        <v>0</v>
      </c>
      <c r="CA41" s="109">
        <f t="shared" si="90"/>
        <v>0</v>
      </c>
      <c r="CB41" s="109">
        <f t="shared" si="90"/>
        <v>0</v>
      </c>
      <c r="CC41" s="107"/>
      <c r="CD41" s="108">
        <f t="shared" ref="CD41:CF41" si="91">AV41+BZ41</f>
        <v>0</v>
      </c>
      <c r="CE41" s="109">
        <f t="shared" si="91"/>
        <v>0</v>
      </c>
      <c r="CF41" s="109">
        <f t="shared" si="91"/>
        <v>0</v>
      </c>
      <c r="CG41" s="107"/>
      <c r="CH41" s="107"/>
    </row>
    <row r="42" ht="14.25" customHeight="1">
      <c r="A42" s="103"/>
      <c r="B42" s="104">
        <f t="shared" si="10"/>
        <v>44772</v>
      </c>
      <c r="C42" s="97"/>
      <c r="D42" s="105" t="s">
        <v>119</v>
      </c>
      <c r="E42" s="105"/>
      <c r="F42" s="105"/>
      <c r="G42" s="106">
        <v>0.0</v>
      </c>
      <c r="H42" s="105">
        <v>1.0</v>
      </c>
      <c r="I42" s="105">
        <v>3.0</v>
      </c>
      <c r="J42" s="105">
        <v>3.0</v>
      </c>
      <c r="K42" s="105">
        <v>0.0</v>
      </c>
      <c r="L42" s="107"/>
      <c r="M42" s="105">
        <v>0.0</v>
      </c>
      <c r="N42" s="105">
        <v>0.0</v>
      </c>
      <c r="O42" s="105">
        <v>0.0</v>
      </c>
      <c r="P42" s="107"/>
      <c r="Q42" s="105">
        <v>0.0</v>
      </c>
      <c r="R42" s="105">
        <v>0.0</v>
      </c>
      <c r="S42" s="105">
        <v>0.0</v>
      </c>
      <c r="T42" s="293">
        <f t="shared" si="6"/>
        <v>0</v>
      </c>
      <c r="U42" s="107"/>
      <c r="V42" s="105">
        <v>0.0</v>
      </c>
      <c r="W42" s="105">
        <v>0.0</v>
      </c>
      <c r="X42" s="105">
        <v>0.0</v>
      </c>
      <c r="Y42" s="105">
        <v>0.0</v>
      </c>
      <c r="Z42" s="105">
        <v>0.0</v>
      </c>
      <c r="AA42" s="106">
        <v>0.0</v>
      </c>
      <c r="AB42" s="106">
        <v>0.0</v>
      </c>
      <c r="AC42" s="107"/>
      <c r="AD42" s="105">
        <v>0.0</v>
      </c>
      <c r="AE42" s="105">
        <v>0.0</v>
      </c>
      <c r="AF42" s="105">
        <v>0.0</v>
      </c>
      <c r="AG42" s="105">
        <v>0.0</v>
      </c>
      <c r="AH42" s="105">
        <v>0.0</v>
      </c>
      <c r="AI42" s="105">
        <v>0.0</v>
      </c>
      <c r="AJ42" s="106">
        <v>0.0</v>
      </c>
      <c r="AK42" s="106">
        <v>0.0</v>
      </c>
      <c r="AL42" s="107"/>
      <c r="AM42" s="105">
        <v>0.0</v>
      </c>
      <c r="AN42" s="105">
        <v>0.0</v>
      </c>
      <c r="AO42" s="105">
        <v>0.0</v>
      </c>
      <c r="AP42" s="105">
        <v>0.0</v>
      </c>
      <c r="AQ42" s="105">
        <v>0.0</v>
      </c>
      <c r="AR42" s="105">
        <v>0.0</v>
      </c>
      <c r="AS42" s="106">
        <v>0.0</v>
      </c>
      <c r="AT42" s="106">
        <v>0.0</v>
      </c>
      <c r="AU42" s="110"/>
      <c r="AV42" s="108">
        <f t="shared" ref="AV42:AX42" si="92">sum(Z42+AI42+AR42)</f>
        <v>0</v>
      </c>
      <c r="AW42" s="109">
        <f t="shared" si="92"/>
        <v>0</v>
      </c>
      <c r="AX42" s="109">
        <f t="shared" si="92"/>
        <v>0</v>
      </c>
      <c r="AY42" s="107"/>
      <c r="AZ42" s="105">
        <v>0.0</v>
      </c>
      <c r="BA42" s="105">
        <v>0.0</v>
      </c>
      <c r="BB42" s="105">
        <v>0.0</v>
      </c>
      <c r="BC42" s="105">
        <v>0.0</v>
      </c>
      <c r="BD42" s="105">
        <v>0.0</v>
      </c>
      <c r="BE42" s="106">
        <v>0.0</v>
      </c>
      <c r="BF42" s="106">
        <v>0.0</v>
      </c>
      <c r="BG42" s="107"/>
      <c r="BH42" s="105">
        <v>0.0</v>
      </c>
      <c r="BI42" s="105">
        <v>0.0</v>
      </c>
      <c r="BJ42" s="105">
        <v>0.0</v>
      </c>
      <c r="BK42" s="105">
        <v>0.0</v>
      </c>
      <c r="BL42" s="105">
        <v>0.0</v>
      </c>
      <c r="BM42" s="105">
        <v>0.0</v>
      </c>
      <c r="BN42" s="106">
        <v>0.0</v>
      </c>
      <c r="BO42" s="106">
        <v>0.0</v>
      </c>
      <c r="BP42" s="107"/>
      <c r="BQ42" s="105">
        <v>0.0</v>
      </c>
      <c r="BR42" s="105">
        <v>0.0</v>
      </c>
      <c r="BS42" s="105">
        <v>0.0</v>
      </c>
      <c r="BT42" s="105">
        <v>0.0</v>
      </c>
      <c r="BU42" s="105">
        <v>0.0</v>
      </c>
      <c r="BV42" s="105">
        <v>0.0</v>
      </c>
      <c r="BW42" s="106">
        <v>0.0</v>
      </c>
      <c r="BX42" s="106">
        <v>0.0</v>
      </c>
      <c r="BY42" s="110"/>
      <c r="BZ42" s="108">
        <f t="shared" ref="BZ42:CB42" si="93">sum(BD42+BM42+BV42)</f>
        <v>0</v>
      </c>
      <c r="CA42" s="109">
        <f t="shared" si="93"/>
        <v>0</v>
      </c>
      <c r="CB42" s="109">
        <f t="shared" si="93"/>
        <v>0</v>
      </c>
      <c r="CC42" s="107"/>
      <c r="CD42" s="108">
        <f t="shared" ref="CD42:CF42" si="94">AV42+BZ42</f>
        <v>0</v>
      </c>
      <c r="CE42" s="109">
        <f t="shared" si="94"/>
        <v>0</v>
      </c>
      <c r="CF42" s="109">
        <f t="shared" si="94"/>
        <v>0</v>
      </c>
      <c r="CG42" s="107"/>
      <c r="CH42" s="107"/>
    </row>
    <row r="43" ht="14.25" customHeight="1">
      <c r="A43" s="103"/>
      <c r="B43" s="104">
        <f t="shared" si="10"/>
        <v>44773</v>
      </c>
      <c r="C43" s="97"/>
      <c r="D43" s="105" t="s">
        <v>119</v>
      </c>
      <c r="E43" s="105"/>
      <c r="F43" s="105"/>
      <c r="G43" s="106">
        <v>0.0</v>
      </c>
      <c r="H43" s="105">
        <v>8.0</v>
      </c>
      <c r="I43" s="105">
        <v>12.0</v>
      </c>
      <c r="J43" s="105">
        <v>6.0</v>
      </c>
      <c r="K43" s="105">
        <v>2.0</v>
      </c>
      <c r="L43" s="107"/>
      <c r="M43" s="105">
        <v>0.0</v>
      </c>
      <c r="N43" s="105">
        <v>0.0</v>
      </c>
      <c r="O43" s="105">
        <v>0.0</v>
      </c>
      <c r="P43" s="107"/>
      <c r="Q43" s="105">
        <v>0.0</v>
      </c>
      <c r="R43" s="105">
        <v>0.0</v>
      </c>
      <c r="S43" s="105">
        <v>0.0</v>
      </c>
      <c r="T43" s="293">
        <f t="shared" si="6"/>
        <v>2</v>
      </c>
      <c r="U43" s="107"/>
      <c r="V43" s="105">
        <v>0.0</v>
      </c>
      <c r="W43" s="105">
        <v>0.0</v>
      </c>
      <c r="X43" s="105">
        <v>0.0</v>
      </c>
      <c r="Y43" s="105">
        <v>0.0</v>
      </c>
      <c r="Z43" s="105">
        <v>0.0</v>
      </c>
      <c r="AA43" s="106">
        <v>0.0</v>
      </c>
      <c r="AB43" s="106">
        <v>0.0</v>
      </c>
      <c r="AC43" s="107"/>
      <c r="AD43" s="105">
        <v>0.0</v>
      </c>
      <c r="AE43" s="105">
        <v>0.0</v>
      </c>
      <c r="AF43" s="105">
        <v>0.0</v>
      </c>
      <c r="AG43" s="105">
        <v>0.0</v>
      </c>
      <c r="AH43" s="105">
        <v>0.0</v>
      </c>
      <c r="AI43" s="105">
        <v>0.0</v>
      </c>
      <c r="AJ43" s="106">
        <v>0.0</v>
      </c>
      <c r="AK43" s="106">
        <v>0.0</v>
      </c>
      <c r="AL43" s="107"/>
      <c r="AM43" s="105">
        <v>0.0</v>
      </c>
      <c r="AN43" s="105">
        <v>0.0</v>
      </c>
      <c r="AO43" s="105">
        <v>0.0</v>
      </c>
      <c r="AP43" s="105">
        <v>0.0</v>
      </c>
      <c r="AQ43" s="105">
        <v>0.0</v>
      </c>
      <c r="AR43" s="105">
        <v>0.0</v>
      </c>
      <c r="AS43" s="106">
        <v>0.0</v>
      </c>
      <c r="AT43" s="106">
        <v>0.0</v>
      </c>
      <c r="AU43" s="110"/>
      <c r="AV43" s="108">
        <f t="shared" ref="AV43:AX43" si="95">sum(Z43+AI43+AR43)</f>
        <v>0</v>
      </c>
      <c r="AW43" s="109">
        <f t="shared" si="95"/>
        <v>0</v>
      </c>
      <c r="AX43" s="109">
        <f t="shared" si="95"/>
        <v>0</v>
      </c>
      <c r="AY43" s="107"/>
      <c r="AZ43" s="105">
        <v>0.0</v>
      </c>
      <c r="BA43" s="105">
        <v>0.0</v>
      </c>
      <c r="BB43" s="105">
        <v>0.0</v>
      </c>
      <c r="BC43" s="105">
        <v>0.0</v>
      </c>
      <c r="BD43" s="105">
        <v>7.0</v>
      </c>
      <c r="BE43" s="106">
        <v>0.0</v>
      </c>
      <c r="BF43" s="106">
        <v>0.0</v>
      </c>
      <c r="BG43" s="107"/>
      <c r="BH43" s="105">
        <v>0.0</v>
      </c>
      <c r="BI43" s="105">
        <v>0.0</v>
      </c>
      <c r="BJ43" s="105">
        <v>0.0</v>
      </c>
      <c r="BK43" s="105">
        <v>0.0</v>
      </c>
      <c r="BL43" s="105">
        <v>0.0</v>
      </c>
      <c r="BM43" s="105">
        <v>0.0</v>
      </c>
      <c r="BN43" s="106">
        <v>0.0</v>
      </c>
      <c r="BO43" s="106">
        <v>0.0</v>
      </c>
      <c r="BP43" s="107"/>
      <c r="BQ43" s="105">
        <v>0.0</v>
      </c>
      <c r="BR43" s="105">
        <v>0.0</v>
      </c>
      <c r="BS43" s="105">
        <v>0.0</v>
      </c>
      <c r="BT43" s="105">
        <v>0.0</v>
      </c>
      <c r="BU43" s="105">
        <v>0.0</v>
      </c>
      <c r="BV43" s="105">
        <v>0.0</v>
      </c>
      <c r="BW43" s="106">
        <v>0.0</v>
      </c>
      <c r="BX43" s="106">
        <v>0.0</v>
      </c>
      <c r="BY43" s="110"/>
      <c r="BZ43" s="108">
        <f t="shared" ref="BZ43:CB43" si="96">sum(BD43+BM43+BV43)</f>
        <v>7</v>
      </c>
      <c r="CA43" s="109">
        <f t="shared" si="96"/>
        <v>0</v>
      </c>
      <c r="CB43" s="109">
        <f t="shared" si="96"/>
        <v>0</v>
      </c>
      <c r="CC43" s="107"/>
      <c r="CD43" s="108">
        <f t="shared" ref="CD43:CF43" si="97">AV43+BZ43</f>
        <v>7</v>
      </c>
      <c r="CE43" s="109">
        <f t="shared" si="97"/>
        <v>0</v>
      </c>
      <c r="CF43" s="109">
        <f t="shared" si="97"/>
        <v>0</v>
      </c>
      <c r="CG43" s="107"/>
      <c r="CH43" s="107"/>
    </row>
    <row r="44" ht="15.75" customHeight="1">
      <c r="A44" s="97"/>
      <c r="B44" s="97"/>
      <c r="C44" s="112" t="s">
        <v>120</v>
      </c>
      <c r="D44" s="113">
        <f>sum(D46-D45)</f>
        <v>0</v>
      </c>
      <c r="E44" s="3"/>
      <c r="F44" s="114" t="s">
        <v>121</v>
      </c>
      <c r="G44" s="115">
        <f t="shared" ref="G44:K44" si="98">SUM(G13:G43)</f>
        <v>7000</v>
      </c>
      <c r="H44" s="116">
        <f t="shared" si="98"/>
        <v>172</v>
      </c>
      <c r="I44" s="117">
        <f t="shared" si="98"/>
        <v>549</v>
      </c>
      <c r="J44" s="117">
        <f t="shared" si="98"/>
        <v>263</v>
      </c>
      <c r="K44" s="117">
        <f t="shared" si="98"/>
        <v>48</v>
      </c>
      <c r="L44" s="118"/>
      <c r="M44" s="117">
        <f t="shared" ref="M44:O44" si="99">SUM(M13:M43)</f>
        <v>0</v>
      </c>
      <c r="N44" s="117">
        <f t="shared" si="99"/>
        <v>0</v>
      </c>
      <c r="O44" s="117">
        <f t="shared" si="99"/>
        <v>0</v>
      </c>
      <c r="P44" s="295"/>
      <c r="Q44" s="117">
        <f t="shared" ref="Q44:T44" si="100">SUM(Q13:Q43)</f>
        <v>0</v>
      </c>
      <c r="R44" s="117">
        <f t="shared" si="100"/>
        <v>0</v>
      </c>
      <c r="S44" s="117">
        <f t="shared" si="100"/>
        <v>0</v>
      </c>
      <c r="T44" s="117">
        <f t="shared" si="100"/>
        <v>48</v>
      </c>
      <c r="U44" s="118"/>
      <c r="V44" s="117">
        <f t="shared" ref="V44:AB44" si="101">SUM(V13:V43)</f>
        <v>0</v>
      </c>
      <c r="W44" s="117">
        <f t="shared" si="101"/>
        <v>1</v>
      </c>
      <c r="X44" s="117">
        <f t="shared" si="101"/>
        <v>0</v>
      </c>
      <c r="Y44" s="117">
        <f t="shared" si="101"/>
        <v>1</v>
      </c>
      <c r="Z44" s="117">
        <f t="shared" si="101"/>
        <v>1</v>
      </c>
      <c r="AA44" s="119">
        <f t="shared" si="101"/>
        <v>1000</v>
      </c>
      <c r="AB44" s="119">
        <f t="shared" si="101"/>
        <v>2300</v>
      </c>
      <c r="AC44" s="118"/>
      <c r="AD44" s="117">
        <f t="shared" ref="AD44:AK44" si="102">SUM(AD13:AD43)</f>
        <v>8</v>
      </c>
      <c r="AE44" s="117">
        <f t="shared" si="102"/>
        <v>5</v>
      </c>
      <c r="AF44" s="117">
        <f t="shared" si="102"/>
        <v>3</v>
      </c>
      <c r="AG44" s="117">
        <f t="shared" si="102"/>
        <v>0</v>
      </c>
      <c r="AH44" s="117">
        <f t="shared" si="102"/>
        <v>0</v>
      </c>
      <c r="AI44" s="117">
        <f t="shared" si="102"/>
        <v>1</v>
      </c>
      <c r="AJ44" s="119">
        <f t="shared" si="102"/>
        <v>2500</v>
      </c>
      <c r="AK44" s="119">
        <f t="shared" si="102"/>
        <v>2500</v>
      </c>
      <c r="AL44" s="296"/>
      <c r="AM44" s="120">
        <f t="shared" ref="AM44:AT44" si="103">SUM(AM13:AM43)</f>
        <v>2</v>
      </c>
      <c r="AN44" s="120">
        <f t="shared" si="103"/>
        <v>2</v>
      </c>
      <c r="AO44" s="117">
        <f t="shared" si="103"/>
        <v>0</v>
      </c>
      <c r="AP44" s="120">
        <f t="shared" si="103"/>
        <v>0</v>
      </c>
      <c r="AQ44" s="120">
        <f t="shared" si="103"/>
        <v>1</v>
      </c>
      <c r="AR44" s="120">
        <f t="shared" si="103"/>
        <v>1</v>
      </c>
      <c r="AS44" s="121">
        <f t="shared" si="103"/>
        <v>2500</v>
      </c>
      <c r="AT44" s="121">
        <f t="shared" si="103"/>
        <v>2500</v>
      </c>
      <c r="AU44" s="110"/>
      <c r="AV44" s="120">
        <f t="shared" ref="AV44:AX44" si="104">SUM(AV13:AV43)</f>
        <v>3</v>
      </c>
      <c r="AW44" s="121">
        <f t="shared" si="104"/>
        <v>6000</v>
      </c>
      <c r="AX44" s="121">
        <f t="shared" si="104"/>
        <v>7300</v>
      </c>
      <c r="AY44" s="122"/>
      <c r="AZ44" s="117">
        <f t="shared" ref="AZ44:BF44" si="105">SUM(AZ13:AZ43)</f>
        <v>19</v>
      </c>
      <c r="BA44" s="117">
        <f t="shared" si="105"/>
        <v>11</v>
      </c>
      <c r="BB44" s="117">
        <f t="shared" si="105"/>
        <v>6</v>
      </c>
      <c r="BC44" s="117">
        <f t="shared" si="105"/>
        <v>24</v>
      </c>
      <c r="BD44" s="117">
        <f t="shared" si="105"/>
        <v>15</v>
      </c>
      <c r="BE44" s="119">
        <f t="shared" si="105"/>
        <v>13000</v>
      </c>
      <c r="BF44" s="119">
        <f t="shared" si="105"/>
        <v>20500</v>
      </c>
      <c r="BG44" s="118"/>
      <c r="BH44" s="117">
        <f t="shared" ref="BH44:BO44" si="106">SUM(BH13:BH43)</f>
        <v>3</v>
      </c>
      <c r="BI44" s="117">
        <f t="shared" si="106"/>
        <v>3</v>
      </c>
      <c r="BJ44" s="117">
        <f t="shared" si="106"/>
        <v>0</v>
      </c>
      <c r="BK44" s="117">
        <f t="shared" si="106"/>
        <v>0</v>
      </c>
      <c r="BL44" s="117">
        <f t="shared" si="106"/>
        <v>0</v>
      </c>
      <c r="BM44" s="117">
        <f t="shared" si="106"/>
        <v>0</v>
      </c>
      <c r="BN44" s="119">
        <f t="shared" si="106"/>
        <v>0</v>
      </c>
      <c r="BO44" s="119">
        <f t="shared" si="106"/>
        <v>0</v>
      </c>
      <c r="BP44" s="296"/>
      <c r="BQ44" s="120">
        <f t="shared" ref="BQ44:BX44" si="107">SUM(BQ13:BQ43)</f>
        <v>52</v>
      </c>
      <c r="BR44" s="120">
        <f t="shared" si="107"/>
        <v>30</v>
      </c>
      <c r="BS44" s="117">
        <f t="shared" si="107"/>
        <v>21</v>
      </c>
      <c r="BT44" s="120">
        <f t="shared" si="107"/>
        <v>0</v>
      </c>
      <c r="BU44" s="120">
        <f t="shared" si="107"/>
        <v>5</v>
      </c>
      <c r="BV44" s="120">
        <f t="shared" si="107"/>
        <v>3</v>
      </c>
      <c r="BW44" s="121">
        <f t="shared" si="107"/>
        <v>7000</v>
      </c>
      <c r="BX44" s="121">
        <f t="shared" si="107"/>
        <v>8000</v>
      </c>
      <c r="BY44" s="110"/>
      <c r="BZ44" s="120">
        <f t="shared" ref="BZ44:CB44" si="108">SUM(BZ13:BZ43)</f>
        <v>18</v>
      </c>
      <c r="CA44" s="121">
        <f t="shared" si="108"/>
        <v>20000</v>
      </c>
      <c r="CB44" s="121">
        <f t="shared" si="108"/>
        <v>28500</v>
      </c>
      <c r="CC44" s="122"/>
      <c r="CD44" s="120">
        <f t="shared" ref="CD44:CF44" si="109">SUM(CD13:CD43)</f>
        <v>21</v>
      </c>
      <c r="CE44" s="121">
        <f t="shared" si="109"/>
        <v>26000</v>
      </c>
      <c r="CF44" s="121">
        <f t="shared" si="109"/>
        <v>35800</v>
      </c>
      <c r="CG44" s="122"/>
      <c r="CH44" s="122"/>
    </row>
    <row r="45" ht="15.75" customHeight="1">
      <c r="A45" s="3"/>
      <c r="B45" s="97"/>
      <c r="C45" s="123" t="s">
        <v>122</v>
      </c>
      <c r="D45" s="124">
        <f>MIN(D13:D43)</f>
        <v>0</v>
      </c>
      <c r="E45" s="3"/>
      <c r="F45" s="3"/>
      <c r="G45" s="97"/>
      <c r="H45" s="97"/>
      <c r="I45" s="125"/>
      <c r="J45" s="95"/>
      <c r="K45" s="95"/>
      <c r="L45" s="107"/>
      <c r="M45" s="3"/>
      <c r="N45" s="95"/>
      <c r="O45" s="95"/>
      <c r="P45" s="297"/>
      <c r="Q45" s="3"/>
      <c r="R45" s="95"/>
      <c r="S45" s="95"/>
      <c r="T45" s="3"/>
      <c r="U45" s="127"/>
      <c r="V45" s="3"/>
      <c r="W45" s="3"/>
      <c r="X45" s="3"/>
      <c r="Y45" s="3"/>
      <c r="Z45" s="128" t="s">
        <v>123</v>
      </c>
      <c r="AA45" s="129">
        <f>IFERROR(AA44/Z44,0)</f>
        <v>1000</v>
      </c>
      <c r="AB45" s="129">
        <f>IFERROR((AB44/Z44),0)</f>
        <v>2300</v>
      </c>
      <c r="AC45" s="127"/>
      <c r="AD45" s="3"/>
      <c r="AE45" s="3"/>
      <c r="AF45" s="3"/>
      <c r="AG45" s="3"/>
      <c r="AH45" s="3"/>
      <c r="AI45" s="128" t="s">
        <v>123</v>
      </c>
      <c r="AJ45" s="129">
        <f>IFERROR(AJ44/AI44,0)</f>
        <v>2500</v>
      </c>
      <c r="AK45" s="129">
        <f>IFERROR((AK44/AI44),0)</f>
        <v>2500</v>
      </c>
      <c r="AL45" s="3"/>
      <c r="AM45" s="3"/>
      <c r="AN45" s="3"/>
      <c r="AO45" s="3"/>
      <c r="AP45" s="3"/>
      <c r="AQ45" s="3"/>
      <c r="AR45" s="128" t="s">
        <v>123</v>
      </c>
      <c r="AS45" s="129">
        <f>IFERROR(AS44/AR44,0)</f>
        <v>2500</v>
      </c>
      <c r="AT45" s="129">
        <f>IFERROR((AT44/AR44),0)</f>
        <v>2500</v>
      </c>
      <c r="AU45" s="110"/>
      <c r="AV45" s="128" t="s">
        <v>123</v>
      </c>
      <c r="AW45" s="129">
        <f>IFERROR(AW44/AV44,0)</f>
        <v>2000</v>
      </c>
      <c r="AX45" s="129">
        <f>IFERROR((AX44/AV44),0)</f>
        <v>2433.333333</v>
      </c>
      <c r="AY45" s="3"/>
      <c r="AZ45" s="3"/>
      <c r="BA45" s="3"/>
      <c r="BB45" s="3"/>
      <c r="BC45" s="3"/>
      <c r="BD45" s="128" t="s">
        <v>123</v>
      </c>
      <c r="BE45" s="129">
        <f>IFERROR(BE44/BD44,0)</f>
        <v>866.6666667</v>
      </c>
      <c r="BF45" s="129">
        <f>IFERROR((BF44/BD44),0)</f>
        <v>1366.666667</v>
      </c>
      <c r="BG45" s="127"/>
      <c r="BH45" s="3"/>
      <c r="BI45" s="3"/>
      <c r="BJ45" s="3"/>
      <c r="BK45" s="3"/>
      <c r="BL45" s="3"/>
      <c r="BM45" s="128" t="s">
        <v>123</v>
      </c>
      <c r="BN45" s="129">
        <f>IFERROR(BN44/BM44,0)</f>
        <v>0</v>
      </c>
      <c r="BO45" s="129">
        <f>IFERROR((BO44/BM44),0)</f>
        <v>0</v>
      </c>
      <c r="BP45" s="3"/>
      <c r="BQ45" s="3"/>
      <c r="BR45" s="3"/>
      <c r="BS45" s="3"/>
      <c r="BT45" s="3"/>
      <c r="BU45" s="3"/>
      <c r="BV45" s="128" t="s">
        <v>123</v>
      </c>
      <c r="BW45" s="129">
        <f>IFERROR(BW44/BV44,0)</f>
        <v>2333.333333</v>
      </c>
      <c r="BX45" s="129">
        <f>IFERROR((BX44/BV44),0)</f>
        <v>2666.666667</v>
      </c>
      <c r="BY45" s="110"/>
      <c r="BZ45" s="128" t="s">
        <v>123</v>
      </c>
      <c r="CA45" s="129">
        <f>IFERROR(CA44/BZ44,0)</f>
        <v>1111.111111</v>
      </c>
      <c r="CB45" s="129">
        <f>IFERROR((CB44/BZ44),0)</f>
        <v>1583.333333</v>
      </c>
      <c r="CC45" s="3"/>
      <c r="CD45" s="128" t="s">
        <v>123</v>
      </c>
      <c r="CE45" s="129">
        <f>IFERROR(CE44/CD44,0)</f>
        <v>1238.095238</v>
      </c>
      <c r="CF45" s="129">
        <f>IFERROR((CF44/CD44),0)</f>
        <v>1704.761905</v>
      </c>
      <c r="CG45" s="3"/>
      <c r="CH45" s="3"/>
    </row>
    <row r="46" ht="15.75" customHeight="1">
      <c r="A46" s="3"/>
      <c r="B46" s="97"/>
      <c r="C46" s="123" t="s">
        <v>124</v>
      </c>
      <c r="D46" s="130">
        <f>MAX(D13:D43)</f>
        <v>0</v>
      </c>
      <c r="E46" s="3"/>
      <c r="F46" s="3"/>
      <c r="G46" s="97"/>
      <c r="H46" s="97"/>
      <c r="I46" s="125"/>
      <c r="J46" s="95"/>
      <c r="K46" s="95"/>
      <c r="L46" s="107"/>
      <c r="M46" s="3"/>
      <c r="N46" s="95"/>
      <c r="O46" s="95"/>
      <c r="P46" s="297"/>
      <c r="Q46" s="3"/>
      <c r="R46" s="95"/>
      <c r="S46" s="95"/>
      <c r="T46" s="3"/>
      <c r="U46" s="127"/>
      <c r="V46" s="3"/>
      <c r="W46" s="3"/>
      <c r="X46" s="3"/>
      <c r="Y46" s="3"/>
      <c r="Z46" s="3"/>
      <c r="AA46" s="3"/>
      <c r="AB46" s="3"/>
      <c r="AC46" s="127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110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127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110"/>
      <c r="BZ46" s="3"/>
      <c r="CA46" s="3"/>
      <c r="CB46" s="3"/>
      <c r="CC46" s="3"/>
      <c r="CD46" s="3"/>
      <c r="CE46" s="3"/>
      <c r="CF46" s="3"/>
      <c r="CG46" s="3"/>
      <c r="CH46" s="3"/>
    </row>
    <row r="47" ht="15.75" customHeight="1">
      <c r="A47" s="3"/>
      <c r="B47" s="97"/>
      <c r="C47" s="131"/>
      <c r="D47" s="132"/>
      <c r="E47" s="3"/>
      <c r="F47" s="3"/>
      <c r="G47" s="97"/>
      <c r="H47" s="97"/>
      <c r="I47" s="133" t="s">
        <v>204</v>
      </c>
      <c r="J47" s="16"/>
      <c r="K47" s="12"/>
      <c r="L47" s="107"/>
      <c r="M47" s="93" t="s">
        <v>196</v>
      </c>
      <c r="N47" s="84"/>
      <c r="O47" s="85"/>
      <c r="P47" s="55"/>
      <c r="Q47" s="93" t="s">
        <v>197</v>
      </c>
      <c r="R47" s="84"/>
      <c r="S47" s="85"/>
      <c r="T47" s="97"/>
      <c r="U47" s="97"/>
      <c r="V47" s="134"/>
      <c r="W47" s="84"/>
      <c r="X47" s="84"/>
      <c r="Y47" s="84"/>
      <c r="Z47" s="84"/>
      <c r="AA47" s="135"/>
      <c r="AB47" s="3"/>
      <c r="AC47" s="97"/>
      <c r="AD47" s="3"/>
      <c r="AE47" s="3"/>
      <c r="AF47" s="3"/>
      <c r="AG47" s="3"/>
      <c r="AH47" s="3"/>
      <c r="AI47" s="3"/>
      <c r="AJ47" s="135"/>
      <c r="AK47" s="136" t="s">
        <v>205</v>
      </c>
      <c r="AL47" s="84"/>
      <c r="AM47" s="137"/>
      <c r="AN47" s="136" t="s">
        <v>127</v>
      </c>
      <c r="AO47" s="84"/>
      <c r="AP47" s="135"/>
      <c r="AQ47" s="139" t="s">
        <v>199</v>
      </c>
      <c r="AR47" s="84"/>
      <c r="AS47" s="3"/>
      <c r="AT47" s="139" t="s">
        <v>95</v>
      </c>
      <c r="AU47" s="84"/>
      <c r="AV47" s="148"/>
      <c r="AW47" s="140"/>
      <c r="AX47" s="85"/>
      <c r="AY47" s="3"/>
      <c r="AZ47" s="138"/>
      <c r="BA47" s="84"/>
      <c r="BB47" s="84"/>
      <c r="BC47" s="84"/>
      <c r="BD47" s="84"/>
      <c r="BE47" s="135"/>
      <c r="BF47" s="3"/>
      <c r="BG47" s="97"/>
      <c r="BH47" s="3"/>
      <c r="BI47" s="3"/>
      <c r="BJ47" s="3"/>
      <c r="BK47" s="3"/>
      <c r="BL47" s="3"/>
      <c r="BM47" s="3"/>
      <c r="BN47" s="135"/>
      <c r="BO47" s="136" t="s">
        <v>206</v>
      </c>
      <c r="BP47" s="84"/>
      <c r="BQ47" s="137"/>
      <c r="BR47" s="136" t="s">
        <v>127</v>
      </c>
      <c r="BS47" s="84"/>
      <c r="BT47" s="135"/>
      <c r="BU47" s="139" t="s">
        <v>199</v>
      </c>
      <c r="BV47" s="84"/>
      <c r="BW47" s="3"/>
      <c r="BX47" s="139" t="s">
        <v>95</v>
      </c>
      <c r="BY47" s="84"/>
      <c r="BZ47" s="148"/>
      <c r="CA47" s="298" t="s">
        <v>207</v>
      </c>
      <c r="CB47" s="85"/>
      <c r="CC47" s="3"/>
      <c r="CD47" s="142" t="s">
        <v>128</v>
      </c>
      <c r="CE47" s="84"/>
      <c r="CF47" s="3"/>
      <c r="CG47" s="3"/>
      <c r="CH47" s="3"/>
    </row>
    <row r="48" ht="41.25" customHeight="1">
      <c r="A48" s="3"/>
      <c r="B48" s="97"/>
      <c r="C48" s="97"/>
      <c r="D48" s="97"/>
      <c r="E48" s="97"/>
      <c r="F48" s="143" t="s">
        <v>129</v>
      </c>
      <c r="G48" s="84"/>
      <c r="H48" s="97"/>
      <c r="I48" s="144" t="s">
        <v>130</v>
      </c>
      <c r="J48" s="145"/>
      <c r="K48" s="146"/>
      <c r="L48" s="107"/>
      <c r="M48" s="143" t="s">
        <v>130</v>
      </c>
      <c r="N48" s="84"/>
      <c r="O48" s="85"/>
      <c r="P48" s="107"/>
      <c r="Q48" s="143" t="s">
        <v>130</v>
      </c>
      <c r="R48" s="84"/>
      <c r="S48" s="85"/>
      <c r="T48" s="97"/>
      <c r="U48" s="97"/>
      <c r="V48" s="147"/>
      <c r="W48" s="85"/>
      <c r="X48" s="148"/>
      <c r="Y48" s="147"/>
      <c r="Z48" s="85"/>
      <c r="AA48" s="149"/>
      <c r="AB48" s="3"/>
      <c r="AC48" s="97"/>
      <c r="AD48" s="3"/>
      <c r="AE48" s="3"/>
      <c r="AF48" s="3"/>
      <c r="AG48" s="3"/>
      <c r="AH48" s="3"/>
      <c r="AI48" s="3"/>
      <c r="AJ48" s="149"/>
      <c r="AK48" s="150" t="s">
        <v>131</v>
      </c>
      <c r="AL48" s="84"/>
      <c r="AM48" s="151"/>
      <c r="AN48" s="150" t="s">
        <v>131</v>
      </c>
      <c r="AO48" s="84"/>
      <c r="AP48" s="263"/>
      <c r="AQ48" s="150" t="s">
        <v>131</v>
      </c>
      <c r="AR48" s="85"/>
      <c r="AS48" s="3"/>
      <c r="AT48" s="150" t="s">
        <v>131</v>
      </c>
      <c r="AU48" s="85"/>
      <c r="AV48" s="148"/>
      <c r="AW48" s="148"/>
      <c r="AX48" s="148"/>
      <c r="AY48" s="3"/>
      <c r="AZ48" s="152"/>
      <c r="BA48" s="85"/>
      <c r="BB48" s="153"/>
      <c r="BC48" s="152"/>
      <c r="BD48" s="85"/>
      <c r="BE48" s="149"/>
      <c r="BF48" s="3"/>
      <c r="BG48" s="97"/>
      <c r="BH48" s="3"/>
      <c r="BI48" s="3"/>
      <c r="BJ48" s="3"/>
      <c r="BK48" s="3"/>
      <c r="BL48" s="3"/>
      <c r="BM48" s="3"/>
      <c r="BN48" s="149"/>
      <c r="BO48" s="150" t="s">
        <v>131</v>
      </c>
      <c r="BP48" s="84"/>
      <c r="BQ48" s="151"/>
      <c r="BR48" s="150" t="s">
        <v>131</v>
      </c>
      <c r="BS48" s="84"/>
      <c r="BT48" s="263"/>
      <c r="BU48" s="150" t="s">
        <v>131</v>
      </c>
      <c r="BV48" s="85"/>
      <c r="BW48" s="3"/>
      <c r="BX48" s="150" t="s">
        <v>131</v>
      </c>
      <c r="BY48" s="85"/>
      <c r="BZ48" s="148"/>
      <c r="CA48" s="299" t="s">
        <v>177</v>
      </c>
      <c r="CB48" s="299" t="s">
        <v>178</v>
      </c>
      <c r="CC48" s="3"/>
      <c r="CD48" s="150" t="s">
        <v>131</v>
      </c>
      <c r="CE48" s="84"/>
      <c r="CF48" s="3"/>
      <c r="CG48" s="3"/>
      <c r="CH48" s="3"/>
    </row>
    <row r="49" ht="15.75" customHeight="1">
      <c r="A49" s="3"/>
      <c r="B49" s="97"/>
      <c r="C49" s="97"/>
      <c r="D49" s="97"/>
      <c r="E49" s="97"/>
      <c r="F49" s="155">
        <f>IFERROR(G44/H44,"-")</f>
        <v>40.69767442</v>
      </c>
      <c r="G49" s="63"/>
      <c r="H49" s="97"/>
      <c r="I49" s="156">
        <f>IFERROR(J44/I44,"-")</f>
        <v>0.4790528233</v>
      </c>
      <c r="J49" s="62"/>
      <c r="K49" s="63"/>
      <c r="L49" s="107"/>
      <c r="M49" s="156" t="str">
        <f>IFERROR(N44/M44,"-")</f>
        <v>-</v>
      </c>
      <c r="N49" s="62"/>
      <c r="O49" s="63"/>
      <c r="P49" s="107"/>
      <c r="Q49" s="156" t="str">
        <f>IFERROR(R44/Q44,"-")</f>
        <v>-</v>
      </c>
      <c r="R49" s="62"/>
      <c r="S49" s="63"/>
      <c r="T49" s="97"/>
      <c r="U49" s="97"/>
      <c r="V49" s="157"/>
      <c r="W49" s="63"/>
      <c r="X49" s="158"/>
      <c r="Y49" s="159"/>
      <c r="Z49" s="160"/>
      <c r="AA49" s="161"/>
      <c r="AB49" s="3"/>
      <c r="AC49" s="97"/>
      <c r="AD49" s="3"/>
      <c r="AE49" s="3"/>
      <c r="AF49" s="3"/>
      <c r="AG49" s="3"/>
      <c r="AH49" s="3"/>
      <c r="AI49" s="3"/>
      <c r="AJ49" s="161"/>
      <c r="AK49" s="156">
        <f>IFERROR(AV44/(W44+AE44+AN44),"-")</f>
        <v>0.375</v>
      </c>
      <c r="AL49" s="63"/>
      <c r="AM49" s="162"/>
      <c r="AN49" s="156">
        <f>IFERROR(Z44/W44,"-")</f>
        <v>1</v>
      </c>
      <c r="AO49" s="63"/>
      <c r="AP49" s="266"/>
      <c r="AQ49" s="156">
        <f>iferror(AI44/AE44,"-")</f>
        <v>0.2</v>
      </c>
      <c r="AR49" s="63"/>
      <c r="AS49" s="3"/>
      <c r="AT49" s="156">
        <f>IFERROR(AR44/AN44,"-")</f>
        <v>0.5</v>
      </c>
      <c r="AU49" s="63"/>
      <c r="AV49" s="164"/>
      <c r="AW49" s="164"/>
      <c r="AX49" s="165"/>
      <c r="AY49" s="3"/>
      <c r="AZ49" s="163"/>
      <c r="BA49" s="63"/>
      <c r="BB49" s="166"/>
      <c r="BC49" s="167"/>
      <c r="BD49" s="160"/>
      <c r="BE49" s="161"/>
      <c r="BF49" s="3"/>
      <c r="BG49" s="97"/>
      <c r="BH49" s="3"/>
      <c r="BI49" s="3"/>
      <c r="BJ49" s="3"/>
      <c r="BK49" s="3"/>
      <c r="BL49" s="3"/>
      <c r="BM49" s="3"/>
      <c r="BN49" s="161"/>
      <c r="BO49" s="156">
        <f>IFERROR(BZ44/(BA44+BI44+BR44),"-")</f>
        <v>0.4090909091</v>
      </c>
      <c r="BP49" s="63"/>
      <c r="BQ49" s="162"/>
      <c r="BR49" s="156">
        <f>IFERROR(BD44/BA44,"-")</f>
        <v>1.363636364</v>
      </c>
      <c r="BS49" s="63"/>
      <c r="BT49" s="266"/>
      <c r="BU49" s="156">
        <f>iferror(BM44/BI44,"-")</f>
        <v>0</v>
      </c>
      <c r="BV49" s="63"/>
      <c r="BW49" s="3"/>
      <c r="BX49" s="156">
        <f>IFERROR(BV44/BR44,"-")</f>
        <v>0.1</v>
      </c>
      <c r="BY49" s="63"/>
      <c r="BZ49" s="164"/>
      <c r="CA49" s="300" t="str">
        <f>IFERROR(G4/(BA44+BI44+BR44+W44+AE44+AN44),"-")</f>
        <v>-</v>
      </c>
      <c r="CB49" s="301">
        <f>IFERROR(CE44/G44,"-")</f>
        <v>3.714285714</v>
      </c>
      <c r="CC49" s="3"/>
      <c r="CD49" s="156">
        <f>IFERROR((AV44+BZ44)/(BA44+BI44+BR44+W44+AE44+AN44),"-")</f>
        <v>0.4038461538</v>
      </c>
      <c r="CE49" s="63"/>
      <c r="CF49" s="3"/>
      <c r="CG49" s="3"/>
      <c r="CH49" s="3"/>
    </row>
    <row r="50" ht="15.75" customHeight="1">
      <c r="A50" s="3"/>
      <c r="B50" s="97"/>
      <c r="C50" s="97"/>
      <c r="D50" s="97"/>
      <c r="E50" s="97"/>
      <c r="G50" s="160"/>
      <c r="H50" s="97"/>
      <c r="I50" s="171"/>
      <c r="K50" s="160"/>
      <c r="L50" s="107"/>
      <c r="M50" s="171"/>
      <c r="O50" s="160"/>
      <c r="P50" s="107"/>
      <c r="Q50" s="171"/>
      <c r="S50" s="160"/>
      <c r="T50" s="97"/>
      <c r="U50" s="97"/>
      <c r="V50" s="171"/>
      <c r="W50" s="160"/>
      <c r="X50" s="158"/>
      <c r="Z50" s="160"/>
      <c r="AA50" s="161"/>
      <c r="AB50" s="3"/>
      <c r="AC50" s="97"/>
      <c r="AD50" s="3"/>
      <c r="AE50" s="3"/>
      <c r="AF50" s="3"/>
      <c r="AG50" s="3"/>
      <c r="AH50" s="3"/>
      <c r="AI50" s="3"/>
      <c r="AJ50" s="161"/>
      <c r="AK50" s="171"/>
      <c r="AL50" s="160"/>
      <c r="AM50" s="162"/>
      <c r="AN50" s="171"/>
      <c r="AO50" s="160"/>
      <c r="AP50" s="266"/>
      <c r="AQ50" s="171"/>
      <c r="AR50" s="160"/>
      <c r="AS50" s="3"/>
      <c r="AT50" s="171"/>
      <c r="AU50" s="160"/>
      <c r="AV50" s="173"/>
      <c r="AW50" s="173"/>
      <c r="AX50" s="173"/>
      <c r="AY50" s="3"/>
      <c r="AZ50" s="171"/>
      <c r="BA50" s="160"/>
      <c r="BB50" s="166"/>
      <c r="BD50" s="160"/>
      <c r="BE50" s="161"/>
      <c r="BF50" s="3"/>
      <c r="BG50" s="97"/>
      <c r="BH50" s="3"/>
      <c r="BI50" s="3"/>
      <c r="BJ50" s="3"/>
      <c r="BK50" s="3"/>
      <c r="BL50" s="3"/>
      <c r="BM50" s="3"/>
      <c r="BN50" s="161"/>
      <c r="BO50" s="171"/>
      <c r="BP50" s="160"/>
      <c r="BQ50" s="162"/>
      <c r="BR50" s="171"/>
      <c r="BS50" s="160"/>
      <c r="BT50" s="266"/>
      <c r="BU50" s="171"/>
      <c r="BV50" s="160"/>
      <c r="BW50" s="3"/>
      <c r="BX50" s="171"/>
      <c r="BY50" s="160"/>
      <c r="BZ50" s="173"/>
      <c r="CA50" s="173"/>
      <c r="CB50" s="173"/>
      <c r="CC50" s="3"/>
      <c r="CD50" s="171"/>
      <c r="CE50" s="160"/>
      <c r="CF50" s="3"/>
      <c r="CG50" s="3"/>
      <c r="CH50" s="3"/>
    </row>
    <row r="51" ht="15.0" customHeight="1">
      <c r="A51" s="3"/>
      <c r="B51" s="97"/>
      <c r="C51" s="97"/>
      <c r="D51" s="97"/>
      <c r="E51" s="97"/>
      <c r="F51" s="145"/>
      <c r="G51" s="146"/>
      <c r="H51" s="97"/>
      <c r="I51" s="175"/>
      <c r="J51" s="145"/>
      <c r="K51" s="146"/>
      <c r="L51" s="107"/>
      <c r="M51" s="175"/>
      <c r="N51" s="145"/>
      <c r="O51" s="146"/>
      <c r="P51" s="107"/>
      <c r="Q51" s="175"/>
      <c r="R51" s="145"/>
      <c r="S51" s="146"/>
      <c r="T51" s="97"/>
      <c r="U51" s="97"/>
      <c r="V51" s="175"/>
      <c r="W51" s="146"/>
      <c r="X51" s="158"/>
      <c r="Y51" s="145"/>
      <c r="Z51" s="146"/>
      <c r="AA51" s="166"/>
      <c r="AB51" s="3"/>
      <c r="AC51" s="97"/>
      <c r="AD51" s="3"/>
      <c r="AE51" s="3"/>
      <c r="AF51" s="3"/>
      <c r="AG51" s="3"/>
      <c r="AH51" s="3"/>
      <c r="AI51" s="3"/>
      <c r="AJ51" s="166"/>
      <c r="AK51" s="175"/>
      <c r="AL51" s="146"/>
      <c r="AM51" s="162"/>
      <c r="AN51" s="175"/>
      <c r="AO51" s="146"/>
      <c r="AP51" s="266"/>
      <c r="AQ51" s="175"/>
      <c r="AR51" s="146"/>
      <c r="AS51" s="3"/>
      <c r="AT51" s="175"/>
      <c r="AU51" s="146"/>
      <c r="AV51" s="177"/>
      <c r="AW51" s="177"/>
      <c r="AX51" s="177"/>
      <c r="AY51" s="3"/>
      <c r="AZ51" s="175"/>
      <c r="BA51" s="146"/>
      <c r="BB51" s="166"/>
      <c r="BC51" s="145"/>
      <c r="BD51" s="146"/>
      <c r="BE51" s="166"/>
      <c r="BF51" s="3"/>
      <c r="BG51" s="97"/>
      <c r="BH51" s="3"/>
      <c r="BI51" s="3"/>
      <c r="BJ51" s="3"/>
      <c r="BK51" s="3"/>
      <c r="BL51" s="3"/>
      <c r="BM51" s="3"/>
      <c r="BN51" s="166"/>
      <c r="BO51" s="175"/>
      <c r="BP51" s="146"/>
      <c r="BQ51" s="162"/>
      <c r="BR51" s="175"/>
      <c r="BS51" s="146"/>
      <c r="BT51" s="266"/>
      <c r="BU51" s="175"/>
      <c r="BV51" s="146"/>
      <c r="BW51" s="3"/>
      <c r="BX51" s="175"/>
      <c r="BY51" s="146"/>
      <c r="BZ51" s="177"/>
      <c r="CA51" s="177"/>
      <c r="CB51" s="177"/>
      <c r="CC51" s="3"/>
      <c r="CD51" s="175"/>
      <c r="CE51" s="146"/>
      <c r="CF51" s="3"/>
      <c r="CG51" s="3"/>
      <c r="CH51" s="3"/>
    </row>
    <row r="52" ht="15.75" customHeight="1">
      <c r="A52" s="3"/>
      <c r="B52" s="3"/>
      <c r="C52" s="3"/>
      <c r="D52" s="3"/>
      <c r="E52" s="3"/>
      <c r="F52" s="143" t="s">
        <v>132</v>
      </c>
      <c r="G52" s="84"/>
      <c r="H52" s="3"/>
      <c r="I52" s="143" t="s">
        <v>133</v>
      </c>
      <c r="J52" s="84"/>
      <c r="K52" s="85"/>
      <c r="L52" s="107"/>
      <c r="M52" s="143" t="s">
        <v>133</v>
      </c>
      <c r="N52" s="84"/>
      <c r="O52" s="85"/>
      <c r="P52" s="107"/>
      <c r="Q52" s="143" t="s">
        <v>133</v>
      </c>
      <c r="R52" s="84"/>
      <c r="S52" s="85"/>
      <c r="T52" s="3"/>
      <c r="U52" s="3"/>
      <c r="V52" s="147"/>
      <c r="W52" s="84"/>
      <c r="X52" s="148"/>
      <c r="Y52" s="147"/>
      <c r="Z52" s="85"/>
      <c r="AA52" s="152"/>
      <c r="AB52" s="3"/>
      <c r="AC52" s="3"/>
      <c r="AD52" s="3"/>
      <c r="AE52" s="3"/>
      <c r="AF52" s="3"/>
      <c r="AG52" s="3"/>
      <c r="AH52" s="3"/>
      <c r="AI52" s="3"/>
      <c r="AJ52" s="152"/>
      <c r="AK52" s="150" t="s">
        <v>134</v>
      </c>
      <c r="AL52" s="84"/>
      <c r="AM52" s="151"/>
      <c r="AN52" s="150" t="s">
        <v>134</v>
      </c>
      <c r="AO52" s="84"/>
      <c r="AP52" s="266"/>
      <c r="AQ52" s="150" t="s">
        <v>134</v>
      </c>
      <c r="AR52" s="85"/>
      <c r="AS52" s="3"/>
      <c r="AT52" s="150" t="s">
        <v>134</v>
      </c>
      <c r="AU52" s="85"/>
      <c r="AV52" s="148"/>
      <c r="AW52" s="148"/>
      <c r="AX52" s="148"/>
      <c r="AY52" s="3"/>
      <c r="AZ52" s="152"/>
      <c r="BA52" s="84"/>
      <c r="BB52" s="153"/>
      <c r="BC52" s="152"/>
      <c r="BD52" s="85"/>
      <c r="BE52" s="152"/>
      <c r="BF52" s="3"/>
      <c r="BG52" s="3"/>
      <c r="BH52" s="3"/>
      <c r="BI52" s="3"/>
      <c r="BJ52" s="3"/>
      <c r="BK52" s="3"/>
      <c r="BL52" s="3"/>
      <c r="BM52" s="3"/>
      <c r="BN52" s="152"/>
      <c r="BO52" s="150" t="s">
        <v>134</v>
      </c>
      <c r="BP52" s="84"/>
      <c r="BQ52" s="151"/>
      <c r="BR52" s="150" t="s">
        <v>134</v>
      </c>
      <c r="BS52" s="84"/>
      <c r="BT52" s="266"/>
      <c r="BU52" s="150" t="s">
        <v>134</v>
      </c>
      <c r="BV52" s="85"/>
      <c r="BW52" s="3"/>
      <c r="BX52" s="150" t="s">
        <v>134</v>
      </c>
      <c r="BY52" s="85"/>
      <c r="BZ52" s="148"/>
      <c r="CA52" s="299" t="s">
        <v>182</v>
      </c>
      <c r="CB52" s="299" t="s">
        <v>183</v>
      </c>
      <c r="CC52" s="3"/>
      <c r="CD52" s="150" t="s">
        <v>134</v>
      </c>
      <c r="CE52" s="84"/>
      <c r="CF52" s="3"/>
      <c r="CG52" s="3"/>
      <c r="CH52" s="3"/>
    </row>
    <row r="53" ht="15.75" customHeight="1">
      <c r="A53" s="3"/>
      <c r="B53" s="3"/>
      <c r="C53" s="3"/>
      <c r="D53" s="3"/>
      <c r="E53" s="3"/>
      <c r="F53" s="179">
        <f>IFERROR(I5/(I4),"-")</f>
        <v>3.191860465</v>
      </c>
      <c r="G53" s="63"/>
      <c r="H53" s="3"/>
      <c r="I53" s="180">
        <f>IFERROR(K44/J44,"-")</f>
        <v>0.1825095057</v>
      </c>
      <c r="J53" s="62"/>
      <c r="K53" s="63"/>
      <c r="L53" s="181"/>
      <c r="M53" s="180" t="str">
        <f>IFERROR(O44/N44,"-")</f>
        <v>-</v>
      </c>
      <c r="N53" s="62"/>
      <c r="O53" s="63"/>
      <c r="P53" s="107"/>
      <c r="Q53" s="180" t="str">
        <f>IFERROR(S44/R44,"-")</f>
        <v>-</v>
      </c>
      <c r="R53" s="62"/>
      <c r="S53" s="63"/>
      <c r="T53" s="3"/>
      <c r="U53" s="3"/>
      <c r="V53" s="157"/>
      <c r="W53" s="63"/>
      <c r="X53" s="182"/>
      <c r="Y53" s="157"/>
      <c r="Z53" s="63"/>
      <c r="AA53" s="163"/>
      <c r="AB53" s="3"/>
      <c r="AC53" s="3"/>
      <c r="AD53" s="3"/>
      <c r="AE53" s="3"/>
      <c r="AF53" s="3"/>
      <c r="AG53" s="3"/>
      <c r="AH53" s="3"/>
      <c r="AI53" s="3"/>
      <c r="AJ53" s="163"/>
      <c r="AK53" s="156">
        <f>IFERROR((X44+AG44+AP44)/(V44+AE44+AN44),"-")</f>
        <v>0</v>
      </c>
      <c r="AL53" s="63"/>
      <c r="AM53" s="162"/>
      <c r="AN53" s="156" t="str">
        <f>iferror(X44/V44,"-")</f>
        <v>-</v>
      </c>
      <c r="AO53" s="63"/>
      <c r="AP53" s="266"/>
      <c r="AQ53" s="156" t="str">
        <f>iferror(AI44/AG44,"-")</f>
        <v>-</v>
      </c>
      <c r="AR53" s="63"/>
      <c r="AS53" s="3"/>
      <c r="AT53" s="156">
        <f>IFERROR(AR44/AN44,"-")</f>
        <v>0.5</v>
      </c>
      <c r="AU53" s="63"/>
      <c r="AV53" s="184"/>
      <c r="AW53" s="184"/>
      <c r="AX53" s="185"/>
      <c r="AY53" s="3"/>
      <c r="AZ53" s="163"/>
      <c r="BA53" s="63"/>
      <c r="BB53" s="186"/>
      <c r="BC53" s="163"/>
      <c r="BD53" s="63"/>
      <c r="BE53" s="163"/>
      <c r="BF53" s="3"/>
      <c r="BG53" s="3"/>
      <c r="BH53" s="3"/>
      <c r="BI53" s="3"/>
      <c r="BJ53" s="3"/>
      <c r="BK53" s="3"/>
      <c r="BL53" s="3"/>
      <c r="BM53" s="3"/>
      <c r="BN53" s="163"/>
      <c r="BO53" s="156">
        <f>IFERROR((BB44+BK44+BT44)/(AZ44+BI44+BR44),"-")</f>
        <v>0.1153846154</v>
      </c>
      <c r="BP53" s="63"/>
      <c r="BQ53" s="162"/>
      <c r="BR53" s="156">
        <f>iferror(BB44/AZ44,"-")</f>
        <v>0.3157894737</v>
      </c>
      <c r="BS53" s="63"/>
      <c r="BT53" s="266"/>
      <c r="BU53" s="156" t="str">
        <f>iferror(BM44/BK44,"-")</f>
        <v>-</v>
      </c>
      <c r="BV53" s="63"/>
      <c r="BW53" s="3"/>
      <c r="BX53" s="156">
        <f>IFERROR(BV44/BR44,"-")</f>
        <v>0.1</v>
      </c>
      <c r="BY53" s="63"/>
      <c r="BZ53" s="184"/>
      <c r="CA53" s="302">
        <f>IFERROR(G44/CD44,"-")</f>
        <v>333.3333333</v>
      </c>
      <c r="CB53" s="303">
        <f>IFERROR(CF44/G44,"-")</f>
        <v>5.114285714</v>
      </c>
      <c r="CC53" s="3"/>
      <c r="CD53" s="156">
        <f>IFERROR((BB44+BK44+BT44+X44+AG44+AP44)/(AZ44+BI44+BR44+V44+AE44+AN44),"-")</f>
        <v>0.1016949153</v>
      </c>
      <c r="CE53" s="63"/>
      <c r="CF53" s="3"/>
      <c r="CG53" s="3"/>
      <c r="CH53" s="3"/>
    </row>
    <row r="54" ht="15.75" customHeight="1">
      <c r="A54" s="3"/>
      <c r="B54" s="3"/>
      <c r="C54" s="3"/>
      <c r="D54" s="3"/>
      <c r="E54" s="3"/>
      <c r="G54" s="160"/>
      <c r="H54" s="3"/>
      <c r="I54" s="171"/>
      <c r="K54" s="160"/>
      <c r="L54" s="107"/>
      <c r="M54" s="171"/>
      <c r="O54" s="160"/>
      <c r="P54" s="55"/>
      <c r="Q54" s="171"/>
      <c r="S54" s="160"/>
      <c r="T54" s="3"/>
      <c r="U54" s="3"/>
      <c r="V54" s="171"/>
      <c r="W54" s="160"/>
      <c r="X54" s="182"/>
      <c r="Y54" s="171"/>
      <c r="Z54" s="160"/>
      <c r="AA54" s="171"/>
      <c r="AB54" s="3"/>
      <c r="AC54" s="3"/>
      <c r="AD54" s="3"/>
      <c r="AE54" s="3"/>
      <c r="AF54" s="3"/>
      <c r="AG54" s="3"/>
      <c r="AH54" s="3"/>
      <c r="AI54" s="3"/>
      <c r="AJ54" s="171"/>
      <c r="AK54" s="171"/>
      <c r="AL54" s="160"/>
      <c r="AM54" s="162"/>
      <c r="AN54" s="171"/>
      <c r="AO54" s="160"/>
      <c r="AP54" s="266"/>
      <c r="AQ54" s="171"/>
      <c r="AR54" s="160"/>
      <c r="AS54" s="3"/>
      <c r="AT54" s="171"/>
      <c r="AU54" s="160"/>
      <c r="AV54" s="173"/>
      <c r="AW54" s="173"/>
      <c r="AX54" s="173"/>
      <c r="AY54" s="3"/>
      <c r="AZ54" s="171"/>
      <c r="BA54" s="160"/>
      <c r="BB54" s="186"/>
      <c r="BC54" s="171"/>
      <c r="BD54" s="160"/>
      <c r="BE54" s="171"/>
      <c r="BF54" s="3"/>
      <c r="BG54" s="3"/>
      <c r="BH54" s="3"/>
      <c r="BI54" s="3"/>
      <c r="BJ54" s="3"/>
      <c r="BK54" s="3"/>
      <c r="BL54" s="3"/>
      <c r="BM54" s="3"/>
      <c r="BN54" s="171"/>
      <c r="BO54" s="171"/>
      <c r="BP54" s="160"/>
      <c r="BQ54" s="162"/>
      <c r="BR54" s="171"/>
      <c r="BS54" s="160"/>
      <c r="BT54" s="266"/>
      <c r="BU54" s="171"/>
      <c r="BV54" s="160"/>
      <c r="BW54" s="3"/>
      <c r="BX54" s="171"/>
      <c r="BY54" s="160"/>
      <c r="BZ54" s="173"/>
      <c r="CA54" s="173"/>
      <c r="CB54" s="173"/>
      <c r="CC54" s="3"/>
      <c r="CD54" s="171"/>
      <c r="CE54" s="160"/>
      <c r="CF54" s="3"/>
      <c r="CG54" s="3"/>
      <c r="CH54" s="3"/>
    </row>
    <row r="55" ht="15.75" customHeight="1">
      <c r="A55" s="3"/>
      <c r="B55" s="3"/>
      <c r="C55" s="3"/>
      <c r="D55" s="3"/>
      <c r="E55" s="3"/>
      <c r="F55" s="145"/>
      <c r="G55" s="146"/>
      <c r="H55" s="3"/>
      <c r="I55" s="175"/>
      <c r="J55" s="145"/>
      <c r="K55" s="146"/>
      <c r="L55" s="107"/>
      <c r="M55" s="175"/>
      <c r="N55" s="145"/>
      <c r="O55" s="146"/>
      <c r="P55" s="297"/>
      <c r="Q55" s="175"/>
      <c r="R55" s="145"/>
      <c r="S55" s="146"/>
      <c r="T55" s="3"/>
      <c r="U55" s="3"/>
      <c r="V55" s="175"/>
      <c r="W55" s="146"/>
      <c r="X55" s="182"/>
      <c r="Y55" s="175"/>
      <c r="Z55" s="146"/>
      <c r="AA55" s="175"/>
      <c r="AB55" s="3"/>
      <c r="AC55" s="3"/>
      <c r="AD55" s="3"/>
      <c r="AE55" s="3"/>
      <c r="AF55" s="3"/>
      <c r="AG55" s="3"/>
      <c r="AH55" s="3"/>
      <c r="AI55" s="3"/>
      <c r="AJ55" s="175"/>
      <c r="AK55" s="175"/>
      <c r="AL55" s="146"/>
      <c r="AM55" s="162"/>
      <c r="AN55" s="175"/>
      <c r="AO55" s="146"/>
      <c r="AP55" s="272"/>
      <c r="AQ55" s="175"/>
      <c r="AR55" s="146"/>
      <c r="AS55" s="3"/>
      <c r="AT55" s="175"/>
      <c r="AU55" s="146"/>
      <c r="AV55" s="177"/>
      <c r="AW55" s="177"/>
      <c r="AX55" s="177"/>
      <c r="AY55" s="3"/>
      <c r="AZ55" s="175"/>
      <c r="BA55" s="146"/>
      <c r="BB55" s="186"/>
      <c r="BC55" s="175"/>
      <c r="BD55" s="146"/>
      <c r="BE55" s="175"/>
      <c r="BF55" s="3"/>
      <c r="BG55" s="3"/>
      <c r="BH55" s="3"/>
      <c r="BI55" s="3"/>
      <c r="BJ55" s="3"/>
      <c r="BK55" s="3"/>
      <c r="BL55" s="3"/>
      <c r="BM55" s="3"/>
      <c r="BN55" s="175"/>
      <c r="BO55" s="175"/>
      <c r="BP55" s="146"/>
      <c r="BQ55" s="162"/>
      <c r="BR55" s="175"/>
      <c r="BS55" s="146"/>
      <c r="BT55" s="272"/>
      <c r="BU55" s="175"/>
      <c r="BV55" s="146"/>
      <c r="BW55" s="3"/>
      <c r="BX55" s="175"/>
      <c r="BY55" s="146"/>
      <c r="BZ55" s="177"/>
      <c r="CA55" s="177"/>
      <c r="CB55" s="177"/>
      <c r="CC55" s="3"/>
      <c r="CD55" s="175"/>
      <c r="CE55" s="146"/>
      <c r="CF55" s="3"/>
      <c r="CG55" s="3"/>
      <c r="CH55" s="3"/>
    </row>
    <row r="56" ht="15.75" customHeight="1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304"/>
      <c r="Q56" s="110"/>
      <c r="R56" s="110"/>
      <c r="S56" s="110"/>
      <c r="T56" s="110"/>
      <c r="U56" s="110"/>
      <c r="V56" s="189"/>
      <c r="W56" s="189"/>
      <c r="X56" s="189"/>
      <c r="Y56" s="189"/>
      <c r="Z56" s="189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50" t="s">
        <v>135</v>
      </c>
      <c r="AL56" s="84"/>
      <c r="AM56" s="190"/>
      <c r="AN56" s="150" t="s">
        <v>135</v>
      </c>
      <c r="AO56" s="84"/>
      <c r="AP56" s="110"/>
      <c r="AQ56" s="150" t="s">
        <v>135</v>
      </c>
      <c r="AR56" s="84"/>
      <c r="AS56" s="110"/>
      <c r="AT56" s="150" t="s">
        <v>135</v>
      </c>
      <c r="AU56" s="84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  <c r="BI56" s="110"/>
      <c r="BJ56" s="110"/>
      <c r="BK56" s="110"/>
      <c r="BL56" s="110"/>
      <c r="BM56" s="110"/>
      <c r="BN56" s="110"/>
      <c r="BO56" s="150" t="s">
        <v>135</v>
      </c>
      <c r="BP56" s="84"/>
      <c r="BQ56" s="190"/>
      <c r="BR56" s="150" t="s">
        <v>135</v>
      </c>
      <c r="BS56" s="84"/>
      <c r="BT56" s="110"/>
      <c r="BU56" s="150" t="s">
        <v>135</v>
      </c>
      <c r="BV56" s="84"/>
      <c r="BW56" s="110"/>
      <c r="BX56" s="150" t="s">
        <v>135</v>
      </c>
      <c r="BY56" s="84"/>
      <c r="BZ56" s="110"/>
      <c r="CA56" s="110"/>
      <c r="CB56" s="110"/>
      <c r="CC56" s="110"/>
      <c r="CD56" s="150" t="s">
        <v>135</v>
      </c>
      <c r="CE56" s="84"/>
      <c r="CF56" s="3"/>
      <c r="CG56" s="3"/>
      <c r="CH56" s="110"/>
    </row>
    <row r="57" ht="15.75" customHeight="1">
      <c r="A57" s="110"/>
      <c r="B57" s="110"/>
      <c r="C57" s="110"/>
      <c r="D57" s="110"/>
      <c r="E57" s="110"/>
      <c r="F57" s="110"/>
      <c r="G57" s="110"/>
      <c r="H57" s="110"/>
      <c r="I57" s="110"/>
      <c r="J57" s="191" t="s">
        <v>136</v>
      </c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89"/>
      <c r="W57" s="192"/>
      <c r="X57" s="84"/>
      <c r="Y57" s="85"/>
      <c r="Z57" s="190"/>
      <c r="AA57" s="190"/>
      <c r="AB57" s="190"/>
      <c r="AC57" s="110"/>
      <c r="AD57" s="110"/>
      <c r="AE57" s="102"/>
      <c r="AF57" s="193"/>
      <c r="AG57" s="84"/>
      <c r="AH57" s="85"/>
      <c r="AI57" s="190"/>
      <c r="AJ57" s="190"/>
      <c r="AK57" s="156">
        <f>IFERROR((W44+AE44+AN44)/(V44+AD44+AM44),"-")</f>
        <v>0.8</v>
      </c>
      <c r="AL57" s="63"/>
      <c r="AM57" s="110"/>
      <c r="AN57" s="156" t="str">
        <f>iferror(W44/V44,"-")</f>
        <v>-</v>
      </c>
      <c r="AO57" s="63"/>
      <c r="AP57" s="110"/>
      <c r="AQ57" s="156">
        <f>iferror(AE44/AD44,"-")</f>
        <v>0.625</v>
      </c>
      <c r="AR57" s="63"/>
      <c r="AS57" s="110"/>
      <c r="AT57" s="156">
        <f>iferror(AN44/AM44,"-")</f>
        <v>1</v>
      </c>
      <c r="AU57" s="63"/>
      <c r="AV57" s="110"/>
      <c r="AW57" s="110"/>
      <c r="AX57" s="110"/>
      <c r="AY57" s="110"/>
      <c r="AZ57" s="110"/>
      <c r="BA57" s="193"/>
      <c r="BB57" s="84"/>
      <c r="BC57" s="85"/>
      <c r="BD57" s="190"/>
      <c r="BE57" s="190"/>
      <c r="BF57" s="190"/>
      <c r="BG57" s="110"/>
      <c r="BH57" s="110"/>
      <c r="BI57" s="102"/>
      <c r="BJ57" s="193"/>
      <c r="BK57" s="84"/>
      <c r="BL57" s="85"/>
      <c r="BM57" s="190"/>
      <c r="BN57" s="190"/>
      <c r="BO57" s="156">
        <f>IFERROR((BA44+BI44+BR44)/(AZ44+BH44+BQ44),"-")</f>
        <v>0.5945945946</v>
      </c>
      <c r="BP57" s="63"/>
      <c r="BQ57" s="110"/>
      <c r="BR57" s="156">
        <f>iferror(BA44/AZ44,"-")</f>
        <v>0.5789473684</v>
      </c>
      <c r="BS57" s="63"/>
      <c r="BT57" s="110"/>
      <c r="BU57" s="156">
        <f>iferror(BI44/BH44,"-")</f>
        <v>1</v>
      </c>
      <c r="BV57" s="63"/>
      <c r="BW57" s="110"/>
      <c r="BX57" s="156">
        <f>iferror(BR44/BQ44,"-")</f>
        <v>0.5769230769</v>
      </c>
      <c r="BY57" s="63"/>
      <c r="BZ57" s="110"/>
      <c r="CA57" s="110"/>
      <c r="CB57" s="110"/>
      <c r="CC57" s="110"/>
      <c r="CD57" s="156">
        <f>IFERROR((BA44+BI44+BR44+W44+AE44+AN44)/(AZ44+BH44+BQ44+V44+AD44+AM44),"-")</f>
        <v>0.619047619</v>
      </c>
      <c r="CE57" s="63"/>
      <c r="CF57" s="110"/>
      <c r="CG57" s="110"/>
      <c r="CH57" s="110"/>
    </row>
    <row r="58" ht="15.75" customHeight="1">
      <c r="A58" s="110"/>
      <c r="B58" s="110"/>
      <c r="C58" s="110"/>
      <c r="D58" s="110"/>
      <c r="E58" s="110"/>
      <c r="F58" s="110"/>
      <c r="G58" s="110"/>
      <c r="H58" s="110"/>
      <c r="I58" s="110"/>
      <c r="J58" s="194" t="s">
        <v>137</v>
      </c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63"/>
      <c r="X58" s="62"/>
      <c r="Y58" s="63"/>
      <c r="Z58" s="190"/>
      <c r="AA58" s="190"/>
      <c r="AB58" s="190"/>
      <c r="AC58" s="110"/>
      <c r="AD58" s="110"/>
      <c r="AE58" s="196"/>
      <c r="AF58" s="163"/>
      <c r="AG58" s="62"/>
      <c r="AH58" s="63"/>
      <c r="AI58" s="190"/>
      <c r="AJ58" s="190"/>
      <c r="AK58" s="171"/>
      <c r="AL58" s="160"/>
      <c r="AM58" s="110"/>
      <c r="AN58" s="171"/>
      <c r="AO58" s="160"/>
      <c r="AP58" s="110"/>
      <c r="AQ58" s="171"/>
      <c r="AR58" s="160"/>
      <c r="AS58" s="110"/>
      <c r="AT58" s="171"/>
      <c r="AU58" s="160"/>
      <c r="AV58" s="138"/>
      <c r="AW58" s="84"/>
      <c r="AX58" s="84"/>
      <c r="AY58" s="85"/>
      <c r="AZ58" s="110"/>
      <c r="BA58" s="163"/>
      <c r="BB58" s="62"/>
      <c r="BC58" s="63"/>
      <c r="BD58" s="190"/>
      <c r="BE58" s="190"/>
      <c r="BF58" s="190"/>
      <c r="BG58" s="110"/>
      <c r="BH58" s="110"/>
      <c r="BI58" s="196"/>
      <c r="BJ58" s="163"/>
      <c r="BK58" s="62"/>
      <c r="BL58" s="63"/>
      <c r="BM58" s="190"/>
      <c r="BN58" s="190"/>
      <c r="BO58" s="171"/>
      <c r="BP58" s="160"/>
      <c r="BQ58" s="110"/>
      <c r="BR58" s="171"/>
      <c r="BS58" s="160"/>
      <c r="BT58" s="110"/>
      <c r="BU58" s="171"/>
      <c r="BV58" s="160"/>
      <c r="BW58" s="110"/>
      <c r="BX58" s="171"/>
      <c r="BY58" s="160"/>
      <c r="BZ58" s="305"/>
      <c r="CA58" s="197"/>
      <c r="CB58" s="197"/>
      <c r="CC58" s="197"/>
      <c r="CD58" s="171"/>
      <c r="CE58" s="160"/>
      <c r="CF58" s="197"/>
      <c r="CG58" s="197"/>
      <c r="CH58" s="306"/>
    </row>
    <row r="59" ht="15.75" customHeight="1">
      <c r="A59" s="110"/>
      <c r="B59" s="110"/>
      <c r="C59" s="110"/>
      <c r="D59" s="110"/>
      <c r="E59" s="110"/>
      <c r="F59" s="110"/>
      <c r="G59" s="110"/>
      <c r="H59" s="110"/>
      <c r="I59" s="110"/>
      <c r="J59" s="198" t="s">
        <v>138</v>
      </c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71"/>
      <c r="Y59" s="160"/>
      <c r="Z59" s="190"/>
      <c r="AA59" s="190"/>
      <c r="AB59" s="190"/>
      <c r="AC59" s="110"/>
      <c r="AD59" s="110"/>
      <c r="AE59" s="196"/>
      <c r="AF59" s="171"/>
      <c r="AH59" s="160"/>
      <c r="AI59" s="190"/>
      <c r="AJ59" s="190"/>
      <c r="AK59" s="175"/>
      <c r="AL59" s="146"/>
      <c r="AM59" s="110"/>
      <c r="AN59" s="175"/>
      <c r="AO59" s="146"/>
      <c r="AP59" s="110"/>
      <c r="AQ59" s="175"/>
      <c r="AR59" s="146"/>
      <c r="AS59" s="110"/>
      <c r="AT59" s="175"/>
      <c r="AU59" s="146"/>
      <c r="AV59" s="152"/>
      <c r="AW59" s="85"/>
      <c r="AX59" s="152"/>
      <c r="AY59" s="85"/>
      <c r="AZ59" s="110"/>
      <c r="BA59" s="171"/>
      <c r="BC59" s="160"/>
      <c r="BD59" s="190"/>
      <c r="BE59" s="190"/>
      <c r="BF59" s="190"/>
      <c r="BG59" s="110"/>
      <c r="BH59" s="110"/>
      <c r="BI59" s="196"/>
      <c r="BJ59" s="171"/>
      <c r="BL59" s="160"/>
      <c r="BM59" s="190"/>
      <c r="BN59" s="190"/>
      <c r="BO59" s="175"/>
      <c r="BP59" s="146"/>
      <c r="BQ59" s="110"/>
      <c r="BR59" s="175"/>
      <c r="BS59" s="146"/>
      <c r="BT59" s="110"/>
      <c r="BU59" s="175"/>
      <c r="BV59" s="146"/>
      <c r="BW59" s="110"/>
      <c r="BX59" s="175"/>
      <c r="BY59" s="146"/>
      <c r="BZ59" s="201"/>
      <c r="CA59" s="199"/>
      <c r="CB59" s="199"/>
      <c r="CC59" s="199"/>
      <c r="CD59" s="175"/>
      <c r="CE59" s="146"/>
      <c r="CF59" s="199"/>
      <c r="CG59" s="199"/>
      <c r="CH59" s="202"/>
    </row>
    <row r="60" ht="15.75" customHeight="1">
      <c r="A60" s="110"/>
      <c r="B60" s="110"/>
      <c r="C60" s="110"/>
      <c r="D60" s="110"/>
      <c r="E60" s="110"/>
      <c r="F60" s="110"/>
      <c r="G60" s="110"/>
      <c r="H60" s="110"/>
      <c r="I60" s="110"/>
      <c r="J60" s="20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75"/>
      <c r="X60" s="145"/>
      <c r="Y60" s="146"/>
      <c r="Z60" s="190"/>
      <c r="AA60" s="190"/>
      <c r="AB60" s="190"/>
      <c r="AC60" s="110"/>
      <c r="AD60" s="110"/>
      <c r="AE60" s="196"/>
      <c r="AF60" s="175"/>
      <c r="AG60" s="145"/>
      <c r="AH60" s="146"/>
      <c r="AI60" s="190"/>
      <c r="AJ60" s="190"/>
      <c r="AK60" s="190"/>
      <c r="AL60" s="190"/>
      <c r="AM60" s="110"/>
      <c r="AN60" s="110"/>
      <c r="AO60" s="110"/>
      <c r="AP60" s="110"/>
      <c r="AQ60" s="110"/>
      <c r="AR60" s="110"/>
      <c r="AS60" s="110"/>
      <c r="AT60" s="110"/>
      <c r="AU60" s="110"/>
      <c r="AV60" s="163"/>
      <c r="AW60" s="63"/>
      <c r="AX60" s="163"/>
      <c r="AY60" s="63"/>
      <c r="AZ60" s="110"/>
      <c r="BA60" s="175"/>
      <c r="BB60" s="145"/>
      <c r="BC60" s="146"/>
      <c r="BD60" s="190"/>
      <c r="BE60" s="190"/>
      <c r="BF60" s="190"/>
      <c r="BG60" s="110"/>
      <c r="BH60" s="110"/>
      <c r="BI60" s="196"/>
      <c r="BJ60" s="175"/>
      <c r="BK60" s="145"/>
      <c r="BL60" s="146"/>
      <c r="BM60" s="190"/>
      <c r="BN60" s="190"/>
      <c r="BO60" s="190"/>
      <c r="BP60" s="190"/>
      <c r="BQ60" s="110"/>
      <c r="BR60" s="110"/>
      <c r="BS60" s="110"/>
      <c r="BT60" s="110"/>
      <c r="BU60" s="110"/>
      <c r="BV60" s="110"/>
      <c r="BW60" s="110"/>
      <c r="BX60" s="110"/>
      <c r="BY60" s="110"/>
      <c r="BZ60" s="201"/>
      <c r="CA60" s="199"/>
      <c r="CB60" s="199"/>
      <c r="CC60" s="199"/>
      <c r="CD60" s="199"/>
      <c r="CE60" s="199"/>
      <c r="CF60" s="199"/>
      <c r="CG60" s="199"/>
      <c r="CH60" s="202"/>
    </row>
    <row r="61" ht="15.75" customHeight="1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90"/>
      <c r="AA61" s="190"/>
      <c r="AB61" s="190"/>
      <c r="AC61" s="110"/>
      <c r="AD61" s="110"/>
      <c r="AE61" s="110"/>
      <c r="AF61" s="110"/>
      <c r="AG61" s="110"/>
      <c r="AH61" s="110"/>
      <c r="AI61" s="190"/>
      <c r="AJ61" s="190"/>
      <c r="AK61" s="190"/>
      <c r="AL61" s="190"/>
      <c r="AM61" s="110"/>
      <c r="AN61" s="110"/>
      <c r="AO61" s="110"/>
      <c r="AP61" s="110"/>
      <c r="AQ61" s="110"/>
      <c r="AR61" s="110"/>
      <c r="AS61" s="110"/>
      <c r="AT61" s="110"/>
      <c r="AU61" s="110"/>
      <c r="AV61" s="171"/>
      <c r="AW61" s="160"/>
      <c r="AX61" s="171"/>
      <c r="AY61" s="160"/>
      <c r="AZ61" s="110"/>
      <c r="BA61" s="110"/>
      <c r="BB61" s="110"/>
      <c r="BC61" s="110"/>
      <c r="BD61" s="190"/>
      <c r="BE61" s="190"/>
      <c r="BF61" s="190"/>
      <c r="BG61" s="110"/>
      <c r="BH61" s="110"/>
      <c r="BI61" s="110"/>
      <c r="BJ61" s="110"/>
      <c r="BK61" s="110"/>
      <c r="BL61" s="110"/>
      <c r="BM61" s="190"/>
      <c r="BN61" s="190"/>
      <c r="BO61" s="190"/>
      <c r="BP61" s="190"/>
      <c r="BQ61" s="110"/>
      <c r="BR61" s="110"/>
      <c r="BS61" s="110"/>
      <c r="BT61" s="110"/>
      <c r="BU61" s="110"/>
      <c r="BV61" s="110"/>
      <c r="BW61" s="110"/>
      <c r="BX61" s="110"/>
      <c r="BY61" s="110"/>
      <c r="BZ61" s="201"/>
      <c r="CA61" s="199"/>
      <c r="CB61" s="199"/>
      <c r="CC61" s="199"/>
      <c r="CD61" s="199"/>
      <c r="CE61" s="199"/>
      <c r="CF61" s="199"/>
      <c r="CG61" s="199"/>
      <c r="CH61" s="202"/>
    </row>
    <row r="62" ht="15.75" customHeight="1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90"/>
      <c r="AA62" s="190"/>
      <c r="AB62" s="190"/>
      <c r="AC62" s="110"/>
      <c r="AD62" s="110"/>
      <c r="AE62" s="110"/>
      <c r="AF62" s="110"/>
      <c r="AG62" s="110"/>
      <c r="AH62" s="110"/>
      <c r="AI62" s="190"/>
      <c r="AJ62" s="190"/>
      <c r="AK62" s="190"/>
      <c r="AL62" s="190"/>
      <c r="AM62" s="110"/>
      <c r="AN62" s="110"/>
      <c r="AO62" s="110"/>
      <c r="AP62" s="110"/>
      <c r="AQ62" s="110"/>
      <c r="AR62" s="110"/>
      <c r="AS62" s="110"/>
      <c r="AT62" s="110"/>
      <c r="AU62" s="110"/>
      <c r="AV62" s="175"/>
      <c r="AW62" s="146"/>
      <c r="AX62" s="175"/>
      <c r="AY62" s="146"/>
      <c r="AZ62" s="110"/>
      <c r="BA62" s="110"/>
      <c r="BB62" s="110"/>
      <c r="BC62" s="110"/>
      <c r="BD62" s="190"/>
      <c r="BE62" s="190"/>
      <c r="BF62" s="190"/>
      <c r="BG62" s="110"/>
      <c r="BH62" s="110"/>
      <c r="BI62" s="110"/>
      <c r="BJ62" s="110"/>
      <c r="BK62" s="110"/>
      <c r="BL62" s="110"/>
      <c r="BM62" s="190"/>
      <c r="BN62" s="190"/>
      <c r="BO62" s="190"/>
      <c r="BP62" s="190"/>
      <c r="BQ62" s="110"/>
      <c r="BR62" s="110"/>
      <c r="BS62" s="110"/>
      <c r="BT62" s="110"/>
      <c r="BU62" s="110"/>
      <c r="BV62" s="110"/>
      <c r="BW62" s="110"/>
      <c r="BX62" s="110"/>
      <c r="BY62" s="110"/>
      <c r="BZ62" s="203"/>
      <c r="CA62" s="204"/>
      <c r="CB62" s="204"/>
      <c r="CC62" s="204"/>
      <c r="CD62" s="204"/>
      <c r="CE62" s="204"/>
      <c r="CF62" s="204"/>
      <c r="CG62" s="204"/>
      <c r="CH62" s="205"/>
    </row>
    <row r="63" ht="15.75" customHeight="1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90"/>
      <c r="AA63" s="190"/>
      <c r="AB63" s="190"/>
      <c r="AC63" s="110"/>
      <c r="AD63" s="110"/>
      <c r="AE63" s="110"/>
      <c r="AF63" s="110"/>
      <c r="AG63" s="110"/>
      <c r="AH63" s="110"/>
      <c r="AI63" s="190"/>
      <c r="AJ63" s="190"/>
      <c r="AK63" s="190"/>
      <c r="AL63" s="190"/>
      <c r="AM63" s="110"/>
      <c r="AN63" s="110"/>
      <c r="AO63" s="110"/>
      <c r="AP63" s="110"/>
      <c r="AQ63" s="110"/>
      <c r="AR63" s="110"/>
      <c r="AS63" s="110"/>
      <c r="AT63" s="110"/>
      <c r="AU63" s="110"/>
      <c r="AV63" s="152"/>
      <c r="AW63" s="85"/>
      <c r="AX63" s="152"/>
      <c r="AY63" s="85"/>
      <c r="AZ63" s="110"/>
      <c r="BA63" s="110"/>
      <c r="BB63" s="110"/>
      <c r="BC63" s="110"/>
      <c r="BD63" s="110"/>
      <c r="BE63" s="110"/>
      <c r="BF63" s="110"/>
      <c r="BG63" s="110"/>
      <c r="BH63" s="110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10"/>
      <c r="BU63" s="110"/>
      <c r="BV63" s="110"/>
      <c r="BW63" s="110"/>
      <c r="BX63" s="110"/>
      <c r="BY63" s="110"/>
      <c r="BZ63" s="110"/>
      <c r="CA63" s="110"/>
      <c r="CB63" s="110"/>
      <c r="CC63" s="110"/>
      <c r="CD63" s="110"/>
      <c r="CE63" s="110"/>
      <c r="CF63" s="110"/>
      <c r="CG63" s="110"/>
      <c r="CH63" s="110"/>
    </row>
    <row r="64" ht="15.75" customHeight="1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90"/>
      <c r="AA64" s="190"/>
      <c r="AB64" s="190"/>
      <c r="AC64" s="110"/>
      <c r="AD64" s="110"/>
      <c r="AE64" s="110"/>
      <c r="AF64" s="110"/>
      <c r="AG64" s="110"/>
      <c r="AH64" s="110"/>
      <c r="AI64" s="190"/>
      <c r="AJ64" s="190"/>
      <c r="AK64" s="190"/>
      <c r="AL64" s="190"/>
      <c r="AM64" s="110"/>
      <c r="AN64" s="110"/>
      <c r="AO64" s="110"/>
      <c r="AP64" s="110"/>
      <c r="AQ64" s="110"/>
      <c r="AR64" s="110"/>
      <c r="AS64" s="110"/>
      <c r="AT64" s="110"/>
      <c r="AU64" s="110"/>
      <c r="AV64" s="163"/>
      <c r="AW64" s="63"/>
      <c r="AX64" s="167"/>
      <c r="AY64" s="16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0"/>
      <c r="BN64" s="110"/>
      <c r="BO64" s="110"/>
      <c r="BP64" s="110"/>
      <c r="BQ64" s="110"/>
      <c r="BR64" s="110"/>
      <c r="BS64" s="110"/>
      <c r="BT64" s="110"/>
      <c r="BU64" s="110"/>
      <c r="BV64" s="110"/>
      <c r="BW64" s="110"/>
      <c r="BX64" s="110"/>
      <c r="BY64" s="110"/>
      <c r="BZ64" s="110"/>
      <c r="CA64" s="110"/>
      <c r="CB64" s="110"/>
      <c r="CC64" s="110"/>
      <c r="CD64" s="110"/>
      <c r="CE64" s="110"/>
      <c r="CF64" s="110"/>
      <c r="CG64" s="110"/>
      <c r="CH64" s="110"/>
    </row>
    <row r="65" ht="15.75" customHeight="1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90"/>
      <c r="AA65" s="190"/>
      <c r="AB65" s="190"/>
      <c r="AC65" s="110"/>
      <c r="AD65" s="110"/>
      <c r="AE65" s="110"/>
      <c r="AF65" s="110"/>
      <c r="AG65" s="110"/>
      <c r="AH65" s="110"/>
      <c r="AI65" s="190"/>
      <c r="AJ65" s="190"/>
      <c r="AK65" s="190"/>
      <c r="AL65" s="190"/>
      <c r="AM65" s="110"/>
      <c r="AN65" s="110"/>
      <c r="AO65" s="110"/>
      <c r="AP65" s="110"/>
      <c r="AQ65" s="110"/>
      <c r="AR65" s="110"/>
      <c r="AS65" s="110"/>
      <c r="AT65" s="110"/>
      <c r="AU65" s="110"/>
      <c r="AV65" s="171"/>
      <c r="AW65" s="160"/>
      <c r="AY65" s="160"/>
      <c r="AZ65" s="110"/>
      <c r="BA65" s="110"/>
      <c r="BB65" s="110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0"/>
      <c r="BO65" s="110"/>
      <c r="BP65" s="110"/>
      <c r="BQ65" s="110"/>
      <c r="BR65" s="110"/>
      <c r="BS65" s="110"/>
      <c r="BT65" s="110"/>
      <c r="BU65" s="110"/>
      <c r="BV65" s="110"/>
      <c r="BW65" s="110"/>
      <c r="BX65" s="110"/>
      <c r="BY65" s="110"/>
      <c r="BZ65" s="110"/>
      <c r="CA65" s="110"/>
      <c r="CB65" s="110"/>
      <c r="CC65" s="110"/>
      <c r="CD65" s="110"/>
      <c r="CE65" s="110"/>
      <c r="CF65" s="110"/>
      <c r="CG65" s="110"/>
      <c r="CH65" s="110"/>
    </row>
    <row r="66" ht="15.75" customHeight="1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75"/>
      <c r="AW66" s="146"/>
      <c r="AX66" s="145"/>
      <c r="AY66" s="146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0"/>
      <c r="BO66" s="110"/>
      <c r="BP66" s="110"/>
      <c r="BQ66" s="110"/>
      <c r="BR66" s="110"/>
      <c r="BS66" s="110"/>
      <c r="BT66" s="110"/>
      <c r="BU66" s="110"/>
      <c r="BV66" s="110"/>
      <c r="BW66" s="110"/>
      <c r="BX66" s="110"/>
      <c r="BY66" s="110"/>
      <c r="BZ66" s="110"/>
      <c r="CA66" s="110"/>
      <c r="CB66" s="110"/>
      <c r="CC66" s="110"/>
      <c r="CD66" s="110"/>
      <c r="CE66" s="110"/>
      <c r="CF66" s="110"/>
      <c r="CG66" s="110"/>
      <c r="CH66" s="110"/>
    </row>
    <row r="67" ht="15.75" customHeight="1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0"/>
      <c r="BO67" s="110"/>
      <c r="BP67" s="110"/>
      <c r="BQ67" s="110"/>
      <c r="BR67" s="110"/>
      <c r="BS67" s="110"/>
      <c r="BT67" s="110"/>
      <c r="BU67" s="110"/>
      <c r="BV67" s="110"/>
      <c r="BW67" s="110"/>
      <c r="BX67" s="110"/>
      <c r="BY67" s="110"/>
      <c r="BZ67" s="110"/>
      <c r="CA67" s="110"/>
      <c r="CB67" s="110"/>
      <c r="CC67" s="110"/>
      <c r="CD67" s="110"/>
      <c r="CE67" s="110"/>
      <c r="CF67" s="110"/>
      <c r="CG67" s="110"/>
      <c r="CH67" s="110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8">
    <mergeCell ref="CA47:CB47"/>
    <mergeCell ref="CD47:CE47"/>
    <mergeCell ref="AT47:AU47"/>
    <mergeCell ref="AW47:AX47"/>
    <mergeCell ref="AZ47:BD47"/>
    <mergeCell ref="BO47:BP47"/>
    <mergeCell ref="BR47:BS47"/>
    <mergeCell ref="BU47:BV47"/>
    <mergeCell ref="BX47:BY47"/>
    <mergeCell ref="B1:B2"/>
    <mergeCell ref="G2:K2"/>
    <mergeCell ref="A3:B4"/>
    <mergeCell ref="G3:K3"/>
    <mergeCell ref="W3:X3"/>
    <mergeCell ref="W4:X4"/>
    <mergeCell ref="A5:B5"/>
    <mergeCell ref="BZ7:CF8"/>
    <mergeCell ref="CD10:CF11"/>
    <mergeCell ref="BZ11:CB11"/>
    <mergeCell ref="W5:X5"/>
    <mergeCell ref="W6:X6"/>
    <mergeCell ref="W7:X7"/>
    <mergeCell ref="AV7:AX8"/>
    <mergeCell ref="W8:X8"/>
    <mergeCell ref="V10:AX10"/>
    <mergeCell ref="AZ10:CB10"/>
    <mergeCell ref="BH11:BO11"/>
    <mergeCell ref="BQ11:BX11"/>
    <mergeCell ref="M11:O11"/>
    <mergeCell ref="Q11:S11"/>
    <mergeCell ref="V11:AB11"/>
    <mergeCell ref="AD11:AK11"/>
    <mergeCell ref="AM11:AT11"/>
    <mergeCell ref="AV11:AX11"/>
    <mergeCell ref="AZ11:BF11"/>
    <mergeCell ref="G4:H4"/>
    <mergeCell ref="G5:H5"/>
    <mergeCell ref="G6:H6"/>
    <mergeCell ref="G7:H7"/>
    <mergeCell ref="G8:H8"/>
    <mergeCell ref="G9:H9"/>
    <mergeCell ref="I11:K11"/>
    <mergeCell ref="BU48:BV48"/>
    <mergeCell ref="BX48:BY48"/>
    <mergeCell ref="CD48:CE48"/>
    <mergeCell ref="I47:K47"/>
    <mergeCell ref="I48:K48"/>
    <mergeCell ref="AT48:AU48"/>
    <mergeCell ref="AZ48:BA48"/>
    <mergeCell ref="BC48:BD48"/>
    <mergeCell ref="BO48:BP48"/>
    <mergeCell ref="BR48:BS48"/>
    <mergeCell ref="AT49:AU51"/>
    <mergeCell ref="AT52:AU52"/>
    <mergeCell ref="AN47:AO47"/>
    <mergeCell ref="AN48:AO48"/>
    <mergeCell ref="AK49:AL51"/>
    <mergeCell ref="AQ49:AR51"/>
    <mergeCell ref="AV49:AV51"/>
    <mergeCell ref="AK52:AL52"/>
    <mergeCell ref="AQ52:AR52"/>
    <mergeCell ref="AT56:AU56"/>
    <mergeCell ref="AT57:AU59"/>
    <mergeCell ref="AV60:AW62"/>
    <mergeCell ref="AX60:AY62"/>
    <mergeCell ref="AV63:AW63"/>
    <mergeCell ref="AX63:AY63"/>
    <mergeCell ref="AV64:AW66"/>
    <mergeCell ref="AX64:AY66"/>
    <mergeCell ref="AK56:AL56"/>
    <mergeCell ref="AN56:AO56"/>
    <mergeCell ref="AQ56:AR56"/>
    <mergeCell ref="AF57:AH57"/>
    <mergeCell ref="AK57:AL59"/>
    <mergeCell ref="AN57:AO59"/>
    <mergeCell ref="AQ57:AR59"/>
    <mergeCell ref="AF58:AH60"/>
    <mergeCell ref="BR49:BS51"/>
    <mergeCell ref="BR52:BS52"/>
    <mergeCell ref="AW49:AW51"/>
    <mergeCell ref="AX49:AX51"/>
    <mergeCell ref="AZ49:BA51"/>
    <mergeCell ref="BO49:BP51"/>
    <mergeCell ref="BU49:BV51"/>
    <mergeCell ref="AZ52:BA52"/>
    <mergeCell ref="BO52:BP52"/>
    <mergeCell ref="BU52:BV52"/>
    <mergeCell ref="Y53:Z55"/>
    <mergeCell ref="AA53:AA55"/>
    <mergeCell ref="W57:Y57"/>
    <mergeCell ref="W58:Y60"/>
    <mergeCell ref="V48:W48"/>
    <mergeCell ref="Y48:Z48"/>
    <mergeCell ref="V49:W51"/>
    <mergeCell ref="Y49:Z51"/>
    <mergeCell ref="V52:W52"/>
    <mergeCell ref="Y52:Z52"/>
    <mergeCell ref="V53:W55"/>
    <mergeCell ref="BU53:BV55"/>
    <mergeCell ref="BX53:BY55"/>
    <mergeCell ref="BU56:BV56"/>
    <mergeCell ref="BX56:BY56"/>
    <mergeCell ref="CD56:CE56"/>
    <mergeCell ref="CD57:CE59"/>
    <mergeCell ref="BR53:BS55"/>
    <mergeCell ref="BR56:BS56"/>
    <mergeCell ref="BO57:BP59"/>
    <mergeCell ref="BR57:BS59"/>
    <mergeCell ref="BU57:BV59"/>
    <mergeCell ref="BX57:BY59"/>
    <mergeCell ref="BA57:BC57"/>
    <mergeCell ref="BJ57:BL57"/>
    <mergeCell ref="AV58:AY58"/>
    <mergeCell ref="BA58:BC60"/>
    <mergeCell ref="BJ58:BL60"/>
    <mergeCell ref="AV59:AW59"/>
    <mergeCell ref="AX59:AY59"/>
    <mergeCell ref="AV53:AV55"/>
    <mergeCell ref="AW53:AW55"/>
    <mergeCell ref="AX53:AX55"/>
    <mergeCell ref="AZ53:BA55"/>
    <mergeCell ref="BN53:BN55"/>
    <mergeCell ref="BO53:BP55"/>
    <mergeCell ref="BO56:BP56"/>
    <mergeCell ref="M47:O47"/>
    <mergeCell ref="V47:Z47"/>
    <mergeCell ref="AK47:AL47"/>
    <mergeCell ref="AQ47:AR47"/>
    <mergeCell ref="F48:G48"/>
    <mergeCell ref="M48:O48"/>
    <mergeCell ref="AK48:AL48"/>
    <mergeCell ref="AQ48:AR48"/>
    <mergeCell ref="M49:O51"/>
    <mergeCell ref="M52:O52"/>
    <mergeCell ref="M53:O55"/>
    <mergeCell ref="Q53:S55"/>
    <mergeCell ref="BC49:BD51"/>
    <mergeCell ref="BC52:BD52"/>
    <mergeCell ref="BC53:BD55"/>
    <mergeCell ref="BE53:BE55"/>
    <mergeCell ref="F52:G52"/>
    <mergeCell ref="F53:G55"/>
    <mergeCell ref="I53:K55"/>
    <mergeCell ref="Q47:S47"/>
    <mergeCell ref="Q48:S48"/>
    <mergeCell ref="F49:G51"/>
    <mergeCell ref="I49:K51"/>
    <mergeCell ref="Q49:S51"/>
    <mergeCell ref="I52:K52"/>
    <mergeCell ref="Q52:S52"/>
    <mergeCell ref="AN49:AO51"/>
    <mergeCell ref="AN52:AO52"/>
    <mergeCell ref="AJ53:AJ55"/>
    <mergeCell ref="AK53:AL55"/>
    <mergeCell ref="AN53:AO55"/>
    <mergeCell ref="AQ53:AR55"/>
    <mergeCell ref="AT53:AU55"/>
    <mergeCell ref="BZ53:BZ55"/>
    <mergeCell ref="CA53:CA55"/>
    <mergeCell ref="CB53:CB55"/>
    <mergeCell ref="CD53:CE55"/>
    <mergeCell ref="BX49:BY51"/>
    <mergeCell ref="BZ49:BZ51"/>
    <mergeCell ref="CA49:CA51"/>
    <mergeCell ref="CB49:CB51"/>
    <mergeCell ref="CD49:CE51"/>
    <mergeCell ref="BX52:BY52"/>
    <mergeCell ref="CD52:CE52"/>
  </mergeCells>
  <conditionalFormatting sqref="E13:F43">
    <cfRule type="containsBlanks" dxfId="1" priority="1">
      <formula>LEN(TRIM(E13))=0</formula>
    </cfRule>
  </conditionalFormatting>
  <conditionalFormatting sqref="E13:F43">
    <cfRule type="containsText" dxfId="0" priority="2" operator="containsText" text="Yes">
      <formula>NOT(ISERROR(SEARCH(("Yes"),(E13))))</formula>
    </cfRule>
  </conditionalFormatting>
  <conditionalFormatting sqref="E13:F43">
    <cfRule type="containsText" dxfId="2" priority="3" operator="containsText" text="No">
      <formula>NOT(ISERROR(SEARCH(("No"),(E13))))</formula>
    </cfRule>
  </conditionalFormatting>
  <conditionalFormatting sqref="I49:J51 M49:N51 Q49:R51">
    <cfRule type="cellIs" dxfId="0" priority="4" operator="greaterThan">
      <formula>"40%"</formula>
    </cfRule>
  </conditionalFormatting>
  <conditionalFormatting sqref="I49:J51 M49:N51 Q49:R51">
    <cfRule type="beginsWith" dxfId="3" priority="5" operator="beginsWith" text="3">
      <formula>LEFT((I49),LEN("3"))=("3")</formula>
    </cfRule>
  </conditionalFormatting>
  <conditionalFormatting sqref="I49:J51 M49:N51 Q49:R51">
    <cfRule type="cellIs" dxfId="4" priority="6" operator="lessThan">
      <formula>30</formula>
    </cfRule>
  </conditionalFormatting>
  <conditionalFormatting sqref="I53:J55 M53:N55 Q53:R55">
    <cfRule type="cellIs" dxfId="0" priority="7" operator="greaterThan">
      <formula>"15%"</formula>
    </cfRule>
  </conditionalFormatting>
  <conditionalFormatting sqref="I53:J55 M53:N55 Q53:R55">
    <cfRule type="cellIs" dxfId="3" priority="8" operator="between">
      <formula>"10%"</formula>
      <formula>"15%"</formula>
    </cfRule>
  </conditionalFormatting>
  <conditionalFormatting sqref="I53:J55 M53:N55 Q53:R55">
    <cfRule type="cellIs" dxfId="2" priority="9" operator="lessThan">
      <formula>"10%"</formula>
    </cfRule>
  </conditionalFormatting>
  <conditionalFormatting sqref="F49:G51">
    <cfRule type="cellIs" dxfId="0" priority="10" operator="lessThan">
      <formula>25</formula>
    </cfRule>
  </conditionalFormatting>
  <conditionalFormatting sqref="F49:G51">
    <cfRule type="cellIs" dxfId="1" priority="11" operator="between">
      <formula>25.1</formula>
      <formula>35</formula>
    </cfRule>
  </conditionalFormatting>
  <conditionalFormatting sqref="F53:G55">
    <cfRule type="cellIs" dxfId="0" priority="12" operator="greaterThan">
      <formula>"125%"</formula>
    </cfRule>
  </conditionalFormatting>
  <conditionalFormatting sqref="F53:G55">
    <cfRule type="cellIs" dxfId="1" priority="13" operator="between">
      <formula>"100%"</formula>
      <formula>"124.90%"</formula>
    </cfRule>
  </conditionalFormatting>
  <conditionalFormatting sqref="F53:G55">
    <cfRule type="cellIs" dxfId="2" priority="14" operator="lessThan">
      <formula>"99.90%"</formula>
    </cfRule>
  </conditionalFormatting>
  <conditionalFormatting sqref="V49:W51 AZ49:BA51">
    <cfRule type="cellIs" dxfId="0" priority="15" operator="greaterThan">
      <formula>"85%"</formula>
    </cfRule>
  </conditionalFormatting>
  <conditionalFormatting sqref="V49:W51 AZ49:BA51">
    <cfRule type="cellIs" dxfId="1" priority="16" operator="between">
      <formula>"70%"</formula>
      <formula>"84.90%"</formula>
    </cfRule>
  </conditionalFormatting>
  <conditionalFormatting sqref="V49:W51 AZ49:BA51">
    <cfRule type="cellIs" dxfId="2" priority="17" operator="lessThan">
      <formula>"69.90%"</formula>
    </cfRule>
  </conditionalFormatting>
  <conditionalFormatting sqref="X53:Z55 AK49 AM49:AN49 AQ49 AT49 BB53:BD55 BO49 BQ49:BR49 BU49 BX49 CD49">
    <cfRule type="cellIs" dxfId="0" priority="18" operator="greaterThan">
      <formula>"30%"</formula>
    </cfRule>
  </conditionalFormatting>
  <conditionalFormatting sqref="X53:Z55 AK49 AM49:AN49 AQ49 AT49 BB53:BD55 BO49 BQ49:BR49 BU49 BX49 CD49">
    <cfRule type="cellIs" dxfId="1" priority="19" operator="between">
      <formula>"20%"</formula>
      <formula>"29.90%"</formula>
    </cfRule>
  </conditionalFormatting>
  <conditionalFormatting sqref="X53:Z55 AK49 AM49:AN49 AQ49 AT49 BB53:BD55 BO49 BQ49:BR49 BU49 BX49 CD49">
    <cfRule type="cellIs" dxfId="2" priority="20" operator="lessThan">
      <formula>"19.99%"</formula>
    </cfRule>
  </conditionalFormatting>
  <conditionalFormatting sqref="V53:W55 AK53 AK57 AM53:AN53 AN57 AQ53 AQ57 AT53 AT57 AZ53:BA55 BO53 BO57 BQ53:BR53 BR57 BU53 BU57 BX53 BX57 CD53 CD57">
    <cfRule type="cellIs" dxfId="0" priority="21" operator="greaterThan">
      <formula>"80%"</formula>
    </cfRule>
  </conditionalFormatting>
  <conditionalFormatting sqref="V53:W55 AK53 AK57 AM53:AN53 AN57 AQ53 AQ57 AT53 AT57 AZ53:BA55 BO53 BO57 BQ53:BR53 BR57 BU53 BU57 BX53 BX57 CD53 CD57">
    <cfRule type="cellIs" dxfId="1" priority="22" operator="between">
      <formula>"70%"</formula>
      <formula>"79.99%"</formula>
    </cfRule>
  </conditionalFormatting>
  <conditionalFormatting sqref="V53:W55 AK53 AK57 AM53:AN53 AN57 AQ53 AQ57 AT53 AT57 AZ53:BA55 BO53 BO57 BQ53:BR53 BR57 BU53 BU57 BX53 BX57 CD53 CD57">
    <cfRule type="cellIs" dxfId="2" priority="23" operator="lessThan">
      <formula>"69.99%"</formula>
    </cfRule>
  </conditionalFormatting>
  <conditionalFormatting sqref="AV49:AV51 BZ49:BZ51">
    <cfRule type="cellIs" dxfId="0" priority="24" operator="lessThan">
      <formula>150</formula>
    </cfRule>
  </conditionalFormatting>
  <conditionalFormatting sqref="AV49:AV51 BZ49:BZ51">
    <cfRule type="cellIs" dxfId="1" priority="25" operator="between">
      <formula>150.01</formula>
      <formula>250</formula>
    </cfRule>
  </conditionalFormatting>
  <conditionalFormatting sqref="AV49:AV51 BZ49:BZ51">
    <cfRule type="cellIs" dxfId="2" priority="26" operator="greaterThan">
      <formula>250.01</formula>
    </cfRule>
  </conditionalFormatting>
  <conditionalFormatting sqref="AW49:AW51 CA49:CA51">
    <cfRule type="cellIs" dxfId="0" priority="27" operator="lessThan">
      <formula>300</formula>
    </cfRule>
  </conditionalFormatting>
  <conditionalFormatting sqref="AW49:AW51 CA49:CA51">
    <cfRule type="cellIs" dxfId="1" priority="28" operator="between">
      <formula>300.01</formula>
      <formula>400</formula>
    </cfRule>
  </conditionalFormatting>
  <conditionalFormatting sqref="AW49:AW51 CA49:CA51">
    <cfRule type="cellIs" dxfId="2" priority="29" operator="greaterThan">
      <formula>400.01</formula>
    </cfRule>
  </conditionalFormatting>
  <conditionalFormatting sqref="AX49:AX51 CB49:CB51">
    <cfRule type="cellIs" dxfId="0" priority="30" operator="greaterThan">
      <formula>"120%"</formula>
    </cfRule>
  </conditionalFormatting>
  <conditionalFormatting sqref="AX49:AX51 CB49:CB51">
    <cfRule type="cellIs" dxfId="1" priority="31" operator="between">
      <formula>"100%"</formula>
      <formula>"119.99%"</formula>
    </cfRule>
  </conditionalFormatting>
  <conditionalFormatting sqref="AX49:AX51 CB49:CB51">
    <cfRule type="cellIs" dxfId="2" priority="32" operator="lessThan">
      <formula>"99.99%"</formula>
    </cfRule>
  </conditionalFormatting>
  <conditionalFormatting sqref="AX53:AX55 CB53:CB55">
    <cfRule type="cellIs" dxfId="0" priority="33" operator="greaterThan">
      <formula>"500%"</formula>
    </cfRule>
  </conditionalFormatting>
  <conditionalFormatting sqref="AX53:AX55 CB53:CB55">
    <cfRule type="cellIs" dxfId="1" priority="34" operator="between">
      <formula>"250%"</formula>
      <formula>"499.99%"</formula>
    </cfRule>
  </conditionalFormatting>
  <conditionalFormatting sqref="AX53:AX55 CB53:CB55">
    <cfRule type="cellIs" dxfId="2" priority="35" operator="lessThan">
      <formula>"249.99%"</formula>
    </cfRule>
  </conditionalFormatting>
  <conditionalFormatting sqref="F49:G51">
    <cfRule type="cellIs" dxfId="2" priority="36" operator="greaterThan">
      <formula>35.01</formula>
    </cfRule>
  </conditionalFormatting>
  <dataValidations>
    <dataValidation type="list" allowBlank="1" sqref="E13:F43">
      <formula1>"Yes,No"</formula1>
    </dataValidation>
  </dataValidations>
  <hyperlinks>
    <hyperlink r:id="rId2" ref="A3"/>
  </hyperlinks>
  <drawing r:id="rId3"/>
  <legacyDrawing r:id="rId4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 outlineLevelCol="2"/>
  <cols>
    <col customWidth="1" min="1" max="1" width="6.75"/>
    <col customWidth="1" min="2" max="2" width="8.13"/>
    <col customWidth="1" min="3" max="3" width="7.25" outlineLevel="1"/>
    <col customWidth="1" min="4" max="4" width="8.75" outlineLevel="1"/>
    <col customWidth="1" min="5" max="5" width="8.0" outlineLevel="1"/>
    <col customWidth="1" min="6" max="6" width="8.13" outlineLevel="1"/>
    <col customWidth="1" min="7" max="7" width="13.13"/>
    <col customWidth="1" min="8" max="8" width="9.75"/>
    <col customWidth="1" min="9" max="9" width="9.5"/>
    <col customWidth="1" min="10" max="10" width="14.13"/>
    <col customWidth="1" min="11" max="11" width="9.5"/>
    <col customWidth="1" hidden="1" min="12" max="12" width="6.38" outlineLevel="1"/>
    <col customWidth="1" hidden="1" min="13" max="15" width="9.5" outlineLevel="1"/>
    <col customWidth="1" hidden="1" min="16" max="16" width="7.25" outlineLevel="2"/>
    <col customWidth="1" hidden="1" min="17" max="19" width="9.5" outlineLevel="2"/>
    <col customWidth="1" hidden="1" min="20" max="20" width="9.5" outlineLevel="1"/>
    <col customWidth="1" min="21" max="21" width="6.88"/>
    <col customWidth="1" min="22" max="23" width="10.25"/>
    <col customWidth="1" min="24" max="24" width="10.5"/>
    <col customWidth="1" min="25" max="26" width="10.0"/>
    <col customWidth="1" min="27" max="27" width="12.88"/>
    <col customWidth="1" min="28" max="28" width="13.88"/>
    <col customWidth="1" min="29" max="29" width="6.88"/>
    <col customWidth="1" min="30" max="32" width="10.25"/>
    <col customWidth="1" min="33" max="34" width="10.5"/>
    <col customWidth="1" min="35" max="35" width="8.63"/>
    <col customWidth="1" min="36" max="36" width="12.88"/>
    <col customWidth="1" min="37" max="37" width="13.88"/>
    <col customWidth="1" min="38" max="42" width="9.5"/>
    <col customWidth="1" min="43" max="43" width="10.5"/>
    <col customWidth="1" min="44" max="44" width="11.0"/>
    <col customWidth="1" min="45" max="46" width="14.0"/>
    <col customWidth="1" min="47" max="47" width="6.75"/>
    <col customWidth="1" min="48" max="86" width="14.0"/>
  </cols>
  <sheetData>
    <row r="1" ht="18.75" customHeight="1">
      <c r="A1" s="56"/>
      <c r="B1" s="57" t="s">
        <v>64</v>
      </c>
      <c r="C1" s="3"/>
      <c r="D1" s="3"/>
      <c r="E1" s="3"/>
      <c r="F1" s="3"/>
      <c r="G1" s="3"/>
      <c r="H1" s="3"/>
      <c r="I1" s="3"/>
      <c r="J1" s="3"/>
      <c r="K1" s="58" t="s">
        <v>65</v>
      </c>
      <c r="L1" s="3"/>
      <c r="M1" s="3"/>
      <c r="N1" s="3"/>
      <c r="O1" s="58" t="s">
        <v>188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58"/>
      <c r="AC1" s="3"/>
      <c r="AD1" s="3"/>
      <c r="AE1" s="3"/>
      <c r="AF1" s="3"/>
      <c r="AG1" s="3"/>
      <c r="AH1" s="3"/>
      <c r="AI1" s="3"/>
      <c r="AJ1" s="3"/>
      <c r="AK1" s="58"/>
      <c r="AL1" s="58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55"/>
    </row>
    <row r="2" ht="26.25" customHeight="1">
      <c r="A2" s="3"/>
      <c r="C2" s="3"/>
      <c r="D2" s="3"/>
      <c r="E2" s="3"/>
      <c r="F2" s="3"/>
      <c r="G2" s="59">
        <v>44713.0</v>
      </c>
      <c r="H2" s="39"/>
      <c r="I2" s="39"/>
      <c r="J2" s="39"/>
      <c r="K2" s="3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55"/>
    </row>
    <row r="3" ht="18.0" customHeight="1">
      <c r="A3" s="60" t="s">
        <v>67</v>
      </c>
      <c r="C3" s="3"/>
      <c r="D3" s="3"/>
      <c r="E3" s="3"/>
      <c r="F3" s="3"/>
      <c r="G3" s="61" t="s">
        <v>68</v>
      </c>
      <c r="H3" s="62"/>
      <c r="I3" s="62"/>
      <c r="J3" s="62"/>
      <c r="K3" s="6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64" t="s">
        <v>69</v>
      </c>
      <c r="X3" s="12"/>
      <c r="Y3" s="285" t="s">
        <v>189</v>
      </c>
      <c r="Z3" s="286" t="s">
        <v>190</v>
      </c>
      <c r="AA3" s="67" t="s">
        <v>72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55"/>
    </row>
    <row r="4" ht="18.0" customHeight="1">
      <c r="C4" s="3"/>
      <c r="D4" s="3"/>
      <c r="E4" s="3"/>
      <c r="F4" s="3"/>
      <c r="G4" s="68" t="s">
        <v>73</v>
      </c>
      <c r="H4" s="12"/>
      <c r="I4" s="69">
        <f>SUM(H44+D44)</f>
        <v>201</v>
      </c>
      <c r="J4" s="70" t="s">
        <v>74</v>
      </c>
      <c r="K4" s="71">
        <f>SUM(CD44)</f>
        <v>27</v>
      </c>
      <c r="L4" s="3"/>
      <c r="M4" s="3"/>
      <c r="N4" s="3"/>
      <c r="O4" s="3"/>
      <c r="P4" s="3"/>
      <c r="Q4" s="3"/>
      <c r="R4" s="3"/>
      <c r="S4" s="3"/>
      <c r="T4" s="3"/>
      <c r="U4" s="72" t="s">
        <v>75</v>
      </c>
      <c r="V4" s="3"/>
      <c r="W4" s="68" t="s">
        <v>76</v>
      </c>
      <c r="X4" s="12"/>
      <c r="Y4" s="73">
        <f>AV44</f>
        <v>1</v>
      </c>
      <c r="Z4" s="73">
        <f>BZ44</f>
        <v>26</v>
      </c>
      <c r="AA4" s="74" t="str">
        <f t="shared" ref="AA4:AA8" si="1">if(Y4&gt;Z4,$Y$3,if(Y4&lt;Z4,$Z$3,""))</f>
        <v>Salesperson 2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55"/>
    </row>
    <row r="5" ht="17.25" customHeight="1">
      <c r="A5" s="75"/>
      <c r="C5" s="3"/>
      <c r="D5" s="3"/>
      <c r="E5" s="3"/>
      <c r="F5" s="3"/>
      <c r="G5" s="68" t="s">
        <v>77</v>
      </c>
      <c r="H5" s="12"/>
      <c r="I5" s="76">
        <f>I44+M44+Q44</f>
        <v>559</v>
      </c>
      <c r="J5" s="70" t="s">
        <v>78</v>
      </c>
      <c r="K5" s="80">
        <f>SUM(CE44)</f>
        <v>62097</v>
      </c>
      <c r="L5" s="3"/>
      <c r="M5" s="3"/>
      <c r="N5" s="3"/>
      <c r="O5" s="3"/>
      <c r="P5" s="3"/>
      <c r="Q5" s="3"/>
      <c r="R5" s="3"/>
      <c r="S5" s="3"/>
      <c r="T5" s="3"/>
      <c r="U5" s="78">
        <f>iferror(K5/K4,0)</f>
        <v>2299.888889</v>
      </c>
      <c r="V5" s="3"/>
      <c r="W5" s="68" t="s">
        <v>79</v>
      </c>
      <c r="X5" s="12"/>
      <c r="Y5" s="79">
        <f>IFERROR(AV44/(W44+AE44+AN44),0)</f>
        <v>0</v>
      </c>
      <c r="Z5" s="79">
        <f>IFERROR(BZ44/(BA44+BI44+BR44),0)</f>
        <v>0.2342342342</v>
      </c>
      <c r="AA5" s="74" t="str">
        <f t="shared" si="1"/>
        <v>Salesperson 2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55"/>
    </row>
    <row r="6" ht="16.5" customHeight="1">
      <c r="A6" s="3"/>
      <c r="B6" s="3"/>
      <c r="C6" s="3"/>
      <c r="D6" s="3"/>
      <c r="E6" s="3"/>
      <c r="F6" s="3"/>
      <c r="G6" s="68" t="s">
        <v>191</v>
      </c>
      <c r="H6" s="12"/>
      <c r="I6" s="76">
        <f>SUM(T44)</f>
        <v>48</v>
      </c>
      <c r="J6" s="70" t="s">
        <v>81</v>
      </c>
      <c r="K6" s="80">
        <f>SUM(CF44)</f>
        <v>75397</v>
      </c>
      <c r="L6" s="3"/>
      <c r="M6" s="3"/>
      <c r="N6" s="3"/>
      <c r="O6" s="3"/>
      <c r="P6" s="3"/>
      <c r="Q6" s="3"/>
      <c r="R6" s="3"/>
      <c r="S6" s="3"/>
      <c r="T6" s="3"/>
      <c r="U6" s="78">
        <f>iferror(K6/K4,0)</f>
        <v>2792.481481</v>
      </c>
      <c r="V6" s="3"/>
      <c r="W6" s="68" t="s">
        <v>82</v>
      </c>
      <c r="X6" s="12"/>
      <c r="Y6" s="80">
        <f>AW45</f>
        <v>500</v>
      </c>
      <c r="Z6" s="80">
        <f>CA45</f>
        <v>2369.115385</v>
      </c>
      <c r="AA6" s="74" t="str">
        <f t="shared" si="1"/>
        <v>Salesperson 2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55"/>
    </row>
    <row r="7" ht="16.5" customHeight="1">
      <c r="A7" s="3"/>
      <c r="B7" s="3"/>
      <c r="C7" s="3"/>
      <c r="D7" s="3"/>
      <c r="E7" s="3"/>
      <c r="F7" s="3"/>
      <c r="G7" s="68" t="s">
        <v>192</v>
      </c>
      <c r="H7" s="12"/>
      <c r="I7" s="76">
        <f>AD44+BH44</f>
        <v>0</v>
      </c>
      <c r="J7" s="70" t="s">
        <v>84</v>
      </c>
      <c r="K7" s="79">
        <f>SUM(AX49)</f>
        <v>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68" t="s">
        <v>85</v>
      </c>
      <c r="X7" s="12"/>
      <c r="Y7" s="80">
        <f>AX45</f>
        <v>2000</v>
      </c>
      <c r="Z7" s="80">
        <f>CB45</f>
        <v>2822.961538</v>
      </c>
      <c r="AA7" s="74" t="str">
        <f t="shared" si="1"/>
        <v>Salesperson 2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82" t="s">
        <v>86</v>
      </c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82" t="s">
        <v>86</v>
      </c>
      <c r="CH7" s="3"/>
    </row>
    <row r="8" ht="17.25" customHeight="1">
      <c r="A8" s="3"/>
      <c r="B8" s="3"/>
      <c r="C8" s="3"/>
      <c r="D8" s="3"/>
      <c r="E8" s="3"/>
      <c r="F8" s="3"/>
      <c r="G8" s="68" t="s">
        <v>83</v>
      </c>
      <c r="H8" s="12"/>
      <c r="I8" s="76">
        <f>BQ44+AM44+V44+AZ44</f>
        <v>149</v>
      </c>
      <c r="J8" s="70" t="s">
        <v>88</v>
      </c>
      <c r="K8" s="79">
        <f>SUM(AX53)</f>
        <v>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287" t="s">
        <v>193</v>
      </c>
      <c r="X8" s="12"/>
      <c r="Y8" s="288">
        <f t="shared" ref="Y8:Z8" si="2">Y5*Y7</f>
        <v>0</v>
      </c>
      <c r="Z8" s="288">
        <f t="shared" si="2"/>
        <v>661.2342342</v>
      </c>
      <c r="AA8" s="74" t="str">
        <f t="shared" si="1"/>
        <v>Salesperson 2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ht="18.0" customHeight="1">
      <c r="A9" s="3"/>
      <c r="B9" s="3"/>
      <c r="C9" s="3"/>
      <c r="D9" s="3"/>
      <c r="E9" s="3"/>
      <c r="F9" s="3"/>
      <c r="G9" s="68" t="s">
        <v>87</v>
      </c>
      <c r="H9" s="12"/>
      <c r="I9" s="76">
        <f>W44+AE44+AN44+BA44+BI44+BR44</f>
        <v>111</v>
      </c>
      <c r="J9" s="70" t="s">
        <v>89</v>
      </c>
      <c r="K9" s="289">
        <f>SUM(V49)</f>
        <v>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82"/>
      <c r="AW9" s="82"/>
      <c r="AX9" s="82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82"/>
      <c r="CA9" s="82"/>
      <c r="CB9" s="82"/>
      <c r="CC9" s="3"/>
      <c r="CD9" s="82"/>
      <c r="CE9" s="82"/>
      <c r="CF9" s="82"/>
      <c r="CG9" s="82"/>
      <c r="CH9" s="3"/>
    </row>
    <row r="10" ht="18.0" customHeight="1">
      <c r="A10" s="3"/>
      <c r="B10" s="3"/>
      <c r="C10" s="3"/>
      <c r="D10" s="3"/>
      <c r="E10" s="3"/>
      <c r="F10" s="3"/>
      <c r="G10" s="3"/>
      <c r="H10" s="3"/>
      <c r="I10" s="3">
        <v>44.0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83" t="s">
        <v>194</v>
      </c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5"/>
      <c r="AY10" s="3"/>
      <c r="AZ10" s="86" t="s">
        <v>195</v>
      </c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5"/>
      <c r="CC10" s="3"/>
      <c r="CD10" s="87" t="s">
        <v>92</v>
      </c>
      <c r="CH10" s="326"/>
    </row>
    <row r="11" ht="27.75" customHeight="1">
      <c r="A11" s="3"/>
      <c r="B11" s="3"/>
      <c r="C11" s="3"/>
      <c r="D11" s="3"/>
      <c r="E11" s="3"/>
      <c r="F11" s="3"/>
      <c r="G11" s="58" t="s">
        <v>218</v>
      </c>
      <c r="H11" s="58" t="s">
        <v>219</v>
      </c>
      <c r="I11" s="133" t="s">
        <v>93</v>
      </c>
      <c r="J11" s="16"/>
      <c r="K11" s="12"/>
      <c r="L11" s="290"/>
      <c r="M11" s="93" t="s">
        <v>196</v>
      </c>
      <c r="N11" s="84"/>
      <c r="O11" s="85"/>
      <c r="P11" s="91"/>
      <c r="Q11" s="93" t="s">
        <v>197</v>
      </c>
      <c r="R11" s="84"/>
      <c r="S11" s="85"/>
      <c r="T11" s="291" t="s">
        <v>198</v>
      </c>
      <c r="U11" s="91"/>
      <c r="V11" s="92" t="s">
        <v>94</v>
      </c>
      <c r="W11" s="84"/>
      <c r="X11" s="84"/>
      <c r="Y11" s="84"/>
      <c r="Z11" s="84"/>
      <c r="AA11" s="84"/>
      <c r="AB11" s="85"/>
      <c r="AC11" s="91"/>
      <c r="AD11" s="292" t="s">
        <v>199</v>
      </c>
      <c r="AE11" s="84"/>
      <c r="AF11" s="84"/>
      <c r="AG11" s="84"/>
      <c r="AH11" s="84"/>
      <c r="AI11" s="84"/>
      <c r="AJ11" s="84"/>
      <c r="AK11" s="85"/>
      <c r="AL11" s="91"/>
      <c r="AM11" s="93" t="s">
        <v>95</v>
      </c>
      <c r="AN11" s="84"/>
      <c r="AO11" s="84"/>
      <c r="AP11" s="84"/>
      <c r="AQ11" s="84"/>
      <c r="AR11" s="84"/>
      <c r="AS11" s="84"/>
      <c r="AT11" s="85"/>
      <c r="AU11" s="3"/>
      <c r="AV11" s="94" t="s">
        <v>96</v>
      </c>
      <c r="AY11" s="95"/>
      <c r="AZ11" s="92" t="s">
        <v>94</v>
      </c>
      <c r="BA11" s="84"/>
      <c r="BB11" s="84"/>
      <c r="BC11" s="84"/>
      <c r="BD11" s="84"/>
      <c r="BE11" s="84"/>
      <c r="BF11" s="85"/>
      <c r="BG11" s="91"/>
      <c r="BH11" s="292" t="s">
        <v>199</v>
      </c>
      <c r="BI11" s="84"/>
      <c r="BJ11" s="84"/>
      <c r="BK11" s="84"/>
      <c r="BL11" s="84"/>
      <c r="BM11" s="84"/>
      <c r="BN11" s="84"/>
      <c r="BO11" s="85"/>
      <c r="BP11" s="91"/>
      <c r="BQ11" s="93" t="s">
        <v>95</v>
      </c>
      <c r="BR11" s="84"/>
      <c r="BS11" s="84"/>
      <c r="BT11" s="84"/>
      <c r="BU11" s="84"/>
      <c r="BV11" s="84"/>
      <c r="BW11" s="84"/>
      <c r="BX11" s="85"/>
      <c r="BY11" s="3"/>
      <c r="BZ11" s="94" t="s">
        <v>96</v>
      </c>
      <c r="CC11" s="95"/>
      <c r="CG11" s="323" t="s">
        <v>90</v>
      </c>
    </row>
    <row r="12" ht="15.75" customHeight="1">
      <c r="A12" s="96"/>
      <c r="B12" s="45" t="s">
        <v>97</v>
      </c>
      <c r="C12" s="97"/>
      <c r="D12" s="45" t="s">
        <v>98</v>
      </c>
      <c r="E12" s="98" t="s">
        <v>99</v>
      </c>
      <c r="F12" s="98" t="s">
        <v>100</v>
      </c>
      <c r="G12" s="99" t="s">
        <v>101</v>
      </c>
      <c r="H12" s="98" t="s">
        <v>102</v>
      </c>
      <c r="I12" s="100" t="s">
        <v>147</v>
      </c>
      <c r="J12" s="100" t="s">
        <v>200</v>
      </c>
      <c r="K12" s="100" t="s">
        <v>105</v>
      </c>
      <c r="L12" s="101"/>
      <c r="M12" s="100" t="s">
        <v>147</v>
      </c>
      <c r="N12" s="100" t="s">
        <v>200</v>
      </c>
      <c r="O12" s="100" t="s">
        <v>105</v>
      </c>
      <c r="P12" s="101"/>
      <c r="Q12" s="100" t="s">
        <v>147</v>
      </c>
      <c r="R12" s="100" t="s">
        <v>200</v>
      </c>
      <c r="S12" s="100" t="s">
        <v>105</v>
      </c>
      <c r="T12" s="100" t="s">
        <v>201</v>
      </c>
      <c r="U12" s="101"/>
      <c r="V12" s="100" t="s">
        <v>109</v>
      </c>
      <c r="W12" s="100" t="s">
        <v>87</v>
      </c>
      <c r="X12" s="100" t="s">
        <v>110</v>
      </c>
      <c r="Y12" s="100" t="s">
        <v>111</v>
      </c>
      <c r="Z12" s="100" t="s">
        <v>112</v>
      </c>
      <c r="AA12" s="100" t="s">
        <v>113</v>
      </c>
      <c r="AB12" s="100" t="s">
        <v>114</v>
      </c>
      <c r="AC12" s="101"/>
      <c r="AD12" s="100" t="s">
        <v>109</v>
      </c>
      <c r="AE12" s="100" t="s">
        <v>202</v>
      </c>
      <c r="AF12" s="100" t="s">
        <v>115</v>
      </c>
      <c r="AG12" s="100" t="s">
        <v>116</v>
      </c>
      <c r="AH12" s="100" t="s">
        <v>111</v>
      </c>
      <c r="AI12" s="100" t="s">
        <v>112</v>
      </c>
      <c r="AJ12" s="100" t="s">
        <v>113</v>
      </c>
      <c r="AK12" s="100" t="s">
        <v>114</v>
      </c>
      <c r="AL12" s="101"/>
      <c r="AM12" s="100" t="s">
        <v>109</v>
      </c>
      <c r="AN12" s="98" t="s">
        <v>87</v>
      </c>
      <c r="AO12" s="98" t="s">
        <v>115</v>
      </c>
      <c r="AP12" s="98" t="s">
        <v>116</v>
      </c>
      <c r="AQ12" s="98" t="s">
        <v>111</v>
      </c>
      <c r="AR12" s="98" t="s">
        <v>112</v>
      </c>
      <c r="AS12" s="98" t="s">
        <v>113</v>
      </c>
      <c r="AT12" s="98" t="s">
        <v>114</v>
      </c>
      <c r="AU12" s="3"/>
      <c r="AV12" s="98" t="s">
        <v>76</v>
      </c>
      <c r="AW12" s="98" t="s">
        <v>117</v>
      </c>
      <c r="AX12" s="98" t="s">
        <v>118</v>
      </c>
      <c r="AY12" s="102"/>
      <c r="AZ12" s="100" t="s">
        <v>109</v>
      </c>
      <c r="BA12" s="100" t="s">
        <v>87</v>
      </c>
      <c r="BB12" s="100" t="s">
        <v>110</v>
      </c>
      <c r="BC12" s="100" t="s">
        <v>111</v>
      </c>
      <c r="BD12" s="100" t="s">
        <v>112</v>
      </c>
      <c r="BE12" s="100" t="s">
        <v>113</v>
      </c>
      <c r="BF12" s="100" t="s">
        <v>114</v>
      </c>
      <c r="BG12" s="101"/>
      <c r="BH12" s="100" t="s">
        <v>109</v>
      </c>
      <c r="BI12" s="100" t="s">
        <v>202</v>
      </c>
      <c r="BJ12" s="100" t="s">
        <v>115</v>
      </c>
      <c r="BK12" s="100" t="s">
        <v>116</v>
      </c>
      <c r="BL12" s="100" t="s">
        <v>111</v>
      </c>
      <c r="BM12" s="100" t="s">
        <v>112</v>
      </c>
      <c r="BN12" s="100" t="s">
        <v>113</v>
      </c>
      <c r="BO12" s="100" t="s">
        <v>114</v>
      </c>
      <c r="BP12" s="101"/>
      <c r="BQ12" s="100" t="s">
        <v>109</v>
      </c>
      <c r="BR12" s="98" t="s">
        <v>87</v>
      </c>
      <c r="BS12" s="98" t="s">
        <v>115</v>
      </c>
      <c r="BT12" s="98" t="s">
        <v>116</v>
      </c>
      <c r="BU12" s="98" t="s">
        <v>111</v>
      </c>
      <c r="BV12" s="98" t="s">
        <v>112</v>
      </c>
      <c r="BW12" s="98" t="s">
        <v>113</v>
      </c>
      <c r="BX12" s="98" t="s">
        <v>114</v>
      </c>
      <c r="BY12" s="3"/>
      <c r="BZ12" s="98" t="s">
        <v>76</v>
      </c>
      <c r="CA12" s="98" t="s">
        <v>117</v>
      </c>
      <c r="CB12" s="98" t="s">
        <v>118</v>
      </c>
      <c r="CC12" s="102"/>
      <c r="CD12" s="98" t="s">
        <v>76</v>
      </c>
      <c r="CE12" s="98" t="s">
        <v>117</v>
      </c>
      <c r="CF12" s="98" t="s">
        <v>118</v>
      </c>
      <c r="CG12" s="98" t="s">
        <v>118</v>
      </c>
      <c r="CH12" s="327" t="s">
        <v>118</v>
      </c>
    </row>
    <row r="13" ht="14.25" customHeight="1">
      <c r="A13" s="103"/>
      <c r="B13" s="104">
        <f>G2</f>
        <v>44713</v>
      </c>
      <c r="C13" s="97"/>
      <c r="D13" s="105" t="s">
        <v>119</v>
      </c>
      <c r="E13" s="105"/>
      <c r="F13" s="105"/>
      <c r="G13" s="106">
        <v>5000.0</v>
      </c>
      <c r="H13" s="105">
        <v>5.0</v>
      </c>
      <c r="I13" s="105">
        <v>7.0</v>
      </c>
      <c r="J13" s="105">
        <v>4.0</v>
      </c>
      <c r="K13" s="105">
        <v>0.0</v>
      </c>
      <c r="L13" s="107"/>
      <c r="M13" s="105">
        <v>0.0</v>
      </c>
      <c r="N13" s="105">
        <v>0.0</v>
      </c>
      <c r="O13" s="105">
        <v>0.0</v>
      </c>
      <c r="P13" s="107"/>
      <c r="Q13" s="105">
        <v>0.0</v>
      </c>
      <c r="R13" s="105">
        <v>0.0</v>
      </c>
      <c r="S13" s="105">
        <v>0.0</v>
      </c>
      <c r="T13" s="293">
        <f t="shared" ref="T13:T42" si="6">sum(K13+O13+S13)</f>
        <v>0</v>
      </c>
      <c r="U13" s="107"/>
      <c r="V13" s="105">
        <v>0.0</v>
      </c>
      <c r="W13" s="105">
        <v>0.0</v>
      </c>
      <c r="X13" s="105">
        <v>0.0</v>
      </c>
      <c r="Y13" s="105">
        <v>0.0</v>
      </c>
      <c r="Z13" s="105">
        <v>0.0</v>
      </c>
      <c r="AA13" s="106">
        <v>0.0</v>
      </c>
      <c r="AB13" s="106">
        <v>0.0</v>
      </c>
      <c r="AC13" s="107"/>
      <c r="AD13" s="105">
        <v>0.0</v>
      </c>
      <c r="AE13" s="105">
        <v>0.0</v>
      </c>
      <c r="AF13" s="105">
        <v>0.0</v>
      </c>
      <c r="AG13" s="105">
        <v>0.0</v>
      </c>
      <c r="AH13" s="105">
        <v>0.0</v>
      </c>
      <c r="AI13" s="105">
        <v>0.0</v>
      </c>
      <c r="AJ13" s="106">
        <v>0.0</v>
      </c>
      <c r="AK13" s="106">
        <v>0.0</v>
      </c>
      <c r="AL13" s="107"/>
      <c r="AM13" s="105">
        <v>0.0</v>
      </c>
      <c r="AN13" s="105">
        <v>0.0</v>
      </c>
      <c r="AO13" s="105">
        <v>0.0</v>
      </c>
      <c r="AP13" s="105">
        <v>0.0</v>
      </c>
      <c r="AQ13" s="105">
        <v>0.0</v>
      </c>
      <c r="AR13" s="105">
        <v>0.0</v>
      </c>
      <c r="AS13" s="106">
        <v>0.0</v>
      </c>
      <c r="AT13" s="106">
        <v>0.0</v>
      </c>
      <c r="AU13" s="3"/>
      <c r="AV13" s="108">
        <f t="shared" ref="AV13:AX13" si="3">sum(Z13+AI13+AR13)</f>
        <v>0</v>
      </c>
      <c r="AW13" s="109">
        <f t="shared" si="3"/>
        <v>0</v>
      </c>
      <c r="AX13" s="109">
        <f t="shared" si="3"/>
        <v>0</v>
      </c>
      <c r="AY13" s="107"/>
      <c r="AZ13" s="105">
        <v>3.0</v>
      </c>
      <c r="BA13" s="105">
        <v>3.0</v>
      </c>
      <c r="BB13" s="105">
        <v>0.0</v>
      </c>
      <c r="BC13" s="105">
        <v>0.0</v>
      </c>
      <c r="BD13" s="105">
        <v>0.0</v>
      </c>
      <c r="BE13" s="106">
        <v>0.0</v>
      </c>
      <c r="BF13" s="106">
        <v>0.0</v>
      </c>
      <c r="BG13" s="107"/>
      <c r="BH13" s="105">
        <v>0.0</v>
      </c>
      <c r="BI13" s="105">
        <v>0.0</v>
      </c>
      <c r="BJ13" s="105">
        <v>0.0</v>
      </c>
      <c r="BK13" s="105">
        <v>0.0</v>
      </c>
      <c r="BL13" s="105">
        <v>0.0</v>
      </c>
      <c r="BM13" s="105">
        <v>0.0</v>
      </c>
      <c r="BN13" s="106">
        <v>0.0</v>
      </c>
      <c r="BO13" s="106">
        <v>0.0</v>
      </c>
      <c r="BP13" s="107"/>
      <c r="BQ13" s="105">
        <v>0.0</v>
      </c>
      <c r="BR13" s="105">
        <v>0.0</v>
      </c>
      <c r="BS13" s="105">
        <v>0.0</v>
      </c>
      <c r="BT13" s="105">
        <v>0.0</v>
      </c>
      <c r="BU13" s="105">
        <v>0.0</v>
      </c>
      <c r="BV13" s="105">
        <v>0.0</v>
      </c>
      <c r="BW13" s="106">
        <v>0.0</v>
      </c>
      <c r="BX13" s="106">
        <v>0.0</v>
      </c>
      <c r="BY13" s="3"/>
      <c r="BZ13" s="108">
        <f t="shared" ref="BZ13:CB13" si="4">sum(BD13+BM13+BV13)</f>
        <v>0</v>
      </c>
      <c r="CA13" s="109">
        <f t="shared" si="4"/>
        <v>0</v>
      </c>
      <c r="CB13" s="109">
        <f t="shared" si="4"/>
        <v>0</v>
      </c>
      <c r="CC13" s="107"/>
      <c r="CD13" s="108">
        <f t="shared" ref="CD13:CH13" si="5">AV13+BZ13</f>
        <v>0</v>
      </c>
      <c r="CE13" s="109">
        <f t="shared" si="5"/>
        <v>0</v>
      </c>
      <c r="CF13" s="109">
        <f t="shared" si="5"/>
        <v>0</v>
      </c>
      <c r="CG13" s="108">
        <f t="shared" si="5"/>
        <v>0</v>
      </c>
      <c r="CH13" s="328">
        <f t="shared" si="5"/>
        <v>3</v>
      </c>
    </row>
    <row r="14" ht="14.25" customHeight="1">
      <c r="A14" s="103"/>
      <c r="B14" s="104">
        <f t="shared" ref="B14:B42" si="10">B13+1</f>
        <v>44714</v>
      </c>
      <c r="C14" s="97"/>
      <c r="D14" s="105" t="s">
        <v>119</v>
      </c>
      <c r="E14" s="105"/>
      <c r="F14" s="105"/>
      <c r="G14" s="106">
        <v>0.0</v>
      </c>
      <c r="H14" s="105">
        <v>7.0</v>
      </c>
      <c r="I14" s="105">
        <v>16.0</v>
      </c>
      <c r="J14" s="105">
        <v>6.0</v>
      </c>
      <c r="K14" s="105">
        <v>1.0</v>
      </c>
      <c r="L14" s="107"/>
      <c r="M14" s="105">
        <v>0.0</v>
      </c>
      <c r="N14" s="105">
        <v>0.0</v>
      </c>
      <c r="O14" s="105">
        <v>0.0</v>
      </c>
      <c r="P14" s="107"/>
      <c r="Q14" s="105">
        <v>0.0</v>
      </c>
      <c r="R14" s="105">
        <v>0.0</v>
      </c>
      <c r="S14" s="105">
        <v>0.0</v>
      </c>
      <c r="T14" s="293">
        <f t="shared" si="6"/>
        <v>1</v>
      </c>
      <c r="U14" s="107"/>
      <c r="V14" s="105">
        <v>0.0</v>
      </c>
      <c r="W14" s="105">
        <v>0.0</v>
      </c>
      <c r="X14" s="105">
        <v>0.0</v>
      </c>
      <c r="Y14" s="105">
        <v>0.0</v>
      </c>
      <c r="Z14" s="105">
        <v>0.0</v>
      </c>
      <c r="AA14" s="106">
        <v>0.0</v>
      </c>
      <c r="AB14" s="106">
        <v>0.0</v>
      </c>
      <c r="AC14" s="107"/>
      <c r="AD14" s="105">
        <v>0.0</v>
      </c>
      <c r="AE14" s="105">
        <v>0.0</v>
      </c>
      <c r="AF14" s="105">
        <v>0.0</v>
      </c>
      <c r="AG14" s="105">
        <v>0.0</v>
      </c>
      <c r="AH14" s="105">
        <v>0.0</v>
      </c>
      <c r="AI14" s="105">
        <v>0.0</v>
      </c>
      <c r="AJ14" s="106">
        <v>0.0</v>
      </c>
      <c r="AK14" s="106">
        <v>0.0</v>
      </c>
      <c r="AL14" s="107"/>
      <c r="AM14" s="105">
        <v>0.0</v>
      </c>
      <c r="AN14" s="105">
        <v>0.0</v>
      </c>
      <c r="AO14" s="105">
        <v>0.0</v>
      </c>
      <c r="AP14" s="105">
        <v>0.0</v>
      </c>
      <c r="AQ14" s="105">
        <v>0.0</v>
      </c>
      <c r="AR14" s="105">
        <v>0.0</v>
      </c>
      <c r="AS14" s="106">
        <v>0.0</v>
      </c>
      <c r="AT14" s="106">
        <v>0.0</v>
      </c>
      <c r="AU14" s="3"/>
      <c r="AV14" s="108">
        <f t="shared" ref="AV14:AX14" si="7">sum(Z14+AI14+AR14)</f>
        <v>0</v>
      </c>
      <c r="AW14" s="109">
        <f t="shared" si="7"/>
        <v>0</v>
      </c>
      <c r="AX14" s="109">
        <f t="shared" si="7"/>
        <v>0</v>
      </c>
      <c r="AY14" s="107"/>
      <c r="AZ14" s="105">
        <v>1.0</v>
      </c>
      <c r="BA14" s="105">
        <v>1.0</v>
      </c>
      <c r="BB14" s="105">
        <v>0.0</v>
      </c>
      <c r="BC14" s="105">
        <v>0.0</v>
      </c>
      <c r="BD14" s="105">
        <v>0.0</v>
      </c>
      <c r="BE14" s="106">
        <v>0.0</v>
      </c>
      <c r="BF14" s="106">
        <v>0.0</v>
      </c>
      <c r="BG14" s="107"/>
      <c r="BH14" s="105">
        <v>0.0</v>
      </c>
      <c r="BI14" s="105">
        <v>0.0</v>
      </c>
      <c r="BJ14" s="105">
        <v>0.0</v>
      </c>
      <c r="BK14" s="105">
        <v>0.0</v>
      </c>
      <c r="BL14" s="105">
        <v>0.0</v>
      </c>
      <c r="BM14" s="105">
        <v>0.0</v>
      </c>
      <c r="BN14" s="106">
        <v>0.0</v>
      </c>
      <c r="BO14" s="106">
        <v>0.0</v>
      </c>
      <c r="BP14" s="107"/>
      <c r="BQ14" s="105">
        <v>1.0</v>
      </c>
      <c r="BR14" s="105">
        <v>0.0</v>
      </c>
      <c r="BS14" s="105">
        <v>1.0</v>
      </c>
      <c r="BT14" s="105">
        <v>0.0</v>
      </c>
      <c r="BU14" s="105">
        <v>0.0</v>
      </c>
      <c r="BV14" s="105">
        <v>0.0</v>
      </c>
      <c r="BW14" s="106">
        <v>0.0</v>
      </c>
      <c r="BX14" s="106">
        <v>0.0</v>
      </c>
      <c r="BY14" s="3"/>
      <c r="BZ14" s="108">
        <f t="shared" ref="BZ14:CB14" si="8">sum(BD14+BM14+BV14)</f>
        <v>0</v>
      </c>
      <c r="CA14" s="109">
        <f t="shared" si="8"/>
        <v>0</v>
      </c>
      <c r="CB14" s="109">
        <f t="shared" si="8"/>
        <v>0</v>
      </c>
      <c r="CC14" s="107"/>
      <c r="CD14" s="108">
        <f t="shared" ref="CD14:CH14" si="9">AV14+BZ14</f>
        <v>0</v>
      </c>
      <c r="CE14" s="109">
        <f t="shared" si="9"/>
        <v>0</v>
      </c>
      <c r="CF14" s="109">
        <f t="shared" si="9"/>
        <v>0</v>
      </c>
      <c r="CG14" s="108">
        <f t="shared" si="9"/>
        <v>0</v>
      </c>
      <c r="CH14" s="328">
        <f t="shared" si="9"/>
        <v>1</v>
      </c>
    </row>
    <row r="15" ht="14.25" customHeight="1">
      <c r="A15" s="103"/>
      <c r="B15" s="104">
        <f t="shared" si="10"/>
        <v>44715</v>
      </c>
      <c r="C15" s="97"/>
      <c r="D15" s="105" t="s">
        <v>119</v>
      </c>
      <c r="E15" s="105"/>
      <c r="F15" s="105"/>
      <c r="G15" s="106">
        <v>0.0</v>
      </c>
      <c r="H15" s="105">
        <v>3.0</v>
      </c>
      <c r="I15" s="105">
        <v>8.0</v>
      </c>
      <c r="J15" s="105">
        <v>5.0</v>
      </c>
      <c r="K15" s="105">
        <v>1.0</v>
      </c>
      <c r="L15" s="107"/>
      <c r="M15" s="105">
        <v>0.0</v>
      </c>
      <c r="N15" s="105">
        <v>0.0</v>
      </c>
      <c r="O15" s="105">
        <v>0.0</v>
      </c>
      <c r="P15" s="107"/>
      <c r="Q15" s="105">
        <v>0.0</v>
      </c>
      <c r="R15" s="105">
        <v>0.0</v>
      </c>
      <c r="S15" s="105">
        <v>0.0</v>
      </c>
      <c r="T15" s="293">
        <f t="shared" si="6"/>
        <v>1</v>
      </c>
      <c r="U15" s="107"/>
      <c r="V15" s="105">
        <v>0.0</v>
      </c>
      <c r="W15" s="105">
        <v>0.0</v>
      </c>
      <c r="X15" s="105">
        <v>0.0</v>
      </c>
      <c r="Y15" s="105">
        <v>0.0</v>
      </c>
      <c r="Z15" s="105">
        <v>0.0</v>
      </c>
      <c r="AA15" s="106">
        <v>0.0</v>
      </c>
      <c r="AB15" s="106">
        <v>0.0</v>
      </c>
      <c r="AC15" s="107"/>
      <c r="AD15" s="105">
        <v>0.0</v>
      </c>
      <c r="AE15" s="105">
        <v>0.0</v>
      </c>
      <c r="AF15" s="105">
        <v>0.0</v>
      </c>
      <c r="AG15" s="105">
        <v>0.0</v>
      </c>
      <c r="AH15" s="105">
        <v>0.0</v>
      </c>
      <c r="AI15" s="105">
        <v>0.0</v>
      </c>
      <c r="AJ15" s="106">
        <v>0.0</v>
      </c>
      <c r="AK15" s="106">
        <v>0.0</v>
      </c>
      <c r="AL15" s="107"/>
      <c r="AM15" s="105">
        <v>0.0</v>
      </c>
      <c r="AN15" s="105">
        <v>0.0</v>
      </c>
      <c r="AO15" s="105">
        <v>0.0</v>
      </c>
      <c r="AP15" s="105">
        <v>0.0</v>
      </c>
      <c r="AQ15" s="105">
        <v>0.0</v>
      </c>
      <c r="AR15" s="105">
        <v>0.0</v>
      </c>
      <c r="AS15" s="106">
        <v>0.0</v>
      </c>
      <c r="AT15" s="106">
        <v>0.0</v>
      </c>
      <c r="AU15" s="3"/>
      <c r="AV15" s="108">
        <f t="shared" ref="AV15:AX15" si="11">sum(Z15+AI15+AR15)</f>
        <v>0</v>
      </c>
      <c r="AW15" s="109">
        <f t="shared" si="11"/>
        <v>0</v>
      </c>
      <c r="AX15" s="109">
        <f t="shared" si="11"/>
        <v>0</v>
      </c>
      <c r="AY15" s="107"/>
      <c r="AZ15" s="105">
        <v>2.0</v>
      </c>
      <c r="BA15" s="105">
        <v>2.0</v>
      </c>
      <c r="BB15" s="105">
        <v>0.0</v>
      </c>
      <c r="BC15" s="105">
        <v>0.0</v>
      </c>
      <c r="BD15" s="105">
        <v>0.0</v>
      </c>
      <c r="BE15" s="106">
        <v>0.0</v>
      </c>
      <c r="BF15" s="106">
        <v>0.0</v>
      </c>
      <c r="BG15" s="107"/>
      <c r="BH15" s="105">
        <v>0.0</v>
      </c>
      <c r="BI15" s="105">
        <v>0.0</v>
      </c>
      <c r="BJ15" s="105">
        <v>0.0</v>
      </c>
      <c r="BK15" s="105">
        <v>0.0</v>
      </c>
      <c r="BL15" s="105">
        <v>0.0</v>
      </c>
      <c r="BM15" s="105">
        <v>0.0</v>
      </c>
      <c r="BN15" s="106">
        <v>0.0</v>
      </c>
      <c r="BO15" s="106">
        <v>0.0</v>
      </c>
      <c r="BP15" s="107"/>
      <c r="BQ15" s="105">
        <v>5.0</v>
      </c>
      <c r="BR15" s="105">
        <v>4.0</v>
      </c>
      <c r="BS15" s="105">
        <v>1.0</v>
      </c>
      <c r="BT15" s="105">
        <v>0.0</v>
      </c>
      <c r="BU15" s="105">
        <v>0.0</v>
      </c>
      <c r="BV15" s="105">
        <v>0.0</v>
      </c>
      <c r="BW15" s="106">
        <v>0.0</v>
      </c>
      <c r="BX15" s="106">
        <v>0.0</v>
      </c>
      <c r="BY15" s="3"/>
      <c r="BZ15" s="108">
        <f t="shared" ref="BZ15:CB15" si="12">sum(BD15+BM15+BV15)</f>
        <v>0</v>
      </c>
      <c r="CA15" s="109">
        <f t="shared" si="12"/>
        <v>0</v>
      </c>
      <c r="CB15" s="109">
        <f t="shared" si="12"/>
        <v>0</v>
      </c>
      <c r="CC15" s="107"/>
      <c r="CD15" s="108">
        <f t="shared" ref="CD15:CH15" si="13">AV15+BZ15</f>
        <v>0</v>
      </c>
      <c r="CE15" s="109">
        <f t="shared" si="13"/>
        <v>0</v>
      </c>
      <c r="CF15" s="109">
        <f t="shared" si="13"/>
        <v>0</v>
      </c>
      <c r="CG15" s="108">
        <f t="shared" si="13"/>
        <v>0</v>
      </c>
      <c r="CH15" s="328">
        <f t="shared" si="13"/>
        <v>2</v>
      </c>
    </row>
    <row r="16" ht="14.25" customHeight="1">
      <c r="A16" s="103"/>
      <c r="B16" s="104">
        <f t="shared" si="10"/>
        <v>44716</v>
      </c>
      <c r="C16" s="97"/>
      <c r="D16" s="105" t="s">
        <v>119</v>
      </c>
      <c r="E16" s="105"/>
      <c r="F16" s="105"/>
      <c r="G16" s="106">
        <v>0.0</v>
      </c>
      <c r="H16" s="105">
        <v>5.0</v>
      </c>
      <c r="I16" s="105">
        <v>7.0</v>
      </c>
      <c r="J16" s="105">
        <v>3.0</v>
      </c>
      <c r="K16" s="105">
        <v>0.0</v>
      </c>
      <c r="L16" s="107"/>
      <c r="M16" s="105">
        <v>0.0</v>
      </c>
      <c r="N16" s="105">
        <v>0.0</v>
      </c>
      <c r="O16" s="105">
        <v>0.0</v>
      </c>
      <c r="P16" s="107"/>
      <c r="Q16" s="105">
        <v>0.0</v>
      </c>
      <c r="R16" s="105">
        <v>0.0</v>
      </c>
      <c r="S16" s="105">
        <v>0.0</v>
      </c>
      <c r="T16" s="293">
        <f t="shared" si="6"/>
        <v>0</v>
      </c>
      <c r="U16" s="107"/>
      <c r="V16" s="105">
        <v>0.0</v>
      </c>
      <c r="W16" s="105">
        <v>0.0</v>
      </c>
      <c r="X16" s="105">
        <v>0.0</v>
      </c>
      <c r="Y16" s="105">
        <v>0.0</v>
      </c>
      <c r="Z16" s="105">
        <v>0.0</v>
      </c>
      <c r="AA16" s="106">
        <v>0.0</v>
      </c>
      <c r="AB16" s="106">
        <v>0.0</v>
      </c>
      <c r="AC16" s="107"/>
      <c r="AD16" s="105">
        <v>0.0</v>
      </c>
      <c r="AE16" s="105">
        <v>0.0</v>
      </c>
      <c r="AF16" s="105">
        <v>0.0</v>
      </c>
      <c r="AG16" s="105">
        <v>0.0</v>
      </c>
      <c r="AH16" s="105">
        <v>0.0</v>
      </c>
      <c r="AI16" s="105">
        <v>0.0</v>
      </c>
      <c r="AJ16" s="106">
        <v>0.0</v>
      </c>
      <c r="AK16" s="106">
        <v>0.0</v>
      </c>
      <c r="AL16" s="107"/>
      <c r="AM16" s="105">
        <v>0.0</v>
      </c>
      <c r="AN16" s="105">
        <v>0.0</v>
      </c>
      <c r="AO16" s="105">
        <v>0.0</v>
      </c>
      <c r="AP16" s="105">
        <v>0.0</v>
      </c>
      <c r="AQ16" s="105">
        <v>0.0</v>
      </c>
      <c r="AR16" s="105">
        <v>0.0</v>
      </c>
      <c r="AS16" s="106">
        <v>0.0</v>
      </c>
      <c r="AT16" s="106">
        <v>0.0</v>
      </c>
      <c r="AU16" s="3"/>
      <c r="AV16" s="108">
        <f t="shared" ref="AV16:AX16" si="14">sum(Z16+AI16+AR16)</f>
        <v>0</v>
      </c>
      <c r="AW16" s="109">
        <f t="shared" si="14"/>
        <v>0</v>
      </c>
      <c r="AX16" s="109">
        <f t="shared" si="14"/>
        <v>0</v>
      </c>
      <c r="AY16" s="107"/>
      <c r="AZ16" s="105">
        <v>1.0</v>
      </c>
      <c r="BA16" s="105">
        <v>0.0</v>
      </c>
      <c r="BB16" s="105">
        <v>0.0</v>
      </c>
      <c r="BC16" s="105">
        <v>0.0</v>
      </c>
      <c r="BD16" s="105">
        <v>0.0</v>
      </c>
      <c r="BE16" s="106">
        <v>0.0</v>
      </c>
      <c r="BF16" s="106">
        <v>0.0</v>
      </c>
      <c r="BG16" s="107"/>
      <c r="BH16" s="105">
        <v>0.0</v>
      </c>
      <c r="BI16" s="105">
        <v>0.0</v>
      </c>
      <c r="BJ16" s="105">
        <v>0.0</v>
      </c>
      <c r="BK16" s="105">
        <v>0.0</v>
      </c>
      <c r="BL16" s="105">
        <v>0.0</v>
      </c>
      <c r="BM16" s="105">
        <v>0.0</v>
      </c>
      <c r="BN16" s="106">
        <v>0.0</v>
      </c>
      <c r="BO16" s="106">
        <v>0.0</v>
      </c>
      <c r="BP16" s="107"/>
      <c r="BQ16" s="105">
        <v>3.0</v>
      </c>
      <c r="BR16" s="105">
        <v>2.0</v>
      </c>
      <c r="BS16" s="105">
        <v>1.0</v>
      </c>
      <c r="BT16" s="105">
        <v>0.0</v>
      </c>
      <c r="BU16" s="105">
        <v>1.0</v>
      </c>
      <c r="BV16" s="105">
        <v>2.0</v>
      </c>
      <c r="BW16" s="106">
        <v>2897.0</v>
      </c>
      <c r="BX16" s="106">
        <v>2897.0</v>
      </c>
      <c r="BY16" s="3"/>
      <c r="BZ16" s="108">
        <f t="shared" ref="BZ16:CB16" si="15">sum(BD16+BM16+BV16)</f>
        <v>2</v>
      </c>
      <c r="CA16" s="109">
        <f t="shared" si="15"/>
        <v>2897</v>
      </c>
      <c r="CB16" s="109">
        <f t="shared" si="15"/>
        <v>2897</v>
      </c>
      <c r="CC16" s="107"/>
      <c r="CD16" s="108">
        <f t="shared" ref="CD16:CH16" si="16">AV16+BZ16</f>
        <v>2</v>
      </c>
      <c r="CE16" s="109">
        <f t="shared" si="16"/>
        <v>2897</v>
      </c>
      <c r="CF16" s="109">
        <f t="shared" si="16"/>
        <v>2897</v>
      </c>
      <c r="CG16" s="108">
        <f t="shared" si="16"/>
        <v>0</v>
      </c>
      <c r="CH16" s="328">
        <f t="shared" si="16"/>
        <v>3</v>
      </c>
    </row>
    <row r="17" ht="14.25" customHeight="1">
      <c r="A17" s="103"/>
      <c r="B17" s="104">
        <f t="shared" si="10"/>
        <v>44717</v>
      </c>
      <c r="C17" s="97"/>
      <c r="D17" s="105" t="s">
        <v>119</v>
      </c>
      <c r="E17" s="105"/>
      <c r="F17" s="105"/>
      <c r="G17" s="106">
        <v>0.0</v>
      </c>
      <c r="H17" s="105">
        <v>10.0</v>
      </c>
      <c r="I17" s="105">
        <v>15.0</v>
      </c>
      <c r="J17" s="105">
        <v>10.0</v>
      </c>
      <c r="K17" s="105">
        <v>1.0</v>
      </c>
      <c r="L17" s="107"/>
      <c r="M17" s="105">
        <v>0.0</v>
      </c>
      <c r="N17" s="105">
        <v>0.0</v>
      </c>
      <c r="O17" s="105">
        <v>0.0</v>
      </c>
      <c r="P17" s="107"/>
      <c r="Q17" s="105">
        <v>0.0</v>
      </c>
      <c r="R17" s="105">
        <v>0.0</v>
      </c>
      <c r="S17" s="105">
        <v>0.0</v>
      </c>
      <c r="T17" s="293">
        <f t="shared" si="6"/>
        <v>1</v>
      </c>
      <c r="U17" s="107"/>
      <c r="V17" s="105">
        <v>0.0</v>
      </c>
      <c r="W17" s="105">
        <v>0.0</v>
      </c>
      <c r="X17" s="105">
        <v>0.0</v>
      </c>
      <c r="Y17" s="105">
        <v>0.0</v>
      </c>
      <c r="Z17" s="105">
        <v>0.0</v>
      </c>
      <c r="AA17" s="106">
        <v>0.0</v>
      </c>
      <c r="AB17" s="106">
        <v>0.0</v>
      </c>
      <c r="AC17" s="107"/>
      <c r="AD17" s="105">
        <v>0.0</v>
      </c>
      <c r="AE17" s="105">
        <v>0.0</v>
      </c>
      <c r="AF17" s="105">
        <v>0.0</v>
      </c>
      <c r="AG17" s="105">
        <v>0.0</v>
      </c>
      <c r="AH17" s="105">
        <v>0.0</v>
      </c>
      <c r="AI17" s="105">
        <v>0.0</v>
      </c>
      <c r="AJ17" s="106">
        <v>0.0</v>
      </c>
      <c r="AK17" s="106">
        <v>0.0</v>
      </c>
      <c r="AL17" s="107"/>
      <c r="AM17" s="105">
        <v>0.0</v>
      </c>
      <c r="AN17" s="105">
        <v>0.0</v>
      </c>
      <c r="AO17" s="105">
        <v>0.0</v>
      </c>
      <c r="AP17" s="105">
        <v>0.0</v>
      </c>
      <c r="AQ17" s="105">
        <v>0.0</v>
      </c>
      <c r="AR17" s="105">
        <v>0.0</v>
      </c>
      <c r="AS17" s="106">
        <v>0.0</v>
      </c>
      <c r="AT17" s="106">
        <v>0.0</v>
      </c>
      <c r="AU17" s="3"/>
      <c r="AV17" s="108">
        <f t="shared" ref="AV17:AX17" si="17">sum(Z17+AI17+AR17)</f>
        <v>0</v>
      </c>
      <c r="AW17" s="109">
        <f t="shared" si="17"/>
        <v>0</v>
      </c>
      <c r="AX17" s="109">
        <f t="shared" si="17"/>
        <v>0</v>
      </c>
      <c r="AY17" s="107"/>
      <c r="AZ17" s="105">
        <v>0.0</v>
      </c>
      <c r="BA17" s="105">
        <v>0.0</v>
      </c>
      <c r="BB17" s="105">
        <v>0.0</v>
      </c>
      <c r="BC17" s="105">
        <v>0.0</v>
      </c>
      <c r="BD17" s="105">
        <v>0.0</v>
      </c>
      <c r="BE17" s="106">
        <v>0.0</v>
      </c>
      <c r="BF17" s="106">
        <v>0.0</v>
      </c>
      <c r="BG17" s="107"/>
      <c r="BH17" s="105">
        <v>0.0</v>
      </c>
      <c r="BI17" s="105">
        <v>0.0</v>
      </c>
      <c r="BJ17" s="105">
        <v>0.0</v>
      </c>
      <c r="BK17" s="105">
        <v>0.0</v>
      </c>
      <c r="BL17" s="105">
        <v>0.0</v>
      </c>
      <c r="BM17" s="105">
        <v>0.0</v>
      </c>
      <c r="BN17" s="106">
        <v>0.0</v>
      </c>
      <c r="BO17" s="106">
        <v>0.0</v>
      </c>
      <c r="BP17" s="107"/>
      <c r="BQ17" s="105">
        <v>3.0</v>
      </c>
      <c r="BR17" s="105">
        <v>0.0</v>
      </c>
      <c r="BS17" s="105">
        <v>0.0</v>
      </c>
      <c r="BT17" s="105">
        <v>0.0</v>
      </c>
      <c r="BU17" s="105">
        <v>0.0</v>
      </c>
      <c r="BV17" s="105">
        <v>0.0</v>
      </c>
      <c r="BW17" s="106">
        <v>0.0</v>
      </c>
      <c r="BX17" s="106">
        <v>0.0</v>
      </c>
      <c r="BY17" s="3"/>
      <c r="BZ17" s="108">
        <f t="shared" ref="BZ17:CB17" si="18">sum(BD17+BM17+BV17)</f>
        <v>0</v>
      </c>
      <c r="CA17" s="109">
        <f t="shared" si="18"/>
        <v>0</v>
      </c>
      <c r="CB17" s="109">
        <f t="shared" si="18"/>
        <v>0</v>
      </c>
      <c r="CC17" s="107"/>
      <c r="CD17" s="108">
        <f t="shared" ref="CD17:CH17" si="19">AV17+BZ17</f>
        <v>0</v>
      </c>
      <c r="CE17" s="109">
        <f t="shared" si="19"/>
        <v>0</v>
      </c>
      <c r="CF17" s="109">
        <f t="shared" si="19"/>
        <v>0</v>
      </c>
      <c r="CG17" s="108">
        <f t="shared" si="19"/>
        <v>0</v>
      </c>
      <c r="CH17" s="328">
        <f t="shared" si="19"/>
        <v>0</v>
      </c>
    </row>
    <row r="18" ht="14.25" customHeight="1">
      <c r="A18" s="103"/>
      <c r="B18" s="104">
        <f t="shared" si="10"/>
        <v>44718</v>
      </c>
      <c r="C18" s="97"/>
      <c r="D18" s="105" t="s">
        <v>119</v>
      </c>
      <c r="E18" s="105"/>
      <c r="F18" s="105"/>
      <c r="G18" s="106">
        <v>0.0</v>
      </c>
      <c r="H18" s="105">
        <v>12.0</v>
      </c>
      <c r="I18" s="105">
        <v>33.0</v>
      </c>
      <c r="J18" s="105">
        <v>17.0</v>
      </c>
      <c r="K18" s="105">
        <v>0.0</v>
      </c>
      <c r="L18" s="107"/>
      <c r="M18" s="105">
        <v>0.0</v>
      </c>
      <c r="N18" s="105">
        <v>0.0</v>
      </c>
      <c r="O18" s="105">
        <v>0.0</v>
      </c>
      <c r="P18" s="107"/>
      <c r="Q18" s="105">
        <v>0.0</v>
      </c>
      <c r="R18" s="105">
        <v>0.0</v>
      </c>
      <c r="S18" s="105">
        <v>0.0</v>
      </c>
      <c r="T18" s="293">
        <f t="shared" si="6"/>
        <v>0</v>
      </c>
      <c r="U18" s="107"/>
      <c r="V18" s="105">
        <v>0.0</v>
      </c>
      <c r="W18" s="105">
        <v>0.0</v>
      </c>
      <c r="X18" s="105">
        <v>0.0</v>
      </c>
      <c r="Y18" s="105">
        <v>0.0</v>
      </c>
      <c r="Z18" s="105">
        <v>0.0</v>
      </c>
      <c r="AA18" s="106">
        <v>0.0</v>
      </c>
      <c r="AB18" s="106">
        <v>0.0</v>
      </c>
      <c r="AC18" s="107"/>
      <c r="AD18" s="105">
        <v>0.0</v>
      </c>
      <c r="AE18" s="105">
        <v>0.0</v>
      </c>
      <c r="AF18" s="105">
        <v>0.0</v>
      </c>
      <c r="AG18" s="105">
        <v>0.0</v>
      </c>
      <c r="AH18" s="105">
        <v>0.0</v>
      </c>
      <c r="AI18" s="105">
        <v>1.0</v>
      </c>
      <c r="AJ18" s="106">
        <v>500.0</v>
      </c>
      <c r="AK18" s="106">
        <v>2000.0</v>
      </c>
      <c r="AL18" s="107"/>
      <c r="AM18" s="105">
        <v>0.0</v>
      </c>
      <c r="AN18" s="105">
        <v>0.0</v>
      </c>
      <c r="AO18" s="105">
        <v>0.0</v>
      </c>
      <c r="AP18" s="105">
        <v>0.0</v>
      </c>
      <c r="AQ18" s="105">
        <v>0.0</v>
      </c>
      <c r="AR18" s="105">
        <v>0.0</v>
      </c>
      <c r="AS18" s="106">
        <v>0.0</v>
      </c>
      <c r="AT18" s="106">
        <v>0.0</v>
      </c>
      <c r="AU18" s="3"/>
      <c r="AV18" s="108">
        <f t="shared" ref="AV18:AX18" si="20">sum(Z18+AI18+AR18)</f>
        <v>1</v>
      </c>
      <c r="AW18" s="109">
        <f t="shared" si="20"/>
        <v>500</v>
      </c>
      <c r="AX18" s="109">
        <f t="shared" si="20"/>
        <v>2000</v>
      </c>
      <c r="AY18" s="107"/>
      <c r="AZ18" s="105">
        <v>0.0</v>
      </c>
      <c r="BA18" s="105">
        <v>0.0</v>
      </c>
      <c r="BB18" s="105">
        <v>0.0</v>
      </c>
      <c r="BC18" s="105">
        <v>0.0</v>
      </c>
      <c r="BD18" s="105">
        <v>0.0</v>
      </c>
      <c r="BE18" s="106">
        <v>0.0</v>
      </c>
      <c r="BF18" s="106">
        <v>0.0</v>
      </c>
      <c r="BG18" s="107"/>
      <c r="BH18" s="105">
        <v>0.0</v>
      </c>
      <c r="BI18" s="105">
        <v>0.0</v>
      </c>
      <c r="BJ18" s="105">
        <v>0.0</v>
      </c>
      <c r="BK18" s="105">
        <v>0.0</v>
      </c>
      <c r="BL18" s="105">
        <v>0.0</v>
      </c>
      <c r="BM18" s="105">
        <v>0.0</v>
      </c>
      <c r="BN18" s="106">
        <v>0.0</v>
      </c>
      <c r="BO18" s="106">
        <v>0.0</v>
      </c>
      <c r="BP18" s="107"/>
      <c r="BQ18" s="105">
        <v>3.0</v>
      </c>
      <c r="BR18" s="105">
        <v>2.0</v>
      </c>
      <c r="BS18" s="105">
        <v>1.0</v>
      </c>
      <c r="BT18" s="105">
        <v>0.0</v>
      </c>
      <c r="BU18" s="105">
        <v>0.0</v>
      </c>
      <c r="BV18" s="105">
        <v>0.0</v>
      </c>
      <c r="BW18" s="106">
        <v>0.0</v>
      </c>
      <c r="BX18" s="106">
        <v>0.0</v>
      </c>
      <c r="BY18" s="3"/>
      <c r="BZ18" s="108">
        <f t="shared" ref="BZ18:CB18" si="21">sum(BD18+BM18+BV18)</f>
        <v>0</v>
      </c>
      <c r="CA18" s="109">
        <f t="shared" si="21"/>
        <v>0</v>
      </c>
      <c r="CB18" s="109">
        <f t="shared" si="21"/>
        <v>0</v>
      </c>
      <c r="CC18" s="107"/>
      <c r="CD18" s="108">
        <f t="shared" ref="CD18:CH18" si="22">AV18+BZ18</f>
        <v>1</v>
      </c>
      <c r="CE18" s="109">
        <f t="shared" si="22"/>
        <v>500</v>
      </c>
      <c r="CF18" s="109">
        <f t="shared" si="22"/>
        <v>2000</v>
      </c>
      <c r="CG18" s="108">
        <f t="shared" si="22"/>
        <v>0</v>
      </c>
      <c r="CH18" s="328">
        <f t="shared" si="22"/>
        <v>1</v>
      </c>
    </row>
    <row r="19" ht="14.25" customHeight="1">
      <c r="A19" s="103"/>
      <c r="B19" s="104">
        <f t="shared" si="10"/>
        <v>44719</v>
      </c>
      <c r="C19" s="97"/>
      <c r="D19" s="105" t="s">
        <v>119</v>
      </c>
      <c r="E19" s="105"/>
      <c r="F19" s="105"/>
      <c r="G19" s="106">
        <v>0.0</v>
      </c>
      <c r="H19" s="105">
        <v>15.0</v>
      </c>
      <c r="I19" s="105">
        <v>30.0</v>
      </c>
      <c r="J19" s="105">
        <v>19.0</v>
      </c>
      <c r="K19" s="105">
        <v>3.0</v>
      </c>
      <c r="L19" s="107"/>
      <c r="M19" s="105">
        <v>0.0</v>
      </c>
      <c r="N19" s="105">
        <v>0.0</v>
      </c>
      <c r="O19" s="105">
        <v>0.0</v>
      </c>
      <c r="P19" s="107"/>
      <c r="Q19" s="105">
        <v>0.0</v>
      </c>
      <c r="R19" s="105">
        <v>0.0</v>
      </c>
      <c r="S19" s="105">
        <v>0.0</v>
      </c>
      <c r="T19" s="293">
        <f t="shared" si="6"/>
        <v>3</v>
      </c>
      <c r="U19" s="107"/>
      <c r="V19" s="105">
        <v>0.0</v>
      </c>
      <c r="W19" s="105">
        <v>0.0</v>
      </c>
      <c r="X19" s="105">
        <v>0.0</v>
      </c>
      <c r="Y19" s="105">
        <v>0.0</v>
      </c>
      <c r="Z19" s="105">
        <v>0.0</v>
      </c>
      <c r="AA19" s="106">
        <v>0.0</v>
      </c>
      <c r="AB19" s="106">
        <v>0.0</v>
      </c>
      <c r="AC19" s="107"/>
      <c r="AD19" s="105">
        <v>0.0</v>
      </c>
      <c r="AE19" s="105">
        <v>0.0</v>
      </c>
      <c r="AF19" s="105">
        <v>0.0</v>
      </c>
      <c r="AG19" s="105">
        <v>0.0</v>
      </c>
      <c r="AH19" s="105">
        <v>0.0</v>
      </c>
      <c r="AI19" s="105">
        <v>0.0</v>
      </c>
      <c r="AJ19" s="106">
        <v>0.0</v>
      </c>
      <c r="AK19" s="106">
        <v>0.0</v>
      </c>
      <c r="AL19" s="107"/>
      <c r="AM19" s="105">
        <v>0.0</v>
      </c>
      <c r="AN19" s="105">
        <v>0.0</v>
      </c>
      <c r="AO19" s="105">
        <v>0.0</v>
      </c>
      <c r="AP19" s="105">
        <v>0.0</v>
      </c>
      <c r="AQ19" s="105">
        <v>0.0</v>
      </c>
      <c r="AR19" s="105">
        <v>0.0</v>
      </c>
      <c r="AS19" s="106">
        <v>0.0</v>
      </c>
      <c r="AT19" s="106">
        <v>0.0</v>
      </c>
      <c r="AU19" s="110"/>
      <c r="AV19" s="108">
        <f t="shared" ref="AV19:AX19" si="23">sum(Z19+AI19+AR19)</f>
        <v>0</v>
      </c>
      <c r="AW19" s="109">
        <f t="shared" si="23"/>
        <v>0</v>
      </c>
      <c r="AX19" s="109">
        <f t="shared" si="23"/>
        <v>0</v>
      </c>
      <c r="AY19" s="107"/>
      <c r="AZ19" s="105">
        <v>1.0</v>
      </c>
      <c r="BA19" s="105">
        <v>1.0</v>
      </c>
      <c r="BB19" s="105">
        <v>0.0</v>
      </c>
      <c r="BC19" s="105">
        <v>1.0</v>
      </c>
      <c r="BD19" s="105">
        <v>2.0</v>
      </c>
      <c r="BE19" s="106">
        <v>4500.0</v>
      </c>
      <c r="BF19" s="106">
        <v>4500.0</v>
      </c>
      <c r="BG19" s="107"/>
      <c r="BH19" s="105">
        <v>0.0</v>
      </c>
      <c r="BI19" s="105">
        <v>0.0</v>
      </c>
      <c r="BJ19" s="105">
        <v>0.0</v>
      </c>
      <c r="BK19" s="105">
        <v>0.0</v>
      </c>
      <c r="BL19" s="105">
        <v>0.0</v>
      </c>
      <c r="BM19" s="105">
        <v>0.0</v>
      </c>
      <c r="BN19" s="106">
        <v>0.0</v>
      </c>
      <c r="BO19" s="106">
        <v>0.0</v>
      </c>
      <c r="BP19" s="107"/>
      <c r="BQ19" s="105">
        <v>2.0</v>
      </c>
      <c r="BR19" s="105">
        <v>1.0</v>
      </c>
      <c r="BS19" s="105">
        <v>1.0</v>
      </c>
      <c r="BT19" s="105">
        <v>0.0</v>
      </c>
      <c r="BU19" s="105">
        <v>0.0</v>
      </c>
      <c r="BV19" s="105">
        <v>0.0</v>
      </c>
      <c r="BW19" s="106">
        <v>0.0</v>
      </c>
      <c r="BX19" s="106">
        <v>0.0</v>
      </c>
      <c r="BY19" s="110"/>
      <c r="BZ19" s="108">
        <f t="shared" ref="BZ19:CB19" si="24">sum(BD19+BM19+BV19)</f>
        <v>2</v>
      </c>
      <c r="CA19" s="109">
        <f t="shared" si="24"/>
        <v>4500</v>
      </c>
      <c r="CB19" s="109">
        <f t="shared" si="24"/>
        <v>4500</v>
      </c>
      <c r="CC19" s="107"/>
      <c r="CD19" s="108">
        <f t="shared" ref="CD19:CH19" si="25">AV19+BZ19</f>
        <v>2</v>
      </c>
      <c r="CE19" s="109">
        <f t="shared" si="25"/>
        <v>4500</v>
      </c>
      <c r="CF19" s="109">
        <f t="shared" si="25"/>
        <v>4500</v>
      </c>
      <c r="CG19" s="108">
        <f t="shared" si="25"/>
        <v>0</v>
      </c>
      <c r="CH19" s="328">
        <f t="shared" si="25"/>
        <v>3</v>
      </c>
    </row>
    <row r="20" ht="14.25" customHeight="1">
      <c r="A20" s="103"/>
      <c r="B20" s="104">
        <f t="shared" si="10"/>
        <v>44720</v>
      </c>
      <c r="C20" s="97"/>
      <c r="D20" s="105" t="s">
        <v>119</v>
      </c>
      <c r="E20" s="105"/>
      <c r="F20" s="105"/>
      <c r="G20" s="106">
        <v>0.0</v>
      </c>
      <c r="H20" s="105">
        <v>6.0</v>
      </c>
      <c r="I20" s="105">
        <v>25.0</v>
      </c>
      <c r="J20" s="105">
        <v>12.0</v>
      </c>
      <c r="K20" s="105">
        <v>2.0</v>
      </c>
      <c r="L20" s="107"/>
      <c r="M20" s="105">
        <v>0.0</v>
      </c>
      <c r="N20" s="105">
        <v>0.0</v>
      </c>
      <c r="O20" s="105">
        <v>0.0</v>
      </c>
      <c r="P20" s="107"/>
      <c r="Q20" s="105">
        <v>0.0</v>
      </c>
      <c r="R20" s="105">
        <v>0.0</v>
      </c>
      <c r="S20" s="105">
        <v>0.0</v>
      </c>
      <c r="T20" s="293">
        <f t="shared" si="6"/>
        <v>2</v>
      </c>
      <c r="U20" s="107"/>
      <c r="V20" s="105">
        <v>0.0</v>
      </c>
      <c r="W20" s="105">
        <v>0.0</v>
      </c>
      <c r="X20" s="105">
        <v>0.0</v>
      </c>
      <c r="Y20" s="105">
        <v>0.0</v>
      </c>
      <c r="Z20" s="105">
        <v>0.0</v>
      </c>
      <c r="AA20" s="106">
        <v>0.0</v>
      </c>
      <c r="AB20" s="106">
        <v>0.0</v>
      </c>
      <c r="AC20" s="107"/>
      <c r="AD20" s="105">
        <v>0.0</v>
      </c>
      <c r="AE20" s="105">
        <v>0.0</v>
      </c>
      <c r="AF20" s="105">
        <v>0.0</v>
      </c>
      <c r="AG20" s="105">
        <v>0.0</v>
      </c>
      <c r="AH20" s="105">
        <v>0.0</v>
      </c>
      <c r="AI20" s="105">
        <v>0.0</v>
      </c>
      <c r="AJ20" s="106">
        <v>0.0</v>
      </c>
      <c r="AK20" s="106">
        <v>0.0</v>
      </c>
      <c r="AL20" s="107"/>
      <c r="AM20" s="105">
        <v>0.0</v>
      </c>
      <c r="AN20" s="105">
        <v>0.0</v>
      </c>
      <c r="AO20" s="105">
        <v>0.0</v>
      </c>
      <c r="AP20" s="105">
        <v>0.0</v>
      </c>
      <c r="AQ20" s="105">
        <v>0.0</v>
      </c>
      <c r="AR20" s="105">
        <v>0.0</v>
      </c>
      <c r="AS20" s="106">
        <v>0.0</v>
      </c>
      <c r="AT20" s="106">
        <v>0.0</v>
      </c>
      <c r="AU20" s="3"/>
      <c r="AV20" s="108">
        <f t="shared" ref="AV20:AX20" si="26">sum(Z20+AI20+AR20)</f>
        <v>0</v>
      </c>
      <c r="AW20" s="109">
        <f t="shared" si="26"/>
        <v>0</v>
      </c>
      <c r="AX20" s="109">
        <f t="shared" si="26"/>
        <v>0</v>
      </c>
      <c r="AY20" s="107"/>
      <c r="AZ20" s="105">
        <v>2.0</v>
      </c>
      <c r="BA20" s="105">
        <v>2.0</v>
      </c>
      <c r="BB20" s="105">
        <v>0.0</v>
      </c>
      <c r="BC20" s="105">
        <v>0.0</v>
      </c>
      <c r="BD20" s="105">
        <v>0.0</v>
      </c>
      <c r="BE20" s="106">
        <v>0.0</v>
      </c>
      <c r="BF20" s="106">
        <v>0.0</v>
      </c>
      <c r="BG20" s="107"/>
      <c r="BH20" s="105">
        <v>0.0</v>
      </c>
      <c r="BI20" s="105">
        <v>0.0</v>
      </c>
      <c r="BJ20" s="105">
        <v>0.0</v>
      </c>
      <c r="BK20" s="105">
        <v>0.0</v>
      </c>
      <c r="BL20" s="105">
        <v>0.0</v>
      </c>
      <c r="BM20" s="105">
        <v>0.0</v>
      </c>
      <c r="BN20" s="106">
        <v>0.0</v>
      </c>
      <c r="BO20" s="106">
        <v>0.0</v>
      </c>
      <c r="BP20" s="107"/>
      <c r="BQ20" s="105">
        <v>6.0</v>
      </c>
      <c r="BR20" s="105">
        <v>4.0</v>
      </c>
      <c r="BS20" s="105">
        <v>2.0</v>
      </c>
      <c r="BT20" s="105">
        <v>0.0</v>
      </c>
      <c r="BU20" s="105">
        <v>2.0</v>
      </c>
      <c r="BV20" s="105">
        <v>2.0</v>
      </c>
      <c r="BW20" s="106">
        <v>6600.0</v>
      </c>
      <c r="BX20" s="106">
        <v>6600.0</v>
      </c>
      <c r="BY20" s="3"/>
      <c r="BZ20" s="108">
        <f t="shared" ref="BZ20:CB20" si="27">sum(BD20+BM20+BV20)</f>
        <v>2</v>
      </c>
      <c r="CA20" s="109">
        <f t="shared" si="27"/>
        <v>6600</v>
      </c>
      <c r="CB20" s="109">
        <f t="shared" si="27"/>
        <v>6600</v>
      </c>
      <c r="CC20" s="107"/>
      <c r="CD20" s="108">
        <f t="shared" ref="CD20:CH20" si="28">AV20+BZ20</f>
        <v>2</v>
      </c>
      <c r="CE20" s="109">
        <f t="shared" si="28"/>
        <v>6600</v>
      </c>
      <c r="CF20" s="109">
        <f t="shared" si="28"/>
        <v>6600</v>
      </c>
      <c r="CG20" s="108">
        <f t="shared" si="28"/>
        <v>0</v>
      </c>
      <c r="CH20" s="328">
        <f t="shared" si="28"/>
        <v>4</v>
      </c>
    </row>
    <row r="21" ht="14.25" customHeight="1">
      <c r="A21" s="103"/>
      <c r="B21" s="104">
        <f t="shared" si="10"/>
        <v>44721</v>
      </c>
      <c r="C21" s="97"/>
      <c r="D21" s="105" t="s">
        <v>119</v>
      </c>
      <c r="E21" s="105"/>
      <c r="F21" s="105"/>
      <c r="G21" s="106">
        <v>0.0</v>
      </c>
      <c r="H21" s="105">
        <v>5.0</v>
      </c>
      <c r="I21" s="105">
        <v>13.0</v>
      </c>
      <c r="J21" s="105">
        <v>11.0</v>
      </c>
      <c r="K21" s="105">
        <v>0.0</v>
      </c>
      <c r="L21" s="107"/>
      <c r="M21" s="105">
        <v>0.0</v>
      </c>
      <c r="N21" s="105">
        <v>0.0</v>
      </c>
      <c r="O21" s="105">
        <v>0.0</v>
      </c>
      <c r="P21" s="107"/>
      <c r="Q21" s="105">
        <v>0.0</v>
      </c>
      <c r="R21" s="105">
        <v>0.0</v>
      </c>
      <c r="S21" s="105">
        <v>0.0</v>
      </c>
      <c r="T21" s="293">
        <f t="shared" si="6"/>
        <v>0</v>
      </c>
      <c r="U21" s="107"/>
      <c r="V21" s="105">
        <v>0.0</v>
      </c>
      <c r="W21" s="105">
        <v>0.0</v>
      </c>
      <c r="X21" s="105">
        <v>0.0</v>
      </c>
      <c r="Y21" s="105">
        <v>0.0</v>
      </c>
      <c r="Z21" s="105">
        <v>0.0</v>
      </c>
      <c r="AA21" s="106">
        <v>0.0</v>
      </c>
      <c r="AB21" s="106">
        <v>0.0</v>
      </c>
      <c r="AC21" s="107"/>
      <c r="AD21" s="105">
        <v>0.0</v>
      </c>
      <c r="AE21" s="105">
        <v>0.0</v>
      </c>
      <c r="AF21" s="105">
        <v>0.0</v>
      </c>
      <c r="AG21" s="105">
        <v>0.0</v>
      </c>
      <c r="AH21" s="105">
        <v>0.0</v>
      </c>
      <c r="AI21" s="105">
        <v>0.0</v>
      </c>
      <c r="AJ21" s="106">
        <v>0.0</v>
      </c>
      <c r="AK21" s="106">
        <v>0.0</v>
      </c>
      <c r="AL21" s="107"/>
      <c r="AM21" s="105">
        <v>0.0</v>
      </c>
      <c r="AN21" s="105">
        <v>0.0</v>
      </c>
      <c r="AO21" s="105">
        <v>0.0</v>
      </c>
      <c r="AP21" s="105">
        <v>0.0</v>
      </c>
      <c r="AQ21" s="105">
        <v>0.0</v>
      </c>
      <c r="AR21" s="105">
        <v>0.0</v>
      </c>
      <c r="AS21" s="106">
        <v>0.0</v>
      </c>
      <c r="AT21" s="106">
        <v>0.0</v>
      </c>
      <c r="AU21" s="3"/>
      <c r="AV21" s="108">
        <f t="shared" ref="AV21:AX21" si="29">sum(Z21+AI21+AR21)</f>
        <v>0</v>
      </c>
      <c r="AW21" s="109">
        <f t="shared" si="29"/>
        <v>0</v>
      </c>
      <c r="AX21" s="109">
        <f t="shared" si="29"/>
        <v>0</v>
      </c>
      <c r="AY21" s="107"/>
      <c r="AZ21" s="105">
        <v>2.0</v>
      </c>
      <c r="BA21" s="105">
        <v>2.0</v>
      </c>
      <c r="BB21" s="105">
        <v>0.0</v>
      </c>
      <c r="BC21" s="105">
        <v>0.0</v>
      </c>
      <c r="BD21" s="105">
        <v>0.0</v>
      </c>
      <c r="BE21" s="106">
        <v>0.0</v>
      </c>
      <c r="BF21" s="106">
        <v>0.0</v>
      </c>
      <c r="BG21" s="107"/>
      <c r="BH21" s="105">
        <v>0.0</v>
      </c>
      <c r="BI21" s="105">
        <v>0.0</v>
      </c>
      <c r="BJ21" s="105">
        <v>0.0</v>
      </c>
      <c r="BK21" s="105">
        <v>0.0</v>
      </c>
      <c r="BL21" s="105">
        <v>0.0</v>
      </c>
      <c r="BM21" s="105">
        <v>0.0</v>
      </c>
      <c r="BN21" s="106">
        <v>0.0</v>
      </c>
      <c r="BO21" s="106">
        <v>0.0</v>
      </c>
      <c r="BP21" s="107"/>
      <c r="BQ21" s="105">
        <v>3.0</v>
      </c>
      <c r="BR21" s="105">
        <v>3.0</v>
      </c>
      <c r="BS21" s="105">
        <v>0.0</v>
      </c>
      <c r="BT21" s="105">
        <v>0.0</v>
      </c>
      <c r="BU21" s="105">
        <v>0.0</v>
      </c>
      <c r="BV21" s="105">
        <v>2.0</v>
      </c>
      <c r="BW21" s="106">
        <v>5500.0</v>
      </c>
      <c r="BX21" s="106">
        <v>6500.0</v>
      </c>
      <c r="BY21" s="3"/>
      <c r="BZ21" s="108">
        <f t="shared" ref="BZ21:CB21" si="30">sum(BD21+BM21+BV21)</f>
        <v>2</v>
      </c>
      <c r="CA21" s="109">
        <f t="shared" si="30"/>
        <v>5500</v>
      </c>
      <c r="CB21" s="109">
        <f t="shared" si="30"/>
        <v>6500</v>
      </c>
      <c r="CC21" s="107"/>
      <c r="CD21" s="108">
        <f t="shared" ref="CD21:CH21" si="31">AV21+BZ21</f>
        <v>2</v>
      </c>
      <c r="CE21" s="109">
        <f t="shared" si="31"/>
        <v>5500</v>
      </c>
      <c r="CF21" s="109">
        <f t="shared" si="31"/>
        <v>6500</v>
      </c>
      <c r="CG21" s="108">
        <f t="shared" si="31"/>
        <v>0</v>
      </c>
      <c r="CH21" s="328">
        <f t="shared" si="31"/>
        <v>4</v>
      </c>
    </row>
    <row r="22" ht="14.25" customHeight="1">
      <c r="A22" s="103"/>
      <c r="B22" s="104">
        <f t="shared" si="10"/>
        <v>44722</v>
      </c>
      <c r="C22" s="97"/>
      <c r="D22" s="105" t="s">
        <v>119</v>
      </c>
      <c r="E22" s="105"/>
      <c r="F22" s="105"/>
      <c r="G22" s="106">
        <v>0.0</v>
      </c>
      <c r="H22" s="105">
        <v>7.0</v>
      </c>
      <c r="I22" s="105">
        <v>16.0</v>
      </c>
      <c r="J22" s="105">
        <v>9.0</v>
      </c>
      <c r="K22" s="105">
        <v>0.0</v>
      </c>
      <c r="L22" s="107"/>
      <c r="M22" s="105">
        <v>0.0</v>
      </c>
      <c r="N22" s="105">
        <v>0.0</v>
      </c>
      <c r="O22" s="105">
        <v>0.0</v>
      </c>
      <c r="P22" s="107"/>
      <c r="Q22" s="105">
        <v>0.0</v>
      </c>
      <c r="R22" s="105">
        <v>0.0</v>
      </c>
      <c r="S22" s="105">
        <v>0.0</v>
      </c>
      <c r="T22" s="293">
        <f t="shared" si="6"/>
        <v>0</v>
      </c>
      <c r="U22" s="107"/>
      <c r="V22" s="105">
        <v>0.0</v>
      </c>
      <c r="W22" s="105">
        <v>0.0</v>
      </c>
      <c r="X22" s="105">
        <v>0.0</v>
      </c>
      <c r="Y22" s="105">
        <v>0.0</v>
      </c>
      <c r="Z22" s="105">
        <v>0.0</v>
      </c>
      <c r="AA22" s="106">
        <v>0.0</v>
      </c>
      <c r="AB22" s="106">
        <v>0.0</v>
      </c>
      <c r="AC22" s="107"/>
      <c r="AD22" s="105">
        <v>0.0</v>
      </c>
      <c r="AE22" s="105">
        <v>0.0</v>
      </c>
      <c r="AF22" s="105">
        <v>0.0</v>
      </c>
      <c r="AG22" s="105">
        <v>0.0</v>
      </c>
      <c r="AH22" s="105">
        <v>0.0</v>
      </c>
      <c r="AI22" s="105">
        <v>0.0</v>
      </c>
      <c r="AJ22" s="106">
        <v>0.0</v>
      </c>
      <c r="AK22" s="106">
        <v>0.0</v>
      </c>
      <c r="AL22" s="107"/>
      <c r="AM22" s="105">
        <v>0.0</v>
      </c>
      <c r="AN22" s="105">
        <v>0.0</v>
      </c>
      <c r="AO22" s="105">
        <v>0.0</v>
      </c>
      <c r="AP22" s="105">
        <v>0.0</v>
      </c>
      <c r="AQ22" s="105">
        <v>0.0</v>
      </c>
      <c r="AR22" s="105">
        <v>0.0</v>
      </c>
      <c r="AS22" s="106">
        <v>0.0</v>
      </c>
      <c r="AT22" s="106">
        <v>0.0</v>
      </c>
      <c r="AU22" s="3"/>
      <c r="AV22" s="108">
        <f t="shared" ref="AV22:AX22" si="32">sum(Z22+AI22+AR22)</f>
        <v>0</v>
      </c>
      <c r="AW22" s="109">
        <f t="shared" si="32"/>
        <v>0</v>
      </c>
      <c r="AX22" s="109">
        <f t="shared" si="32"/>
        <v>0</v>
      </c>
      <c r="AY22" s="107"/>
      <c r="AZ22" s="105">
        <v>0.0</v>
      </c>
      <c r="BA22" s="105">
        <v>0.0</v>
      </c>
      <c r="BB22" s="105">
        <v>0.0</v>
      </c>
      <c r="BC22" s="105">
        <v>0.0</v>
      </c>
      <c r="BD22" s="105">
        <v>0.0</v>
      </c>
      <c r="BE22" s="106">
        <v>0.0</v>
      </c>
      <c r="BF22" s="106">
        <v>0.0</v>
      </c>
      <c r="BG22" s="107"/>
      <c r="BH22" s="105">
        <v>0.0</v>
      </c>
      <c r="BI22" s="105">
        <v>0.0</v>
      </c>
      <c r="BJ22" s="105">
        <v>0.0</v>
      </c>
      <c r="BK22" s="105">
        <v>0.0</v>
      </c>
      <c r="BL22" s="105">
        <v>0.0</v>
      </c>
      <c r="BM22" s="105">
        <v>0.0</v>
      </c>
      <c r="BN22" s="106">
        <v>0.0</v>
      </c>
      <c r="BO22" s="106">
        <v>0.0</v>
      </c>
      <c r="BP22" s="107"/>
      <c r="BQ22" s="105">
        <v>4.0</v>
      </c>
      <c r="BR22" s="105">
        <v>4.0</v>
      </c>
      <c r="BS22" s="105">
        <v>0.0</v>
      </c>
      <c r="BT22" s="105">
        <v>0.0</v>
      </c>
      <c r="BU22" s="105">
        <v>1.0</v>
      </c>
      <c r="BV22" s="105">
        <v>1.0</v>
      </c>
      <c r="BW22" s="106">
        <v>2500.0</v>
      </c>
      <c r="BX22" s="106">
        <v>2500.0</v>
      </c>
      <c r="BY22" s="3"/>
      <c r="BZ22" s="108">
        <f t="shared" ref="BZ22:CB22" si="33">sum(BD22+BM22+BV22)</f>
        <v>1</v>
      </c>
      <c r="CA22" s="109">
        <f t="shared" si="33"/>
        <v>2500</v>
      </c>
      <c r="CB22" s="109">
        <f t="shared" si="33"/>
        <v>2500</v>
      </c>
      <c r="CC22" s="107"/>
      <c r="CD22" s="108">
        <f t="shared" ref="CD22:CH22" si="34">AV22+BZ22</f>
        <v>1</v>
      </c>
      <c r="CE22" s="109">
        <f t="shared" si="34"/>
        <v>2500</v>
      </c>
      <c r="CF22" s="109">
        <f t="shared" si="34"/>
        <v>2500</v>
      </c>
      <c r="CG22" s="108">
        <f t="shared" si="34"/>
        <v>0</v>
      </c>
      <c r="CH22" s="328">
        <f t="shared" si="34"/>
        <v>1</v>
      </c>
    </row>
    <row r="23" ht="14.25" customHeight="1">
      <c r="A23" s="103"/>
      <c r="B23" s="104">
        <f t="shared" si="10"/>
        <v>44723</v>
      </c>
      <c r="C23" s="97"/>
      <c r="D23" s="105" t="s">
        <v>119</v>
      </c>
      <c r="E23" s="105"/>
      <c r="F23" s="105"/>
      <c r="G23" s="106">
        <v>0.0</v>
      </c>
      <c r="H23" s="105">
        <v>7.0</v>
      </c>
      <c r="I23" s="105">
        <v>12.0</v>
      </c>
      <c r="J23" s="105">
        <v>3.0</v>
      </c>
      <c r="K23" s="105">
        <v>2.0</v>
      </c>
      <c r="L23" s="107"/>
      <c r="M23" s="105">
        <v>0.0</v>
      </c>
      <c r="N23" s="105">
        <v>0.0</v>
      </c>
      <c r="O23" s="105">
        <v>0.0</v>
      </c>
      <c r="P23" s="107"/>
      <c r="Q23" s="105">
        <v>0.0</v>
      </c>
      <c r="R23" s="105">
        <v>0.0</v>
      </c>
      <c r="S23" s="105">
        <v>0.0</v>
      </c>
      <c r="T23" s="293">
        <f t="shared" si="6"/>
        <v>2</v>
      </c>
      <c r="U23" s="107"/>
      <c r="V23" s="105">
        <v>0.0</v>
      </c>
      <c r="W23" s="105">
        <v>0.0</v>
      </c>
      <c r="X23" s="105">
        <v>0.0</v>
      </c>
      <c r="Y23" s="105">
        <v>0.0</v>
      </c>
      <c r="Z23" s="105">
        <v>0.0</v>
      </c>
      <c r="AA23" s="106">
        <v>0.0</v>
      </c>
      <c r="AB23" s="106">
        <v>0.0</v>
      </c>
      <c r="AC23" s="107"/>
      <c r="AD23" s="105">
        <v>0.0</v>
      </c>
      <c r="AE23" s="105">
        <v>0.0</v>
      </c>
      <c r="AF23" s="105">
        <v>0.0</v>
      </c>
      <c r="AG23" s="105">
        <v>0.0</v>
      </c>
      <c r="AH23" s="105">
        <v>0.0</v>
      </c>
      <c r="AI23" s="105">
        <v>0.0</v>
      </c>
      <c r="AJ23" s="106">
        <v>0.0</v>
      </c>
      <c r="AK23" s="106">
        <v>0.0</v>
      </c>
      <c r="AL23" s="107"/>
      <c r="AM23" s="105">
        <v>0.0</v>
      </c>
      <c r="AN23" s="105">
        <v>0.0</v>
      </c>
      <c r="AO23" s="105">
        <v>0.0</v>
      </c>
      <c r="AP23" s="105">
        <v>0.0</v>
      </c>
      <c r="AQ23" s="105">
        <v>0.0</v>
      </c>
      <c r="AR23" s="105">
        <v>0.0</v>
      </c>
      <c r="AS23" s="106">
        <v>0.0</v>
      </c>
      <c r="AT23" s="106">
        <v>0.0</v>
      </c>
      <c r="AU23" s="3"/>
      <c r="AV23" s="108">
        <f t="shared" ref="AV23:AX23" si="35">sum(Z23+AI23+AR23)</f>
        <v>0</v>
      </c>
      <c r="AW23" s="109">
        <f t="shared" si="35"/>
        <v>0</v>
      </c>
      <c r="AX23" s="109">
        <f t="shared" si="35"/>
        <v>0</v>
      </c>
      <c r="AY23" s="107"/>
      <c r="AZ23" s="105">
        <v>1.0</v>
      </c>
      <c r="BA23" s="105">
        <v>0.0</v>
      </c>
      <c r="BB23" s="105">
        <v>0.0</v>
      </c>
      <c r="BC23" s="105">
        <v>0.0</v>
      </c>
      <c r="BD23" s="105">
        <v>0.0</v>
      </c>
      <c r="BE23" s="106">
        <v>0.0</v>
      </c>
      <c r="BF23" s="106">
        <v>0.0</v>
      </c>
      <c r="BG23" s="107"/>
      <c r="BH23" s="105">
        <v>0.0</v>
      </c>
      <c r="BI23" s="105">
        <v>0.0</v>
      </c>
      <c r="BJ23" s="105">
        <v>0.0</v>
      </c>
      <c r="BK23" s="105">
        <v>0.0</v>
      </c>
      <c r="BL23" s="105">
        <v>0.0</v>
      </c>
      <c r="BM23" s="105">
        <v>0.0</v>
      </c>
      <c r="BN23" s="106">
        <v>0.0</v>
      </c>
      <c r="BO23" s="106">
        <v>0.0</v>
      </c>
      <c r="BP23" s="107"/>
      <c r="BQ23" s="105">
        <v>2.0</v>
      </c>
      <c r="BR23" s="105">
        <v>2.0</v>
      </c>
      <c r="BS23" s="105">
        <v>0.0</v>
      </c>
      <c r="BT23" s="105">
        <v>0.0</v>
      </c>
      <c r="BU23" s="105">
        <v>0.0</v>
      </c>
      <c r="BV23" s="105">
        <v>0.0</v>
      </c>
      <c r="BW23" s="106">
        <v>0.0</v>
      </c>
      <c r="BX23" s="106">
        <v>0.0</v>
      </c>
      <c r="BY23" s="3"/>
      <c r="BZ23" s="108">
        <f t="shared" ref="BZ23:CB23" si="36">sum(BD23+BM23+BV23)</f>
        <v>0</v>
      </c>
      <c r="CA23" s="109">
        <f t="shared" si="36"/>
        <v>0</v>
      </c>
      <c r="CB23" s="109">
        <f t="shared" si="36"/>
        <v>0</v>
      </c>
      <c r="CC23" s="107"/>
      <c r="CD23" s="108">
        <f t="shared" ref="CD23:CH23" si="37">AV23+BZ23</f>
        <v>0</v>
      </c>
      <c r="CE23" s="109">
        <f t="shared" si="37"/>
        <v>0</v>
      </c>
      <c r="CF23" s="109">
        <f t="shared" si="37"/>
        <v>0</v>
      </c>
      <c r="CG23" s="108">
        <f t="shared" si="37"/>
        <v>0</v>
      </c>
      <c r="CH23" s="328">
        <f t="shared" si="37"/>
        <v>1</v>
      </c>
    </row>
    <row r="24" ht="14.25" customHeight="1">
      <c r="A24" s="103"/>
      <c r="B24" s="104">
        <f t="shared" si="10"/>
        <v>44724</v>
      </c>
      <c r="C24" s="97"/>
      <c r="D24" s="105" t="s">
        <v>119</v>
      </c>
      <c r="E24" s="105"/>
      <c r="F24" s="105"/>
      <c r="G24" s="106">
        <v>0.0</v>
      </c>
      <c r="H24" s="105">
        <v>2.0</v>
      </c>
      <c r="I24" s="105">
        <v>9.0</v>
      </c>
      <c r="J24" s="105">
        <v>5.0</v>
      </c>
      <c r="K24" s="105">
        <v>0.0</v>
      </c>
      <c r="L24" s="107"/>
      <c r="M24" s="105">
        <v>0.0</v>
      </c>
      <c r="N24" s="105">
        <v>0.0</v>
      </c>
      <c r="O24" s="105">
        <v>0.0</v>
      </c>
      <c r="P24" s="107"/>
      <c r="Q24" s="105">
        <v>0.0</v>
      </c>
      <c r="R24" s="105">
        <v>0.0</v>
      </c>
      <c r="S24" s="105">
        <v>0.0</v>
      </c>
      <c r="T24" s="293">
        <f t="shared" si="6"/>
        <v>0</v>
      </c>
      <c r="U24" s="107"/>
      <c r="V24" s="105">
        <v>0.0</v>
      </c>
      <c r="W24" s="105">
        <v>0.0</v>
      </c>
      <c r="X24" s="105">
        <v>0.0</v>
      </c>
      <c r="Y24" s="105">
        <v>0.0</v>
      </c>
      <c r="Z24" s="105">
        <v>0.0</v>
      </c>
      <c r="AA24" s="106">
        <v>0.0</v>
      </c>
      <c r="AB24" s="106">
        <v>0.0</v>
      </c>
      <c r="AC24" s="107"/>
      <c r="AD24" s="105">
        <v>0.0</v>
      </c>
      <c r="AE24" s="105">
        <v>0.0</v>
      </c>
      <c r="AF24" s="105">
        <v>0.0</v>
      </c>
      <c r="AG24" s="105">
        <v>0.0</v>
      </c>
      <c r="AH24" s="105">
        <v>0.0</v>
      </c>
      <c r="AI24" s="105">
        <v>0.0</v>
      </c>
      <c r="AJ24" s="106">
        <v>0.0</v>
      </c>
      <c r="AK24" s="106">
        <v>0.0</v>
      </c>
      <c r="AL24" s="107"/>
      <c r="AM24" s="105">
        <v>0.0</v>
      </c>
      <c r="AN24" s="105">
        <v>0.0</v>
      </c>
      <c r="AO24" s="105">
        <v>0.0</v>
      </c>
      <c r="AP24" s="105">
        <v>0.0</v>
      </c>
      <c r="AQ24" s="105">
        <v>0.0</v>
      </c>
      <c r="AR24" s="105">
        <v>0.0</v>
      </c>
      <c r="AS24" s="106">
        <v>0.0</v>
      </c>
      <c r="AT24" s="106">
        <v>0.0</v>
      </c>
      <c r="AU24" s="3"/>
      <c r="AV24" s="108">
        <f t="shared" ref="AV24:AX24" si="38">sum(Z24+AI24+AR24)</f>
        <v>0</v>
      </c>
      <c r="AW24" s="109">
        <f t="shared" si="38"/>
        <v>0</v>
      </c>
      <c r="AX24" s="109">
        <f t="shared" si="38"/>
        <v>0</v>
      </c>
      <c r="AY24" s="107"/>
      <c r="AZ24" s="105">
        <v>0.0</v>
      </c>
      <c r="BA24" s="105">
        <v>0.0</v>
      </c>
      <c r="BB24" s="105">
        <v>0.0</v>
      </c>
      <c r="BC24" s="105">
        <v>0.0</v>
      </c>
      <c r="BD24" s="105">
        <v>0.0</v>
      </c>
      <c r="BE24" s="106">
        <v>0.0</v>
      </c>
      <c r="BF24" s="106">
        <v>0.0</v>
      </c>
      <c r="BG24" s="107"/>
      <c r="BH24" s="105">
        <v>0.0</v>
      </c>
      <c r="BI24" s="105">
        <v>0.0</v>
      </c>
      <c r="BJ24" s="105">
        <v>0.0</v>
      </c>
      <c r="BK24" s="105">
        <v>0.0</v>
      </c>
      <c r="BL24" s="105">
        <v>0.0</v>
      </c>
      <c r="BM24" s="105">
        <v>0.0</v>
      </c>
      <c r="BN24" s="106">
        <v>0.0</v>
      </c>
      <c r="BO24" s="106">
        <v>0.0</v>
      </c>
      <c r="BP24" s="107"/>
      <c r="BQ24" s="105">
        <v>0.0</v>
      </c>
      <c r="BR24" s="105">
        <v>0.0</v>
      </c>
      <c r="BS24" s="105">
        <v>0.0</v>
      </c>
      <c r="BT24" s="105">
        <v>0.0</v>
      </c>
      <c r="BU24" s="105">
        <v>0.0</v>
      </c>
      <c r="BV24" s="105">
        <v>0.0</v>
      </c>
      <c r="BW24" s="106">
        <v>0.0</v>
      </c>
      <c r="BX24" s="106">
        <v>0.0</v>
      </c>
      <c r="BY24" s="3"/>
      <c r="BZ24" s="108">
        <f t="shared" ref="BZ24:CB24" si="39">sum(BD24+BM24+BV24)</f>
        <v>0</v>
      </c>
      <c r="CA24" s="109">
        <f t="shared" si="39"/>
        <v>0</v>
      </c>
      <c r="CB24" s="109">
        <f t="shared" si="39"/>
        <v>0</v>
      </c>
      <c r="CC24" s="107"/>
      <c r="CD24" s="108">
        <f t="shared" ref="CD24:CH24" si="40">AV24+BZ24</f>
        <v>0</v>
      </c>
      <c r="CE24" s="109">
        <f t="shared" si="40"/>
        <v>0</v>
      </c>
      <c r="CF24" s="109">
        <f t="shared" si="40"/>
        <v>0</v>
      </c>
      <c r="CG24" s="108">
        <f t="shared" si="40"/>
        <v>0</v>
      </c>
      <c r="CH24" s="328">
        <f t="shared" si="40"/>
        <v>0</v>
      </c>
    </row>
    <row r="25" ht="14.25" customHeight="1">
      <c r="A25" s="103"/>
      <c r="B25" s="104">
        <f t="shared" si="10"/>
        <v>44725</v>
      </c>
      <c r="C25" s="97"/>
      <c r="D25" s="105" t="s">
        <v>119</v>
      </c>
      <c r="E25" s="105"/>
      <c r="F25" s="105"/>
      <c r="G25" s="106">
        <v>0.0</v>
      </c>
      <c r="H25" s="105">
        <v>5.0</v>
      </c>
      <c r="I25" s="105">
        <v>27.0</v>
      </c>
      <c r="J25" s="105">
        <v>9.0</v>
      </c>
      <c r="K25" s="105">
        <v>2.0</v>
      </c>
      <c r="L25" s="107"/>
      <c r="M25" s="105">
        <v>0.0</v>
      </c>
      <c r="N25" s="105">
        <v>0.0</v>
      </c>
      <c r="O25" s="105">
        <v>0.0</v>
      </c>
      <c r="P25" s="107"/>
      <c r="Q25" s="105">
        <v>0.0</v>
      </c>
      <c r="R25" s="105">
        <v>0.0</v>
      </c>
      <c r="S25" s="105">
        <v>0.0</v>
      </c>
      <c r="T25" s="293">
        <f t="shared" si="6"/>
        <v>2</v>
      </c>
      <c r="U25" s="107"/>
      <c r="V25" s="105">
        <v>0.0</v>
      </c>
      <c r="W25" s="105">
        <v>0.0</v>
      </c>
      <c r="X25" s="105">
        <v>0.0</v>
      </c>
      <c r="Y25" s="105">
        <v>0.0</v>
      </c>
      <c r="Z25" s="105">
        <v>0.0</v>
      </c>
      <c r="AA25" s="106">
        <v>0.0</v>
      </c>
      <c r="AB25" s="106">
        <v>0.0</v>
      </c>
      <c r="AC25" s="107"/>
      <c r="AD25" s="105">
        <v>0.0</v>
      </c>
      <c r="AE25" s="105">
        <v>0.0</v>
      </c>
      <c r="AF25" s="105">
        <v>0.0</v>
      </c>
      <c r="AG25" s="105">
        <v>0.0</v>
      </c>
      <c r="AH25" s="105">
        <v>0.0</v>
      </c>
      <c r="AI25" s="105">
        <v>0.0</v>
      </c>
      <c r="AJ25" s="106">
        <v>0.0</v>
      </c>
      <c r="AK25" s="106">
        <v>0.0</v>
      </c>
      <c r="AL25" s="107"/>
      <c r="AM25" s="105">
        <v>0.0</v>
      </c>
      <c r="AN25" s="105">
        <v>0.0</v>
      </c>
      <c r="AO25" s="105">
        <v>0.0</v>
      </c>
      <c r="AP25" s="105">
        <v>0.0</v>
      </c>
      <c r="AQ25" s="105">
        <v>0.0</v>
      </c>
      <c r="AR25" s="105">
        <v>0.0</v>
      </c>
      <c r="AS25" s="106">
        <v>0.0</v>
      </c>
      <c r="AT25" s="106">
        <v>0.0</v>
      </c>
      <c r="AU25" s="3"/>
      <c r="AV25" s="108">
        <f t="shared" ref="AV25:AX25" si="41">sum(Z25+AI25+AR25)</f>
        <v>0</v>
      </c>
      <c r="AW25" s="109">
        <f t="shared" si="41"/>
        <v>0</v>
      </c>
      <c r="AX25" s="109">
        <f t="shared" si="41"/>
        <v>0</v>
      </c>
      <c r="AY25" s="107"/>
      <c r="AZ25" s="105">
        <v>1.0</v>
      </c>
      <c r="BA25" s="105">
        <v>1.0</v>
      </c>
      <c r="BB25" s="105">
        <v>0.0</v>
      </c>
      <c r="BC25" s="105">
        <v>0.0</v>
      </c>
      <c r="BD25" s="105">
        <v>1.0</v>
      </c>
      <c r="BE25" s="106">
        <v>2500.0</v>
      </c>
      <c r="BF25" s="106">
        <v>2500.0</v>
      </c>
      <c r="BG25" s="107"/>
      <c r="BH25" s="105">
        <v>0.0</v>
      </c>
      <c r="BI25" s="105">
        <v>0.0</v>
      </c>
      <c r="BJ25" s="105">
        <v>0.0</v>
      </c>
      <c r="BK25" s="105">
        <v>0.0</v>
      </c>
      <c r="BL25" s="105">
        <v>0.0</v>
      </c>
      <c r="BM25" s="105">
        <v>0.0</v>
      </c>
      <c r="BN25" s="106">
        <v>0.0</v>
      </c>
      <c r="BO25" s="106">
        <v>0.0</v>
      </c>
      <c r="BP25" s="107"/>
      <c r="BQ25" s="105">
        <v>4.0</v>
      </c>
      <c r="BR25" s="105">
        <v>3.0</v>
      </c>
      <c r="BS25" s="105">
        <v>1.0</v>
      </c>
      <c r="BT25" s="105">
        <v>0.0</v>
      </c>
      <c r="BU25" s="105">
        <v>0.0</v>
      </c>
      <c r="BV25" s="105">
        <v>0.0</v>
      </c>
      <c r="BW25" s="106">
        <v>0.0</v>
      </c>
      <c r="BX25" s="106">
        <v>0.0</v>
      </c>
      <c r="BY25" s="3"/>
      <c r="BZ25" s="108">
        <f t="shared" ref="BZ25:CB25" si="42">sum(BD25+BM25+BV25)</f>
        <v>1</v>
      </c>
      <c r="CA25" s="109">
        <f t="shared" si="42"/>
        <v>2500</v>
      </c>
      <c r="CB25" s="109">
        <f t="shared" si="42"/>
        <v>2500</v>
      </c>
      <c r="CC25" s="107"/>
      <c r="CD25" s="108">
        <f t="shared" ref="CD25:CH25" si="43">AV25+BZ25</f>
        <v>1</v>
      </c>
      <c r="CE25" s="109">
        <f t="shared" si="43"/>
        <v>2500</v>
      </c>
      <c r="CF25" s="109">
        <f t="shared" si="43"/>
        <v>2500</v>
      </c>
      <c r="CG25" s="108">
        <f t="shared" si="43"/>
        <v>0</v>
      </c>
      <c r="CH25" s="328">
        <f t="shared" si="43"/>
        <v>2</v>
      </c>
    </row>
    <row r="26" ht="14.25" customHeight="1">
      <c r="A26" s="103"/>
      <c r="B26" s="104">
        <f t="shared" si="10"/>
        <v>44726</v>
      </c>
      <c r="C26" s="97"/>
      <c r="D26" s="105" t="s">
        <v>119</v>
      </c>
      <c r="E26" s="105"/>
      <c r="F26" s="105"/>
      <c r="G26" s="106">
        <v>0.0</v>
      </c>
      <c r="H26" s="105">
        <v>7.0</v>
      </c>
      <c r="I26" s="105">
        <v>32.0</v>
      </c>
      <c r="J26" s="105">
        <v>19.0</v>
      </c>
      <c r="K26" s="105">
        <v>5.0</v>
      </c>
      <c r="L26" s="107"/>
      <c r="M26" s="105">
        <v>0.0</v>
      </c>
      <c r="N26" s="105">
        <v>0.0</v>
      </c>
      <c r="O26" s="105">
        <v>0.0</v>
      </c>
      <c r="P26" s="107"/>
      <c r="Q26" s="105">
        <v>0.0</v>
      </c>
      <c r="R26" s="105">
        <v>0.0</v>
      </c>
      <c r="S26" s="105">
        <v>0.0</v>
      </c>
      <c r="T26" s="293">
        <f t="shared" si="6"/>
        <v>5</v>
      </c>
      <c r="U26" s="107"/>
      <c r="V26" s="105">
        <v>0.0</v>
      </c>
      <c r="W26" s="105">
        <v>0.0</v>
      </c>
      <c r="X26" s="105">
        <v>0.0</v>
      </c>
      <c r="Y26" s="105">
        <v>0.0</v>
      </c>
      <c r="Z26" s="105">
        <v>0.0</v>
      </c>
      <c r="AA26" s="106">
        <v>0.0</v>
      </c>
      <c r="AB26" s="106">
        <v>0.0</v>
      </c>
      <c r="AC26" s="107"/>
      <c r="AD26" s="105">
        <v>0.0</v>
      </c>
      <c r="AE26" s="105">
        <v>0.0</v>
      </c>
      <c r="AF26" s="105">
        <v>0.0</v>
      </c>
      <c r="AG26" s="105">
        <v>0.0</v>
      </c>
      <c r="AH26" s="105">
        <v>0.0</v>
      </c>
      <c r="AI26" s="105">
        <v>0.0</v>
      </c>
      <c r="AJ26" s="106">
        <v>0.0</v>
      </c>
      <c r="AK26" s="106">
        <v>0.0</v>
      </c>
      <c r="AL26" s="107"/>
      <c r="AM26" s="105">
        <v>0.0</v>
      </c>
      <c r="AN26" s="105">
        <v>0.0</v>
      </c>
      <c r="AO26" s="105">
        <v>0.0</v>
      </c>
      <c r="AP26" s="105">
        <v>0.0</v>
      </c>
      <c r="AQ26" s="105">
        <v>0.0</v>
      </c>
      <c r="AR26" s="105">
        <v>0.0</v>
      </c>
      <c r="AS26" s="106">
        <v>0.0</v>
      </c>
      <c r="AT26" s="106">
        <v>0.0</v>
      </c>
      <c r="AU26" s="3"/>
      <c r="AV26" s="108">
        <f t="shared" ref="AV26:AX26" si="44">sum(Z26+AI26+AR26)</f>
        <v>0</v>
      </c>
      <c r="AW26" s="109">
        <f t="shared" si="44"/>
        <v>0</v>
      </c>
      <c r="AX26" s="109">
        <f t="shared" si="44"/>
        <v>0</v>
      </c>
      <c r="AY26" s="107"/>
      <c r="AZ26" s="105">
        <v>5.0</v>
      </c>
      <c r="BA26" s="105">
        <v>5.0</v>
      </c>
      <c r="BB26" s="105">
        <v>0.0</v>
      </c>
      <c r="BC26" s="105">
        <v>0.0</v>
      </c>
      <c r="BD26" s="105">
        <v>0.0</v>
      </c>
      <c r="BE26" s="106">
        <v>0.0</v>
      </c>
      <c r="BF26" s="106">
        <v>0.0</v>
      </c>
      <c r="BG26" s="107"/>
      <c r="BH26" s="105">
        <v>0.0</v>
      </c>
      <c r="BI26" s="105">
        <v>0.0</v>
      </c>
      <c r="BJ26" s="105">
        <v>0.0</v>
      </c>
      <c r="BK26" s="105">
        <v>0.0</v>
      </c>
      <c r="BL26" s="105">
        <v>0.0</v>
      </c>
      <c r="BM26" s="105">
        <v>0.0</v>
      </c>
      <c r="BN26" s="106">
        <v>0.0</v>
      </c>
      <c r="BO26" s="106">
        <v>0.0</v>
      </c>
      <c r="BP26" s="107"/>
      <c r="BQ26" s="105">
        <v>3.0</v>
      </c>
      <c r="BR26" s="105">
        <v>2.0</v>
      </c>
      <c r="BS26" s="105">
        <v>1.0</v>
      </c>
      <c r="BT26" s="105">
        <v>0.0</v>
      </c>
      <c r="BU26" s="105">
        <v>2.0</v>
      </c>
      <c r="BV26" s="105">
        <v>0.0</v>
      </c>
      <c r="BW26" s="106">
        <v>0.0</v>
      </c>
      <c r="BX26" s="106">
        <v>0.0</v>
      </c>
      <c r="BY26" s="3"/>
      <c r="BZ26" s="108">
        <f t="shared" ref="BZ26:CB26" si="45">sum(BD26+BM26+BV26)</f>
        <v>0</v>
      </c>
      <c r="CA26" s="109">
        <f t="shared" si="45"/>
        <v>0</v>
      </c>
      <c r="CB26" s="109">
        <f t="shared" si="45"/>
        <v>0</v>
      </c>
      <c r="CC26" s="107"/>
      <c r="CD26" s="108">
        <f t="shared" ref="CD26:CH26" si="46">AV26+BZ26</f>
        <v>0</v>
      </c>
      <c r="CE26" s="109">
        <f t="shared" si="46"/>
        <v>0</v>
      </c>
      <c r="CF26" s="109">
        <f t="shared" si="46"/>
        <v>0</v>
      </c>
      <c r="CG26" s="108">
        <f t="shared" si="46"/>
        <v>0</v>
      </c>
      <c r="CH26" s="328">
        <f t="shared" si="46"/>
        <v>5</v>
      </c>
    </row>
    <row r="27" ht="14.25" customHeight="1">
      <c r="A27" s="103"/>
      <c r="B27" s="104">
        <f t="shared" si="10"/>
        <v>44727</v>
      </c>
      <c r="C27" s="97"/>
      <c r="D27" s="105" t="s">
        <v>119</v>
      </c>
      <c r="E27" s="105"/>
      <c r="F27" s="105"/>
      <c r="G27" s="106">
        <v>0.0</v>
      </c>
      <c r="H27" s="105">
        <v>6.0</v>
      </c>
      <c r="I27" s="105">
        <v>27.0</v>
      </c>
      <c r="J27" s="105">
        <v>14.0</v>
      </c>
      <c r="K27" s="105">
        <v>4.0</v>
      </c>
      <c r="L27" s="107"/>
      <c r="M27" s="105">
        <v>0.0</v>
      </c>
      <c r="N27" s="105">
        <v>0.0</v>
      </c>
      <c r="O27" s="105">
        <v>0.0</v>
      </c>
      <c r="P27" s="107"/>
      <c r="Q27" s="105">
        <v>0.0</v>
      </c>
      <c r="R27" s="105">
        <v>0.0</v>
      </c>
      <c r="S27" s="105">
        <v>0.0</v>
      </c>
      <c r="T27" s="293">
        <f t="shared" si="6"/>
        <v>4</v>
      </c>
      <c r="U27" s="107"/>
      <c r="V27" s="105">
        <v>0.0</v>
      </c>
      <c r="W27" s="105">
        <v>0.0</v>
      </c>
      <c r="X27" s="105">
        <v>0.0</v>
      </c>
      <c r="Y27" s="105">
        <v>0.0</v>
      </c>
      <c r="Z27" s="105">
        <v>0.0</v>
      </c>
      <c r="AA27" s="106">
        <v>0.0</v>
      </c>
      <c r="AB27" s="106">
        <v>0.0</v>
      </c>
      <c r="AC27" s="107"/>
      <c r="AD27" s="105">
        <v>0.0</v>
      </c>
      <c r="AE27" s="105">
        <v>0.0</v>
      </c>
      <c r="AF27" s="105">
        <v>0.0</v>
      </c>
      <c r="AG27" s="105">
        <v>0.0</v>
      </c>
      <c r="AH27" s="105">
        <v>0.0</v>
      </c>
      <c r="AI27" s="105">
        <v>0.0</v>
      </c>
      <c r="AJ27" s="106">
        <v>0.0</v>
      </c>
      <c r="AK27" s="106">
        <v>0.0</v>
      </c>
      <c r="AL27" s="107"/>
      <c r="AM27" s="105">
        <v>0.0</v>
      </c>
      <c r="AN27" s="105">
        <v>0.0</v>
      </c>
      <c r="AO27" s="105">
        <v>0.0</v>
      </c>
      <c r="AP27" s="105">
        <v>0.0</v>
      </c>
      <c r="AQ27" s="105">
        <v>0.0</v>
      </c>
      <c r="AR27" s="105">
        <v>0.0</v>
      </c>
      <c r="AS27" s="106">
        <v>0.0</v>
      </c>
      <c r="AT27" s="106">
        <v>0.0</v>
      </c>
      <c r="AU27" s="3"/>
      <c r="AV27" s="108">
        <f t="shared" ref="AV27:AX27" si="47">sum(Z27+AI27+AR27)</f>
        <v>0</v>
      </c>
      <c r="AW27" s="109">
        <f t="shared" si="47"/>
        <v>0</v>
      </c>
      <c r="AX27" s="109">
        <f t="shared" si="47"/>
        <v>0</v>
      </c>
      <c r="AY27" s="107"/>
      <c r="AZ27" s="105">
        <v>4.0</v>
      </c>
      <c r="BA27" s="105">
        <v>4.0</v>
      </c>
      <c r="BB27" s="105">
        <v>0.0</v>
      </c>
      <c r="BC27" s="105">
        <v>0.0</v>
      </c>
      <c r="BD27" s="105">
        <v>0.0</v>
      </c>
      <c r="BE27" s="106">
        <v>0.0</v>
      </c>
      <c r="BF27" s="106">
        <v>0.0</v>
      </c>
      <c r="BG27" s="107"/>
      <c r="BH27" s="105">
        <v>0.0</v>
      </c>
      <c r="BI27" s="105">
        <v>0.0</v>
      </c>
      <c r="BJ27" s="105">
        <v>0.0</v>
      </c>
      <c r="BK27" s="105">
        <v>0.0</v>
      </c>
      <c r="BL27" s="105">
        <v>0.0</v>
      </c>
      <c r="BM27" s="105">
        <v>0.0</v>
      </c>
      <c r="BN27" s="106">
        <v>0.0</v>
      </c>
      <c r="BO27" s="106">
        <v>0.0</v>
      </c>
      <c r="BP27" s="107"/>
      <c r="BQ27" s="105">
        <v>3.0</v>
      </c>
      <c r="BR27" s="105">
        <v>2.0</v>
      </c>
      <c r="BS27" s="105">
        <v>1.0</v>
      </c>
      <c r="BT27" s="105">
        <v>0.0</v>
      </c>
      <c r="BU27" s="105">
        <v>2.0</v>
      </c>
      <c r="BV27" s="105">
        <v>2.0</v>
      </c>
      <c r="BW27" s="106">
        <v>7000.0</v>
      </c>
      <c r="BX27" s="106">
        <v>7000.0</v>
      </c>
      <c r="BY27" s="3"/>
      <c r="BZ27" s="108">
        <f t="shared" ref="BZ27:CB27" si="48">sum(BD27+BM27+BV27)</f>
        <v>2</v>
      </c>
      <c r="CA27" s="109">
        <f t="shared" si="48"/>
        <v>7000</v>
      </c>
      <c r="CB27" s="109">
        <f t="shared" si="48"/>
        <v>7000</v>
      </c>
      <c r="CC27" s="107"/>
      <c r="CD27" s="108">
        <f t="shared" ref="CD27:CH27" si="49">AV27+BZ27</f>
        <v>2</v>
      </c>
      <c r="CE27" s="109">
        <f t="shared" si="49"/>
        <v>7000</v>
      </c>
      <c r="CF27" s="109">
        <f t="shared" si="49"/>
        <v>7000</v>
      </c>
      <c r="CG27" s="108">
        <f t="shared" si="49"/>
        <v>0</v>
      </c>
      <c r="CH27" s="328">
        <f t="shared" si="49"/>
        <v>6</v>
      </c>
    </row>
    <row r="28" ht="14.25" customHeight="1">
      <c r="A28" s="103"/>
      <c r="B28" s="104">
        <f t="shared" si="10"/>
        <v>44728</v>
      </c>
      <c r="C28" s="97"/>
      <c r="D28" s="105" t="s">
        <v>119</v>
      </c>
      <c r="E28" s="105"/>
      <c r="F28" s="105"/>
      <c r="G28" s="106">
        <v>0.0</v>
      </c>
      <c r="H28" s="105">
        <v>6.0</v>
      </c>
      <c r="I28" s="105">
        <v>23.0</v>
      </c>
      <c r="J28" s="105">
        <v>10.0</v>
      </c>
      <c r="K28" s="105">
        <v>2.0</v>
      </c>
      <c r="L28" s="107"/>
      <c r="M28" s="105">
        <v>0.0</v>
      </c>
      <c r="N28" s="105">
        <v>0.0</v>
      </c>
      <c r="O28" s="105">
        <v>0.0</v>
      </c>
      <c r="P28" s="107"/>
      <c r="Q28" s="105">
        <v>0.0</v>
      </c>
      <c r="R28" s="105">
        <v>0.0</v>
      </c>
      <c r="S28" s="105">
        <v>0.0</v>
      </c>
      <c r="T28" s="293">
        <f t="shared" si="6"/>
        <v>2</v>
      </c>
      <c r="U28" s="107"/>
      <c r="V28" s="105">
        <v>0.0</v>
      </c>
      <c r="W28" s="105">
        <v>0.0</v>
      </c>
      <c r="X28" s="105">
        <v>0.0</v>
      </c>
      <c r="Y28" s="105">
        <v>0.0</v>
      </c>
      <c r="Z28" s="105">
        <v>0.0</v>
      </c>
      <c r="AA28" s="106">
        <v>0.0</v>
      </c>
      <c r="AB28" s="106">
        <v>0.0</v>
      </c>
      <c r="AC28" s="107"/>
      <c r="AD28" s="105">
        <v>0.0</v>
      </c>
      <c r="AE28" s="105">
        <v>0.0</v>
      </c>
      <c r="AF28" s="105">
        <v>0.0</v>
      </c>
      <c r="AG28" s="105">
        <v>0.0</v>
      </c>
      <c r="AH28" s="105">
        <v>0.0</v>
      </c>
      <c r="AI28" s="105">
        <v>0.0</v>
      </c>
      <c r="AJ28" s="106">
        <v>0.0</v>
      </c>
      <c r="AK28" s="106">
        <v>0.0</v>
      </c>
      <c r="AL28" s="107"/>
      <c r="AM28" s="105">
        <v>0.0</v>
      </c>
      <c r="AN28" s="105">
        <v>0.0</v>
      </c>
      <c r="AO28" s="105">
        <v>0.0</v>
      </c>
      <c r="AP28" s="105">
        <v>0.0</v>
      </c>
      <c r="AQ28" s="105">
        <v>0.0</v>
      </c>
      <c r="AR28" s="105">
        <v>0.0</v>
      </c>
      <c r="AS28" s="106">
        <v>0.0</v>
      </c>
      <c r="AT28" s="106">
        <v>0.0</v>
      </c>
      <c r="AU28" s="3"/>
      <c r="AV28" s="108">
        <f t="shared" ref="AV28:AX28" si="50">sum(Z28+AI28+AR28)</f>
        <v>0</v>
      </c>
      <c r="AW28" s="109">
        <f t="shared" si="50"/>
        <v>0</v>
      </c>
      <c r="AX28" s="109">
        <f t="shared" si="50"/>
        <v>0</v>
      </c>
      <c r="AY28" s="107"/>
      <c r="AZ28" s="105">
        <v>0.0</v>
      </c>
      <c r="BA28" s="105">
        <v>2.0</v>
      </c>
      <c r="BB28" s="105">
        <v>2.0</v>
      </c>
      <c r="BC28" s="105">
        <v>2.0</v>
      </c>
      <c r="BD28" s="105">
        <v>1.0</v>
      </c>
      <c r="BE28" s="106">
        <v>2000.0</v>
      </c>
      <c r="BF28" s="106">
        <v>2000.0</v>
      </c>
      <c r="BG28" s="107"/>
      <c r="BH28" s="105">
        <v>0.0</v>
      </c>
      <c r="BI28" s="105">
        <v>0.0</v>
      </c>
      <c r="BJ28" s="105">
        <v>0.0</v>
      </c>
      <c r="BK28" s="105">
        <v>0.0</v>
      </c>
      <c r="BL28" s="105">
        <v>0.0</v>
      </c>
      <c r="BM28" s="105">
        <v>0.0</v>
      </c>
      <c r="BN28" s="106">
        <v>0.0</v>
      </c>
      <c r="BO28" s="106">
        <v>0.0</v>
      </c>
      <c r="BP28" s="107"/>
      <c r="BQ28" s="105">
        <v>2.0</v>
      </c>
      <c r="BR28" s="105">
        <v>1.0</v>
      </c>
      <c r="BS28" s="105">
        <v>1.0</v>
      </c>
      <c r="BT28" s="105">
        <v>0.0</v>
      </c>
      <c r="BU28" s="105">
        <v>0.0</v>
      </c>
      <c r="BV28" s="105">
        <v>0.0</v>
      </c>
      <c r="BW28" s="106">
        <v>0.0</v>
      </c>
      <c r="BX28" s="106">
        <v>0.0</v>
      </c>
      <c r="BY28" s="3"/>
      <c r="BZ28" s="108">
        <f t="shared" ref="BZ28:CB28" si="51">sum(BD28+BM28+BV28)</f>
        <v>1</v>
      </c>
      <c r="CA28" s="109">
        <f t="shared" si="51"/>
        <v>2000</v>
      </c>
      <c r="CB28" s="109">
        <f t="shared" si="51"/>
        <v>2000</v>
      </c>
      <c r="CC28" s="107"/>
      <c r="CD28" s="108">
        <f t="shared" ref="CD28:CH28" si="52">AV28+BZ28</f>
        <v>1</v>
      </c>
      <c r="CE28" s="109">
        <f t="shared" si="52"/>
        <v>2000</v>
      </c>
      <c r="CF28" s="109">
        <f t="shared" si="52"/>
        <v>2000</v>
      </c>
      <c r="CG28" s="108">
        <f t="shared" si="52"/>
        <v>0</v>
      </c>
      <c r="CH28" s="328">
        <f t="shared" si="52"/>
        <v>1</v>
      </c>
    </row>
    <row r="29" ht="14.25" customHeight="1">
      <c r="A29" s="103"/>
      <c r="B29" s="104">
        <f t="shared" si="10"/>
        <v>44729</v>
      </c>
      <c r="C29" s="97"/>
      <c r="D29" s="105" t="s">
        <v>119</v>
      </c>
      <c r="E29" s="105"/>
      <c r="F29" s="105"/>
      <c r="G29" s="106">
        <v>0.0</v>
      </c>
      <c r="H29" s="105">
        <v>5.0</v>
      </c>
      <c r="I29" s="105">
        <v>17.0</v>
      </c>
      <c r="J29" s="105">
        <v>10.0</v>
      </c>
      <c r="K29" s="105">
        <v>1.0</v>
      </c>
      <c r="L29" s="107"/>
      <c r="M29" s="105">
        <v>0.0</v>
      </c>
      <c r="N29" s="105">
        <v>0.0</v>
      </c>
      <c r="O29" s="105">
        <v>0.0</v>
      </c>
      <c r="P29" s="107"/>
      <c r="Q29" s="105">
        <v>0.0</v>
      </c>
      <c r="R29" s="105">
        <v>0.0</v>
      </c>
      <c r="S29" s="105">
        <v>0.0</v>
      </c>
      <c r="T29" s="293">
        <f t="shared" si="6"/>
        <v>1</v>
      </c>
      <c r="U29" s="107"/>
      <c r="V29" s="105">
        <v>0.0</v>
      </c>
      <c r="W29" s="105">
        <v>0.0</v>
      </c>
      <c r="X29" s="105">
        <v>0.0</v>
      </c>
      <c r="Y29" s="105">
        <v>0.0</v>
      </c>
      <c r="Z29" s="105">
        <v>0.0</v>
      </c>
      <c r="AA29" s="106">
        <v>0.0</v>
      </c>
      <c r="AB29" s="106">
        <v>0.0</v>
      </c>
      <c r="AC29" s="107"/>
      <c r="AD29" s="105">
        <v>0.0</v>
      </c>
      <c r="AE29" s="105">
        <v>0.0</v>
      </c>
      <c r="AF29" s="105">
        <v>0.0</v>
      </c>
      <c r="AG29" s="105">
        <v>0.0</v>
      </c>
      <c r="AH29" s="105">
        <v>0.0</v>
      </c>
      <c r="AI29" s="105">
        <v>0.0</v>
      </c>
      <c r="AJ29" s="106">
        <v>0.0</v>
      </c>
      <c r="AK29" s="106">
        <v>0.0</v>
      </c>
      <c r="AL29" s="107"/>
      <c r="AM29" s="105">
        <v>0.0</v>
      </c>
      <c r="AN29" s="105">
        <v>0.0</v>
      </c>
      <c r="AO29" s="105">
        <v>0.0</v>
      </c>
      <c r="AP29" s="105">
        <v>0.0</v>
      </c>
      <c r="AQ29" s="105">
        <v>0.0</v>
      </c>
      <c r="AR29" s="105">
        <v>0.0</v>
      </c>
      <c r="AS29" s="106">
        <v>0.0</v>
      </c>
      <c r="AT29" s="106">
        <v>0.0</v>
      </c>
      <c r="AU29" s="3"/>
      <c r="AV29" s="108">
        <f t="shared" ref="AV29:AX29" si="53">sum(Z29+AI29+AR29)</f>
        <v>0</v>
      </c>
      <c r="AW29" s="109">
        <f t="shared" si="53"/>
        <v>0</v>
      </c>
      <c r="AX29" s="109">
        <f t="shared" si="53"/>
        <v>0</v>
      </c>
      <c r="AY29" s="107"/>
      <c r="AZ29" s="105">
        <v>0.0</v>
      </c>
      <c r="BA29" s="105">
        <v>0.0</v>
      </c>
      <c r="BB29" s="105">
        <v>0.0</v>
      </c>
      <c r="BC29" s="105">
        <v>0.0</v>
      </c>
      <c r="BD29" s="105">
        <v>0.0</v>
      </c>
      <c r="BE29" s="106">
        <v>0.0</v>
      </c>
      <c r="BF29" s="106">
        <v>0.0</v>
      </c>
      <c r="BG29" s="107"/>
      <c r="BH29" s="105">
        <v>0.0</v>
      </c>
      <c r="BI29" s="105">
        <v>0.0</v>
      </c>
      <c r="BJ29" s="105">
        <v>0.0</v>
      </c>
      <c r="BK29" s="105">
        <v>0.0</v>
      </c>
      <c r="BL29" s="105">
        <v>0.0</v>
      </c>
      <c r="BM29" s="105">
        <v>0.0</v>
      </c>
      <c r="BN29" s="106">
        <v>0.0</v>
      </c>
      <c r="BO29" s="106">
        <v>0.0</v>
      </c>
      <c r="BP29" s="107"/>
      <c r="BQ29" s="105">
        <v>1.0</v>
      </c>
      <c r="BR29" s="105">
        <v>1.0</v>
      </c>
      <c r="BS29" s="105">
        <v>0.0</v>
      </c>
      <c r="BT29" s="105">
        <v>0.0</v>
      </c>
      <c r="BU29" s="105">
        <v>0.0</v>
      </c>
      <c r="BV29" s="105">
        <v>0.0</v>
      </c>
      <c r="BW29" s="106">
        <v>0.0</v>
      </c>
      <c r="BX29" s="106">
        <v>0.0</v>
      </c>
      <c r="BY29" s="3"/>
      <c r="BZ29" s="108">
        <f t="shared" ref="BZ29:CB29" si="54">sum(BD29+BM29+BV29)</f>
        <v>0</v>
      </c>
      <c r="CA29" s="109">
        <f t="shared" si="54"/>
        <v>0</v>
      </c>
      <c r="CB29" s="109">
        <f t="shared" si="54"/>
        <v>0</v>
      </c>
      <c r="CC29" s="107"/>
      <c r="CD29" s="108">
        <f t="shared" ref="CD29:CH29" si="55">AV29+BZ29</f>
        <v>0</v>
      </c>
      <c r="CE29" s="109">
        <f t="shared" si="55"/>
        <v>0</v>
      </c>
      <c r="CF29" s="109">
        <f t="shared" si="55"/>
        <v>0</v>
      </c>
      <c r="CG29" s="108">
        <f t="shared" si="55"/>
        <v>0</v>
      </c>
      <c r="CH29" s="328">
        <f t="shared" si="55"/>
        <v>0</v>
      </c>
    </row>
    <row r="30" ht="14.25" customHeight="1">
      <c r="A30" s="103"/>
      <c r="B30" s="104">
        <f t="shared" si="10"/>
        <v>44730</v>
      </c>
      <c r="C30" s="97"/>
      <c r="D30" s="105" t="s">
        <v>119</v>
      </c>
      <c r="E30" s="105"/>
      <c r="F30" s="105"/>
      <c r="G30" s="106">
        <v>0.0</v>
      </c>
      <c r="H30" s="105">
        <v>5.0</v>
      </c>
      <c r="I30" s="105">
        <v>9.0</v>
      </c>
      <c r="J30" s="105">
        <v>6.0</v>
      </c>
      <c r="K30" s="105">
        <v>0.0</v>
      </c>
      <c r="L30" s="107"/>
      <c r="M30" s="105">
        <v>0.0</v>
      </c>
      <c r="N30" s="105">
        <v>0.0</v>
      </c>
      <c r="O30" s="105">
        <v>0.0</v>
      </c>
      <c r="P30" s="107"/>
      <c r="Q30" s="105">
        <v>0.0</v>
      </c>
      <c r="R30" s="105">
        <v>0.0</v>
      </c>
      <c r="S30" s="105">
        <v>0.0</v>
      </c>
      <c r="T30" s="293">
        <f t="shared" si="6"/>
        <v>0</v>
      </c>
      <c r="U30" s="107"/>
      <c r="V30" s="105">
        <v>0.0</v>
      </c>
      <c r="W30" s="105">
        <v>0.0</v>
      </c>
      <c r="X30" s="105">
        <v>0.0</v>
      </c>
      <c r="Y30" s="105">
        <v>0.0</v>
      </c>
      <c r="Z30" s="105">
        <v>0.0</v>
      </c>
      <c r="AA30" s="106">
        <v>0.0</v>
      </c>
      <c r="AB30" s="106">
        <v>0.0</v>
      </c>
      <c r="AC30" s="107"/>
      <c r="AD30" s="105">
        <v>0.0</v>
      </c>
      <c r="AE30" s="105">
        <v>0.0</v>
      </c>
      <c r="AF30" s="105">
        <v>0.0</v>
      </c>
      <c r="AG30" s="105">
        <v>0.0</v>
      </c>
      <c r="AH30" s="105">
        <v>0.0</v>
      </c>
      <c r="AI30" s="105">
        <v>0.0</v>
      </c>
      <c r="AJ30" s="106">
        <v>0.0</v>
      </c>
      <c r="AK30" s="106">
        <v>0.0</v>
      </c>
      <c r="AL30" s="107"/>
      <c r="AM30" s="105">
        <v>0.0</v>
      </c>
      <c r="AN30" s="105">
        <v>0.0</v>
      </c>
      <c r="AO30" s="105">
        <v>0.0</v>
      </c>
      <c r="AP30" s="105">
        <v>0.0</v>
      </c>
      <c r="AQ30" s="105">
        <v>0.0</v>
      </c>
      <c r="AR30" s="105">
        <v>0.0</v>
      </c>
      <c r="AS30" s="106">
        <v>0.0</v>
      </c>
      <c r="AT30" s="106">
        <v>0.0</v>
      </c>
      <c r="AU30" s="3"/>
      <c r="AV30" s="108">
        <f t="shared" ref="AV30:AX30" si="56">sum(Z30+AI30+AR30)</f>
        <v>0</v>
      </c>
      <c r="AW30" s="109">
        <f t="shared" si="56"/>
        <v>0</v>
      </c>
      <c r="AX30" s="109">
        <f t="shared" si="56"/>
        <v>0</v>
      </c>
      <c r="AY30" s="107"/>
      <c r="AZ30" s="105">
        <v>0.0</v>
      </c>
      <c r="BA30" s="105">
        <v>0.0</v>
      </c>
      <c r="BB30" s="105">
        <v>0.0</v>
      </c>
      <c r="BC30" s="105">
        <v>0.0</v>
      </c>
      <c r="BD30" s="105">
        <v>0.0</v>
      </c>
      <c r="BE30" s="106">
        <v>0.0</v>
      </c>
      <c r="BF30" s="106">
        <v>0.0</v>
      </c>
      <c r="BG30" s="107"/>
      <c r="BH30" s="105">
        <v>0.0</v>
      </c>
      <c r="BI30" s="105">
        <v>0.0</v>
      </c>
      <c r="BJ30" s="105">
        <v>0.0</v>
      </c>
      <c r="BK30" s="105">
        <v>0.0</v>
      </c>
      <c r="BL30" s="105">
        <v>0.0</v>
      </c>
      <c r="BM30" s="105">
        <v>0.0</v>
      </c>
      <c r="BN30" s="106">
        <v>0.0</v>
      </c>
      <c r="BO30" s="106">
        <v>0.0</v>
      </c>
      <c r="BP30" s="107"/>
      <c r="BQ30" s="105">
        <v>3.0</v>
      </c>
      <c r="BR30" s="105">
        <v>2.0</v>
      </c>
      <c r="BS30" s="105">
        <v>1.0</v>
      </c>
      <c r="BT30" s="105">
        <v>0.0</v>
      </c>
      <c r="BU30" s="105">
        <v>0.0</v>
      </c>
      <c r="BV30" s="105">
        <v>0.0</v>
      </c>
      <c r="BW30" s="106">
        <v>0.0</v>
      </c>
      <c r="BX30" s="106">
        <v>0.0</v>
      </c>
      <c r="BY30" s="3"/>
      <c r="BZ30" s="108">
        <f t="shared" ref="BZ30:CB30" si="57">sum(BD30+BM30+BV30)</f>
        <v>0</v>
      </c>
      <c r="CA30" s="109">
        <f t="shared" si="57"/>
        <v>0</v>
      </c>
      <c r="CB30" s="109">
        <f t="shared" si="57"/>
        <v>0</v>
      </c>
      <c r="CC30" s="107"/>
      <c r="CD30" s="108">
        <f t="shared" ref="CD30:CH30" si="58">AV30+BZ30</f>
        <v>0</v>
      </c>
      <c r="CE30" s="109">
        <f t="shared" si="58"/>
        <v>0</v>
      </c>
      <c r="CF30" s="109">
        <f t="shared" si="58"/>
        <v>0</v>
      </c>
      <c r="CG30" s="108">
        <f t="shared" si="58"/>
        <v>0</v>
      </c>
      <c r="CH30" s="328">
        <f t="shared" si="58"/>
        <v>0</v>
      </c>
    </row>
    <row r="31" ht="14.25" customHeight="1">
      <c r="A31" s="103"/>
      <c r="B31" s="104">
        <f t="shared" si="10"/>
        <v>44731</v>
      </c>
      <c r="C31" s="97"/>
      <c r="D31" s="105" t="s">
        <v>119</v>
      </c>
      <c r="E31" s="105"/>
      <c r="F31" s="105"/>
      <c r="G31" s="106">
        <v>0.0</v>
      </c>
      <c r="H31" s="105">
        <v>11.0</v>
      </c>
      <c r="I31" s="105">
        <v>14.0</v>
      </c>
      <c r="J31" s="105">
        <v>3.0</v>
      </c>
      <c r="K31" s="105">
        <v>0.0</v>
      </c>
      <c r="L31" s="107"/>
      <c r="M31" s="105">
        <v>0.0</v>
      </c>
      <c r="N31" s="105">
        <v>0.0</v>
      </c>
      <c r="O31" s="105">
        <v>0.0</v>
      </c>
      <c r="P31" s="107"/>
      <c r="Q31" s="105">
        <v>0.0</v>
      </c>
      <c r="R31" s="105">
        <v>0.0</v>
      </c>
      <c r="S31" s="105">
        <v>0.0</v>
      </c>
      <c r="T31" s="293">
        <f t="shared" si="6"/>
        <v>0</v>
      </c>
      <c r="U31" s="107"/>
      <c r="V31" s="105">
        <v>0.0</v>
      </c>
      <c r="W31" s="105">
        <v>0.0</v>
      </c>
      <c r="X31" s="105">
        <v>0.0</v>
      </c>
      <c r="Y31" s="105">
        <v>0.0</v>
      </c>
      <c r="Z31" s="105">
        <v>0.0</v>
      </c>
      <c r="AA31" s="106">
        <v>0.0</v>
      </c>
      <c r="AB31" s="106">
        <v>0.0</v>
      </c>
      <c r="AC31" s="107"/>
      <c r="AD31" s="105">
        <v>0.0</v>
      </c>
      <c r="AE31" s="105">
        <v>0.0</v>
      </c>
      <c r="AF31" s="105">
        <v>0.0</v>
      </c>
      <c r="AG31" s="105">
        <v>0.0</v>
      </c>
      <c r="AH31" s="105">
        <v>0.0</v>
      </c>
      <c r="AI31" s="105">
        <v>0.0</v>
      </c>
      <c r="AJ31" s="106">
        <v>0.0</v>
      </c>
      <c r="AK31" s="106">
        <v>0.0</v>
      </c>
      <c r="AL31" s="107"/>
      <c r="AM31" s="105">
        <v>0.0</v>
      </c>
      <c r="AN31" s="105">
        <v>0.0</v>
      </c>
      <c r="AO31" s="105">
        <v>0.0</v>
      </c>
      <c r="AP31" s="105">
        <v>0.0</v>
      </c>
      <c r="AQ31" s="105">
        <v>0.0</v>
      </c>
      <c r="AR31" s="105">
        <v>0.0</v>
      </c>
      <c r="AS31" s="106">
        <v>0.0</v>
      </c>
      <c r="AT31" s="106">
        <v>0.0</v>
      </c>
      <c r="AU31" s="3"/>
      <c r="AV31" s="108">
        <f t="shared" ref="AV31:AX31" si="59">sum(Z31+AI31+AR31)</f>
        <v>0</v>
      </c>
      <c r="AW31" s="109">
        <f t="shared" si="59"/>
        <v>0</v>
      </c>
      <c r="AX31" s="109">
        <f t="shared" si="59"/>
        <v>0</v>
      </c>
      <c r="AY31" s="107"/>
      <c r="AZ31" s="105">
        <v>0.0</v>
      </c>
      <c r="BA31" s="105">
        <v>0.0</v>
      </c>
      <c r="BB31" s="105">
        <v>0.0</v>
      </c>
      <c r="BC31" s="105">
        <v>0.0</v>
      </c>
      <c r="BD31" s="105">
        <v>0.0</v>
      </c>
      <c r="BE31" s="106">
        <v>0.0</v>
      </c>
      <c r="BF31" s="106">
        <v>0.0</v>
      </c>
      <c r="BG31" s="107"/>
      <c r="BH31" s="105">
        <v>0.0</v>
      </c>
      <c r="BI31" s="105">
        <v>0.0</v>
      </c>
      <c r="BJ31" s="105">
        <v>0.0</v>
      </c>
      <c r="BK31" s="105">
        <v>0.0</v>
      </c>
      <c r="BL31" s="105">
        <v>0.0</v>
      </c>
      <c r="BM31" s="105">
        <v>0.0</v>
      </c>
      <c r="BN31" s="106">
        <v>0.0</v>
      </c>
      <c r="BO31" s="106">
        <v>0.0</v>
      </c>
      <c r="BP31" s="107"/>
      <c r="BQ31" s="105">
        <v>3.0</v>
      </c>
      <c r="BR31" s="105">
        <v>2.0</v>
      </c>
      <c r="BS31" s="105">
        <v>1.0</v>
      </c>
      <c r="BT31" s="105">
        <v>0.0</v>
      </c>
      <c r="BU31" s="105">
        <v>0.0</v>
      </c>
      <c r="BV31" s="105">
        <v>0.0</v>
      </c>
      <c r="BW31" s="106">
        <v>0.0</v>
      </c>
      <c r="BX31" s="106">
        <v>0.0</v>
      </c>
      <c r="BY31" s="3"/>
      <c r="BZ31" s="108">
        <f t="shared" ref="BZ31:CB31" si="60">sum(BD31+BM31+BV31)</f>
        <v>0</v>
      </c>
      <c r="CA31" s="109">
        <f t="shared" si="60"/>
        <v>0</v>
      </c>
      <c r="CB31" s="109">
        <f t="shared" si="60"/>
        <v>0</v>
      </c>
      <c r="CC31" s="107"/>
      <c r="CD31" s="108">
        <f t="shared" ref="CD31:CH31" si="61">AV31+BZ31</f>
        <v>0</v>
      </c>
      <c r="CE31" s="109">
        <f t="shared" si="61"/>
        <v>0</v>
      </c>
      <c r="CF31" s="109">
        <f t="shared" si="61"/>
        <v>0</v>
      </c>
      <c r="CG31" s="108">
        <f t="shared" si="61"/>
        <v>0</v>
      </c>
      <c r="CH31" s="328">
        <f t="shared" si="61"/>
        <v>0</v>
      </c>
    </row>
    <row r="32" ht="14.25" customHeight="1">
      <c r="A32" s="103"/>
      <c r="B32" s="104">
        <f t="shared" si="10"/>
        <v>44732</v>
      </c>
      <c r="C32" s="97"/>
      <c r="D32" s="105" t="s">
        <v>119</v>
      </c>
      <c r="E32" s="105"/>
      <c r="F32" s="105"/>
      <c r="G32" s="106">
        <v>0.0</v>
      </c>
      <c r="H32" s="105">
        <v>7.0</v>
      </c>
      <c r="I32" s="105">
        <v>22.0</v>
      </c>
      <c r="J32" s="105">
        <v>14.0</v>
      </c>
      <c r="K32" s="105">
        <v>3.0</v>
      </c>
      <c r="L32" s="107"/>
      <c r="M32" s="105">
        <v>0.0</v>
      </c>
      <c r="N32" s="105">
        <v>0.0</v>
      </c>
      <c r="O32" s="105">
        <v>0.0</v>
      </c>
      <c r="P32" s="107"/>
      <c r="Q32" s="105">
        <v>0.0</v>
      </c>
      <c r="R32" s="105">
        <v>0.0</v>
      </c>
      <c r="S32" s="105">
        <v>0.0</v>
      </c>
      <c r="T32" s="293">
        <f t="shared" si="6"/>
        <v>3</v>
      </c>
      <c r="U32" s="107"/>
      <c r="V32" s="105">
        <v>0.0</v>
      </c>
      <c r="W32" s="105">
        <v>0.0</v>
      </c>
      <c r="X32" s="105">
        <v>0.0</v>
      </c>
      <c r="Y32" s="105">
        <v>0.0</v>
      </c>
      <c r="Z32" s="105">
        <v>0.0</v>
      </c>
      <c r="AA32" s="106">
        <v>0.0</v>
      </c>
      <c r="AB32" s="106">
        <v>0.0</v>
      </c>
      <c r="AC32" s="107"/>
      <c r="AD32" s="105">
        <v>0.0</v>
      </c>
      <c r="AE32" s="105">
        <v>0.0</v>
      </c>
      <c r="AF32" s="105">
        <v>0.0</v>
      </c>
      <c r="AG32" s="105">
        <v>0.0</v>
      </c>
      <c r="AH32" s="105">
        <v>0.0</v>
      </c>
      <c r="AI32" s="105">
        <v>0.0</v>
      </c>
      <c r="AJ32" s="106">
        <v>0.0</v>
      </c>
      <c r="AK32" s="106">
        <v>0.0</v>
      </c>
      <c r="AL32" s="107"/>
      <c r="AM32" s="105">
        <v>0.0</v>
      </c>
      <c r="AN32" s="105">
        <v>0.0</v>
      </c>
      <c r="AO32" s="105">
        <v>0.0</v>
      </c>
      <c r="AP32" s="105">
        <v>0.0</v>
      </c>
      <c r="AQ32" s="105">
        <v>0.0</v>
      </c>
      <c r="AR32" s="105">
        <v>0.0</v>
      </c>
      <c r="AS32" s="106">
        <v>0.0</v>
      </c>
      <c r="AT32" s="106">
        <v>0.0</v>
      </c>
      <c r="AU32" s="3"/>
      <c r="AV32" s="108">
        <f t="shared" ref="AV32:AX32" si="62">sum(Z32+AI32+AR32)</f>
        <v>0</v>
      </c>
      <c r="AW32" s="109">
        <f t="shared" si="62"/>
        <v>0</v>
      </c>
      <c r="AX32" s="109">
        <f t="shared" si="62"/>
        <v>0</v>
      </c>
      <c r="AY32" s="107"/>
      <c r="AZ32" s="105">
        <v>1.0</v>
      </c>
      <c r="BA32" s="105">
        <v>1.0</v>
      </c>
      <c r="BB32" s="105">
        <v>0.0</v>
      </c>
      <c r="BC32" s="105">
        <v>0.0</v>
      </c>
      <c r="BD32" s="105">
        <v>1.0</v>
      </c>
      <c r="BE32" s="106">
        <v>2500.0</v>
      </c>
      <c r="BF32" s="106">
        <v>2500.0</v>
      </c>
      <c r="BG32" s="107"/>
      <c r="BH32" s="105">
        <v>0.0</v>
      </c>
      <c r="BI32" s="105">
        <v>0.0</v>
      </c>
      <c r="BJ32" s="105">
        <v>0.0</v>
      </c>
      <c r="BK32" s="105">
        <v>0.0</v>
      </c>
      <c r="BL32" s="105">
        <v>0.0</v>
      </c>
      <c r="BM32" s="105">
        <v>0.0</v>
      </c>
      <c r="BN32" s="106">
        <v>0.0</v>
      </c>
      <c r="BO32" s="106">
        <v>0.0</v>
      </c>
      <c r="BP32" s="107"/>
      <c r="BQ32" s="105">
        <v>6.0</v>
      </c>
      <c r="BR32" s="105">
        <v>3.0</v>
      </c>
      <c r="BS32" s="105">
        <v>3.0</v>
      </c>
      <c r="BT32" s="105">
        <v>0.0</v>
      </c>
      <c r="BU32" s="105">
        <v>5.0</v>
      </c>
      <c r="BV32" s="105">
        <v>1.0</v>
      </c>
      <c r="BW32" s="106">
        <v>5000.0</v>
      </c>
      <c r="BX32" s="106">
        <v>5000.0</v>
      </c>
      <c r="BY32" s="3"/>
      <c r="BZ32" s="108">
        <f t="shared" ref="BZ32:CB32" si="63">sum(BD32+BM32+BV32)</f>
        <v>2</v>
      </c>
      <c r="CA32" s="109">
        <f t="shared" si="63"/>
        <v>7500</v>
      </c>
      <c r="CB32" s="109">
        <f t="shared" si="63"/>
        <v>7500</v>
      </c>
      <c r="CC32" s="107"/>
      <c r="CD32" s="108">
        <f t="shared" ref="CD32:CH32" si="64">AV32+BZ32</f>
        <v>2</v>
      </c>
      <c r="CE32" s="109">
        <f t="shared" si="64"/>
        <v>7500</v>
      </c>
      <c r="CF32" s="109">
        <f t="shared" si="64"/>
        <v>7500</v>
      </c>
      <c r="CG32" s="108">
        <f t="shared" si="64"/>
        <v>0</v>
      </c>
      <c r="CH32" s="328">
        <f t="shared" si="64"/>
        <v>3</v>
      </c>
    </row>
    <row r="33" ht="14.25" customHeight="1">
      <c r="A33" s="111">
        <v>2.0</v>
      </c>
      <c r="B33" s="104">
        <f t="shared" si="10"/>
        <v>44733</v>
      </c>
      <c r="C33" s="97"/>
      <c r="D33" s="105" t="s">
        <v>119</v>
      </c>
      <c r="E33" s="105"/>
      <c r="F33" s="105"/>
      <c r="G33" s="106">
        <v>0.0</v>
      </c>
      <c r="H33" s="105">
        <v>8.0</v>
      </c>
      <c r="I33" s="105">
        <v>32.0</v>
      </c>
      <c r="J33" s="105">
        <v>14.0</v>
      </c>
      <c r="K33" s="105">
        <v>2.0</v>
      </c>
      <c r="L33" s="107"/>
      <c r="M33" s="105">
        <v>0.0</v>
      </c>
      <c r="N33" s="105">
        <v>0.0</v>
      </c>
      <c r="O33" s="105">
        <v>0.0</v>
      </c>
      <c r="P33" s="107"/>
      <c r="Q33" s="105">
        <v>0.0</v>
      </c>
      <c r="R33" s="105">
        <v>0.0</v>
      </c>
      <c r="S33" s="105">
        <v>0.0</v>
      </c>
      <c r="T33" s="293">
        <f t="shared" si="6"/>
        <v>2</v>
      </c>
      <c r="U33" s="107"/>
      <c r="V33" s="105">
        <v>0.0</v>
      </c>
      <c r="W33" s="105">
        <v>0.0</v>
      </c>
      <c r="X33" s="105">
        <v>0.0</v>
      </c>
      <c r="Y33" s="105">
        <v>0.0</v>
      </c>
      <c r="Z33" s="105">
        <v>0.0</v>
      </c>
      <c r="AA33" s="106">
        <v>0.0</v>
      </c>
      <c r="AB33" s="106">
        <v>0.0</v>
      </c>
      <c r="AC33" s="107"/>
      <c r="AD33" s="105">
        <v>0.0</v>
      </c>
      <c r="AE33" s="105">
        <v>0.0</v>
      </c>
      <c r="AF33" s="105">
        <v>0.0</v>
      </c>
      <c r="AG33" s="105">
        <v>0.0</v>
      </c>
      <c r="AH33" s="105">
        <v>0.0</v>
      </c>
      <c r="AI33" s="105">
        <v>0.0</v>
      </c>
      <c r="AJ33" s="106">
        <v>0.0</v>
      </c>
      <c r="AK33" s="106">
        <v>0.0</v>
      </c>
      <c r="AL33" s="107"/>
      <c r="AM33" s="105">
        <v>0.0</v>
      </c>
      <c r="AN33" s="105">
        <v>0.0</v>
      </c>
      <c r="AO33" s="105">
        <v>0.0</v>
      </c>
      <c r="AP33" s="105">
        <v>0.0</v>
      </c>
      <c r="AQ33" s="105">
        <v>0.0</v>
      </c>
      <c r="AR33" s="105">
        <v>0.0</v>
      </c>
      <c r="AS33" s="106">
        <v>0.0</v>
      </c>
      <c r="AT33" s="106">
        <v>0.0</v>
      </c>
      <c r="AU33" s="3"/>
      <c r="AV33" s="108">
        <f t="shared" ref="AV33:AX33" si="65">sum(Z33+AI33+AR33)</f>
        <v>0</v>
      </c>
      <c r="AW33" s="109">
        <f t="shared" si="65"/>
        <v>0</v>
      </c>
      <c r="AX33" s="109">
        <f t="shared" si="65"/>
        <v>0</v>
      </c>
      <c r="AY33" s="107"/>
      <c r="AZ33" s="105">
        <v>5.0</v>
      </c>
      <c r="BA33" s="105">
        <v>2.0</v>
      </c>
      <c r="BB33" s="105">
        <v>3.0</v>
      </c>
      <c r="BC33" s="105">
        <v>7.0</v>
      </c>
      <c r="BD33" s="105">
        <v>1.0</v>
      </c>
      <c r="BE33" s="106">
        <v>2000.0</v>
      </c>
      <c r="BF33" s="106">
        <v>2000.0</v>
      </c>
      <c r="BG33" s="107"/>
      <c r="BH33" s="105">
        <v>0.0</v>
      </c>
      <c r="BI33" s="105">
        <v>0.0</v>
      </c>
      <c r="BJ33" s="105">
        <v>0.0</v>
      </c>
      <c r="BK33" s="105">
        <v>0.0</v>
      </c>
      <c r="BL33" s="105">
        <v>0.0</v>
      </c>
      <c r="BM33" s="105">
        <v>0.0</v>
      </c>
      <c r="BN33" s="106">
        <v>0.0</v>
      </c>
      <c r="BO33" s="106">
        <v>0.0</v>
      </c>
      <c r="BP33" s="107"/>
      <c r="BQ33" s="105">
        <v>2.0</v>
      </c>
      <c r="BR33" s="105">
        <v>2.0</v>
      </c>
      <c r="BS33" s="105">
        <v>0.0</v>
      </c>
      <c r="BT33" s="105">
        <v>0.0</v>
      </c>
      <c r="BU33" s="105">
        <v>4.0</v>
      </c>
      <c r="BV33" s="105">
        <v>1.0</v>
      </c>
      <c r="BW33" s="106">
        <v>600.0</v>
      </c>
      <c r="BX33" s="106">
        <v>1800.0</v>
      </c>
      <c r="BY33" s="3"/>
      <c r="BZ33" s="108">
        <f t="shared" ref="BZ33:CB33" si="66">sum(BD33+BM33+BV33)</f>
        <v>2</v>
      </c>
      <c r="CA33" s="109">
        <f t="shared" si="66"/>
        <v>2600</v>
      </c>
      <c r="CB33" s="109">
        <f t="shared" si="66"/>
        <v>3800</v>
      </c>
      <c r="CC33" s="107"/>
      <c r="CD33" s="108">
        <f t="shared" ref="CD33:CH33" si="67">AV33+BZ33</f>
        <v>2</v>
      </c>
      <c r="CE33" s="109">
        <f t="shared" si="67"/>
        <v>2600</v>
      </c>
      <c r="CF33" s="109">
        <f t="shared" si="67"/>
        <v>3800</v>
      </c>
      <c r="CG33" s="108">
        <f t="shared" si="67"/>
        <v>0</v>
      </c>
      <c r="CH33" s="328">
        <f t="shared" si="67"/>
        <v>7</v>
      </c>
    </row>
    <row r="34" ht="14.25" customHeight="1">
      <c r="A34" s="103"/>
      <c r="B34" s="104">
        <f t="shared" si="10"/>
        <v>44734</v>
      </c>
      <c r="C34" s="97"/>
      <c r="D34" s="105" t="s">
        <v>119</v>
      </c>
      <c r="E34" s="105"/>
      <c r="F34" s="105"/>
      <c r="G34" s="106">
        <v>0.0</v>
      </c>
      <c r="H34" s="105">
        <v>4.0</v>
      </c>
      <c r="I34" s="105">
        <v>16.0</v>
      </c>
      <c r="J34" s="105">
        <v>9.0</v>
      </c>
      <c r="K34" s="105">
        <v>0.0</v>
      </c>
      <c r="L34" s="107"/>
      <c r="M34" s="105">
        <v>0.0</v>
      </c>
      <c r="N34" s="105">
        <v>0.0</v>
      </c>
      <c r="O34" s="105">
        <v>0.0</v>
      </c>
      <c r="P34" s="107"/>
      <c r="Q34" s="105">
        <v>0.0</v>
      </c>
      <c r="R34" s="105">
        <v>0.0</v>
      </c>
      <c r="S34" s="105">
        <v>0.0</v>
      </c>
      <c r="T34" s="293">
        <f t="shared" si="6"/>
        <v>0</v>
      </c>
      <c r="U34" s="107"/>
      <c r="V34" s="105">
        <v>0.0</v>
      </c>
      <c r="W34" s="105">
        <v>0.0</v>
      </c>
      <c r="X34" s="105">
        <v>0.0</v>
      </c>
      <c r="Y34" s="105">
        <v>0.0</v>
      </c>
      <c r="Z34" s="105">
        <v>0.0</v>
      </c>
      <c r="AA34" s="106">
        <v>0.0</v>
      </c>
      <c r="AB34" s="106">
        <v>0.0</v>
      </c>
      <c r="AC34" s="107"/>
      <c r="AD34" s="105">
        <v>0.0</v>
      </c>
      <c r="AE34" s="105">
        <v>0.0</v>
      </c>
      <c r="AF34" s="105">
        <v>0.0</v>
      </c>
      <c r="AG34" s="105">
        <v>0.0</v>
      </c>
      <c r="AH34" s="105">
        <v>0.0</v>
      </c>
      <c r="AI34" s="105">
        <v>0.0</v>
      </c>
      <c r="AJ34" s="106">
        <v>0.0</v>
      </c>
      <c r="AK34" s="106">
        <v>0.0</v>
      </c>
      <c r="AL34" s="107"/>
      <c r="AM34" s="105">
        <v>0.0</v>
      </c>
      <c r="AN34" s="105">
        <v>0.0</v>
      </c>
      <c r="AO34" s="105">
        <v>0.0</v>
      </c>
      <c r="AP34" s="105">
        <v>0.0</v>
      </c>
      <c r="AQ34" s="105">
        <v>0.0</v>
      </c>
      <c r="AR34" s="105">
        <v>0.0</v>
      </c>
      <c r="AS34" s="106">
        <v>0.0</v>
      </c>
      <c r="AT34" s="106">
        <v>0.0</v>
      </c>
      <c r="AU34" s="3"/>
      <c r="AV34" s="108">
        <f t="shared" ref="AV34:AX34" si="68">sum(Z34+AI34+AR34)</f>
        <v>0</v>
      </c>
      <c r="AW34" s="109">
        <f t="shared" si="68"/>
        <v>0</v>
      </c>
      <c r="AX34" s="109">
        <f t="shared" si="68"/>
        <v>0</v>
      </c>
      <c r="AY34" s="107"/>
      <c r="AZ34" s="105">
        <v>2.0</v>
      </c>
      <c r="BA34" s="105">
        <v>2.0</v>
      </c>
      <c r="BB34" s="105">
        <v>0.0</v>
      </c>
      <c r="BC34" s="105">
        <v>1.0</v>
      </c>
      <c r="BD34" s="105">
        <v>1.0</v>
      </c>
      <c r="BE34" s="106">
        <v>900.0</v>
      </c>
      <c r="BF34" s="106">
        <v>2500.0</v>
      </c>
      <c r="BG34" s="107"/>
      <c r="BH34" s="105">
        <v>0.0</v>
      </c>
      <c r="BI34" s="105">
        <v>0.0</v>
      </c>
      <c r="BJ34" s="105">
        <v>0.0</v>
      </c>
      <c r="BK34" s="105">
        <v>0.0</v>
      </c>
      <c r="BL34" s="105">
        <v>0.0</v>
      </c>
      <c r="BM34" s="105">
        <v>0.0</v>
      </c>
      <c r="BN34" s="106">
        <v>0.0</v>
      </c>
      <c r="BO34" s="106">
        <v>0.0</v>
      </c>
      <c r="BP34" s="107"/>
      <c r="BQ34" s="105">
        <v>6.0</v>
      </c>
      <c r="BR34" s="105">
        <v>6.0</v>
      </c>
      <c r="BS34" s="105">
        <v>0.0</v>
      </c>
      <c r="BT34" s="105">
        <v>0.0</v>
      </c>
      <c r="BU34" s="105">
        <v>1.0</v>
      </c>
      <c r="BV34" s="105">
        <v>1.0</v>
      </c>
      <c r="BW34" s="106">
        <v>5000.0</v>
      </c>
      <c r="BX34" s="106">
        <v>5000.0</v>
      </c>
      <c r="BY34" s="3"/>
      <c r="BZ34" s="108">
        <f t="shared" ref="BZ34:CB34" si="69">sum(BD34+BM34+BV34)</f>
        <v>2</v>
      </c>
      <c r="CA34" s="109">
        <f t="shared" si="69"/>
        <v>5900</v>
      </c>
      <c r="CB34" s="109">
        <f t="shared" si="69"/>
        <v>7500</v>
      </c>
      <c r="CC34" s="107"/>
      <c r="CD34" s="108">
        <f t="shared" ref="CD34:CH34" si="70">AV34+BZ34</f>
        <v>2</v>
      </c>
      <c r="CE34" s="109">
        <f t="shared" si="70"/>
        <v>5900</v>
      </c>
      <c r="CF34" s="109">
        <f t="shared" si="70"/>
        <v>7500</v>
      </c>
      <c r="CG34" s="108">
        <f t="shared" si="70"/>
        <v>0</v>
      </c>
      <c r="CH34" s="328">
        <f t="shared" si="70"/>
        <v>4</v>
      </c>
    </row>
    <row r="35" ht="14.25" customHeight="1">
      <c r="A35" s="103"/>
      <c r="B35" s="104">
        <f t="shared" si="10"/>
        <v>44735</v>
      </c>
      <c r="C35" s="97"/>
      <c r="D35" s="105" t="s">
        <v>119</v>
      </c>
      <c r="E35" s="105"/>
      <c r="F35" s="105"/>
      <c r="G35" s="106">
        <v>0.0</v>
      </c>
      <c r="H35" s="105">
        <v>7.0</v>
      </c>
      <c r="I35" s="105">
        <v>27.0</v>
      </c>
      <c r="J35" s="105">
        <v>9.0</v>
      </c>
      <c r="K35" s="105">
        <v>2.0</v>
      </c>
      <c r="L35" s="107"/>
      <c r="M35" s="105">
        <v>0.0</v>
      </c>
      <c r="N35" s="105">
        <v>0.0</v>
      </c>
      <c r="O35" s="105">
        <v>0.0</v>
      </c>
      <c r="P35" s="107"/>
      <c r="Q35" s="105">
        <v>0.0</v>
      </c>
      <c r="R35" s="105">
        <v>0.0</v>
      </c>
      <c r="S35" s="105">
        <v>0.0</v>
      </c>
      <c r="T35" s="293">
        <f t="shared" si="6"/>
        <v>2</v>
      </c>
      <c r="U35" s="107"/>
      <c r="V35" s="105">
        <v>0.0</v>
      </c>
      <c r="W35" s="105">
        <v>0.0</v>
      </c>
      <c r="X35" s="105">
        <v>0.0</v>
      </c>
      <c r="Y35" s="105">
        <v>0.0</v>
      </c>
      <c r="Z35" s="105">
        <v>0.0</v>
      </c>
      <c r="AA35" s="106">
        <v>0.0</v>
      </c>
      <c r="AB35" s="106">
        <v>0.0</v>
      </c>
      <c r="AC35" s="107"/>
      <c r="AD35" s="105">
        <v>0.0</v>
      </c>
      <c r="AE35" s="105">
        <v>0.0</v>
      </c>
      <c r="AF35" s="105">
        <v>0.0</v>
      </c>
      <c r="AG35" s="105">
        <v>0.0</v>
      </c>
      <c r="AH35" s="105">
        <v>0.0</v>
      </c>
      <c r="AI35" s="105">
        <v>0.0</v>
      </c>
      <c r="AJ35" s="106">
        <v>0.0</v>
      </c>
      <c r="AK35" s="106">
        <v>0.0</v>
      </c>
      <c r="AL35" s="107"/>
      <c r="AM35" s="105">
        <v>0.0</v>
      </c>
      <c r="AN35" s="105">
        <v>0.0</v>
      </c>
      <c r="AO35" s="105">
        <v>0.0</v>
      </c>
      <c r="AP35" s="105">
        <v>0.0</v>
      </c>
      <c r="AQ35" s="105">
        <v>0.0</v>
      </c>
      <c r="AR35" s="105">
        <v>0.0</v>
      </c>
      <c r="AS35" s="106">
        <v>0.0</v>
      </c>
      <c r="AT35" s="106">
        <v>0.0</v>
      </c>
      <c r="AU35" s="3"/>
      <c r="AV35" s="108">
        <f t="shared" ref="AV35:AX35" si="71">sum(Z35+AI35+AR35)</f>
        <v>0</v>
      </c>
      <c r="AW35" s="109">
        <f t="shared" si="71"/>
        <v>0</v>
      </c>
      <c r="AX35" s="109">
        <f t="shared" si="71"/>
        <v>0</v>
      </c>
      <c r="AY35" s="107"/>
      <c r="AZ35" s="105">
        <v>3.0</v>
      </c>
      <c r="BA35" s="105">
        <v>3.0</v>
      </c>
      <c r="BB35" s="105">
        <v>0.0</v>
      </c>
      <c r="BC35" s="105">
        <v>4.0</v>
      </c>
      <c r="BD35" s="105">
        <v>0.0</v>
      </c>
      <c r="BE35" s="106">
        <v>0.0</v>
      </c>
      <c r="BF35" s="106">
        <v>0.0</v>
      </c>
      <c r="BG35" s="107"/>
      <c r="BH35" s="105">
        <v>0.0</v>
      </c>
      <c r="BI35" s="105">
        <v>0.0</v>
      </c>
      <c r="BJ35" s="105">
        <v>0.0</v>
      </c>
      <c r="BK35" s="105">
        <v>0.0</v>
      </c>
      <c r="BL35" s="105">
        <v>0.0</v>
      </c>
      <c r="BM35" s="105">
        <v>0.0</v>
      </c>
      <c r="BN35" s="106">
        <v>0.0</v>
      </c>
      <c r="BO35" s="106">
        <v>0.0</v>
      </c>
      <c r="BP35" s="107"/>
      <c r="BQ35" s="105">
        <v>4.0</v>
      </c>
      <c r="BR35" s="105">
        <v>4.0</v>
      </c>
      <c r="BS35" s="105">
        <v>0.0</v>
      </c>
      <c r="BT35" s="105">
        <v>0.0</v>
      </c>
      <c r="BU35" s="105">
        <v>7.0</v>
      </c>
      <c r="BV35" s="105">
        <v>0.0</v>
      </c>
      <c r="BW35" s="106">
        <v>0.0</v>
      </c>
      <c r="BX35" s="106">
        <v>0.0</v>
      </c>
      <c r="BY35" s="3"/>
      <c r="BZ35" s="108">
        <f t="shared" ref="BZ35:CB35" si="72">sum(BD35+BM35+BV35)</f>
        <v>0</v>
      </c>
      <c r="CA35" s="109">
        <f t="shared" si="72"/>
        <v>0</v>
      </c>
      <c r="CB35" s="109">
        <f t="shared" si="72"/>
        <v>0</v>
      </c>
      <c r="CC35" s="107"/>
      <c r="CD35" s="108">
        <f t="shared" ref="CD35:CH35" si="73">AV35+BZ35</f>
        <v>0</v>
      </c>
      <c r="CE35" s="109">
        <f t="shared" si="73"/>
        <v>0</v>
      </c>
      <c r="CF35" s="109">
        <f t="shared" si="73"/>
        <v>0</v>
      </c>
      <c r="CG35" s="108">
        <f t="shared" si="73"/>
        <v>0</v>
      </c>
      <c r="CH35" s="328">
        <f t="shared" si="73"/>
        <v>3</v>
      </c>
    </row>
    <row r="36" ht="14.25" customHeight="1">
      <c r="A36" s="103"/>
      <c r="B36" s="104">
        <f t="shared" si="10"/>
        <v>44736</v>
      </c>
      <c r="C36" s="97"/>
      <c r="D36" s="105" t="s">
        <v>119</v>
      </c>
      <c r="E36" s="105"/>
      <c r="F36" s="105"/>
      <c r="G36" s="106">
        <v>0.0</v>
      </c>
      <c r="H36" s="105">
        <v>9.0</v>
      </c>
      <c r="I36" s="105">
        <v>19.0</v>
      </c>
      <c r="J36" s="105">
        <v>14.0</v>
      </c>
      <c r="K36" s="105">
        <v>4.0</v>
      </c>
      <c r="L36" s="107"/>
      <c r="M36" s="105">
        <v>0.0</v>
      </c>
      <c r="N36" s="105">
        <v>0.0</v>
      </c>
      <c r="O36" s="105">
        <v>0.0</v>
      </c>
      <c r="P36" s="107"/>
      <c r="Q36" s="105">
        <v>0.0</v>
      </c>
      <c r="R36" s="105">
        <v>0.0</v>
      </c>
      <c r="S36" s="105">
        <v>0.0</v>
      </c>
      <c r="T36" s="293">
        <f t="shared" si="6"/>
        <v>4</v>
      </c>
      <c r="U36" s="107"/>
      <c r="V36" s="105">
        <v>0.0</v>
      </c>
      <c r="W36" s="105">
        <v>0.0</v>
      </c>
      <c r="X36" s="105">
        <v>0.0</v>
      </c>
      <c r="Y36" s="105">
        <v>0.0</v>
      </c>
      <c r="Z36" s="105">
        <v>0.0</v>
      </c>
      <c r="AA36" s="106">
        <v>0.0</v>
      </c>
      <c r="AB36" s="106">
        <v>0.0</v>
      </c>
      <c r="AC36" s="107"/>
      <c r="AD36" s="105">
        <v>0.0</v>
      </c>
      <c r="AE36" s="105">
        <v>0.0</v>
      </c>
      <c r="AF36" s="105">
        <v>0.0</v>
      </c>
      <c r="AG36" s="105">
        <v>0.0</v>
      </c>
      <c r="AH36" s="105">
        <v>0.0</v>
      </c>
      <c r="AI36" s="105">
        <v>0.0</v>
      </c>
      <c r="AJ36" s="106">
        <v>0.0</v>
      </c>
      <c r="AK36" s="106">
        <v>0.0</v>
      </c>
      <c r="AL36" s="107"/>
      <c r="AM36" s="105">
        <v>0.0</v>
      </c>
      <c r="AN36" s="105">
        <v>0.0</v>
      </c>
      <c r="AO36" s="105">
        <v>0.0</v>
      </c>
      <c r="AP36" s="105">
        <v>0.0</v>
      </c>
      <c r="AQ36" s="105">
        <v>0.0</v>
      </c>
      <c r="AR36" s="105">
        <v>0.0</v>
      </c>
      <c r="AS36" s="106">
        <v>0.0</v>
      </c>
      <c r="AT36" s="106">
        <v>0.0</v>
      </c>
      <c r="AU36" s="3"/>
      <c r="AV36" s="108">
        <f t="shared" ref="AV36:AX36" si="74">sum(Z36+AI36+AR36)</f>
        <v>0</v>
      </c>
      <c r="AW36" s="109">
        <f t="shared" si="74"/>
        <v>0</v>
      </c>
      <c r="AX36" s="109">
        <f t="shared" si="74"/>
        <v>0</v>
      </c>
      <c r="AY36" s="107"/>
      <c r="AZ36" s="105">
        <v>2.0</v>
      </c>
      <c r="BA36" s="105">
        <v>1.0</v>
      </c>
      <c r="BB36" s="105">
        <v>1.0</v>
      </c>
      <c r="BC36" s="105">
        <v>1.0</v>
      </c>
      <c r="BD36" s="105">
        <v>1.0</v>
      </c>
      <c r="BE36" s="106">
        <v>500.0</v>
      </c>
      <c r="BF36" s="106">
        <v>2500.0</v>
      </c>
      <c r="BG36" s="107"/>
      <c r="BH36" s="105">
        <v>0.0</v>
      </c>
      <c r="BI36" s="105">
        <v>0.0</v>
      </c>
      <c r="BJ36" s="105">
        <v>0.0</v>
      </c>
      <c r="BK36" s="105">
        <v>0.0</v>
      </c>
      <c r="BL36" s="105">
        <v>0.0</v>
      </c>
      <c r="BM36" s="105">
        <v>0.0</v>
      </c>
      <c r="BN36" s="106">
        <v>0.0</v>
      </c>
      <c r="BO36" s="106">
        <v>0.0</v>
      </c>
      <c r="BP36" s="107"/>
      <c r="BQ36" s="105">
        <v>8.0</v>
      </c>
      <c r="BR36" s="105">
        <v>2.0</v>
      </c>
      <c r="BS36" s="105">
        <v>6.0</v>
      </c>
      <c r="BT36" s="105">
        <v>0.0</v>
      </c>
      <c r="BU36" s="105">
        <v>4.0</v>
      </c>
      <c r="BV36" s="105">
        <v>1.0</v>
      </c>
      <c r="BW36" s="106">
        <v>3000.0</v>
      </c>
      <c r="BX36" s="106">
        <v>3000.0</v>
      </c>
      <c r="BY36" s="3"/>
      <c r="BZ36" s="108">
        <f t="shared" ref="BZ36:CB36" si="75">sum(BD36+BM36+BV36)</f>
        <v>2</v>
      </c>
      <c r="CA36" s="109">
        <f t="shared" si="75"/>
        <v>3500</v>
      </c>
      <c r="CB36" s="109">
        <f t="shared" si="75"/>
        <v>5500</v>
      </c>
      <c r="CC36" s="107"/>
      <c r="CD36" s="108">
        <f t="shared" ref="CD36:CH36" si="76">AV36+BZ36</f>
        <v>2</v>
      </c>
      <c r="CE36" s="109">
        <f t="shared" si="76"/>
        <v>3500</v>
      </c>
      <c r="CF36" s="109">
        <f t="shared" si="76"/>
        <v>5500</v>
      </c>
      <c r="CG36" s="108">
        <f t="shared" si="76"/>
        <v>0</v>
      </c>
      <c r="CH36" s="328">
        <f t="shared" si="76"/>
        <v>4</v>
      </c>
    </row>
    <row r="37" ht="14.25" customHeight="1">
      <c r="A37" s="103"/>
      <c r="B37" s="104">
        <f t="shared" si="10"/>
        <v>44737</v>
      </c>
      <c r="C37" s="97"/>
      <c r="D37" s="105" t="s">
        <v>119</v>
      </c>
      <c r="E37" s="105"/>
      <c r="F37" s="105"/>
      <c r="G37" s="106">
        <v>0.0</v>
      </c>
      <c r="H37" s="105">
        <v>9.0</v>
      </c>
      <c r="I37" s="105">
        <v>13.0</v>
      </c>
      <c r="J37" s="105">
        <v>4.0</v>
      </c>
      <c r="K37" s="105">
        <v>1.0</v>
      </c>
      <c r="L37" s="107"/>
      <c r="M37" s="105">
        <v>0.0</v>
      </c>
      <c r="N37" s="105">
        <v>0.0</v>
      </c>
      <c r="O37" s="105">
        <v>0.0</v>
      </c>
      <c r="P37" s="107"/>
      <c r="Q37" s="105">
        <v>0.0</v>
      </c>
      <c r="R37" s="105">
        <v>0.0</v>
      </c>
      <c r="S37" s="105">
        <v>0.0</v>
      </c>
      <c r="T37" s="293">
        <f t="shared" si="6"/>
        <v>1</v>
      </c>
      <c r="U37" s="107"/>
      <c r="V37" s="105">
        <v>0.0</v>
      </c>
      <c r="W37" s="105">
        <v>0.0</v>
      </c>
      <c r="X37" s="105">
        <v>0.0</v>
      </c>
      <c r="Y37" s="105">
        <v>0.0</v>
      </c>
      <c r="Z37" s="105">
        <v>0.0</v>
      </c>
      <c r="AA37" s="106">
        <v>0.0</v>
      </c>
      <c r="AB37" s="106">
        <v>0.0</v>
      </c>
      <c r="AC37" s="107"/>
      <c r="AD37" s="105">
        <v>0.0</v>
      </c>
      <c r="AE37" s="105">
        <v>0.0</v>
      </c>
      <c r="AF37" s="105">
        <v>0.0</v>
      </c>
      <c r="AG37" s="105">
        <v>0.0</v>
      </c>
      <c r="AH37" s="105">
        <v>0.0</v>
      </c>
      <c r="AI37" s="105">
        <v>0.0</v>
      </c>
      <c r="AJ37" s="106">
        <v>0.0</v>
      </c>
      <c r="AK37" s="106">
        <v>0.0</v>
      </c>
      <c r="AL37" s="107"/>
      <c r="AM37" s="105">
        <v>0.0</v>
      </c>
      <c r="AN37" s="105">
        <v>0.0</v>
      </c>
      <c r="AO37" s="105">
        <v>0.0</v>
      </c>
      <c r="AP37" s="105">
        <v>0.0</v>
      </c>
      <c r="AQ37" s="105">
        <v>0.0</v>
      </c>
      <c r="AR37" s="105">
        <v>0.0</v>
      </c>
      <c r="AS37" s="106">
        <v>0.0</v>
      </c>
      <c r="AT37" s="106">
        <v>0.0</v>
      </c>
      <c r="AU37" s="3"/>
      <c r="AV37" s="108">
        <f t="shared" ref="AV37:AX37" si="77">sum(Z37+AI37+AR37)</f>
        <v>0</v>
      </c>
      <c r="AW37" s="109">
        <f t="shared" si="77"/>
        <v>0</v>
      </c>
      <c r="AX37" s="109">
        <f t="shared" si="77"/>
        <v>0</v>
      </c>
      <c r="AY37" s="107"/>
      <c r="AZ37" s="105">
        <v>0.0</v>
      </c>
      <c r="BA37" s="105">
        <v>0.0</v>
      </c>
      <c r="BB37" s="105">
        <v>0.0</v>
      </c>
      <c r="BC37" s="105">
        <v>7.0</v>
      </c>
      <c r="BD37" s="105">
        <v>0.0</v>
      </c>
      <c r="BE37" s="106">
        <v>0.0</v>
      </c>
      <c r="BF37" s="106">
        <v>0.0</v>
      </c>
      <c r="BG37" s="107"/>
      <c r="BH37" s="105">
        <v>0.0</v>
      </c>
      <c r="BI37" s="105">
        <v>0.0</v>
      </c>
      <c r="BJ37" s="105">
        <v>0.0</v>
      </c>
      <c r="BK37" s="105">
        <v>0.0</v>
      </c>
      <c r="BL37" s="105">
        <v>0.0</v>
      </c>
      <c r="BM37" s="105">
        <v>0.0</v>
      </c>
      <c r="BN37" s="106">
        <v>0.0</v>
      </c>
      <c r="BO37" s="106">
        <v>0.0</v>
      </c>
      <c r="BP37" s="107"/>
      <c r="BQ37" s="105">
        <v>3.0</v>
      </c>
      <c r="BR37" s="105">
        <v>3.0</v>
      </c>
      <c r="BS37" s="105">
        <v>0.0</v>
      </c>
      <c r="BT37" s="105">
        <v>0.0</v>
      </c>
      <c r="BU37" s="105">
        <v>15.0</v>
      </c>
      <c r="BV37" s="105">
        <v>0.0</v>
      </c>
      <c r="BW37" s="106">
        <v>0.0</v>
      </c>
      <c r="BX37" s="106">
        <v>0.0</v>
      </c>
      <c r="BY37" s="3"/>
      <c r="BZ37" s="108">
        <f t="shared" ref="BZ37:CB37" si="78">sum(BD37+BM37+BV37)</f>
        <v>0</v>
      </c>
      <c r="CA37" s="109">
        <f t="shared" si="78"/>
        <v>0</v>
      </c>
      <c r="CB37" s="109">
        <f t="shared" si="78"/>
        <v>0</v>
      </c>
      <c r="CC37" s="107"/>
      <c r="CD37" s="108">
        <f t="shared" ref="CD37:CH37" si="79">AV37+BZ37</f>
        <v>0</v>
      </c>
      <c r="CE37" s="109">
        <f t="shared" si="79"/>
        <v>0</v>
      </c>
      <c r="CF37" s="109">
        <f t="shared" si="79"/>
        <v>0</v>
      </c>
      <c r="CG37" s="108">
        <f t="shared" si="79"/>
        <v>0</v>
      </c>
      <c r="CH37" s="328">
        <f t="shared" si="79"/>
        <v>0</v>
      </c>
    </row>
    <row r="38" ht="14.25" customHeight="1">
      <c r="A38" s="103"/>
      <c r="B38" s="104">
        <f t="shared" si="10"/>
        <v>44738</v>
      </c>
      <c r="C38" s="97"/>
      <c r="D38" s="105" t="s">
        <v>119</v>
      </c>
      <c r="E38" s="105"/>
      <c r="F38" s="105"/>
      <c r="G38" s="106">
        <v>0.0</v>
      </c>
      <c r="H38" s="105">
        <v>8.0</v>
      </c>
      <c r="I38" s="105">
        <v>11.0</v>
      </c>
      <c r="J38" s="105">
        <v>3.0</v>
      </c>
      <c r="K38" s="105">
        <v>0.0</v>
      </c>
      <c r="L38" s="107"/>
      <c r="M38" s="105">
        <v>0.0</v>
      </c>
      <c r="N38" s="105">
        <v>0.0</v>
      </c>
      <c r="O38" s="105">
        <v>0.0</v>
      </c>
      <c r="P38" s="107"/>
      <c r="Q38" s="105">
        <v>0.0</v>
      </c>
      <c r="R38" s="105">
        <v>0.0</v>
      </c>
      <c r="S38" s="105">
        <v>0.0</v>
      </c>
      <c r="T38" s="293">
        <f t="shared" si="6"/>
        <v>0</v>
      </c>
      <c r="U38" s="107"/>
      <c r="V38" s="105">
        <v>0.0</v>
      </c>
      <c r="W38" s="105">
        <v>0.0</v>
      </c>
      <c r="X38" s="105">
        <v>0.0</v>
      </c>
      <c r="Y38" s="105">
        <v>0.0</v>
      </c>
      <c r="Z38" s="105">
        <v>0.0</v>
      </c>
      <c r="AA38" s="106">
        <v>0.0</v>
      </c>
      <c r="AB38" s="106">
        <v>0.0</v>
      </c>
      <c r="AC38" s="107"/>
      <c r="AD38" s="105">
        <v>0.0</v>
      </c>
      <c r="AE38" s="105">
        <v>0.0</v>
      </c>
      <c r="AF38" s="105">
        <v>0.0</v>
      </c>
      <c r="AG38" s="105">
        <v>0.0</v>
      </c>
      <c r="AH38" s="105">
        <v>0.0</v>
      </c>
      <c r="AI38" s="105">
        <v>0.0</v>
      </c>
      <c r="AJ38" s="106">
        <v>0.0</v>
      </c>
      <c r="AK38" s="106">
        <v>0.0</v>
      </c>
      <c r="AL38" s="107"/>
      <c r="AM38" s="105">
        <v>0.0</v>
      </c>
      <c r="AN38" s="105">
        <v>0.0</v>
      </c>
      <c r="AO38" s="105">
        <v>0.0</v>
      </c>
      <c r="AP38" s="105">
        <v>0.0</v>
      </c>
      <c r="AQ38" s="105">
        <v>0.0</v>
      </c>
      <c r="AR38" s="105">
        <v>0.0</v>
      </c>
      <c r="AS38" s="106">
        <v>0.0</v>
      </c>
      <c r="AT38" s="106">
        <v>0.0</v>
      </c>
      <c r="AU38" s="3"/>
      <c r="AV38" s="108">
        <f t="shared" ref="AV38:AX38" si="80">sum(Z38+AI38+AR38)</f>
        <v>0</v>
      </c>
      <c r="AW38" s="109">
        <f t="shared" si="80"/>
        <v>0</v>
      </c>
      <c r="AX38" s="109">
        <f t="shared" si="80"/>
        <v>0</v>
      </c>
      <c r="AY38" s="107"/>
      <c r="AZ38" s="105">
        <v>0.0</v>
      </c>
      <c r="BA38" s="105">
        <v>0.0</v>
      </c>
      <c r="BB38" s="105">
        <v>0.0</v>
      </c>
      <c r="BC38" s="105">
        <v>9.0</v>
      </c>
      <c r="BD38" s="105">
        <v>0.0</v>
      </c>
      <c r="BE38" s="106">
        <v>0.0</v>
      </c>
      <c r="BF38" s="106">
        <v>0.0</v>
      </c>
      <c r="BG38" s="107"/>
      <c r="BH38" s="105">
        <v>0.0</v>
      </c>
      <c r="BI38" s="105">
        <v>0.0</v>
      </c>
      <c r="BJ38" s="105">
        <v>0.0</v>
      </c>
      <c r="BK38" s="105">
        <v>0.0</v>
      </c>
      <c r="BL38" s="105">
        <v>0.0</v>
      </c>
      <c r="BM38" s="105">
        <v>0.0</v>
      </c>
      <c r="BN38" s="106">
        <v>0.0</v>
      </c>
      <c r="BO38" s="106">
        <v>0.0</v>
      </c>
      <c r="BP38" s="107"/>
      <c r="BQ38" s="105">
        <v>1.0</v>
      </c>
      <c r="BR38" s="105">
        <v>1.0</v>
      </c>
      <c r="BS38" s="105">
        <v>0.0</v>
      </c>
      <c r="BT38" s="105">
        <v>0.0</v>
      </c>
      <c r="BU38" s="105">
        <v>12.0</v>
      </c>
      <c r="BV38" s="105">
        <v>0.0</v>
      </c>
      <c r="BW38" s="106">
        <v>0.0</v>
      </c>
      <c r="BX38" s="106">
        <v>0.0</v>
      </c>
      <c r="BY38" s="3"/>
      <c r="BZ38" s="108">
        <f t="shared" ref="BZ38:CB38" si="81">sum(BD38+BM38+BV38)</f>
        <v>0</v>
      </c>
      <c r="CA38" s="109">
        <f t="shared" si="81"/>
        <v>0</v>
      </c>
      <c r="CB38" s="109">
        <f t="shared" si="81"/>
        <v>0</v>
      </c>
      <c r="CC38" s="107"/>
      <c r="CD38" s="108">
        <f t="shared" ref="CD38:CH38" si="82">AV38+BZ38</f>
        <v>0</v>
      </c>
      <c r="CE38" s="109">
        <f t="shared" si="82"/>
        <v>0</v>
      </c>
      <c r="CF38" s="109">
        <f t="shared" si="82"/>
        <v>0</v>
      </c>
      <c r="CG38" s="108">
        <f t="shared" si="82"/>
        <v>0</v>
      </c>
      <c r="CH38" s="328">
        <f t="shared" si="82"/>
        <v>0</v>
      </c>
    </row>
    <row r="39" ht="14.25" customHeight="1">
      <c r="A39" s="103"/>
      <c r="B39" s="104">
        <f t="shared" si="10"/>
        <v>44739</v>
      </c>
      <c r="C39" s="97"/>
      <c r="D39" s="105" t="s">
        <v>119</v>
      </c>
      <c r="E39" s="105"/>
      <c r="F39" s="105"/>
      <c r="G39" s="106">
        <v>0.0</v>
      </c>
      <c r="H39" s="105">
        <v>8.0</v>
      </c>
      <c r="I39" s="105">
        <v>29.0</v>
      </c>
      <c r="J39" s="105">
        <v>16.0</v>
      </c>
      <c r="K39" s="105">
        <v>3.0</v>
      </c>
      <c r="L39" s="107"/>
      <c r="M39" s="105">
        <v>0.0</v>
      </c>
      <c r="N39" s="105">
        <v>0.0</v>
      </c>
      <c r="O39" s="105">
        <v>0.0</v>
      </c>
      <c r="P39" s="107"/>
      <c r="Q39" s="105">
        <v>0.0</v>
      </c>
      <c r="R39" s="105">
        <v>0.0</v>
      </c>
      <c r="S39" s="105">
        <v>0.0</v>
      </c>
      <c r="T39" s="293">
        <f t="shared" si="6"/>
        <v>3</v>
      </c>
      <c r="U39" s="107"/>
      <c r="V39" s="105">
        <v>0.0</v>
      </c>
      <c r="W39" s="105">
        <v>0.0</v>
      </c>
      <c r="X39" s="105">
        <v>0.0</v>
      </c>
      <c r="Y39" s="105">
        <v>0.0</v>
      </c>
      <c r="Z39" s="105">
        <v>0.0</v>
      </c>
      <c r="AA39" s="106">
        <v>0.0</v>
      </c>
      <c r="AB39" s="106">
        <v>0.0</v>
      </c>
      <c r="AC39" s="107"/>
      <c r="AD39" s="105">
        <v>0.0</v>
      </c>
      <c r="AE39" s="105">
        <v>0.0</v>
      </c>
      <c r="AF39" s="105">
        <v>0.0</v>
      </c>
      <c r="AG39" s="105">
        <v>0.0</v>
      </c>
      <c r="AH39" s="105">
        <v>0.0</v>
      </c>
      <c r="AI39" s="105">
        <v>0.0</v>
      </c>
      <c r="AJ39" s="106">
        <v>0.0</v>
      </c>
      <c r="AK39" s="106">
        <v>0.0</v>
      </c>
      <c r="AL39" s="107"/>
      <c r="AM39" s="105">
        <v>0.0</v>
      </c>
      <c r="AN39" s="105">
        <v>0.0</v>
      </c>
      <c r="AO39" s="105">
        <v>0.0</v>
      </c>
      <c r="AP39" s="105">
        <v>0.0</v>
      </c>
      <c r="AQ39" s="105">
        <v>0.0</v>
      </c>
      <c r="AR39" s="105">
        <v>0.0</v>
      </c>
      <c r="AS39" s="106">
        <v>0.0</v>
      </c>
      <c r="AT39" s="106">
        <v>0.0</v>
      </c>
      <c r="AU39" s="110"/>
      <c r="AV39" s="108">
        <f t="shared" ref="AV39:AX39" si="83">sum(Z39+AI39+AR39)</f>
        <v>0</v>
      </c>
      <c r="AW39" s="109">
        <f t="shared" si="83"/>
        <v>0</v>
      </c>
      <c r="AX39" s="109">
        <f t="shared" si="83"/>
        <v>0</v>
      </c>
      <c r="AY39" s="107"/>
      <c r="AZ39" s="105">
        <v>5.0</v>
      </c>
      <c r="BA39" s="105">
        <v>5.0</v>
      </c>
      <c r="BB39" s="105">
        <v>0.0</v>
      </c>
      <c r="BC39" s="105">
        <v>3.0</v>
      </c>
      <c r="BD39" s="105">
        <v>0.0</v>
      </c>
      <c r="BE39" s="106">
        <v>0.0</v>
      </c>
      <c r="BF39" s="106">
        <v>0.0</v>
      </c>
      <c r="BG39" s="107"/>
      <c r="BH39" s="105">
        <v>0.0</v>
      </c>
      <c r="BI39" s="105">
        <v>0.0</v>
      </c>
      <c r="BJ39" s="105">
        <v>0.0</v>
      </c>
      <c r="BK39" s="105">
        <v>0.0</v>
      </c>
      <c r="BL39" s="105">
        <v>0.0</v>
      </c>
      <c r="BM39" s="105">
        <v>0.0</v>
      </c>
      <c r="BN39" s="106">
        <v>0.0</v>
      </c>
      <c r="BO39" s="106">
        <v>0.0</v>
      </c>
      <c r="BP39" s="107"/>
      <c r="BQ39" s="105">
        <v>5.0</v>
      </c>
      <c r="BR39" s="105">
        <v>1.0</v>
      </c>
      <c r="BS39" s="105">
        <v>4.0</v>
      </c>
      <c r="BT39" s="105">
        <v>0.0</v>
      </c>
      <c r="BU39" s="105">
        <v>13.0</v>
      </c>
      <c r="BV39" s="105">
        <v>0.0</v>
      </c>
      <c r="BW39" s="106">
        <v>0.0</v>
      </c>
      <c r="BX39" s="106">
        <v>0.0</v>
      </c>
      <c r="BY39" s="110"/>
      <c r="BZ39" s="108">
        <f t="shared" ref="BZ39:CB39" si="84">sum(BD39+BM39+BV39)</f>
        <v>0</v>
      </c>
      <c r="CA39" s="109">
        <f t="shared" si="84"/>
        <v>0</v>
      </c>
      <c r="CB39" s="109">
        <f t="shared" si="84"/>
        <v>0</v>
      </c>
      <c r="CC39" s="107"/>
      <c r="CD39" s="108">
        <f t="shared" ref="CD39:CH39" si="85">AV39+BZ39</f>
        <v>0</v>
      </c>
      <c r="CE39" s="109">
        <f t="shared" si="85"/>
        <v>0</v>
      </c>
      <c r="CF39" s="109">
        <f t="shared" si="85"/>
        <v>0</v>
      </c>
      <c r="CG39" s="108">
        <f t="shared" si="85"/>
        <v>0</v>
      </c>
      <c r="CH39" s="328">
        <f t="shared" si="85"/>
        <v>5</v>
      </c>
    </row>
    <row r="40" ht="14.25" customHeight="1">
      <c r="A40" s="103"/>
      <c r="B40" s="104">
        <f t="shared" si="10"/>
        <v>44740</v>
      </c>
      <c r="C40" s="97"/>
      <c r="D40" s="105" t="s">
        <v>119</v>
      </c>
      <c r="E40" s="105"/>
      <c r="F40" s="105"/>
      <c r="G40" s="106">
        <v>0.0</v>
      </c>
      <c r="H40" s="105">
        <v>5.0</v>
      </c>
      <c r="I40" s="105">
        <v>17.0</v>
      </c>
      <c r="J40" s="105">
        <v>11.0</v>
      </c>
      <c r="K40" s="105">
        <v>2.0</v>
      </c>
      <c r="L40" s="107"/>
      <c r="M40" s="105">
        <v>0.0</v>
      </c>
      <c r="N40" s="105">
        <v>0.0</v>
      </c>
      <c r="O40" s="105">
        <v>0.0</v>
      </c>
      <c r="P40" s="107"/>
      <c r="Q40" s="105">
        <v>0.0</v>
      </c>
      <c r="R40" s="105">
        <v>0.0</v>
      </c>
      <c r="S40" s="105">
        <v>0.0</v>
      </c>
      <c r="T40" s="293">
        <f t="shared" si="6"/>
        <v>2</v>
      </c>
      <c r="U40" s="107"/>
      <c r="V40" s="105">
        <v>0.0</v>
      </c>
      <c r="W40" s="105">
        <v>0.0</v>
      </c>
      <c r="X40" s="105">
        <v>0.0</v>
      </c>
      <c r="Y40" s="105">
        <v>0.0</v>
      </c>
      <c r="Z40" s="105">
        <v>0.0</v>
      </c>
      <c r="AA40" s="106">
        <v>0.0</v>
      </c>
      <c r="AB40" s="106">
        <v>0.0</v>
      </c>
      <c r="AC40" s="107"/>
      <c r="AD40" s="105">
        <v>0.0</v>
      </c>
      <c r="AE40" s="105">
        <v>0.0</v>
      </c>
      <c r="AF40" s="105">
        <v>0.0</v>
      </c>
      <c r="AG40" s="105">
        <v>0.0</v>
      </c>
      <c r="AH40" s="105">
        <v>0.0</v>
      </c>
      <c r="AI40" s="105">
        <v>0.0</v>
      </c>
      <c r="AJ40" s="106">
        <v>0.0</v>
      </c>
      <c r="AK40" s="106">
        <v>0.0</v>
      </c>
      <c r="AL40" s="107"/>
      <c r="AM40" s="105">
        <v>0.0</v>
      </c>
      <c r="AN40" s="105">
        <v>0.0</v>
      </c>
      <c r="AO40" s="105">
        <v>0.0</v>
      </c>
      <c r="AP40" s="105">
        <v>0.0</v>
      </c>
      <c r="AQ40" s="105">
        <v>0.0</v>
      </c>
      <c r="AR40" s="105">
        <v>0.0</v>
      </c>
      <c r="AS40" s="106">
        <v>0.0</v>
      </c>
      <c r="AT40" s="106">
        <v>0.0</v>
      </c>
      <c r="AU40" s="110"/>
      <c r="AV40" s="108">
        <f t="shared" ref="AV40:AX40" si="86">sum(Z40+AI40+AR40)</f>
        <v>0</v>
      </c>
      <c r="AW40" s="109">
        <f t="shared" si="86"/>
        <v>0</v>
      </c>
      <c r="AX40" s="109">
        <f t="shared" si="86"/>
        <v>0</v>
      </c>
      <c r="AY40" s="107"/>
      <c r="AZ40" s="105">
        <v>3.0</v>
      </c>
      <c r="BA40" s="105">
        <v>2.0</v>
      </c>
      <c r="BB40" s="105">
        <v>1.0</v>
      </c>
      <c r="BC40" s="105">
        <v>5.0</v>
      </c>
      <c r="BD40" s="105">
        <v>1.0</v>
      </c>
      <c r="BE40" s="106">
        <v>1000.0</v>
      </c>
      <c r="BF40" s="106">
        <v>2500.0</v>
      </c>
      <c r="BG40" s="107"/>
      <c r="BH40" s="105">
        <v>0.0</v>
      </c>
      <c r="BI40" s="105">
        <v>0.0</v>
      </c>
      <c r="BJ40" s="105">
        <v>0.0</v>
      </c>
      <c r="BK40" s="105">
        <v>0.0</v>
      </c>
      <c r="BL40" s="105">
        <v>0.0</v>
      </c>
      <c r="BM40" s="105">
        <v>0.0</v>
      </c>
      <c r="BN40" s="106">
        <v>0.0</v>
      </c>
      <c r="BO40" s="106">
        <v>0.0</v>
      </c>
      <c r="BP40" s="107"/>
      <c r="BQ40" s="105">
        <v>8.0</v>
      </c>
      <c r="BR40" s="105">
        <v>6.0</v>
      </c>
      <c r="BS40" s="105">
        <v>2.0</v>
      </c>
      <c r="BT40" s="105">
        <v>0.0</v>
      </c>
      <c r="BU40" s="105">
        <v>7.0</v>
      </c>
      <c r="BV40" s="105">
        <v>1.0</v>
      </c>
      <c r="BW40" s="106">
        <v>2000.0</v>
      </c>
      <c r="BX40" s="106">
        <v>5500.0</v>
      </c>
      <c r="BY40" s="110"/>
      <c r="BZ40" s="108">
        <f t="shared" ref="BZ40:CB40" si="87">sum(BD40+BM40+BV40)</f>
        <v>2</v>
      </c>
      <c r="CA40" s="109">
        <f t="shared" si="87"/>
        <v>3000</v>
      </c>
      <c r="CB40" s="109">
        <f t="shared" si="87"/>
        <v>8000</v>
      </c>
      <c r="CC40" s="107"/>
      <c r="CD40" s="108">
        <f t="shared" ref="CD40:CH40" si="88">AV40+BZ40</f>
        <v>2</v>
      </c>
      <c r="CE40" s="109">
        <f t="shared" si="88"/>
        <v>3000</v>
      </c>
      <c r="CF40" s="109">
        <f t="shared" si="88"/>
        <v>8000</v>
      </c>
      <c r="CG40" s="108">
        <f t="shared" si="88"/>
        <v>0</v>
      </c>
      <c r="CH40" s="328">
        <f t="shared" si="88"/>
        <v>5</v>
      </c>
    </row>
    <row r="41" ht="14.25" customHeight="1">
      <c r="A41" s="103"/>
      <c r="B41" s="104">
        <f t="shared" si="10"/>
        <v>44741</v>
      </c>
      <c r="C41" s="97"/>
      <c r="D41" s="105" t="s">
        <v>119</v>
      </c>
      <c r="E41" s="105"/>
      <c r="F41" s="105"/>
      <c r="G41" s="106">
        <v>0.0</v>
      </c>
      <c r="H41" s="105">
        <v>2.0</v>
      </c>
      <c r="I41" s="105">
        <v>13.0</v>
      </c>
      <c r="J41" s="105">
        <v>8.0</v>
      </c>
      <c r="K41" s="105">
        <v>2.0</v>
      </c>
      <c r="L41" s="107"/>
      <c r="M41" s="105">
        <v>0.0</v>
      </c>
      <c r="N41" s="105">
        <v>0.0</v>
      </c>
      <c r="O41" s="105">
        <v>0.0</v>
      </c>
      <c r="P41" s="107"/>
      <c r="Q41" s="105">
        <v>0.0</v>
      </c>
      <c r="R41" s="105">
        <v>0.0</v>
      </c>
      <c r="S41" s="105">
        <v>0.0</v>
      </c>
      <c r="T41" s="293">
        <f t="shared" si="6"/>
        <v>2</v>
      </c>
      <c r="U41" s="107"/>
      <c r="V41" s="105">
        <v>0.0</v>
      </c>
      <c r="W41" s="105">
        <v>0.0</v>
      </c>
      <c r="X41" s="105">
        <v>0.0</v>
      </c>
      <c r="Y41" s="105">
        <v>0.0</v>
      </c>
      <c r="Z41" s="105">
        <v>0.0</v>
      </c>
      <c r="AA41" s="106">
        <v>0.0</v>
      </c>
      <c r="AB41" s="106">
        <v>0.0</v>
      </c>
      <c r="AC41" s="107"/>
      <c r="AD41" s="105">
        <v>0.0</v>
      </c>
      <c r="AE41" s="105">
        <v>0.0</v>
      </c>
      <c r="AF41" s="105">
        <v>0.0</v>
      </c>
      <c r="AG41" s="105">
        <v>0.0</v>
      </c>
      <c r="AH41" s="105">
        <v>0.0</v>
      </c>
      <c r="AI41" s="105">
        <v>0.0</v>
      </c>
      <c r="AJ41" s="106">
        <v>0.0</v>
      </c>
      <c r="AK41" s="106">
        <v>0.0</v>
      </c>
      <c r="AL41" s="107"/>
      <c r="AM41" s="105">
        <v>0.0</v>
      </c>
      <c r="AN41" s="105">
        <v>0.0</v>
      </c>
      <c r="AO41" s="105">
        <v>0.0</v>
      </c>
      <c r="AP41" s="105">
        <v>0.0</v>
      </c>
      <c r="AQ41" s="105">
        <v>0.0</v>
      </c>
      <c r="AR41" s="105">
        <v>0.0</v>
      </c>
      <c r="AS41" s="106">
        <v>0.0</v>
      </c>
      <c r="AT41" s="106">
        <v>0.0</v>
      </c>
      <c r="AU41" s="110"/>
      <c r="AV41" s="108">
        <f t="shared" ref="AV41:AX41" si="89">sum(Z41+AI41+AR41)</f>
        <v>0</v>
      </c>
      <c r="AW41" s="109">
        <f t="shared" si="89"/>
        <v>0</v>
      </c>
      <c r="AX41" s="109">
        <f t="shared" si="89"/>
        <v>0</v>
      </c>
      <c r="AY41" s="107"/>
      <c r="AZ41" s="105">
        <v>1.0</v>
      </c>
      <c r="BA41" s="105">
        <v>1.0</v>
      </c>
      <c r="BB41" s="105">
        <v>0.0</v>
      </c>
      <c r="BC41" s="105">
        <v>8.0</v>
      </c>
      <c r="BD41" s="105">
        <v>1.0</v>
      </c>
      <c r="BE41" s="106">
        <v>3100.0</v>
      </c>
      <c r="BF41" s="106">
        <v>1600.0</v>
      </c>
      <c r="BG41" s="107"/>
      <c r="BH41" s="105">
        <v>0.0</v>
      </c>
      <c r="BI41" s="105">
        <v>0.0</v>
      </c>
      <c r="BJ41" s="105">
        <v>0.0</v>
      </c>
      <c r="BK41" s="105">
        <v>0.0</v>
      </c>
      <c r="BL41" s="105">
        <v>0.0</v>
      </c>
      <c r="BM41" s="105">
        <v>0.0</v>
      </c>
      <c r="BN41" s="106">
        <v>0.0</v>
      </c>
      <c r="BO41" s="106">
        <v>0.0</v>
      </c>
      <c r="BP41" s="107"/>
      <c r="BQ41" s="105">
        <v>3.0</v>
      </c>
      <c r="BR41" s="105">
        <v>3.0</v>
      </c>
      <c r="BS41" s="105">
        <v>0.0</v>
      </c>
      <c r="BT41" s="105">
        <v>0.0</v>
      </c>
      <c r="BU41" s="105">
        <v>18.0</v>
      </c>
      <c r="BV41" s="105">
        <v>1.0</v>
      </c>
      <c r="BW41" s="106">
        <v>2000.0</v>
      </c>
      <c r="BX41" s="106">
        <v>2000.0</v>
      </c>
      <c r="BY41" s="110"/>
      <c r="BZ41" s="108">
        <f t="shared" ref="BZ41:CB41" si="90">sum(BD41+BM41+BV41)</f>
        <v>2</v>
      </c>
      <c r="CA41" s="109">
        <f t="shared" si="90"/>
        <v>5100</v>
      </c>
      <c r="CB41" s="109">
        <f t="shared" si="90"/>
        <v>3600</v>
      </c>
      <c r="CC41" s="107"/>
      <c r="CD41" s="108">
        <f t="shared" ref="CD41:CH41" si="91">AV41+BZ41</f>
        <v>2</v>
      </c>
      <c r="CE41" s="109">
        <f t="shared" si="91"/>
        <v>5100</v>
      </c>
      <c r="CF41" s="109">
        <f t="shared" si="91"/>
        <v>3600</v>
      </c>
      <c r="CG41" s="108">
        <f t="shared" si="91"/>
        <v>0</v>
      </c>
      <c r="CH41" s="328">
        <f t="shared" si="91"/>
        <v>3</v>
      </c>
    </row>
    <row r="42" ht="14.25" customHeight="1">
      <c r="A42" s="103"/>
      <c r="B42" s="104">
        <f t="shared" si="10"/>
        <v>44742</v>
      </c>
      <c r="C42" s="97"/>
      <c r="D42" s="105" t="s">
        <v>119</v>
      </c>
      <c r="E42" s="105"/>
      <c r="F42" s="105"/>
      <c r="G42" s="106">
        <v>0.0</v>
      </c>
      <c r="H42" s="105">
        <v>5.0</v>
      </c>
      <c r="I42" s="105">
        <v>20.0</v>
      </c>
      <c r="J42" s="105">
        <v>12.0</v>
      </c>
      <c r="K42" s="105">
        <v>5.0</v>
      </c>
      <c r="L42" s="107"/>
      <c r="M42" s="105">
        <v>0.0</v>
      </c>
      <c r="N42" s="105">
        <v>0.0</v>
      </c>
      <c r="O42" s="105">
        <v>0.0</v>
      </c>
      <c r="P42" s="107"/>
      <c r="Q42" s="105">
        <v>0.0</v>
      </c>
      <c r="R42" s="105">
        <v>0.0</v>
      </c>
      <c r="S42" s="105">
        <v>0.0</v>
      </c>
      <c r="T42" s="293">
        <f t="shared" si="6"/>
        <v>5</v>
      </c>
      <c r="U42" s="107"/>
      <c r="V42" s="105">
        <v>0.0</v>
      </c>
      <c r="W42" s="105">
        <v>0.0</v>
      </c>
      <c r="X42" s="105">
        <v>0.0</v>
      </c>
      <c r="Y42" s="105">
        <v>0.0</v>
      </c>
      <c r="Z42" s="105">
        <v>0.0</v>
      </c>
      <c r="AA42" s="106">
        <v>0.0</v>
      </c>
      <c r="AB42" s="106">
        <v>0.0</v>
      </c>
      <c r="AC42" s="107"/>
      <c r="AD42" s="105">
        <v>0.0</v>
      </c>
      <c r="AE42" s="105">
        <v>0.0</v>
      </c>
      <c r="AF42" s="105">
        <v>0.0</v>
      </c>
      <c r="AG42" s="105">
        <v>0.0</v>
      </c>
      <c r="AH42" s="105">
        <v>0.0</v>
      </c>
      <c r="AI42" s="105">
        <v>0.0</v>
      </c>
      <c r="AJ42" s="106">
        <v>0.0</v>
      </c>
      <c r="AK42" s="106">
        <v>0.0</v>
      </c>
      <c r="AL42" s="107"/>
      <c r="AM42" s="105">
        <v>0.0</v>
      </c>
      <c r="AN42" s="105">
        <v>0.0</v>
      </c>
      <c r="AO42" s="105">
        <v>0.0</v>
      </c>
      <c r="AP42" s="105">
        <v>0.0</v>
      </c>
      <c r="AQ42" s="105">
        <v>0.0</v>
      </c>
      <c r="AR42" s="105">
        <v>0.0</v>
      </c>
      <c r="AS42" s="106">
        <v>0.0</v>
      </c>
      <c r="AT42" s="106">
        <v>0.0</v>
      </c>
      <c r="AU42" s="110"/>
      <c r="AV42" s="108">
        <f t="shared" ref="AV42:AX42" si="92">sum(Z42+AI42+AR42)</f>
        <v>0</v>
      </c>
      <c r="AW42" s="109">
        <f t="shared" si="92"/>
        <v>0</v>
      </c>
      <c r="AX42" s="109">
        <f t="shared" si="92"/>
        <v>0</v>
      </c>
      <c r="AY42" s="107"/>
      <c r="AZ42" s="105">
        <v>6.0</v>
      </c>
      <c r="BA42" s="105">
        <v>5.0</v>
      </c>
      <c r="BB42" s="105">
        <v>1.0</v>
      </c>
      <c r="BC42" s="105">
        <v>5.0</v>
      </c>
      <c r="BD42" s="105">
        <v>1.0</v>
      </c>
      <c r="BE42" s="106">
        <v>500.0</v>
      </c>
      <c r="BF42" s="106">
        <v>3000.0</v>
      </c>
      <c r="BG42" s="107"/>
      <c r="BH42" s="105">
        <v>0.0</v>
      </c>
      <c r="BI42" s="105">
        <v>0.0</v>
      </c>
      <c r="BJ42" s="105">
        <v>0.0</v>
      </c>
      <c r="BK42" s="105">
        <v>0.0</v>
      </c>
      <c r="BL42" s="105">
        <v>0.0</v>
      </c>
      <c r="BM42" s="105">
        <v>0.0</v>
      </c>
      <c r="BN42" s="106">
        <v>0.0</v>
      </c>
      <c r="BO42" s="106">
        <v>0.0</v>
      </c>
      <c r="BP42" s="107"/>
      <c r="BQ42" s="105">
        <v>1.0</v>
      </c>
      <c r="BR42" s="105">
        <v>0.0</v>
      </c>
      <c r="BS42" s="105">
        <v>1.0</v>
      </c>
      <c r="BT42" s="105">
        <v>0.0</v>
      </c>
      <c r="BU42" s="105">
        <v>22.0</v>
      </c>
      <c r="BV42" s="105">
        <v>0.0</v>
      </c>
      <c r="BW42" s="106">
        <v>0.0</v>
      </c>
      <c r="BX42" s="106">
        <v>0.0</v>
      </c>
      <c r="BY42" s="110"/>
      <c r="BZ42" s="108">
        <f t="shared" ref="BZ42:CB42" si="93">sum(BD42+BM42+BV42)</f>
        <v>1</v>
      </c>
      <c r="CA42" s="109">
        <f t="shared" si="93"/>
        <v>500</v>
      </c>
      <c r="CB42" s="109">
        <f t="shared" si="93"/>
        <v>3000</v>
      </c>
      <c r="CC42" s="107"/>
      <c r="CD42" s="108">
        <f t="shared" ref="CD42:CH42" si="94">AV42+BZ42</f>
        <v>1</v>
      </c>
      <c r="CE42" s="109">
        <f t="shared" si="94"/>
        <v>500</v>
      </c>
      <c r="CF42" s="109">
        <f t="shared" si="94"/>
        <v>3000</v>
      </c>
      <c r="CG42" s="108">
        <f t="shared" si="94"/>
        <v>0</v>
      </c>
      <c r="CH42" s="328">
        <f t="shared" si="94"/>
        <v>7</v>
      </c>
    </row>
    <row r="43" ht="14.25" hidden="1" customHeight="1">
      <c r="A43" s="103"/>
      <c r="B43" s="104"/>
      <c r="C43" s="97"/>
      <c r="D43" s="105"/>
      <c r="E43" s="105"/>
      <c r="F43" s="105"/>
      <c r="G43" s="106"/>
      <c r="H43" s="105"/>
      <c r="I43" s="105"/>
      <c r="J43" s="105"/>
      <c r="K43" s="105"/>
      <c r="L43" s="107"/>
      <c r="M43" s="105"/>
      <c r="N43" s="105"/>
      <c r="O43" s="105"/>
      <c r="P43" s="107"/>
      <c r="Q43" s="105"/>
      <c r="R43" s="105"/>
      <c r="S43" s="105"/>
      <c r="T43" s="293"/>
      <c r="U43" s="107"/>
      <c r="V43" s="105"/>
      <c r="W43" s="105"/>
      <c r="X43" s="105"/>
      <c r="Y43" s="105"/>
      <c r="Z43" s="105"/>
      <c r="AA43" s="106"/>
      <c r="AB43" s="106"/>
      <c r="AC43" s="107"/>
      <c r="AD43" s="105"/>
      <c r="AE43" s="105"/>
      <c r="AF43" s="105"/>
      <c r="AG43" s="105"/>
      <c r="AH43" s="105"/>
      <c r="AI43" s="105"/>
      <c r="AJ43" s="106"/>
      <c r="AK43" s="106"/>
      <c r="AL43" s="107"/>
      <c r="AM43" s="105"/>
      <c r="AN43" s="105"/>
      <c r="AO43" s="105"/>
      <c r="AP43" s="105"/>
      <c r="AQ43" s="105"/>
      <c r="AR43" s="105"/>
      <c r="AS43" s="106"/>
      <c r="AT43" s="106"/>
      <c r="AU43" s="110"/>
      <c r="AV43" s="108"/>
      <c r="AW43" s="108"/>
      <c r="AX43" s="108"/>
      <c r="AY43" s="107"/>
      <c r="AZ43" s="105"/>
      <c r="BA43" s="105"/>
      <c r="BB43" s="105"/>
      <c r="BC43" s="105"/>
      <c r="BD43" s="105"/>
      <c r="BE43" s="106"/>
      <c r="BF43" s="106"/>
      <c r="BG43" s="107"/>
      <c r="BH43" s="105"/>
      <c r="BI43" s="105"/>
      <c r="BJ43" s="105"/>
      <c r="BK43" s="105"/>
      <c r="BL43" s="105"/>
      <c r="BM43" s="105"/>
      <c r="BN43" s="106"/>
      <c r="BO43" s="106"/>
      <c r="BP43" s="107"/>
      <c r="BQ43" s="105"/>
      <c r="BR43" s="105"/>
      <c r="BS43" s="105"/>
      <c r="BT43" s="105"/>
      <c r="BU43" s="105"/>
      <c r="BV43" s="105"/>
      <c r="BW43" s="106"/>
      <c r="BX43" s="106"/>
      <c r="BY43" s="110"/>
      <c r="BZ43" s="108"/>
      <c r="CA43" s="108"/>
      <c r="CB43" s="108"/>
      <c r="CC43" s="107"/>
      <c r="CD43" s="108"/>
      <c r="CE43" s="108"/>
      <c r="CF43" s="108"/>
      <c r="CG43" s="108"/>
      <c r="CH43" s="329"/>
    </row>
    <row r="44" ht="15.75" customHeight="1">
      <c r="A44" s="97"/>
      <c r="B44" s="97"/>
      <c r="C44" s="112" t="s">
        <v>120</v>
      </c>
      <c r="D44" s="113">
        <f>sum(D46-D45)</f>
        <v>0</v>
      </c>
      <c r="E44" s="3"/>
      <c r="F44" s="114" t="s">
        <v>121</v>
      </c>
      <c r="G44" s="115">
        <f t="shared" ref="G44:K44" si="95">SUM(G13:G43)</f>
        <v>5000</v>
      </c>
      <c r="H44" s="116">
        <f t="shared" si="95"/>
        <v>201</v>
      </c>
      <c r="I44" s="117">
        <f t="shared" si="95"/>
        <v>559</v>
      </c>
      <c r="J44" s="117">
        <f t="shared" si="95"/>
        <v>289</v>
      </c>
      <c r="K44" s="117">
        <f t="shared" si="95"/>
        <v>48</v>
      </c>
      <c r="L44" s="118"/>
      <c r="M44" s="117">
        <f t="shared" ref="M44:O44" si="96">SUM(M13:M43)</f>
        <v>0</v>
      </c>
      <c r="N44" s="117">
        <f t="shared" si="96"/>
        <v>0</v>
      </c>
      <c r="O44" s="117">
        <f t="shared" si="96"/>
        <v>0</v>
      </c>
      <c r="P44" s="295"/>
      <c r="Q44" s="117">
        <f t="shared" ref="Q44:T44" si="97">SUM(Q13:Q43)</f>
        <v>0</v>
      </c>
      <c r="R44" s="117">
        <f t="shared" si="97"/>
        <v>0</v>
      </c>
      <c r="S44" s="117">
        <f t="shared" si="97"/>
        <v>0</v>
      </c>
      <c r="T44" s="117">
        <f t="shared" si="97"/>
        <v>48</v>
      </c>
      <c r="U44" s="118"/>
      <c r="V44" s="117">
        <f t="shared" ref="V44:AB44" si="98">SUM(V13:V43)</f>
        <v>0</v>
      </c>
      <c r="W44" s="117">
        <f t="shared" si="98"/>
        <v>0</v>
      </c>
      <c r="X44" s="117">
        <f t="shared" si="98"/>
        <v>0</v>
      </c>
      <c r="Y44" s="117">
        <f t="shared" si="98"/>
        <v>0</v>
      </c>
      <c r="Z44" s="117">
        <f t="shared" si="98"/>
        <v>0</v>
      </c>
      <c r="AA44" s="119">
        <f t="shared" si="98"/>
        <v>0</v>
      </c>
      <c r="AB44" s="119">
        <f t="shared" si="98"/>
        <v>0</v>
      </c>
      <c r="AC44" s="118"/>
      <c r="AD44" s="117">
        <f t="shared" ref="AD44:AK44" si="99">SUM(AD13:AD43)</f>
        <v>0</v>
      </c>
      <c r="AE44" s="117">
        <f t="shared" si="99"/>
        <v>0</v>
      </c>
      <c r="AF44" s="117">
        <f t="shared" si="99"/>
        <v>0</v>
      </c>
      <c r="AG44" s="117">
        <f t="shared" si="99"/>
        <v>0</v>
      </c>
      <c r="AH44" s="117">
        <f t="shared" si="99"/>
        <v>0</v>
      </c>
      <c r="AI44" s="117">
        <f t="shared" si="99"/>
        <v>1</v>
      </c>
      <c r="AJ44" s="119">
        <f t="shared" si="99"/>
        <v>500</v>
      </c>
      <c r="AK44" s="119">
        <f t="shared" si="99"/>
        <v>2000</v>
      </c>
      <c r="AL44" s="296"/>
      <c r="AM44" s="120">
        <f t="shared" ref="AM44:AT44" si="100">SUM(AM13:AM43)</f>
        <v>0</v>
      </c>
      <c r="AN44" s="120">
        <f t="shared" si="100"/>
        <v>0</v>
      </c>
      <c r="AO44" s="117">
        <f t="shared" si="100"/>
        <v>0</v>
      </c>
      <c r="AP44" s="120">
        <f t="shared" si="100"/>
        <v>0</v>
      </c>
      <c r="AQ44" s="120">
        <f t="shared" si="100"/>
        <v>0</v>
      </c>
      <c r="AR44" s="120">
        <f t="shared" si="100"/>
        <v>0</v>
      </c>
      <c r="AS44" s="121">
        <f t="shared" si="100"/>
        <v>0</v>
      </c>
      <c r="AT44" s="121">
        <f t="shared" si="100"/>
        <v>0</v>
      </c>
      <c r="AU44" s="110"/>
      <c r="AV44" s="120">
        <f t="shared" ref="AV44:AX44" si="101">SUM(AV13:AV43)</f>
        <v>1</v>
      </c>
      <c r="AW44" s="121">
        <f t="shared" si="101"/>
        <v>500</v>
      </c>
      <c r="AX44" s="121">
        <f t="shared" si="101"/>
        <v>2000</v>
      </c>
      <c r="AY44" s="122"/>
      <c r="AZ44" s="117">
        <f t="shared" ref="AZ44:BF44" si="102">SUM(AZ13:AZ43)</f>
        <v>51</v>
      </c>
      <c r="BA44" s="117">
        <f t="shared" si="102"/>
        <v>45</v>
      </c>
      <c r="BB44" s="117">
        <f t="shared" si="102"/>
        <v>8</v>
      </c>
      <c r="BC44" s="117">
        <f t="shared" si="102"/>
        <v>53</v>
      </c>
      <c r="BD44" s="117">
        <f t="shared" si="102"/>
        <v>11</v>
      </c>
      <c r="BE44" s="119">
        <f t="shared" si="102"/>
        <v>19500</v>
      </c>
      <c r="BF44" s="119">
        <f t="shared" si="102"/>
        <v>25600</v>
      </c>
      <c r="BG44" s="118"/>
      <c r="BH44" s="117">
        <f t="shared" ref="BH44:BO44" si="103">SUM(BH13:BH43)</f>
        <v>0</v>
      </c>
      <c r="BI44" s="117">
        <f t="shared" si="103"/>
        <v>0</v>
      </c>
      <c r="BJ44" s="117">
        <f t="shared" si="103"/>
        <v>0</v>
      </c>
      <c r="BK44" s="117">
        <f t="shared" si="103"/>
        <v>0</v>
      </c>
      <c r="BL44" s="117">
        <f t="shared" si="103"/>
        <v>0</v>
      </c>
      <c r="BM44" s="117">
        <f t="shared" si="103"/>
        <v>0</v>
      </c>
      <c r="BN44" s="119">
        <f t="shared" si="103"/>
        <v>0</v>
      </c>
      <c r="BO44" s="119">
        <f t="shared" si="103"/>
        <v>0</v>
      </c>
      <c r="BP44" s="296"/>
      <c r="BQ44" s="120">
        <f t="shared" ref="BQ44:BX44" si="104">SUM(BQ13:BQ43)</f>
        <v>98</v>
      </c>
      <c r="BR44" s="120">
        <f t="shared" si="104"/>
        <v>66</v>
      </c>
      <c r="BS44" s="117">
        <f t="shared" si="104"/>
        <v>29</v>
      </c>
      <c r="BT44" s="120">
        <f t="shared" si="104"/>
        <v>0</v>
      </c>
      <c r="BU44" s="120">
        <f t="shared" si="104"/>
        <v>116</v>
      </c>
      <c r="BV44" s="120">
        <f t="shared" si="104"/>
        <v>15</v>
      </c>
      <c r="BW44" s="121">
        <f t="shared" si="104"/>
        <v>42097</v>
      </c>
      <c r="BX44" s="121">
        <f t="shared" si="104"/>
        <v>47797</v>
      </c>
      <c r="BY44" s="110"/>
      <c r="BZ44" s="120">
        <f t="shared" ref="BZ44:CB44" si="105">SUM(BZ13:BZ43)</f>
        <v>26</v>
      </c>
      <c r="CA44" s="121">
        <f t="shared" si="105"/>
        <v>61597</v>
      </c>
      <c r="CB44" s="121">
        <f t="shared" si="105"/>
        <v>73397</v>
      </c>
      <c r="CC44" s="122"/>
      <c r="CD44" s="120">
        <f t="shared" ref="CD44:CH44" si="106">SUM(CD13:CD43)</f>
        <v>27</v>
      </c>
      <c r="CE44" s="121">
        <f t="shared" si="106"/>
        <v>62097</v>
      </c>
      <c r="CF44" s="121">
        <f t="shared" si="106"/>
        <v>75397</v>
      </c>
      <c r="CG44" s="121">
        <f t="shared" si="106"/>
        <v>0</v>
      </c>
      <c r="CH44" s="330">
        <f t="shared" si="106"/>
        <v>78</v>
      </c>
    </row>
    <row r="45" ht="15.75" customHeight="1">
      <c r="A45" s="3"/>
      <c r="B45" s="97"/>
      <c r="C45" s="123" t="s">
        <v>122</v>
      </c>
      <c r="D45" s="124">
        <f>MIN(D13:D43)</f>
        <v>0</v>
      </c>
      <c r="E45" s="3"/>
      <c r="F45" s="3"/>
      <c r="G45" s="97"/>
      <c r="H45" s="97"/>
      <c r="I45" s="125"/>
      <c r="J45" s="95"/>
      <c r="K45" s="95"/>
      <c r="L45" s="107"/>
      <c r="M45" s="3"/>
      <c r="N45" s="95"/>
      <c r="O45" s="95"/>
      <c r="P45" s="297"/>
      <c r="Q45" s="3"/>
      <c r="R45" s="95"/>
      <c r="S45" s="95"/>
      <c r="T45" s="3"/>
      <c r="U45" s="127"/>
      <c r="V45" s="3"/>
      <c r="W45" s="3"/>
      <c r="X45" s="3"/>
      <c r="Y45" s="3"/>
      <c r="Z45" s="128" t="s">
        <v>123</v>
      </c>
      <c r="AA45" s="129">
        <f>IFERROR(AA44/Z44,0)</f>
        <v>0</v>
      </c>
      <c r="AB45" s="129">
        <f>IFERROR((AB44/Z44),0)</f>
        <v>0</v>
      </c>
      <c r="AC45" s="127"/>
      <c r="AD45" s="3"/>
      <c r="AE45" s="3"/>
      <c r="AF45" s="3"/>
      <c r="AG45" s="3"/>
      <c r="AH45" s="3"/>
      <c r="AI45" s="128" t="s">
        <v>123</v>
      </c>
      <c r="AJ45" s="129">
        <f>IFERROR(AJ44/AI44,0)</f>
        <v>500</v>
      </c>
      <c r="AK45" s="129">
        <f>IFERROR((AK44/AI44),0)</f>
        <v>2000</v>
      </c>
      <c r="AL45" s="3"/>
      <c r="AM45" s="3"/>
      <c r="AN45" s="3"/>
      <c r="AO45" s="3"/>
      <c r="AP45" s="3"/>
      <c r="AQ45" s="3"/>
      <c r="AR45" s="128" t="s">
        <v>123</v>
      </c>
      <c r="AS45" s="129">
        <f>IFERROR(AS44/AR44,0)</f>
        <v>0</v>
      </c>
      <c r="AT45" s="129">
        <f>IFERROR((AT44/AR44),0)</f>
        <v>0</v>
      </c>
      <c r="AU45" s="110"/>
      <c r="AV45" s="128" t="s">
        <v>123</v>
      </c>
      <c r="AW45" s="129">
        <f>IFERROR(AW44/AV44,0)</f>
        <v>500</v>
      </c>
      <c r="AX45" s="129">
        <f>IFERROR((AX44/AV44),0)</f>
        <v>2000</v>
      </c>
      <c r="AY45" s="3"/>
      <c r="AZ45" s="3"/>
      <c r="BA45" s="3"/>
      <c r="BB45" s="3"/>
      <c r="BC45" s="3"/>
      <c r="BD45" s="128" t="s">
        <v>123</v>
      </c>
      <c r="BE45" s="129">
        <f>IFERROR(BE44/BD44,0)</f>
        <v>1772.727273</v>
      </c>
      <c r="BF45" s="129">
        <f>IFERROR((BF44/BD44),0)</f>
        <v>2327.272727</v>
      </c>
      <c r="BG45" s="127"/>
      <c r="BH45" s="3"/>
      <c r="BI45" s="3"/>
      <c r="BJ45" s="3"/>
      <c r="BK45" s="3"/>
      <c r="BL45" s="3"/>
      <c r="BM45" s="128" t="s">
        <v>123</v>
      </c>
      <c r="BN45" s="129">
        <f>IFERROR(BN44/BM44,0)</f>
        <v>0</v>
      </c>
      <c r="BO45" s="129">
        <f>IFERROR((BO44/BM44),0)</f>
        <v>0</v>
      </c>
      <c r="BP45" s="3"/>
      <c r="BQ45" s="3"/>
      <c r="BR45" s="3"/>
      <c r="BS45" s="3"/>
      <c r="BT45" s="3"/>
      <c r="BU45" s="3"/>
      <c r="BV45" s="128" t="s">
        <v>123</v>
      </c>
      <c r="BW45" s="129">
        <f>IFERROR(BW44/BV44,0)</f>
        <v>2806.466667</v>
      </c>
      <c r="BX45" s="129">
        <f>IFERROR((BX44/BV44),0)</f>
        <v>3186.466667</v>
      </c>
      <c r="BY45" s="110"/>
      <c r="BZ45" s="128" t="s">
        <v>123</v>
      </c>
      <c r="CA45" s="129">
        <f>IFERROR(CA44/BZ44,0)</f>
        <v>2369.115385</v>
      </c>
      <c r="CB45" s="129">
        <f>IFERROR((CB44/BZ44),0)</f>
        <v>2822.961538</v>
      </c>
      <c r="CC45" s="3"/>
      <c r="CD45" s="128" t="s">
        <v>123</v>
      </c>
      <c r="CE45" s="129">
        <f>IFERROR(CE44/CD44,0)</f>
        <v>2299.888889</v>
      </c>
      <c r="CF45" s="129">
        <f t="shared" ref="CF45:CH45" si="107">IFERROR((CF44/CD44),0)</f>
        <v>2792.481481</v>
      </c>
      <c r="CG45" s="129">
        <f t="shared" si="107"/>
        <v>0</v>
      </c>
      <c r="CH45" s="331">
        <f t="shared" si="107"/>
        <v>0.00103452392</v>
      </c>
    </row>
    <row r="46" ht="15.75" customHeight="1">
      <c r="A46" s="190"/>
      <c r="B46" s="332"/>
      <c r="C46" s="123" t="s">
        <v>124</v>
      </c>
      <c r="D46" s="130">
        <f>MAX(D12:D42)</f>
        <v>0</v>
      </c>
      <c r="E46" s="190"/>
      <c r="F46" s="190"/>
      <c r="G46" s="332"/>
      <c r="H46" s="332"/>
      <c r="I46" s="333"/>
      <c r="J46" s="334"/>
      <c r="K46" s="334"/>
      <c r="L46" s="335"/>
      <c r="M46" s="334"/>
      <c r="N46" s="334"/>
      <c r="O46" s="334"/>
      <c r="P46" s="336"/>
      <c r="Q46" s="334"/>
      <c r="R46" s="334"/>
      <c r="S46" s="334"/>
      <c r="T46" s="332"/>
      <c r="U46" s="332"/>
      <c r="V46" s="337"/>
      <c r="W46" s="337"/>
      <c r="X46" s="337"/>
      <c r="Y46" s="337"/>
      <c r="Z46" s="337"/>
      <c r="AA46" s="337"/>
      <c r="AB46" s="190"/>
      <c r="AC46" s="332"/>
      <c r="AD46" s="190"/>
      <c r="AE46" s="190"/>
      <c r="AF46" s="190"/>
      <c r="AG46" s="190"/>
      <c r="AH46" s="190"/>
      <c r="AI46" s="190"/>
      <c r="AJ46" s="337"/>
      <c r="AK46" s="337"/>
      <c r="AL46" s="337"/>
      <c r="AM46" s="137"/>
      <c r="AN46" s="337"/>
      <c r="AO46" s="337"/>
      <c r="AP46" s="337"/>
      <c r="AQ46" s="337"/>
      <c r="AR46" s="337"/>
      <c r="AS46" s="190"/>
      <c r="AT46" s="337"/>
      <c r="AU46" s="337"/>
      <c r="AV46" s="338"/>
      <c r="AW46" s="337"/>
      <c r="AX46" s="337"/>
      <c r="AY46" s="190"/>
      <c r="AZ46" s="337"/>
      <c r="BA46" s="337"/>
      <c r="BB46" s="337"/>
      <c r="BC46" s="337"/>
      <c r="BD46" s="337"/>
      <c r="BE46" s="337"/>
      <c r="BF46" s="190"/>
      <c r="BG46" s="332"/>
      <c r="BH46" s="190"/>
      <c r="BI46" s="190"/>
      <c r="BJ46" s="190"/>
      <c r="BK46" s="190"/>
      <c r="BL46" s="190"/>
      <c r="BM46" s="190"/>
      <c r="BN46" s="337"/>
      <c r="BO46" s="337"/>
      <c r="BP46" s="337"/>
      <c r="BQ46" s="137"/>
      <c r="BR46" s="337"/>
      <c r="BS46" s="337"/>
      <c r="BT46" s="337"/>
      <c r="BU46" s="337"/>
      <c r="BV46" s="337"/>
      <c r="BW46" s="190"/>
      <c r="BX46" s="337"/>
      <c r="BY46" s="337"/>
      <c r="BZ46" s="338"/>
      <c r="CA46" s="337"/>
      <c r="CB46" s="337"/>
      <c r="CC46" s="190"/>
      <c r="CD46" s="339"/>
      <c r="CE46" s="339"/>
      <c r="CF46" s="190"/>
      <c r="CG46" s="190"/>
      <c r="CH46" s="55"/>
    </row>
    <row r="47" ht="15.75" customHeight="1">
      <c r="A47" s="3"/>
      <c r="B47" s="97"/>
      <c r="C47" s="97"/>
      <c r="D47" s="97"/>
      <c r="E47" s="3"/>
      <c r="F47" s="3"/>
      <c r="G47" s="97"/>
      <c r="H47" s="97"/>
      <c r="I47" s="133" t="s">
        <v>204</v>
      </c>
      <c r="J47" s="16"/>
      <c r="K47" s="12"/>
      <c r="L47" s="107"/>
      <c r="M47" s="93" t="s">
        <v>196</v>
      </c>
      <c r="N47" s="84"/>
      <c r="O47" s="85"/>
      <c r="P47" s="55"/>
      <c r="Q47" s="93" t="s">
        <v>197</v>
      </c>
      <c r="R47" s="84"/>
      <c r="S47" s="85"/>
      <c r="T47" s="97"/>
      <c r="U47" s="97"/>
      <c r="V47" s="134"/>
      <c r="W47" s="84"/>
      <c r="X47" s="84"/>
      <c r="Y47" s="84"/>
      <c r="Z47" s="84"/>
      <c r="AA47" s="135"/>
      <c r="AB47" s="3"/>
      <c r="AC47" s="97"/>
      <c r="AD47" s="3"/>
      <c r="AE47" s="3"/>
      <c r="AF47" s="3"/>
      <c r="AG47" s="3"/>
      <c r="AH47" s="3"/>
      <c r="AI47" s="3"/>
      <c r="AJ47" s="135"/>
      <c r="AK47" s="136" t="s">
        <v>205</v>
      </c>
      <c r="AL47" s="84"/>
      <c r="AM47" s="137"/>
      <c r="AN47" s="136" t="s">
        <v>127</v>
      </c>
      <c r="AO47" s="84"/>
      <c r="AP47" s="135"/>
      <c r="AQ47" s="139" t="s">
        <v>199</v>
      </c>
      <c r="AR47" s="84"/>
      <c r="AS47" s="3"/>
      <c r="AT47" s="139" t="s">
        <v>95</v>
      </c>
      <c r="AU47" s="84"/>
      <c r="AV47" s="148"/>
      <c r="AW47" s="140"/>
      <c r="AX47" s="85"/>
      <c r="AY47" s="3"/>
      <c r="AZ47" s="138"/>
      <c r="BA47" s="84"/>
      <c r="BB47" s="84"/>
      <c r="BC47" s="84"/>
      <c r="BD47" s="84"/>
      <c r="BE47" s="135"/>
      <c r="BF47" s="3"/>
      <c r="BG47" s="97"/>
      <c r="BH47" s="3"/>
      <c r="BI47" s="3"/>
      <c r="BJ47" s="3"/>
      <c r="BK47" s="3"/>
      <c r="BL47" s="3"/>
      <c r="BM47" s="3"/>
      <c r="BN47" s="135"/>
      <c r="BO47" s="136" t="s">
        <v>206</v>
      </c>
      <c r="BP47" s="84"/>
      <c r="BQ47" s="137"/>
      <c r="BR47" s="136" t="s">
        <v>127</v>
      </c>
      <c r="BS47" s="84"/>
      <c r="BT47" s="135"/>
      <c r="BU47" s="139" t="s">
        <v>199</v>
      </c>
      <c r="BV47" s="84"/>
      <c r="BW47" s="3"/>
      <c r="BX47" s="139" t="s">
        <v>95</v>
      </c>
      <c r="BY47" s="84"/>
      <c r="BZ47" s="148"/>
      <c r="CA47" s="298" t="s">
        <v>207</v>
      </c>
      <c r="CB47" s="85"/>
      <c r="CC47" s="3"/>
      <c r="CD47" s="142" t="s">
        <v>128</v>
      </c>
      <c r="CE47" s="84"/>
      <c r="CF47" s="3"/>
      <c r="CG47" s="3"/>
      <c r="CH47" s="55"/>
    </row>
    <row r="48" ht="41.25" customHeight="1">
      <c r="A48" s="3"/>
      <c r="B48" s="97"/>
      <c r="C48" s="97"/>
      <c r="D48" s="97"/>
      <c r="E48" s="97"/>
      <c r="F48" s="143" t="s">
        <v>129</v>
      </c>
      <c r="G48" s="84"/>
      <c r="H48" s="97"/>
      <c r="I48" s="144" t="s">
        <v>130</v>
      </c>
      <c r="J48" s="145"/>
      <c r="K48" s="146"/>
      <c r="L48" s="107"/>
      <c r="M48" s="143" t="s">
        <v>130</v>
      </c>
      <c r="N48" s="84"/>
      <c r="O48" s="85"/>
      <c r="P48" s="107"/>
      <c r="Q48" s="143" t="s">
        <v>130</v>
      </c>
      <c r="R48" s="84"/>
      <c r="S48" s="85"/>
      <c r="T48" s="97"/>
      <c r="U48" s="97"/>
      <c r="V48" s="147"/>
      <c r="W48" s="85"/>
      <c r="X48" s="148"/>
      <c r="Y48" s="147"/>
      <c r="Z48" s="85"/>
      <c r="AA48" s="149"/>
      <c r="AB48" s="3"/>
      <c r="AC48" s="97"/>
      <c r="AD48" s="3"/>
      <c r="AE48" s="3"/>
      <c r="AF48" s="3"/>
      <c r="AG48" s="3"/>
      <c r="AH48" s="3"/>
      <c r="AI48" s="3"/>
      <c r="AJ48" s="149"/>
      <c r="AK48" s="150" t="s">
        <v>131</v>
      </c>
      <c r="AL48" s="84"/>
      <c r="AM48" s="151"/>
      <c r="AN48" s="150" t="s">
        <v>131</v>
      </c>
      <c r="AO48" s="84"/>
      <c r="AP48" s="263"/>
      <c r="AQ48" s="150" t="s">
        <v>131</v>
      </c>
      <c r="AR48" s="85"/>
      <c r="AS48" s="3"/>
      <c r="AT48" s="150" t="s">
        <v>131</v>
      </c>
      <c r="AU48" s="85"/>
      <c r="AV48" s="148"/>
      <c r="AW48" s="148"/>
      <c r="AX48" s="148"/>
      <c r="AY48" s="3"/>
      <c r="AZ48" s="152"/>
      <c r="BA48" s="85"/>
      <c r="BB48" s="153"/>
      <c r="BC48" s="152"/>
      <c r="BD48" s="85"/>
      <c r="BE48" s="149"/>
      <c r="BF48" s="3"/>
      <c r="BG48" s="97"/>
      <c r="BH48" s="3"/>
      <c r="BI48" s="3"/>
      <c r="BJ48" s="3"/>
      <c r="BK48" s="3"/>
      <c r="BL48" s="3"/>
      <c r="BM48" s="3"/>
      <c r="BN48" s="149"/>
      <c r="BO48" s="150" t="s">
        <v>131</v>
      </c>
      <c r="BP48" s="84"/>
      <c r="BQ48" s="151"/>
      <c r="BR48" s="150" t="s">
        <v>131</v>
      </c>
      <c r="BS48" s="84"/>
      <c r="BT48" s="263"/>
      <c r="BU48" s="150" t="s">
        <v>131</v>
      </c>
      <c r="BV48" s="85"/>
      <c r="BW48" s="3"/>
      <c r="BX48" s="150" t="s">
        <v>131</v>
      </c>
      <c r="BY48" s="85"/>
      <c r="BZ48" s="148"/>
      <c r="CA48" s="299" t="s">
        <v>177</v>
      </c>
      <c r="CB48" s="299" t="s">
        <v>178</v>
      </c>
      <c r="CC48" s="3"/>
      <c r="CD48" s="150" t="s">
        <v>131</v>
      </c>
      <c r="CE48" s="84"/>
      <c r="CF48" s="3"/>
      <c r="CG48" s="3"/>
      <c r="CH48" s="55"/>
    </row>
    <row r="49" ht="15.75" customHeight="1">
      <c r="A49" s="3"/>
      <c r="B49" s="97"/>
      <c r="C49" s="97"/>
      <c r="D49" s="97"/>
      <c r="E49" s="97"/>
      <c r="F49" s="155">
        <f>IFERROR(G44/H44,"-")</f>
        <v>24.87562189</v>
      </c>
      <c r="G49" s="63"/>
      <c r="H49" s="97"/>
      <c r="I49" s="156">
        <f>IFERROR(J44/I44,"-")</f>
        <v>0.5169946333</v>
      </c>
      <c r="J49" s="62"/>
      <c r="K49" s="63"/>
      <c r="L49" s="107"/>
      <c r="M49" s="156" t="str">
        <f>IFERROR(N44/M44,"-")</f>
        <v>-</v>
      </c>
      <c r="N49" s="62"/>
      <c r="O49" s="63"/>
      <c r="P49" s="107"/>
      <c r="Q49" s="156" t="str">
        <f>IFERROR(R44/Q44,"-")</f>
        <v>-</v>
      </c>
      <c r="R49" s="62"/>
      <c r="S49" s="63"/>
      <c r="T49" s="97"/>
      <c r="U49" s="97"/>
      <c r="V49" s="157"/>
      <c r="W49" s="63"/>
      <c r="X49" s="158"/>
      <c r="Y49" s="159"/>
      <c r="Z49" s="160"/>
      <c r="AA49" s="161"/>
      <c r="AB49" s="3"/>
      <c r="AC49" s="97"/>
      <c r="AD49" s="3"/>
      <c r="AE49" s="3"/>
      <c r="AF49" s="3"/>
      <c r="AG49" s="3"/>
      <c r="AH49" s="3"/>
      <c r="AI49" s="3"/>
      <c r="AJ49" s="161"/>
      <c r="AK49" s="156" t="str">
        <f>IFERROR(AV44/(W44+AE44+AN44),"-")</f>
        <v>-</v>
      </c>
      <c r="AL49" s="63"/>
      <c r="AM49" s="162"/>
      <c r="AN49" s="156" t="str">
        <f>IFERROR(Z44/W44,"-")</f>
        <v>-</v>
      </c>
      <c r="AO49" s="63"/>
      <c r="AP49" s="266"/>
      <c r="AQ49" s="156" t="str">
        <f>iferror(AI44/AE44,"-")</f>
        <v>-</v>
      </c>
      <c r="AR49" s="63"/>
      <c r="AS49" s="3"/>
      <c r="AT49" s="156" t="str">
        <f>IFERROR(AR44/AN44,"-")</f>
        <v>-</v>
      </c>
      <c r="AU49" s="63"/>
      <c r="AV49" s="164"/>
      <c r="AW49" s="164"/>
      <c r="AX49" s="165"/>
      <c r="AY49" s="3"/>
      <c r="AZ49" s="163"/>
      <c r="BA49" s="63"/>
      <c r="BB49" s="166"/>
      <c r="BC49" s="167"/>
      <c r="BD49" s="160"/>
      <c r="BE49" s="161"/>
      <c r="BF49" s="3"/>
      <c r="BG49" s="97"/>
      <c r="BH49" s="3"/>
      <c r="BI49" s="3"/>
      <c r="BJ49" s="3"/>
      <c r="BK49" s="3"/>
      <c r="BL49" s="3"/>
      <c r="BM49" s="3"/>
      <c r="BN49" s="161"/>
      <c r="BO49" s="156">
        <f>IFERROR(BZ44/(BA44+BI44+BR44),"-")</f>
        <v>0.2342342342</v>
      </c>
      <c r="BP49" s="63"/>
      <c r="BQ49" s="162"/>
      <c r="BR49" s="156">
        <f>IFERROR(BD44/BA44,"-")</f>
        <v>0.2444444444</v>
      </c>
      <c r="BS49" s="63"/>
      <c r="BT49" s="266"/>
      <c r="BU49" s="156" t="str">
        <f>iferror(BM44/BI44,"-")</f>
        <v>-</v>
      </c>
      <c r="BV49" s="63"/>
      <c r="BW49" s="3"/>
      <c r="BX49" s="156">
        <f>IFERROR(BV44/BR44,"-")</f>
        <v>0.2272727273</v>
      </c>
      <c r="BY49" s="63"/>
      <c r="BZ49" s="164"/>
      <c r="CA49" s="300" t="str">
        <f>IFERROR(G4/(BA44+BI44+BR44+W44+AE44+AN44),"-")</f>
        <v>-</v>
      </c>
      <c r="CB49" s="301">
        <f>IFERROR(CE44/G44,"-")</f>
        <v>12.4194</v>
      </c>
      <c r="CC49" s="3"/>
      <c r="CD49" s="156">
        <f>IFERROR((AV44+BZ44)/(BA44+BI44+BR44+W44+AE44+AN44),"-")</f>
        <v>0.2432432432</v>
      </c>
      <c r="CE49" s="63"/>
      <c r="CF49" s="3"/>
      <c r="CG49" s="3"/>
      <c r="CH49" s="340"/>
    </row>
    <row r="50" ht="15.75" customHeight="1">
      <c r="A50" s="3"/>
      <c r="B50" s="97"/>
      <c r="C50" s="97"/>
      <c r="D50" s="97"/>
      <c r="E50" s="97"/>
      <c r="G50" s="160"/>
      <c r="H50" s="97"/>
      <c r="I50" s="171"/>
      <c r="K50" s="160"/>
      <c r="L50" s="107"/>
      <c r="M50" s="171"/>
      <c r="O50" s="160"/>
      <c r="P50" s="107"/>
      <c r="Q50" s="171"/>
      <c r="S50" s="160"/>
      <c r="T50" s="97"/>
      <c r="U50" s="97"/>
      <c r="V50" s="171"/>
      <c r="W50" s="160"/>
      <c r="X50" s="158"/>
      <c r="Z50" s="160"/>
      <c r="AA50" s="161"/>
      <c r="AB50" s="3"/>
      <c r="AC50" s="97"/>
      <c r="AD50" s="3"/>
      <c r="AE50" s="3"/>
      <c r="AF50" s="3"/>
      <c r="AG50" s="3"/>
      <c r="AH50" s="3"/>
      <c r="AI50" s="3"/>
      <c r="AJ50" s="161"/>
      <c r="AK50" s="171"/>
      <c r="AL50" s="160"/>
      <c r="AM50" s="162"/>
      <c r="AN50" s="171"/>
      <c r="AO50" s="160"/>
      <c r="AP50" s="266"/>
      <c r="AQ50" s="171"/>
      <c r="AR50" s="160"/>
      <c r="AS50" s="3"/>
      <c r="AT50" s="171"/>
      <c r="AU50" s="160"/>
      <c r="AV50" s="173"/>
      <c r="AW50" s="173"/>
      <c r="AX50" s="173"/>
      <c r="AY50" s="3"/>
      <c r="AZ50" s="171"/>
      <c r="BA50" s="160"/>
      <c r="BB50" s="166"/>
      <c r="BD50" s="160"/>
      <c r="BE50" s="161"/>
      <c r="BF50" s="3"/>
      <c r="BG50" s="97"/>
      <c r="BH50" s="3"/>
      <c r="BI50" s="3"/>
      <c r="BJ50" s="3"/>
      <c r="BK50" s="3"/>
      <c r="BL50" s="3"/>
      <c r="BM50" s="3"/>
      <c r="BN50" s="161"/>
      <c r="BO50" s="171"/>
      <c r="BP50" s="160"/>
      <c r="BQ50" s="162"/>
      <c r="BR50" s="171"/>
      <c r="BS50" s="160"/>
      <c r="BT50" s="266"/>
      <c r="BU50" s="171"/>
      <c r="BV50" s="160"/>
      <c r="BW50" s="3"/>
      <c r="BX50" s="171"/>
      <c r="BY50" s="160"/>
      <c r="BZ50" s="173"/>
      <c r="CA50" s="173"/>
      <c r="CB50" s="173"/>
      <c r="CC50" s="3"/>
      <c r="CD50" s="171"/>
      <c r="CE50" s="160"/>
      <c r="CF50" s="3"/>
      <c r="CG50" s="3"/>
      <c r="CH50" s="340"/>
    </row>
    <row r="51" ht="15.0" customHeight="1">
      <c r="A51" s="3"/>
      <c r="B51" s="97"/>
      <c r="C51" s="97"/>
      <c r="D51" s="97"/>
      <c r="E51" s="97"/>
      <c r="F51" s="145"/>
      <c r="G51" s="146"/>
      <c r="H51" s="97"/>
      <c r="I51" s="175"/>
      <c r="J51" s="145"/>
      <c r="K51" s="146"/>
      <c r="L51" s="107"/>
      <c r="M51" s="175"/>
      <c r="N51" s="145"/>
      <c r="O51" s="146"/>
      <c r="P51" s="107"/>
      <c r="Q51" s="175"/>
      <c r="R51" s="145"/>
      <c r="S51" s="146"/>
      <c r="T51" s="97"/>
      <c r="U51" s="97"/>
      <c r="V51" s="175"/>
      <c r="W51" s="146"/>
      <c r="X51" s="158"/>
      <c r="Y51" s="145"/>
      <c r="Z51" s="146"/>
      <c r="AA51" s="166"/>
      <c r="AB51" s="3"/>
      <c r="AC51" s="97"/>
      <c r="AD51" s="3"/>
      <c r="AE51" s="3"/>
      <c r="AF51" s="3"/>
      <c r="AG51" s="3"/>
      <c r="AH51" s="3"/>
      <c r="AI51" s="3"/>
      <c r="AJ51" s="166"/>
      <c r="AK51" s="175"/>
      <c r="AL51" s="146"/>
      <c r="AM51" s="162"/>
      <c r="AN51" s="175"/>
      <c r="AO51" s="146"/>
      <c r="AP51" s="266"/>
      <c r="AQ51" s="175"/>
      <c r="AR51" s="146"/>
      <c r="AS51" s="3"/>
      <c r="AT51" s="175"/>
      <c r="AU51" s="146"/>
      <c r="AV51" s="177"/>
      <c r="AW51" s="177"/>
      <c r="AX51" s="177"/>
      <c r="AY51" s="3"/>
      <c r="AZ51" s="175"/>
      <c r="BA51" s="146"/>
      <c r="BB51" s="166"/>
      <c r="BC51" s="145"/>
      <c r="BD51" s="146"/>
      <c r="BE51" s="166"/>
      <c r="BF51" s="3"/>
      <c r="BG51" s="97"/>
      <c r="BH51" s="3"/>
      <c r="BI51" s="3"/>
      <c r="BJ51" s="3"/>
      <c r="BK51" s="3"/>
      <c r="BL51" s="3"/>
      <c r="BM51" s="3"/>
      <c r="BN51" s="166"/>
      <c r="BO51" s="175"/>
      <c r="BP51" s="146"/>
      <c r="BQ51" s="162"/>
      <c r="BR51" s="175"/>
      <c r="BS51" s="146"/>
      <c r="BT51" s="266"/>
      <c r="BU51" s="175"/>
      <c r="BV51" s="146"/>
      <c r="BW51" s="3"/>
      <c r="BX51" s="175"/>
      <c r="BY51" s="146"/>
      <c r="BZ51" s="177"/>
      <c r="CA51" s="177"/>
      <c r="CB51" s="177"/>
      <c r="CC51" s="3"/>
      <c r="CD51" s="175"/>
      <c r="CE51" s="146"/>
      <c r="CF51" s="3"/>
      <c r="CG51" s="3"/>
      <c r="CH51" s="340"/>
    </row>
    <row r="52" ht="15.75" customHeight="1">
      <c r="A52" s="3"/>
      <c r="B52" s="3"/>
      <c r="C52" s="3"/>
      <c r="D52" s="3"/>
      <c r="E52" s="3"/>
      <c r="F52" s="143" t="s">
        <v>132</v>
      </c>
      <c r="G52" s="84"/>
      <c r="H52" s="3"/>
      <c r="I52" s="143" t="s">
        <v>133</v>
      </c>
      <c r="J52" s="84"/>
      <c r="K52" s="85"/>
      <c r="L52" s="107"/>
      <c r="M52" s="143" t="s">
        <v>133</v>
      </c>
      <c r="N52" s="84"/>
      <c r="O52" s="85"/>
      <c r="P52" s="107"/>
      <c r="Q52" s="143" t="s">
        <v>133</v>
      </c>
      <c r="R52" s="84"/>
      <c r="S52" s="85"/>
      <c r="T52" s="3"/>
      <c r="U52" s="3"/>
      <c r="V52" s="147"/>
      <c r="W52" s="84"/>
      <c r="X52" s="148"/>
      <c r="Y52" s="147"/>
      <c r="Z52" s="85"/>
      <c r="AA52" s="152"/>
      <c r="AB52" s="3"/>
      <c r="AC52" s="3"/>
      <c r="AD52" s="3"/>
      <c r="AE52" s="3"/>
      <c r="AF52" s="3"/>
      <c r="AG52" s="3"/>
      <c r="AH52" s="3"/>
      <c r="AI52" s="3"/>
      <c r="AJ52" s="152"/>
      <c r="AK52" s="150" t="s">
        <v>134</v>
      </c>
      <c r="AL52" s="84"/>
      <c r="AM52" s="151"/>
      <c r="AN52" s="150" t="s">
        <v>134</v>
      </c>
      <c r="AO52" s="84"/>
      <c r="AP52" s="266"/>
      <c r="AQ52" s="150" t="s">
        <v>134</v>
      </c>
      <c r="AR52" s="85"/>
      <c r="AS52" s="3"/>
      <c r="AT52" s="150" t="s">
        <v>134</v>
      </c>
      <c r="AU52" s="85"/>
      <c r="AV52" s="148"/>
      <c r="AW52" s="148"/>
      <c r="AX52" s="148"/>
      <c r="AY52" s="3"/>
      <c r="AZ52" s="152"/>
      <c r="BA52" s="84"/>
      <c r="BB52" s="153"/>
      <c r="BC52" s="152"/>
      <c r="BD52" s="85"/>
      <c r="BE52" s="152"/>
      <c r="BF52" s="3"/>
      <c r="BG52" s="3"/>
      <c r="BH52" s="3"/>
      <c r="BI52" s="3"/>
      <c r="BJ52" s="3"/>
      <c r="BK52" s="3"/>
      <c r="BL52" s="3"/>
      <c r="BM52" s="3"/>
      <c r="BN52" s="152"/>
      <c r="BO52" s="150" t="s">
        <v>134</v>
      </c>
      <c r="BP52" s="84"/>
      <c r="BQ52" s="151"/>
      <c r="BR52" s="150" t="s">
        <v>134</v>
      </c>
      <c r="BS52" s="84"/>
      <c r="BT52" s="266"/>
      <c r="BU52" s="150" t="s">
        <v>134</v>
      </c>
      <c r="BV52" s="85"/>
      <c r="BW52" s="3"/>
      <c r="BX52" s="150" t="s">
        <v>134</v>
      </c>
      <c r="BY52" s="85"/>
      <c r="BZ52" s="148"/>
      <c r="CA52" s="299" t="s">
        <v>182</v>
      </c>
      <c r="CB52" s="299" t="s">
        <v>183</v>
      </c>
      <c r="CC52" s="3"/>
      <c r="CD52" s="150" t="s">
        <v>134</v>
      </c>
      <c r="CE52" s="84"/>
      <c r="CF52" s="3"/>
      <c r="CG52" s="3"/>
      <c r="CH52" s="55"/>
    </row>
    <row r="53" ht="15.75" customHeight="1">
      <c r="A53" s="3"/>
      <c r="B53" s="3"/>
      <c r="C53" s="3"/>
      <c r="D53" s="3"/>
      <c r="E53" s="3"/>
      <c r="F53" s="179">
        <f>IFERROR(I5/(I4),"-")</f>
        <v>2.781094527</v>
      </c>
      <c r="G53" s="63"/>
      <c r="H53" s="3"/>
      <c r="I53" s="180">
        <f>IFERROR(K44/J44,"-")</f>
        <v>0.1660899654</v>
      </c>
      <c r="J53" s="62"/>
      <c r="K53" s="63"/>
      <c r="L53" s="181"/>
      <c r="M53" s="180" t="str">
        <f>IFERROR(O44/N44,"-")</f>
        <v>-</v>
      </c>
      <c r="N53" s="62"/>
      <c r="O53" s="63"/>
      <c r="P53" s="107"/>
      <c r="Q53" s="180" t="str">
        <f>IFERROR(S44/R44,"-")</f>
        <v>-</v>
      </c>
      <c r="R53" s="62"/>
      <c r="S53" s="63"/>
      <c r="T53" s="3"/>
      <c r="U53" s="3"/>
      <c r="V53" s="157"/>
      <c r="W53" s="63"/>
      <c r="X53" s="182"/>
      <c r="Y53" s="157"/>
      <c r="Z53" s="63"/>
      <c r="AA53" s="163"/>
      <c r="AB53" s="3"/>
      <c r="AC53" s="3"/>
      <c r="AD53" s="3"/>
      <c r="AE53" s="3"/>
      <c r="AF53" s="3"/>
      <c r="AG53" s="3"/>
      <c r="AH53" s="3"/>
      <c r="AI53" s="3"/>
      <c r="AJ53" s="163"/>
      <c r="AK53" s="156" t="str">
        <f>IFERROR((X44+AG44+AP44)/(V44+AE44+AN44),"-")</f>
        <v>-</v>
      </c>
      <c r="AL53" s="63"/>
      <c r="AM53" s="162"/>
      <c r="AN53" s="156" t="str">
        <f>iferror(X44/V44,"-")</f>
        <v>-</v>
      </c>
      <c r="AO53" s="63"/>
      <c r="AP53" s="266"/>
      <c r="AQ53" s="156" t="str">
        <f>iferror(AI44/AG44,"-")</f>
        <v>-</v>
      </c>
      <c r="AR53" s="63"/>
      <c r="AS53" s="3"/>
      <c r="AT53" s="156" t="str">
        <f>IFERROR(AR44/AN44,"-")</f>
        <v>-</v>
      </c>
      <c r="AU53" s="63"/>
      <c r="AV53" s="184"/>
      <c r="AW53" s="184"/>
      <c r="AX53" s="185"/>
      <c r="AY53" s="3"/>
      <c r="AZ53" s="163"/>
      <c r="BA53" s="63"/>
      <c r="BB53" s="186"/>
      <c r="BC53" s="163"/>
      <c r="BD53" s="63"/>
      <c r="BE53" s="163"/>
      <c r="BF53" s="3"/>
      <c r="BG53" s="3"/>
      <c r="BH53" s="3"/>
      <c r="BI53" s="3"/>
      <c r="BJ53" s="3"/>
      <c r="BK53" s="3"/>
      <c r="BL53" s="3"/>
      <c r="BM53" s="3"/>
      <c r="BN53" s="163"/>
      <c r="BO53" s="156">
        <f>IFERROR((BB44+BK44+BT44)/(AZ44+BI44+BR44),"-")</f>
        <v>0.06837606838</v>
      </c>
      <c r="BP53" s="63"/>
      <c r="BQ53" s="162"/>
      <c r="BR53" s="156">
        <f>iferror(BB44/AZ44,"-")</f>
        <v>0.1568627451</v>
      </c>
      <c r="BS53" s="63"/>
      <c r="BT53" s="266"/>
      <c r="BU53" s="156" t="str">
        <f>iferror(BM44/BK44,"-")</f>
        <v>-</v>
      </c>
      <c r="BV53" s="63"/>
      <c r="BW53" s="3"/>
      <c r="BX53" s="156">
        <f>IFERROR(BV44/BR44,"-")</f>
        <v>0.2272727273</v>
      </c>
      <c r="BY53" s="63"/>
      <c r="BZ53" s="184"/>
      <c r="CA53" s="302">
        <f>IFERROR(G44/CD44,"-")</f>
        <v>185.1851852</v>
      </c>
      <c r="CB53" s="303">
        <f>IFERROR(CF44/G44,"-")</f>
        <v>15.0794</v>
      </c>
      <c r="CC53" s="3"/>
      <c r="CD53" s="156">
        <f>IFERROR((BB44+BK44+BT44+X44+AG44+AP44)/(AZ44+BI44+BR44+V44+AE44+AN44),"-")</f>
        <v>0.06837606838</v>
      </c>
      <c r="CE53" s="63"/>
      <c r="CF53" s="3"/>
      <c r="CG53" s="3"/>
      <c r="CH53" s="340"/>
    </row>
    <row r="54" ht="15.75" customHeight="1">
      <c r="A54" s="3"/>
      <c r="B54" s="3"/>
      <c r="C54" s="3"/>
      <c r="D54" s="3"/>
      <c r="E54" s="3"/>
      <c r="G54" s="160"/>
      <c r="H54" s="3"/>
      <c r="I54" s="171"/>
      <c r="K54" s="160"/>
      <c r="L54" s="107"/>
      <c r="M54" s="171"/>
      <c r="O54" s="160"/>
      <c r="P54" s="55"/>
      <c r="Q54" s="171"/>
      <c r="S54" s="160"/>
      <c r="T54" s="3"/>
      <c r="U54" s="3"/>
      <c r="V54" s="171"/>
      <c r="W54" s="160"/>
      <c r="X54" s="182"/>
      <c r="Y54" s="171"/>
      <c r="Z54" s="160"/>
      <c r="AA54" s="171"/>
      <c r="AB54" s="3"/>
      <c r="AC54" s="3"/>
      <c r="AD54" s="3"/>
      <c r="AE54" s="3"/>
      <c r="AF54" s="3"/>
      <c r="AG54" s="3"/>
      <c r="AH54" s="3"/>
      <c r="AI54" s="3"/>
      <c r="AJ54" s="171"/>
      <c r="AK54" s="171"/>
      <c r="AL54" s="160"/>
      <c r="AM54" s="162"/>
      <c r="AN54" s="171"/>
      <c r="AO54" s="160"/>
      <c r="AP54" s="266"/>
      <c r="AQ54" s="171"/>
      <c r="AR54" s="160"/>
      <c r="AS54" s="3"/>
      <c r="AT54" s="171"/>
      <c r="AU54" s="160"/>
      <c r="AV54" s="173"/>
      <c r="AW54" s="173"/>
      <c r="AX54" s="173"/>
      <c r="AY54" s="3"/>
      <c r="AZ54" s="171"/>
      <c r="BA54" s="160"/>
      <c r="BB54" s="186"/>
      <c r="BC54" s="171"/>
      <c r="BD54" s="160"/>
      <c r="BE54" s="171"/>
      <c r="BF54" s="3"/>
      <c r="BG54" s="3"/>
      <c r="BH54" s="3"/>
      <c r="BI54" s="3"/>
      <c r="BJ54" s="3"/>
      <c r="BK54" s="3"/>
      <c r="BL54" s="3"/>
      <c r="BM54" s="3"/>
      <c r="BN54" s="171"/>
      <c r="BO54" s="171"/>
      <c r="BP54" s="160"/>
      <c r="BQ54" s="162"/>
      <c r="BR54" s="171"/>
      <c r="BS54" s="160"/>
      <c r="BT54" s="266"/>
      <c r="BU54" s="171"/>
      <c r="BV54" s="160"/>
      <c r="BW54" s="3"/>
      <c r="BX54" s="171"/>
      <c r="BY54" s="160"/>
      <c r="BZ54" s="173"/>
      <c r="CA54" s="173"/>
      <c r="CB54" s="173"/>
      <c r="CC54" s="3"/>
      <c r="CD54" s="171"/>
      <c r="CE54" s="160"/>
      <c r="CF54" s="3"/>
      <c r="CG54" s="3"/>
      <c r="CH54" s="340"/>
    </row>
    <row r="55" ht="15.75" customHeight="1">
      <c r="A55" s="3"/>
      <c r="B55" s="3"/>
      <c r="C55" s="3"/>
      <c r="D55" s="3"/>
      <c r="E55" s="3"/>
      <c r="F55" s="145"/>
      <c r="G55" s="146"/>
      <c r="H55" s="3"/>
      <c r="I55" s="175"/>
      <c r="J55" s="145"/>
      <c r="K55" s="146"/>
      <c r="L55" s="107"/>
      <c r="M55" s="175"/>
      <c r="N55" s="145"/>
      <c r="O55" s="146"/>
      <c r="P55" s="297"/>
      <c r="Q55" s="175"/>
      <c r="R55" s="145"/>
      <c r="S55" s="146"/>
      <c r="T55" s="3"/>
      <c r="U55" s="3"/>
      <c r="V55" s="175"/>
      <c r="W55" s="146"/>
      <c r="X55" s="182"/>
      <c r="Y55" s="175"/>
      <c r="Z55" s="146"/>
      <c r="AA55" s="175"/>
      <c r="AB55" s="3"/>
      <c r="AC55" s="3"/>
      <c r="AD55" s="3"/>
      <c r="AE55" s="3"/>
      <c r="AF55" s="3"/>
      <c r="AG55" s="3"/>
      <c r="AH55" s="3"/>
      <c r="AI55" s="3"/>
      <c r="AJ55" s="175"/>
      <c r="AK55" s="175"/>
      <c r="AL55" s="146"/>
      <c r="AM55" s="162"/>
      <c r="AN55" s="175"/>
      <c r="AO55" s="146"/>
      <c r="AP55" s="272"/>
      <c r="AQ55" s="175"/>
      <c r="AR55" s="146"/>
      <c r="AS55" s="3"/>
      <c r="AT55" s="175"/>
      <c r="AU55" s="146"/>
      <c r="AV55" s="177"/>
      <c r="AW55" s="177"/>
      <c r="AX55" s="177"/>
      <c r="AY55" s="3"/>
      <c r="AZ55" s="175"/>
      <c r="BA55" s="146"/>
      <c r="BB55" s="186"/>
      <c r="BC55" s="175"/>
      <c r="BD55" s="146"/>
      <c r="BE55" s="175"/>
      <c r="BF55" s="3"/>
      <c r="BG55" s="3"/>
      <c r="BH55" s="3"/>
      <c r="BI55" s="3"/>
      <c r="BJ55" s="3"/>
      <c r="BK55" s="3"/>
      <c r="BL55" s="3"/>
      <c r="BM55" s="3"/>
      <c r="BN55" s="175"/>
      <c r="BO55" s="175"/>
      <c r="BP55" s="146"/>
      <c r="BQ55" s="162"/>
      <c r="BR55" s="175"/>
      <c r="BS55" s="146"/>
      <c r="BT55" s="272"/>
      <c r="BU55" s="175"/>
      <c r="BV55" s="146"/>
      <c r="BW55" s="3"/>
      <c r="BX55" s="175"/>
      <c r="BY55" s="146"/>
      <c r="BZ55" s="177"/>
      <c r="CA55" s="177"/>
      <c r="CB55" s="177"/>
      <c r="CC55" s="3"/>
      <c r="CD55" s="175"/>
      <c r="CE55" s="146"/>
      <c r="CF55" s="3"/>
      <c r="CG55" s="3"/>
      <c r="CH55" s="340"/>
    </row>
    <row r="56" ht="15.75" customHeight="1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304"/>
      <c r="Q56" s="110"/>
      <c r="R56" s="110"/>
      <c r="S56" s="110"/>
      <c r="T56" s="110"/>
      <c r="U56" s="110"/>
      <c r="V56" s="189"/>
      <c r="W56" s="189"/>
      <c r="X56" s="189"/>
      <c r="Y56" s="189"/>
      <c r="Z56" s="189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50" t="s">
        <v>135</v>
      </c>
      <c r="AL56" s="84"/>
      <c r="AM56" s="190"/>
      <c r="AN56" s="150" t="s">
        <v>135</v>
      </c>
      <c r="AO56" s="84"/>
      <c r="AP56" s="110"/>
      <c r="AQ56" s="150" t="s">
        <v>135</v>
      </c>
      <c r="AR56" s="84"/>
      <c r="AS56" s="110"/>
      <c r="AT56" s="150" t="s">
        <v>135</v>
      </c>
      <c r="AU56" s="84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  <c r="BI56" s="110"/>
      <c r="BJ56" s="110"/>
      <c r="BK56" s="110"/>
      <c r="BL56" s="110"/>
      <c r="BM56" s="110"/>
      <c r="BN56" s="110"/>
      <c r="BO56" s="150" t="s">
        <v>135</v>
      </c>
      <c r="BP56" s="84"/>
      <c r="BQ56" s="190"/>
      <c r="BR56" s="150" t="s">
        <v>135</v>
      </c>
      <c r="BS56" s="84"/>
      <c r="BT56" s="110"/>
      <c r="BU56" s="150" t="s">
        <v>135</v>
      </c>
      <c r="BV56" s="84"/>
      <c r="BW56" s="110"/>
      <c r="BX56" s="150" t="s">
        <v>135</v>
      </c>
      <c r="BY56" s="84"/>
      <c r="BZ56" s="110"/>
      <c r="CA56" s="110"/>
      <c r="CB56" s="110"/>
      <c r="CC56" s="110"/>
      <c r="CD56" s="150" t="s">
        <v>135</v>
      </c>
      <c r="CE56" s="84"/>
      <c r="CF56" s="3"/>
      <c r="CG56" s="3"/>
      <c r="CH56" s="55"/>
    </row>
    <row r="57" ht="15.75" customHeight="1">
      <c r="A57" s="110"/>
      <c r="B57" s="110"/>
      <c r="C57" s="110"/>
      <c r="D57" s="110"/>
      <c r="E57" s="110"/>
      <c r="F57" s="110"/>
      <c r="G57" s="110"/>
      <c r="H57" s="110"/>
      <c r="I57" s="110"/>
      <c r="J57" s="191" t="s">
        <v>136</v>
      </c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89"/>
      <c r="W57" s="192"/>
      <c r="X57" s="84"/>
      <c r="Y57" s="85"/>
      <c r="Z57" s="190"/>
      <c r="AA57" s="190"/>
      <c r="AB57" s="190"/>
      <c r="AC57" s="110"/>
      <c r="AD57" s="110"/>
      <c r="AE57" s="102"/>
      <c r="AF57" s="193"/>
      <c r="AG57" s="84"/>
      <c r="AH57" s="85"/>
      <c r="AI57" s="190"/>
      <c r="AJ57" s="190"/>
      <c r="AK57" s="156" t="str">
        <f>IFERROR((W44+AE44+AN44)/(V44+AD44+AM44),"-")</f>
        <v>-</v>
      </c>
      <c r="AL57" s="63"/>
      <c r="AM57" s="110"/>
      <c r="AN57" s="156" t="str">
        <f>iferror(W44/V44,"-")</f>
        <v>-</v>
      </c>
      <c r="AO57" s="63"/>
      <c r="AP57" s="110"/>
      <c r="AQ57" s="156" t="str">
        <f>iferror(AE44/AD44,"-")</f>
        <v>-</v>
      </c>
      <c r="AR57" s="63"/>
      <c r="AS57" s="110"/>
      <c r="AT57" s="156" t="str">
        <f>iferror(AN44/AM44,"-")</f>
        <v>-</v>
      </c>
      <c r="AU57" s="63"/>
      <c r="AV57" s="110"/>
      <c r="AW57" s="110"/>
      <c r="AX57" s="110"/>
      <c r="AY57" s="110"/>
      <c r="AZ57" s="110"/>
      <c r="BA57" s="193"/>
      <c r="BB57" s="84"/>
      <c r="BC57" s="85"/>
      <c r="BD57" s="190"/>
      <c r="BE57" s="190"/>
      <c r="BF57" s="190"/>
      <c r="BG57" s="110"/>
      <c r="BH57" s="110"/>
      <c r="BI57" s="102"/>
      <c r="BJ57" s="193"/>
      <c r="BK57" s="84"/>
      <c r="BL57" s="85"/>
      <c r="BM57" s="190"/>
      <c r="BN57" s="190"/>
      <c r="BO57" s="156">
        <f>IFERROR((BA44+BI44+BR44)/(AZ44+BH44+BQ44),"-")</f>
        <v>0.744966443</v>
      </c>
      <c r="BP57" s="63"/>
      <c r="BQ57" s="110"/>
      <c r="BR57" s="156">
        <f>iferror(BA44/AZ44,"-")</f>
        <v>0.8823529412</v>
      </c>
      <c r="BS57" s="63"/>
      <c r="BT57" s="110"/>
      <c r="BU57" s="156" t="str">
        <f>iferror(BI44/BH44,"-")</f>
        <v>-</v>
      </c>
      <c r="BV57" s="63"/>
      <c r="BW57" s="110"/>
      <c r="BX57" s="156">
        <f>iferror(BR44/BQ44,"-")</f>
        <v>0.6734693878</v>
      </c>
      <c r="BY57" s="63"/>
      <c r="BZ57" s="110"/>
      <c r="CA57" s="110"/>
      <c r="CB57" s="110"/>
      <c r="CC57" s="110"/>
      <c r="CD57" s="156">
        <f>IFERROR((BA44+BI44+BR44+W44+AE44+AN44)/(AZ44+BH44+BQ44+V44+AD44+AM44),"-")</f>
        <v>0.744966443</v>
      </c>
      <c r="CE57" s="63"/>
      <c r="CF57" s="110"/>
      <c r="CG57" s="110"/>
      <c r="CH57" s="341"/>
    </row>
    <row r="58" ht="15.75" customHeight="1">
      <c r="A58" s="110"/>
      <c r="B58" s="110"/>
      <c r="C58" s="110"/>
      <c r="D58" s="110"/>
      <c r="E58" s="110"/>
      <c r="F58" s="110"/>
      <c r="G58" s="110"/>
      <c r="H58" s="110"/>
      <c r="I58" s="110"/>
      <c r="J58" s="194" t="s">
        <v>137</v>
      </c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63"/>
      <c r="X58" s="62"/>
      <c r="Y58" s="63"/>
      <c r="Z58" s="190"/>
      <c r="AA58" s="190"/>
      <c r="AB58" s="190"/>
      <c r="AC58" s="110"/>
      <c r="AD58" s="110"/>
      <c r="AE58" s="196"/>
      <c r="AF58" s="163"/>
      <c r="AG58" s="62"/>
      <c r="AH58" s="63"/>
      <c r="AI58" s="190"/>
      <c r="AJ58" s="190"/>
      <c r="AK58" s="171"/>
      <c r="AL58" s="160"/>
      <c r="AM58" s="110"/>
      <c r="AN58" s="171"/>
      <c r="AO58" s="160"/>
      <c r="AP58" s="110"/>
      <c r="AQ58" s="171"/>
      <c r="AR58" s="160"/>
      <c r="AS58" s="110"/>
      <c r="AT58" s="171"/>
      <c r="AU58" s="160"/>
      <c r="AV58" s="138"/>
      <c r="AW58" s="84"/>
      <c r="AX58" s="84"/>
      <c r="AY58" s="85"/>
      <c r="AZ58" s="110"/>
      <c r="BA58" s="163"/>
      <c r="BB58" s="62"/>
      <c r="BC58" s="63"/>
      <c r="BD58" s="190"/>
      <c r="BE58" s="190"/>
      <c r="BF58" s="190"/>
      <c r="BG58" s="110"/>
      <c r="BH58" s="110"/>
      <c r="BI58" s="196"/>
      <c r="BJ58" s="163"/>
      <c r="BK58" s="62"/>
      <c r="BL58" s="63"/>
      <c r="BM58" s="190"/>
      <c r="BN58" s="190"/>
      <c r="BO58" s="171"/>
      <c r="BP58" s="160"/>
      <c r="BQ58" s="110"/>
      <c r="BR58" s="171"/>
      <c r="BS58" s="160"/>
      <c r="BT58" s="110"/>
      <c r="BU58" s="171"/>
      <c r="BV58" s="160"/>
      <c r="BW58" s="110"/>
      <c r="BX58" s="171"/>
      <c r="BY58" s="160"/>
      <c r="BZ58" s="305"/>
      <c r="CA58" s="197"/>
      <c r="CB58" s="197"/>
      <c r="CC58" s="197"/>
      <c r="CD58" s="171"/>
      <c r="CE58" s="160"/>
      <c r="CF58" s="197"/>
      <c r="CG58" s="197"/>
      <c r="CH58" s="340"/>
    </row>
    <row r="59" ht="15.75" customHeight="1">
      <c r="A59" s="110"/>
      <c r="B59" s="110"/>
      <c r="C59" s="110"/>
      <c r="D59" s="110"/>
      <c r="E59" s="110"/>
      <c r="F59" s="110"/>
      <c r="G59" s="110"/>
      <c r="H59" s="110"/>
      <c r="I59" s="110"/>
      <c r="J59" s="198" t="s">
        <v>138</v>
      </c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71"/>
      <c r="Y59" s="160"/>
      <c r="Z59" s="190"/>
      <c r="AA59" s="190"/>
      <c r="AB59" s="190"/>
      <c r="AC59" s="110"/>
      <c r="AD59" s="110"/>
      <c r="AE59" s="196"/>
      <c r="AF59" s="171"/>
      <c r="AH59" s="160"/>
      <c r="AI59" s="190"/>
      <c r="AJ59" s="190"/>
      <c r="AK59" s="175"/>
      <c r="AL59" s="146"/>
      <c r="AM59" s="110"/>
      <c r="AN59" s="175"/>
      <c r="AO59" s="146"/>
      <c r="AP59" s="110"/>
      <c r="AQ59" s="175"/>
      <c r="AR59" s="146"/>
      <c r="AS59" s="110"/>
      <c r="AT59" s="175"/>
      <c r="AU59" s="146"/>
      <c r="AV59" s="152"/>
      <c r="AW59" s="85"/>
      <c r="AX59" s="152"/>
      <c r="AY59" s="85"/>
      <c r="AZ59" s="110"/>
      <c r="BA59" s="171"/>
      <c r="BC59" s="160"/>
      <c r="BD59" s="190"/>
      <c r="BE59" s="190"/>
      <c r="BF59" s="190"/>
      <c r="BG59" s="110"/>
      <c r="BH59" s="110"/>
      <c r="BI59" s="196"/>
      <c r="BJ59" s="171"/>
      <c r="BL59" s="160"/>
      <c r="BM59" s="190"/>
      <c r="BN59" s="190"/>
      <c r="BO59" s="175"/>
      <c r="BP59" s="146"/>
      <c r="BQ59" s="110"/>
      <c r="BR59" s="175"/>
      <c r="BS59" s="146"/>
      <c r="BT59" s="110"/>
      <c r="BU59" s="175"/>
      <c r="BV59" s="146"/>
      <c r="BW59" s="110"/>
      <c r="BX59" s="175"/>
      <c r="BY59" s="146"/>
      <c r="BZ59" s="201"/>
      <c r="CA59" s="199"/>
      <c r="CB59" s="199"/>
      <c r="CC59" s="199"/>
      <c r="CD59" s="175"/>
      <c r="CE59" s="146"/>
      <c r="CF59" s="199"/>
      <c r="CG59" s="199"/>
      <c r="CH59" s="340"/>
    </row>
    <row r="60" ht="15.75" customHeight="1">
      <c r="A60" s="110"/>
      <c r="B60" s="110"/>
      <c r="C60" s="110"/>
      <c r="D60" s="110"/>
      <c r="E60" s="110"/>
      <c r="F60" s="110"/>
      <c r="G60" s="110"/>
      <c r="H60" s="110"/>
      <c r="I60" s="110"/>
      <c r="J60" s="20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75"/>
      <c r="X60" s="145"/>
      <c r="Y60" s="146"/>
      <c r="Z60" s="190"/>
      <c r="AA60" s="190"/>
      <c r="AB60" s="190"/>
      <c r="AC60" s="110"/>
      <c r="AD60" s="110"/>
      <c r="AE60" s="196"/>
      <c r="AF60" s="175"/>
      <c r="AG60" s="145"/>
      <c r="AH60" s="146"/>
      <c r="AI60" s="190"/>
      <c r="AJ60" s="190"/>
      <c r="AK60" s="190"/>
      <c r="AL60" s="190"/>
      <c r="AM60" s="110"/>
      <c r="AN60" s="110"/>
      <c r="AO60" s="110"/>
      <c r="AP60" s="110"/>
      <c r="AQ60" s="110"/>
      <c r="AR60" s="110"/>
      <c r="AS60" s="110"/>
      <c r="AT60" s="110"/>
      <c r="AU60" s="110"/>
      <c r="AV60" s="163"/>
      <c r="AW60" s="63"/>
      <c r="AX60" s="163"/>
      <c r="AY60" s="63"/>
      <c r="AZ60" s="110"/>
      <c r="BA60" s="175"/>
      <c r="BB60" s="145"/>
      <c r="BC60" s="146"/>
      <c r="BD60" s="190"/>
      <c r="BE60" s="190"/>
      <c r="BF60" s="190"/>
      <c r="BG60" s="110"/>
      <c r="BH60" s="110"/>
      <c r="BI60" s="196"/>
      <c r="BJ60" s="175"/>
      <c r="BK60" s="145"/>
      <c r="BL60" s="146"/>
      <c r="BM60" s="190"/>
      <c r="BN60" s="190"/>
      <c r="BO60" s="190"/>
      <c r="BP60" s="190"/>
      <c r="BQ60" s="110"/>
      <c r="BR60" s="110"/>
      <c r="BS60" s="110"/>
      <c r="BT60" s="110"/>
      <c r="BU60" s="110"/>
      <c r="BV60" s="110"/>
      <c r="BW60" s="110"/>
      <c r="BX60" s="110"/>
      <c r="BY60" s="110"/>
      <c r="BZ60" s="201"/>
      <c r="CA60" s="199"/>
      <c r="CB60" s="199"/>
      <c r="CC60" s="199"/>
      <c r="CD60" s="199"/>
      <c r="CE60" s="199"/>
      <c r="CF60" s="199"/>
      <c r="CG60" s="199"/>
      <c r="CH60" s="55"/>
    </row>
    <row r="61" ht="15.75" customHeight="1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90"/>
      <c r="AA61" s="190"/>
      <c r="AB61" s="190"/>
      <c r="AC61" s="110"/>
      <c r="AD61" s="110"/>
      <c r="AE61" s="110"/>
      <c r="AF61" s="110"/>
      <c r="AG61" s="110"/>
      <c r="AH61" s="110"/>
      <c r="AI61" s="190"/>
      <c r="AJ61" s="190"/>
      <c r="AK61" s="190"/>
      <c r="AL61" s="190"/>
      <c r="AM61" s="110"/>
      <c r="AN61" s="110"/>
      <c r="AO61" s="110"/>
      <c r="AP61" s="110"/>
      <c r="AQ61" s="110"/>
      <c r="AR61" s="110"/>
      <c r="AS61" s="110"/>
      <c r="AT61" s="110"/>
      <c r="AU61" s="110"/>
      <c r="AV61" s="171"/>
      <c r="AW61" s="160"/>
      <c r="AX61" s="171"/>
      <c r="AY61" s="160"/>
      <c r="AZ61" s="110"/>
      <c r="BA61" s="110"/>
      <c r="BB61" s="110"/>
      <c r="BC61" s="110"/>
      <c r="BD61" s="190"/>
      <c r="BE61" s="190"/>
      <c r="BF61" s="190"/>
      <c r="BG61" s="110"/>
      <c r="BH61" s="110"/>
      <c r="BI61" s="110"/>
      <c r="BJ61" s="110"/>
      <c r="BK61" s="110"/>
      <c r="BL61" s="110"/>
      <c r="BM61" s="190"/>
      <c r="BN61" s="190"/>
      <c r="BO61" s="190"/>
      <c r="BP61" s="190"/>
      <c r="BQ61" s="110"/>
      <c r="BR61" s="110"/>
      <c r="BS61" s="110"/>
      <c r="BT61" s="110"/>
      <c r="BU61" s="110"/>
      <c r="BV61" s="110"/>
      <c r="BW61" s="110"/>
      <c r="BX61" s="110"/>
      <c r="BY61" s="110"/>
      <c r="BZ61" s="201"/>
      <c r="CA61" s="199"/>
      <c r="CB61" s="199"/>
      <c r="CC61" s="199"/>
      <c r="CD61" s="199"/>
      <c r="CE61" s="199"/>
      <c r="CF61" s="199"/>
      <c r="CG61" s="199"/>
      <c r="CH61" s="55"/>
    </row>
    <row r="62" ht="15.75" customHeight="1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90"/>
      <c r="AA62" s="190"/>
      <c r="AB62" s="190"/>
      <c r="AC62" s="110"/>
      <c r="AD62" s="110"/>
      <c r="AE62" s="110"/>
      <c r="AF62" s="110"/>
      <c r="AG62" s="110"/>
      <c r="AH62" s="110"/>
      <c r="AI62" s="190"/>
      <c r="AJ62" s="190"/>
      <c r="AK62" s="190"/>
      <c r="AL62" s="190"/>
      <c r="AM62" s="110"/>
      <c r="AN62" s="110"/>
      <c r="AO62" s="110"/>
      <c r="AP62" s="110"/>
      <c r="AQ62" s="110"/>
      <c r="AR62" s="110"/>
      <c r="AS62" s="110"/>
      <c r="AT62" s="110"/>
      <c r="AU62" s="110"/>
      <c r="AV62" s="175"/>
      <c r="AW62" s="146"/>
      <c r="AX62" s="175"/>
      <c r="AY62" s="146"/>
      <c r="AZ62" s="110"/>
      <c r="BA62" s="110"/>
      <c r="BB62" s="110"/>
      <c r="BC62" s="110"/>
      <c r="BD62" s="190"/>
      <c r="BE62" s="190"/>
      <c r="BF62" s="190"/>
      <c r="BG62" s="110"/>
      <c r="BH62" s="110"/>
      <c r="BI62" s="110"/>
      <c r="BJ62" s="110"/>
      <c r="BK62" s="110"/>
      <c r="BL62" s="110"/>
      <c r="BM62" s="190"/>
      <c r="BN62" s="190"/>
      <c r="BO62" s="190"/>
      <c r="BP62" s="190"/>
      <c r="BQ62" s="110"/>
      <c r="BR62" s="110"/>
      <c r="BS62" s="110"/>
      <c r="BT62" s="110"/>
      <c r="BU62" s="110"/>
      <c r="BV62" s="110"/>
      <c r="BW62" s="110"/>
      <c r="BX62" s="110"/>
      <c r="BY62" s="110"/>
      <c r="BZ62" s="203"/>
      <c r="CA62" s="204"/>
      <c r="CB62" s="204"/>
      <c r="CC62" s="204"/>
      <c r="CD62" s="204"/>
      <c r="CE62" s="204"/>
      <c r="CF62" s="204"/>
      <c r="CG62" s="204"/>
      <c r="CH62" s="342"/>
    </row>
    <row r="63" ht="15.75" customHeight="1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90"/>
      <c r="AA63" s="190"/>
      <c r="AB63" s="190"/>
      <c r="AC63" s="110"/>
      <c r="AD63" s="110"/>
      <c r="AE63" s="110"/>
      <c r="AF63" s="110"/>
      <c r="AG63" s="110"/>
      <c r="AH63" s="110"/>
      <c r="AI63" s="190"/>
      <c r="AJ63" s="190"/>
      <c r="AK63" s="190"/>
      <c r="AL63" s="190"/>
      <c r="AM63" s="110"/>
      <c r="AN63" s="110"/>
      <c r="AO63" s="110"/>
      <c r="AP63" s="110"/>
      <c r="AQ63" s="110"/>
      <c r="AR63" s="110"/>
      <c r="AS63" s="110"/>
      <c r="AT63" s="110"/>
      <c r="AU63" s="110"/>
      <c r="AV63" s="152"/>
      <c r="AW63" s="85"/>
      <c r="AX63" s="152"/>
      <c r="AY63" s="85"/>
      <c r="AZ63" s="110"/>
      <c r="BA63" s="110"/>
      <c r="BB63" s="110"/>
      <c r="BC63" s="110"/>
      <c r="BD63" s="110"/>
      <c r="BE63" s="110"/>
      <c r="BF63" s="110"/>
      <c r="BG63" s="110"/>
      <c r="BH63" s="110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10"/>
      <c r="BU63" s="110"/>
      <c r="BV63" s="110"/>
      <c r="BW63" s="110"/>
      <c r="BX63" s="110"/>
      <c r="BY63" s="110"/>
      <c r="BZ63" s="110"/>
      <c r="CA63" s="110"/>
      <c r="CB63" s="110"/>
      <c r="CC63" s="110"/>
      <c r="CD63" s="110"/>
      <c r="CE63" s="110"/>
      <c r="CF63" s="110"/>
      <c r="CG63" s="110"/>
      <c r="CH63" s="55"/>
    </row>
    <row r="64" ht="15.75" customHeight="1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90"/>
      <c r="AA64" s="190"/>
      <c r="AB64" s="190"/>
      <c r="AC64" s="110"/>
      <c r="AD64" s="110"/>
      <c r="AE64" s="110"/>
      <c r="AF64" s="110"/>
      <c r="AG64" s="110"/>
      <c r="AH64" s="110"/>
      <c r="AI64" s="190"/>
      <c r="AJ64" s="190"/>
      <c r="AK64" s="190"/>
      <c r="AL64" s="190"/>
      <c r="AM64" s="110"/>
      <c r="AN64" s="110"/>
      <c r="AO64" s="110"/>
      <c r="AP64" s="110"/>
      <c r="AQ64" s="110"/>
      <c r="AR64" s="110"/>
      <c r="AS64" s="110"/>
      <c r="AT64" s="110"/>
      <c r="AU64" s="110"/>
      <c r="AV64" s="163"/>
      <c r="AW64" s="63"/>
      <c r="AX64" s="167"/>
      <c r="AY64" s="16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0"/>
      <c r="BN64" s="110"/>
      <c r="BO64" s="110"/>
      <c r="BP64" s="110"/>
      <c r="BQ64" s="110"/>
      <c r="BR64" s="110"/>
      <c r="BS64" s="110"/>
      <c r="BT64" s="110"/>
      <c r="BU64" s="110"/>
      <c r="BV64" s="110"/>
      <c r="BW64" s="110"/>
      <c r="BX64" s="110"/>
      <c r="BY64" s="110"/>
      <c r="BZ64" s="110"/>
      <c r="CA64" s="110"/>
      <c r="CB64" s="110"/>
      <c r="CC64" s="110"/>
      <c r="CD64" s="110"/>
      <c r="CE64" s="110"/>
      <c r="CF64" s="110"/>
      <c r="CG64" s="110"/>
      <c r="CH64" s="55"/>
    </row>
    <row r="65" ht="15.75" customHeight="1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90"/>
      <c r="AA65" s="190"/>
      <c r="AB65" s="190"/>
      <c r="AC65" s="110"/>
      <c r="AD65" s="110"/>
      <c r="AE65" s="110"/>
      <c r="AF65" s="110"/>
      <c r="AG65" s="110"/>
      <c r="AH65" s="110"/>
      <c r="AI65" s="190"/>
      <c r="AJ65" s="190"/>
      <c r="AK65" s="190"/>
      <c r="AL65" s="190"/>
      <c r="AM65" s="110"/>
      <c r="AN65" s="110"/>
      <c r="AO65" s="110"/>
      <c r="AP65" s="110"/>
      <c r="AQ65" s="110"/>
      <c r="AR65" s="110"/>
      <c r="AS65" s="110"/>
      <c r="AT65" s="110"/>
      <c r="AU65" s="110"/>
      <c r="AV65" s="171"/>
      <c r="AW65" s="160"/>
      <c r="AY65" s="160"/>
      <c r="AZ65" s="110"/>
      <c r="BA65" s="110"/>
      <c r="BB65" s="110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0"/>
      <c r="BO65" s="110"/>
      <c r="BP65" s="110"/>
      <c r="BQ65" s="110"/>
      <c r="BR65" s="110"/>
      <c r="BS65" s="110"/>
      <c r="BT65" s="110"/>
      <c r="BU65" s="110"/>
      <c r="BV65" s="110"/>
      <c r="BW65" s="110"/>
      <c r="BX65" s="110"/>
      <c r="BY65" s="110"/>
      <c r="BZ65" s="110"/>
      <c r="CA65" s="110"/>
      <c r="CB65" s="110"/>
      <c r="CC65" s="110"/>
      <c r="CD65" s="110"/>
      <c r="CE65" s="110"/>
      <c r="CF65" s="110"/>
      <c r="CG65" s="110"/>
      <c r="CH65" s="55"/>
    </row>
    <row r="66" ht="15.75" customHeight="1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75"/>
      <c r="AW66" s="146"/>
      <c r="AX66" s="145"/>
      <c r="AY66" s="146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0"/>
      <c r="BO66" s="110"/>
      <c r="BP66" s="110"/>
      <c r="BQ66" s="110"/>
      <c r="BR66" s="110"/>
      <c r="BS66" s="110"/>
      <c r="BT66" s="110"/>
      <c r="BU66" s="110"/>
      <c r="BV66" s="110"/>
      <c r="BW66" s="110"/>
      <c r="BX66" s="110"/>
      <c r="BY66" s="110"/>
      <c r="BZ66" s="110"/>
      <c r="CA66" s="110"/>
      <c r="CB66" s="110"/>
      <c r="CC66" s="110"/>
      <c r="CD66" s="110"/>
      <c r="CE66" s="110"/>
      <c r="CF66" s="110"/>
      <c r="CG66" s="110"/>
      <c r="CH66" s="55"/>
    </row>
    <row r="67" ht="15.75" customHeight="1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0"/>
      <c r="BO67" s="110"/>
      <c r="BP67" s="110"/>
      <c r="BQ67" s="110"/>
      <c r="BR67" s="110"/>
      <c r="BS67" s="110"/>
      <c r="BT67" s="110"/>
      <c r="BU67" s="110"/>
      <c r="BV67" s="110"/>
      <c r="BW67" s="110"/>
      <c r="BX67" s="110"/>
      <c r="BY67" s="110"/>
      <c r="BZ67" s="110"/>
      <c r="CA67" s="110"/>
      <c r="CB67" s="110"/>
      <c r="CC67" s="110"/>
      <c r="CD67" s="110"/>
      <c r="CE67" s="110"/>
      <c r="CF67" s="110"/>
      <c r="CG67" s="110"/>
      <c r="CH67" s="55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0">
    <mergeCell ref="B1:B2"/>
    <mergeCell ref="G2:K2"/>
    <mergeCell ref="A3:B4"/>
    <mergeCell ref="G3:K3"/>
    <mergeCell ref="W3:X3"/>
    <mergeCell ref="W4:X4"/>
    <mergeCell ref="A5:B5"/>
    <mergeCell ref="W5:X5"/>
    <mergeCell ref="W6:X6"/>
    <mergeCell ref="W7:X7"/>
    <mergeCell ref="AV7:AX8"/>
    <mergeCell ref="BZ7:CF8"/>
    <mergeCell ref="CH7:CH8"/>
    <mergeCell ref="W8:X8"/>
    <mergeCell ref="V11:AB11"/>
    <mergeCell ref="AD11:AK11"/>
    <mergeCell ref="AM11:AT11"/>
    <mergeCell ref="AV11:AX11"/>
    <mergeCell ref="AZ11:BF11"/>
    <mergeCell ref="BH11:BO11"/>
    <mergeCell ref="BQ11:BX11"/>
    <mergeCell ref="BZ11:CB11"/>
    <mergeCell ref="V10:AX10"/>
    <mergeCell ref="AZ10:CB10"/>
    <mergeCell ref="CD10:CF11"/>
    <mergeCell ref="CH10:CH11"/>
    <mergeCell ref="I11:K11"/>
    <mergeCell ref="M11:O11"/>
    <mergeCell ref="Q11:S11"/>
    <mergeCell ref="BC49:BD51"/>
    <mergeCell ref="BO49:BP51"/>
    <mergeCell ref="BO52:BP52"/>
    <mergeCell ref="BR52:BS52"/>
    <mergeCell ref="BU52:BV52"/>
    <mergeCell ref="BX52:BY52"/>
    <mergeCell ref="CD52:CE52"/>
    <mergeCell ref="AN49:AO51"/>
    <mergeCell ref="AQ49:AR51"/>
    <mergeCell ref="AT49:AU51"/>
    <mergeCell ref="AV49:AV51"/>
    <mergeCell ref="AW49:AW51"/>
    <mergeCell ref="AX49:AX51"/>
    <mergeCell ref="AZ49:BA51"/>
    <mergeCell ref="AW47:AX47"/>
    <mergeCell ref="AZ47:BD47"/>
    <mergeCell ref="BO47:BP47"/>
    <mergeCell ref="BR47:BS47"/>
    <mergeCell ref="BU47:BV47"/>
    <mergeCell ref="BX47:BY47"/>
    <mergeCell ref="CA47:CB47"/>
    <mergeCell ref="CD47:CE47"/>
    <mergeCell ref="M47:O47"/>
    <mergeCell ref="Q47:S47"/>
    <mergeCell ref="V47:Z47"/>
    <mergeCell ref="AK47:AL47"/>
    <mergeCell ref="AN47:AO47"/>
    <mergeCell ref="AQ47:AR47"/>
    <mergeCell ref="AT47:AU47"/>
    <mergeCell ref="F48:G48"/>
    <mergeCell ref="I48:K48"/>
    <mergeCell ref="M48:O48"/>
    <mergeCell ref="Q48:S48"/>
    <mergeCell ref="V48:W48"/>
    <mergeCell ref="Y48:Z48"/>
    <mergeCell ref="AK48:AL48"/>
    <mergeCell ref="AN48:AO48"/>
    <mergeCell ref="AQ48:AR48"/>
    <mergeCell ref="AT48:AU48"/>
    <mergeCell ref="AZ48:BA48"/>
    <mergeCell ref="BC48:BD48"/>
    <mergeCell ref="BO48:BP48"/>
    <mergeCell ref="BR48:BS48"/>
    <mergeCell ref="G4:H4"/>
    <mergeCell ref="G5:H5"/>
    <mergeCell ref="G6:H6"/>
    <mergeCell ref="G7:H7"/>
    <mergeCell ref="G8:H8"/>
    <mergeCell ref="G9:H9"/>
    <mergeCell ref="I47:K47"/>
    <mergeCell ref="CA49:CA51"/>
    <mergeCell ref="CB49:CB51"/>
    <mergeCell ref="BU48:BV48"/>
    <mergeCell ref="BX48:BY48"/>
    <mergeCell ref="CD48:CE48"/>
    <mergeCell ref="BR49:BS51"/>
    <mergeCell ref="BU49:BV51"/>
    <mergeCell ref="BX49:BY51"/>
    <mergeCell ref="BZ49:BZ51"/>
    <mergeCell ref="CD49:CE51"/>
    <mergeCell ref="AQ53:AR55"/>
    <mergeCell ref="AQ56:AR56"/>
    <mergeCell ref="AK57:AL59"/>
    <mergeCell ref="AN57:AO59"/>
    <mergeCell ref="AQ57:AR59"/>
    <mergeCell ref="AT57:AU59"/>
    <mergeCell ref="W58:Y60"/>
    <mergeCell ref="AF58:AH60"/>
    <mergeCell ref="AN53:AO55"/>
    <mergeCell ref="AT53:AU55"/>
    <mergeCell ref="AV53:AV55"/>
    <mergeCell ref="AW53:AW55"/>
    <mergeCell ref="AX53:AX55"/>
    <mergeCell ref="AZ53:BA55"/>
    <mergeCell ref="AN56:AO56"/>
    <mergeCell ref="AV63:AW63"/>
    <mergeCell ref="AX63:AY63"/>
    <mergeCell ref="AV64:AW66"/>
    <mergeCell ref="AX64:AY66"/>
    <mergeCell ref="AT56:AU56"/>
    <mergeCell ref="AV58:AY58"/>
    <mergeCell ref="BA58:BC60"/>
    <mergeCell ref="AV59:AW59"/>
    <mergeCell ref="AX59:AY59"/>
    <mergeCell ref="AV60:AW62"/>
    <mergeCell ref="AX60:AY62"/>
    <mergeCell ref="BR53:BS55"/>
    <mergeCell ref="BR56:BS56"/>
    <mergeCell ref="BO57:BP59"/>
    <mergeCell ref="BR57:BS59"/>
    <mergeCell ref="BU57:BV59"/>
    <mergeCell ref="BX57:BY59"/>
    <mergeCell ref="CD57:CE59"/>
    <mergeCell ref="BJ58:BL60"/>
    <mergeCell ref="BC53:BD55"/>
    <mergeCell ref="BE53:BE55"/>
    <mergeCell ref="BN53:BN55"/>
    <mergeCell ref="BO53:BP55"/>
    <mergeCell ref="BU53:BV55"/>
    <mergeCell ref="BO56:BP56"/>
    <mergeCell ref="BU56:BV56"/>
    <mergeCell ref="I49:K51"/>
    <mergeCell ref="I52:K52"/>
    <mergeCell ref="F53:G55"/>
    <mergeCell ref="I53:K55"/>
    <mergeCell ref="M53:O55"/>
    <mergeCell ref="Q49:S51"/>
    <mergeCell ref="Q52:S52"/>
    <mergeCell ref="Q53:S55"/>
    <mergeCell ref="AK52:AL52"/>
    <mergeCell ref="AN52:AO52"/>
    <mergeCell ref="AQ52:AR52"/>
    <mergeCell ref="AT52:AU52"/>
    <mergeCell ref="AZ52:BA52"/>
    <mergeCell ref="BC52:BD52"/>
    <mergeCell ref="BA57:BC57"/>
    <mergeCell ref="BJ57:BL57"/>
    <mergeCell ref="F49:G51"/>
    <mergeCell ref="M49:O51"/>
    <mergeCell ref="V49:W51"/>
    <mergeCell ref="AK49:AL51"/>
    <mergeCell ref="F52:G52"/>
    <mergeCell ref="M52:O52"/>
    <mergeCell ref="V52:W52"/>
    <mergeCell ref="BZ53:BZ55"/>
    <mergeCell ref="CA53:CA55"/>
    <mergeCell ref="CB53:CB55"/>
    <mergeCell ref="CD53:CE55"/>
    <mergeCell ref="CD56:CE56"/>
    <mergeCell ref="BX53:BY55"/>
    <mergeCell ref="BX56:BY56"/>
    <mergeCell ref="Y53:Z55"/>
    <mergeCell ref="W57:Y57"/>
    <mergeCell ref="Y49:Z51"/>
    <mergeCell ref="Y52:Z52"/>
    <mergeCell ref="V53:W55"/>
    <mergeCell ref="AA53:AA55"/>
    <mergeCell ref="AJ53:AJ55"/>
    <mergeCell ref="AK53:AL55"/>
    <mergeCell ref="AK56:AL56"/>
    <mergeCell ref="AF57:AH57"/>
  </mergeCells>
  <conditionalFormatting sqref="E13:F43">
    <cfRule type="containsBlanks" dxfId="1" priority="1">
      <formula>LEN(TRIM(E13))=0</formula>
    </cfRule>
  </conditionalFormatting>
  <conditionalFormatting sqref="E13:F43">
    <cfRule type="containsText" dxfId="0" priority="2" operator="containsText" text="Yes">
      <formula>NOT(ISERROR(SEARCH(("Yes"),(E13))))</formula>
    </cfRule>
  </conditionalFormatting>
  <conditionalFormatting sqref="E13:F43">
    <cfRule type="containsText" dxfId="2" priority="3" operator="containsText" text="No">
      <formula>NOT(ISERROR(SEARCH(("No"),(E13))))</formula>
    </cfRule>
  </conditionalFormatting>
  <conditionalFormatting sqref="I49:J51 M49:N51 Q49:R51">
    <cfRule type="cellIs" dxfId="0" priority="4" operator="greaterThan">
      <formula>"40%"</formula>
    </cfRule>
  </conditionalFormatting>
  <conditionalFormatting sqref="I49:J51 M49:N51 Q49:R51">
    <cfRule type="beginsWith" dxfId="3" priority="5" operator="beginsWith" text="3">
      <formula>LEFT((I49),LEN("3"))=("3")</formula>
    </cfRule>
  </conditionalFormatting>
  <conditionalFormatting sqref="I49:J51 M49:N51 Q49:R51">
    <cfRule type="cellIs" dxfId="4" priority="6" operator="lessThan">
      <formula>30</formula>
    </cfRule>
  </conditionalFormatting>
  <conditionalFormatting sqref="I53:J55 M53:N55 Q53:R55">
    <cfRule type="cellIs" dxfId="0" priority="7" operator="greaterThan">
      <formula>"15%"</formula>
    </cfRule>
  </conditionalFormatting>
  <conditionalFormatting sqref="I53:J55 M53:N55 Q53:R55">
    <cfRule type="cellIs" dxfId="3" priority="8" operator="between">
      <formula>"10%"</formula>
      <formula>"15%"</formula>
    </cfRule>
  </conditionalFormatting>
  <conditionalFormatting sqref="I53:J55 M53:N55 Q53:R55">
    <cfRule type="cellIs" dxfId="2" priority="9" operator="lessThan">
      <formula>"10%"</formula>
    </cfRule>
  </conditionalFormatting>
  <conditionalFormatting sqref="F49:G51">
    <cfRule type="cellIs" dxfId="0" priority="10" operator="lessThan">
      <formula>25</formula>
    </cfRule>
  </conditionalFormatting>
  <conditionalFormatting sqref="F49:G51">
    <cfRule type="cellIs" dxfId="1" priority="11" operator="between">
      <formula>25.1</formula>
      <formula>35</formula>
    </cfRule>
  </conditionalFormatting>
  <conditionalFormatting sqref="F53:G55">
    <cfRule type="cellIs" dxfId="0" priority="12" operator="greaterThan">
      <formula>"125%"</formula>
    </cfRule>
  </conditionalFormatting>
  <conditionalFormatting sqref="F53:G55">
    <cfRule type="cellIs" dxfId="1" priority="13" operator="between">
      <formula>"100%"</formula>
      <formula>"124.90%"</formula>
    </cfRule>
  </conditionalFormatting>
  <conditionalFormatting sqref="F53:G55">
    <cfRule type="cellIs" dxfId="2" priority="14" operator="lessThan">
      <formula>"99.90%"</formula>
    </cfRule>
  </conditionalFormatting>
  <conditionalFormatting sqref="V49:W51 AZ49:BA51">
    <cfRule type="cellIs" dxfId="0" priority="15" operator="greaterThan">
      <formula>"85%"</formula>
    </cfRule>
  </conditionalFormatting>
  <conditionalFormatting sqref="V49:W51 AZ49:BA51">
    <cfRule type="cellIs" dxfId="1" priority="16" operator="between">
      <formula>"70%"</formula>
      <formula>"84.90%"</formula>
    </cfRule>
  </conditionalFormatting>
  <conditionalFormatting sqref="V49:W51 AZ49:BA51">
    <cfRule type="cellIs" dxfId="2" priority="17" operator="lessThan">
      <formula>"69.90%"</formula>
    </cfRule>
  </conditionalFormatting>
  <conditionalFormatting sqref="X53:Z55 AK49 AM49:AN49 AQ49 AT49 BB53:BD55 BO49 BQ49:BR49 BU49 BX49 CD49">
    <cfRule type="cellIs" dxfId="0" priority="18" operator="greaterThan">
      <formula>"30%"</formula>
    </cfRule>
  </conditionalFormatting>
  <conditionalFormatting sqref="X53:Z55 AK49 AM49:AN49 AQ49 AT49 BB53:BD55 BO49 BQ49:BR49 BU49 BX49 CD49">
    <cfRule type="cellIs" dxfId="1" priority="19" operator="between">
      <formula>"20%"</formula>
      <formula>"29.90%"</formula>
    </cfRule>
  </conditionalFormatting>
  <conditionalFormatting sqref="X53:Z55 AK49 AM49:AN49 AQ49 AT49 BB53:BD55 BO49 BQ49:BR49 BU49 BX49 CD49">
    <cfRule type="cellIs" dxfId="2" priority="20" operator="lessThan">
      <formula>"19.99%"</formula>
    </cfRule>
  </conditionalFormatting>
  <conditionalFormatting sqref="V53:W55 AK53 AK57 AM53:AN53 AN57 AQ53 AQ57 AT53 AT57 AZ53:BA55 BO53 BO57 BQ53:BR53 BR57 BU53 BU57 BX53 BX57 CD53 CD57">
    <cfRule type="cellIs" dxfId="0" priority="21" operator="greaterThan">
      <formula>"80%"</formula>
    </cfRule>
  </conditionalFormatting>
  <conditionalFormatting sqref="V53:W55 AK53 AK57 AM53:AN53 AN57 AQ53 AQ57 AT53 AT57 AZ53:BA55 BO53 BO57 BQ53:BR53 BR57 BU53 BU57 BX53 BX57 CD53 CD57">
    <cfRule type="cellIs" dxfId="1" priority="22" operator="between">
      <formula>"70%"</formula>
      <formula>"79.99%"</formula>
    </cfRule>
  </conditionalFormatting>
  <conditionalFormatting sqref="V53:W55 AK53 AK57 AM53:AN53 AN57 AQ53 AQ57 AT53 AT57 AZ53:BA55 BO53 BO57 BQ53:BR53 BR57 BU53 BU57 BX53 BX57 CD53 CD57">
    <cfRule type="cellIs" dxfId="2" priority="23" operator="lessThan">
      <formula>"69.99%"</formula>
    </cfRule>
  </conditionalFormatting>
  <conditionalFormatting sqref="AV49:AV51 BZ49:BZ51">
    <cfRule type="cellIs" dxfId="0" priority="24" operator="lessThan">
      <formula>150</formula>
    </cfRule>
  </conditionalFormatting>
  <conditionalFormatting sqref="AV49:AV51 BZ49:BZ51">
    <cfRule type="cellIs" dxfId="1" priority="25" operator="between">
      <formula>150.01</formula>
      <formula>250</formula>
    </cfRule>
  </conditionalFormatting>
  <conditionalFormatting sqref="AV49:AV51 BZ49:BZ51">
    <cfRule type="cellIs" dxfId="2" priority="26" operator="greaterThan">
      <formula>250.01</formula>
    </cfRule>
  </conditionalFormatting>
  <conditionalFormatting sqref="AW49:AW51 CA49:CA51">
    <cfRule type="cellIs" dxfId="0" priority="27" operator="lessThan">
      <formula>300</formula>
    </cfRule>
  </conditionalFormatting>
  <conditionalFormatting sqref="AW49:AW51 CA49:CA51">
    <cfRule type="cellIs" dxfId="1" priority="28" operator="between">
      <formula>300.01</formula>
      <formula>400</formula>
    </cfRule>
  </conditionalFormatting>
  <conditionalFormatting sqref="AW49:AW51 CA49:CA51">
    <cfRule type="cellIs" dxfId="2" priority="29" operator="greaterThan">
      <formula>400.01</formula>
    </cfRule>
  </conditionalFormatting>
  <conditionalFormatting sqref="AX49:AX51 CB49:CB51">
    <cfRule type="cellIs" dxfId="0" priority="30" operator="greaterThan">
      <formula>"120%"</formula>
    </cfRule>
  </conditionalFormatting>
  <conditionalFormatting sqref="AX49:AX51 CB49:CB51">
    <cfRule type="cellIs" dxfId="1" priority="31" operator="between">
      <formula>"100%"</formula>
      <formula>"119.99%"</formula>
    </cfRule>
  </conditionalFormatting>
  <conditionalFormatting sqref="AX49:AX51 CB49:CB51">
    <cfRule type="cellIs" dxfId="2" priority="32" operator="lessThan">
      <formula>"99.99%"</formula>
    </cfRule>
  </conditionalFormatting>
  <conditionalFormatting sqref="AX53:AX55 CB53:CB55">
    <cfRule type="cellIs" dxfId="0" priority="33" operator="greaterThan">
      <formula>"500%"</formula>
    </cfRule>
  </conditionalFormatting>
  <conditionalFormatting sqref="AX53:AX55 CB53:CB55">
    <cfRule type="cellIs" dxfId="1" priority="34" operator="between">
      <formula>"250%"</formula>
      <formula>"499.99%"</formula>
    </cfRule>
  </conditionalFormatting>
  <conditionalFormatting sqref="AX53:AX55 CB53:CB55">
    <cfRule type="cellIs" dxfId="2" priority="35" operator="lessThan">
      <formula>"249.99%"</formula>
    </cfRule>
  </conditionalFormatting>
  <conditionalFormatting sqref="F49:G51">
    <cfRule type="cellIs" dxfId="2" priority="36" operator="greaterThan">
      <formula>35.01</formula>
    </cfRule>
  </conditionalFormatting>
  <dataValidations>
    <dataValidation type="list" allowBlank="1" sqref="E13:F43">
      <formula1>"Yes,No"</formula1>
    </dataValidation>
  </dataValidations>
  <hyperlinks>
    <hyperlink r:id="rId2" ref="A3"/>
  </hyperlinks>
  <drawing r:id="rId3"/>
  <legacy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 outlineLevelCol="2"/>
  <cols>
    <col customWidth="1" min="1" max="1" width="6.75"/>
    <col customWidth="1" min="2" max="2" width="8.13"/>
    <col customWidth="1" min="3" max="3" width="7.25" outlineLevel="1"/>
    <col customWidth="1" min="4" max="4" width="8.75" outlineLevel="1"/>
    <col customWidth="1" min="5" max="5" width="8.0" outlineLevel="1"/>
    <col customWidth="1" min="6" max="6" width="8.13" outlineLevel="1"/>
    <col customWidth="1" min="7" max="7" width="13.13"/>
    <col customWidth="1" min="8" max="8" width="9.75"/>
    <col customWidth="1" min="9" max="9" width="9.5"/>
    <col customWidth="1" min="10" max="10" width="14.13"/>
    <col customWidth="1" min="11" max="11" width="9.5"/>
    <col customWidth="1" hidden="1" min="12" max="12" width="6.38" outlineLevel="1"/>
    <col customWidth="1" hidden="1" min="13" max="15" width="9.5" outlineLevel="1"/>
    <col customWidth="1" hidden="1" min="16" max="16" width="7.25" outlineLevel="2"/>
    <col customWidth="1" hidden="1" min="17" max="19" width="9.5" outlineLevel="2"/>
    <col customWidth="1" hidden="1" min="20" max="20" width="9.5" outlineLevel="1"/>
    <col customWidth="1" min="21" max="21" width="6.88"/>
    <col customWidth="1" min="22" max="23" width="10.25"/>
    <col customWidth="1" min="24" max="25" width="10.5"/>
    <col customWidth="1" min="26" max="26" width="10.0"/>
    <col customWidth="1" min="27" max="27" width="12.88"/>
    <col customWidth="1" min="28" max="28" width="13.88"/>
    <col customWidth="1" min="29" max="29" width="6.88"/>
    <col customWidth="1" min="30" max="32" width="10.25"/>
    <col customWidth="1" min="33" max="34" width="10.5"/>
    <col customWidth="1" min="35" max="35" width="8.63"/>
    <col customWidth="1" min="36" max="36" width="12.88"/>
    <col customWidth="1" min="37" max="37" width="13.88"/>
    <col customWidth="1" min="38" max="42" width="9.5"/>
    <col customWidth="1" min="43" max="43" width="10.5"/>
    <col customWidth="1" min="44" max="44" width="11.0"/>
    <col customWidth="1" min="45" max="46" width="14.0"/>
    <col customWidth="1" min="47" max="47" width="6.75"/>
    <col customWidth="1" min="48" max="86" width="14.0"/>
  </cols>
  <sheetData>
    <row r="1" ht="18.75" customHeight="1">
      <c r="A1" s="56"/>
      <c r="B1" s="57" t="s">
        <v>64</v>
      </c>
      <c r="C1" s="3"/>
      <c r="D1" s="3"/>
      <c r="E1" s="3"/>
      <c r="F1" s="3"/>
      <c r="G1" s="3"/>
      <c r="H1" s="3"/>
      <c r="I1" s="3"/>
      <c r="J1" s="3"/>
      <c r="K1" s="58" t="s">
        <v>65</v>
      </c>
      <c r="L1" s="3"/>
      <c r="M1" s="3"/>
      <c r="N1" s="3"/>
      <c r="O1" s="58" t="s">
        <v>188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58"/>
      <c r="AC1" s="3"/>
      <c r="AD1" s="3"/>
      <c r="AE1" s="3"/>
      <c r="AF1" s="3"/>
      <c r="AG1" s="3"/>
      <c r="AH1" s="3"/>
      <c r="AI1" s="3"/>
      <c r="AJ1" s="3"/>
      <c r="AK1" s="58"/>
      <c r="AL1" s="58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</row>
    <row r="2" ht="26.25" customHeight="1">
      <c r="A2" s="3"/>
      <c r="C2" s="3"/>
      <c r="D2" s="3"/>
      <c r="E2" s="3"/>
      <c r="F2" s="3"/>
      <c r="G2" s="59">
        <v>44682.0</v>
      </c>
      <c r="H2" s="39"/>
      <c r="I2" s="39"/>
      <c r="J2" s="39"/>
      <c r="K2" s="3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</row>
    <row r="3" ht="18.0" customHeight="1">
      <c r="A3" s="60" t="s">
        <v>67</v>
      </c>
      <c r="C3" s="3"/>
      <c r="D3" s="3"/>
      <c r="E3" s="3"/>
      <c r="F3" s="3"/>
      <c r="G3" s="61" t="s">
        <v>68</v>
      </c>
      <c r="H3" s="62"/>
      <c r="I3" s="62"/>
      <c r="J3" s="62"/>
      <c r="K3" s="6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64" t="s">
        <v>69</v>
      </c>
      <c r="X3" s="12"/>
      <c r="Y3" s="285" t="s">
        <v>189</v>
      </c>
      <c r="Z3" s="286" t="s">
        <v>190</v>
      </c>
      <c r="AA3" s="67" t="s">
        <v>72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</row>
    <row r="4" ht="18.0" customHeight="1">
      <c r="C4" s="3"/>
      <c r="D4" s="3"/>
      <c r="E4" s="3"/>
      <c r="F4" s="3"/>
      <c r="G4" s="68" t="s">
        <v>73</v>
      </c>
      <c r="H4" s="12"/>
      <c r="I4" s="69">
        <f>SUM(H44+D44)</f>
        <v>209</v>
      </c>
      <c r="J4" s="70" t="s">
        <v>74</v>
      </c>
      <c r="K4" s="71">
        <f>SUM(CD44)</f>
        <v>33</v>
      </c>
      <c r="L4" s="3"/>
      <c r="M4" s="3"/>
      <c r="N4" s="3"/>
      <c r="O4" s="3"/>
      <c r="P4" s="3"/>
      <c r="Q4" s="3"/>
      <c r="R4" s="3"/>
      <c r="S4" s="3"/>
      <c r="T4" s="3"/>
      <c r="U4" s="72" t="s">
        <v>75</v>
      </c>
      <c r="V4" s="3"/>
      <c r="W4" s="68" t="s">
        <v>76</v>
      </c>
      <c r="X4" s="12"/>
      <c r="Y4" s="73">
        <f>AV44</f>
        <v>26</v>
      </c>
      <c r="Z4" s="73">
        <f>BZ44</f>
        <v>7</v>
      </c>
      <c r="AA4" s="74" t="str">
        <f t="shared" ref="AA4:AA8" si="1">if(Y4&gt;Z4,$Y$3,if(Y4&lt;Z4,$Z$3,""))</f>
        <v>Salesperson 1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</row>
    <row r="5" ht="17.25" customHeight="1">
      <c r="A5" s="75"/>
      <c r="C5" s="3"/>
      <c r="D5" s="3"/>
      <c r="E5" s="3"/>
      <c r="F5" s="3"/>
      <c r="G5" s="68" t="s">
        <v>77</v>
      </c>
      <c r="H5" s="12"/>
      <c r="I5" s="76">
        <f>I44+M44+Q44</f>
        <v>488</v>
      </c>
      <c r="J5" s="70" t="s">
        <v>78</v>
      </c>
      <c r="K5" s="80">
        <f>SUM(CE44)</f>
        <v>44829</v>
      </c>
      <c r="L5" s="3"/>
      <c r="M5" s="3"/>
      <c r="N5" s="3"/>
      <c r="O5" s="3"/>
      <c r="P5" s="3"/>
      <c r="Q5" s="3"/>
      <c r="R5" s="3"/>
      <c r="S5" s="3"/>
      <c r="T5" s="3"/>
      <c r="U5" s="78">
        <f>iferror(K5/K4,0)</f>
        <v>1358.454545</v>
      </c>
      <c r="V5" s="3"/>
      <c r="W5" s="68" t="s">
        <v>79</v>
      </c>
      <c r="X5" s="12"/>
      <c r="Y5" s="79">
        <f>IFERROR(AV44/(W44+AE44+AN44),0)</f>
        <v>0.4126984127</v>
      </c>
      <c r="Z5" s="79">
        <f>IFERROR(BZ44/(BA44+BI44+BR44),0)</f>
        <v>0.3684210526</v>
      </c>
      <c r="AA5" s="74" t="str">
        <f t="shared" si="1"/>
        <v>Salesperson 1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</row>
    <row r="6" ht="16.5" customHeight="1">
      <c r="A6" s="3"/>
      <c r="B6" s="3"/>
      <c r="C6" s="3"/>
      <c r="D6" s="3"/>
      <c r="E6" s="3"/>
      <c r="F6" s="3"/>
      <c r="G6" s="68" t="s">
        <v>191</v>
      </c>
      <c r="H6" s="12"/>
      <c r="I6" s="76">
        <f>SUM(T44)</f>
        <v>53</v>
      </c>
      <c r="J6" s="70" t="s">
        <v>81</v>
      </c>
      <c r="K6" s="80">
        <f>SUM(CF44)</f>
        <v>59079</v>
      </c>
      <c r="L6" s="3"/>
      <c r="M6" s="3"/>
      <c r="N6" s="3"/>
      <c r="O6" s="3"/>
      <c r="P6" s="3"/>
      <c r="Q6" s="3"/>
      <c r="R6" s="3"/>
      <c r="S6" s="3"/>
      <c r="T6" s="3"/>
      <c r="U6" s="78">
        <f>iferror(K6/K4,0)</f>
        <v>1790.272727</v>
      </c>
      <c r="V6" s="3"/>
      <c r="W6" s="68" t="s">
        <v>82</v>
      </c>
      <c r="X6" s="12"/>
      <c r="Y6" s="80">
        <f>AW45</f>
        <v>1189.692308</v>
      </c>
      <c r="Z6" s="80">
        <f>CA45</f>
        <v>1985.285714</v>
      </c>
      <c r="AA6" s="74" t="str">
        <f t="shared" si="1"/>
        <v>Salesperson 2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</row>
    <row r="7" ht="16.5" customHeight="1">
      <c r="A7" s="3"/>
      <c r="B7" s="3"/>
      <c r="C7" s="3"/>
      <c r="D7" s="3"/>
      <c r="E7" s="3"/>
      <c r="F7" s="3"/>
      <c r="G7" s="343" t="s">
        <v>192</v>
      </c>
      <c r="H7" s="12"/>
      <c r="I7" s="76">
        <f>AD44+BH44</f>
        <v>27</v>
      </c>
      <c r="J7" s="70" t="s">
        <v>84</v>
      </c>
      <c r="K7" s="79">
        <f>SUM(AX49)</f>
        <v>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68" t="s">
        <v>85</v>
      </c>
      <c r="X7" s="12"/>
      <c r="Y7" s="80">
        <f>AX45</f>
        <v>1680.076923</v>
      </c>
      <c r="Z7" s="80">
        <f>CB45</f>
        <v>2199.571429</v>
      </c>
      <c r="AA7" s="74" t="str">
        <f t="shared" si="1"/>
        <v>Salesperson 2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82" t="s">
        <v>86</v>
      </c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82" t="s">
        <v>86</v>
      </c>
      <c r="CG7" s="3"/>
      <c r="CH7" s="3"/>
    </row>
    <row r="8" ht="17.25" customHeight="1">
      <c r="A8" s="3"/>
      <c r="B8" s="3"/>
      <c r="C8" s="3"/>
      <c r="D8" s="3"/>
      <c r="E8" s="3"/>
      <c r="F8" s="3"/>
      <c r="G8" s="343" t="s">
        <v>83</v>
      </c>
      <c r="H8" s="12"/>
      <c r="I8" s="76">
        <f>BQ44+AM44+V44+AZ44</f>
        <v>101</v>
      </c>
      <c r="J8" s="70" t="s">
        <v>88</v>
      </c>
      <c r="K8" s="79">
        <f>SUM(AX53)</f>
        <v>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287" t="s">
        <v>193</v>
      </c>
      <c r="X8" s="12"/>
      <c r="Y8" s="288">
        <f t="shared" ref="Y8:Z8" si="2">Y5*Y7</f>
        <v>693.3650794</v>
      </c>
      <c r="Z8" s="288">
        <f t="shared" si="2"/>
        <v>810.3684211</v>
      </c>
      <c r="AA8" s="74" t="str">
        <f t="shared" si="1"/>
        <v>Salesperson 2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CG8" s="3"/>
      <c r="CH8" s="3"/>
    </row>
    <row r="9" ht="18.0" customHeight="1">
      <c r="A9" s="3"/>
      <c r="B9" s="3"/>
      <c r="C9" s="3"/>
      <c r="D9" s="3"/>
      <c r="E9" s="3"/>
      <c r="F9" s="3"/>
      <c r="G9" s="343" t="s">
        <v>87</v>
      </c>
      <c r="H9" s="12"/>
      <c r="I9" s="76">
        <f>W44+AE44+AN44+BA44+BI44+BR44</f>
        <v>82</v>
      </c>
      <c r="J9" s="70" t="s">
        <v>89</v>
      </c>
      <c r="K9" s="289">
        <f>SUM(V49)</f>
        <v>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82"/>
      <c r="AW9" s="82"/>
      <c r="AX9" s="82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82"/>
      <c r="CA9" s="82"/>
      <c r="CB9" s="82"/>
      <c r="CC9" s="3"/>
      <c r="CD9" s="82"/>
      <c r="CE9" s="82"/>
      <c r="CF9" s="82"/>
      <c r="CG9" s="3"/>
      <c r="CH9" s="3"/>
    </row>
    <row r="10" ht="18.0" customHeight="1">
      <c r="A10" s="3"/>
      <c r="B10" s="3"/>
      <c r="C10" s="3"/>
      <c r="D10" s="3"/>
      <c r="E10" s="3"/>
      <c r="F10" s="3"/>
      <c r="G10" s="3"/>
      <c r="H10" s="3"/>
      <c r="I10" s="3">
        <v>44.0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83" t="s">
        <v>194</v>
      </c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5"/>
      <c r="AY10" s="3"/>
      <c r="AZ10" s="86" t="s">
        <v>195</v>
      </c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5"/>
      <c r="CC10" s="3"/>
      <c r="CD10" s="87" t="s">
        <v>92</v>
      </c>
      <c r="CG10" s="3"/>
      <c r="CH10" s="3"/>
    </row>
    <row r="11" ht="27.75" customHeight="1">
      <c r="A11" s="3"/>
      <c r="B11" s="3"/>
      <c r="C11" s="3"/>
      <c r="D11" s="3"/>
      <c r="E11" s="3"/>
      <c r="F11" s="3"/>
      <c r="G11" s="58" t="s">
        <v>218</v>
      </c>
      <c r="H11" s="58" t="s">
        <v>219</v>
      </c>
      <c r="I11" s="133" t="s">
        <v>93</v>
      </c>
      <c r="J11" s="16"/>
      <c r="K11" s="12"/>
      <c r="L11" s="290"/>
      <c r="M11" s="93" t="s">
        <v>196</v>
      </c>
      <c r="N11" s="84"/>
      <c r="O11" s="85"/>
      <c r="P11" s="91"/>
      <c r="Q11" s="93" t="s">
        <v>197</v>
      </c>
      <c r="R11" s="84"/>
      <c r="S11" s="85"/>
      <c r="T11" s="291" t="s">
        <v>198</v>
      </c>
      <c r="U11" s="91"/>
      <c r="V11" s="92" t="s">
        <v>94</v>
      </c>
      <c r="W11" s="84"/>
      <c r="X11" s="84"/>
      <c r="Y11" s="84"/>
      <c r="Z11" s="84"/>
      <c r="AA11" s="84"/>
      <c r="AB11" s="85"/>
      <c r="AC11" s="91"/>
      <c r="AD11" s="292" t="s">
        <v>234</v>
      </c>
      <c r="AE11" s="84"/>
      <c r="AF11" s="84"/>
      <c r="AG11" s="84"/>
      <c r="AH11" s="84"/>
      <c r="AI11" s="84"/>
      <c r="AJ11" s="84"/>
      <c r="AK11" s="85"/>
      <c r="AL11" s="91"/>
      <c r="AM11" s="93" t="s">
        <v>95</v>
      </c>
      <c r="AN11" s="84"/>
      <c r="AO11" s="84"/>
      <c r="AP11" s="84"/>
      <c r="AQ11" s="84"/>
      <c r="AR11" s="84"/>
      <c r="AS11" s="84"/>
      <c r="AT11" s="85"/>
      <c r="AU11" s="3"/>
      <c r="AV11" s="94" t="s">
        <v>96</v>
      </c>
      <c r="AY11" s="95"/>
      <c r="AZ11" s="92" t="s">
        <v>94</v>
      </c>
      <c r="BA11" s="84"/>
      <c r="BB11" s="84"/>
      <c r="BC11" s="84"/>
      <c r="BD11" s="84"/>
      <c r="BE11" s="84"/>
      <c r="BF11" s="85"/>
      <c r="BG11" s="91"/>
      <c r="BH11" s="292" t="s">
        <v>199</v>
      </c>
      <c r="BI11" s="84"/>
      <c r="BJ11" s="84"/>
      <c r="BK11" s="84"/>
      <c r="BL11" s="84"/>
      <c r="BM11" s="84"/>
      <c r="BN11" s="84"/>
      <c r="BO11" s="85"/>
      <c r="BP11" s="91"/>
      <c r="BQ11" s="93" t="s">
        <v>95</v>
      </c>
      <c r="BR11" s="84"/>
      <c r="BS11" s="84"/>
      <c r="BT11" s="84"/>
      <c r="BU11" s="84"/>
      <c r="BV11" s="84"/>
      <c r="BW11" s="84"/>
      <c r="BX11" s="85"/>
      <c r="BY11" s="3"/>
      <c r="BZ11" s="94" t="s">
        <v>96</v>
      </c>
      <c r="CC11" s="95"/>
      <c r="CG11" s="95"/>
      <c r="CH11" s="95"/>
    </row>
    <row r="12" ht="15.75" customHeight="1">
      <c r="A12" s="96"/>
      <c r="B12" s="45" t="s">
        <v>97</v>
      </c>
      <c r="C12" s="97"/>
      <c r="D12" s="45" t="s">
        <v>98</v>
      </c>
      <c r="E12" s="98" t="s">
        <v>99</v>
      </c>
      <c r="F12" s="98" t="s">
        <v>100</v>
      </c>
      <c r="G12" s="99" t="s">
        <v>101</v>
      </c>
      <c r="H12" s="98" t="s">
        <v>102</v>
      </c>
      <c r="I12" s="100" t="s">
        <v>147</v>
      </c>
      <c r="J12" s="100" t="s">
        <v>200</v>
      </c>
      <c r="K12" s="100" t="s">
        <v>105</v>
      </c>
      <c r="L12" s="101"/>
      <c r="M12" s="100" t="s">
        <v>147</v>
      </c>
      <c r="N12" s="100" t="s">
        <v>200</v>
      </c>
      <c r="O12" s="100" t="s">
        <v>105</v>
      </c>
      <c r="P12" s="101"/>
      <c r="Q12" s="100" t="s">
        <v>147</v>
      </c>
      <c r="R12" s="100" t="s">
        <v>200</v>
      </c>
      <c r="S12" s="100" t="s">
        <v>105</v>
      </c>
      <c r="T12" s="100" t="s">
        <v>201</v>
      </c>
      <c r="U12" s="101"/>
      <c r="V12" s="100" t="s">
        <v>109</v>
      </c>
      <c r="W12" s="100" t="s">
        <v>87</v>
      </c>
      <c r="X12" s="100" t="s">
        <v>110</v>
      </c>
      <c r="Y12" s="100" t="s">
        <v>111</v>
      </c>
      <c r="Z12" s="100" t="s">
        <v>112</v>
      </c>
      <c r="AA12" s="100" t="s">
        <v>113</v>
      </c>
      <c r="AB12" s="100" t="s">
        <v>114</v>
      </c>
      <c r="AC12" s="101"/>
      <c r="AD12" s="100" t="s">
        <v>109</v>
      </c>
      <c r="AE12" s="100" t="s">
        <v>202</v>
      </c>
      <c r="AF12" s="100" t="s">
        <v>115</v>
      </c>
      <c r="AG12" s="100" t="s">
        <v>116</v>
      </c>
      <c r="AH12" s="100" t="s">
        <v>111</v>
      </c>
      <c r="AI12" s="100" t="s">
        <v>112</v>
      </c>
      <c r="AJ12" s="100" t="s">
        <v>113</v>
      </c>
      <c r="AK12" s="100" t="s">
        <v>114</v>
      </c>
      <c r="AL12" s="101"/>
      <c r="AM12" s="100" t="s">
        <v>109</v>
      </c>
      <c r="AN12" s="98" t="s">
        <v>87</v>
      </c>
      <c r="AO12" s="98" t="s">
        <v>115</v>
      </c>
      <c r="AP12" s="98" t="s">
        <v>116</v>
      </c>
      <c r="AQ12" s="98" t="s">
        <v>111</v>
      </c>
      <c r="AR12" s="98" t="s">
        <v>112</v>
      </c>
      <c r="AS12" s="98" t="s">
        <v>113</v>
      </c>
      <c r="AT12" s="98" t="s">
        <v>114</v>
      </c>
      <c r="AU12" s="3"/>
      <c r="AV12" s="98" t="s">
        <v>76</v>
      </c>
      <c r="AW12" s="98" t="s">
        <v>117</v>
      </c>
      <c r="AX12" s="98" t="s">
        <v>118</v>
      </c>
      <c r="AY12" s="102"/>
      <c r="AZ12" s="100" t="s">
        <v>109</v>
      </c>
      <c r="BA12" s="100" t="s">
        <v>87</v>
      </c>
      <c r="BB12" s="100" t="s">
        <v>110</v>
      </c>
      <c r="BC12" s="100" t="s">
        <v>111</v>
      </c>
      <c r="BD12" s="100" t="s">
        <v>112</v>
      </c>
      <c r="BE12" s="100" t="s">
        <v>113</v>
      </c>
      <c r="BF12" s="100" t="s">
        <v>114</v>
      </c>
      <c r="BG12" s="101"/>
      <c r="BH12" s="100" t="s">
        <v>109</v>
      </c>
      <c r="BI12" s="100" t="s">
        <v>202</v>
      </c>
      <c r="BJ12" s="100" t="s">
        <v>115</v>
      </c>
      <c r="BK12" s="100" t="s">
        <v>116</v>
      </c>
      <c r="BL12" s="100" t="s">
        <v>111</v>
      </c>
      <c r="BM12" s="100" t="s">
        <v>112</v>
      </c>
      <c r="BN12" s="100" t="s">
        <v>113</v>
      </c>
      <c r="BO12" s="100" t="s">
        <v>114</v>
      </c>
      <c r="BP12" s="101"/>
      <c r="BQ12" s="100" t="s">
        <v>109</v>
      </c>
      <c r="BR12" s="98" t="s">
        <v>87</v>
      </c>
      <c r="BS12" s="98" t="s">
        <v>115</v>
      </c>
      <c r="BT12" s="98" t="s">
        <v>116</v>
      </c>
      <c r="BU12" s="98" t="s">
        <v>111</v>
      </c>
      <c r="BV12" s="98" t="s">
        <v>112</v>
      </c>
      <c r="BW12" s="98" t="s">
        <v>113</v>
      </c>
      <c r="BX12" s="98" t="s">
        <v>114</v>
      </c>
      <c r="BY12" s="3"/>
      <c r="BZ12" s="98" t="s">
        <v>76</v>
      </c>
      <c r="CA12" s="98" t="s">
        <v>117</v>
      </c>
      <c r="CB12" s="98" t="s">
        <v>118</v>
      </c>
      <c r="CC12" s="102"/>
      <c r="CD12" s="98" t="s">
        <v>76</v>
      </c>
      <c r="CE12" s="98" t="s">
        <v>117</v>
      </c>
      <c r="CF12" s="98" t="s">
        <v>118</v>
      </c>
      <c r="CG12" s="102"/>
      <c r="CH12" s="102"/>
    </row>
    <row r="13" ht="14.25" customHeight="1">
      <c r="A13" s="103"/>
      <c r="B13" s="104">
        <f>G2</f>
        <v>44682</v>
      </c>
      <c r="C13" s="97"/>
      <c r="D13" s="105" t="s">
        <v>119</v>
      </c>
      <c r="E13" s="105"/>
      <c r="F13" s="105"/>
      <c r="G13" s="106">
        <v>4500.0</v>
      </c>
      <c r="H13" s="105">
        <v>7.0</v>
      </c>
      <c r="I13" s="105">
        <v>7.0</v>
      </c>
      <c r="J13" s="105">
        <v>2.0</v>
      </c>
      <c r="K13" s="105">
        <v>0.0</v>
      </c>
      <c r="L13" s="107"/>
      <c r="M13" s="105">
        <v>0.0</v>
      </c>
      <c r="N13" s="105">
        <v>0.0</v>
      </c>
      <c r="O13" s="105">
        <v>0.0</v>
      </c>
      <c r="P13" s="107"/>
      <c r="Q13" s="105">
        <v>0.0</v>
      </c>
      <c r="R13" s="105">
        <v>0.0</v>
      </c>
      <c r="S13" s="105">
        <v>0.0</v>
      </c>
      <c r="T13" s="293">
        <f t="shared" ref="T13:T43" si="6">sum(K13+O13+S13)</f>
        <v>0</v>
      </c>
      <c r="U13" s="107"/>
      <c r="V13" s="105">
        <v>0.0</v>
      </c>
      <c r="W13" s="105">
        <v>0.0</v>
      </c>
      <c r="X13" s="105">
        <v>0.0</v>
      </c>
      <c r="Y13" s="105">
        <v>0.0</v>
      </c>
      <c r="Z13" s="105">
        <v>0.0</v>
      </c>
      <c r="AA13" s="106">
        <v>0.0</v>
      </c>
      <c r="AB13" s="106">
        <v>0.0</v>
      </c>
      <c r="AC13" s="107"/>
      <c r="AD13" s="105">
        <v>0.0</v>
      </c>
      <c r="AE13" s="105">
        <v>0.0</v>
      </c>
      <c r="AF13" s="105">
        <v>0.0</v>
      </c>
      <c r="AG13" s="105">
        <v>0.0</v>
      </c>
      <c r="AH13" s="105">
        <v>0.0</v>
      </c>
      <c r="AI13" s="105">
        <v>0.0</v>
      </c>
      <c r="AJ13" s="106">
        <v>0.0</v>
      </c>
      <c r="AK13" s="106">
        <v>0.0</v>
      </c>
      <c r="AL13" s="107"/>
      <c r="AM13" s="105">
        <v>0.0</v>
      </c>
      <c r="AN13" s="105">
        <v>0.0</v>
      </c>
      <c r="AO13" s="105">
        <v>0.0</v>
      </c>
      <c r="AP13" s="105">
        <v>0.0</v>
      </c>
      <c r="AQ13" s="105">
        <v>0.0</v>
      </c>
      <c r="AR13" s="105">
        <v>0.0</v>
      </c>
      <c r="AS13" s="106">
        <v>0.0</v>
      </c>
      <c r="AT13" s="106">
        <v>0.0</v>
      </c>
      <c r="AU13" s="3"/>
      <c r="AV13" s="108">
        <f t="shared" ref="AV13:AX13" si="3">sum(Z13+AI13+AR13)</f>
        <v>0</v>
      </c>
      <c r="AW13" s="109">
        <f t="shared" si="3"/>
        <v>0</v>
      </c>
      <c r="AX13" s="109">
        <f t="shared" si="3"/>
        <v>0</v>
      </c>
      <c r="AY13" s="107"/>
      <c r="AZ13" s="105">
        <v>0.0</v>
      </c>
      <c r="BA13" s="105">
        <v>0.0</v>
      </c>
      <c r="BB13" s="105">
        <v>0.0</v>
      </c>
      <c r="BC13" s="105">
        <v>0.0</v>
      </c>
      <c r="BD13" s="105">
        <v>0.0</v>
      </c>
      <c r="BE13" s="106">
        <v>0.0</v>
      </c>
      <c r="BF13" s="106">
        <v>0.0</v>
      </c>
      <c r="BG13" s="107"/>
      <c r="BH13" s="105">
        <v>0.0</v>
      </c>
      <c r="BI13" s="105">
        <v>0.0</v>
      </c>
      <c r="BJ13" s="105">
        <v>0.0</v>
      </c>
      <c r="BK13" s="105">
        <v>0.0</v>
      </c>
      <c r="BL13" s="105">
        <v>0.0</v>
      </c>
      <c r="BM13" s="105">
        <v>0.0</v>
      </c>
      <c r="BN13" s="106">
        <v>0.0</v>
      </c>
      <c r="BO13" s="106">
        <v>0.0</v>
      </c>
      <c r="BP13" s="107"/>
      <c r="BQ13" s="105">
        <v>0.0</v>
      </c>
      <c r="BR13" s="105">
        <v>0.0</v>
      </c>
      <c r="BS13" s="105">
        <v>0.0</v>
      </c>
      <c r="BT13" s="105">
        <v>0.0</v>
      </c>
      <c r="BU13" s="105">
        <v>0.0</v>
      </c>
      <c r="BV13" s="105">
        <v>0.0</v>
      </c>
      <c r="BW13" s="106">
        <v>0.0</v>
      </c>
      <c r="BX13" s="106">
        <v>0.0</v>
      </c>
      <c r="BY13" s="3"/>
      <c r="BZ13" s="108">
        <f t="shared" ref="BZ13:CB13" si="4">sum(BD13+BM13+BV13)</f>
        <v>0</v>
      </c>
      <c r="CA13" s="109">
        <f t="shared" si="4"/>
        <v>0</v>
      </c>
      <c r="CB13" s="109">
        <f t="shared" si="4"/>
        <v>0</v>
      </c>
      <c r="CC13" s="107"/>
      <c r="CD13" s="108">
        <f t="shared" ref="CD13:CF13" si="5">AV13+BZ13</f>
        <v>0</v>
      </c>
      <c r="CE13" s="109">
        <f t="shared" si="5"/>
        <v>0</v>
      </c>
      <c r="CF13" s="109">
        <f t="shared" si="5"/>
        <v>0</v>
      </c>
      <c r="CG13" s="107"/>
      <c r="CH13" s="107"/>
    </row>
    <row r="14" ht="14.25" customHeight="1">
      <c r="A14" s="103"/>
      <c r="B14" s="104">
        <f t="shared" ref="B14:B43" si="10">B13+1</f>
        <v>44683</v>
      </c>
      <c r="C14" s="97"/>
      <c r="D14" s="105" t="s">
        <v>119</v>
      </c>
      <c r="E14" s="105"/>
      <c r="F14" s="105"/>
      <c r="G14" s="106">
        <v>0.0</v>
      </c>
      <c r="H14" s="105">
        <v>10.0</v>
      </c>
      <c r="I14" s="105">
        <v>26.0</v>
      </c>
      <c r="J14" s="105">
        <v>9.0</v>
      </c>
      <c r="K14" s="105">
        <v>2.0</v>
      </c>
      <c r="L14" s="107"/>
      <c r="M14" s="105">
        <v>0.0</v>
      </c>
      <c r="N14" s="105">
        <v>0.0</v>
      </c>
      <c r="O14" s="105">
        <v>0.0</v>
      </c>
      <c r="P14" s="107"/>
      <c r="Q14" s="105">
        <v>0.0</v>
      </c>
      <c r="R14" s="105">
        <v>0.0</v>
      </c>
      <c r="S14" s="105">
        <v>0.0</v>
      </c>
      <c r="T14" s="293">
        <f t="shared" si="6"/>
        <v>2</v>
      </c>
      <c r="U14" s="107"/>
      <c r="V14" s="105">
        <v>3.0</v>
      </c>
      <c r="W14" s="105">
        <v>1.0</v>
      </c>
      <c r="X14" s="105">
        <v>0.0</v>
      </c>
      <c r="Y14" s="105">
        <v>1.0</v>
      </c>
      <c r="Z14" s="105">
        <v>0.0</v>
      </c>
      <c r="AA14" s="106">
        <v>0.0</v>
      </c>
      <c r="AB14" s="106">
        <v>0.0</v>
      </c>
      <c r="AC14" s="107"/>
      <c r="AD14" s="105">
        <v>1.0</v>
      </c>
      <c r="AE14" s="105">
        <v>0.0</v>
      </c>
      <c r="AF14" s="105">
        <v>1.0</v>
      </c>
      <c r="AG14" s="105">
        <v>0.0</v>
      </c>
      <c r="AH14" s="105">
        <v>0.0</v>
      </c>
      <c r="AI14" s="105">
        <v>0.0</v>
      </c>
      <c r="AJ14" s="106">
        <v>0.0</v>
      </c>
      <c r="AK14" s="106">
        <v>0.0</v>
      </c>
      <c r="AL14" s="107"/>
      <c r="AM14" s="105">
        <v>3.0</v>
      </c>
      <c r="AN14" s="105">
        <v>1.0</v>
      </c>
      <c r="AO14" s="105">
        <v>2.0</v>
      </c>
      <c r="AP14" s="105">
        <v>0.0</v>
      </c>
      <c r="AQ14" s="105">
        <v>0.0</v>
      </c>
      <c r="AR14" s="105">
        <v>1.0</v>
      </c>
      <c r="AS14" s="106">
        <v>397.0</v>
      </c>
      <c r="AT14" s="106">
        <v>397.0</v>
      </c>
      <c r="AU14" s="3"/>
      <c r="AV14" s="108">
        <f t="shared" ref="AV14:AX14" si="7">sum(Z14+AI14+AR14)</f>
        <v>1</v>
      </c>
      <c r="AW14" s="109">
        <f t="shared" si="7"/>
        <v>397</v>
      </c>
      <c r="AX14" s="109">
        <f t="shared" si="7"/>
        <v>397</v>
      </c>
      <c r="AY14" s="107"/>
      <c r="AZ14" s="105">
        <v>0.0</v>
      </c>
      <c r="BA14" s="105">
        <v>0.0</v>
      </c>
      <c r="BB14" s="105">
        <v>0.0</v>
      </c>
      <c r="BC14" s="105">
        <v>0.0</v>
      </c>
      <c r="BD14" s="105">
        <v>0.0</v>
      </c>
      <c r="BE14" s="106">
        <v>0.0</v>
      </c>
      <c r="BF14" s="106">
        <v>0.0</v>
      </c>
      <c r="BG14" s="107"/>
      <c r="BH14" s="105">
        <v>0.0</v>
      </c>
      <c r="BI14" s="105">
        <v>0.0</v>
      </c>
      <c r="BJ14" s="105">
        <v>0.0</v>
      </c>
      <c r="BK14" s="105">
        <v>0.0</v>
      </c>
      <c r="BL14" s="105">
        <v>0.0</v>
      </c>
      <c r="BM14" s="105">
        <v>0.0</v>
      </c>
      <c r="BN14" s="106">
        <v>0.0</v>
      </c>
      <c r="BO14" s="106">
        <v>0.0</v>
      </c>
      <c r="BP14" s="107"/>
      <c r="BQ14" s="105">
        <v>0.0</v>
      </c>
      <c r="BR14" s="105">
        <v>0.0</v>
      </c>
      <c r="BS14" s="105">
        <v>0.0</v>
      </c>
      <c r="BT14" s="105">
        <v>0.0</v>
      </c>
      <c r="BU14" s="105">
        <v>0.0</v>
      </c>
      <c r="BV14" s="105">
        <v>0.0</v>
      </c>
      <c r="BW14" s="106">
        <v>0.0</v>
      </c>
      <c r="BX14" s="106">
        <v>0.0</v>
      </c>
      <c r="BY14" s="3"/>
      <c r="BZ14" s="108">
        <f t="shared" ref="BZ14:CB14" si="8">sum(BD14+BM14+BV14)</f>
        <v>0</v>
      </c>
      <c r="CA14" s="109">
        <f t="shared" si="8"/>
        <v>0</v>
      </c>
      <c r="CB14" s="109">
        <f t="shared" si="8"/>
        <v>0</v>
      </c>
      <c r="CC14" s="107"/>
      <c r="CD14" s="108">
        <f t="shared" ref="CD14:CF14" si="9">AV14+BZ14</f>
        <v>1</v>
      </c>
      <c r="CE14" s="109">
        <f t="shared" si="9"/>
        <v>397</v>
      </c>
      <c r="CF14" s="109">
        <f t="shared" si="9"/>
        <v>397</v>
      </c>
      <c r="CG14" s="107"/>
      <c r="CH14" s="107"/>
    </row>
    <row r="15" ht="14.25" customHeight="1">
      <c r="A15" s="103"/>
      <c r="B15" s="104">
        <f t="shared" si="10"/>
        <v>44684</v>
      </c>
      <c r="C15" s="97"/>
      <c r="D15" s="105" t="s">
        <v>119</v>
      </c>
      <c r="E15" s="105"/>
      <c r="F15" s="105"/>
      <c r="G15" s="106">
        <v>0.0</v>
      </c>
      <c r="H15" s="105">
        <v>8.0</v>
      </c>
      <c r="I15" s="105">
        <v>25.0</v>
      </c>
      <c r="J15" s="105">
        <v>19.0</v>
      </c>
      <c r="K15" s="105">
        <v>3.0</v>
      </c>
      <c r="L15" s="107"/>
      <c r="M15" s="105">
        <v>0.0</v>
      </c>
      <c r="N15" s="105">
        <v>0.0</v>
      </c>
      <c r="O15" s="105">
        <v>0.0</v>
      </c>
      <c r="P15" s="107"/>
      <c r="Q15" s="105">
        <v>0.0</v>
      </c>
      <c r="R15" s="105">
        <v>0.0</v>
      </c>
      <c r="S15" s="105">
        <v>0.0</v>
      </c>
      <c r="T15" s="293">
        <f t="shared" si="6"/>
        <v>3</v>
      </c>
      <c r="U15" s="107"/>
      <c r="V15" s="105">
        <v>4.0</v>
      </c>
      <c r="W15" s="105">
        <v>3.0</v>
      </c>
      <c r="X15" s="105">
        <v>1.0</v>
      </c>
      <c r="Y15" s="105">
        <v>2.0</v>
      </c>
      <c r="Z15" s="105">
        <v>0.0</v>
      </c>
      <c r="AA15" s="106">
        <v>0.0</v>
      </c>
      <c r="AB15" s="106">
        <v>0.0</v>
      </c>
      <c r="AC15" s="107"/>
      <c r="AD15" s="344">
        <v>1.0</v>
      </c>
      <c r="AE15" s="105">
        <v>0.0</v>
      </c>
      <c r="AF15" s="105">
        <v>1.0</v>
      </c>
      <c r="AG15" s="105">
        <v>0.0</v>
      </c>
      <c r="AH15" s="105">
        <v>0.0</v>
      </c>
      <c r="AI15" s="105">
        <v>0.0</v>
      </c>
      <c r="AJ15" s="106">
        <v>0.0</v>
      </c>
      <c r="AK15" s="106">
        <v>0.0</v>
      </c>
      <c r="AL15" s="107"/>
      <c r="AM15" s="105">
        <v>2.0</v>
      </c>
      <c r="AN15" s="105">
        <v>2.0</v>
      </c>
      <c r="AO15" s="105">
        <v>1.0</v>
      </c>
      <c r="AP15" s="105">
        <v>0.0</v>
      </c>
      <c r="AQ15" s="105">
        <v>3.0</v>
      </c>
      <c r="AR15" s="105">
        <v>1.0</v>
      </c>
      <c r="AS15" s="106">
        <v>1800.0</v>
      </c>
      <c r="AT15" s="106">
        <v>1800.0</v>
      </c>
      <c r="AU15" s="3"/>
      <c r="AV15" s="108">
        <f t="shared" ref="AV15:AX15" si="11">sum(Z15+AI15+AR15)</f>
        <v>1</v>
      </c>
      <c r="AW15" s="109">
        <f t="shared" si="11"/>
        <v>1800</v>
      </c>
      <c r="AX15" s="109">
        <f t="shared" si="11"/>
        <v>1800</v>
      </c>
      <c r="AY15" s="107"/>
      <c r="AZ15" s="105">
        <v>0.0</v>
      </c>
      <c r="BA15" s="105">
        <v>0.0</v>
      </c>
      <c r="BB15" s="105">
        <v>0.0</v>
      </c>
      <c r="BC15" s="105">
        <v>0.0</v>
      </c>
      <c r="BD15" s="105">
        <v>0.0</v>
      </c>
      <c r="BE15" s="106">
        <v>0.0</v>
      </c>
      <c r="BF15" s="106">
        <v>0.0</v>
      </c>
      <c r="BG15" s="107"/>
      <c r="BH15" s="105">
        <v>0.0</v>
      </c>
      <c r="BI15" s="105">
        <v>0.0</v>
      </c>
      <c r="BJ15" s="105">
        <v>0.0</v>
      </c>
      <c r="BK15" s="105">
        <v>0.0</v>
      </c>
      <c r="BL15" s="105">
        <v>0.0</v>
      </c>
      <c r="BM15" s="105">
        <v>0.0</v>
      </c>
      <c r="BN15" s="106">
        <v>0.0</v>
      </c>
      <c r="BO15" s="106">
        <v>0.0</v>
      </c>
      <c r="BP15" s="107"/>
      <c r="BQ15" s="105">
        <v>0.0</v>
      </c>
      <c r="BR15" s="105">
        <v>0.0</v>
      </c>
      <c r="BS15" s="105">
        <v>0.0</v>
      </c>
      <c r="BT15" s="105">
        <v>0.0</v>
      </c>
      <c r="BU15" s="105">
        <v>0.0</v>
      </c>
      <c r="BV15" s="105">
        <v>0.0</v>
      </c>
      <c r="BW15" s="106">
        <v>0.0</v>
      </c>
      <c r="BX15" s="106">
        <v>0.0</v>
      </c>
      <c r="BY15" s="3"/>
      <c r="BZ15" s="108">
        <f t="shared" ref="BZ15:CB15" si="12">sum(BD15+BM15+BV15)</f>
        <v>0</v>
      </c>
      <c r="CA15" s="109">
        <f t="shared" si="12"/>
        <v>0</v>
      </c>
      <c r="CB15" s="109">
        <f t="shared" si="12"/>
        <v>0</v>
      </c>
      <c r="CC15" s="107"/>
      <c r="CD15" s="108">
        <f t="shared" ref="CD15:CF15" si="13">AV15+BZ15</f>
        <v>1</v>
      </c>
      <c r="CE15" s="109">
        <f t="shared" si="13"/>
        <v>1800</v>
      </c>
      <c r="CF15" s="109">
        <f t="shared" si="13"/>
        <v>1800</v>
      </c>
      <c r="CG15" s="107"/>
      <c r="CH15" s="107"/>
    </row>
    <row r="16" ht="14.25" customHeight="1">
      <c r="A16" s="103"/>
      <c r="B16" s="104">
        <f t="shared" si="10"/>
        <v>44685</v>
      </c>
      <c r="C16" s="97"/>
      <c r="D16" s="105" t="s">
        <v>119</v>
      </c>
      <c r="E16" s="105"/>
      <c r="F16" s="105"/>
      <c r="G16" s="106">
        <v>0.0</v>
      </c>
      <c r="H16" s="105">
        <v>3.0</v>
      </c>
      <c r="I16" s="105">
        <v>18.0</v>
      </c>
      <c r="J16" s="105">
        <v>10.0</v>
      </c>
      <c r="K16" s="105">
        <v>2.0</v>
      </c>
      <c r="L16" s="107"/>
      <c r="M16" s="105">
        <v>0.0</v>
      </c>
      <c r="N16" s="105">
        <v>0.0</v>
      </c>
      <c r="O16" s="105">
        <v>0.0</v>
      </c>
      <c r="P16" s="107"/>
      <c r="Q16" s="105">
        <v>0.0</v>
      </c>
      <c r="R16" s="105">
        <v>0.0</v>
      </c>
      <c r="S16" s="105">
        <v>0.0</v>
      </c>
      <c r="T16" s="293">
        <f t="shared" si="6"/>
        <v>2</v>
      </c>
      <c r="U16" s="107"/>
      <c r="V16" s="105">
        <v>2.0</v>
      </c>
      <c r="W16" s="105">
        <v>1.0</v>
      </c>
      <c r="X16" s="105">
        <v>1.0</v>
      </c>
      <c r="Y16" s="105">
        <v>2.0</v>
      </c>
      <c r="Z16" s="105">
        <v>1.0</v>
      </c>
      <c r="AA16" s="106">
        <v>2500.0</v>
      </c>
      <c r="AB16" s="106">
        <v>2500.0</v>
      </c>
      <c r="AC16" s="107"/>
      <c r="AD16" s="105">
        <v>1.0</v>
      </c>
      <c r="AE16" s="105">
        <v>0.0</v>
      </c>
      <c r="AF16" s="105">
        <v>1.0</v>
      </c>
      <c r="AG16" s="105">
        <v>0.0</v>
      </c>
      <c r="AH16" s="105">
        <v>0.0</v>
      </c>
      <c r="AI16" s="105">
        <v>0.0</v>
      </c>
      <c r="AJ16" s="106">
        <v>0.0</v>
      </c>
      <c r="AK16" s="106">
        <v>0.0</v>
      </c>
      <c r="AL16" s="107"/>
      <c r="AM16" s="105">
        <v>3.0</v>
      </c>
      <c r="AN16" s="105">
        <v>3.0</v>
      </c>
      <c r="AO16" s="105">
        <v>0.0</v>
      </c>
      <c r="AP16" s="105">
        <v>0.0</v>
      </c>
      <c r="AQ16" s="105">
        <v>0.0</v>
      </c>
      <c r="AR16" s="105">
        <v>0.0</v>
      </c>
      <c r="AS16" s="106">
        <v>0.0</v>
      </c>
      <c r="AT16" s="106">
        <v>0.0</v>
      </c>
      <c r="AU16" s="3"/>
      <c r="AV16" s="108">
        <f t="shared" ref="AV16:AX16" si="14">sum(Z16+AI16+AR16)</f>
        <v>1</v>
      </c>
      <c r="AW16" s="109">
        <f t="shared" si="14"/>
        <v>2500</v>
      </c>
      <c r="AX16" s="109">
        <f t="shared" si="14"/>
        <v>2500</v>
      </c>
      <c r="AY16" s="107"/>
      <c r="AZ16" s="105">
        <v>0.0</v>
      </c>
      <c r="BA16" s="105">
        <v>0.0</v>
      </c>
      <c r="BB16" s="105">
        <v>0.0</v>
      </c>
      <c r="BC16" s="105">
        <v>0.0</v>
      </c>
      <c r="BD16" s="105">
        <v>0.0</v>
      </c>
      <c r="BE16" s="106">
        <v>0.0</v>
      </c>
      <c r="BF16" s="106">
        <v>0.0</v>
      </c>
      <c r="BG16" s="107"/>
      <c r="BH16" s="105">
        <v>0.0</v>
      </c>
      <c r="BI16" s="105">
        <v>0.0</v>
      </c>
      <c r="BJ16" s="105">
        <v>0.0</v>
      </c>
      <c r="BK16" s="105">
        <v>0.0</v>
      </c>
      <c r="BL16" s="105">
        <v>0.0</v>
      </c>
      <c r="BM16" s="105">
        <v>0.0</v>
      </c>
      <c r="BN16" s="106">
        <v>0.0</v>
      </c>
      <c r="BO16" s="106">
        <v>0.0</v>
      </c>
      <c r="BP16" s="107"/>
      <c r="BQ16" s="105">
        <v>0.0</v>
      </c>
      <c r="BR16" s="105">
        <v>0.0</v>
      </c>
      <c r="BS16" s="105">
        <v>0.0</v>
      </c>
      <c r="BT16" s="105">
        <v>0.0</v>
      </c>
      <c r="BU16" s="105">
        <v>0.0</v>
      </c>
      <c r="BV16" s="105">
        <v>0.0</v>
      </c>
      <c r="BW16" s="106">
        <v>0.0</v>
      </c>
      <c r="BX16" s="106">
        <v>0.0</v>
      </c>
      <c r="BY16" s="3"/>
      <c r="BZ16" s="108">
        <f t="shared" ref="BZ16:CB16" si="15">sum(BD16+BM16+BV16)</f>
        <v>0</v>
      </c>
      <c r="CA16" s="109">
        <f t="shared" si="15"/>
        <v>0</v>
      </c>
      <c r="CB16" s="109">
        <f t="shared" si="15"/>
        <v>0</v>
      </c>
      <c r="CC16" s="107"/>
      <c r="CD16" s="108">
        <f t="shared" ref="CD16:CF16" si="16">AV16+BZ16</f>
        <v>1</v>
      </c>
      <c r="CE16" s="109">
        <f t="shared" si="16"/>
        <v>2500</v>
      </c>
      <c r="CF16" s="109">
        <f t="shared" si="16"/>
        <v>2500</v>
      </c>
      <c r="CG16" s="107"/>
      <c r="CH16" s="107"/>
    </row>
    <row r="17" ht="14.25" customHeight="1">
      <c r="A17" s="103"/>
      <c r="B17" s="104">
        <f t="shared" si="10"/>
        <v>44686</v>
      </c>
      <c r="C17" s="97"/>
      <c r="D17" s="105" t="s">
        <v>119</v>
      </c>
      <c r="E17" s="105"/>
      <c r="F17" s="105"/>
      <c r="G17" s="106">
        <v>0.0</v>
      </c>
      <c r="H17" s="105">
        <v>9.0</v>
      </c>
      <c r="I17" s="105">
        <v>17.0</v>
      </c>
      <c r="J17" s="105">
        <v>7.0</v>
      </c>
      <c r="K17" s="105">
        <v>3.0</v>
      </c>
      <c r="L17" s="107"/>
      <c r="M17" s="105">
        <v>0.0</v>
      </c>
      <c r="N17" s="105">
        <v>0.0</v>
      </c>
      <c r="O17" s="105">
        <v>0.0</v>
      </c>
      <c r="P17" s="107"/>
      <c r="Q17" s="105">
        <v>0.0</v>
      </c>
      <c r="R17" s="105">
        <v>0.0</v>
      </c>
      <c r="S17" s="105">
        <v>0.0</v>
      </c>
      <c r="T17" s="293">
        <f t="shared" si="6"/>
        <v>3</v>
      </c>
      <c r="U17" s="107"/>
      <c r="V17" s="105">
        <v>2.0</v>
      </c>
      <c r="W17" s="105">
        <v>2.0</v>
      </c>
      <c r="X17" s="105">
        <v>0.0</v>
      </c>
      <c r="Y17" s="105">
        <v>1.0</v>
      </c>
      <c r="Z17" s="105">
        <v>1.0</v>
      </c>
      <c r="AA17" s="106">
        <v>1000.0</v>
      </c>
      <c r="AB17" s="106">
        <v>2500.0</v>
      </c>
      <c r="AC17" s="107"/>
      <c r="AD17" s="105">
        <v>2.0</v>
      </c>
      <c r="AE17" s="105">
        <v>0.0</v>
      </c>
      <c r="AF17" s="105">
        <v>2.0</v>
      </c>
      <c r="AG17" s="105">
        <v>0.0</v>
      </c>
      <c r="AH17" s="105">
        <v>0.0</v>
      </c>
      <c r="AI17" s="105">
        <v>0.0</v>
      </c>
      <c r="AJ17" s="106">
        <v>0.0</v>
      </c>
      <c r="AK17" s="106">
        <v>0.0</v>
      </c>
      <c r="AL17" s="107"/>
      <c r="AM17" s="105">
        <v>3.0</v>
      </c>
      <c r="AN17" s="105">
        <v>2.0</v>
      </c>
      <c r="AO17" s="105">
        <v>1.0</v>
      </c>
      <c r="AP17" s="105">
        <v>0.0</v>
      </c>
      <c r="AQ17" s="105">
        <v>1.0</v>
      </c>
      <c r="AR17" s="105">
        <v>0.0</v>
      </c>
      <c r="AS17" s="106">
        <v>0.0</v>
      </c>
      <c r="AT17" s="106">
        <v>0.0</v>
      </c>
      <c r="AU17" s="3"/>
      <c r="AV17" s="108">
        <f t="shared" ref="AV17:AX17" si="17">sum(Z17+AI17+AR17)</f>
        <v>1</v>
      </c>
      <c r="AW17" s="109">
        <f t="shared" si="17"/>
        <v>1000</v>
      </c>
      <c r="AX17" s="109">
        <f t="shared" si="17"/>
        <v>2500</v>
      </c>
      <c r="AY17" s="107"/>
      <c r="AZ17" s="105">
        <v>0.0</v>
      </c>
      <c r="BA17" s="105">
        <v>0.0</v>
      </c>
      <c r="BB17" s="105">
        <v>0.0</v>
      </c>
      <c r="BC17" s="105">
        <v>0.0</v>
      </c>
      <c r="BD17" s="105">
        <v>0.0</v>
      </c>
      <c r="BE17" s="106">
        <v>0.0</v>
      </c>
      <c r="BF17" s="106">
        <v>0.0</v>
      </c>
      <c r="BG17" s="107"/>
      <c r="BH17" s="105">
        <v>0.0</v>
      </c>
      <c r="BI17" s="105">
        <v>0.0</v>
      </c>
      <c r="BJ17" s="105">
        <v>0.0</v>
      </c>
      <c r="BK17" s="105">
        <v>0.0</v>
      </c>
      <c r="BL17" s="105">
        <v>0.0</v>
      </c>
      <c r="BM17" s="105">
        <v>0.0</v>
      </c>
      <c r="BN17" s="106">
        <v>0.0</v>
      </c>
      <c r="BO17" s="106">
        <v>0.0</v>
      </c>
      <c r="BP17" s="107"/>
      <c r="BQ17" s="105">
        <v>0.0</v>
      </c>
      <c r="BR17" s="105">
        <v>0.0</v>
      </c>
      <c r="BS17" s="105">
        <v>0.0</v>
      </c>
      <c r="BT17" s="105">
        <v>0.0</v>
      </c>
      <c r="BU17" s="105">
        <v>0.0</v>
      </c>
      <c r="BV17" s="105">
        <v>0.0</v>
      </c>
      <c r="BW17" s="106">
        <v>0.0</v>
      </c>
      <c r="BX17" s="106">
        <v>0.0</v>
      </c>
      <c r="BY17" s="3"/>
      <c r="BZ17" s="108">
        <f t="shared" ref="BZ17:CB17" si="18">sum(BD17+BM17+BV17)</f>
        <v>0</v>
      </c>
      <c r="CA17" s="109">
        <f t="shared" si="18"/>
        <v>0</v>
      </c>
      <c r="CB17" s="109">
        <f t="shared" si="18"/>
        <v>0</v>
      </c>
      <c r="CC17" s="107"/>
      <c r="CD17" s="108">
        <f t="shared" ref="CD17:CF17" si="19">AV17+BZ17</f>
        <v>1</v>
      </c>
      <c r="CE17" s="109">
        <f t="shared" si="19"/>
        <v>1000</v>
      </c>
      <c r="CF17" s="109">
        <f t="shared" si="19"/>
        <v>2500</v>
      </c>
      <c r="CG17" s="107"/>
      <c r="CH17" s="107"/>
    </row>
    <row r="18" ht="14.25" customHeight="1">
      <c r="A18" s="103"/>
      <c r="B18" s="104">
        <f t="shared" si="10"/>
        <v>44687</v>
      </c>
      <c r="C18" s="97"/>
      <c r="D18" s="105" t="s">
        <v>119</v>
      </c>
      <c r="E18" s="105"/>
      <c r="F18" s="105"/>
      <c r="G18" s="106">
        <v>0.0</v>
      </c>
      <c r="H18" s="105">
        <v>7.0</v>
      </c>
      <c r="I18" s="105">
        <v>14.0</v>
      </c>
      <c r="J18" s="105">
        <v>7.0</v>
      </c>
      <c r="K18" s="105">
        <v>2.0</v>
      </c>
      <c r="L18" s="107"/>
      <c r="M18" s="105">
        <v>0.0</v>
      </c>
      <c r="N18" s="105">
        <v>0.0</v>
      </c>
      <c r="O18" s="105">
        <v>0.0</v>
      </c>
      <c r="P18" s="107"/>
      <c r="Q18" s="105">
        <v>0.0</v>
      </c>
      <c r="R18" s="105">
        <v>0.0</v>
      </c>
      <c r="S18" s="105">
        <v>0.0</v>
      </c>
      <c r="T18" s="293">
        <f t="shared" si="6"/>
        <v>2</v>
      </c>
      <c r="U18" s="107"/>
      <c r="V18" s="105">
        <v>3.0</v>
      </c>
      <c r="W18" s="105">
        <v>3.0</v>
      </c>
      <c r="X18" s="105">
        <v>0.0</v>
      </c>
      <c r="Y18" s="105">
        <v>0.0</v>
      </c>
      <c r="Z18" s="105">
        <v>0.0</v>
      </c>
      <c r="AA18" s="106">
        <v>0.0</v>
      </c>
      <c r="AB18" s="106">
        <v>0.0</v>
      </c>
      <c r="AC18" s="107"/>
      <c r="AD18" s="105">
        <v>2.0</v>
      </c>
      <c r="AE18" s="105">
        <v>0.0</v>
      </c>
      <c r="AF18" s="105">
        <v>2.0</v>
      </c>
      <c r="AG18" s="105">
        <v>0.0</v>
      </c>
      <c r="AH18" s="105">
        <v>0.0</v>
      </c>
      <c r="AI18" s="105">
        <v>0.0</v>
      </c>
      <c r="AJ18" s="106">
        <v>0.0</v>
      </c>
      <c r="AK18" s="106">
        <v>0.0</v>
      </c>
      <c r="AL18" s="107"/>
      <c r="AM18" s="105">
        <v>2.0</v>
      </c>
      <c r="AN18" s="105">
        <v>2.0</v>
      </c>
      <c r="AO18" s="105">
        <v>0.0</v>
      </c>
      <c r="AP18" s="105">
        <v>0.0</v>
      </c>
      <c r="AQ18" s="105">
        <v>0.0</v>
      </c>
      <c r="AR18" s="105">
        <v>1.0</v>
      </c>
      <c r="AS18" s="106">
        <v>1500.0</v>
      </c>
      <c r="AT18" s="106">
        <v>1500.0</v>
      </c>
      <c r="AU18" s="3"/>
      <c r="AV18" s="108">
        <f t="shared" ref="AV18:AX18" si="20">sum(Z18+AI18+AR18)</f>
        <v>1</v>
      </c>
      <c r="AW18" s="109">
        <f t="shared" si="20"/>
        <v>1500</v>
      </c>
      <c r="AX18" s="109">
        <f t="shared" si="20"/>
        <v>1500</v>
      </c>
      <c r="AY18" s="107"/>
      <c r="AZ18" s="105">
        <v>0.0</v>
      </c>
      <c r="BA18" s="105">
        <v>0.0</v>
      </c>
      <c r="BB18" s="105">
        <v>0.0</v>
      </c>
      <c r="BC18" s="105">
        <v>0.0</v>
      </c>
      <c r="BD18" s="105">
        <v>0.0</v>
      </c>
      <c r="BE18" s="106">
        <v>0.0</v>
      </c>
      <c r="BF18" s="106">
        <v>0.0</v>
      </c>
      <c r="BG18" s="107"/>
      <c r="BH18" s="105">
        <v>0.0</v>
      </c>
      <c r="BI18" s="105">
        <v>0.0</v>
      </c>
      <c r="BJ18" s="105">
        <v>0.0</v>
      </c>
      <c r="BK18" s="105">
        <v>0.0</v>
      </c>
      <c r="BL18" s="105">
        <v>0.0</v>
      </c>
      <c r="BM18" s="105">
        <v>0.0</v>
      </c>
      <c r="BN18" s="106">
        <v>0.0</v>
      </c>
      <c r="BO18" s="106">
        <v>0.0</v>
      </c>
      <c r="BP18" s="107"/>
      <c r="BQ18" s="105">
        <v>0.0</v>
      </c>
      <c r="BR18" s="105">
        <v>0.0</v>
      </c>
      <c r="BS18" s="105">
        <v>0.0</v>
      </c>
      <c r="BT18" s="105">
        <v>0.0</v>
      </c>
      <c r="BU18" s="105">
        <v>0.0</v>
      </c>
      <c r="BV18" s="105">
        <v>0.0</v>
      </c>
      <c r="BW18" s="106">
        <v>0.0</v>
      </c>
      <c r="BX18" s="106">
        <v>0.0</v>
      </c>
      <c r="BY18" s="3"/>
      <c r="BZ18" s="108">
        <f t="shared" ref="BZ18:CB18" si="21">sum(BD18+BM18+BV18)</f>
        <v>0</v>
      </c>
      <c r="CA18" s="109">
        <f t="shared" si="21"/>
        <v>0</v>
      </c>
      <c r="CB18" s="109">
        <f t="shared" si="21"/>
        <v>0</v>
      </c>
      <c r="CC18" s="107"/>
      <c r="CD18" s="108">
        <f t="shared" ref="CD18:CF18" si="22">AV18+BZ18</f>
        <v>1</v>
      </c>
      <c r="CE18" s="109">
        <f t="shared" si="22"/>
        <v>1500</v>
      </c>
      <c r="CF18" s="109">
        <f t="shared" si="22"/>
        <v>1500</v>
      </c>
      <c r="CG18" s="107"/>
      <c r="CH18" s="107"/>
    </row>
    <row r="19" ht="14.25" customHeight="1">
      <c r="A19" s="103"/>
      <c r="B19" s="104">
        <f t="shared" si="10"/>
        <v>44688</v>
      </c>
      <c r="C19" s="97"/>
      <c r="D19" s="105" t="s">
        <v>119</v>
      </c>
      <c r="E19" s="105"/>
      <c r="F19" s="105"/>
      <c r="G19" s="106">
        <v>0.0</v>
      </c>
      <c r="H19" s="105">
        <v>5.0</v>
      </c>
      <c r="I19" s="105">
        <v>9.0</v>
      </c>
      <c r="J19" s="105">
        <v>4.0</v>
      </c>
      <c r="K19" s="105">
        <v>0.0</v>
      </c>
      <c r="L19" s="107"/>
      <c r="M19" s="105">
        <v>0.0</v>
      </c>
      <c r="N19" s="105">
        <v>0.0</v>
      </c>
      <c r="O19" s="105">
        <v>0.0</v>
      </c>
      <c r="P19" s="107"/>
      <c r="Q19" s="105">
        <v>0.0</v>
      </c>
      <c r="R19" s="105">
        <v>0.0</v>
      </c>
      <c r="S19" s="105">
        <v>0.0</v>
      </c>
      <c r="T19" s="293">
        <f t="shared" si="6"/>
        <v>0</v>
      </c>
      <c r="U19" s="107"/>
      <c r="V19" s="105">
        <v>2.0</v>
      </c>
      <c r="W19" s="105">
        <v>1.0</v>
      </c>
      <c r="X19" s="105">
        <v>1.0</v>
      </c>
      <c r="Y19" s="105">
        <v>0.0</v>
      </c>
      <c r="Z19" s="105">
        <v>0.0</v>
      </c>
      <c r="AA19" s="106">
        <v>0.0</v>
      </c>
      <c r="AB19" s="106">
        <v>0.0</v>
      </c>
      <c r="AC19" s="107"/>
      <c r="AD19" s="105">
        <v>0.0</v>
      </c>
      <c r="AE19" s="105">
        <v>0.0</v>
      </c>
      <c r="AF19" s="105">
        <v>0.0</v>
      </c>
      <c r="AG19" s="105">
        <v>0.0</v>
      </c>
      <c r="AH19" s="105">
        <v>0.0</v>
      </c>
      <c r="AI19" s="105">
        <v>0.0</v>
      </c>
      <c r="AJ19" s="106">
        <v>0.0</v>
      </c>
      <c r="AK19" s="106">
        <v>0.0</v>
      </c>
      <c r="AL19" s="107"/>
      <c r="AM19" s="105">
        <v>3.0</v>
      </c>
      <c r="AN19" s="105">
        <v>2.0</v>
      </c>
      <c r="AO19" s="105">
        <v>1.0</v>
      </c>
      <c r="AP19" s="105">
        <v>0.0</v>
      </c>
      <c r="AQ19" s="105">
        <v>0.0</v>
      </c>
      <c r="AR19" s="105">
        <v>1.0</v>
      </c>
      <c r="AS19" s="106">
        <v>397.0</v>
      </c>
      <c r="AT19" s="106">
        <v>397.0</v>
      </c>
      <c r="AU19" s="110"/>
      <c r="AV19" s="108">
        <f t="shared" ref="AV19:AX19" si="23">sum(Z19+AI19+AR19)</f>
        <v>1</v>
      </c>
      <c r="AW19" s="109">
        <f t="shared" si="23"/>
        <v>397</v>
      </c>
      <c r="AX19" s="109">
        <f t="shared" si="23"/>
        <v>397</v>
      </c>
      <c r="AY19" s="107"/>
      <c r="AZ19" s="105">
        <v>0.0</v>
      </c>
      <c r="BA19" s="105">
        <v>0.0</v>
      </c>
      <c r="BB19" s="105">
        <v>0.0</v>
      </c>
      <c r="BC19" s="105">
        <v>0.0</v>
      </c>
      <c r="BD19" s="105">
        <v>0.0</v>
      </c>
      <c r="BE19" s="106">
        <v>0.0</v>
      </c>
      <c r="BF19" s="106">
        <v>0.0</v>
      </c>
      <c r="BG19" s="107"/>
      <c r="BH19" s="105">
        <v>0.0</v>
      </c>
      <c r="BI19" s="105">
        <v>0.0</v>
      </c>
      <c r="BJ19" s="105">
        <v>0.0</v>
      </c>
      <c r="BK19" s="105">
        <v>0.0</v>
      </c>
      <c r="BL19" s="105">
        <v>0.0</v>
      </c>
      <c r="BM19" s="105">
        <v>0.0</v>
      </c>
      <c r="BN19" s="106">
        <v>0.0</v>
      </c>
      <c r="BO19" s="106">
        <v>0.0</v>
      </c>
      <c r="BP19" s="107"/>
      <c r="BQ19" s="105">
        <v>0.0</v>
      </c>
      <c r="BR19" s="105">
        <v>0.0</v>
      </c>
      <c r="BS19" s="105">
        <v>0.0</v>
      </c>
      <c r="BT19" s="105">
        <v>0.0</v>
      </c>
      <c r="BU19" s="105">
        <v>0.0</v>
      </c>
      <c r="BV19" s="105">
        <v>0.0</v>
      </c>
      <c r="BW19" s="106">
        <v>0.0</v>
      </c>
      <c r="BX19" s="106">
        <v>0.0</v>
      </c>
      <c r="BY19" s="110"/>
      <c r="BZ19" s="108">
        <f t="shared" ref="BZ19:CB19" si="24">sum(BD19+BM19+BV19)</f>
        <v>0</v>
      </c>
      <c r="CA19" s="109">
        <f t="shared" si="24"/>
        <v>0</v>
      </c>
      <c r="CB19" s="109">
        <f t="shared" si="24"/>
        <v>0</v>
      </c>
      <c r="CC19" s="107"/>
      <c r="CD19" s="108">
        <f t="shared" ref="CD19:CF19" si="25">AV19+BZ19</f>
        <v>1</v>
      </c>
      <c r="CE19" s="109">
        <f t="shared" si="25"/>
        <v>397</v>
      </c>
      <c r="CF19" s="109">
        <f t="shared" si="25"/>
        <v>397</v>
      </c>
      <c r="CG19" s="107"/>
      <c r="CH19" s="107"/>
    </row>
    <row r="20" ht="14.25" customHeight="1">
      <c r="A20" s="103"/>
      <c r="B20" s="104">
        <f t="shared" si="10"/>
        <v>44689</v>
      </c>
      <c r="C20" s="97"/>
      <c r="D20" s="105" t="s">
        <v>119</v>
      </c>
      <c r="E20" s="105"/>
      <c r="F20" s="105"/>
      <c r="G20" s="106">
        <v>0.0</v>
      </c>
      <c r="H20" s="105">
        <v>3.0</v>
      </c>
      <c r="I20" s="105">
        <v>9.0</v>
      </c>
      <c r="J20" s="105">
        <v>3.0</v>
      </c>
      <c r="K20" s="105">
        <v>1.0</v>
      </c>
      <c r="L20" s="107"/>
      <c r="M20" s="105">
        <v>0.0</v>
      </c>
      <c r="N20" s="105">
        <v>0.0</v>
      </c>
      <c r="O20" s="105">
        <v>0.0</v>
      </c>
      <c r="P20" s="107"/>
      <c r="Q20" s="105">
        <v>0.0</v>
      </c>
      <c r="R20" s="105">
        <v>0.0</v>
      </c>
      <c r="S20" s="105">
        <v>0.0</v>
      </c>
      <c r="T20" s="293">
        <f t="shared" si="6"/>
        <v>1</v>
      </c>
      <c r="U20" s="107"/>
      <c r="V20" s="105">
        <v>0.0</v>
      </c>
      <c r="W20" s="105">
        <v>0.0</v>
      </c>
      <c r="X20" s="105">
        <v>0.0</v>
      </c>
      <c r="Y20" s="105">
        <v>0.0</v>
      </c>
      <c r="Z20" s="105">
        <v>0.0</v>
      </c>
      <c r="AA20" s="106">
        <v>0.0</v>
      </c>
      <c r="AB20" s="106">
        <v>0.0</v>
      </c>
      <c r="AC20" s="107"/>
      <c r="AD20" s="105">
        <v>0.0</v>
      </c>
      <c r="AE20" s="105">
        <v>0.0</v>
      </c>
      <c r="AF20" s="105">
        <v>0.0</v>
      </c>
      <c r="AG20" s="105">
        <v>0.0</v>
      </c>
      <c r="AH20" s="105">
        <v>0.0</v>
      </c>
      <c r="AI20" s="105">
        <v>0.0</v>
      </c>
      <c r="AJ20" s="106">
        <v>0.0</v>
      </c>
      <c r="AK20" s="106">
        <v>0.0</v>
      </c>
      <c r="AL20" s="107"/>
      <c r="AM20" s="105">
        <v>0.0</v>
      </c>
      <c r="AN20" s="105">
        <v>0.0</v>
      </c>
      <c r="AO20" s="105">
        <v>0.0</v>
      </c>
      <c r="AP20" s="105">
        <v>0.0</v>
      </c>
      <c r="AQ20" s="105">
        <v>0.0</v>
      </c>
      <c r="AR20" s="105">
        <v>0.0</v>
      </c>
      <c r="AS20" s="106">
        <v>0.0</v>
      </c>
      <c r="AT20" s="106">
        <v>0.0</v>
      </c>
      <c r="AU20" s="3"/>
      <c r="AV20" s="108">
        <f t="shared" ref="AV20:AX20" si="26">sum(Z20+AI20+AR20)</f>
        <v>0</v>
      </c>
      <c r="AW20" s="109">
        <f t="shared" si="26"/>
        <v>0</v>
      </c>
      <c r="AX20" s="109">
        <f t="shared" si="26"/>
        <v>0</v>
      </c>
      <c r="AY20" s="107"/>
      <c r="AZ20" s="105">
        <v>0.0</v>
      </c>
      <c r="BA20" s="105">
        <v>0.0</v>
      </c>
      <c r="BB20" s="105">
        <v>0.0</v>
      </c>
      <c r="BC20" s="105">
        <v>0.0</v>
      </c>
      <c r="BD20" s="105">
        <v>0.0</v>
      </c>
      <c r="BE20" s="106">
        <v>0.0</v>
      </c>
      <c r="BF20" s="106">
        <v>0.0</v>
      </c>
      <c r="BG20" s="107"/>
      <c r="BH20" s="105">
        <v>0.0</v>
      </c>
      <c r="BI20" s="105">
        <v>0.0</v>
      </c>
      <c r="BJ20" s="105">
        <v>0.0</v>
      </c>
      <c r="BK20" s="105">
        <v>0.0</v>
      </c>
      <c r="BL20" s="105">
        <v>0.0</v>
      </c>
      <c r="BM20" s="105">
        <v>0.0</v>
      </c>
      <c r="BN20" s="106">
        <v>0.0</v>
      </c>
      <c r="BO20" s="106">
        <v>0.0</v>
      </c>
      <c r="BP20" s="107"/>
      <c r="BQ20" s="105">
        <v>0.0</v>
      </c>
      <c r="BR20" s="105">
        <v>0.0</v>
      </c>
      <c r="BS20" s="105">
        <v>0.0</v>
      </c>
      <c r="BT20" s="105">
        <v>0.0</v>
      </c>
      <c r="BU20" s="105">
        <v>0.0</v>
      </c>
      <c r="BV20" s="105">
        <v>0.0</v>
      </c>
      <c r="BW20" s="106">
        <v>0.0</v>
      </c>
      <c r="BX20" s="106">
        <v>0.0</v>
      </c>
      <c r="BY20" s="3"/>
      <c r="BZ20" s="108">
        <f t="shared" ref="BZ20:CB20" si="27">sum(BD20+BM20+BV20)</f>
        <v>0</v>
      </c>
      <c r="CA20" s="109">
        <f t="shared" si="27"/>
        <v>0</v>
      </c>
      <c r="CB20" s="109">
        <f t="shared" si="27"/>
        <v>0</v>
      </c>
      <c r="CC20" s="107"/>
      <c r="CD20" s="108">
        <f t="shared" ref="CD20:CF20" si="28">AV20+BZ20</f>
        <v>0</v>
      </c>
      <c r="CE20" s="109">
        <f t="shared" si="28"/>
        <v>0</v>
      </c>
      <c r="CF20" s="109">
        <f t="shared" si="28"/>
        <v>0</v>
      </c>
      <c r="CG20" s="107"/>
      <c r="CH20" s="107"/>
    </row>
    <row r="21" ht="14.25" customHeight="1">
      <c r="A21" s="103"/>
      <c r="B21" s="104">
        <f t="shared" si="10"/>
        <v>44690</v>
      </c>
      <c r="C21" s="97"/>
      <c r="D21" s="105" t="s">
        <v>119</v>
      </c>
      <c r="E21" s="105"/>
      <c r="F21" s="105"/>
      <c r="G21" s="106">
        <v>0.0</v>
      </c>
      <c r="H21" s="105">
        <v>7.0</v>
      </c>
      <c r="I21" s="105">
        <v>22.0</v>
      </c>
      <c r="J21" s="105">
        <v>8.0</v>
      </c>
      <c r="K21" s="105">
        <v>2.0</v>
      </c>
      <c r="L21" s="107"/>
      <c r="M21" s="105">
        <v>0.0</v>
      </c>
      <c r="N21" s="105">
        <v>0.0</v>
      </c>
      <c r="O21" s="105">
        <v>0.0</v>
      </c>
      <c r="P21" s="107"/>
      <c r="Q21" s="105">
        <v>0.0</v>
      </c>
      <c r="R21" s="105">
        <v>0.0</v>
      </c>
      <c r="S21" s="105">
        <v>0.0</v>
      </c>
      <c r="T21" s="293">
        <f t="shared" si="6"/>
        <v>2</v>
      </c>
      <c r="U21" s="107"/>
      <c r="V21" s="105">
        <v>6.0</v>
      </c>
      <c r="W21" s="105">
        <v>6.0</v>
      </c>
      <c r="X21" s="105">
        <v>0.0</v>
      </c>
      <c r="Y21" s="105">
        <v>0.0</v>
      </c>
      <c r="Z21" s="105">
        <v>1.0</v>
      </c>
      <c r="AA21" s="106">
        <v>1000.0</v>
      </c>
      <c r="AB21" s="106">
        <v>2500.0</v>
      </c>
      <c r="AC21" s="107"/>
      <c r="AD21" s="105">
        <v>0.0</v>
      </c>
      <c r="AE21" s="105">
        <v>0.0</v>
      </c>
      <c r="AF21" s="105">
        <v>0.0</v>
      </c>
      <c r="AG21" s="105">
        <v>0.0</v>
      </c>
      <c r="AH21" s="105">
        <v>0.0</v>
      </c>
      <c r="AI21" s="105">
        <v>0.0</v>
      </c>
      <c r="AJ21" s="106">
        <v>0.0</v>
      </c>
      <c r="AK21" s="106">
        <v>0.0</v>
      </c>
      <c r="AL21" s="107"/>
      <c r="AM21" s="105">
        <v>1.0</v>
      </c>
      <c r="AN21" s="105">
        <v>0.0</v>
      </c>
      <c r="AO21" s="105">
        <v>1.0</v>
      </c>
      <c r="AP21" s="105">
        <v>0.0</v>
      </c>
      <c r="AQ21" s="105">
        <v>0.0</v>
      </c>
      <c r="AR21" s="105">
        <v>1.0</v>
      </c>
      <c r="AS21" s="106">
        <v>2000.0</v>
      </c>
      <c r="AT21" s="106">
        <v>2000.0</v>
      </c>
      <c r="AU21" s="3"/>
      <c r="AV21" s="108">
        <f t="shared" ref="AV21:AX21" si="29">sum(Z21+AI21+AR21)</f>
        <v>2</v>
      </c>
      <c r="AW21" s="109">
        <f t="shared" si="29"/>
        <v>3000</v>
      </c>
      <c r="AX21" s="109">
        <f t="shared" si="29"/>
        <v>4500</v>
      </c>
      <c r="AY21" s="107"/>
      <c r="AZ21" s="105">
        <v>0.0</v>
      </c>
      <c r="BA21" s="105">
        <v>0.0</v>
      </c>
      <c r="BB21" s="105">
        <v>0.0</v>
      </c>
      <c r="BC21" s="105">
        <v>0.0</v>
      </c>
      <c r="BD21" s="105">
        <v>0.0</v>
      </c>
      <c r="BE21" s="106">
        <v>0.0</v>
      </c>
      <c r="BF21" s="106">
        <v>0.0</v>
      </c>
      <c r="BG21" s="107"/>
      <c r="BH21" s="105">
        <v>0.0</v>
      </c>
      <c r="BI21" s="105">
        <v>0.0</v>
      </c>
      <c r="BJ21" s="105">
        <v>0.0</v>
      </c>
      <c r="BK21" s="105">
        <v>0.0</v>
      </c>
      <c r="BL21" s="105">
        <v>0.0</v>
      </c>
      <c r="BM21" s="105">
        <v>0.0</v>
      </c>
      <c r="BN21" s="106">
        <v>0.0</v>
      </c>
      <c r="BO21" s="106">
        <v>0.0</v>
      </c>
      <c r="BP21" s="107"/>
      <c r="BQ21" s="105">
        <v>0.0</v>
      </c>
      <c r="BR21" s="105">
        <v>0.0</v>
      </c>
      <c r="BS21" s="105">
        <v>0.0</v>
      </c>
      <c r="BT21" s="105">
        <v>0.0</v>
      </c>
      <c r="BU21" s="105">
        <v>0.0</v>
      </c>
      <c r="BV21" s="105">
        <v>0.0</v>
      </c>
      <c r="BW21" s="106">
        <v>0.0</v>
      </c>
      <c r="BX21" s="106">
        <v>0.0</v>
      </c>
      <c r="BY21" s="3"/>
      <c r="BZ21" s="108">
        <f t="shared" ref="BZ21:CB21" si="30">sum(BD21+BM21+BV21)</f>
        <v>0</v>
      </c>
      <c r="CA21" s="109">
        <f t="shared" si="30"/>
        <v>0</v>
      </c>
      <c r="CB21" s="109">
        <f t="shared" si="30"/>
        <v>0</v>
      </c>
      <c r="CC21" s="107"/>
      <c r="CD21" s="108">
        <f t="shared" ref="CD21:CF21" si="31">AV21+BZ21</f>
        <v>2</v>
      </c>
      <c r="CE21" s="109">
        <f t="shared" si="31"/>
        <v>3000</v>
      </c>
      <c r="CF21" s="109">
        <f t="shared" si="31"/>
        <v>4500</v>
      </c>
      <c r="CG21" s="107"/>
      <c r="CH21" s="107"/>
    </row>
    <row r="22" ht="14.25" customHeight="1">
      <c r="A22" s="103"/>
      <c r="B22" s="104">
        <f t="shared" si="10"/>
        <v>44691</v>
      </c>
      <c r="C22" s="97"/>
      <c r="D22" s="105" t="s">
        <v>119</v>
      </c>
      <c r="E22" s="105"/>
      <c r="F22" s="105"/>
      <c r="G22" s="106">
        <v>0.0</v>
      </c>
      <c r="H22" s="105">
        <v>6.0</v>
      </c>
      <c r="I22" s="105">
        <v>15.0</v>
      </c>
      <c r="J22" s="105">
        <v>10.0</v>
      </c>
      <c r="K22" s="105">
        <v>1.0</v>
      </c>
      <c r="L22" s="107"/>
      <c r="M22" s="105">
        <v>0.0</v>
      </c>
      <c r="N22" s="105">
        <v>0.0</v>
      </c>
      <c r="O22" s="105">
        <v>0.0</v>
      </c>
      <c r="P22" s="107"/>
      <c r="Q22" s="105">
        <v>0.0</v>
      </c>
      <c r="R22" s="105">
        <v>0.0</v>
      </c>
      <c r="S22" s="105">
        <v>0.0</v>
      </c>
      <c r="T22" s="293">
        <f t="shared" si="6"/>
        <v>1</v>
      </c>
      <c r="U22" s="107"/>
      <c r="V22" s="105">
        <v>1.0</v>
      </c>
      <c r="W22" s="105">
        <v>1.0</v>
      </c>
      <c r="X22" s="105">
        <v>0.0</v>
      </c>
      <c r="Y22" s="105">
        <v>2.0</v>
      </c>
      <c r="Z22" s="105">
        <v>1.0</v>
      </c>
      <c r="AA22" s="106">
        <v>2000.0</v>
      </c>
      <c r="AB22" s="106">
        <v>2000.0</v>
      </c>
      <c r="AC22" s="107"/>
      <c r="AD22" s="105">
        <v>0.0</v>
      </c>
      <c r="AE22" s="105">
        <v>0.0</v>
      </c>
      <c r="AF22" s="105">
        <v>0.0</v>
      </c>
      <c r="AG22" s="105">
        <v>0.0</v>
      </c>
      <c r="AH22" s="105">
        <v>0.0</v>
      </c>
      <c r="AI22" s="105">
        <v>0.0</v>
      </c>
      <c r="AJ22" s="106">
        <v>0.0</v>
      </c>
      <c r="AK22" s="106">
        <v>0.0</v>
      </c>
      <c r="AL22" s="107"/>
      <c r="AM22" s="105">
        <v>1.0</v>
      </c>
      <c r="AN22" s="105">
        <v>0.0</v>
      </c>
      <c r="AO22" s="105">
        <v>0.0</v>
      </c>
      <c r="AP22" s="105">
        <v>0.0</v>
      </c>
      <c r="AQ22" s="105">
        <v>2.0</v>
      </c>
      <c r="AR22" s="105">
        <v>1.0</v>
      </c>
      <c r="AS22" s="106">
        <v>1500.0</v>
      </c>
      <c r="AT22" s="106">
        <v>1500.0</v>
      </c>
      <c r="AU22" s="3"/>
      <c r="AV22" s="108">
        <f t="shared" ref="AV22:AX22" si="32">sum(Z22+AI22+AR22)</f>
        <v>2</v>
      </c>
      <c r="AW22" s="109">
        <f t="shared" si="32"/>
        <v>3500</v>
      </c>
      <c r="AX22" s="109">
        <f t="shared" si="32"/>
        <v>3500</v>
      </c>
      <c r="AY22" s="107"/>
      <c r="AZ22" s="105">
        <v>0.0</v>
      </c>
      <c r="BA22" s="105">
        <v>0.0</v>
      </c>
      <c r="BB22" s="105">
        <v>0.0</v>
      </c>
      <c r="BC22" s="105">
        <v>0.0</v>
      </c>
      <c r="BD22" s="105">
        <v>0.0</v>
      </c>
      <c r="BE22" s="106">
        <v>0.0</v>
      </c>
      <c r="BF22" s="106">
        <v>0.0</v>
      </c>
      <c r="BG22" s="107"/>
      <c r="BH22" s="105">
        <v>0.0</v>
      </c>
      <c r="BI22" s="105">
        <v>0.0</v>
      </c>
      <c r="BJ22" s="105">
        <v>0.0</v>
      </c>
      <c r="BK22" s="105">
        <v>0.0</v>
      </c>
      <c r="BL22" s="105">
        <v>0.0</v>
      </c>
      <c r="BM22" s="105">
        <v>0.0</v>
      </c>
      <c r="BN22" s="106">
        <v>0.0</v>
      </c>
      <c r="BO22" s="106">
        <v>0.0</v>
      </c>
      <c r="BP22" s="107"/>
      <c r="BQ22" s="105">
        <v>0.0</v>
      </c>
      <c r="BR22" s="105">
        <v>0.0</v>
      </c>
      <c r="BS22" s="105">
        <v>0.0</v>
      </c>
      <c r="BT22" s="105">
        <v>0.0</v>
      </c>
      <c r="BU22" s="105">
        <v>0.0</v>
      </c>
      <c r="BV22" s="105">
        <v>0.0</v>
      </c>
      <c r="BW22" s="106">
        <v>0.0</v>
      </c>
      <c r="BX22" s="106">
        <v>0.0</v>
      </c>
      <c r="BY22" s="3"/>
      <c r="BZ22" s="108">
        <f t="shared" ref="BZ22:CB22" si="33">sum(BD22+BM22+BV22)</f>
        <v>0</v>
      </c>
      <c r="CA22" s="109">
        <f t="shared" si="33"/>
        <v>0</v>
      </c>
      <c r="CB22" s="109">
        <f t="shared" si="33"/>
        <v>0</v>
      </c>
      <c r="CC22" s="107"/>
      <c r="CD22" s="108">
        <f t="shared" ref="CD22:CF22" si="34">AV22+BZ22</f>
        <v>2</v>
      </c>
      <c r="CE22" s="109">
        <f t="shared" si="34"/>
        <v>3500</v>
      </c>
      <c r="CF22" s="109">
        <f t="shared" si="34"/>
        <v>3500</v>
      </c>
      <c r="CG22" s="107"/>
      <c r="CH22" s="107"/>
    </row>
    <row r="23" ht="14.25" customHeight="1">
      <c r="A23" s="103"/>
      <c r="B23" s="104">
        <f t="shared" si="10"/>
        <v>44692</v>
      </c>
      <c r="C23" s="97"/>
      <c r="D23" s="105" t="s">
        <v>119</v>
      </c>
      <c r="E23" s="105"/>
      <c r="F23" s="105"/>
      <c r="G23" s="106">
        <v>0.0</v>
      </c>
      <c r="H23" s="105">
        <v>8.0</v>
      </c>
      <c r="I23" s="105">
        <v>15.0</v>
      </c>
      <c r="J23" s="105">
        <v>10.0</v>
      </c>
      <c r="K23" s="105">
        <v>1.0</v>
      </c>
      <c r="L23" s="107"/>
      <c r="M23" s="105">
        <v>0.0</v>
      </c>
      <c r="N23" s="105">
        <v>0.0</v>
      </c>
      <c r="O23" s="105">
        <v>0.0</v>
      </c>
      <c r="P23" s="107"/>
      <c r="Q23" s="105">
        <v>0.0</v>
      </c>
      <c r="R23" s="105">
        <v>0.0</v>
      </c>
      <c r="S23" s="105">
        <v>0.0</v>
      </c>
      <c r="T23" s="293">
        <f t="shared" si="6"/>
        <v>1</v>
      </c>
      <c r="U23" s="107"/>
      <c r="V23" s="105">
        <v>2.0</v>
      </c>
      <c r="W23" s="105">
        <v>2.0</v>
      </c>
      <c r="X23" s="105">
        <v>0.0</v>
      </c>
      <c r="Y23" s="105">
        <v>1.0</v>
      </c>
      <c r="Z23" s="105">
        <v>0.0</v>
      </c>
      <c r="AA23" s="106">
        <v>0.0</v>
      </c>
      <c r="AB23" s="106">
        <v>0.0</v>
      </c>
      <c r="AC23" s="107"/>
      <c r="AD23" s="105">
        <v>2.0</v>
      </c>
      <c r="AE23" s="105">
        <v>1.0</v>
      </c>
      <c r="AF23" s="105">
        <v>1.0</v>
      </c>
      <c r="AG23" s="105">
        <v>0.0</v>
      </c>
      <c r="AH23" s="105">
        <v>0.0</v>
      </c>
      <c r="AI23" s="105">
        <v>0.0</v>
      </c>
      <c r="AJ23" s="106">
        <v>0.0</v>
      </c>
      <c r="AK23" s="106">
        <v>0.0</v>
      </c>
      <c r="AL23" s="107"/>
      <c r="AM23" s="105">
        <v>1.0</v>
      </c>
      <c r="AN23" s="105">
        <v>1.0</v>
      </c>
      <c r="AO23" s="105">
        <v>0.0</v>
      </c>
      <c r="AP23" s="105">
        <v>0.0</v>
      </c>
      <c r="AQ23" s="105">
        <v>2.0</v>
      </c>
      <c r="AR23" s="105">
        <v>0.0</v>
      </c>
      <c r="AS23" s="106">
        <v>0.0</v>
      </c>
      <c r="AT23" s="106">
        <v>0.0</v>
      </c>
      <c r="AU23" s="3"/>
      <c r="AV23" s="108">
        <f t="shared" ref="AV23:AX23" si="35">sum(Z23+AI23+AR23)</f>
        <v>0</v>
      </c>
      <c r="AW23" s="109">
        <f t="shared" si="35"/>
        <v>0</v>
      </c>
      <c r="AX23" s="109">
        <f t="shared" si="35"/>
        <v>0</v>
      </c>
      <c r="AY23" s="107"/>
      <c r="AZ23" s="105">
        <v>0.0</v>
      </c>
      <c r="BA23" s="105">
        <v>0.0</v>
      </c>
      <c r="BB23" s="105">
        <v>0.0</v>
      </c>
      <c r="BC23" s="105">
        <v>0.0</v>
      </c>
      <c r="BD23" s="105">
        <v>0.0</v>
      </c>
      <c r="BE23" s="106">
        <v>0.0</v>
      </c>
      <c r="BF23" s="106">
        <v>0.0</v>
      </c>
      <c r="BG23" s="107"/>
      <c r="BH23" s="105">
        <v>0.0</v>
      </c>
      <c r="BI23" s="105">
        <v>0.0</v>
      </c>
      <c r="BJ23" s="105">
        <v>0.0</v>
      </c>
      <c r="BK23" s="105">
        <v>0.0</v>
      </c>
      <c r="BL23" s="105">
        <v>0.0</v>
      </c>
      <c r="BM23" s="105">
        <v>0.0</v>
      </c>
      <c r="BN23" s="106">
        <v>0.0</v>
      </c>
      <c r="BO23" s="106">
        <v>0.0</v>
      </c>
      <c r="BP23" s="107"/>
      <c r="BQ23" s="105">
        <v>0.0</v>
      </c>
      <c r="BR23" s="105">
        <v>0.0</v>
      </c>
      <c r="BS23" s="105">
        <v>0.0</v>
      </c>
      <c r="BT23" s="105">
        <v>0.0</v>
      </c>
      <c r="BU23" s="105">
        <v>0.0</v>
      </c>
      <c r="BV23" s="105">
        <v>0.0</v>
      </c>
      <c r="BW23" s="106">
        <v>0.0</v>
      </c>
      <c r="BX23" s="106">
        <v>0.0</v>
      </c>
      <c r="BY23" s="3"/>
      <c r="BZ23" s="108">
        <f t="shared" ref="BZ23:CB23" si="36">sum(BD23+BM23+BV23)</f>
        <v>0</v>
      </c>
      <c r="CA23" s="109">
        <f t="shared" si="36"/>
        <v>0</v>
      </c>
      <c r="CB23" s="109">
        <f t="shared" si="36"/>
        <v>0</v>
      </c>
      <c r="CC23" s="107"/>
      <c r="CD23" s="108">
        <f t="shared" ref="CD23:CF23" si="37">AV23+BZ23</f>
        <v>0</v>
      </c>
      <c r="CE23" s="109">
        <f t="shared" si="37"/>
        <v>0</v>
      </c>
      <c r="CF23" s="109">
        <f t="shared" si="37"/>
        <v>0</v>
      </c>
      <c r="CG23" s="107"/>
      <c r="CH23" s="107"/>
    </row>
    <row r="24" ht="14.25" customHeight="1">
      <c r="A24" s="103"/>
      <c r="B24" s="104">
        <f t="shared" si="10"/>
        <v>44693</v>
      </c>
      <c r="C24" s="97"/>
      <c r="D24" s="105" t="s">
        <v>119</v>
      </c>
      <c r="E24" s="105"/>
      <c r="F24" s="105"/>
      <c r="G24" s="106">
        <v>0.0</v>
      </c>
      <c r="H24" s="105">
        <v>9.0</v>
      </c>
      <c r="I24" s="105">
        <v>19.0</v>
      </c>
      <c r="J24" s="105">
        <v>8.0</v>
      </c>
      <c r="K24" s="105">
        <v>2.0</v>
      </c>
      <c r="L24" s="107"/>
      <c r="M24" s="105">
        <v>0.0</v>
      </c>
      <c r="N24" s="105">
        <v>0.0</v>
      </c>
      <c r="O24" s="105">
        <v>0.0</v>
      </c>
      <c r="P24" s="107"/>
      <c r="Q24" s="105">
        <v>0.0</v>
      </c>
      <c r="R24" s="105">
        <v>0.0</v>
      </c>
      <c r="S24" s="105">
        <v>0.0</v>
      </c>
      <c r="T24" s="293">
        <f t="shared" si="6"/>
        <v>2</v>
      </c>
      <c r="U24" s="107"/>
      <c r="V24" s="105">
        <v>0.0</v>
      </c>
      <c r="W24" s="105">
        <v>0.0</v>
      </c>
      <c r="X24" s="105">
        <v>0.0</v>
      </c>
      <c r="Y24" s="105">
        <v>0.0</v>
      </c>
      <c r="Z24" s="105">
        <v>0.0</v>
      </c>
      <c r="AA24" s="106">
        <v>0.0</v>
      </c>
      <c r="AB24" s="106">
        <v>0.0</v>
      </c>
      <c r="AC24" s="107"/>
      <c r="AD24" s="105">
        <v>0.0</v>
      </c>
      <c r="AE24" s="105">
        <v>0.0</v>
      </c>
      <c r="AF24" s="105">
        <v>0.0</v>
      </c>
      <c r="AG24" s="105">
        <v>0.0</v>
      </c>
      <c r="AH24" s="105">
        <v>0.0</v>
      </c>
      <c r="AI24" s="105">
        <v>0.0</v>
      </c>
      <c r="AJ24" s="106">
        <v>0.0</v>
      </c>
      <c r="AK24" s="106">
        <v>0.0</v>
      </c>
      <c r="AL24" s="107"/>
      <c r="AM24" s="105">
        <v>0.0</v>
      </c>
      <c r="AN24" s="105">
        <v>0.0</v>
      </c>
      <c r="AO24" s="105">
        <v>0.0</v>
      </c>
      <c r="AP24" s="105">
        <v>0.0</v>
      </c>
      <c r="AQ24" s="105">
        <v>0.0</v>
      </c>
      <c r="AR24" s="105">
        <v>0.0</v>
      </c>
      <c r="AS24" s="106">
        <v>0.0</v>
      </c>
      <c r="AT24" s="106">
        <v>0.0</v>
      </c>
      <c r="AU24" s="3"/>
      <c r="AV24" s="108">
        <f t="shared" ref="AV24:AX24" si="38">sum(Z24+AI24+AR24)</f>
        <v>0</v>
      </c>
      <c r="AW24" s="109">
        <f t="shared" si="38"/>
        <v>0</v>
      </c>
      <c r="AX24" s="109">
        <f t="shared" si="38"/>
        <v>0</v>
      </c>
      <c r="AY24" s="107"/>
      <c r="AZ24" s="105">
        <v>0.0</v>
      </c>
      <c r="BA24" s="105">
        <v>0.0</v>
      </c>
      <c r="BB24" s="105">
        <v>0.0</v>
      </c>
      <c r="BC24" s="105">
        <v>0.0</v>
      </c>
      <c r="BD24" s="105">
        <v>0.0</v>
      </c>
      <c r="BE24" s="106">
        <v>0.0</v>
      </c>
      <c r="BF24" s="106">
        <v>0.0</v>
      </c>
      <c r="BG24" s="107"/>
      <c r="BH24" s="105">
        <v>0.0</v>
      </c>
      <c r="BI24" s="105">
        <v>0.0</v>
      </c>
      <c r="BJ24" s="105">
        <v>0.0</v>
      </c>
      <c r="BK24" s="105">
        <v>0.0</v>
      </c>
      <c r="BL24" s="105">
        <v>0.0</v>
      </c>
      <c r="BM24" s="105">
        <v>0.0</v>
      </c>
      <c r="BN24" s="106">
        <v>0.0</v>
      </c>
      <c r="BO24" s="106">
        <v>0.0</v>
      </c>
      <c r="BP24" s="107"/>
      <c r="BQ24" s="105">
        <v>0.0</v>
      </c>
      <c r="BR24" s="105">
        <v>0.0</v>
      </c>
      <c r="BS24" s="105">
        <v>0.0</v>
      </c>
      <c r="BT24" s="105">
        <v>0.0</v>
      </c>
      <c r="BU24" s="105">
        <v>0.0</v>
      </c>
      <c r="BV24" s="105">
        <v>0.0</v>
      </c>
      <c r="BW24" s="106">
        <v>0.0</v>
      </c>
      <c r="BX24" s="106">
        <v>0.0</v>
      </c>
      <c r="BY24" s="3"/>
      <c r="BZ24" s="108">
        <f t="shared" ref="BZ24:CB24" si="39">sum(BD24+BM24+BV24)</f>
        <v>0</v>
      </c>
      <c r="CA24" s="109">
        <f t="shared" si="39"/>
        <v>0</v>
      </c>
      <c r="CB24" s="109">
        <f t="shared" si="39"/>
        <v>0</v>
      </c>
      <c r="CC24" s="107"/>
      <c r="CD24" s="108">
        <f t="shared" ref="CD24:CF24" si="40">AV24+BZ24</f>
        <v>0</v>
      </c>
      <c r="CE24" s="109">
        <f t="shared" si="40"/>
        <v>0</v>
      </c>
      <c r="CF24" s="109">
        <f t="shared" si="40"/>
        <v>0</v>
      </c>
      <c r="CG24" s="107"/>
      <c r="CH24" s="107"/>
    </row>
    <row r="25" ht="14.25" customHeight="1">
      <c r="A25" s="103"/>
      <c r="B25" s="104">
        <f t="shared" si="10"/>
        <v>44694</v>
      </c>
      <c r="C25" s="97"/>
      <c r="D25" s="105" t="s">
        <v>119</v>
      </c>
      <c r="E25" s="105"/>
      <c r="F25" s="105"/>
      <c r="G25" s="106">
        <v>0.0</v>
      </c>
      <c r="H25" s="105">
        <v>5.0</v>
      </c>
      <c r="I25" s="105">
        <v>13.0</v>
      </c>
      <c r="J25" s="105">
        <v>7.0</v>
      </c>
      <c r="K25" s="105">
        <v>2.0</v>
      </c>
      <c r="L25" s="107"/>
      <c r="M25" s="105">
        <v>0.0</v>
      </c>
      <c r="N25" s="105">
        <v>0.0</v>
      </c>
      <c r="O25" s="105">
        <v>0.0</v>
      </c>
      <c r="P25" s="107"/>
      <c r="Q25" s="105">
        <v>0.0</v>
      </c>
      <c r="R25" s="105">
        <v>0.0</v>
      </c>
      <c r="S25" s="105">
        <v>0.0</v>
      </c>
      <c r="T25" s="293">
        <f t="shared" si="6"/>
        <v>2</v>
      </c>
      <c r="U25" s="107"/>
      <c r="V25" s="105">
        <v>1.0</v>
      </c>
      <c r="W25" s="105">
        <v>0.0</v>
      </c>
      <c r="X25" s="105">
        <v>0.0</v>
      </c>
      <c r="Y25" s="105">
        <v>2.0</v>
      </c>
      <c r="Z25" s="105">
        <v>2.0</v>
      </c>
      <c r="AA25" s="106">
        <v>2000.0</v>
      </c>
      <c r="AB25" s="106">
        <v>4000.0</v>
      </c>
      <c r="AC25" s="107"/>
      <c r="AD25" s="105">
        <v>2.0</v>
      </c>
      <c r="AE25" s="105">
        <v>0.0</v>
      </c>
      <c r="AF25" s="105">
        <v>2.0</v>
      </c>
      <c r="AG25" s="105">
        <v>0.0</v>
      </c>
      <c r="AH25" s="105">
        <v>1.0</v>
      </c>
      <c r="AI25" s="105">
        <v>1.0</v>
      </c>
      <c r="AJ25" s="106">
        <v>1500.0</v>
      </c>
      <c r="AK25" s="106">
        <v>1500.0</v>
      </c>
      <c r="AL25" s="107"/>
      <c r="AM25" s="105">
        <v>2.0</v>
      </c>
      <c r="AN25" s="105">
        <v>0.0</v>
      </c>
      <c r="AO25" s="105">
        <v>0.0</v>
      </c>
      <c r="AP25" s="105">
        <v>0.0</v>
      </c>
      <c r="AQ25" s="105">
        <v>0.0</v>
      </c>
      <c r="AR25" s="105">
        <v>0.0</v>
      </c>
      <c r="AS25" s="106">
        <v>0.0</v>
      </c>
      <c r="AT25" s="106">
        <v>0.0</v>
      </c>
      <c r="AU25" s="3"/>
      <c r="AV25" s="108">
        <f t="shared" ref="AV25:AX25" si="41">sum(Z25+AI25+AR25)</f>
        <v>3</v>
      </c>
      <c r="AW25" s="109">
        <f t="shared" si="41"/>
        <v>3500</v>
      </c>
      <c r="AX25" s="109">
        <f t="shared" si="41"/>
        <v>5500</v>
      </c>
      <c r="AY25" s="107"/>
      <c r="AZ25" s="105">
        <v>0.0</v>
      </c>
      <c r="BA25" s="105">
        <v>0.0</v>
      </c>
      <c r="BB25" s="105">
        <v>0.0</v>
      </c>
      <c r="BC25" s="105">
        <v>0.0</v>
      </c>
      <c r="BD25" s="105">
        <v>0.0</v>
      </c>
      <c r="BE25" s="106">
        <v>0.0</v>
      </c>
      <c r="BF25" s="106">
        <v>0.0</v>
      </c>
      <c r="BG25" s="107"/>
      <c r="BH25" s="105">
        <v>0.0</v>
      </c>
      <c r="BI25" s="105">
        <v>0.0</v>
      </c>
      <c r="BJ25" s="105">
        <v>0.0</v>
      </c>
      <c r="BK25" s="105">
        <v>0.0</v>
      </c>
      <c r="BL25" s="105">
        <v>0.0</v>
      </c>
      <c r="BM25" s="105">
        <v>0.0</v>
      </c>
      <c r="BN25" s="106">
        <v>0.0</v>
      </c>
      <c r="BO25" s="106">
        <v>0.0</v>
      </c>
      <c r="BP25" s="107"/>
      <c r="BQ25" s="105">
        <v>0.0</v>
      </c>
      <c r="BR25" s="105">
        <v>0.0</v>
      </c>
      <c r="BS25" s="105">
        <v>0.0</v>
      </c>
      <c r="BT25" s="105">
        <v>0.0</v>
      </c>
      <c r="BU25" s="105">
        <v>0.0</v>
      </c>
      <c r="BV25" s="105">
        <v>0.0</v>
      </c>
      <c r="BW25" s="106">
        <v>0.0</v>
      </c>
      <c r="BX25" s="106">
        <v>0.0</v>
      </c>
      <c r="BY25" s="3"/>
      <c r="BZ25" s="108">
        <f t="shared" ref="BZ25:CB25" si="42">sum(BD25+BM25+BV25)</f>
        <v>0</v>
      </c>
      <c r="CA25" s="109">
        <f t="shared" si="42"/>
        <v>0</v>
      </c>
      <c r="CB25" s="109">
        <f t="shared" si="42"/>
        <v>0</v>
      </c>
      <c r="CC25" s="107"/>
      <c r="CD25" s="108">
        <f t="shared" ref="CD25:CF25" si="43">AV25+BZ25</f>
        <v>3</v>
      </c>
      <c r="CE25" s="109">
        <f t="shared" si="43"/>
        <v>3500</v>
      </c>
      <c r="CF25" s="109">
        <f t="shared" si="43"/>
        <v>5500</v>
      </c>
      <c r="CG25" s="107"/>
      <c r="CH25" s="107"/>
    </row>
    <row r="26" ht="14.25" customHeight="1">
      <c r="A26" s="103"/>
      <c r="B26" s="104">
        <f t="shared" si="10"/>
        <v>44695</v>
      </c>
      <c r="C26" s="97"/>
      <c r="D26" s="105" t="s">
        <v>119</v>
      </c>
      <c r="E26" s="105"/>
      <c r="F26" s="105"/>
      <c r="G26" s="106">
        <v>0.0</v>
      </c>
      <c r="H26" s="105">
        <v>2.0</v>
      </c>
      <c r="I26" s="105">
        <v>9.0</v>
      </c>
      <c r="J26" s="105">
        <v>7.0</v>
      </c>
      <c r="K26" s="105">
        <v>2.0</v>
      </c>
      <c r="L26" s="107"/>
      <c r="M26" s="105">
        <v>0.0</v>
      </c>
      <c r="N26" s="105">
        <v>0.0</v>
      </c>
      <c r="O26" s="105">
        <v>0.0</v>
      </c>
      <c r="P26" s="107"/>
      <c r="Q26" s="105">
        <v>0.0</v>
      </c>
      <c r="R26" s="105">
        <v>0.0</v>
      </c>
      <c r="S26" s="105">
        <v>0.0</v>
      </c>
      <c r="T26" s="293">
        <f t="shared" si="6"/>
        <v>2</v>
      </c>
      <c r="U26" s="107"/>
      <c r="V26" s="105">
        <v>1.0</v>
      </c>
      <c r="W26" s="105">
        <v>1.0</v>
      </c>
      <c r="X26" s="105">
        <v>0.0</v>
      </c>
      <c r="Y26" s="105">
        <v>0.0</v>
      </c>
      <c r="Z26" s="105">
        <v>0.0</v>
      </c>
      <c r="AA26" s="106">
        <v>0.0</v>
      </c>
      <c r="AB26" s="106">
        <v>0.0</v>
      </c>
      <c r="AC26" s="107"/>
      <c r="AD26" s="105">
        <v>1.0</v>
      </c>
      <c r="AE26" s="105">
        <v>0.0</v>
      </c>
      <c r="AF26" s="105">
        <v>1.0</v>
      </c>
      <c r="AG26" s="105">
        <v>0.0</v>
      </c>
      <c r="AH26" s="105">
        <v>0.0</v>
      </c>
      <c r="AI26" s="105">
        <v>0.0</v>
      </c>
      <c r="AJ26" s="106">
        <v>0.0</v>
      </c>
      <c r="AK26" s="106">
        <v>0.0</v>
      </c>
      <c r="AL26" s="107"/>
      <c r="AM26" s="105">
        <v>2.0</v>
      </c>
      <c r="AN26" s="105">
        <v>1.0</v>
      </c>
      <c r="AO26" s="105">
        <v>1.0</v>
      </c>
      <c r="AP26" s="105">
        <v>0.0</v>
      </c>
      <c r="AQ26" s="105">
        <v>0.0</v>
      </c>
      <c r="AR26" s="105">
        <v>0.0</v>
      </c>
      <c r="AS26" s="106">
        <v>0.0</v>
      </c>
      <c r="AT26" s="106">
        <v>0.0</v>
      </c>
      <c r="AU26" s="3"/>
      <c r="AV26" s="108">
        <f t="shared" ref="AV26:AX26" si="44">sum(Z26+AI26+AR26)</f>
        <v>0</v>
      </c>
      <c r="AW26" s="109">
        <f t="shared" si="44"/>
        <v>0</v>
      </c>
      <c r="AX26" s="109">
        <f t="shared" si="44"/>
        <v>0</v>
      </c>
      <c r="AY26" s="107"/>
      <c r="AZ26" s="105">
        <v>0.0</v>
      </c>
      <c r="BA26" s="105">
        <v>0.0</v>
      </c>
      <c r="BB26" s="105">
        <v>0.0</v>
      </c>
      <c r="BC26" s="105">
        <v>0.0</v>
      </c>
      <c r="BD26" s="105">
        <v>0.0</v>
      </c>
      <c r="BE26" s="106">
        <v>0.0</v>
      </c>
      <c r="BF26" s="106">
        <v>0.0</v>
      </c>
      <c r="BG26" s="107"/>
      <c r="BH26" s="105">
        <v>0.0</v>
      </c>
      <c r="BI26" s="105">
        <v>0.0</v>
      </c>
      <c r="BJ26" s="105">
        <v>0.0</v>
      </c>
      <c r="BK26" s="105">
        <v>0.0</v>
      </c>
      <c r="BL26" s="105">
        <v>0.0</v>
      </c>
      <c r="BM26" s="105">
        <v>0.0</v>
      </c>
      <c r="BN26" s="106">
        <v>0.0</v>
      </c>
      <c r="BO26" s="106">
        <v>0.0</v>
      </c>
      <c r="BP26" s="107"/>
      <c r="BQ26" s="105">
        <v>0.0</v>
      </c>
      <c r="BR26" s="105">
        <v>0.0</v>
      </c>
      <c r="BS26" s="105">
        <v>0.0</v>
      </c>
      <c r="BT26" s="105">
        <v>0.0</v>
      </c>
      <c r="BU26" s="105">
        <v>0.0</v>
      </c>
      <c r="BV26" s="105">
        <v>0.0</v>
      </c>
      <c r="BW26" s="106">
        <v>0.0</v>
      </c>
      <c r="BX26" s="106">
        <v>0.0</v>
      </c>
      <c r="BY26" s="3"/>
      <c r="BZ26" s="108">
        <f t="shared" ref="BZ26:CB26" si="45">sum(BD26+BM26+BV26)</f>
        <v>0</v>
      </c>
      <c r="CA26" s="109">
        <f t="shared" si="45"/>
        <v>0</v>
      </c>
      <c r="CB26" s="109">
        <f t="shared" si="45"/>
        <v>0</v>
      </c>
      <c r="CC26" s="107"/>
      <c r="CD26" s="108">
        <f t="shared" ref="CD26:CF26" si="46">AV26+BZ26</f>
        <v>0</v>
      </c>
      <c r="CE26" s="109">
        <f t="shared" si="46"/>
        <v>0</v>
      </c>
      <c r="CF26" s="109">
        <f t="shared" si="46"/>
        <v>0</v>
      </c>
      <c r="CG26" s="107"/>
      <c r="CH26" s="107"/>
    </row>
    <row r="27" ht="14.25" customHeight="1">
      <c r="A27" s="103"/>
      <c r="B27" s="104">
        <f t="shared" si="10"/>
        <v>44696</v>
      </c>
      <c r="C27" s="97"/>
      <c r="D27" s="105" t="s">
        <v>119</v>
      </c>
      <c r="E27" s="105"/>
      <c r="F27" s="105"/>
      <c r="G27" s="106">
        <v>0.0</v>
      </c>
      <c r="H27" s="105">
        <v>3.0</v>
      </c>
      <c r="I27" s="105">
        <v>8.0</v>
      </c>
      <c r="J27" s="105">
        <v>5.0</v>
      </c>
      <c r="K27" s="105">
        <v>4.0</v>
      </c>
      <c r="L27" s="107"/>
      <c r="M27" s="105">
        <v>0.0</v>
      </c>
      <c r="N27" s="105">
        <v>0.0</v>
      </c>
      <c r="O27" s="105">
        <v>0.0</v>
      </c>
      <c r="P27" s="107"/>
      <c r="Q27" s="105">
        <v>0.0</v>
      </c>
      <c r="R27" s="105">
        <v>0.0</v>
      </c>
      <c r="S27" s="105">
        <v>0.0</v>
      </c>
      <c r="T27" s="293">
        <f t="shared" si="6"/>
        <v>4</v>
      </c>
      <c r="U27" s="107"/>
      <c r="V27" s="105">
        <v>0.0</v>
      </c>
      <c r="W27" s="105">
        <v>0.0</v>
      </c>
      <c r="X27" s="105">
        <v>0.0</v>
      </c>
      <c r="Y27" s="105">
        <v>0.0</v>
      </c>
      <c r="Z27" s="105">
        <v>0.0</v>
      </c>
      <c r="AA27" s="106">
        <v>0.0</v>
      </c>
      <c r="AB27" s="106">
        <v>0.0</v>
      </c>
      <c r="AC27" s="107"/>
      <c r="AD27" s="105">
        <v>0.0</v>
      </c>
      <c r="AE27" s="105">
        <v>0.0</v>
      </c>
      <c r="AF27" s="105">
        <v>0.0</v>
      </c>
      <c r="AG27" s="105">
        <v>0.0</v>
      </c>
      <c r="AH27" s="105">
        <v>0.0</v>
      </c>
      <c r="AI27" s="105">
        <v>0.0</v>
      </c>
      <c r="AJ27" s="106">
        <v>0.0</v>
      </c>
      <c r="AK27" s="106">
        <v>0.0</v>
      </c>
      <c r="AL27" s="107"/>
      <c r="AM27" s="105">
        <v>0.0</v>
      </c>
      <c r="AN27" s="105">
        <v>0.0</v>
      </c>
      <c r="AO27" s="105">
        <v>0.0</v>
      </c>
      <c r="AP27" s="105">
        <v>0.0</v>
      </c>
      <c r="AQ27" s="105">
        <v>0.0</v>
      </c>
      <c r="AR27" s="105">
        <v>0.0</v>
      </c>
      <c r="AS27" s="106">
        <v>0.0</v>
      </c>
      <c r="AT27" s="106">
        <v>0.0</v>
      </c>
      <c r="AU27" s="3"/>
      <c r="AV27" s="108">
        <f t="shared" ref="AV27:AX27" si="47">sum(Z27+AI27+AR27)</f>
        <v>0</v>
      </c>
      <c r="AW27" s="109">
        <f t="shared" si="47"/>
        <v>0</v>
      </c>
      <c r="AX27" s="109">
        <f t="shared" si="47"/>
        <v>0</v>
      </c>
      <c r="AY27" s="107"/>
      <c r="AZ27" s="105">
        <v>0.0</v>
      </c>
      <c r="BA27" s="105">
        <v>0.0</v>
      </c>
      <c r="BB27" s="105">
        <v>0.0</v>
      </c>
      <c r="BC27" s="105">
        <v>0.0</v>
      </c>
      <c r="BD27" s="105">
        <v>0.0</v>
      </c>
      <c r="BE27" s="106">
        <v>0.0</v>
      </c>
      <c r="BF27" s="106">
        <v>0.0</v>
      </c>
      <c r="BG27" s="107"/>
      <c r="BH27" s="105">
        <v>0.0</v>
      </c>
      <c r="BI27" s="105">
        <v>0.0</v>
      </c>
      <c r="BJ27" s="105">
        <v>0.0</v>
      </c>
      <c r="BK27" s="105">
        <v>0.0</v>
      </c>
      <c r="BL27" s="105">
        <v>0.0</v>
      </c>
      <c r="BM27" s="105">
        <v>0.0</v>
      </c>
      <c r="BN27" s="106">
        <v>0.0</v>
      </c>
      <c r="BO27" s="106">
        <v>0.0</v>
      </c>
      <c r="BP27" s="107"/>
      <c r="BQ27" s="105">
        <v>0.0</v>
      </c>
      <c r="BR27" s="105">
        <v>0.0</v>
      </c>
      <c r="BS27" s="105">
        <v>0.0</v>
      </c>
      <c r="BT27" s="105">
        <v>0.0</v>
      </c>
      <c r="BU27" s="105">
        <v>0.0</v>
      </c>
      <c r="BV27" s="105">
        <v>0.0</v>
      </c>
      <c r="BW27" s="106">
        <v>0.0</v>
      </c>
      <c r="BX27" s="106">
        <v>0.0</v>
      </c>
      <c r="BY27" s="3"/>
      <c r="BZ27" s="108">
        <f t="shared" ref="BZ27:CB27" si="48">sum(BD27+BM27+BV27)</f>
        <v>0</v>
      </c>
      <c r="CA27" s="109">
        <f t="shared" si="48"/>
        <v>0</v>
      </c>
      <c r="CB27" s="109">
        <f t="shared" si="48"/>
        <v>0</v>
      </c>
      <c r="CC27" s="107"/>
      <c r="CD27" s="108">
        <f t="shared" ref="CD27:CF27" si="49">AV27+BZ27</f>
        <v>0</v>
      </c>
      <c r="CE27" s="109">
        <f t="shared" si="49"/>
        <v>0</v>
      </c>
      <c r="CF27" s="109">
        <f t="shared" si="49"/>
        <v>0</v>
      </c>
      <c r="CG27" s="107"/>
      <c r="CH27" s="107"/>
    </row>
    <row r="28" ht="14.25" customHeight="1">
      <c r="A28" s="103"/>
      <c r="B28" s="104">
        <f t="shared" si="10"/>
        <v>44697</v>
      </c>
      <c r="C28" s="97"/>
      <c r="D28" s="105" t="s">
        <v>119</v>
      </c>
      <c r="E28" s="105"/>
      <c r="F28" s="105"/>
      <c r="G28" s="106">
        <v>0.0</v>
      </c>
      <c r="H28" s="105">
        <v>8.0</v>
      </c>
      <c r="I28" s="105">
        <v>20.0</v>
      </c>
      <c r="J28" s="105">
        <v>10.0</v>
      </c>
      <c r="K28" s="105">
        <v>1.0</v>
      </c>
      <c r="L28" s="107"/>
      <c r="M28" s="105">
        <v>0.0</v>
      </c>
      <c r="N28" s="105">
        <v>0.0</v>
      </c>
      <c r="O28" s="105">
        <v>0.0</v>
      </c>
      <c r="P28" s="107"/>
      <c r="Q28" s="105">
        <v>0.0</v>
      </c>
      <c r="R28" s="105">
        <v>0.0</v>
      </c>
      <c r="S28" s="105">
        <v>0.0</v>
      </c>
      <c r="T28" s="293">
        <f t="shared" si="6"/>
        <v>1</v>
      </c>
      <c r="U28" s="107"/>
      <c r="V28" s="105">
        <v>5.0</v>
      </c>
      <c r="W28" s="105">
        <v>5.0</v>
      </c>
      <c r="X28" s="105">
        <v>0.0</v>
      </c>
      <c r="Y28" s="105">
        <v>0.0</v>
      </c>
      <c r="Z28" s="105">
        <v>0.0</v>
      </c>
      <c r="AA28" s="106">
        <v>0.0</v>
      </c>
      <c r="AB28" s="106">
        <v>0.0</v>
      </c>
      <c r="AC28" s="107"/>
      <c r="AD28" s="105">
        <v>1.0</v>
      </c>
      <c r="AE28" s="105">
        <v>0.0</v>
      </c>
      <c r="AF28" s="105">
        <v>1.0</v>
      </c>
      <c r="AG28" s="105">
        <v>0.0</v>
      </c>
      <c r="AH28" s="105">
        <v>0.0</v>
      </c>
      <c r="AI28" s="105">
        <v>0.0</v>
      </c>
      <c r="AJ28" s="106">
        <v>0.0</v>
      </c>
      <c r="AK28" s="106">
        <v>0.0</v>
      </c>
      <c r="AL28" s="107"/>
      <c r="AM28" s="105">
        <v>0.0</v>
      </c>
      <c r="AN28" s="105">
        <v>0.0</v>
      </c>
      <c r="AO28" s="105">
        <v>0.0</v>
      </c>
      <c r="AP28" s="105">
        <v>0.0</v>
      </c>
      <c r="AQ28" s="105">
        <v>0.0</v>
      </c>
      <c r="AR28" s="105">
        <v>0.0</v>
      </c>
      <c r="AS28" s="106">
        <v>0.0</v>
      </c>
      <c r="AT28" s="106">
        <v>0.0</v>
      </c>
      <c r="AU28" s="3"/>
      <c r="AV28" s="108">
        <f t="shared" ref="AV28:AX28" si="50">sum(Z28+AI28+AR28)</f>
        <v>0</v>
      </c>
      <c r="AW28" s="109">
        <f t="shared" si="50"/>
        <v>0</v>
      </c>
      <c r="AX28" s="109">
        <f t="shared" si="50"/>
        <v>0</v>
      </c>
      <c r="AY28" s="107"/>
      <c r="AZ28" s="105">
        <v>0.0</v>
      </c>
      <c r="BA28" s="105">
        <v>0.0</v>
      </c>
      <c r="BB28" s="105">
        <v>0.0</v>
      </c>
      <c r="BC28" s="105">
        <v>0.0</v>
      </c>
      <c r="BD28" s="105">
        <v>0.0</v>
      </c>
      <c r="BE28" s="106">
        <v>0.0</v>
      </c>
      <c r="BF28" s="106">
        <v>0.0</v>
      </c>
      <c r="BG28" s="107"/>
      <c r="BH28" s="105">
        <v>0.0</v>
      </c>
      <c r="BI28" s="105">
        <v>0.0</v>
      </c>
      <c r="BJ28" s="105">
        <v>0.0</v>
      </c>
      <c r="BK28" s="105">
        <v>0.0</v>
      </c>
      <c r="BL28" s="105">
        <v>0.0</v>
      </c>
      <c r="BM28" s="105">
        <v>0.0</v>
      </c>
      <c r="BN28" s="106">
        <v>0.0</v>
      </c>
      <c r="BO28" s="106">
        <v>0.0</v>
      </c>
      <c r="BP28" s="107"/>
      <c r="BQ28" s="105">
        <v>0.0</v>
      </c>
      <c r="BR28" s="105">
        <v>0.0</v>
      </c>
      <c r="BS28" s="105">
        <v>0.0</v>
      </c>
      <c r="BT28" s="105">
        <v>0.0</v>
      </c>
      <c r="BU28" s="105">
        <v>0.0</v>
      </c>
      <c r="BV28" s="105">
        <v>0.0</v>
      </c>
      <c r="BW28" s="106">
        <v>0.0</v>
      </c>
      <c r="BX28" s="106">
        <v>0.0</v>
      </c>
      <c r="BY28" s="3"/>
      <c r="BZ28" s="108">
        <f t="shared" ref="BZ28:CB28" si="51">sum(BD28+BM28+BV28)</f>
        <v>0</v>
      </c>
      <c r="CA28" s="109">
        <f t="shared" si="51"/>
        <v>0</v>
      </c>
      <c r="CB28" s="109">
        <f t="shared" si="51"/>
        <v>0</v>
      </c>
      <c r="CC28" s="107"/>
      <c r="CD28" s="108">
        <f t="shared" ref="CD28:CF28" si="52">AV28+BZ28</f>
        <v>0</v>
      </c>
      <c r="CE28" s="109">
        <f t="shared" si="52"/>
        <v>0</v>
      </c>
      <c r="CF28" s="109">
        <f t="shared" si="52"/>
        <v>0</v>
      </c>
      <c r="CG28" s="107"/>
      <c r="CH28" s="107"/>
    </row>
    <row r="29" ht="14.25" customHeight="1">
      <c r="A29" s="103"/>
      <c r="B29" s="104">
        <f t="shared" si="10"/>
        <v>44698</v>
      </c>
      <c r="C29" s="97"/>
      <c r="D29" s="105" t="s">
        <v>119</v>
      </c>
      <c r="E29" s="105"/>
      <c r="F29" s="105"/>
      <c r="G29" s="106">
        <v>0.0</v>
      </c>
      <c r="H29" s="105">
        <v>9.0</v>
      </c>
      <c r="I29" s="105">
        <v>14.0</v>
      </c>
      <c r="J29" s="105">
        <v>4.0</v>
      </c>
      <c r="K29" s="105">
        <v>0.0</v>
      </c>
      <c r="L29" s="107"/>
      <c r="M29" s="105">
        <v>0.0</v>
      </c>
      <c r="N29" s="105">
        <v>0.0</v>
      </c>
      <c r="O29" s="105">
        <v>0.0</v>
      </c>
      <c r="P29" s="107"/>
      <c r="Q29" s="105">
        <v>0.0</v>
      </c>
      <c r="R29" s="105">
        <v>0.0</v>
      </c>
      <c r="S29" s="105">
        <v>0.0</v>
      </c>
      <c r="T29" s="293">
        <f t="shared" si="6"/>
        <v>0</v>
      </c>
      <c r="U29" s="107"/>
      <c r="V29" s="105">
        <v>1.0</v>
      </c>
      <c r="W29" s="105">
        <v>0.0</v>
      </c>
      <c r="X29" s="105">
        <v>0.0</v>
      </c>
      <c r="Y29" s="105">
        <v>1.0</v>
      </c>
      <c r="Z29" s="105">
        <v>1.0</v>
      </c>
      <c r="AA29" s="106">
        <v>1500.0</v>
      </c>
      <c r="AB29" s="106">
        <v>1500.0</v>
      </c>
      <c r="AC29" s="107"/>
      <c r="AD29" s="105">
        <v>0.0</v>
      </c>
      <c r="AE29" s="105">
        <v>0.0</v>
      </c>
      <c r="AF29" s="105">
        <v>0.0</v>
      </c>
      <c r="AG29" s="105">
        <v>0.0</v>
      </c>
      <c r="AH29" s="105">
        <v>0.0</v>
      </c>
      <c r="AI29" s="105">
        <v>0.0</v>
      </c>
      <c r="AJ29" s="106">
        <v>0.0</v>
      </c>
      <c r="AK29" s="106">
        <v>0.0</v>
      </c>
      <c r="AL29" s="107"/>
      <c r="AM29" s="105">
        <v>1.0</v>
      </c>
      <c r="AN29" s="105">
        <v>1.0</v>
      </c>
      <c r="AO29" s="105">
        <v>0.0</v>
      </c>
      <c r="AP29" s="105">
        <v>0.0</v>
      </c>
      <c r="AQ29" s="105">
        <v>0.0</v>
      </c>
      <c r="AR29" s="105">
        <v>1.0</v>
      </c>
      <c r="AS29" s="106">
        <v>397.0</v>
      </c>
      <c r="AT29" s="106">
        <v>397.0</v>
      </c>
      <c r="AU29" s="3"/>
      <c r="AV29" s="108">
        <f t="shared" ref="AV29:AX29" si="53">sum(Z29+AI29+AR29)</f>
        <v>2</v>
      </c>
      <c r="AW29" s="109">
        <f t="shared" si="53"/>
        <v>1897</v>
      </c>
      <c r="AX29" s="109">
        <f t="shared" si="53"/>
        <v>1897</v>
      </c>
      <c r="AY29" s="107"/>
      <c r="AZ29" s="105">
        <v>0.0</v>
      </c>
      <c r="BA29" s="105">
        <v>0.0</v>
      </c>
      <c r="BB29" s="105">
        <v>0.0</v>
      </c>
      <c r="BC29" s="105">
        <v>0.0</v>
      </c>
      <c r="BD29" s="105">
        <v>0.0</v>
      </c>
      <c r="BE29" s="106">
        <v>0.0</v>
      </c>
      <c r="BF29" s="106">
        <v>0.0</v>
      </c>
      <c r="BG29" s="107"/>
      <c r="BH29" s="105">
        <v>0.0</v>
      </c>
      <c r="BI29" s="105">
        <v>0.0</v>
      </c>
      <c r="BJ29" s="105">
        <v>0.0</v>
      </c>
      <c r="BK29" s="105">
        <v>0.0</v>
      </c>
      <c r="BL29" s="105">
        <v>0.0</v>
      </c>
      <c r="BM29" s="105">
        <v>0.0</v>
      </c>
      <c r="BN29" s="106">
        <v>0.0</v>
      </c>
      <c r="BO29" s="106">
        <v>0.0</v>
      </c>
      <c r="BP29" s="107"/>
      <c r="BQ29" s="105">
        <v>0.0</v>
      </c>
      <c r="BR29" s="105">
        <v>0.0</v>
      </c>
      <c r="BS29" s="105">
        <v>0.0</v>
      </c>
      <c r="BT29" s="105">
        <v>0.0</v>
      </c>
      <c r="BU29" s="105">
        <v>0.0</v>
      </c>
      <c r="BV29" s="105">
        <v>0.0</v>
      </c>
      <c r="BW29" s="106">
        <v>0.0</v>
      </c>
      <c r="BX29" s="106">
        <v>0.0</v>
      </c>
      <c r="BY29" s="3"/>
      <c r="BZ29" s="108">
        <f t="shared" ref="BZ29:CB29" si="54">sum(BD29+BM29+BV29)</f>
        <v>0</v>
      </c>
      <c r="CA29" s="109">
        <f t="shared" si="54"/>
        <v>0</v>
      </c>
      <c r="CB29" s="109">
        <f t="shared" si="54"/>
        <v>0</v>
      </c>
      <c r="CC29" s="107"/>
      <c r="CD29" s="108">
        <f t="shared" ref="CD29:CF29" si="55">AV29+BZ29</f>
        <v>2</v>
      </c>
      <c r="CE29" s="109">
        <f t="shared" si="55"/>
        <v>1897</v>
      </c>
      <c r="CF29" s="109">
        <f t="shared" si="55"/>
        <v>1897</v>
      </c>
      <c r="CG29" s="107"/>
      <c r="CH29" s="107"/>
    </row>
    <row r="30" ht="14.25" customHeight="1">
      <c r="A30" s="103"/>
      <c r="B30" s="104">
        <f t="shared" si="10"/>
        <v>44699</v>
      </c>
      <c r="C30" s="97"/>
      <c r="D30" s="105" t="s">
        <v>119</v>
      </c>
      <c r="E30" s="105"/>
      <c r="F30" s="105"/>
      <c r="G30" s="106">
        <v>0.0</v>
      </c>
      <c r="H30" s="105">
        <v>11.0</v>
      </c>
      <c r="I30" s="105">
        <v>20.0</v>
      </c>
      <c r="J30" s="105">
        <v>11.0</v>
      </c>
      <c r="K30" s="105">
        <v>3.0</v>
      </c>
      <c r="L30" s="107"/>
      <c r="M30" s="105">
        <v>0.0</v>
      </c>
      <c r="N30" s="105">
        <v>0.0</v>
      </c>
      <c r="O30" s="105">
        <v>0.0</v>
      </c>
      <c r="P30" s="107"/>
      <c r="Q30" s="105">
        <v>0.0</v>
      </c>
      <c r="R30" s="105">
        <v>0.0</v>
      </c>
      <c r="S30" s="105">
        <v>0.0</v>
      </c>
      <c r="T30" s="293">
        <f t="shared" si="6"/>
        <v>3</v>
      </c>
      <c r="U30" s="107"/>
      <c r="V30" s="105">
        <v>1.0</v>
      </c>
      <c r="W30" s="105">
        <v>1.0</v>
      </c>
      <c r="X30" s="105">
        <v>0.0</v>
      </c>
      <c r="Y30" s="105">
        <v>0.0</v>
      </c>
      <c r="Z30" s="105">
        <v>0.0</v>
      </c>
      <c r="AA30" s="106">
        <v>0.0</v>
      </c>
      <c r="AB30" s="106">
        <v>0.0</v>
      </c>
      <c r="AC30" s="107"/>
      <c r="AD30" s="105">
        <v>2.0</v>
      </c>
      <c r="AE30" s="105">
        <v>0.0</v>
      </c>
      <c r="AF30" s="105">
        <v>2.0</v>
      </c>
      <c r="AG30" s="105">
        <v>0.0</v>
      </c>
      <c r="AH30" s="105">
        <v>0.0</v>
      </c>
      <c r="AI30" s="105">
        <v>0.0</v>
      </c>
      <c r="AJ30" s="106">
        <v>0.0</v>
      </c>
      <c r="AK30" s="106">
        <v>0.0</v>
      </c>
      <c r="AL30" s="107"/>
      <c r="AM30" s="105">
        <v>2.0</v>
      </c>
      <c r="AN30" s="105">
        <v>1.0</v>
      </c>
      <c r="AO30" s="105">
        <v>1.0</v>
      </c>
      <c r="AP30" s="105">
        <v>0.0</v>
      </c>
      <c r="AQ30" s="105">
        <v>0.0</v>
      </c>
      <c r="AR30" s="105">
        <v>0.0</v>
      </c>
      <c r="AS30" s="106">
        <v>0.0</v>
      </c>
      <c r="AT30" s="106">
        <v>0.0</v>
      </c>
      <c r="AU30" s="3"/>
      <c r="AV30" s="108">
        <f t="shared" ref="AV30:AX30" si="56">sum(Z30+AI30+AR30)</f>
        <v>0</v>
      </c>
      <c r="AW30" s="109">
        <f t="shared" si="56"/>
        <v>0</v>
      </c>
      <c r="AX30" s="109">
        <f t="shared" si="56"/>
        <v>0</v>
      </c>
      <c r="AY30" s="107"/>
      <c r="AZ30" s="105">
        <v>0.0</v>
      </c>
      <c r="BA30" s="105">
        <v>0.0</v>
      </c>
      <c r="BB30" s="105">
        <v>0.0</v>
      </c>
      <c r="BC30" s="105">
        <v>0.0</v>
      </c>
      <c r="BD30" s="105">
        <v>0.0</v>
      </c>
      <c r="BE30" s="106">
        <v>0.0</v>
      </c>
      <c r="BF30" s="106">
        <v>0.0</v>
      </c>
      <c r="BG30" s="107"/>
      <c r="BH30" s="105">
        <v>0.0</v>
      </c>
      <c r="BI30" s="105">
        <v>0.0</v>
      </c>
      <c r="BJ30" s="105">
        <v>0.0</v>
      </c>
      <c r="BK30" s="105">
        <v>0.0</v>
      </c>
      <c r="BL30" s="105">
        <v>0.0</v>
      </c>
      <c r="BM30" s="105">
        <v>0.0</v>
      </c>
      <c r="BN30" s="106">
        <v>0.0</v>
      </c>
      <c r="BO30" s="106">
        <v>0.0</v>
      </c>
      <c r="BP30" s="107"/>
      <c r="BQ30" s="105">
        <v>0.0</v>
      </c>
      <c r="BR30" s="105">
        <v>0.0</v>
      </c>
      <c r="BS30" s="105">
        <v>0.0</v>
      </c>
      <c r="BT30" s="105">
        <v>0.0</v>
      </c>
      <c r="BU30" s="105">
        <v>0.0</v>
      </c>
      <c r="BV30" s="105">
        <v>0.0</v>
      </c>
      <c r="BW30" s="106">
        <v>0.0</v>
      </c>
      <c r="BX30" s="106">
        <v>0.0</v>
      </c>
      <c r="BY30" s="3"/>
      <c r="BZ30" s="108">
        <f t="shared" ref="BZ30:CB30" si="57">sum(BD30+BM30+BV30)</f>
        <v>0</v>
      </c>
      <c r="CA30" s="109">
        <f t="shared" si="57"/>
        <v>0</v>
      </c>
      <c r="CB30" s="109">
        <f t="shared" si="57"/>
        <v>0</v>
      </c>
      <c r="CC30" s="107"/>
      <c r="CD30" s="108">
        <f t="shared" ref="CD30:CF30" si="58">AV30+BZ30</f>
        <v>0</v>
      </c>
      <c r="CE30" s="109">
        <f t="shared" si="58"/>
        <v>0</v>
      </c>
      <c r="CF30" s="109">
        <f t="shared" si="58"/>
        <v>0</v>
      </c>
      <c r="CG30" s="107"/>
      <c r="CH30" s="107"/>
    </row>
    <row r="31" ht="14.25" customHeight="1">
      <c r="A31" s="103"/>
      <c r="B31" s="104">
        <f t="shared" si="10"/>
        <v>44700</v>
      </c>
      <c r="C31" s="97"/>
      <c r="D31" s="105" t="s">
        <v>119</v>
      </c>
      <c r="E31" s="105"/>
      <c r="F31" s="105"/>
      <c r="G31" s="106">
        <v>0.0</v>
      </c>
      <c r="H31" s="105">
        <v>6.0</v>
      </c>
      <c r="I31" s="105">
        <v>18.0</v>
      </c>
      <c r="J31" s="105">
        <v>12.0</v>
      </c>
      <c r="K31" s="105">
        <v>3.0</v>
      </c>
      <c r="L31" s="107"/>
      <c r="M31" s="105">
        <v>0.0</v>
      </c>
      <c r="N31" s="105">
        <v>0.0</v>
      </c>
      <c r="O31" s="105">
        <v>0.0</v>
      </c>
      <c r="P31" s="107"/>
      <c r="Q31" s="105">
        <v>0.0</v>
      </c>
      <c r="R31" s="105">
        <v>0.0</v>
      </c>
      <c r="S31" s="105">
        <v>0.0</v>
      </c>
      <c r="T31" s="293">
        <f t="shared" si="6"/>
        <v>3</v>
      </c>
      <c r="U31" s="107"/>
      <c r="V31" s="105">
        <v>0.0</v>
      </c>
      <c r="W31" s="105">
        <v>0.0</v>
      </c>
      <c r="X31" s="105">
        <v>0.0</v>
      </c>
      <c r="Y31" s="105">
        <v>0.0</v>
      </c>
      <c r="Z31" s="105">
        <v>0.0</v>
      </c>
      <c r="AA31" s="106">
        <v>0.0</v>
      </c>
      <c r="AB31" s="106">
        <v>0.0</v>
      </c>
      <c r="AC31" s="107"/>
      <c r="AD31" s="105">
        <v>1.0</v>
      </c>
      <c r="AE31" s="105">
        <v>1.0</v>
      </c>
      <c r="AF31" s="105">
        <v>0.0</v>
      </c>
      <c r="AG31" s="105">
        <v>0.0</v>
      </c>
      <c r="AH31" s="105">
        <v>0.0</v>
      </c>
      <c r="AI31" s="105">
        <v>0.0</v>
      </c>
      <c r="AJ31" s="106">
        <v>0.0</v>
      </c>
      <c r="AK31" s="106">
        <v>0.0</v>
      </c>
      <c r="AL31" s="107"/>
      <c r="AM31" s="105">
        <v>4.0</v>
      </c>
      <c r="AN31" s="105">
        <v>0.0</v>
      </c>
      <c r="AO31" s="105">
        <v>0.0</v>
      </c>
      <c r="AP31" s="105">
        <v>0.0</v>
      </c>
      <c r="AQ31" s="105">
        <v>0.0</v>
      </c>
      <c r="AR31" s="105">
        <v>0.0</v>
      </c>
      <c r="AS31" s="106">
        <v>0.0</v>
      </c>
      <c r="AT31" s="106">
        <v>0.0</v>
      </c>
      <c r="AU31" s="3"/>
      <c r="AV31" s="108">
        <f t="shared" ref="AV31:AX31" si="59">sum(Z31+AI31+AR31)</f>
        <v>0</v>
      </c>
      <c r="AW31" s="109">
        <f t="shared" si="59"/>
        <v>0</v>
      </c>
      <c r="AX31" s="109">
        <f t="shared" si="59"/>
        <v>0</v>
      </c>
      <c r="AY31" s="107"/>
      <c r="AZ31" s="105">
        <v>0.0</v>
      </c>
      <c r="BA31" s="105">
        <v>0.0</v>
      </c>
      <c r="BB31" s="105">
        <v>0.0</v>
      </c>
      <c r="BC31" s="105">
        <v>0.0</v>
      </c>
      <c r="BD31" s="105">
        <v>0.0</v>
      </c>
      <c r="BE31" s="106">
        <v>0.0</v>
      </c>
      <c r="BF31" s="106">
        <v>0.0</v>
      </c>
      <c r="BG31" s="107"/>
      <c r="BH31" s="105">
        <v>0.0</v>
      </c>
      <c r="BI31" s="105">
        <v>0.0</v>
      </c>
      <c r="BJ31" s="105">
        <v>0.0</v>
      </c>
      <c r="BK31" s="105">
        <v>0.0</v>
      </c>
      <c r="BL31" s="105">
        <v>0.0</v>
      </c>
      <c r="BM31" s="105">
        <v>0.0</v>
      </c>
      <c r="BN31" s="106">
        <v>0.0</v>
      </c>
      <c r="BO31" s="106">
        <v>0.0</v>
      </c>
      <c r="BP31" s="107"/>
      <c r="BQ31" s="105">
        <v>0.0</v>
      </c>
      <c r="BR31" s="105">
        <v>0.0</v>
      </c>
      <c r="BS31" s="105">
        <v>0.0</v>
      </c>
      <c r="BT31" s="105">
        <v>0.0</v>
      </c>
      <c r="BU31" s="105">
        <v>0.0</v>
      </c>
      <c r="BV31" s="105">
        <v>0.0</v>
      </c>
      <c r="BW31" s="106">
        <v>0.0</v>
      </c>
      <c r="BX31" s="106">
        <v>0.0</v>
      </c>
      <c r="BY31" s="3"/>
      <c r="BZ31" s="108">
        <f t="shared" ref="BZ31:CB31" si="60">sum(BD31+BM31+BV31)</f>
        <v>0</v>
      </c>
      <c r="CA31" s="109">
        <f t="shared" si="60"/>
        <v>0</v>
      </c>
      <c r="CB31" s="109">
        <f t="shared" si="60"/>
        <v>0</v>
      </c>
      <c r="CC31" s="107"/>
      <c r="CD31" s="108">
        <f t="shared" ref="CD31:CF31" si="61">AV31+BZ31</f>
        <v>0</v>
      </c>
      <c r="CE31" s="109">
        <f t="shared" si="61"/>
        <v>0</v>
      </c>
      <c r="CF31" s="109">
        <f t="shared" si="61"/>
        <v>0</v>
      </c>
      <c r="CG31" s="107"/>
      <c r="CH31" s="107"/>
    </row>
    <row r="32" ht="14.25" customHeight="1">
      <c r="A32" s="103"/>
      <c r="B32" s="104">
        <f t="shared" si="10"/>
        <v>44701</v>
      </c>
      <c r="C32" s="97"/>
      <c r="D32" s="105" t="s">
        <v>119</v>
      </c>
      <c r="E32" s="105"/>
      <c r="F32" s="105"/>
      <c r="G32" s="106">
        <v>0.0</v>
      </c>
      <c r="H32" s="105">
        <v>9.0</v>
      </c>
      <c r="I32" s="105">
        <v>13.0</v>
      </c>
      <c r="J32" s="105">
        <v>11.0</v>
      </c>
      <c r="K32" s="105">
        <v>4.0</v>
      </c>
      <c r="L32" s="107"/>
      <c r="M32" s="105">
        <v>0.0</v>
      </c>
      <c r="N32" s="105">
        <v>0.0</v>
      </c>
      <c r="O32" s="105">
        <v>0.0</v>
      </c>
      <c r="P32" s="107"/>
      <c r="Q32" s="105">
        <v>0.0</v>
      </c>
      <c r="R32" s="105">
        <v>0.0</v>
      </c>
      <c r="S32" s="105">
        <v>0.0</v>
      </c>
      <c r="T32" s="293">
        <f t="shared" si="6"/>
        <v>4</v>
      </c>
      <c r="U32" s="107"/>
      <c r="V32" s="105">
        <v>6.0</v>
      </c>
      <c r="W32" s="105">
        <v>5.0</v>
      </c>
      <c r="X32" s="105">
        <v>0.0</v>
      </c>
      <c r="Y32" s="105">
        <v>0.0</v>
      </c>
      <c r="Z32" s="105">
        <v>1.0</v>
      </c>
      <c r="AA32" s="106">
        <v>2500.0</v>
      </c>
      <c r="AB32" s="106">
        <v>2500.0</v>
      </c>
      <c r="AC32" s="107"/>
      <c r="AD32" s="105">
        <v>1.0</v>
      </c>
      <c r="AE32" s="105">
        <v>0.0</v>
      </c>
      <c r="AF32" s="105">
        <v>0.0</v>
      </c>
      <c r="AG32" s="105">
        <v>0.0</v>
      </c>
      <c r="AH32" s="105">
        <v>0.0</v>
      </c>
      <c r="AI32" s="105">
        <v>0.0</v>
      </c>
      <c r="AJ32" s="106">
        <v>0.0</v>
      </c>
      <c r="AK32" s="106">
        <v>0.0</v>
      </c>
      <c r="AL32" s="107"/>
      <c r="AM32" s="105">
        <v>0.0</v>
      </c>
      <c r="AN32" s="105">
        <v>0.0</v>
      </c>
      <c r="AO32" s="105">
        <v>0.0</v>
      </c>
      <c r="AP32" s="105">
        <v>0.0</v>
      </c>
      <c r="AQ32" s="105">
        <v>2.0</v>
      </c>
      <c r="AR32" s="105">
        <v>2.0</v>
      </c>
      <c r="AS32" s="106">
        <v>2000.0</v>
      </c>
      <c r="AT32" s="106">
        <v>3500.0</v>
      </c>
      <c r="AU32" s="3"/>
      <c r="AV32" s="108">
        <f t="shared" ref="AV32:AX32" si="62">sum(Z32+AI32+AR32)</f>
        <v>3</v>
      </c>
      <c r="AW32" s="109">
        <f t="shared" si="62"/>
        <v>4500</v>
      </c>
      <c r="AX32" s="109">
        <f t="shared" si="62"/>
        <v>6000</v>
      </c>
      <c r="AY32" s="107"/>
      <c r="AZ32" s="105">
        <v>0.0</v>
      </c>
      <c r="BA32" s="105">
        <v>0.0</v>
      </c>
      <c r="BB32" s="105">
        <v>0.0</v>
      </c>
      <c r="BC32" s="105">
        <v>0.0</v>
      </c>
      <c r="BD32" s="105">
        <v>0.0</v>
      </c>
      <c r="BE32" s="106">
        <v>0.0</v>
      </c>
      <c r="BF32" s="106">
        <v>0.0</v>
      </c>
      <c r="BG32" s="107"/>
      <c r="BH32" s="105">
        <v>0.0</v>
      </c>
      <c r="BI32" s="105">
        <v>0.0</v>
      </c>
      <c r="BJ32" s="105">
        <v>0.0</v>
      </c>
      <c r="BK32" s="105">
        <v>0.0</v>
      </c>
      <c r="BL32" s="105">
        <v>0.0</v>
      </c>
      <c r="BM32" s="105">
        <v>0.0</v>
      </c>
      <c r="BN32" s="106">
        <v>0.0</v>
      </c>
      <c r="BO32" s="106">
        <v>0.0</v>
      </c>
      <c r="BP32" s="107"/>
      <c r="BQ32" s="105">
        <v>0.0</v>
      </c>
      <c r="BR32" s="105">
        <v>0.0</v>
      </c>
      <c r="BS32" s="105">
        <v>0.0</v>
      </c>
      <c r="BT32" s="105">
        <v>0.0</v>
      </c>
      <c r="BU32" s="105">
        <v>0.0</v>
      </c>
      <c r="BV32" s="105">
        <v>0.0</v>
      </c>
      <c r="BW32" s="106">
        <v>0.0</v>
      </c>
      <c r="BX32" s="106">
        <v>0.0</v>
      </c>
      <c r="BY32" s="3"/>
      <c r="BZ32" s="108">
        <f t="shared" ref="BZ32:CB32" si="63">sum(BD32+BM32+BV32)</f>
        <v>0</v>
      </c>
      <c r="CA32" s="109">
        <f t="shared" si="63"/>
        <v>0</v>
      </c>
      <c r="CB32" s="109">
        <f t="shared" si="63"/>
        <v>0</v>
      </c>
      <c r="CC32" s="107"/>
      <c r="CD32" s="108">
        <f t="shared" ref="CD32:CF32" si="64">AV32+BZ32</f>
        <v>3</v>
      </c>
      <c r="CE32" s="109">
        <f t="shared" si="64"/>
        <v>4500</v>
      </c>
      <c r="CF32" s="109">
        <f t="shared" si="64"/>
        <v>6000</v>
      </c>
      <c r="CG32" s="107"/>
      <c r="CH32" s="107"/>
    </row>
    <row r="33" ht="14.25" customHeight="1">
      <c r="A33" s="111">
        <v>2.0</v>
      </c>
      <c r="B33" s="104">
        <f t="shared" si="10"/>
        <v>44702</v>
      </c>
      <c r="C33" s="97"/>
      <c r="D33" s="105" t="s">
        <v>119</v>
      </c>
      <c r="E33" s="105"/>
      <c r="F33" s="105"/>
      <c r="G33" s="106">
        <v>0.0</v>
      </c>
      <c r="H33" s="105">
        <v>1.0</v>
      </c>
      <c r="I33" s="105">
        <v>3.0</v>
      </c>
      <c r="J33" s="105">
        <v>0.0</v>
      </c>
      <c r="K33" s="105">
        <v>0.0</v>
      </c>
      <c r="L33" s="107"/>
      <c r="M33" s="105">
        <v>0.0</v>
      </c>
      <c r="N33" s="105">
        <v>0.0</v>
      </c>
      <c r="O33" s="105">
        <v>0.0</v>
      </c>
      <c r="P33" s="107"/>
      <c r="Q33" s="105">
        <v>0.0</v>
      </c>
      <c r="R33" s="105">
        <v>0.0</v>
      </c>
      <c r="S33" s="105">
        <v>0.0</v>
      </c>
      <c r="T33" s="293">
        <f t="shared" si="6"/>
        <v>0</v>
      </c>
      <c r="U33" s="107"/>
      <c r="V33" s="105">
        <v>0.0</v>
      </c>
      <c r="W33" s="105">
        <v>0.0</v>
      </c>
      <c r="X33" s="105">
        <v>0.0</v>
      </c>
      <c r="Y33" s="105">
        <v>0.0</v>
      </c>
      <c r="Z33" s="105">
        <v>0.0</v>
      </c>
      <c r="AA33" s="106">
        <v>0.0</v>
      </c>
      <c r="AB33" s="106">
        <v>0.0</v>
      </c>
      <c r="AC33" s="107"/>
      <c r="AD33" s="105">
        <v>0.0</v>
      </c>
      <c r="AE33" s="105">
        <v>0.0</v>
      </c>
      <c r="AF33" s="105">
        <v>0.0</v>
      </c>
      <c r="AG33" s="105">
        <v>0.0</v>
      </c>
      <c r="AH33" s="105">
        <v>0.0</v>
      </c>
      <c r="AI33" s="105">
        <v>0.0</v>
      </c>
      <c r="AJ33" s="106">
        <v>0.0</v>
      </c>
      <c r="AK33" s="106">
        <v>0.0</v>
      </c>
      <c r="AL33" s="107"/>
      <c r="AM33" s="105">
        <v>0.0</v>
      </c>
      <c r="AN33" s="105">
        <v>0.0</v>
      </c>
      <c r="AO33" s="105">
        <v>0.0</v>
      </c>
      <c r="AP33" s="105">
        <v>0.0</v>
      </c>
      <c r="AQ33" s="105">
        <v>0.0</v>
      </c>
      <c r="AR33" s="105">
        <v>0.0</v>
      </c>
      <c r="AS33" s="106">
        <v>0.0</v>
      </c>
      <c r="AT33" s="106">
        <v>0.0</v>
      </c>
      <c r="AU33" s="3"/>
      <c r="AV33" s="108">
        <f t="shared" ref="AV33:AX33" si="65">sum(Z33+AI33+AR33)</f>
        <v>0</v>
      </c>
      <c r="AW33" s="109">
        <f t="shared" si="65"/>
        <v>0</v>
      </c>
      <c r="AX33" s="109">
        <f t="shared" si="65"/>
        <v>0</v>
      </c>
      <c r="AY33" s="107"/>
      <c r="AZ33" s="105">
        <v>0.0</v>
      </c>
      <c r="BA33" s="105">
        <v>0.0</v>
      </c>
      <c r="BB33" s="105">
        <v>0.0</v>
      </c>
      <c r="BC33" s="105">
        <v>0.0</v>
      </c>
      <c r="BD33" s="105">
        <v>0.0</v>
      </c>
      <c r="BE33" s="106">
        <v>0.0</v>
      </c>
      <c r="BF33" s="106">
        <v>0.0</v>
      </c>
      <c r="BG33" s="107"/>
      <c r="BH33" s="105">
        <v>0.0</v>
      </c>
      <c r="BI33" s="105">
        <v>0.0</v>
      </c>
      <c r="BJ33" s="105">
        <v>0.0</v>
      </c>
      <c r="BK33" s="105">
        <v>0.0</v>
      </c>
      <c r="BL33" s="105">
        <v>0.0</v>
      </c>
      <c r="BM33" s="105">
        <v>0.0</v>
      </c>
      <c r="BN33" s="106">
        <v>0.0</v>
      </c>
      <c r="BO33" s="106">
        <v>0.0</v>
      </c>
      <c r="BP33" s="107"/>
      <c r="BQ33" s="105">
        <v>0.0</v>
      </c>
      <c r="BR33" s="105">
        <v>0.0</v>
      </c>
      <c r="BS33" s="105">
        <v>0.0</v>
      </c>
      <c r="BT33" s="105">
        <v>0.0</v>
      </c>
      <c r="BU33" s="105">
        <v>0.0</v>
      </c>
      <c r="BV33" s="105">
        <v>0.0</v>
      </c>
      <c r="BW33" s="106">
        <v>0.0</v>
      </c>
      <c r="BX33" s="106">
        <v>0.0</v>
      </c>
      <c r="BY33" s="3"/>
      <c r="BZ33" s="108">
        <f t="shared" ref="BZ33:CB33" si="66">sum(BD33+BM33+BV33)</f>
        <v>0</v>
      </c>
      <c r="CA33" s="109">
        <f t="shared" si="66"/>
        <v>0</v>
      </c>
      <c r="CB33" s="109">
        <f t="shared" si="66"/>
        <v>0</v>
      </c>
      <c r="CC33" s="107"/>
      <c r="CD33" s="108">
        <f t="shared" ref="CD33:CF33" si="67">AV33+BZ33</f>
        <v>0</v>
      </c>
      <c r="CE33" s="109">
        <f t="shared" si="67"/>
        <v>0</v>
      </c>
      <c r="CF33" s="109">
        <f t="shared" si="67"/>
        <v>0</v>
      </c>
      <c r="CG33" s="107"/>
      <c r="CH33" s="107"/>
    </row>
    <row r="34" ht="14.25" customHeight="1">
      <c r="A34" s="103"/>
      <c r="B34" s="104">
        <f t="shared" si="10"/>
        <v>44703</v>
      </c>
      <c r="C34" s="97"/>
      <c r="D34" s="105" t="s">
        <v>119</v>
      </c>
      <c r="E34" s="105"/>
      <c r="F34" s="105"/>
      <c r="G34" s="106">
        <v>0.0</v>
      </c>
      <c r="H34" s="105">
        <v>5.0</v>
      </c>
      <c r="I34" s="105">
        <v>7.0</v>
      </c>
      <c r="J34" s="105">
        <v>3.0</v>
      </c>
      <c r="K34" s="105">
        <v>0.0</v>
      </c>
      <c r="L34" s="107"/>
      <c r="M34" s="105">
        <v>0.0</v>
      </c>
      <c r="N34" s="105">
        <v>0.0</v>
      </c>
      <c r="O34" s="105">
        <v>0.0</v>
      </c>
      <c r="P34" s="107"/>
      <c r="Q34" s="105">
        <v>0.0</v>
      </c>
      <c r="R34" s="105">
        <v>0.0</v>
      </c>
      <c r="S34" s="105">
        <v>0.0</v>
      </c>
      <c r="T34" s="293">
        <f t="shared" si="6"/>
        <v>0</v>
      </c>
      <c r="U34" s="107"/>
      <c r="V34" s="105">
        <v>0.0</v>
      </c>
      <c r="W34" s="105">
        <v>0.0</v>
      </c>
      <c r="X34" s="105">
        <v>0.0</v>
      </c>
      <c r="Y34" s="105">
        <v>0.0</v>
      </c>
      <c r="Z34" s="105">
        <v>0.0</v>
      </c>
      <c r="AA34" s="106">
        <v>0.0</v>
      </c>
      <c r="AB34" s="106">
        <v>0.0</v>
      </c>
      <c r="AC34" s="107"/>
      <c r="AD34" s="105">
        <v>0.0</v>
      </c>
      <c r="AE34" s="105">
        <v>0.0</v>
      </c>
      <c r="AF34" s="105">
        <v>0.0</v>
      </c>
      <c r="AG34" s="105">
        <v>0.0</v>
      </c>
      <c r="AH34" s="105">
        <v>0.0</v>
      </c>
      <c r="AI34" s="105">
        <v>0.0</v>
      </c>
      <c r="AJ34" s="106">
        <v>0.0</v>
      </c>
      <c r="AK34" s="106">
        <v>0.0</v>
      </c>
      <c r="AL34" s="107"/>
      <c r="AM34" s="105">
        <v>0.0</v>
      </c>
      <c r="AN34" s="105">
        <v>0.0</v>
      </c>
      <c r="AO34" s="105">
        <v>0.0</v>
      </c>
      <c r="AP34" s="105">
        <v>0.0</v>
      </c>
      <c r="AQ34" s="105">
        <v>0.0</v>
      </c>
      <c r="AR34" s="105">
        <v>0.0</v>
      </c>
      <c r="AS34" s="106">
        <v>0.0</v>
      </c>
      <c r="AT34" s="106">
        <v>0.0</v>
      </c>
      <c r="AU34" s="3"/>
      <c r="AV34" s="108">
        <f t="shared" ref="AV34:AX34" si="68">sum(Z34+AI34+AR34)</f>
        <v>0</v>
      </c>
      <c r="AW34" s="109">
        <f t="shared" si="68"/>
        <v>0</v>
      </c>
      <c r="AX34" s="109">
        <f t="shared" si="68"/>
        <v>0</v>
      </c>
      <c r="AY34" s="107"/>
      <c r="AZ34" s="105">
        <v>0.0</v>
      </c>
      <c r="BA34" s="105">
        <v>0.0</v>
      </c>
      <c r="BB34" s="105">
        <v>0.0</v>
      </c>
      <c r="BC34" s="105">
        <v>0.0</v>
      </c>
      <c r="BD34" s="105">
        <v>0.0</v>
      </c>
      <c r="BE34" s="106">
        <v>0.0</v>
      </c>
      <c r="BF34" s="106">
        <v>0.0</v>
      </c>
      <c r="BG34" s="107"/>
      <c r="BH34" s="105">
        <v>0.0</v>
      </c>
      <c r="BI34" s="105">
        <v>0.0</v>
      </c>
      <c r="BJ34" s="105">
        <v>0.0</v>
      </c>
      <c r="BK34" s="105">
        <v>0.0</v>
      </c>
      <c r="BL34" s="105">
        <v>0.0</v>
      </c>
      <c r="BM34" s="105">
        <v>0.0</v>
      </c>
      <c r="BN34" s="106">
        <v>0.0</v>
      </c>
      <c r="BO34" s="106">
        <v>0.0</v>
      </c>
      <c r="BP34" s="107"/>
      <c r="BQ34" s="105">
        <v>0.0</v>
      </c>
      <c r="BR34" s="105">
        <v>0.0</v>
      </c>
      <c r="BS34" s="105">
        <v>0.0</v>
      </c>
      <c r="BT34" s="105">
        <v>0.0</v>
      </c>
      <c r="BU34" s="105">
        <v>0.0</v>
      </c>
      <c r="BV34" s="105">
        <v>0.0</v>
      </c>
      <c r="BW34" s="106">
        <v>0.0</v>
      </c>
      <c r="BX34" s="106">
        <v>0.0</v>
      </c>
      <c r="BY34" s="3"/>
      <c r="BZ34" s="108">
        <f t="shared" ref="BZ34:CB34" si="69">sum(BD34+BM34+BV34)</f>
        <v>0</v>
      </c>
      <c r="CA34" s="109">
        <f t="shared" si="69"/>
        <v>0</v>
      </c>
      <c r="CB34" s="109">
        <f t="shared" si="69"/>
        <v>0</v>
      </c>
      <c r="CC34" s="107"/>
      <c r="CD34" s="108">
        <f t="shared" ref="CD34:CF34" si="70">AV34+BZ34</f>
        <v>0</v>
      </c>
      <c r="CE34" s="109">
        <f t="shared" si="70"/>
        <v>0</v>
      </c>
      <c r="CF34" s="109">
        <f t="shared" si="70"/>
        <v>0</v>
      </c>
      <c r="CG34" s="107"/>
      <c r="CH34" s="107"/>
    </row>
    <row r="35" ht="14.25" customHeight="1">
      <c r="A35" s="103"/>
      <c r="B35" s="104">
        <f t="shared" si="10"/>
        <v>44704</v>
      </c>
      <c r="C35" s="97"/>
      <c r="D35" s="105" t="s">
        <v>119</v>
      </c>
      <c r="E35" s="105"/>
      <c r="F35" s="105"/>
      <c r="G35" s="106">
        <v>0.0</v>
      </c>
      <c r="H35" s="105">
        <v>3.0</v>
      </c>
      <c r="I35" s="105">
        <v>16.0</v>
      </c>
      <c r="J35" s="105">
        <v>8.0</v>
      </c>
      <c r="K35" s="105">
        <v>0.0</v>
      </c>
      <c r="L35" s="107"/>
      <c r="M35" s="105">
        <v>0.0</v>
      </c>
      <c r="N35" s="105">
        <v>0.0</v>
      </c>
      <c r="O35" s="105">
        <v>0.0</v>
      </c>
      <c r="P35" s="107"/>
      <c r="Q35" s="105">
        <v>0.0</v>
      </c>
      <c r="R35" s="105">
        <v>0.0</v>
      </c>
      <c r="S35" s="105">
        <v>0.0</v>
      </c>
      <c r="T35" s="293">
        <f t="shared" si="6"/>
        <v>0</v>
      </c>
      <c r="U35" s="107"/>
      <c r="V35" s="105">
        <v>2.0</v>
      </c>
      <c r="W35" s="105">
        <v>1.0</v>
      </c>
      <c r="X35" s="105">
        <v>1.0</v>
      </c>
      <c r="Y35" s="105">
        <v>1.0</v>
      </c>
      <c r="Z35" s="105">
        <v>3.0</v>
      </c>
      <c r="AA35" s="106">
        <v>2647.0</v>
      </c>
      <c r="AB35" s="106">
        <v>3397.0</v>
      </c>
      <c r="AC35" s="107"/>
      <c r="AD35" s="105">
        <v>1.0</v>
      </c>
      <c r="AE35" s="105">
        <v>1.0</v>
      </c>
      <c r="AF35" s="105">
        <v>0.0</v>
      </c>
      <c r="AG35" s="105">
        <v>0.0</v>
      </c>
      <c r="AH35" s="105">
        <v>0.0</v>
      </c>
      <c r="AI35" s="105">
        <v>0.0</v>
      </c>
      <c r="AJ35" s="106">
        <v>0.0</v>
      </c>
      <c r="AK35" s="106">
        <v>0.0</v>
      </c>
      <c r="AL35" s="107"/>
      <c r="AM35" s="105">
        <v>1.0</v>
      </c>
      <c r="AN35" s="105">
        <v>1.0</v>
      </c>
      <c r="AO35" s="105">
        <v>0.0</v>
      </c>
      <c r="AP35" s="105">
        <v>0.0</v>
      </c>
      <c r="AQ35" s="105">
        <v>1.0</v>
      </c>
      <c r="AR35" s="105">
        <v>3.0</v>
      </c>
      <c r="AS35" s="345">
        <v>2397.0</v>
      </c>
      <c r="AT35" s="345">
        <v>5397.0</v>
      </c>
      <c r="AU35" s="3"/>
      <c r="AV35" s="108">
        <f t="shared" ref="AV35:AX35" si="71">sum(Z35+AI35+AR35)</f>
        <v>6</v>
      </c>
      <c r="AW35" s="109">
        <f t="shared" si="71"/>
        <v>5044</v>
      </c>
      <c r="AX35" s="109">
        <f t="shared" si="71"/>
        <v>8794</v>
      </c>
      <c r="AY35" s="107"/>
      <c r="AZ35" s="105">
        <v>0.0</v>
      </c>
      <c r="BA35" s="105">
        <v>0.0</v>
      </c>
      <c r="BB35" s="105">
        <v>0.0</v>
      </c>
      <c r="BC35" s="105">
        <v>0.0</v>
      </c>
      <c r="BD35" s="105">
        <v>0.0</v>
      </c>
      <c r="BE35" s="106">
        <v>0.0</v>
      </c>
      <c r="BF35" s="106">
        <v>0.0</v>
      </c>
      <c r="BG35" s="107"/>
      <c r="BH35" s="105">
        <v>0.0</v>
      </c>
      <c r="BI35" s="105">
        <v>0.0</v>
      </c>
      <c r="BJ35" s="105">
        <v>0.0</v>
      </c>
      <c r="BK35" s="105">
        <v>0.0</v>
      </c>
      <c r="BL35" s="105">
        <v>0.0</v>
      </c>
      <c r="BM35" s="105">
        <v>0.0</v>
      </c>
      <c r="BN35" s="106">
        <v>0.0</v>
      </c>
      <c r="BO35" s="106">
        <v>0.0</v>
      </c>
      <c r="BP35" s="107"/>
      <c r="BQ35" s="105">
        <v>0.0</v>
      </c>
      <c r="BR35" s="105">
        <v>0.0</v>
      </c>
      <c r="BS35" s="105">
        <v>0.0</v>
      </c>
      <c r="BT35" s="105">
        <v>0.0</v>
      </c>
      <c r="BU35" s="105">
        <v>0.0</v>
      </c>
      <c r="BV35" s="105">
        <v>0.0</v>
      </c>
      <c r="BW35" s="345">
        <v>0.0</v>
      </c>
      <c r="BX35" s="345">
        <v>0.0</v>
      </c>
      <c r="BY35" s="3"/>
      <c r="BZ35" s="108">
        <f t="shared" ref="BZ35:CB35" si="72">sum(BD35+BM35+BV35)</f>
        <v>0</v>
      </c>
      <c r="CA35" s="109">
        <f t="shared" si="72"/>
        <v>0</v>
      </c>
      <c r="CB35" s="109">
        <f t="shared" si="72"/>
        <v>0</v>
      </c>
      <c r="CC35" s="107"/>
      <c r="CD35" s="108">
        <f t="shared" ref="CD35:CF35" si="73">AV35+BZ35</f>
        <v>6</v>
      </c>
      <c r="CE35" s="109">
        <f t="shared" si="73"/>
        <v>5044</v>
      </c>
      <c r="CF35" s="109">
        <f t="shared" si="73"/>
        <v>8794</v>
      </c>
      <c r="CG35" s="107"/>
      <c r="CH35" s="107"/>
    </row>
    <row r="36" ht="14.25" customHeight="1">
      <c r="A36" s="103"/>
      <c r="B36" s="104">
        <f t="shared" si="10"/>
        <v>44705</v>
      </c>
      <c r="C36" s="97"/>
      <c r="D36" s="105" t="s">
        <v>119</v>
      </c>
      <c r="E36" s="105"/>
      <c r="F36" s="105"/>
      <c r="G36" s="106">
        <v>0.0</v>
      </c>
      <c r="H36" s="105">
        <v>10.0</v>
      </c>
      <c r="I36" s="105">
        <v>23.0</v>
      </c>
      <c r="J36" s="105">
        <v>6.0</v>
      </c>
      <c r="K36" s="105">
        <v>2.0</v>
      </c>
      <c r="L36" s="107"/>
      <c r="M36" s="105">
        <v>0.0</v>
      </c>
      <c r="N36" s="105">
        <v>0.0</v>
      </c>
      <c r="O36" s="105">
        <v>0.0</v>
      </c>
      <c r="P36" s="107"/>
      <c r="Q36" s="105">
        <v>0.0</v>
      </c>
      <c r="R36" s="105">
        <v>0.0</v>
      </c>
      <c r="S36" s="105">
        <v>0.0</v>
      </c>
      <c r="T36" s="293">
        <f t="shared" si="6"/>
        <v>2</v>
      </c>
      <c r="U36" s="107"/>
      <c r="V36" s="105">
        <v>0.0</v>
      </c>
      <c r="W36" s="105">
        <v>0.0</v>
      </c>
      <c r="X36" s="105">
        <v>0.0</v>
      </c>
      <c r="Y36" s="105">
        <v>0.0</v>
      </c>
      <c r="Z36" s="105">
        <v>0.0</v>
      </c>
      <c r="AA36" s="106">
        <v>0.0</v>
      </c>
      <c r="AB36" s="106">
        <v>0.0</v>
      </c>
      <c r="AC36" s="107"/>
      <c r="AD36" s="105">
        <v>0.0</v>
      </c>
      <c r="AE36" s="105">
        <v>0.0</v>
      </c>
      <c r="AF36" s="105">
        <v>0.0</v>
      </c>
      <c r="AG36" s="105">
        <v>0.0</v>
      </c>
      <c r="AH36" s="105">
        <v>0.0</v>
      </c>
      <c r="AI36" s="105">
        <v>0.0</v>
      </c>
      <c r="AJ36" s="106">
        <v>0.0</v>
      </c>
      <c r="AK36" s="106">
        <v>0.0</v>
      </c>
      <c r="AL36" s="107"/>
      <c r="AM36" s="105">
        <v>2.0</v>
      </c>
      <c r="AN36" s="105">
        <v>1.0</v>
      </c>
      <c r="AO36" s="105">
        <v>0.0</v>
      </c>
      <c r="AP36" s="105">
        <v>0.0</v>
      </c>
      <c r="AQ36" s="105">
        <v>0.0</v>
      </c>
      <c r="AR36" s="105">
        <v>0.0</v>
      </c>
      <c r="AS36" s="345">
        <v>0.0</v>
      </c>
      <c r="AT36" s="345">
        <v>0.0</v>
      </c>
      <c r="AU36" s="3"/>
      <c r="AV36" s="108">
        <f t="shared" ref="AV36:AX36" si="74">sum(Z36+AI36+AR36)</f>
        <v>0</v>
      </c>
      <c r="AW36" s="109">
        <f t="shared" si="74"/>
        <v>0</v>
      </c>
      <c r="AX36" s="109">
        <f t="shared" si="74"/>
        <v>0</v>
      </c>
      <c r="AY36" s="107"/>
      <c r="AZ36" s="105">
        <v>1.0</v>
      </c>
      <c r="BA36" s="105">
        <v>1.0</v>
      </c>
      <c r="BB36" s="105">
        <v>0.0</v>
      </c>
      <c r="BC36" s="105">
        <v>0.0</v>
      </c>
      <c r="BD36" s="105">
        <v>1.0</v>
      </c>
      <c r="BE36" s="106">
        <v>2000.0</v>
      </c>
      <c r="BF36" s="106">
        <v>2000.0</v>
      </c>
      <c r="BG36" s="107"/>
      <c r="BH36" s="105">
        <v>0.0</v>
      </c>
      <c r="BI36" s="105">
        <v>0.0</v>
      </c>
      <c r="BJ36" s="105">
        <v>0.0</v>
      </c>
      <c r="BK36" s="105">
        <v>0.0</v>
      </c>
      <c r="BL36" s="105">
        <v>0.0</v>
      </c>
      <c r="BM36" s="105">
        <v>0.0</v>
      </c>
      <c r="BN36" s="106">
        <v>0.0</v>
      </c>
      <c r="BO36" s="106">
        <v>0.0</v>
      </c>
      <c r="BP36" s="107"/>
      <c r="BQ36" s="105">
        <v>2.0</v>
      </c>
      <c r="BR36" s="105">
        <v>2.0</v>
      </c>
      <c r="BS36" s="105">
        <v>0.0</v>
      </c>
      <c r="BT36" s="105">
        <v>0.0</v>
      </c>
      <c r="BU36" s="105">
        <v>1.0</v>
      </c>
      <c r="BV36" s="105">
        <v>1.0</v>
      </c>
      <c r="BW36" s="345">
        <v>1000.0</v>
      </c>
      <c r="BX36" s="345">
        <v>2500.0</v>
      </c>
      <c r="BY36" s="3"/>
      <c r="BZ36" s="108">
        <f t="shared" ref="BZ36:CB36" si="75">sum(BD36+BM36+BV36)</f>
        <v>2</v>
      </c>
      <c r="CA36" s="109">
        <f t="shared" si="75"/>
        <v>3000</v>
      </c>
      <c r="CB36" s="109">
        <f t="shared" si="75"/>
        <v>4500</v>
      </c>
      <c r="CC36" s="107"/>
      <c r="CD36" s="108">
        <f t="shared" ref="CD36:CF36" si="76">AV36+BZ36</f>
        <v>2</v>
      </c>
      <c r="CE36" s="109">
        <f t="shared" si="76"/>
        <v>3000</v>
      </c>
      <c r="CF36" s="109">
        <f t="shared" si="76"/>
        <v>4500</v>
      </c>
      <c r="CG36" s="107"/>
      <c r="CH36" s="107"/>
    </row>
    <row r="37" ht="14.25" customHeight="1">
      <c r="A37" s="103"/>
      <c r="B37" s="104">
        <f t="shared" si="10"/>
        <v>44706</v>
      </c>
      <c r="C37" s="97"/>
      <c r="D37" s="105" t="s">
        <v>119</v>
      </c>
      <c r="E37" s="105"/>
      <c r="F37" s="105"/>
      <c r="G37" s="106">
        <v>0.0</v>
      </c>
      <c r="H37" s="105">
        <v>6.0</v>
      </c>
      <c r="I37" s="105">
        <v>19.0</v>
      </c>
      <c r="J37" s="105">
        <v>9.0</v>
      </c>
      <c r="K37" s="105">
        <v>2.0</v>
      </c>
      <c r="L37" s="107"/>
      <c r="M37" s="105">
        <v>0.0</v>
      </c>
      <c r="N37" s="105">
        <v>0.0</v>
      </c>
      <c r="O37" s="105">
        <v>0.0</v>
      </c>
      <c r="P37" s="107"/>
      <c r="Q37" s="105">
        <v>0.0</v>
      </c>
      <c r="R37" s="105">
        <v>0.0</v>
      </c>
      <c r="S37" s="105">
        <v>0.0</v>
      </c>
      <c r="T37" s="293">
        <f t="shared" si="6"/>
        <v>2</v>
      </c>
      <c r="U37" s="107"/>
      <c r="V37" s="105">
        <v>0.0</v>
      </c>
      <c r="W37" s="105">
        <v>0.0</v>
      </c>
      <c r="X37" s="105">
        <v>0.0</v>
      </c>
      <c r="Y37" s="105">
        <v>0.0</v>
      </c>
      <c r="Z37" s="105">
        <v>0.0</v>
      </c>
      <c r="AA37" s="106">
        <v>0.0</v>
      </c>
      <c r="AB37" s="106">
        <v>0.0</v>
      </c>
      <c r="AC37" s="107"/>
      <c r="AD37" s="105">
        <v>4.0</v>
      </c>
      <c r="AE37" s="105">
        <v>2.0</v>
      </c>
      <c r="AF37" s="105">
        <v>2.0</v>
      </c>
      <c r="AG37" s="105">
        <v>0.0</v>
      </c>
      <c r="AH37" s="105">
        <v>0.0</v>
      </c>
      <c r="AI37" s="105">
        <v>0.0</v>
      </c>
      <c r="AJ37" s="106">
        <v>0.0</v>
      </c>
      <c r="AK37" s="106">
        <v>0.0</v>
      </c>
      <c r="AL37" s="107"/>
      <c r="AM37" s="105">
        <v>2.0</v>
      </c>
      <c r="AN37" s="105">
        <v>2.0</v>
      </c>
      <c r="AO37" s="105">
        <v>0.0</v>
      </c>
      <c r="AP37" s="105">
        <v>0.0</v>
      </c>
      <c r="AQ37" s="105">
        <v>0.0</v>
      </c>
      <c r="AR37" s="105">
        <v>0.0</v>
      </c>
      <c r="AS37" s="345">
        <v>0.0</v>
      </c>
      <c r="AT37" s="345">
        <v>0.0</v>
      </c>
      <c r="AU37" s="3"/>
      <c r="AV37" s="108">
        <f t="shared" ref="AV37:AX37" si="77">sum(Z37+AI37+AR37)</f>
        <v>0</v>
      </c>
      <c r="AW37" s="109">
        <f t="shared" si="77"/>
        <v>0</v>
      </c>
      <c r="AX37" s="109">
        <f t="shared" si="77"/>
        <v>0</v>
      </c>
      <c r="AY37" s="107"/>
      <c r="AZ37" s="105">
        <v>2.0</v>
      </c>
      <c r="BA37" s="105">
        <v>2.0</v>
      </c>
      <c r="BB37" s="105">
        <v>0.0</v>
      </c>
      <c r="BC37" s="105">
        <v>0.0</v>
      </c>
      <c r="BD37" s="105">
        <v>0.0</v>
      </c>
      <c r="BE37" s="106">
        <v>0.0</v>
      </c>
      <c r="BF37" s="106">
        <v>0.0</v>
      </c>
      <c r="BG37" s="107"/>
      <c r="BH37" s="105">
        <v>0.0</v>
      </c>
      <c r="BI37" s="105">
        <v>0.0</v>
      </c>
      <c r="BJ37" s="105">
        <v>0.0</v>
      </c>
      <c r="BK37" s="105">
        <v>0.0</v>
      </c>
      <c r="BL37" s="105">
        <v>0.0</v>
      </c>
      <c r="BM37" s="105">
        <v>0.0</v>
      </c>
      <c r="BN37" s="106">
        <v>0.0</v>
      </c>
      <c r="BO37" s="106">
        <v>0.0</v>
      </c>
      <c r="BP37" s="107"/>
      <c r="BQ37" s="105">
        <v>3.0</v>
      </c>
      <c r="BR37" s="105">
        <v>3.0</v>
      </c>
      <c r="BS37" s="105">
        <v>0.0</v>
      </c>
      <c r="BT37" s="105">
        <v>0.0</v>
      </c>
      <c r="BU37" s="105">
        <v>3.0</v>
      </c>
      <c r="BV37" s="105">
        <v>1.0</v>
      </c>
      <c r="BW37" s="345">
        <v>1500.0</v>
      </c>
      <c r="BX37" s="345">
        <v>1500.0</v>
      </c>
      <c r="BY37" s="3"/>
      <c r="BZ37" s="108">
        <f t="shared" ref="BZ37:CB37" si="78">sum(BD37+BM37+BV37)</f>
        <v>1</v>
      </c>
      <c r="CA37" s="109">
        <f t="shared" si="78"/>
        <v>1500</v>
      </c>
      <c r="CB37" s="109">
        <f t="shared" si="78"/>
        <v>1500</v>
      </c>
      <c r="CC37" s="107"/>
      <c r="CD37" s="108">
        <f t="shared" ref="CD37:CF37" si="79">AV37+BZ37</f>
        <v>1</v>
      </c>
      <c r="CE37" s="109">
        <f t="shared" si="79"/>
        <v>1500</v>
      </c>
      <c r="CF37" s="109">
        <f t="shared" si="79"/>
        <v>1500</v>
      </c>
      <c r="CG37" s="107"/>
      <c r="CH37" s="107"/>
    </row>
    <row r="38" ht="14.25" customHeight="1">
      <c r="A38" s="103"/>
      <c r="B38" s="104">
        <f t="shared" si="10"/>
        <v>44707</v>
      </c>
      <c r="C38" s="97"/>
      <c r="D38" s="105" t="s">
        <v>119</v>
      </c>
      <c r="E38" s="105"/>
      <c r="F38" s="105"/>
      <c r="G38" s="106">
        <v>0.0</v>
      </c>
      <c r="H38" s="105">
        <v>5.0</v>
      </c>
      <c r="I38" s="105">
        <v>13.0</v>
      </c>
      <c r="J38" s="105">
        <v>8.0</v>
      </c>
      <c r="K38" s="105">
        <v>1.0</v>
      </c>
      <c r="L38" s="107"/>
      <c r="M38" s="105">
        <v>0.0</v>
      </c>
      <c r="N38" s="105">
        <v>0.0</v>
      </c>
      <c r="O38" s="105">
        <v>0.0</v>
      </c>
      <c r="P38" s="107"/>
      <c r="Q38" s="105">
        <v>0.0</v>
      </c>
      <c r="R38" s="105">
        <v>0.0</v>
      </c>
      <c r="S38" s="105">
        <v>0.0</v>
      </c>
      <c r="T38" s="293">
        <f t="shared" si="6"/>
        <v>1</v>
      </c>
      <c r="U38" s="107"/>
      <c r="V38" s="105">
        <v>0.0</v>
      </c>
      <c r="W38" s="105">
        <v>0.0</v>
      </c>
      <c r="X38" s="105">
        <v>0.0</v>
      </c>
      <c r="Y38" s="105">
        <v>2.0</v>
      </c>
      <c r="Z38" s="105">
        <v>1.0</v>
      </c>
      <c r="AA38" s="106">
        <v>1397.0</v>
      </c>
      <c r="AB38" s="106">
        <v>2897.0</v>
      </c>
      <c r="AC38" s="107"/>
      <c r="AD38" s="105">
        <v>2.0</v>
      </c>
      <c r="AE38" s="105">
        <v>1.0</v>
      </c>
      <c r="AF38" s="105">
        <v>1.0</v>
      </c>
      <c r="AG38" s="105">
        <v>0.0</v>
      </c>
      <c r="AH38" s="105">
        <v>0.0</v>
      </c>
      <c r="AI38" s="105">
        <v>0.0</v>
      </c>
      <c r="AJ38" s="106">
        <v>0.0</v>
      </c>
      <c r="AK38" s="106">
        <v>0.0</v>
      </c>
      <c r="AL38" s="107"/>
      <c r="AM38" s="105">
        <v>2.0</v>
      </c>
      <c r="AN38" s="105">
        <v>0.0</v>
      </c>
      <c r="AO38" s="105">
        <v>0.0</v>
      </c>
      <c r="AP38" s="105">
        <v>0.0</v>
      </c>
      <c r="AQ38" s="105">
        <v>0.0</v>
      </c>
      <c r="AR38" s="105">
        <v>0.0</v>
      </c>
      <c r="AS38" s="345">
        <v>0.0</v>
      </c>
      <c r="AT38" s="345">
        <v>0.0</v>
      </c>
      <c r="AU38" s="3"/>
      <c r="AV38" s="108">
        <f t="shared" ref="AV38:AX38" si="80">sum(Z38+AI38+AR38)</f>
        <v>1</v>
      </c>
      <c r="AW38" s="109">
        <f t="shared" si="80"/>
        <v>1397</v>
      </c>
      <c r="AX38" s="109">
        <f t="shared" si="80"/>
        <v>2897</v>
      </c>
      <c r="AY38" s="107"/>
      <c r="AZ38" s="105">
        <v>2.0</v>
      </c>
      <c r="BA38" s="105">
        <v>2.0</v>
      </c>
      <c r="BB38" s="105">
        <v>0.0</v>
      </c>
      <c r="BC38" s="105">
        <v>0.0</v>
      </c>
      <c r="BD38" s="105">
        <v>0.0</v>
      </c>
      <c r="BE38" s="106">
        <v>0.0</v>
      </c>
      <c r="BF38" s="106">
        <v>0.0</v>
      </c>
      <c r="BG38" s="107"/>
      <c r="BH38" s="105">
        <v>0.0</v>
      </c>
      <c r="BI38" s="105">
        <v>0.0</v>
      </c>
      <c r="BJ38" s="105">
        <v>0.0</v>
      </c>
      <c r="BK38" s="105">
        <v>0.0</v>
      </c>
      <c r="BL38" s="105">
        <v>0.0</v>
      </c>
      <c r="BM38" s="105">
        <v>0.0</v>
      </c>
      <c r="BN38" s="106">
        <v>0.0</v>
      </c>
      <c r="BO38" s="106">
        <v>0.0</v>
      </c>
      <c r="BP38" s="107"/>
      <c r="BQ38" s="105">
        <v>2.0</v>
      </c>
      <c r="BR38" s="105">
        <v>2.0</v>
      </c>
      <c r="BS38" s="105">
        <v>0.0</v>
      </c>
      <c r="BT38" s="105">
        <v>0.0</v>
      </c>
      <c r="BU38" s="105">
        <v>3.0</v>
      </c>
      <c r="BV38" s="105">
        <v>2.0</v>
      </c>
      <c r="BW38" s="345">
        <v>5000.0</v>
      </c>
      <c r="BX38" s="345">
        <v>5000.0</v>
      </c>
      <c r="BY38" s="3"/>
      <c r="BZ38" s="108">
        <f t="shared" ref="BZ38:CB38" si="81">sum(BD38+BM38+BV38)</f>
        <v>2</v>
      </c>
      <c r="CA38" s="109">
        <f t="shared" si="81"/>
        <v>5000</v>
      </c>
      <c r="CB38" s="109">
        <f t="shared" si="81"/>
        <v>5000</v>
      </c>
      <c r="CC38" s="107"/>
      <c r="CD38" s="108">
        <f t="shared" ref="CD38:CF38" si="82">AV38+BZ38</f>
        <v>3</v>
      </c>
      <c r="CE38" s="109">
        <f t="shared" si="82"/>
        <v>6397</v>
      </c>
      <c r="CF38" s="109">
        <f t="shared" si="82"/>
        <v>7897</v>
      </c>
      <c r="CG38" s="107"/>
      <c r="CH38" s="107"/>
    </row>
    <row r="39" ht="14.25" customHeight="1">
      <c r="A39" s="103"/>
      <c r="B39" s="104">
        <f t="shared" si="10"/>
        <v>44708</v>
      </c>
      <c r="C39" s="97"/>
      <c r="D39" s="105" t="s">
        <v>119</v>
      </c>
      <c r="E39" s="105"/>
      <c r="F39" s="105"/>
      <c r="G39" s="106">
        <v>0.0</v>
      </c>
      <c r="H39" s="105">
        <v>6.0</v>
      </c>
      <c r="I39" s="105">
        <v>13.0</v>
      </c>
      <c r="J39" s="105">
        <v>6.0</v>
      </c>
      <c r="K39" s="105">
        <v>1.0</v>
      </c>
      <c r="L39" s="107"/>
      <c r="M39" s="105">
        <v>0.0</v>
      </c>
      <c r="N39" s="105">
        <v>0.0</v>
      </c>
      <c r="O39" s="105">
        <v>0.0</v>
      </c>
      <c r="P39" s="107"/>
      <c r="Q39" s="105">
        <v>0.0</v>
      </c>
      <c r="R39" s="105">
        <v>0.0</v>
      </c>
      <c r="S39" s="105">
        <v>0.0</v>
      </c>
      <c r="T39" s="293">
        <f t="shared" si="6"/>
        <v>1</v>
      </c>
      <c r="U39" s="107"/>
      <c r="V39" s="105">
        <v>1.0</v>
      </c>
      <c r="W39" s="105">
        <v>1.0</v>
      </c>
      <c r="X39" s="105">
        <v>0.0</v>
      </c>
      <c r="Y39" s="105">
        <v>0.0</v>
      </c>
      <c r="Z39" s="105">
        <v>0.0</v>
      </c>
      <c r="AA39" s="106">
        <v>0.0</v>
      </c>
      <c r="AB39" s="106">
        <v>0.0</v>
      </c>
      <c r="AC39" s="107"/>
      <c r="AD39" s="105">
        <v>0.0</v>
      </c>
      <c r="AE39" s="105">
        <v>0.0</v>
      </c>
      <c r="AF39" s="105">
        <v>0.0</v>
      </c>
      <c r="AG39" s="105">
        <v>0.0</v>
      </c>
      <c r="AH39" s="105">
        <v>0.0</v>
      </c>
      <c r="AI39" s="105">
        <v>0.0</v>
      </c>
      <c r="AJ39" s="106">
        <v>0.0</v>
      </c>
      <c r="AK39" s="106">
        <v>0.0</v>
      </c>
      <c r="AL39" s="107"/>
      <c r="AM39" s="105">
        <v>0.0</v>
      </c>
      <c r="AN39" s="105">
        <v>0.0</v>
      </c>
      <c r="AO39" s="105">
        <v>0.0</v>
      </c>
      <c r="AP39" s="105">
        <v>0.0</v>
      </c>
      <c r="AQ39" s="105">
        <v>1.0</v>
      </c>
      <c r="AR39" s="105">
        <v>1.0</v>
      </c>
      <c r="AS39" s="345">
        <v>500.0</v>
      </c>
      <c r="AT39" s="345">
        <v>1500.0</v>
      </c>
      <c r="AU39" s="110"/>
      <c r="AV39" s="108">
        <f t="shared" ref="AV39:AX39" si="83">sum(Z39+AI39+AR39)</f>
        <v>1</v>
      </c>
      <c r="AW39" s="109">
        <f t="shared" si="83"/>
        <v>500</v>
      </c>
      <c r="AX39" s="109">
        <f t="shared" si="83"/>
        <v>1500</v>
      </c>
      <c r="AY39" s="107"/>
      <c r="AZ39" s="105">
        <v>0.0</v>
      </c>
      <c r="BA39" s="105">
        <v>0.0</v>
      </c>
      <c r="BB39" s="105">
        <v>0.0</v>
      </c>
      <c r="BC39" s="105">
        <v>0.0</v>
      </c>
      <c r="BD39" s="105">
        <v>0.0</v>
      </c>
      <c r="BE39" s="106">
        <v>0.0</v>
      </c>
      <c r="BF39" s="106">
        <v>0.0</v>
      </c>
      <c r="BG39" s="107"/>
      <c r="BH39" s="105">
        <v>0.0</v>
      </c>
      <c r="BI39" s="105">
        <v>0.0</v>
      </c>
      <c r="BJ39" s="105">
        <v>0.0</v>
      </c>
      <c r="BK39" s="105">
        <v>0.0</v>
      </c>
      <c r="BL39" s="105">
        <v>0.0</v>
      </c>
      <c r="BM39" s="105">
        <v>0.0</v>
      </c>
      <c r="BN39" s="106">
        <v>0.0</v>
      </c>
      <c r="BO39" s="106">
        <v>0.0</v>
      </c>
      <c r="BP39" s="107"/>
      <c r="BQ39" s="105">
        <v>4.0</v>
      </c>
      <c r="BR39" s="105">
        <v>4.0</v>
      </c>
      <c r="BS39" s="105">
        <v>0.0</v>
      </c>
      <c r="BT39" s="105">
        <v>0.0</v>
      </c>
      <c r="BU39" s="105">
        <v>3.0</v>
      </c>
      <c r="BV39" s="105">
        <v>1.0</v>
      </c>
      <c r="BW39" s="345">
        <v>397.0</v>
      </c>
      <c r="BX39" s="345">
        <v>397.0</v>
      </c>
      <c r="BY39" s="110"/>
      <c r="BZ39" s="108">
        <f t="shared" ref="BZ39:CB39" si="84">sum(BD39+BM39+BV39)</f>
        <v>1</v>
      </c>
      <c r="CA39" s="109">
        <f t="shared" si="84"/>
        <v>397</v>
      </c>
      <c r="CB39" s="109">
        <f t="shared" si="84"/>
        <v>397</v>
      </c>
      <c r="CC39" s="107"/>
      <c r="CD39" s="108">
        <f t="shared" ref="CD39:CF39" si="85">AV39+BZ39</f>
        <v>2</v>
      </c>
      <c r="CE39" s="109">
        <f t="shared" si="85"/>
        <v>897</v>
      </c>
      <c r="CF39" s="109">
        <f t="shared" si="85"/>
        <v>1897</v>
      </c>
      <c r="CG39" s="107"/>
      <c r="CH39" s="107"/>
    </row>
    <row r="40" ht="14.25" customHeight="1">
      <c r="A40" s="103"/>
      <c r="B40" s="104">
        <f t="shared" si="10"/>
        <v>44709</v>
      </c>
      <c r="C40" s="97"/>
      <c r="D40" s="105" t="s">
        <v>119</v>
      </c>
      <c r="E40" s="105"/>
      <c r="F40" s="105"/>
      <c r="G40" s="106">
        <v>0.0</v>
      </c>
      <c r="H40" s="105">
        <v>9.0</v>
      </c>
      <c r="I40" s="105">
        <v>12.0</v>
      </c>
      <c r="J40" s="105">
        <v>3.0</v>
      </c>
      <c r="K40" s="105">
        <v>1.0</v>
      </c>
      <c r="L40" s="107"/>
      <c r="M40" s="105">
        <v>0.0</v>
      </c>
      <c r="N40" s="105">
        <v>0.0</v>
      </c>
      <c r="O40" s="105">
        <v>0.0</v>
      </c>
      <c r="P40" s="107"/>
      <c r="Q40" s="105">
        <v>0.0</v>
      </c>
      <c r="R40" s="105">
        <v>0.0</v>
      </c>
      <c r="S40" s="105">
        <v>0.0</v>
      </c>
      <c r="T40" s="293">
        <f t="shared" si="6"/>
        <v>1</v>
      </c>
      <c r="U40" s="107"/>
      <c r="V40" s="105">
        <v>0.0</v>
      </c>
      <c r="W40" s="105">
        <v>0.0</v>
      </c>
      <c r="X40" s="105">
        <v>0.0</v>
      </c>
      <c r="Y40" s="105">
        <v>0.0</v>
      </c>
      <c r="Z40" s="105">
        <v>0.0</v>
      </c>
      <c r="AA40" s="106">
        <v>0.0</v>
      </c>
      <c r="AB40" s="106">
        <v>0.0</v>
      </c>
      <c r="AC40" s="107"/>
      <c r="AD40" s="105">
        <v>0.0</v>
      </c>
      <c r="AE40" s="105">
        <v>0.0</v>
      </c>
      <c r="AF40" s="105">
        <v>0.0</v>
      </c>
      <c r="AG40" s="105">
        <v>0.0</v>
      </c>
      <c r="AH40" s="105">
        <v>0.0</v>
      </c>
      <c r="AI40" s="105">
        <v>0.0</v>
      </c>
      <c r="AJ40" s="106">
        <v>0.0</v>
      </c>
      <c r="AK40" s="106">
        <v>0.0</v>
      </c>
      <c r="AL40" s="107"/>
      <c r="AM40" s="105">
        <v>0.0</v>
      </c>
      <c r="AN40" s="105">
        <v>0.0</v>
      </c>
      <c r="AO40" s="105">
        <v>0.0</v>
      </c>
      <c r="AP40" s="105">
        <v>0.0</v>
      </c>
      <c r="AQ40" s="105">
        <v>0.0</v>
      </c>
      <c r="AR40" s="105">
        <v>0.0</v>
      </c>
      <c r="AS40" s="345">
        <v>0.0</v>
      </c>
      <c r="AT40" s="345">
        <v>0.0</v>
      </c>
      <c r="AU40" s="110"/>
      <c r="AV40" s="108">
        <f t="shared" ref="AV40:AX40" si="86">sum(Z40+AI40+AR40)</f>
        <v>0</v>
      </c>
      <c r="AW40" s="109">
        <f t="shared" si="86"/>
        <v>0</v>
      </c>
      <c r="AX40" s="109">
        <f t="shared" si="86"/>
        <v>0</v>
      </c>
      <c r="AY40" s="107"/>
      <c r="AZ40" s="105">
        <v>0.0</v>
      </c>
      <c r="BA40" s="105">
        <v>0.0</v>
      </c>
      <c r="BB40" s="105">
        <v>0.0</v>
      </c>
      <c r="BC40" s="105">
        <v>0.0</v>
      </c>
      <c r="BD40" s="105">
        <v>0.0</v>
      </c>
      <c r="BE40" s="106">
        <v>0.0</v>
      </c>
      <c r="BF40" s="106">
        <v>0.0</v>
      </c>
      <c r="BG40" s="107"/>
      <c r="BH40" s="105">
        <v>0.0</v>
      </c>
      <c r="BI40" s="105">
        <v>0.0</v>
      </c>
      <c r="BJ40" s="105">
        <v>0.0</v>
      </c>
      <c r="BK40" s="105">
        <v>0.0</v>
      </c>
      <c r="BL40" s="105">
        <v>0.0</v>
      </c>
      <c r="BM40" s="105">
        <v>0.0</v>
      </c>
      <c r="BN40" s="106">
        <v>0.0</v>
      </c>
      <c r="BO40" s="106">
        <v>0.0</v>
      </c>
      <c r="BP40" s="107"/>
      <c r="BQ40" s="105">
        <v>3.0</v>
      </c>
      <c r="BR40" s="105">
        <v>3.0</v>
      </c>
      <c r="BS40" s="105">
        <v>0.0</v>
      </c>
      <c r="BT40" s="105">
        <v>0.0</v>
      </c>
      <c r="BU40" s="105">
        <v>5.0</v>
      </c>
      <c r="BV40" s="105">
        <v>0.0</v>
      </c>
      <c r="BW40" s="345">
        <v>0.0</v>
      </c>
      <c r="BX40" s="345">
        <v>0.0</v>
      </c>
      <c r="BY40" s="110"/>
      <c r="BZ40" s="108">
        <f t="shared" ref="BZ40:CB40" si="87">sum(BD40+BM40+BV40)</f>
        <v>0</v>
      </c>
      <c r="CA40" s="109">
        <f t="shared" si="87"/>
        <v>0</v>
      </c>
      <c r="CB40" s="109">
        <f t="shared" si="87"/>
        <v>0</v>
      </c>
      <c r="CC40" s="107"/>
      <c r="CD40" s="108">
        <f t="shared" ref="CD40:CF40" si="88">AV40+BZ40</f>
        <v>0</v>
      </c>
      <c r="CE40" s="109">
        <f t="shared" si="88"/>
        <v>0</v>
      </c>
      <c r="CF40" s="109">
        <f t="shared" si="88"/>
        <v>0</v>
      </c>
      <c r="CG40" s="107"/>
      <c r="CH40" s="107"/>
    </row>
    <row r="41" ht="14.25" customHeight="1">
      <c r="A41" s="103"/>
      <c r="B41" s="104">
        <f t="shared" si="10"/>
        <v>44710</v>
      </c>
      <c r="C41" s="97"/>
      <c r="D41" s="105" t="s">
        <v>119</v>
      </c>
      <c r="E41" s="105"/>
      <c r="F41" s="105"/>
      <c r="G41" s="106">
        <v>0.0</v>
      </c>
      <c r="H41" s="105">
        <v>13.0</v>
      </c>
      <c r="I41" s="105">
        <v>19.0</v>
      </c>
      <c r="J41" s="105">
        <v>8.0</v>
      </c>
      <c r="K41" s="105">
        <v>1.0</v>
      </c>
      <c r="L41" s="107"/>
      <c r="M41" s="105">
        <v>0.0</v>
      </c>
      <c r="N41" s="105">
        <v>0.0</v>
      </c>
      <c r="O41" s="105">
        <v>0.0</v>
      </c>
      <c r="P41" s="107"/>
      <c r="Q41" s="105">
        <v>0.0</v>
      </c>
      <c r="R41" s="105">
        <v>0.0</v>
      </c>
      <c r="S41" s="105">
        <v>0.0</v>
      </c>
      <c r="T41" s="293">
        <f t="shared" si="6"/>
        <v>1</v>
      </c>
      <c r="U41" s="107"/>
      <c r="V41" s="105">
        <v>0.0</v>
      </c>
      <c r="W41" s="105">
        <v>0.0</v>
      </c>
      <c r="X41" s="105">
        <v>0.0</v>
      </c>
      <c r="Y41" s="105">
        <v>0.0</v>
      </c>
      <c r="Z41" s="105">
        <v>0.0</v>
      </c>
      <c r="AA41" s="106">
        <v>0.0</v>
      </c>
      <c r="AB41" s="106">
        <v>0.0</v>
      </c>
      <c r="AC41" s="107"/>
      <c r="AD41" s="105">
        <v>0.0</v>
      </c>
      <c r="AE41" s="105">
        <v>0.0</v>
      </c>
      <c r="AF41" s="105">
        <v>0.0</v>
      </c>
      <c r="AG41" s="105">
        <v>0.0</v>
      </c>
      <c r="AH41" s="105">
        <v>0.0</v>
      </c>
      <c r="AI41" s="105">
        <v>0.0</v>
      </c>
      <c r="AJ41" s="106">
        <v>0.0</v>
      </c>
      <c r="AK41" s="106">
        <v>0.0</v>
      </c>
      <c r="AL41" s="107"/>
      <c r="AM41" s="105">
        <v>0.0</v>
      </c>
      <c r="AN41" s="105">
        <v>0.0</v>
      </c>
      <c r="AO41" s="105">
        <v>0.0</v>
      </c>
      <c r="AP41" s="105">
        <v>0.0</v>
      </c>
      <c r="AQ41" s="105">
        <v>0.0</v>
      </c>
      <c r="AR41" s="105">
        <v>0.0</v>
      </c>
      <c r="AS41" s="345">
        <v>0.0</v>
      </c>
      <c r="AT41" s="345">
        <v>0.0</v>
      </c>
      <c r="AU41" s="110"/>
      <c r="AV41" s="108">
        <f t="shared" ref="AV41:AX41" si="89">sum(Z41+AI41+AR41)</f>
        <v>0</v>
      </c>
      <c r="AW41" s="109">
        <f t="shared" si="89"/>
        <v>0</v>
      </c>
      <c r="AX41" s="109">
        <f t="shared" si="89"/>
        <v>0</v>
      </c>
      <c r="AY41" s="107"/>
      <c r="AZ41" s="105">
        <v>0.0</v>
      </c>
      <c r="BA41" s="105">
        <v>0.0</v>
      </c>
      <c r="BB41" s="105">
        <v>0.0</v>
      </c>
      <c r="BC41" s="105">
        <v>0.0</v>
      </c>
      <c r="BD41" s="105">
        <v>0.0</v>
      </c>
      <c r="BE41" s="106">
        <v>0.0</v>
      </c>
      <c r="BF41" s="106">
        <v>0.0</v>
      </c>
      <c r="BG41" s="107"/>
      <c r="BH41" s="105">
        <v>0.0</v>
      </c>
      <c r="BI41" s="105">
        <v>0.0</v>
      </c>
      <c r="BJ41" s="105">
        <v>0.0</v>
      </c>
      <c r="BK41" s="105">
        <v>0.0</v>
      </c>
      <c r="BL41" s="105">
        <v>0.0</v>
      </c>
      <c r="BM41" s="105">
        <v>0.0</v>
      </c>
      <c r="BN41" s="106">
        <v>0.0</v>
      </c>
      <c r="BO41" s="106">
        <v>0.0</v>
      </c>
      <c r="BP41" s="107"/>
      <c r="BQ41" s="105">
        <v>0.0</v>
      </c>
      <c r="BR41" s="105">
        <v>0.0</v>
      </c>
      <c r="BS41" s="105">
        <v>0.0</v>
      </c>
      <c r="BT41" s="105">
        <v>0.0</v>
      </c>
      <c r="BU41" s="105">
        <v>1.0</v>
      </c>
      <c r="BV41" s="105">
        <v>1.0</v>
      </c>
      <c r="BW41" s="345">
        <v>4000.0</v>
      </c>
      <c r="BX41" s="345">
        <v>4000.0</v>
      </c>
      <c r="BY41" s="110"/>
      <c r="BZ41" s="108">
        <f t="shared" ref="BZ41:CB41" si="90">sum(BD41+BM41+BV41)</f>
        <v>1</v>
      </c>
      <c r="CA41" s="109">
        <f t="shared" si="90"/>
        <v>4000</v>
      </c>
      <c r="CB41" s="109">
        <f t="shared" si="90"/>
        <v>4000</v>
      </c>
      <c r="CC41" s="107"/>
      <c r="CD41" s="108">
        <f t="shared" ref="CD41:CF41" si="91">AV41+BZ41</f>
        <v>1</v>
      </c>
      <c r="CE41" s="109">
        <f t="shared" si="91"/>
        <v>4000</v>
      </c>
      <c r="CF41" s="109">
        <f t="shared" si="91"/>
        <v>4000</v>
      </c>
      <c r="CG41" s="107"/>
      <c r="CH41" s="107"/>
    </row>
    <row r="42" ht="14.25" customHeight="1">
      <c r="A42" s="103"/>
      <c r="B42" s="104">
        <f t="shared" si="10"/>
        <v>44711</v>
      </c>
      <c r="C42" s="97"/>
      <c r="D42" s="105" t="s">
        <v>119</v>
      </c>
      <c r="E42" s="105"/>
      <c r="F42" s="105"/>
      <c r="G42" s="106">
        <v>0.0</v>
      </c>
      <c r="H42" s="105">
        <v>9.0</v>
      </c>
      <c r="I42" s="105">
        <v>27.0</v>
      </c>
      <c r="J42" s="105">
        <v>17.0</v>
      </c>
      <c r="K42" s="105">
        <v>1.0</v>
      </c>
      <c r="L42" s="107"/>
      <c r="M42" s="105">
        <v>0.0</v>
      </c>
      <c r="N42" s="105">
        <v>0.0</v>
      </c>
      <c r="O42" s="105">
        <v>0.0</v>
      </c>
      <c r="P42" s="107"/>
      <c r="Q42" s="105">
        <v>0.0</v>
      </c>
      <c r="R42" s="105">
        <v>0.0</v>
      </c>
      <c r="S42" s="105">
        <v>0.0</v>
      </c>
      <c r="T42" s="293">
        <f t="shared" si="6"/>
        <v>1</v>
      </c>
      <c r="U42" s="107"/>
      <c r="V42" s="105">
        <v>0.0</v>
      </c>
      <c r="W42" s="105">
        <v>0.0</v>
      </c>
      <c r="X42" s="105">
        <v>0.0</v>
      </c>
      <c r="Y42" s="105">
        <v>0.0</v>
      </c>
      <c r="Z42" s="105">
        <v>0.0</v>
      </c>
      <c r="AA42" s="106">
        <v>0.0</v>
      </c>
      <c r="AB42" s="106">
        <v>0.0</v>
      </c>
      <c r="AC42" s="107"/>
      <c r="AD42" s="105">
        <v>2.0</v>
      </c>
      <c r="AE42" s="105">
        <v>0.0</v>
      </c>
      <c r="AF42" s="105">
        <v>2.0</v>
      </c>
      <c r="AG42" s="105">
        <v>0.0</v>
      </c>
      <c r="AH42" s="105">
        <v>0.0</v>
      </c>
      <c r="AI42" s="105">
        <v>0.0</v>
      </c>
      <c r="AJ42" s="106">
        <v>0.0</v>
      </c>
      <c r="AK42" s="106">
        <v>0.0</v>
      </c>
      <c r="AL42" s="107"/>
      <c r="AM42" s="105">
        <v>0.0</v>
      </c>
      <c r="AN42" s="105">
        <v>0.0</v>
      </c>
      <c r="AO42" s="105">
        <v>0.0</v>
      </c>
      <c r="AP42" s="105">
        <v>0.0</v>
      </c>
      <c r="AQ42" s="105">
        <v>0.0</v>
      </c>
      <c r="AR42" s="105">
        <v>0.0</v>
      </c>
      <c r="AS42" s="345">
        <v>0.0</v>
      </c>
      <c r="AT42" s="345">
        <v>0.0</v>
      </c>
      <c r="AU42" s="110"/>
      <c r="AV42" s="108">
        <f t="shared" ref="AV42:AX42" si="92">sum(Z42+AI42+AR42)</f>
        <v>0</v>
      </c>
      <c r="AW42" s="109">
        <f t="shared" si="92"/>
        <v>0</v>
      </c>
      <c r="AX42" s="109">
        <f t="shared" si="92"/>
        <v>0</v>
      </c>
      <c r="AY42" s="107"/>
      <c r="AZ42" s="105">
        <v>0.0</v>
      </c>
      <c r="BA42" s="105">
        <v>0.0</v>
      </c>
      <c r="BB42" s="105">
        <v>0.0</v>
      </c>
      <c r="BC42" s="105">
        <v>0.0</v>
      </c>
      <c r="BD42" s="105">
        <v>0.0</v>
      </c>
      <c r="BE42" s="106">
        <v>0.0</v>
      </c>
      <c r="BF42" s="106">
        <v>0.0</v>
      </c>
      <c r="BG42" s="107"/>
      <c r="BH42" s="105">
        <v>0.0</v>
      </c>
      <c r="BI42" s="105">
        <v>0.0</v>
      </c>
      <c r="BJ42" s="105">
        <v>0.0</v>
      </c>
      <c r="BK42" s="105">
        <v>0.0</v>
      </c>
      <c r="BL42" s="105">
        <v>0.0</v>
      </c>
      <c r="BM42" s="105">
        <v>0.0</v>
      </c>
      <c r="BN42" s="106">
        <v>0.0</v>
      </c>
      <c r="BO42" s="106">
        <v>0.0</v>
      </c>
      <c r="BP42" s="107"/>
      <c r="BQ42" s="105">
        <v>0.0</v>
      </c>
      <c r="BR42" s="105">
        <v>0.0</v>
      </c>
      <c r="BS42" s="105">
        <v>0.0</v>
      </c>
      <c r="BT42" s="105">
        <v>0.0</v>
      </c>
      <c r="BU42" s="105">
        <v>0.0</v>
      </c>
      <c r="BV42" s="105">
        <v>0.0</v>
      </c>
      <c r="BW42" s="345">
        <v>0.0</v>
      </c>
      <c r="BX42" s="345">
        <v>0.0</v>
      </c>
      <c r="BY42" s="110"/>
      <c r="BZ42" s="108">
        <f t="shared" ref="BZ42:CB42" si="93">sum(BD42+BM42+BV42)</f>
        <v>0</v>
      </c>
      <c r="CA42" s="109">
        <f t="shared" si="93"/>
        <v>0</v>
      </c>
      <c r="CB42" s="109">
        <f t="shared" si="93"/>
        <v>0</v>
      </c>
      <c r="CC42" s="107"/>
      <c r="CD42" s="108">
        <f t="shared" ref="CD42:CF42" si="94">AV42+BZ42</f>
        <v>0</v>
      </c>
      <c r="CE42" s="109">
        <f t="shared" si="94"/>
        <v>0</v>
      </c>
      <c r="CF42" s="109">
        <f t="shared" si="94"/>
        <v>0</v>
      </c>
      <c r="CG42" s="107"/>
      <c r="CH42" s="107"/>
    </row>
    <row r="43" ht="14.25" customHeight="1">
      <c r="A43" s="103"/>
      <c r="B43" s="104">
        <f t="shared" si="10"/>
        <v>44712</v>
      </c>
      <c r="C43" s="97"/>
      <c r="D43" s="105" t="s">
        <v>119</v>
      </c>
      <c r="E43" s="105"/>
      <c r="F43" s="105"/>
      <c r="G43" s="106">
        <v>0.0</v>
      </c>
      <c r="H43" s="105">
        <v>7.0</v>
      </c>
      <c r="I43" s="105">
        <v>25.0</v>
      </c>
      <c r="J43" s="105">
        <v>16.0</v>
      </c>
      <c r="K43" s="105">
        <v>6.0</v>
      </c>
      <c r="L43" s="107"/>
      <c r="M43" s="105">
        <v>0.0</v>
      </c>
      <c r="N43" s="105">
        <v>0.0</v>
      </c>
      <c r="O43" s="105">
        <v>0.0</v>
      </c>
      <c r="P43" s="107"/>
      <c r="Q43" s="105">
        <v>0.0</v>
      </c>
      <c r="R43" s="105">
        <v>0.0</v>
      </c>
      <c r="S43" s="105">
        <v>0.0</v>
      </c>
      <c r="T43" s="293">
        <f t="shared" si="6"/>
        <v>6</v>
      </c>
      <c r="U43" s="107"/>
      <c r="V43" s="105">
        <v>2.0</v>
      </c>
      <c r="W43" s="105">
        <v>2.0</v>
      </c>
      <c r="X43" s="105">
        <v>0.0</v>
      </c>
      <c r="Y43" s="105">
        <v>0.0</v>
      </c>
      <c r="Z43" s="105">
        <v>0.0</v>
      </c>
      <c r="AA43" s="106">
        <v>0.0</v>
      </c>
      <c r="AB43" s="106">
        <v>0.0</v>
      </c>
      <c r="AC43" s="107"/>
      <c r="AD43" s="105">
        <v>1.0</v>
      </c>
      <c r="AE43" s="105">
        <v>1.0</v>
      </c>
      <c r="AF43" s="105">
        <v>0.0</v>
      </c>
      <c r="AG43" s="105">
        <v>0.0</v>
      </c>
      <c r="AH43" s="105">
        <v>0.0</v>
      </c>
      <c r="AI43" s="105">
        <v>0.0</v>
      </c>
      <c r="AJ43" s="106">
        <v>0.0</v>
      </c>
      <c r="AK43" s="106">
        <v>0.0</v>
      </c>
      <c r="AL43" s="107"/>
      <c r="AM43" s="105">
        <v>0.0</v>
      </c>
      <c r="AN43" s="105">
        <v>0.0</v>
      </c>
      <c r="AO43" s="105">
        <v>0.0</v>
      </c>
      <c r="AP43" s="105">
        <v>0.0</v>
      </c>
      <c r="AQ43" s="105">
        <v>0.0</v>
      </c>
      <c r="AR43" s="105">
        <v>0.0</v>
      </c>
      <c r="AS43" s="345">
        <v>0.0</v>
      </c>
      <c r="AT43" s="345">
        <v>0.0</v>
      </c>
      <c r="AU43" s="110"/>
      <c r="AV43" s="108">
        <f t="shared" ref="AV43:AX43" si="95">sum(Z43+AI43+AR43)</f>
        <v>0</v>
      </c>
      <c r="AW43" s="109">
        <f t="shared" si="95"/>
        <v>0</v>
      </c>
      <c r="AX43" s="109">
        <f t="shared" si="95"/>
        <v>0</v>
      </c>
      <c r="AY43" s="107"/>
      <c r="AZ43" s="105">
        <v>0.0</v>
      </c>
      <c r="BA43" s="105">
        <v>0.0</v>
      </c>
      <c r="BB43" s="105">
        <v>0.0</v>
      </c>
      <c r="BC43" s="105">
        <v>0.0</v>
      </c>
      <c r="BD43" s="105">
        <v>0.0</v>
      </c>
      <c r="BE43" s="106">
        <v>0.0</v>
      </c>
      <c r="BF43" s="106">
        <v>0.0</v>
      </c>
      <c r="BG43" s="107"/>
      <c r="BH43" s="105">
        <v>0.0</v>
      </c>
      <c r="BI43" s="105">
        <v>0.0</v>
      </c>
      <c r="BJ43" s="105">
        <v>0.0</v>
      </c>
      <c r="BK43" s="105">
        <v>0.0</v>
      </c>
      <c r="BL43" s="105">
        <v>0.0</v>
      </c>
      <c r="BM43" s="105">
        <v>0.0</v>
      </c>
      <c r="BN43" s="106">
        <v>0.0</v>
      </c>
      <c r="BO43" s="106">
        <v>0.0</v>
      </c>
      <c r="BP43" s="107"/>
      <c r="BQ43" s="105">
        <v>0.0</v>
      </c>
      <c r="BR43" s="105">
        <v>0.0</v>
      </c>
      <c r="BS43" s="105">
        <v>0.0</v>
      </c>
      <c r="BT43" s="105">
        <v>0.0</v>
      </c>
      <c r="BU43" s="105">
        <v>0.0</v>
      </c>
      <c r="BV43" s="105">
        <v>0.0</v>
      </c>
      <c r="BW43" s="345">
        <v>0.0</v>
      </c>
      <c r="BX43" s="345">
        <v>0.0</v>
      </c>
      <c r="BY43" s="110"/>
      <c r="BZ43" s="108">
        <f t="shared" ref="BZ43:CB43" si="96">sum(BD43+BM43+BV43)</f>
        <v>0</v>
      </c>
      <c r="CA43" s="109">
        <f t="shared" si="96"/>
        <v>0</v>
      </c>
      <c r="CB43" s="109">
        <f t="shared" si="96"/>
        <v>0</v>
      </c>
      <c r="CC43" s="107"/>
      <c r="CD43" s="108">
        <f t="shared" ref="CD43:CF43" si="97">AV43+BZ43</f>
        <v>0</v>
      </c>
      <c r="CE43" s="109">
        <f t="shared" si="97"/>
        <v>0</v>
      </c>
      <c r="CF43" s="109">
        <f t="shared" si="97"/>
        <v>0</v>
      </c>
      <c r="CG43" s="107"/>
      <c r="CH43" s="107"/>
    </row>
    <row r="44" ht="15.75" customHeight="1">
      <c r="A44" s="97"/>
      <c r="B44" s="97"/>
      <c r="C44" s="112" t="s">
        <v>120</v>
      </c>
      <c r="D44" s="113">
        <f>sum(D46-D45)</f>
        <v>0</v>
      </c>
      <c r="E44" s="3"/>
      <c r="F44" s="114" t="s">
        <v>121</v>
      </c>
      <c r="G44" s="115">
        <f t="shared" ref="G44:K44" si="98">SUM(G13:G43)</f>
        <v>4500</v>
      </c>
      <c r="H44" s="116">
        <f t="shared" si="98"/>
        <v>209</v>
      </c>
      <c r="I44" s="117">
        <f t="shared" si="98"/>
        <v>488</v>
      </c>
      <c r="J44" s="117">
        <f t="shared" si="98"/>
        <v>248</v>
      </c>
      <c r="K44" s="117">
        <f t="shared" si="98"/>
        <v>53</v>
      </c>
      <c r="L44" s="118"/>
      <c r="M44" s="117">
        <f t="shared" ref="M44:O44" si="99">SUM(M13:M43)</f>
        <v>0</v>
      </c>
      <c r="N44" s="117">
        <f t="shared" si="99"/>
        <v>0</v>
      </c>
      <c r="O44" s="117">
        <f t="shared" si="99"/>
        <v>0</v>
      </c>
      <c r="P44" s="295"/>
      <c r="Q44" s="117">
        <f t="shared" ref="Q44:T44" si="100">SUM(Q13:Q43)</f>
        <v>0</v>
      </c>
      <c r="R44" s="117">
        <f t="shared" si="100"/>
        <v>0</v>
      </c>
      <c r="S44" s="117">
        <f t="shared" si="100"/>
        <v>0</v>
      </c>
      <c r="T44" s="117">
        <f t="shared" si="100"/>
        <v>53</v>
      </c>
      <c r="U44" s="118"/>
      <c r="V44" s="117">
        <f t="shared" ref="V44:AB44" si="101">SUM(V13:V43)</f>
        <v>45</v>
      </c>
      <c r="W44" s="117">
        <f t="shared" si="101"/>
        <v>36</v>
      </c>
      <c r="X44" s="117">
        <f t="shared" si="101"/>
        <v>4</v>
      </c>
      <c r="Y44" s="117">
        <f t="shared" si="101"/>
        <v>15</v>
      </c>
      <c r="Z44" s="117">
        <f t="shared" si="101"/>
        <v>12</v>
      </c>
      <c r="AA44" s="119">
        <f t="shared" si="101"/>
        <v>16544</v>
      </c>
      <c r="AB44" s="119">
        <f t="shared" si="101"/>
        <v>23794</v>
      </c>
      <c r="AC44" s="118"/>
      <c r="AD44" s="117">
        <f t="shared" ref="AD44:AK44" si="102">SUM(AD13:AD43)</f>
        <v>27</v>
      </c>
      <c r="AE44" s="117">
        <f t="shared" si="102"/>
        <v>7</v>
      </c>
      <c r="AF44" s="117">
        <f t="shared" si="102"/>
        <v>19</v>
      </c>
      <c r="AG44" s="117">
        <f t="shared" si="102"/>
        <v>0</v>
      </c>
      <c r="AH44" s="117">
        <f t="shared" si="102"/>
        <v>1</v>
      </c>
      <c r="AI44" s="117">
        <f t="shared" si="102"/>
        <v>1</v>
      </c>
      <c r="AJ44" s="119">
        <f t="shared" si="102"/>
        <v>1500</v>
      </c>
      <c r="AK44" s="119">
        <f t="shared" si="102"/>
        <v>1500</v>
      </c>
      <c r="AL44" s="296"/>
      <c r="AM44" s="120">
        <f t="shared" ref="AM44:AT44" si="103">SUM(AM13:AM43)</f>
        <v>37</v>
      </c>
      <c r="AN44" s="120">
        <f t="shared" si="103"/>
        <v>20</v>
      </c>
      <c r="AO44" s="117">
        <f t="shared" si="103"/>
        <v>8</v>
      </c>
      <c r="AP44" s="120">
        <f t="shared" si="103"/>
        <v>0</v>
      </c>
      <c r="AQ44" s="120">
        <f t="shared" si="103"/>
        <v>12</v>
      </c>
      <c r="AR44" s="120">
        <f t="shared" si="103"/>
        <v>13</v>
      </c>
      <c r="AS44" s="121">
        <f t="shared" si="103"/>
        <v>12888</v>
      </c>
      <c r="AT44" s="121">
        <f t="shared" si="103"/>
        <v>18388</v>
      </c>
      <c r="AU44" s="110"/>
      <c r="AV44" s="120">
        <f t="shared" ref="AV44:AX44" si="104">SUM(AV13:AV43)</f>
        <v>26</v>
      </c>
      <c r="AW44" s="121">
        <f t="shared" si="104"/>
        <v>30932</v>
      </c>
      <c r="AX44" s="121">
        <f t="shared" si="104"/>
        <v>43682</v>
      </c>
      <c r="AY44" s="122"/>
      <c r="AZ44" s="117">
        <f t="shared" ref="AZ44:BF44" si="105">SUM(AZ13:AZ43)</f>
        <v>5</v>
      </c>
      <c r="BA44" s="117">
        <f t="shared" si="105"/>
        <v>5</v>
      </c>
      <c r="BB44" s="117">
        <f t="shared" si="105"/>
        <v>0</v>
      </c>
      <c r="BC44" s="117">
        <f t="shared" si="105"/>
        <v>0</v>
      </c>
      <c r="BD44" s="117">
        <f t="shared" si="105"/>
        <v>1</v>
      </c>
      <c r="BE44" s="119">
        <f t="shared" si="105"/>
        <v>2000</v>
      </c>
      <c r="BF44" s="119">
        <f t="shared" si="105"/>
        <v>2000</v>
      </c>
      <c r="BG44" s="118"/>
      <c r="BH44" s="117">
        <f t="shared" ref="BH44:BO44" si="106">SUM(BH13:BH43)</f>
        <v>0</v>
      </c>
      <c r="BI44" s="117">
        <f t="shared" si="106"/>
        <v>0</v>
      </c>
      <c r="BJ44" s="117">
        <f t="shared" si="106"/>
        <v>0</v>
      </c>
      <c r="BK44" s="117">
        <f t="shared" si="106"/>
        <v>0</v>
      </c>
      <c r="BL44" s="117">
        <f t="shared" si="106"/>
        <v>0</v>
      </c>
      <c r="BM44" s="117">
        <f t="shared" si="106"/>
        <v>0</v>
      </c>
      <c r="BN44" s="119">
        <f t="shared" si="106"/>
        <v>0</v>
      </c>
      <c r="BO44" s="119">
        <f t="shared" si="106"/>
        <v>0</v>
      </c>
      <c r="BP44" s="296"/>
      <c r="BQ44" s="120">
        <f t="shared" ref="BQ44:BX44" si="107">SUM(BQ13:BQ43)</f>
        <v>14</v>
      </c>
      <c r="BR44" s="120">
        <f t="shared" si="107"/>
        <v>14</v>
      </c>
      <c r="BS44" s="117">
        <f t="shared" si="107"/>
        <v>0</v>
      </c>
      <c r="BT44" s="120">
        <f t="shared" si="107"/>
        <v>0</v>
      </c>
      <c r="BU44" s="120">
        <f t="shared" si="107"/>
        <v>16</v>
      </c>
      <c r="BV44" s="120">
        <f t="shared" si="107"/>
        <v>6</v>
      </c>
      <c r="BW44" s="121">
        <f t="shared" si="107"/>
        <v>11897</v>
      </c>
      <c r="BX44" s="121">
        <f t="shared" si="107"/>
        <v>13397</v>
      </c>
      <c r="BY44" s="110"/>
      <c r="BZ44" s="120">
        <f t="shared" ref="BZ44:CB44" si="108">SUM(BZ13:BZ43)</f>
        <v>7</v>
      </c>
      <c r="CA44" s="121">
        <f t="shared" si="108"/>
        <v>13897</v>
      </c>
      <c r="CB44" s="121">
        <f t="shared" si="108"/>
        <v>15397</v>
      </c>
      <c r="CC44" s="122"/>
      <c r="CD44" s="120">
        <f t="shared" ref="CD44:CF44" si="109">SUM(CD13:CD43)</f>
        <v>33</v>
      </c>
      <c r="CE44" s="121">
        <f t="shared" si="109"/>
        <v>44829</v>
      </c>
      <c r="CF44" s="121">
        <f t="shared" si="109"/>
        <v>59079</v>
      </c>
      <c r="CG44" s="122"/>
      <c r="CH44" s="122"/>
    </row>
    <row r="45" ht="15.75" customHeight="1">
      <c r="A45" s="3"/>
      <c r="B45" s="97"/>
      <c r="C45" s="123" t="s">
        <v>122</v>
      </c>
      <c r="D45" s="124">
        <f>MIN(D13:D43)</f>
        <v>0</v>
      </c>
      <c r="E45" s="3"/>
      <c r="F45" s="3"/>
      <c r="G45" s="97"/>
      <c r="H45" s="97"/>
      <c r="I45" s="125"/>
      <c r="J45" s="95"/>
      <c r="K45" s="95"/>
      <c r="L45" s="107"/>
      <c r="M45" s="3"/>
      <c r="N45" s="95"/>
      <c r="O45" s="95"/>
      <c r="P45" s="297"/>
      <c r="Q45" s="3"/>
      <c r="R45" s="95"/>
      <c r="S45" s="95"/>
      <c r="T45" s="3"/>
      <c r="U45" s="127"/>
      <c r="V45" s="3"/>
      <c r="W45" s="3"/>
      <c r="X45" s="3"/>
      <c r="Y45" s="3"/>
      <c r="Z45" s="128" t="s">
        <v>123</v>
      </c>
      <c r="AA45" s="129">
        <f>IFERROR(AA44/Z44,0)</f>
        <v>1378.666667</v>
      </c>
      <c r="AB45" s="129">
        <f>IFERROR((AB44/Z44),0)</f>
        <v>1982.833333</v>
      </c>
      <c r="AC45" s="127"/>
      <c r="AD45" s="3"/>
      <c r="AE45" s="3"/>
      <c r="AF45" s="3"/>
      <c r="AG45" s="3"/>
      <c r="AH45" s="3"/>
      <c r="AI45" s="128" t="s">
        <v>123</v>
      </c>
      <c r="AJ45" s="129">
        <f>IFERROR(AJ44/AI44,0)</f>
        <v>1500</v>
      </c>
      <c r="AK45" s="129">
        <f>IFERROR((AK44/AI44),0)</f>
        <v>1500</v>
      </c>
      <c r="AL45" s="3"/>
      <c r="AM45" s="3"/>
      <c r="AN45" s="3"/>
      <c r="AO45" s="3"/>
      <c r="AP45" s="3"/>
      <c r="AQ45" s="3"/>
      <c r="AR45" s="128" t="s">
        <v>123</v>
      </c>
      <c r="AS45" s="129">
        <f>IFERROR(AS44/AR44,0)</f>
        <v>991.3846154</v>
      </c>
      <c r="AT45" s="129">
        <f>IFERROR((AT44/AR44),0)</f>
        <v>1414.461538</v>
      </c>
      <c r="AU45" s="110"/>
      <c r="AV45" s="128" t="s">
        <v>123</v>
      </c>
      <c r="AW45" s="129">
        <f>IFERROR(AW44/AV44,0)</f>
        <v>1189.692308</v>
      </c>
      <c r="AX45" s="129">
        <f>IFERROR((AX44/AV44),0)</f>
        <v>1680.076923</v>
      </c>
      <c r="AY45" s="3"/>
      <c r="AZ45" s="3"/>
      <c r="BA45" s="3"/>
      <c r="BB45" s="3"/>
      <c r="BC45" s="3"/>
      <c r="BD45" s="128" t="s">
        <v>123</v>
      </c>
      <c r="BE45" s="129">
        <f>IFERROR(BE44/BD44,0)</f>
        <v>2000</v>
      </c>
      <c r="BF45" s="129">
        <f>IFERROR((BF44/BD44),0)</f>
        <v>2000</v>
      </c>
      <c r="BG45" s="127"/>
      <c r="BH45" s="3"/>
      <c r="BI45" s="3"/>
      <c r="BJ45" s="3"/>
      <c r="BK45" s="3"/>
      <c r="BL45" s="3"/>
      <c r="BM45" s="128" t="s">
        <v>123</v>
      </c>
      <c r="BN45" s="129">
        <f>IFERROR(BN44/BM44,0)</f>
        <v>0</v>
      </c>
      <c r="BO45" s="129">
        <f>IFERROR((BO44/BM44),0)</f>
        <v>0</v>
      </c>
      <c r="BP45" s="3"/>
      <c r="BQ45" s="3"/>
      <c r="BR45" s="3"/>
      <c r="BS45" s="3"/>
      <c r="BT45" s="3"/>
      <c r="BU45" s="3"/>
      <c r="BV45" s="128" t="s">
        <v>123</v>
      </c>
      <c r="BW45" s="129">
        <f>IFERROR(BW44/BV44,0)</f>
        <v>1982.833333</v>
      </c>
      <c r="BX45" s="129">
        <f>IFERROR((BX44/BV44),0)</f>
        <v>2232.833333</v>
      </c>
      <c r="BY45" s="110"/>
      <c r="BZ45" s="128" t="s">
        <v>123</v>
      </c>
      <c r="CA45" s="129">
        <f>IFERROR(CA44/BZ44,0)</f>
        <v>1985.285714</v>
      </c>
      <c r="CB45" s="129">
        <f>IFERROR((CB44/BZ44),0)</f>
        <v>2199.571429</v>
      </c>
      <c r="CC45" s="3"/>
      <c r="CD45" s="128" t="s">
        <v>123</v>
      </c>
      <c r="CE45" s="129">
        <f>IFERROR(CE44/CD44,0)</f>
        <v>1358.454545</v>
      </c>
      <c r="CF45" s="129">
        <f>IFERROR((CF44/CD44),0)</f>
        <v>1790.272727</v>
      </c>
      <c r="CG45" s="3"/>
      <c r="CH45" s="3"/>
    </row>
    <row r="46" ht="15.75" customHeight="1">
      <c r="A46" s="3"/>
      <c r="B46" s="97"/>
      <c r="C46" s="123" t="s">
        <v>124</v>
      </c>
      <c r="D46" s="130">
        <f>MAX(D12:D42)</f>
        <v>0</v>
      </c>
      <c r="E46" s="3"/>
      <c r="F46" s="3"/>
      <c r="G46" s="97"/>
      <c r="H46" s="97"/>
      <c r="I46" s="125"/>
      <c r="J46" s="95"/>
      <c r="K46" s="95"/>
      <c r="L46" s="107"/>
      <c r="M46" s="3"/>
      <c r="N46" s="95"/>
      <c r="O46" s="95"/>
      <c r="P46" s="297"/>
      <c r="Q46" s="3"/>
      <c r="R46" s="95"/>
      <c r="S46" s="95"/>
      <c r="T46" s="3"/>
      <c r="U46" s="127"/>
      <c r="V46" s="3"/>
      <c r="W46" s="3"/>
      <c r="X46" s="3"/>
      <c r="Y46" s="3"/>
      <c r="Z46" s="3"/>
      <c r="AA46" s="3"/>
      <c r="AB46" s="3"/>
      <c r="AC46" s="127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110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127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110"/>
      <c r="BZ46" s="3"/>
      <c r="CA46" s="3"/>
      <c r="CB46" s="3"/>
      <c r="CC46" s="3"/>
      <c r="CD46" s="3"/>
      <c r="CE46" s="3"/>
      <c r="CF46" s="3"/>
      <c r="CG46" s="3"/>
      <c r="CH46" s="3"/>
    </row>
    <row r="47" ht="15.75" customHeight="1">
      <c r="A47" s="3"/>
      <c r="B47" s="97"/>
      <c r="C47" s="131"/>
      <c r="D47" s="132"/>
      <c r="E47" s="3"/>
      <c r="F47" s="3"/>
      <c r="G47" s="97"/>
      <c r="H47" s="97"/>
      <c r="I47" s="133" t="s">
        <v>204</v>
      </c>
      <c r="J47" s="16"/>
      <c r="K47" s="12"/>
      <c r="L47" s="107"/>
      <c r="M47" s="93" t="s">
        <v>196</v>
      </c>
      <c r="N47" s="84"/>
      <c r="O47" s="85"/>
      <c r="P47" s="55"/>
      <c r="Q47" s="93" t="s">
        <v>197</v>
      </c>
      <c r="R47" s="84"/>
      <c r="S47" s="85"/>
      <c r="T47" s="97"/>
      <c r="U47" s="97"/>
      <c r="V47" s="134"/>
      <c r="W47" s="84"/>
      <c r="X47" s="84"/>
      <c r="Y47" s="84"/>
      <c r="Z47" s="84"/>
      <c r="AA47" s="135"/>
      <c r="AB47" s="3"/>
      <c r="AC47" s="97"/>
      <c r="AD47" s="3"/>
      <c r="AE47" s="3"/>
      <c r="AF47" s="3"/>
      <c r="AG47" s="3"/>
      <c r="AH47" s="3"/>
      <c r="AI47" s="3"/>
      <c r="AJ47" s="135"/>
      <c r="AK47" s="136" t="s">
        <v>205</v>
      </c>
      <c r="AL47" s="84"/>
      <c r="AM47" s="137"/>
      <c r="AN47" s="136" t="s">
        <v>127</v>
      </c>
      <c r="AO47" s="84"/>
      <c r="AP47" s="135"/>
      <c r="AQ47" s="139" t="s">
        <v>199</v>
      </c>
      <c r="AR47" s="84"/>
      <c r="AS47" s="3"/>
      <c r="AT47" s="139" t="s">
        <v>95</v>
      </c>
      <c r="AU47" s="84"/>
      <c r="AV47" s="148"/>
      <c r="AW47" s="140"/>
      <c r="AX47" s="85"/>
      <c r="AY47" s="3"/>
      <c r="AZ47" s="138"/>
      <c r="BA47" s="84"/>
      <c r="BB47" s="84"/>
      <c r="BC47" s="84"/>
      <c r="BD47" s="84"/>
      <c r="BE47" s="135"/>
      <c r="BF47" s="3"/>
      <c r="BG47" s="97"/>
      <c r="BH47" s="3"/>
      <c r="BI47" s="3"/>
      <c r="BJ47" s="3"/>
      <c r="BK47" s="3"/>
      <c r="BL47" s="3"/>
      <c r="BM47" s="3"/>
      <c r="BN47" s="135"/>
      <c r="BO47" s="136" t="s">
        <v>206</v>
      </c>
      <c r="BP47" s="84"/>
      <c r="BQ47" s="137"/>
      <c r="BR47" s="136" t="s">
        <v>127</v>
      </c>
      <c r="BS47" s="84"/>
      <c r="BT47" s="135"/>
      <c r="BU47" s="139" t="s">
        <v>199</v>
      </c>
      <c r="BV47" s="84"/>
      <c r="BW47" s="3"/>
      <c r="BX47" s="139" t="s">
        <v>95</v>
      </c>
      <c r="BY47" s="84"/>
      <c r="BZ47" s="148"/>
      <c r="CA47" s="298" t="s">
        <v>207</v>
      </c>
      <c r="CB47" s="85"/>
      <c r="CC47" s="3"/>
      <c r="CD47" s="142" t="s">
        <v>128</v>
      </c>
      <c r="CE47" s="84"/>
      <c r="CF47" s="3"/>
      <c r="CG47" s="3"/>
      <c r="CH47" s="3"/>
    </row>
    <row r="48" ht="41.25" customHeight="1">
      <c r="A48" s="3"/>
      <c r="B48" s="97"/>
      <c r="C48" s="97"/>
      <c r="D48" s="97"/>
      <c r="E48" s="97"/>
      <c r="F48" s="143" t="s">
        <v>129</v>
      </c>
      <c r="G48" s="84"/>
      <c r="H48" s="97"/>
      <c r="I48" s="144" t="s">
        <v>130</v>
      </c>
      <c r="J48" s="145"/>
      <c r="K48" s="146"/>
      <c r="L48" s="107"/>
      <c r="M48" s="143" t="s">
        <v>130</v>
      </c>
      <c r="N48" s="84"/>
      <c r="O48" s="85"/>
      <c r="P48" s="107"/>
      <c r="Q48" s="143" t="s">
        <v>130</v>
      </c>
      <c r="R48" s="84"/>
      <c r="S48" s="85"/>
      <c r="T48" s="97"/>
      <c r="U48" s="97"/>
      <c r="V48" s="147"/>
      <c r="W48" s="85"/>
      <c r="X48" s="148"/>
      <c r="Y48" s="147"/>
      <c r="Z48" s="85"/>
      <c r="AA48" s="149"/>
      <c r="AB48" s="3"/>
      <c r="AC48" s="97"/>
      <c r="AD48" s="3"/>
      <c r="AE48" s="3"/>
      <c r="AF48" s="3"/>
      <c r="AG48" s="3"/>
      <c r="AH48" s="3"/>
      <c r="AI48" s="3"/>
      <c r="AJ48" s="149"/>
      <c r="AK48" s="150" t="s">
        <v>131</v>
      </c>
      <c r="AL48" s="84"/>
      <c r="AM48" s="151"/>
      <c r="AN48" s="150" t="s">
        <v>131</v>
      </c>
      <c r="AO48" s="84"/>
      <c r="AP48" s="263"/>
      <c r="AQ48" s="150" t="s">
        <v>131</v>
      </c>
      <c r="AR48" s="85"/>
      <c r="AS48" s="3"/>
      <c r="AT48" s="150" t="s">
        <v>131</v>
      </c>
      <c r="AU48" s="85"/>
      <c r="AV48" s="148"/>
      <c r="AW48" s="148"/>
      <c r="AX48" s="148"/>
      <c r="AY48" s="3"/>
      <c r="AZ48" s="152"/>
      <c r="BA48" s="85"/>
      <c r="BB48" s="153"/>
      <c r="BC48" s="152"/>
      <c r="BD48" s="85"/>
      <c r="BE48" s="149"/>
      <c r="BF48" s="3"/>
      <c r="BG48" s="97"/>
      <c r="BH48" s="3"/>
      <c r="BI48" s="3"/>
      <c r="BJ48" s="3"/>
      <c r="BK48" s="3"/>
      <c r="BL48" s="3"/>
      <c r="BM48" s="3"/>
      <c r="BN48" s="149"/>
      <c r="BO48" s="150" t="s">
        <v>131</v>
      </c>
      <c r="BP48" s="84"/>
      <c r="BQ48" s="151"/>
      <c r="BR48" s="150" t="s">
        <v>131</v>
      </c>
      <c r="BS48" s="84"/>
      <c r="BT48" s="263"/>
      <c r="BU48" s="150" t="s">
        <v>131</v>
      </c>
      <c r="BV48" s="85"/>
      <c r="BW48" s="3"/>
      <c r="BX48" s="150" t="s">
        <v>131</v>
      </c>
      <c r="BY48" s="85"/>
      <c r="BZ48" s="148"/>
      <c r="CA48" s="299" t="s">
        <v>177</v>
      </c>
      <c r="CB48" s="299" t="s">
        <v>178</v>
      </c>
      <c r="CC48" s="3"/>
      <c r="CD48" s="150" t="s">
        <v>131</v>
      </c>
      <c r="CE48" s="84"/>
      <c r="CF48" s="3"/>
      <c r="CG48" s="3"/>
      <c r="CH48" s="3"/>
    </row>
    <row r="49" ht="15.75" customHeight="1">
      <c r="A49" s="3"/>
      <c r="B49" s="97"/>
      <c r="C49" s="97"/>
      <c r="D49" s="97"/>
      <c r="E49" s="97"/>
      <c r="F49" s="155">
        <f>IFERROR(G44/H44,"-")</f>
        <v>21.53110048</v>
      </c>
      <c r="G49" s="63"/>
      <c r="H49" s="97"/>
      <c r="I49" s="156">
        <f>IFERROR(J44/I44,"-")</f>
        <v>0.5081967213</v>
      </c>
      <c r="J49" s="62"/>
      <c r="K49" s="63"/>
      <c r="L49" s="107"/>
      <c r="M49" s="156" t="str">
        <f>IFERROR(N44/M44,"-")</f>
        <v>-</v>
      </c>
      <c r="N49" s="62"/>
      <c r="O49" s="63"/>
      <c r="P49" s="107"/>
      <c r="Q49" s="156" t="str">
        <f>IFERROR(R44/Q44,"-")</f>
        <v>-</v>
      </c>
      <c r="R49" s="62"/>
      <c r="S49" s="63"/>
      <c r="T49" s="97"/>
      <c r="U49" s="97"/>
      <c r="V49" s="157"/>
      <c r="W49" s="63"/>
      <c r="X49" s="158"/>
      <c r="Y49" s="159"/>
      <c r="Z49" s="160"/>
      <c r="AA49" s="161"/>
      <c r="AB49" s="3"/>
      <c r="AC49" s="97"/>
      <c r="AD49" s="3"/>
      <c r="AE49" s="3"/>
      <c r="AF49" s="3"/>
      <c r="AG49" s="3"/>
      <c r="AH49" s="3"/>
      <c r="AI49" s="3"/>
      <c r="AJ49" s="161"/>
      <c r="AK49" s="156">
        <f>IFERROR(AV44/(W44+AE44+AN44),"-")</f>
        <v>0.4126984127</v>
      </c>
      <c r="AL49" s="63"/>
      <c r="AM49" s="162"/>
      <c r="AN49" s="156">
        <f>IFERROR(Z44/W44,"-")</f>
        <v>0.3333333333</v>
      </c>
      <c r="AO49" s="63"/>
      <c r="AP49" s="266"/>
      <c r="AQ49" s="156">
        <f>iferror(AI44/AE44,"-")</f>
        <v>0.1428571429</v>
      </c>
      <c r="AR49" s="63"/>
      <c r="AS49" s="3"/>
      <c r="AT49" s="156">
        <f>IFERROR(AR44/AN44,"-")</f>
        <v>0.65</v>
      </c>
      <c r="AU49" s="63"/>
      <c r="AV49" s="164"/>
      <c r="AW49" s="164"/>
      <c r="AX49" s="165"/>
      <c r="AY49" s="3"/>
      <c r="AZ49" s="163"/>
      <c r="BA49" s="63"/>
      <c r="BB49" s="166"/>
      <c r="BC49" s="167"/>
      <c r="BD49" s="160"/>
      <c r="BE49" s="161"/>
      <c r="BF49" s="3"/>
      <c r="BG49" s="97"/>
      <c r="BH49" s="3"/>
      <c r="BI49" s="3"/>
      <c r="BJ49" s="3"/>
      <c r="BK49" s="3"/>
      <c r="BL49" s="3"/>
      <c r="BM49" s="3"/>
      <c r="BN49" s="161"/>
      <c r="BO49" s="156">
        <f>IFERROR(BZ44/(BA44+BI44+BR44),"-")</f>
        <v>0.3684210526</v>
      </c>
      <c r="BP49" s="63"/>
      <c r="BQ49" s="162"/>
      <c r="BR49" s="156">
        <f>IFERROR(BD44/BA44,"-")</f>
        <v>0.2</v>
      </c>
      <c r="BS49" s="63"/>
      <c r="BT49" s="266"/>
      <c r="BU49" s="156" t="str">
        <f>iferror(BM44/BI44,"-")</f>
        <v>-</v>
      </c>
      <c r="BV49" s="63"/>
      <c r="BW49" s="3"/>
      <c r="BX49" s="156">
        <f>IFERROR(BV44/BR44,"-")</f>
        <v>0.4285714286</v>
      </c>
      <c r="BY49" s="63"/>
      <c r="BZ49" s="164"/>
      <c r="CA49" s="300" t="str">
        <f>IFERROR(G4/(BA44+BI44+BR44+W44+AE44+AN44),"-")</f>
        <v>-</v>
      </c>
      <c r="CB49" s="301">
        <f>IFERROR(CE44/G44,"-")</f>
        <v>9.962</v>
      </c>
      <c r="CC49" s="3"/>
      <c r="CD49" s="156">
        <f>IFERROR((AV44+BZ44)/(BA44+BI44+BR44+W44+AE44+AN44),"-")</f>
        <v>0.4024390244</v>
      </c>
      <c r="CE49" s="63"/>
      <c r="CF49" s="3"/>
      <c r="CG49" s="3"/>
      <c r="CH49" s="3"/>
    </row>
    <row r="50" ht="15.75" customHeight="1">
      <c r="A50" s="3"/>
      <c r="B50" s="97"/>
      <c r="C50" s="97"/>
      <c r="D50" s="97"/>
      <c r="E50" s="97"/>
      <c r="G50" s="160"/>
      <c r="H50" s="97"/>
      <c r="I50" s="171"/>
      <c r="K50" s="160"/>
      <c r="L50" s="107"/>
      <c r="M50" s="171"/>
      <c r="O50" s="160"/>
      <c r="P50" s="107"/>
      <c r="Q50" s="171"/>
      <c r="S50" s="160"/>
      <c r="T50" s="97"/>
      <c r="U50" s="97"/>
      <c r="V50" s="171"/>
      <c r="W50" s="160"/>
      <c r="X50" s="158"/>
      <c r="Z50" s="160"/>
      <c r="AA50" s="161"/>
      <c r="AB50" s="3"/>
      <c r="AC50" s="97"/>
      <c r="AD50" s="3"/>
      <c r="AE50" s="3"/>
      <c r="AF50" s="3"/>
      <c r="AG50" s="3"/>
      <c r="AH50" s="3"/>
      <c r="AI50" s="3"/>
      <c r="AJ50" s="161"/>
      <c r="AK50" s="171"/>
      <c r="AL50" s="160"/>
      <c r="AM50" s="162"/>
      <c r="AN50" s="171"/>
      <c r="AO50" s="160"/>
      <c r="AP50" s="266"/>
      <c r="AQ50" s="171"/>
      <c r="AR50" s="160"/>
      <c r="AS50" s="3"/>
      <c r="AT50" s="171"/>
      <c r="AU50" s="160"/>
      <c r="AV50" s="173"/>
      <c r="AW50" s="173"/>
      <c r="AX50" s="173"/>
      <c r="AY50" s="3"/>
      <c r="AZ50" s="171"/>
      <c r="BA50" s="160"/>
      <c r="BB50" s="166"/>
      <c r="BD50" s="160"/>
      <c r="BE50" s="161"/>
      <c r="BF50" s="3"/>
      <c r="BG50" s="97"/>
      <c r="BH50" s="3"/>
      <c r="BI50" s="3"/>
      <c r="BJ50" s="3"/>
      <c r="BK50" s="3"/>
      <c r="BL50" s="3"/>
      <c r="BM50" s="3"/>
      <c r="BN50" s="161"/>
      <c r="BO50" s="171"/>
      <c r="BP50" s="160"/>
      <c r="BQ50" s="162"/>
      <c r="BR50" s="171"/>
      <c r="BS50" s="160"/>
      <c r="BT50" s="266"/>
      <c r="BU50" s="171"/>
      <c r="BV50" s="160"/>
      <c r="BW50" s="3"/>
      <c r="BX50" s="171"/>
      <c r="BY50" s="160"/>
      <c r="BZ50" s="173"/>
      <c r="CA50" s="173"/>
      <c r="CB50" s="173"/>
      <c r="CC50" s="3"/>
      <c r="CD50" s="171"/>
      <c r="CE50" s="160"/>
      <c r="CF50" s="3"/>
      <c r="CG50" s="3"/>
      <c r="CH50" s="3"/>
    </row>
    <row r="51" ht="15.0" customHeight="1">
      <c r="A51" s="3"/>
      <c r="B51" s="97"/>
      <c r="C51" s="97"/>
      <c r="D51" s="97"/>
      <c r="E51" s="97"/>
      <c r="F51" s="145"/>
      <c r="G51" s="146"/>
      <c r="H51" s="97"/>
      <c r="I51" s="175"/>
      <c r="J51" s="145"/>
      <c r="K51" s="146"/>
      <c r="L51" s="107"/>
      <c r="M51" s="175"/>
      <c r="N51" s="145"/>
      <c r="O51" s="146"/>
      <c r="P51" s="107"/>
      <c r="Q51" s="175"/>
      <c r="R51" s="145"/>
      <c r="S51" s="146"/>
      <c r="T51" s="97"/>
      <c r="U51" s="97"/>
      <c r="V51" s="175"/>
      <c r="W51" s="146"/>
      <c r="X51" s="158"/>
      <c r="Y51" s="145"/>
      <c r="Z51" s="146"/>
      <c r="AA51" s="166"/>
      <c r="AB51" s="3"/>
      <c r="AC51" s="97"/>
      <c r="AD51" s="3"/>
      <c r="AE51" s="3"/>
      <c r="AF51" s="3"/>
      <c r="AG51" s="3"/>
      <c r="AH51" s="3"/>
      <c r="AI51" s="3"/>
      <c r="AJ51" s="166"/>
      <c r="AK51" s="175"/>
      <c r="AL51" s="146"/>
      <c r="AM51" s="162"/>
      <c r="AN51" s="175"/>
      <c r="AO51" s="146"/>
      <c r="AP51" s="266"/>
      <c r="AQ51" s="175"/>
      <c r="AR51" s="146"/>
      <c r="AS51" s="3"/>
      <c r="AT51" s="175"/>
      <c r="AU51" s="146"/>
      <c r="AV51" s="177"/>
      <c r="AW51" s="177"/>
      <c r="AX51" s="177"/>
      <c r="AY51" s="3"/>
      <c r="AZ51" s="175"/>
      <c r="BA51" s="146"/>
      <c r="BB51" s="166"/>
      <c r="BC51" s="145"/>
      <c r="BD51" s="146"/>
      <c r="BE51" s="166"/>
      <c r="BF51" s="3"/>
      <c r="BG51" s="97"/>
      <c r="BH51" s="3"/>
      <c r="BI51" s="3"/>
      <c r="BJ51" s="3"/>
      <c r="BK51" s="3"/>
      <c r="BL51" s="3"/>
      <c r="BM51" s="3"/>
      <c r="BN51" s="166"/>
      <c r="BO51" s="175"/>
      <c r="BP51" s="146"/>
      <c r="BQ51" s="162"/>
      <c r="BR51" s="175"/>
      <c r="BS51" s="146"/>
      <c r="BT51" s="266"/>
      <c r="BU51" s="175"/>
      <c r="BV51" s="146"/>
      <c r="BW51" s="3"/>
      <c r="BX51" s="175"/>
      <c r="BY51" s="146"/>
      <c r="BZ51" s="177"/>
      <c r="CA51" s="177"/>
      <c r="CB51" s="177"/>
      <c r="CC51" s="3"/>
      <c r="CD51" s="175"/>
      <c r="CE51" s="146"/>
      <c r="CF51" s="3"/>
      <c r="CG51" s="3"/>
      <c r="CH51" s="3"/>
    </row>
    <row r="52" ht="15.75" customHeight="1">
      <c r="A52" s="3"/>
      <c r="B52" s="3"/>
      <c r="C52" s="3"/>
      <c r="D52" s="3"/>
      <c r="E52" s="3"/>
      <c r="F52" s="143" t="s">
        <v>132</v>
      </c>
      <c r="G52" s="84"/>
      <c r="H52" s="3"/>
      <c r="I52" s="143" t="s">
        <v>133</v>
      </c>
      <c r="J52" s="84"/>
      <c r="K52" s="85"/>
      <c r="L52" s="107"/>
      <c r="M52" s="143" t="s">
        <v>133</v>
      </c>
      <c r="N52" s="84"/>
      <c r="O52" s="85"/>
      <c r="P52" s="107"/>
      <c r="Q52" s="143" t="s">
        <v>133</v>
      </c>
      <c r="R52" s="84"/>
      <c r="S52" s="85"/>
      <c r="T52" s="3"/>
      <c r="U52" s="3"/>
      <c r="V52" s="147"/>
      <c r="W52" s="84"/>
      <c r="X52" s="148"/>
      <c r="Y52" s="147"/>
      <c r="Z52" s="85"/>
      <c r="AA52" s="152"/>
      <c r="AB52" s="3"/>
      <c r="AC52" s="3"/>
      <c r="AD52" s="3"/>
      <c r="AE52" s="3"/>
      <c r="AF52" s="3"/>
      <c r="AG52" s="3"/>
      <c r="AH52" s="3"/>
      <c r="AI52" s="3"/>
      <c r="AJ52" s="152"/>
      <c r="AK52" s="150" t="s">
        <v>134</v>
      </c>
      <c r="AL52" s="84"/>
      <c r="AM52" s="151"/>
      <c r="AN52" s="150" t="s">
        <v>134</v>
      </c>
      <c r="AO52" s="84"/>
      <c r="AP52" s="266"/>
      <c r="AQ52" s="150" t="s">
        <v>134</v>
      </c>
      <c r="AR52" s="85"/>
      <c r="AS52" s="3"/>
      <c r="AT52" s="150" t="s">
        <v>134</v>
      </c>
      <c r="AU52" s="85"/>
      <c r="AV52" s="148"/>
      <c r="AW52" s="148"/>
      <c r="AX52" s="148"/>
      <c r="AY52" s="3"/>
      <c r="AZ52" s="152"/>
      <c r="BA52" s="84"/>
      <c r="BB52" s="153"/>
      <c r="BC52" s="152"/>
      <c r="BD52" s="85"/>
      <c r="BE52" s="152"/>
      <c r="BF52" s="3"/>
      <c r="BG52" s="3"/>
      <c r="BH52" s="3"/>
      <c r="BI52" s="3"/>
      <c r="BJ52" s="3"/>
      <c r="BK52" s="3"/>
      <c r="BL52" s="3"/>
      <c r="BM52" s="3"/>
      <c r="BN52" s="152"/>
      <c r="BO52" s="150" t="s">
        <v>134</v>
      </c>
      <c r="BP52" s="84"/>
      <c r="BQ52" s="151"/>
      <c r="BR52" s="150" t="s">
        <v>134</v>
      </c>
      <c r="BS52" s="84"/>
      <c r="BT52" s="266"/>
      <c r="BU52" s="150" t="s">
        <v>134</v>
      </c>
      <c r="BV52" s="85"/>
      <c r="BW52" s="3"/>
      <c r="BX52" s="150" t="s">
        <v>134</v>
      </c>
      <c r="BY52" s="85"/>
      <c r="BZ52" s="148"/>
      <c r="CA52" s="299" t="s">
        <v>182</v>
      </c>
      <c r="CB52" s="299" t="s">
        <v>183</v>
      </c>
      <c r="CC52" s="3"/>
      <c r="CD52" s="150" t="s">
        <v>134</v>
      </c>
      <c r="CE52" s="84"/>
      <c r="CF52" s="3"/>
      <c r="CG52" s="3"/>
      <c r="CH52" s="3"/>
    </row>
    <row r="53" ht="15.75" customHeight="1">
      <c r="A53" s="3"/>
      <c r="B53" s="3"/>
      <c r="C53" s="3"/>
      <c r="D53" s="3"/>
      <c r="E53" s="3"/>
      <c r="F53" s="179">
        <f>IFERROR(I5/(I4),"-")</f>
        <v>2.33492823</v>
      </c>
      <c r="G53" s="63"/>
      <c r="H53" s="3"/>
      <c r="I53" s="180">
        <f>IFERROR(K44/J44,"-")</f>
        <v>0.2137096774</v>
      </c>
      <c r="J53" s="62"/>
      <c r="K53" s="63"/>
      <c r="L53" s="181"/>
      <c r="M53" s="180" t="str">
        <f>IFERROR(O44/N44,"-")</f>
        <v>-</v>
      </c>
      <c r="N53" s="62"/>
      <c r="O53" s="63"/>
      <c r="P53" s="107"/>
      <c r="Q53" s="180" t="str">
        <f>IFERROR(S44/R44,"-")</f>
        <v>-</v>
      </c>
      <c r="R53" s="62"/>
      <c r="S53" s="63"/>
      <c r="T53" s="3"/>
      <c r="U53" s="3"/>
      <c r="V53" s="157"/>
      <c r="W53" s="63"/>
      <c r="X53" s="182"/>
      <c r="Y53" s="157"/>
      <c r="Z53" s="63"/>
      <c r="AA53" s="163"/>
      <c r="AB53" s="3"/>
      <c r="AC53" s="3"/>
      <c r="AD53" s="3"/>
      <c r="AE53" s="3"/>
      <c r="AF53" s="3"/>
      <c r="AG53" s="3"/>
      <c r="AH53" s="3"/>
      <c r="AI53" s="3"/>
      <c r="AJ53" s="163"/>
      <c r="AK53" s="156">
        <f>IFERROR((X44+AG44+AP44)/(V44+AE44+AN44),"-")</f>
        <v>0.05555555556</v>
      </c>
      <c r="AL53" s="63"/>
      <c r="AM53" s="162"/>
      <c r="AN53" s="156">
        <f>iferror(X44/V44,"-")</f>
        <v>0.08888888889</v>
      </c>
      <c r="AO53" s="63"/>
      <c r="AP53" s="266"/>
      <c r="AQ53" s="156" t="str">
        <f>iferror(AI44/AG44,"-")</f>
        <v>-</v>
      </c>
      <c r="AR53" s="63"/>
      <c r="AS53" s="3"/>
      <c r="AT53" s="156">
        <f>IFERROR(AR44/AN44,"-")</f>
        <v>0.65</v>
      </c>
      <c r="AU53" s="63"/>
      <c r="AV53" s="184"/>
      <c r="AW53" s="184"/>
      <c r="AX53" s="185"/>
      <c r="AY53" s="3"/>
      <c r="AZ53" s="163"/>
      <c r="BA53" s="63"/>
      <c r="BB53" s="186"/>
      <c r="BC53" s="163"/>
      <c r="BD53" s="63"/>
      <c r="BE53" s="163"/>
      <c r="BF53" s="3"/>
      <c r="BG53" s="3"/>
      <c r="BH53" s="3"/>
      <c r="BI53" s="3"/>
      <c r="BJ53" s="3"/>
      <c r="BK53" s="3"/>
      <c r="BL53" s="3"/>
      <c r="BM53" s="3"/>
      <c r="BN53" s="163"/>
      <c r="BO53" s="156">
        <f>IFERROR((BB44+BK44+BT44)/(AZ44+BI44+BR44),"-")</f>
        <v>0</v>
      </c>
      <c r="BP53" s="63"/>
      <c r="BQ53" s="162"/>
      <c r="BR53" s="156">
        <f>iferror(BB44/AZ44,"-")</f>
        <v>0</v>
      </c>
      <c r="BS53" s="63"/>
      <c r="BT53" s="266"/>
      <c r="BU53" s="156" t="str">
        <f>iferror(BM44/BK44,"-")</f>
        <v>-</v>
      </c>
      <c r="BV53" s="63"/>
      <c r="BW53" s="3"/>
      <c r="BX53" s="156">
        <f>IFERROR(BV44/BR44,"-")</f>
        <v>0.4285714286</v>
      </c>
      <c r="BY53" s="63"/>
      <c r="BZ53" s="184"/>
      <c r="CA53" s="302">
        <f>IFERROR(G44/CD44,"-")</f>
        <v>136.3636364</v>
      </c>
      <c r="CB53" s="303">
        <f>IFERROR(CF44/G44,"-")</f>
        <v>13.12866667</v>
      </c>
      <c r="CC53" s="3"/>
      <c r="CD53" s="156">
        <f>IFERROR((BB44+BK44+BT44+X44+AG44+AP44)/(AZ44+BI44+BR44+V44+AE44+AN44),"-")</f>
        <v>0.04395604396</v>
      </c>
      <c r="CE53" s="63"/>
      <c r="CF53" s="3"/>
      <c r="CG53" s="3"/>
      <c r="CH53" s="3"/>
    </row>
    <row r="54" ht="15.75" customHeight="1">
      <c r="A54" s="3"/>
      <c r="B54" s="3"/>
      <c r="C54" s="3"/>
      <c r="D54" s="3"/>
      <c r="E54" s="3"/>
      <c r="G54" s="160"/>
      <c r="H54" s="3"/>
      <c r="I54" s="171"/>
      <c r="K54" s="160"/>
      <c r="L54" s="107"/>
      <c r="M54" s="171"/>
      <c r="O54" s="160"/>
      <c r="P54" s="55"/>
      <c r="Q54" s="171"/>
      <c r="S54" s="160"/>
      <c r="T54" s="3"/>
      <c r="U54" s="3"/>
      <c r="V54" s="171"/>
      <c r="W54" s="160"/>
      <c r="X54" s="182"/>
      <c r="Y54" s="171"/>
      <c r="Z54" s="160"/>
      <c r="AA54" s="171"/>
      <c r="AB54" s="3"/>
      <c r="AC54" s="3"/>
      <c r="AD54" s="3"/>
      <c r="AE54" s="3"/>
      <c r="AF54" s="3"/>
      <c r="AG54" s="3"/>
      <c r="AH54" s="3"/>
      <c r="AI54" s="3"/>
      <c r="AJ54" s="171"/>
      <c r="AK54" s="171"/>
      <c r="AL54" s="160"/>
      <c r="AM54" s="162"/>
      <c r="AN54" s="171"/>
      <c r="AO54" s="160"/>
      <c r="AP54" s="266"/>
      <c r="AQ54" s="171"/>
      <c r="AR54" s="160"/>
      <c r="AS54" s="3"/>
      <c r="AT54" s="171"/>
      <c r="AU54" s="160"/>
      <c r="AV54" s="173"/>
      <c r="AW54" s="173"/>
      <c r="AX54" s="173"/>
      <c r="AY54" s="3"/>
      <c r="AZ54" s="171"/>
      <c r="BA54" s="160"/>
      <c r="BB54" s="186"/>
      <c r="BC54" s="171"/>
      <c r="BD54" s="160"/>
      <c r="BE54" s="171"/>
      <c r="BF54" s="3"/>
      <c r="BG54" s="3"/>
      <c r="BH54" s="3"/>
      <c r="BI54" s="3"/>
      <c r="BJ54" s="3"/>
      <c r="BK54" s="3"/>
      <c r="BL54" s="3"/>
      <c r="BM54" s="3"/>
      <c r="BN54" s="171"/>
      <c r="BO54" s="171"/>
      <c r="BP54" s="160"/>
      <c r="BQ54" s="162"/>
      <c r="BR54" s="171"/>
      <c r="BS54" s="160"/>
      <c r="BT54" s="266"/>
      <c r="BU54" s="171"/>
      <c r="BV54" s="160"/>
      <c r="BW54" s="3"/>
      <c r="BX54" s="171"/>
      <c r="BY54" s="160"/>
      <c r="BZ54" s="173"/>
      <c r="CA54" s="173"/>
      <c r="CB54" s="173"/>
      <c r="CC54" s="3"/>
      <c r="CD54" s="171"/>
      <c r="CE54" s="160"/>
      <c r="CF54" s="3"/>
      <c r="CG54" s="3"/>
      <c r="CH54" s="3"/>
    </row>
    <row r="55" ht="15.75" customHeight="1">
      <c r="A55" s="3"/>
      <c r="B55" s="3"/>
      <c r="C55" s="3"/>
      <c r="D55" s="3"/>
      <c r="E55" s="3"/>
      <c r="F55" s="145"/>
      <c r="G55" s="146"/>
      <c r="H55" s="3"/>
      <c r="I55" s="175"/>
      <c r="J55" s="145"/>
      <c r="K55" s="146"/>
      <c r="L55" s="107"/>
      <c r="M55" s="175"/>
      <c r="N55" s="145"/>
      <c r="O55" s="146"/>
      <c r="P55" s="297"/>
      <c r="Q55" s="175"/>
      <c r="R55" s="145"/>
      <c r="S55" s="146"/>
      <c r="T55" s="3"/>
      <c r="U55" s="3"/>
      <c r="V55" s="175"/>
      <c r="W55" s="146"/>
      <c r="X55" s="182"/>
      <c r="Y55" s="175"/>
      <c r="Z55" s="146"/>
      <c r="AA55" s="175"/>
      <c r="AB55" s="3"/>
      <c r="AC55" s="3"/>
      <c r="AD55" s="3"/>
      <c r="AE55" s="3"/>
      <c r="AF55" s="3"/>
      <c r="AG55" s="3"/>
      <c r="AH55" s="3"/>
      <c r="AI55" s="3"/>
      <c r="AJ55" s="175"/>
      <c r="AK55" s="175"/>
      <c r="AL55" s="146"/>
      <c r="AM55" s="162"/>
      <c r="AN55" s="175"/>
      <c r="AO55" s="146"/>
      <c r="AP55" s="272"/>
      <c r="AQ55" s="175"/>
      <c r="AR55" s="146"/>
      <c r="AS55" s="3"/>
      <c r="AT55" s="175"/>
      <c r="AU55" s="146"/>
      <c r="AV55" s="177"/>
      <c r="AW55" s="177"/>
      <c r="AX55" s="177"/>
      <c r="AY55" s="3"/>
      <c r="AZ55" s="175"/>
      <c r="BA55" s="146"/>
      <c r="BB55" s="186"/>
      <c r="BC55" s="175"/>
      <c r="BD55" s="146"/>
      <c r="BE55" s="175"/>
      <c r="BF55" s="3"/>
      <c r="BG55" s="3"/>
      <c r="BH55" s="3"/>
      <c r="BI55" s="3"/>
      <c r="BJ55" s="3"/>
      <c r="BK55" s="3"/>
      <c r="BL55" s="3"/>
      <c r="BM55" s="3"/>
      <c r="BN55" s="175"/>
      <c r="BO55" s="175"/>
      <c r="BP55" s="146"/>
      <c r="BQ55" s="162"/>
      <c r="BR55" s="175"/>
      <c r="BS55" s="146"/>
      <c r="BT55" s="272"/>
      <c r="BU55" s="175"/>
      <c r="BV55" s="146"/>
      <c r="BW55" s="3"/>
      <c r="BX55" s="175"/>
      <c r="BY55" s="146"/>
      <c r="BZ55" s="177"/>
      <c r="CA55" s="177"/>
      <c r="CB55" s="177"/>
      <c r="CC55" s="3"/>
      <c r="CD55" s="175"/>
      <c r="CE55" s="146"/>
      <c r="CF55" s="3"/>
      <c r="CG55" s="3"/>
      <c r="CH55" s="3"/>
    </row>
    <row r="56" ht="15.75" customHeight="1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304"/>
      <c r="Q56" s="110"/>
      <c r="R56" s="110"/>
      <c r="S56" s="110"/>
      <c r="T56" s="110"/>
      <c r="U56" s="110"/>
      <c r="V56" s="189"/>
      <c r="W56" s="189"/>
      <c r="X56" s="189"/>
      <c r="Y56" s="189"/>
      <c r="Z56" s="189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50" t="s">
        <v>135</v>
      </c>
      <c r="AL56" s="84"/>
      <c r="AM56" s="190"/>
      <c r="AN56" s="150" t="s">
        <v>135</v>
      </c>
      <c r="AO56" s="84"/>
      <c r="AP56" s="110"/>
      <c r="AQ56" s="150" t="s">
        <v>135</v>
      </c>
      <c r="AR56" s="84"/>
      <c r="AS56" s="110"/>
      <c r="AT56" s="150" t="s">
        <v>135</v>
      </c>
      <c r="AU56" s="84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  <c r="BI56" s="110"/>
      <c r="BJ56" s="110"/>
      <c r="BK56" s="110"/>
      <c r="BL56" s="110"/>
      <c r="BM56" s="110"/>
      <c r="BN56" s="110"/>
      <c r="BO56" s="150" t="s">
        <v>135</v>
      </c>
      <c r="BP56" s="84"/>
      <c r="BQ56" s="190"/>
      <c r="BR56" s="150" t="s">
        <v>135</v>
      </c>
      <c r="BS56" s="84"/>
      <c r="BT56" s="110"/>
      <c r="BU56" s="150" t="s">
        <v>135</v>
      </c>
      <c r="BV56" s="84"/>
      <c r="BW56" s="110"/>
      <c r="BX56" s="150" t="s">
        <v>135</v>
      </c>
      <c r="BY56" s="84"/>
      <c r="BZ56" s="110"/>
      <c r="CA56" s="110"/>
      <c r="CB56" s="110"/>
      <c r="CC56" s="110"/>
      <c r="CD56" s="150" t="s">
        <v>135</v>
      </c>
      <c r="CE56" s="84"/>
      <c r="CF56" s="3"/>
      <c r="CG56" s="3"/>
      <c r="CH56" s="110"/>
    </row>
    <row r="57" ht="15.75" customHeight="1">
      <c r="A57" s="110"/>
      <c r="B57" s="110"/>
      <c r="C57" s="110"/>
      <c r="D57" s="110"/>
      <c r="E57" s="110"/>
      <c r="F57" s="110"/>
      <c r="G57" s="110"/>
      <c r="H57" s="110"/>
      <c r="I57" s="110"/>
      <c r="J57" s="191" t="s">
        <v>136</v>
      </c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89"/>
      <c r="W57" s="192"/>
      <c r="X57" s="84"/>
      <c r="Y57" s="85"/>
      <c r="Z57" s="190"/>
      <c r="AA57" s="190"/>
      <c r="AB57" s="190"/>
      <c r="AC57" s="110"/>
      <c r="AD57" s="110"/>
      <c r="AE57" s="102"/>
      <c r="AF57" s="193"/>
      <c r="AG57" s="84"/>
      <c r="AH57" s="85"/>
      <c r="AI57" s="190"/>
      <c r="AJ57" s="190"/>
      <c r="AK57" s="156">
        <f>IFERROR((W44+AE44+AN44)/(V44+AD44+AM44),"-")</f>
        <v>0.5779816514</v>
      </c>
      <c r="AL57" s="63"/>
      <c r="AM57" s="110"/>
      <c r="AN57" s="156">
        <f>iferror(W44/V44,"-")</f>
        <v>0.8</v>
      </c>
      <c r="AO57" s="63"/>
      <c r="AP57" s="110"/>
      <c r="AQ57" s="156">
        <f>iferror(AE44/AD44,"-")</f>
        <v>0.2592592593</v>
      </c>
      <c r="AR57" s="63"/>
      <c r="AS57" s="110"/>
      <c r="AT57" s="156">
        <f>iferror(AN44/AM44,"-")</f>
        <v>0.5405405405</v>
      </c>
      <c r="AU57" s="63"/>
      <c r="AV57" s="110"/>
      <c r="AW57" s="110"/>
      <c r="AX57" s="110"/>
      <c r="AY57" s="110"/>
      <c r="AZ57" s="110"/>
      <c r="BA57" s="193"/>
      <c r="BB57" s="84"/>
      <c r="BC57" s="85"/>
      <c r="BD57" s="190"/>
      <c r="BE57" s="190"/>
      <c r="BF57" s="190"/>
      <c r="BG57" s="110"/>
      <c r="BH57" s="110"/>
      <c r="BI57" s="102"/>
      <c r="BJ57" s="193"/>
      <c r="BK57" s="84"/>
      <c r="BL57" s="85"/>
      <c r="BM57" s="190"/>
      <c r="BN57" s="190"/>
      <c r="BO57" s="156">
        <f>IFERROR((BA44+BI44+BR44)/(AZ44+BH44+BQ44),"-")</f>
        <v>1</v>
      </c>
      <c r="BP57" s="63"/>
      <c r="BQ57" s="110"/>
      <c r="BR57" s="156">
        <f>iferror(BA44/AZ44,"-")</f>
        <v>1</v>
      </c>
      <c r="BS57" s="63"/>
      <c r="BT57" s="110"/>
      <c r="BU57" s="156" t="str">
        <f>iferror(BI44/BH44,"-")</f>
        <v>-</v>
      </c>
      <c r="BV57" s="63"/>
      <c r="BW57" s="110"/>
      <c r="BX57" s="156">
        <f>iferror(BR44/BQ44,"-")</f>
        <v>1</v>
      </c>
      <c r="BY57" s="63"/>
      <c r="BZ57" s="110"/>
      <c r="CA57" s="110"/>
      <c r="CB57" s="110"/>
      <c r="CC57" s="110"/>
      <c r="CD57" s="156">
        <f>IFERROR((BA44+BI44+BR44+W44+AE44+AN44)/(AZ44+BH44+BQ44+V44+AD44+AM44),"-")</f>
        <v>0.640625</v>
      </c>
      <c r="CE57" s="63"/>
      <c r="CF57" s="110"/>
      <c r="CG57" s="110"/>
      <c r="CH57" s="110"/>
    </row>
    <row r="58" ht="15.75" customHeight="1">
      <c r="A58" s="110"/>
      <c r="B58" s="110"/>
      <c r="C58" s="110"/>
      <c r="D58" s="110"/>
      <c r="E58" s="110"/>
      <c r="F58" s="110"/>
      <c r="G58" s="110"/>
      <c r="H58" s="110"/>
      <c r="I58" s="110"/>
      <c r="J58" s="194" t="s">
        <v>137</v>
      </c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63"/>
      <c r="X58" s="62"/>
      <c r="Y58" s="63"/>
      <c r="Z58" s="190"/>
      <c r="AA58" s="190"/>
      <c r="AB58" s="190"/>
      <c r="AC58" s="110"/>
      <c r="AD58" s="110"/>
      <c r="AE58" s="196"/>
      <c r="AF58" s="163"/>
      <c r="AG58" s="62"/>
      <c r="AH58" s="63"/>
      <c r="AI58" s="190"/>
      <c r="AJ58" s="190"/>
      <c r="AK58" s="171"/>
      <c r="AL58" s="160"/>
      <c r="AM58" s="110"/>
      <c r="AN58" s="171"/>
      <c r="AO58" s="160"/>
      <c r="AP58" s="110"/>
      <c r="AQ58" s="171"/>
      <c r="AR58" s="160"/>
      <c r="AS58" s="110"/>
      <c r="AT58" s="171"/>
      <c r="AU58" s="160"/>
      <c r="AV58" s="138"/>
      <c r="AW58" s="84"/>
      <c r="AX58" s="84"/>
      <c r="AY58" s="85"/>
      <c r="AZ58" s="110"/>
      <c r="BA58" s="163"/>
      <c r="BB58" s="62"/>
      <c r="BC58" s="63"/>
      <c r="BD58" s="190"/>
      <c r="BE58" s="190"/>
      <c r="BF58" s="190"/>
      <c r="BG58" s="110"/>
      <c r="BH58" s="110"/>
      <c r="BI58" s="196"/>
      <c r="BJ58" s="163"/>
      <c r="BK58" s="62"/>
      <c r="BL58" s="63"/>
      <c r="BM58" s="190"/>
      <c r="BN58" s="190"/>
      <c r="BO58" s="171"/>
      <c r="BP58" s="160"/>
      <c r="BQ58" s="110"/>
      <c r="BR58" s="171"/>
      <c r="BS58" s="160"/>
      <c r="BT58" s="110"/>
      <c r="BU58" s="171"/>
      <c r="BV58" s="160"/>
      <c r="BW58" s="110"/>
      <c r="BX58" s="171"/>
      <c r="BY58" s="160"/>
      <c r="BZ58" s="305"/>
      <c r="CA58" s="197"/>
      <c r="CB58" s="197"/>
      <c r="CC58" s="197"/>
      <c r="CD58" s="171"/>
      <c r="CE58" s="160"/>
      <c r="CF58" s="197"/>
      <c r="CG58" s="197"/>
      <c r="CH58" s="306"/>
    </row>
    <row r="59" ht="15.75" customHeight="1">
      <c r="A59" s="110"/>
      <c r="B59" s="110"/>
      <c r="C59" s="110"/>
      <c r="D59" s="110"/>
      <c r="E59" s="110"/>
      <c r="F59" s="110"/>
      <c r="G59" s="110"/>
      <c r="H59" s="110"/>
      <c r="I59" s="110"/>
      <c r="J59" s="198" t="s">
        <v>138</v>
      </c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71"/>
      <c r="Y59" s="160"/>
      <c r="Z59" s="190"/>
      <c r="AA59" s="190"/>
      <c r="AB59" s="190"/>
      <c r="AC59" s="110"/>
      <c r="AD59" s="110"/>
      <c r="AE59" s="196"/>
      <c r="AF59" s="171"/>
      <c r="AH59" s="160"/>
      <c r="AI59" s="190"/>
      <c r="AJ59" s="190"/>
      <c r="AK59" s="175"/>
      <c r="AL59" s="146"/>
      <c r="AM59" s="110"/>
      <c r="AN59" s="175"/>
      <c r="AO59" s="146"/>
      <c r="AP59" s="110"/>
      <c r="AQ59" s="175"/>
      <c r="AR59" s="146"/>
      <c r="AS59" s="110"/>
      <c r="AT59" s="175"/>
      <c r="AU59" s="146"/>
      <c r="AV59" s="152"/>
      <c r="AW59" s="85"/>
      <c r="AX59" s="152"/>
      <c r="AY59" s="85"/>
      <c r="AZ59" s="110"/>
      <c r="BA59" s="171"/>
      <c r="BC59" s="160"/>
      <c r="BD59" s="190"/>
      <c r="BE59" s="190"/>
      <c r="BF59" s="190"/>
      <c r="BG59" s="110"/>
      <c r="BH59" s="110"/>
      <c r="BI59" s="196"/>
      <c r="BJ59" s="171"/>
      <c r="BL59" s="160"/>
      <c r="BM59" s="190"/>
      <c r="BN59" s="190"/>
      <c r="BO59" s="175"/>
      <c r="BP59" s="146"/>
      <c r="BQ59" s="110"/>
      <c r="BR59" s="175"/>
      <c r="BS59" s="146"/>
      <c r="BT59" s="110"/>
      <c r="BU59" s="175"/>
      <c r="BV59" s="146"/>
      <c r="BW59" s="110"/>
      <c r="BX59" s="175"/>
      <c r="BY59" s="146"/>
      <c r="BZ59" s="201"/>
      <c r="CA59" s="199"/>
      <c r="CB59" s="199"/>
      <c r="CC59" s="199"/>
      <c r="CD59" s="175"/>
      <c r="CE59" s="146"/>
      <c r="CF59" s="199"/>
      <c r="CG59" s="199"/>
      <c r="CH59" s="202"/>
    </row>
    <row r="60" ht="15.75" customHeight="1">
      <c r="A60" s="110"/>
      <c r="B60" s="110"/>
      <c r="C60" s="110"/>
      <c r="D60" s="110"/>
      <c r="E60" s="110"/>
      <c r="F60" s="110"/>
      <c r="G60" s="110"/>
      <c r="H60" s="110"/>
      <c r="I60" s="110"/>
      <c r="J60" s="20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75"/>
      <c r="X60" s="145"/>
      <c r="Y60" s="146"/>
      <c r="Z60" s="190"/>
      <c r="AA60" s="190"/>
      <c r="AB60" s="190"/>
      <c r="AC60" s="110"/>
      <c r="AD60" s="110"/>
      <c r="AE60" s="196"/>
      <c r="AF60" s="175"/>
      <c r="AG60" s="145"/>
      <c r="AH60" s="146"/>
      <c r="AI60" s="190"/>
      <c r="AJ60" s="190"/>
      <c r="AK60" s="190"/>
      <c r="AL60" s="190"/>
      <c r="AM60" s="110"/>
      <c r="AN60" s="110"/>
      <c r="AO60" s="110"/>
      <c r="AP60" s="110"/>
      <c r="AQ60" s="110"/>
      <c r="AR60" s="110"/>
      <c r="AS60" s="110"/>
      <c r="AT60" s="110"/>
      <c r="AU60" s="110"/>
      <c r="AV60" s="163"/>
      <c r="AW60" s="63"/>
      <c r="AX60" s="163"/>
      <c r="AY60" s="63"/>
      <c r="AZ60" s="110"/>
      <c r="BA60" s="175"/>
      <c r="BB60" s="145"/>
      <c r="BC60" s="146"/>
      <c r="BD60" s="190"/>
      <c r="BE60" s="190"/>
      <c r="BF60" s="190"/>
      <c r="BG60" s="110"/>
      <c r="BH60" s="110"/>
      <c r="BI60" s="196"/>
      <c r="BJ60" s="175"/>
      <c r="BK60" s="145"/>
      <c r="BL60" s="146"/>
      <c r="BM60" s="190"/>
      <c r="BN60" s="190"/>
      <c r="BO60" s="190"/>
      <c r="BP60" s="190"/>
      <c r="BQ60" s="110"/>
      <c r="BR60" s="110"/>
      <c r="BS60" s="110"/>
      <c r="BT60" s="110"/>
      <c r="BU60" s="110"/>
      <c r="BV60" s="110"/>
      <c r="BW60" s="110"/>
      <c r="BX60" s="110"/>
      <c r="BY60" s="110"/>
      <c r="BZ60" s="201"/>
      <c r="CA60" s="199"/>
      <c r="CB60" s="199"/>
      <c r="CC60" s="199"/>
      <c r="CD60" s="199"/>
      <c r="CE60" s="199"/>
      <c r="CF60" s="199"/>
      <c r="CG60" s="199"/>
      <c r="CH60" s="202"/>
    </row>
    <row r="61" ht="15.75" customHeight="1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90"/>
      <c r="AA61" s="190"/>
      <c r="AB61" s="190"/>
      <c r="AC61" s="110"/>
      <c r="AD61" s="110"/>
      <c r="AE61" s="110"/>
      <c r="AF61" s="110"/>
      <c r="AG61" s="110"/>
      <c r="AH61" s="110"/>
      <c r="AI61" s="190"/>
      <c r="AJ61" s="190"/>
      <c r="AK61" s="190"/>
      <c r="AL61" s="190"/>
      <c r="AM61" s="110"/>
      <c r="AN61" s="110"/>
      <c r="AO61" s="110"/>
      <c r="AP61" s="110"/>
      <c r="AQ61" s="110"/>
      <c r="AR61" s="110"/>
      <c r="AS61" s="110"/>
      <c r="AT61" s="110"/>
      <c r="AU61" s="110"/>
      <c r="AV61" s="171"/>
      <c r="AW61" s="160"/>
      <c r="AX61" s="171"/>
      <c r="AY61" s="160"/>
      <c r="AZ61" s="110"/>
      <c r="BA61" s="110"/>
      <c r="BB61" s="110"/>
      <c r="BC61" s="110"/>
      <c r="BD61" s="190"/>
      <c r="BE61" s="190"/>
      <c r="BF61" s="190"/>
      <c r="BG61" s="110"/>
      <c r="BH61" s="110"/>
      <c r="BI61" s="110"/>
      <c r="BJ61" s="110"/>
      <c r="BK61" s="110"/>
      <c r="BL61" s="110"/>
      <c r="BM61" s="190"/>
      <c r="BN61" s="190"/>
      <c r="BO61" s="190"/>
      <c r="BP61" s="190"/>
      <c r="BQ61" s="110"/>
      <c r="BR61" s="110"/>
      <c r="BS61" s="110"/>
      <c r="BT61" s="110"/>
      <c r="BU61" s="110"/>
      <c r="BV61" s="110"/>
      <c r="BW61" s="110"/>
      <c r="BX61" s="110"/>
      <c r="BY61" s="110"/>
      <c r="BZ61" s="201"/>
      <c r="CA61" s="199"/>
      <c r="CB61" s="199"/>
      <c r="CC61" s="199"/>
      <c r="CD61" s="199"/>
      <c r="CE61" s="199"/>
      <c r="CF61" s="199"/>
      <c r="CG61" s="199"/>
      <c r="CH61" s="202"/>
    </row>
    <row r="62" ht="15.75" customHeight="1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90"/>
      <c r="AA62" s="190"/>
      <c r="AB62" s="190"/>
      <c r="AC62" s="110"/>
      <c r="AD62" s="110"/>
      <c r="AE62" s="110"/>
      <c r="AF62" s="110"/>
      <c r="AG62" s="110"/>
      <c r="AH62" s="110"/>
      <c r="AI62" s="190"/>
      <c r="AJ62" s="190"/>
      <c r="AK62" s="190"/>
      <c r="AL62" s="190"/>
      <c r="AM62" s="110"/>
      <c r="AN62" s="110"/>
      <c r="AO62" s="110"/>
      <c r="AP62" s="110"/>
      <c r="AQ62" s="110"/>
      <c r="AR62" s="110"/>
      <c r="AS62" s="110"/>
      <c r="AT62" s="110"/>
      <c r="AU62" s="110"/>
      <c r="AV62" s="175"/>
      <c r="AW62" s="146"/>
      <c r="AX62" s="175"/>
      <c r="AY62" s="146"/>
      <c r="AZ62" s="110"/>
      <c r="BA62" s="110"/>
      <c r="BB62" s="110"/>
      <c r="BC62" s="110"/>
      <c r="BD62" s="190"/>
      <c r="BE62" s="190"/>
      <c r="BF62" s="190"/>
      <c r="BG62" s="110"/>
      <c r="BH62" s="110"/>
      <c r="BI62" s="110"/>
      <c r="BJ62" s="110"/>
      <c r="BK62" s="110"/>
      <c r="BL62" s="110"/>
      <c r="BM62" s="190"/>
      <c r="BN62" s="190"/>
      <c r="BO62" s="190"/>
      <c r="BP62" s="190"/>
      <c r="BQ62" s="110"/>
      <c r="BR62" s="110"/>
      <c r="BS62" s="110"/>
      <c r="BT62" s="110"/>
      <c r="BU62" s="110"/>
      <c r="BV62" s="110"/>
      <c r="BW62" s="110"/>
      <c r="BX62" s="110"/>
      <c r="BY62" s="110"/>
      <c r="BZ62" s="203"/>
      <c r="CA62" s="204"/>
      <c r="CB62" s="204"/>
      <c r="CC62" s="204"/>
      <c r="CD62" s="204"/>
      <c r="CE62" s="204"/>
      <c r="CF62" s="204"/>
      <c r="CG62" s="204"/>
      <c r="CH62" s="205"/>
    </row>
    <row r="63" ht="15.75" customHeight="1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90"/>
      <c r="AA63" s="190"/>
      <c r="AB63" s="190"/>
      <c r="AC63" s="110"/>
      <c r="AD63" s="110"/>
      <c r="AE63" s="110"/>
      <c r="AF63" s="110"/>
      <c r="AG63" s="110"/>
      <c r="AH63" s="110"/>
      <c r="AI63" s="190"/>
      <c r="AJ63" s="190"/>
      <c r="AK63" s="190"/>
      <c r="AL63" s="190"/>
      <c r="AM63" s="110"/>
      <c r="AN63" s="110"/>
      <c r="AO63" s="110"/>
      <c r="AP63" s="110"/>
      <c r="AQ63" s="110"/>
      <c r="AR63" s="110"/>
      <c r="AS63" s="110"/>
      <c r="AT63" s="110"/>
      <c r="AU63" s="110"/>
      <c r="AV63" s="152"/>
      <c r="AW63" s="85"/>
      <c r="AX63" s="152"/>
      <c r="AY63" s="85"/>
      <c r="AZ63" s="110"/>
      <c r="BA63" s="110"/>
      <c r="BB63" s="110"/>
      <c r="BC63" s="110"/>
      <c r="BD63" s="110"/>
      <c r="BE63" s="110"/>
      <c r="BF63" s="110"/>
      <c r="BG63" s="110"/>
      <c r="BH63" s="110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10"/>
      <c r="BU63" s="110"/>
      <c r="BV63" s="110"/>
      <c r="BW63" s="110"/>
      <c r="BX63" s="110"/>
      <c r="BY63" s="110"/>
      <c r="BZ63" s="110"/>
      <c r="CA63" s="110"/>
      <c r="CB63" s="110"/>
      <c r="CC63" s="110"/>
      <c r="CD63" s="110"/>
      <c r="CE63" s="110"/>
      <c r="CF63" s="110"/>
      <c r="CG63" s="110"/>
      <c r="CH63" s="110"/>
    </row>
    <row r="64" ht="15.75" customHeight="1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90"/>
      <c r="AA64" s="190"/>
      <c r="AB64" s="190"/>
      <c r="AC64" s="110"/>
      <c r="AD64" s="110"/>
      <c r="AE64" s="110"/>
      <c r="AF64" s="110"/>
      <c r="AG64" s="110"/>
      <c r="AH64" s="110"/>
      <c r="AI64" s="190"/>
      <c r="AJ64" s="190"/>
      <c r="AK64" s="190"/>
      <c r="AL64" s="190"/>
      <c r="AM64" s="110"/>
      <c r="AN64" s="110"/>
      <c r="AO64" s="110"/>
      <c r="AP64" s="110"/>
      <c r="AQ64" s="110"/>
      <c r="AR64" s="110"/>
      <c r="AS64" s="110"/>
      <c r="AT64" s="110"/>
      <c r="AU64" s="110"/>
      <c r="AV64" s="163"/>
      <c r="AW64" s="63"/>
      <c r="AX64" s="167"/>
      <c r="AY64" s="16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0"/>
      <c r="BN64" s="110"/>
      <c r="BO64" s="110"/>
      <c r="BP64" s="110"/>
      <c r="BQ64" s="110"/>
      <c r="BR64" s="110"/>
      <c r="BS64" s="110"/>
      <c r="BT64" s="110"/>
      <c r="BU64" s="110"/>
      <c r="BV64" s="110"/>
      <c r="BW64" s="110"/>
      <c r="BX64" s="110"/>
      <c r="BY64" s="110"/>
      <c r="BZ64" s="110"/>
      <c r="CA64" s="110"/>
      <c r="CB64" s="110"/>
      <c r="CC64" s="110"/>
      <c r="CD64" s="110"/>
      <c r="CE64" s="110"/>
      <c r="CF64" s="110"/>
      <c r="CG64" s="110"/>
      <c r="CH64" s="110"/>
    </row>
    <row r="65" ht="15.75" customHeight="1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90"/>
      <c r="AA65" s="190"/>
      <c r="AB65" s="190"/>
      <c r="AC65" s="110"/>
      <c r="AD65" s="110"/>
      <c r="AE65" s="110"/>
      <c r="AF65" s="110"/>
      <c r="AG65" s="110"/>
      <c r="AH65" s="110"/>
      <c r="AI65" s="190"/>
      <c r="AJ65" s="190"/>
      <c r="AK65" s="190"/>
      <c r="AL65" s="190"/>
      <c r="AM65" s="110"/>
      <c r="AN65" s="110"/>
      <c r="AO65" s="110"/>
      <c r="AP65" s="110"/>
      <c r="AQ65" s="110"/>
      <c r="AR65" s="110"/>
      <c r="AS65" s="110"/>
      <c r="AT65" s="110"/>
      <c r="AU65" s="110"/>
      <c r="AV65" s="171"/>
      <c r="AW65" s="160"/>
      <c r="AY65" s="160"/>
      <c r="AZ65" s="110"/>
      <c r="BA65" s="110"/>
      <c r="BB65" s="110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0"/>
      <c r="BO65" s="110"/>
      <c r="BP65" s="110"/>
      <c r="BQ65" s="110"/>
      <c r="BR65" s="110"/>
      <c r="BS65" s="110"/>
      <c r="BT65" s="110"/>
      <c r="BU65" s="110"/>
      <c r="BV65" s="110"/>
      <c r="BW65" s="110"/>
      <c r="BX65" s="110"/>
      <c r="BY65" s="110"/>
      <c r="BZ65" s="110"/>
      <c r="CA65" s="110"/>
      <c r="CB65" s="110"/>
      <c r="CC65" s="110"/>
      <c r="CD65" s="110"/>
      <c r="CE65" s="110"/>
      <c r="CF65" s="110"/>
      <c r="CG65" s="110"/>
      <c r="CH65" s="110"/>
    </row>
    <row r="66" ht="15.75" customHeight="1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75"/>
      <c r="AW66" s="146"/>
      <c r="AX66" s="145"/>
      <c r="AY66" s="146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0"/>
      <c r="BO66" s="110"/>
      <c r="BP66" s="110"/>
      <c r="BQ66" s="110"/>
      <c r="BR66" s="110"/>
      <c r="BS66" s="110"/>
      <c r="BT66" s="110"/>
      <c r="BU66" s="110"/>
      <c r="BV66" s="110"/>
      <c r="BW66" s="110"/>
      <c r="BX66" s="110"/>
      <c r="BY66" s="110"/>
      <c r="BZ66" s="110"/>
      <c r="CA66" s="110"/>
      <c r="CB66" s="110"/>
      <c r="CC66" s="110"/>
      <c r="CD66" s="110"/>
      <c r="CE66" s="110"/>
      <c r="CF66" s="110"/>
      <c r="CG66" s="110"/>
      <c r="CH66" s="110"/>
    </row>
    <row r="67" ht="15.75" customHeight="1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0"/>
      <c r="BO67" s="110"/>
      <c r="BP67" s="110"/>
      <c r="BQ67" s="110"/>
      <c r="BR67" s="110"/>
      <c r="BS67" s="110"/>
      <c r="BT67" s="110"/>
      <c r="BU67" s="110"/>
      <c r="BV67" s="110"/>
      <c r="BW67" s="110"/>
      <c r="BX67" s="110"/>
      <c r="BY67" s="110"/>
      <c r="BZ67" s="110"/>
      <c r="CA67" s="110"/>
      <c r="CB67" s="110"/>
      <c r="CC67" s="110"/>
      <c r="CD67" s="110"/>
      <c r="CE67" s="110"/>
      <c r="CF67" s="110"/>
      <c r="CG67" s="110"/>
      <c r="CH67" s="110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8">
    <mergeCell ref="CA47:CB47"/>
    <mergeCell ref="CD47:CE47"/>
    <mergeCell ref="AT47:AU47"/>
    <mergeCell ref="AW47:AX47"/>
    <mergeCell ref="AZ47:BD47"/>
    <mergeCell ref="BO47:BP47"/>
    <mergeCell ref="BR47:BS47"/>
    <mergeCell ref="BU47:BV47"/>
    <mergeCell ref="BX47:BY47"/>
    <mergeCell ref="B1:B2"/>
    <mergeCell ref="G2:K2"/>
    <mergeCell ref="A3:B4"/>
    <mergeCell ref="G3:K3"/>
    <mergeCell ref="W3:X3"/>
    <mergeCell ref="W4:X4"/>
    <mergeCell ref="A5:B5"/>
    <mergeCell ref="BZ7:CF8"/>
    <mergeCell ref="CD10:CF11"/>
    <mergeCell ref="BZ11:CB11"/>
    <mergeCell ref="W5:X5"/>
    <mergeCell ref="W6:X6"/>
    <mergeCell ref="W7:X7"/>
    <mergeCell ref="AV7:AX8"/>
    <mergeCell ref="W8:X8"/>
    <mergeCell ref="V10:AX10"/>
    <mergeCell ref="AZ10:CB10"/>
    <mergeCell ref="BH11:BO11"/>
    <mergeCell ref="BQ11:BX11"/>
    <mergeCell ref="M11:O11"/>
    <mergeCell ref="Q11:S11"/>
    <mergeCell ref="V11:AB11"/>
    <mergeCell ref="AD11:AK11"/>
    <mergeCell ref="AM11:AT11"/>
    <mergeCell ref="AV11:AX11"/>
    <mergeCell ref="AZ11:BF11"/>
    <mergeCell ref="G4:H4"/>
    <mergeCell ref="G5:H5"/>
    <mergeCell ref="G6:H6"/>
    <mergeCell ref="G7:H7"/>
    <mergeCell ref="G8:H8"/>
    <mergeCell ref="G9:H9"/>
    <mergeCell ref="I11:K11"/>
    <mergeCell ref="BU48:BV48"/>
    <mergeCell ref="BX48:BY48"/>
    <mergeCell ref="CD48:CE48"/>
    <mergeCell ref="I47:K47"/>
    <mergeCell ref="I48:K48"/>
    <mergeCell ref="AT48:AU48"/>
    <mergeCell ref="AZ48:BA48"/>
    <mergeCell ref="BC48:BD48"/>
    <mergeCell ref="BO48:BP48"/>
    <mergeCell ref="BR48:BS48"/>
    <mergeCell ref="AT49:AU51"/>
    <mergeCell ref="AT52:AU52"/>
    <mergeCell ref="AN47:AO47"/>
    <mergeCell ref="AN48:AO48"/>
    <mergeCell ref="AK49:AL51"/>
    <mergeCell ref="AQ49:AR51"/>
    <mergeCell ref="AV49:AV51"/>
    <mergeCell ref="AK52:AL52"/>
    <mergeCell ref="AQ52:AR52"/>
    <mergeCell ref="AT56:AU56"/>
    <mergeCell ref="AT57:AU59"/>
    <mergeCell ref="AV60:AW62"/>
    <mergeCell ref="AX60:AY62"/>
    <mergeCell ref="AV63:AW63"/>
    <mergeCell ref="AX63:AY63"/>
    <mergeCell ref="AV64:AW66"/>
    <mergeCell ref="AX64:AY66"/>
    <mergeCell ref="AK56:AL56"/>
    <mergeCell ref="AN56:AO56"/>
    <mergeCell ref="AQ56:AR56"/>
    <mergeCell ref="AF57:AH57"/>
    <mergeCell ref="AK57:AL59"/>
    <mergeCell ref="AN57:AO59"/>
    <mergeCell ref="AQ57:AR59"/>
    <mergeCell ref="AF58:AH60"/>
    <mergeCell ref="BR49:BS51"/>
    <mergeCell ref="BR52:BS52"/>
    <mergeCell ref="AW49:AW51"/>
    <mergeCell ref="AX49:AX51"/>
    <mergeCell ref="AZ49:BA51"/>
    <mergeCell ref="BO49:BP51"/>
    <mergeCell ref="BU49:BV51"/>
    <mergeCell ref="AZ52:BA52"/>
    <mergeCell ref="BO52:BP52"/>
    <mergeCell ref="BU52:BV52"/>
    <mergeCell ref="Y53:Z55"/>
    <mergeCell ref="AA53:AA55"/>
    <mergeCell ref="W57:Y57"/>
    <mergeCell ref="W58:Y60"/>
    <mergeCell ref="V48:W48"/>
    <mergeCell ref="Y48:Z48"/>
    <mergeCell ref="V49:W51"/>
    <mergeCell ref="Y49:Z51"/>
    <mergeCell ref="V52:W52"/>
    <mergeCell ref="Y52:Z52"/>
    <mergeCell ref="V53:W55"/>
    <mergeCell ref="BU53:BV55"/>
    <mergeCell ref="BX53:BY55"/>
    <mergeCell ref="BU56:BV56"/>
    <mergeCell ref="BX56:BY56"/>
    <mergeCell ref="CD56:CE56"/>
    <mergeCell ref="CD57:CE59"/>
    <mergeCell ref="BR53:BS55"/>
    <mergeCell ref="BR56:BS56"/>
    <mergeCell ref="BO57:BP59"/>
    <mergeCell ref="BR57:BS59"/>
    <mergeCell ref="BU57:BV59"/>
    <mergeCell ref="BX57:BY59"/>
    <mergeCell ref="BA57:BC57"/>
    <mergeCell ref="BJ57:BL57"/>
    <mergeCell ref="AV58:AY58"/>
    <mergeCell ref="BA58:BC60"/>
    <mergeCell ref="BJ58:BL60"/>
    <mergeCell ref="AV59:AW59"/>
    <mergeCell ref="AX59:AY59"/>
    <mergeCell ref="AV53:AV55"/>
    <mergeCell ref="AW53:AW55"/>
    <mergeCell ref="AX53:AX55"/>
    <mergeCell ref="AZ53:BA55"/>
    <mergeCell ref="BN53:BN55"/>
    <mergeCell ref="BO53:BP55"/>
    <mergeCell ref="BO56:BP56"/>
    <mergeCell ref="M47:O47"/>
    <mergeCell ref="V47:Z47"/>
    <mergeCell ref="AK47:AL47"/>
    <mergeCell ref="AQ47:AR47"/>
    <mergeCell ref="F48:G48"/>
    <mergeCell ref="M48:O48"/>
    <mergeCell ref="AK48:AL48"/>
    <mergeCell ref="AQ48:AR48"/>
    <mergeCell ref="M49:O51"/>
    <mergeCell ref="M52:O52"/>
    <mergeCell ref="M53:O55"/>
    <mergeCell ref="Q53:S55"/>
    <mergeCell ref="BC49:BD51"/>
    <mergeCell ref="BC52:BD52"/>
    <mergeCell ref="BC53:BD55"/>
    <mergeCell ref="BE53:BE55"/>
    <mergeCell ref="F52:G52"/>
    <mergeCell ref="F53:G55"/>
    <mergeCell ref="I53:K55"/>
    <mergeCell ref="Q47:S47"/>
    <mergeCell ref="Q48:S48"/>
    <mergeCell ref="F49:G51"/>
    <mergeCell ref="I49:K51"/>
    <mergeCell ref="Q49:S51"/>
    <mergeCell ref="I52:K52"/>
    <mergeCell ref="Q52:S52"/>
    <mergeCell ref="AN49:AO51"/>
    <mergeCell ref="AN52:AO52"/>
    <mergeCell ref="AJ53:AJ55"/>
    <mergeCell ref="AK53:AL55"/>
    <mergeCell ref="AN53:AO55"/>
    <mergeCell ref="AQ53:AR55"/>
    <mergeCell ref="AT53:AU55"/>
    <mergeCell ref="BZ53:BZ55"/>
    <mergeCell ref="CA53:CA55"/>
    <mergeCell ref="CB53:CB55"/>
    <mergeCell ref="CD53:CE55"/>
    <mergeCell ref="BX49:BY51"/>
    <mergeCell ref="BZ49:BZ51"/>
    <mergeCell ref="CA49:CA51"/>
    <mergeCell ref="CB49:CB51"/>
    <mergeCell ref="CD49:CE51"/>
    <mergeCell ref="BX52:BY52"/>
    <mergeCell ref="CD52:CE52"/>
  </mergeCells>
  <conditionalFormatting sqref="E13:F43">
    <cfRule type="containsBlanks" dxfId="1" priority="1">
      <formula>LEN(TRIM(E13))=0</formula>
    </cfRule>
  </conditionalFormatting>
  <conditionalFormatting sqref="E13:F43">
    <cfRule type="containsText" dxfId="0" priority="2" operator="containsText" text="Yes">
      <formula>NOT(ISERROR(SEARCH(("Yes"),(E13))))</formula>
    </cfRule>
  </conditionalFormatting>
  <conditionalFormatting sqref="E13:F43">
    <cfRule type="containsText" dxfId="2" priority="3" operator="containsText" text="No">
      <formula>NOT(ISERROR(SEARCH(("No"),(E13))))</formula>
    </cfRule>
  </conditionalFormatting>
  <conditionalFormatting sqref="I49:J51 M49:N51 Q49:R51">
    <cfRule type="cellIs" dxfId="0" priority="4" operator="greaterThan">
      <formula>"40%"</formula>
    </cfRule>
  </conditionalFormatting>
  <conditionalFormatting sqref="I49:J51 M49:N51 Q49:R51">
    <cfRule type="beginsWith" dxfId="3" priority="5" operator="beginsWith" text="3">
      <formula>LEFT((I49),LEN("3"))=("3")</formula>
    </cfRule>
  </conditionalFormatting>
  <conditionalFormatting sqref="I49:J51 M49:N51 Q49:R51">
    <cfRule type="cellIs" dxfId="4" priority="6" operator="lessThan">
      <formula>30</formula>
    </cfRule>
  </conditionalFormatting>
  <conditionalFormatting sqref="I53:J55 M53:N55 Q53:R55">
    <cfRule type="cellIs" dxfId="0" priority="7" operator="greaterThan">
      <formula>"15%"</formula>
    </cfRule>
  </conditionalFormatting>
  <conditionalFormatting sqref="I53:J55 M53:N55 Q53:R55">
    <cfRule type="cellIs" dxfId="3" priority="8" operator="between">
      <formula>"10%"</formula>
      <formula>"15%"</formula>
    </cfRule>
  </conditionalFormatting>
  <conditionalFormatting sqref="I53:J55 M53:N55 Q53:R55">
    <cfRule type="cellIs" dxfId="2" priority="9" operator="lessThan">
      <formula>"10%"</formula>
    </cfRule>
  </conditionalFormatting>
  <conditionalFormatting sqref="F49:G51">
    <cfRule type="cellIs" dxfId="0" priority="10" operator="lessThan">
      <formula>25</formula>
    </cfRule>
  </conditionalFormatting>
  <conditionalFormatting sqref="F49:G51">
    <cfRule type="cellIs" dxfId="1" priority="11" operator="between">
      <formula>25.1</formula>
      <formula>35</formula>
    </cfRule>
  </conditionalFormatting>
  <conditionalFormatting sqref="F53:G55">
    <cfRule type="cellIs" dxfId="0" priority="12" operator="greaterThan">
      <formula>"125%"</formula>
    </cfRule>
  </conditionalFormatting>
  <conditionalFormatting sqref="F53:G55">
    <cfRule type="cellIs" dxfId="1" priority="13" operator="between">
      <formula>"100%"</formula>
      <formula>"124.90%"</formula>
    </cfRule>
  </conditionalFormatting>
  <conditionalFormatting sqref="F53:G55">
    <cfRule type="cellIs" dxfId="2" priority="14" operator="lessThan">
      <formula>"99.90%"</formula>
    </cfRule>
  </conditionalFormatting>
  <conditionalFormatting sqref="V49:W51 AZ49:BA51">
    <cfRule type="cellIs" dxfId="0" priority="15" operator="greaterThan">
      <formula>"85%"</formula>
    </cfRule>
  </conditionalFormatting>
  <conditionalFormatting sqref="V49:W51 AZ49:BA51">
    <cfRule type="cellIs" dxfId="1" priority="16" operator="between">
      <formula>"70%"</formula>
      <formula>"84.90%"</formula>
    </cfRule>
  </conditionalFormatting>
  <conditionalFormatting sqref="V49:W51 AZ49:BA51">
    <cfRule type="cellIs" dxfId="2" priority="17" operator="lessThan">
      <formula>"69.90%"</formula>
    </cfRule>
  </conditionalFormatting>
  <conditionalFormatting sqref="X53:Z55 AK49 AM49:AN49 AQ49 AT49 BB53:BD55 BO49 BQ49:BR49 BU49 BX49 CD49">
    <cfRule type="cellIs" dxfId="0" priority="18" operator="greaterThan">
      <formula>"30%"</formula>
    </cfRule>
  </conditionalFormatting>
  <conditionalFormatting sqref="X53:Z55 AK49 AM49:AN49 AQ49 AT49 BB53:BD55 BO49 BQ49:BR49 BU49 BX49 CD49">
    <cfRule type="cellIs" dxfId="1" priority="19" operator="between">
      <formula>"20%"</formula>
      <formula>"29.90%"</formula>
    </cfRule>
  </conditionalFormatting>
  <conditionalFormatting sqref="X53:Z55 AK49 AM49:AN49 AQ49 AT49 BB53:BD55 BO49 BQ49:BR49 BU49 BX49 CD49">
    <cfRule type="cellIs" dxfId="2" priority="20" operator="lessThan">
      <formula>"19.99%"</formula>
    </cfRule>
  </conditionalFormatting>
  <conditionalFormatting sqref="V53:W55 AK53 AK57 AM53:AN53 AN57 AQ53 AQ57 AT53 AT57 AZ53:BA55 BO53 BO57 BQ53:BR53 BR57 BU53 BU57 BX53 BX57 CD53 CD57">
    <cfRule type="cellIs" dxfId="0" priority="21" operator="greaterThan">
      <formula>"80%"</formula>
    </cfRule>
  </conditionalFormatting>
  <conditionalFormatting sqref="V53:W55 AK53 AK57 AM53:AN53 AN57 AQ53 AQ57 AT53 AT57 AZ53:BA55 BO53 BO57 BQ53:BR53 BR57 BU53 BU57 BX53 BX57 CD53 CD57">
    <cfRule type="cellIs" dxfId="1" priority="22" operator="between">
      <formula>"70%"</formula>
      <formula>"79.99%"</formula>
    </cfRule>
  </conditionalFormatting>
  <conditionalFormatting sqref="V53:W55 AK53 AK57 AM53:AN53 AN57 AQ53 AQ57 AT53 AT57 AZ53:BA55 BO53 BO57 BQ53:BR53 BR57 BU53 BU57 BX53 BX57 CD53 CD57">
    <cfRule type="cellIs" dxfId="2" priority="23" operator="lessThan">
      <formula>"69.99%"</formula>
    </cfRule>
  </conditionalFormatting>
  <conditionalFormatting sqref="AV49:AV51 BZ49:BZ51">
    <cfRule type="cellIs" dxfId="0" priority="24" operator="lessThan">
      <formula>150</formula>
    </cfRule>
  </conditionalFormatting>
  <conditionalFormatting sqref="AV49:AV51 BZ49:BZ51">
    <cfRule type="cellIs" dxfId="1" priority="25" operator="between">
      <formula>150.01</formula>
      <formula>250</formula>
    </cfRule>
  </conditionalFormatting>
  <conditionalFormatting sqref="AV49:AV51 BZ49:BZ51">
    <cfRule type="cellIs" dxfId="2" priority="26" operator="greaterThan">
      <formula>250.01</formula>
    </cfRule>
  </conditionalFormatting>
  <conditionalFormatting sqref="AW49:AW51 CA49:CA51">
    <cfRule type="cellIs" dxfId="0" priority="27" operator="lessThan">
      <formula>300</formula>
    </cfRule>
  </conditionalFormatting>
  <conditionalFormatting sqref="AW49:AW51 CA49:CA51">
    <cfRule type="cellIs" dxfId="1" priority="28" operator="between">
      <formula>300.01</formula>
      <formula>400</formula>
    </cfRule>
  </conditionalFormatting>
  <conditionalFormatting sqref="AW49:AW51 CA49:CA51">
    <cfRule type="cellIs" dxfId="2" priority="29" operator="greaterThan">
      <formula>400.01</formula>
    </cfRule>
  </conditionalFormatting>
  <conditionalFormatting sqref="AX49:AX51 CB49:CB51">
    <cfRule type="cellIs" dxfId="0" priority="30" operator="greaterThan">
      <formula>"120%"</formula>
    </cfRule>
  </conditionalFormatting>
  <conditionalFormatting sqref="AX49:AX51 CB49:CB51">
    <cfRule type="cellIs" dxfId="1" priority="31" operator="between">
      <formula>"100%"</formula>
      <formula>"119.99%"</formula>
    </cfRule>
  </conditionalFormatting>
  <conditionalFormatting sqref="AX49:AX51 CB49:CB51">
    <cfRule type="cellIs" dxfId="2" priority="32" operator="lessThan">
      <formula>"99.99%"</formula>
    </cfRule>
  </conditionalFormatting>
  <conditionalFormatting sqref="AX53:AX55 CB53:CB55">
    <cfRule type="cellIs" dxfId="0" priority="33" operator="greaterThan">
      <formula>"500%"</formula>
    </cfRule>
  </conditionalFormatting>
  <conditionalFormatting sqref="AX53:AX55 CB53:CB55">
    <cfRule type="cellIs" dxfId="1" priority="34" operator="between">
      <formula>"250%"</formula>
      <formula>"499.99%"</formula>
    </cfRule>
  </conditionalFormatting>
  <conditionalFormatting sqref="AX53:AX55 CB53:CB55">
    <cfRule type="cellIs" dxfId="2" priority="35" operator="lessThan">
      <formula>"249.99%"</formula>
    </cfRule>
  </conditionalFormatting>
  <conditionalFormatting sqref="F49:G51">
    <cfRule type="cellIs" dxfId="2" priority="36" operator="greaterThan">
      <formula>35.01</formula>
    </cfRule>
  </conditionalFormatting>
  <dataValidations>
    <dataValidation type="list" allowBlank="1" sqref="E13:F43">
      <formula1>"Yes,No"</formula1>
    </dataValidation>
  </dataValidations>
  <hyperlinks>
    <hyperlink r:id="rId2" ref="A3"/>
  </hyperlinks>
  <drawing r:id="rId3"/>
  <legacyDrawing r:id="rId4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 outlineLevelCol="2"/>
  <cols>
    <col customWidth="1" min="1" max="1" width="6.75"/>
    <col customWidth="1" min="2" max="2" width="8.13"/>
    <col customWidth="1" min="3" max="3" width="7.25" outlineLevel="1"/>
    <col customWidth="1" min="4" max="4" width="8.75" outlineLevel="1"/>
    <col customWidth="1" min="5" max="5" width="8.0" outlineLevel="1"/>
    <col customWidth="1" min="6" max="6" width="8.13" outlineLevel="1"/>
    <col customWidth="1" min="7" max="7" width="13.13"/>
    <col customWidth="1" min="8" max="8" width="9.75"/>
    <col customWidth="1" min="9" max="9" width="9.5"/>
    <col customWidth="1" min="10" max="10" width="14.13"/>
    <col customWidth="1" min="11" max="11" width="9.5"/>
    <col customWidth="1" hidden="1" min="12" max="12" width="6.38" outlineLevel="1"/>
    <col customWidth="1" hidden="1" min="13" max="17" width="9.5" outlineLevel="1"/>
    <col customWidth="1" hidden="1" min="18" max="18" width="7.25" outlineLevel="2"/>
    <col customWidth="1" hidden="1" min="19" max="23" width="9.5" outlineLevel="2"/>
    <col customWidth="1" hidden="1" min="24" max="24" width="9.5" outlineLevel="1"/>
    <col customWidth="1" min="25" max="25" width="6.88"/>
    <col customWidth="1" min="26" max="27" width="10.25"/>
    <col customWidth="1" min="28" max="29" width="10.5"/>
    <col customWidth="1" min="30" max="30" width="8.63"/>
    <col customWidth="1" min="31" max="31" width="12.88"/>
    <col customWidth="1" min="32" max="32" width="13.88"/>
    <col customWidth="1" min="33" max="33" width="6.88"/>
    <col customWidth="1" min="34" max="36" width="10.25"/>
    <col customWidth="1" min="37" max="38" width="10.5"/>
    <col customWidth="1" min="39" max="39" width="8.63"/>
    <col customWidth="1" min="40" max="40" width="12.88"/>
    <col customWidth="1" min="41" max="41" width="13.88"/>
    <col customWidth="1" min="42" max="46" width="9.5"/>
    <col customWidth="1" min="47" max="47" width="10.5"/>
    <col customWidth="1" min="48" max="48" width="11.0"/>
    <col customWidth="1" min="49" max="50" width="14.0"/>
    <col customWidth="1" min="51" max="51" width="6.75"/>
    <col customWidth="1" min="52" max="57" width="14.0"/>
  </cols>
  <sheetData>
    <row r="1" ht="18.75" customHeight="1">
      <c r="A1" s="56"/>
      <c r="B1" s="57" t="s">
        <v>64</v>
      </c>
      <c r="C1" s="3"/>
      <c r="D1" s="3"/>
      <c r="E1" s="3"/>
      <c r="F1" s="3"/>
      <c r="G1" s="3"/>
      <c r="H1" s="3"/>
      <c r="I1" s="3"/>
      <c r="J1" s="3"/>
      <c r="K1" s="58" t="s">
        <v>65</v>
      </c>
      <c r="L1" s="3"/>
      <c r="M1" s="3"/>
      <c r="N1" s="3"/>
      <c r="O1" s="3"/>
      <c r="P1" s="3"/>
      <c r="Q1" s="58" t="s">
        <v>188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58"/>
      <c r="AG1" s="3"/>
      <c r="AH1" s="3"/>
      <c r="AI1" s="3"/>
      <c r="AJ1" s="3"/>
      <c r="AK1" s="3"/>
      <c r="AL1" s="3"/>
      <c r="AM1" s="3"/>
      <c r="AN1" s="3"/>
      <c r="AO1" s="58"/>
      <c r="AP1" s="58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</row>
    <row r="2" ht="26.25" customHeight="1">
      <c r="A2" s="3"/>
      <c r="C2" s="3"/>
      <c r="D2" s="3"/>
      <c r="E2" s="3"/>
      <c r="F2" s="3"/>
      <c r="G2" s="59">
        <v>44652.0</v>
      </c>
      <c r="H2" s="39"/>
      <c r="I2" s="39"/>
      <c r="J2" s="39"/>
      <c r="K2" s="3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</row>
    <row r="3" ht="18.0" customHeight="1">
      <c r="A3" s="60" t="s">
        <v>67</v>
      </c>
      <c r="C3" s="3"/>
      <c r="D3" s="3"/>
      <c r="E3" s="3"/>
      <c r="F3" s="3"/>
      <c r="G3" s="61" t="s">
        <v>68</v>
      </c>
      <c r="H3" s="62"/>
      <c r="I3" s="62"/>
      <c r="J3" s="62"/>
      <c r="K3" s="6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</row>
    <row r="4" ht="18.0" customHeight="1">
      <c r="C4" s="3"/>
      <c r="D4" s="3"/>
      <c r="E4" s="3"/>
      <c r="F4" s="3"/>
      <c r="G4" s="68" t="s">
        <v>73</v>
      </c>
      <c r="H4" s="12"/>
      <c r="I4" s="69">
        <f>SUM(H44+D44)</f>
        <v>171</v>
      </c>
      <c r="J4" s="70" t="s">
        <v>74</v>
      </c>
      <c r="K4" s="71">
        <f>SUM(AZ44)</f>
        <v>26</v>
      </c>
      <c r="L4" s="72" t="s">
        <v>75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72" t="s">
        <v>75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</row>
    <row r="5" ht="17.25" customHeight="1">
      <c r="A5" s="75"/>
      <c r="C5" s="3"/>
      <c r="D5" s="3"/>
      <c r="E5" s="3"/>
      <c r="F5" s="3"/>
      <c r="G5" s="68" t="s">
        <v>77</v>
      </c>
      <c r="H5" s="12"/>
      <c r="I5" s="76">
        <f>I44+M44+S44</f>
        <v>517</v>
      </c>
      <c r="J5" s="70" t="s">
        <v>78</v>
      </c>
      <c r="K5" s="80">
        <f>SUM(BA44)</f>
        <v>38997</v>
      </c>
      <c r="L5" s="78">
        <f>iferror(K5/K4,0)</f>
        <v>1499.884615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78">
        <f>iferror(K5/K4,0)</f>
        <v>1499.884615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</row>
    <row r="6" ht="16.5" customHeight="1">
      <c r="A6" s="3"/>
      <c r="B6" s="3"/>
      <c r="C6" s="3"/>
      <c r="D6" s="3"/>
      <c r="E6" s="3"/>
      <c r="F6" s="3"/>
      <c r="G6" s="68" t="s">
        <v>191</v>
      </c>
      <c r="H6" s="12"/>
      <c r="I6" s="76">
        <f>SUM(X44)</f>
        <v>62</v>
      </c>
      <c r="J6" s="70" t="s">
        <v>81</v>
      </c>
      <c r="K6" s="80">
        <f>SUM(BB44)</f>
        <v>50747</v>
      </c>
      <c r="L6" s="78">
        <f>iferror(K6/K4,0)</f>
        <v>1951.807692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78">
        <f>iferror(K6/K4,0)</f>
        <v>1951.807692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</row>
    <row r="7" ht="16.5" customHeight="1">
      <c r="A7" s="3"/>
      <c r="B7" s="3"/>
      <c r="C7" s="3"/>
      <c r="D7" s="3"/>
      <c r="E7" s="3"/>
      <c r="F7" s="3"/>
      <c r="G7" s="68" t="s">
        <v>192</v>
      </c>
      <c r="H7" s="12"/>
      <c r="I7" s="76">
        <f>AH44</f>
        <v>38</v>
      </c>
      <c r="J7" s="70" t="s">
        <v>84</v>
      </c>
      <c r="K7" s="79">
        <f>SUM(BB49)</f>
        <v>9.74925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</row>
    <row r="8" ht="17.25" customHeight="1">
      <c r="A8" s="3"/>
      <c r="B8" s="3"/>
      <c r="C8" s="3"/>
      <c r="D8" s="3"/>
      <c r="E8" s="3"/>
      <c r="F8" s="3"/>
      <c r="G8" s="68" t="s">
        <v>83</v>
      </c>
      <c r="H8" s="12"/>
      <c r="I8" s="76">
        <f>SUM(Z44+AR44)</f>
        <v>78</v>
      </c>
      <c r="J8" s="70" t="s">
        <v>88</v>
      </c>
      <c r="K8" s="79">
        <f>SUM(BB53)</f>
        <v>12.68675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ht="18.0" customHeight="1">
      <c r="A9" s="3"/>
      <c r="B9" s="3"/>
      <c r="C9" s="3"/>
      <c r="D9" s="3"/>
      <c r="E9" s="3"/>
      <c r="F9" s="3"/>
      <c r="G9" s="68" t="s">
        <v>87</v>
      </c>
      <c r="H9" s="12"/>
      <c r="I9" s="76">
        <f>SUM(Z44+AI44+AR44)</f>
        <v>89</v>
      </c>
      <c r="J9" s="70" t="s">
        <v>89</v>
      </c>
      <c r="K9" s="289">
        <f>SUM(Z49)</f>
        <v>0.5510204082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82" t="s">
        <v>86</v>
      </c>
      <c r="BC9" s="3"/>
      <c r="BD9" s="3"/>
      <c r="BE9" s="3"/>
    </row>
    <row r="10" ht="18.0" customHeight="1">
      <c r="A10" s="3"/>
      <c r="B10" s="3"/>
      <c r="C10" s="3"/>
      <c r="D10" s="3"/>
      <c r="E10" s="3"/>
      <c r="F10" s="3"/>
      <c r="G10" s="3"/>
      <c r="H10" s="3"/>
      <c r="I10" s="3">
        <v>44.0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BC10" s="3"/>
      <c r="BD10" s="3"/>
      <c r="BE10" s="3"/>
    </row>
    <row r="11" ht="27.75" customHeight="1">
      <c r="A11" s="3"/>
      <c r="B11" s="3"/>
      <c r="C11" s="3"/>
      <c r="D11" s="3"/>
      <c r="E11" s="3"/>
      <c r="F11" s="3"/>
      <c r="G11" s="58" t="s">
        <v>218</v>
      </c>
      <c r="H11" s="58" t="s">
        <v>219</v>
      </c>
      <c r="I11" s="133" t="s">
        <v>93</v>
      </c>
      <c r="J11" s="16"/>
      <c r="K11" s="12"/>
      <c r="L11" s="290"/>
      <c r="M11" s="93" t="s">
        <v>196</v>
      </c>
      <c r="N11" s="84"/>
      <c r="O11" s="84"/>
      <c r="P11" s="84"/>
      <c r="Q11" s="85"/>
      <c r="R11" s="91"/>
      <c r="S11" s="93" t="s">
        <v>197</v>
      </c>
      <c r="T11" s="84"/>
      <c r="U11" s="84"/>
      <c r="V11" s="84"/>
      <c r="W11" s="85"/>
      <c r="X11" s="291" t="s">
        <v>198</v>
      </c>
      <c r="Y11" s="91"/>
      <c r="Z11" s="92" t="s">
        <v>236</v>
      </c>
      <c r="AA11" s="84"/>
      <c r="AB11" s="84"/>
      <c r="AC11" s="84"/>
      <c r="AD11" s="84"/>
      <c r="AE11" s="84"/>
      <c r="AF11" s="85"/>
      <c r="AG11" s="91"/>
      <c r="AH11" s="292" t="s">
        <v>199</v>
      </c>
      <c r="AI11" s="84"/>
      <c r="AJ11" s="84"/>
      <c r="AK11" s="84"/>
      <c r="AL11" s="84"/>
      <c r="AM11" s="84"/>
      <c r="AN11" s="84"/>
      <c r="AO11" s="85"/>
      <c r="AP11" s="91"/>
      <c r="AQ11" s="93" t="s">
        <v>95</v>
      </c>
      <c r="AR11" s="84"/>
      <c r="AS11" s="84"/>
      <c r="AT11" s="84"/>
      <c r="AU11" s="84"/>
      <c r="AV11" s="84"/>
      <c r="AW11" s="84"/>
      <c r="AX11" s="85"/>
      <c r="AY11" s="3"/>
      <c r="AZ11" s="94" t="s">
        <v>96</v>
      </c>
      <c r="BC11" s="95"/>
      <c r="BD11" s="95"/>
      <c r="BE11" s="95"/>
    </row>
    <row r="12" ht="15.75" customHeight="1">
      <c r="A12" s="96"/>
      <c r="B12" s="45" t="s">
        <v>97</v>
      </c>
      <c r="C12" s="97"/>
      <c r="D12" s="45" t="s">
        <v>98</v>
      </c>
      <c r="E12" s="98" t="s">
        <v>99</v>
      </c>
      <c r="F12" s="98" t="s">
        <v>100</v>
      </c>
      <c r="G12" s="99" t="s">
        <v>101</v>
      </c>
      <c r="H12" s="98" t="s">
        <v>102</v>
      </c>
      <c r="I12" s="100" t="s">
        <v>147</v>
      </c>
      <c r="J12" s="100" t="s">
        <v>200</v>
      </c>
      <c r="K12" s="100" t="s">
        <v>105</v>
      </c>
      <c r="L12" s="101"/>
      <c r="M12" s="100" t="s">
        <v>147</v>
      </c>
      <c r="N12" s="100" t="s">
        <v>200</v>
      </c>
      <c r="O12" s="100" t="s">
        <v>237</v>
      </c>
      <c r="P12" s="100" t="s">
        <v>238</v>
      </c>
      <c r="Q12" s="100" t="s">
        <v>239</v>
      </c>
      <c r="R12" s="101"/>
      <c r="S12" s="100" t="s">
        <v>147</v>
      </c>
      <c r="T12" s="100" t="s">
        <v>200</v>
      </c>
      <c r="U12" s="100" t="s">
        <v>237</v>
      </c>
      <c r="V12" s="100" t="s">
        <v>238</v>
      </c>
      <c r="W12" s="100" t="s">
        <v>239</v>
      </c>
      <c r="X12" s="100" t="s">
        <v>240</v>
      </c>
      <c r="Y12" s="101"/>
      <c r="Z12" s="100" t="s">
        <v>241</v>
      </c>
      <c r="AA12" s="100" t="s">
        <v>242</v>
      </c>
      <c r="AB12" s="100" t="s">
        <v>115</v>
      </c>
      <c r="AC12" s="100" t="s">
        <v>111</v>
      </c>
      <c r="AD12" s="100" t="s">
        <v>112</v>
      </c>
      <c r="AE12" s="100" t="s">
        <v>113</v>
      </c>
      <c r="AF12" s="100" t="s">
        <v>114</v>
      </c>
      <c r="AG12" s="101"/>
      <c r="AH12" s="100" t="s">
        <v>109</v>
      </c>
      <c r="AI12" s="100" t="s">
        <v>242</v>
      </c>
      <c r="AJ12" s="100" t="s">
        <v>115</v>
      </c>
      <c r="AK12" s="100" t="s">
        <v>116</v>
      </c>
      <c r="AL12" s="100" t="s">
        <v>111</v>
      </c>
      <c r="AM12" s="100" t="s">
        <v>112</v>
      </c>
      <c r="AN12" s="100" t="s">
        <v>113</v>
      </c>
      <c r="AO12" s="100" t="s">
        <v>114</v>
      </c>
      <c r="AP12" s="101"/>
      <c r="AQ12" s="100" t="s">
        <v>109</v>
      </c>
      <c r="AR12" s="98" t="s">
        <v>242</v>
      </c>
      <c r="AS12" s="98" t="s">
        <v>115</v>
      </c>
      <c r="AT12" s="98" t="s">
        <v>116</v>
      </c>
      <c r="AU12" s="98" t="s">
        <v>111</v>
      </c>
      <c r="AV12" s="98" t="s">
        <v>112</v>
      </c>
      <c r="AW12" s="98" t="s">
        <v>113</v>
      </c>
      <c r="AX12" s="98" t="s">
        <v>114</v>
      </c>
      <c r="AY12" s="3"/>
      <c r="AZ12" s="98" t="s">
        <v>76</v>
      </c>
      <c r="BA12" s="98" t="s">
        <v>117</v>
      </c>
      <c r="BB12" s="98" t="s">
        <v>118</v>
      </c>
      <c r="BC12" s="102"/>
      <c r="BD12" s="102"/>
      <c r="BE12" s="102"/>
    </row>
    <row r="13" ht="14.25" customHeight="1">
      <c r="A13" s="103"/>
      <c r="B13" s="104">
        <f>G2</f>
        <v>44652</v>
      </c>
      <c r="C13" s="97"/>
      <c r="D13" s="105" t="s">
        <v>119</v>
      </c>
      <c r="E13" s="105"/>
      <c r="F13" s="105"/>
      <c r="G13" s="106">
        <v>4000.0</v>
      </c>
      <c r="H13" s="105">
        <v>2.0</v>
      </c>
      <c r="I13" s="105">
        <v>16.0</v>
      </c>
      <c r="J13" s="105">
        <v>8.0</v>
      </c>
      <c r="K13" s="105">
        <v>0.0</v>
      </c>
      <c r="L13" s="107"/>
      <c r="M13" s="105">
        <v>0.0</v>
      </c>
      <c r="N13" s="105">
        <v>0.0</v>
      </c>
      <c r="O13" s="105">
        <v>0.0</v>
      </c>
      <c r="P13" s="105">
        <v>0.0</v>
      </c>
      <c r="Q13" s="105">
        <v>0.0</v>
      </c>
      <c r="R13" s="107"/>
      <c r="S13" s="105">
        <v>0.0</v>
      </c>
      <c r="T13" s="105">
        <v>0.0</v>
      </c>
      <c r="U13" s="105">
        <v>0.0</v>
      </c>
      <c r="V13" s="105">
        <v>0.0</v>
      </c>
      <c r="W13" s="105">
        <v>0.0</v>
      </c>
      <c r="X13" s="293">
        <f t="shared" ref="X13:X43" si="2">sum(K13+Q13+W13)</f>
        <v>0</v>
      </c>
      <c r="Y13" s="107"/>
      <c r="Z13" s="105">
        <v>0.0</v>
      </c>
      <c r="AA13" s="105">
        <v>0.0</v>
      </c>
      <c r="AB13" s="105">
        <v>0.0</v>
      </c>
      <c r="AC13" s="105">
        <v>0.0</v>
      </c>
      <c r="AD13" s="105">
        <v>0.0</v>
      </c>
      <c r="AE13" s="106">
        <v>0.0</v>
      </c>
      <c r="AF13" s="106">
        <v>0.0</v>
      </c>
      <c r="AG13" s="107"/>
      <c r="AH13" s="105">
        <v>0.0</v>
      </c>
      <c r="AI13" s="105">
        <v>0.0</v>
      </c>
      <c r="AJ13" s="105">
        <v>0.0</v>
      </c>
      <c r="AK13" s="105">
        <v>0.0</v>
      </c>
      <c r="AL13" s="105">
        <v>0.0</v>
      </c>
      <c r="AM13" s="105">
        <v>0.0</v>
      </c>
      <c r="AN13" s="106">
        <v>0.0</v>
      </c>
      <c r="AO13" s="106">
        <v>0.0</v>
      </c>
      <c r="AP13" s="107"/>
      <c r="AQ13" s="105">
        <v>0.0</v>
      </c>
      <c r="AR13" s="105">
        <v>0.0</v>
      </c>
      <c r="AS13" s="105">
        <v>0.0</v>
      </c>
      <c r="AT13" s="105">
        <v>0.0</v>
      </c>
      <c r="AU13" s="105">
        <v>0.0</v>
      </c>
      <c r="AV13" s="105">
        <v>0.0</v>
      </c>
      <c r="AW13" s="106">
        <v>0.0</v>
      </c>
      <c r="AX13" s="106">
        <v>0.0</v>
      </c>
      <c r="AY13" s="3"/>
      <c r="AZ13" s="108">
        <f t="shared" ref="AZ13:BB13" si="1">sum(AD13+AM13+AV13)</f>
        <v>0</v>
      </c>
      <c r="BA13" s="109">
        <f t="shared" si="1"/>
        <v>0</v>
      </c>
      <c r="BB13" s="109">
        <f t="shared" si="1"/>
        <v>0</v>
      </c>
      <c r="BC13" s="107"/>
      <c r="BD13" s="107"/>
      <c r="BE13" s="107"/>
    </row>
    <row r="14" ht="14.25" customHeight="1">
      <c r="A14" s="103"/>
      <c r="B14" s="104">
        <f t="shared" ref="B14:B42" si="4">B13+1</f>
        <v>44653</v>
      </c>
      <c r="C14" s="97"/>
      <c r="D14" s="105" t="s">
        <v>119</v>
      </c>
      <c r="E14" s="105"/>
      <c r="F14" s="105"/>
      <c r="G14" s="106">
        <v>0.0</v>
      </c>
      <c r="H14" s="105">
        <v>2.0</v>
      </c>
      <c r="I14" s="105">
        <v>8.0</v>
      </c>
      <c r="J14" s="105">
        <v>4.0</v>
      </c>
      <c r="K14" s="105">
        <v>1.0</v>
      </c>
      <c r="L14" s="107"/>
      <c r="M14" s="105">
        <v>0.0</v>
      </c>
      <c r="N14" s="105">
        <v>0.0</v>
      </c>
      <c r="O14" s="105">
        <v>0.0</v>
      </c>
      <c r="P14" s="105">
        <v>0.0</v>
      </c>
      <c r="Q14" s="105">
        <v>0.0</v>
      </c>
      <c r="R14" s="107"/>
      <c r="S14" s="105">
        <v>0.0</v>
      </c>
      <c r="T14" s="105">
        <v>0.0</v>
      </c>
      <c r="U14" s="105">
        <v>0.0</v>
      </c>
      <c r="V14" s="105">
        <v>0.0</v>
      </c>
      <c r="W14" s="105">
        <v>0.0</v>
      </c>
      <c r="X14" s="293">
        <f t="shared" si="2"/>
        <v>1</v>
      </c>
      <c r="Y14" s="107"/>
      <c r="Z14" s="105">
        <v>0.0</v>
      </c>
      <c r="AA14" s="105">
        <v>0.0</v>
      </c>
      <c r="AB14" s="105">
        <v>0.0</v>
      </c>
      <c r="AC14" s="105">
        <v>0.0</v>
      </c>
      <c r="AD14" s="105">
        <v>0.0</v>
      </c>
      <c r="AE14" s="106">
        <v>0.0</v>
      </c>
      <c r="AF14" s="106">
        <v>0.0</v>
      </c>
      <c r="AG14" s="107"/>
      <c r="AH14" s="105">
        <v>0.0</v>
      </c>
      <c r="AI14" s="105">
        <v>0.0</v>
      </c>
      <c r="AJ14" s="105">
        <v>0.0</v>
      </c>
      <c r="AK14" s="105">
        <v>0.0</v>
      </c>
      <c r="AL14" s="105">
        <v>0.0</v>
      </c>
      <c r="AM14" s="105">
        <v>0.0</v>
      </c>
      <c r="AN14" s="106">
        <v>0.0</v>
      </c>
      <c r="AO14" s="106">
        <v>0.0</v>
      </c>
      <c r="AP14" s="107"/>
      <c r="AQ14" s="105">
        <v>0.0</v>
      </c>
      <c r="AR14" s="105">
        <v>0.0</v>
      </c>
      <c r="AS14" s="105">
        <v>0.0</v>
      </c>
      <c r="AT14" s="105">
        <v>0.0</v>
      </c>
      <c r="AU14" s="105">
        <v>0.0</v>
      </c>
      <c r="AV14" s="105">
        <v>0.0</v>
      </c>
      <c r="AW14" s="106">
        <v>0.0</v>
      </c>
      <c r="AX14" s="106">
        <v>0.0</v>
      </c>
      <c r="AY14" s="3"/>
      <c r="AZ14" s="108">
        <f t="shared" ref="AZ14:BB14" si="3">sum(AD14+AM14+AV14)</f>
        <v>0</v>
      </c>
      <c r="BA14" s="109">
        <f t="shared" si="3"/>
        <v>0</v>
      </c>
      <c r="BB14" s="109">
        <f t="shared" si="3"/>
        <v>0</v>
      </c>
      <c r="BC14" s="107"/>
      <c r="BD14" s="107"/>
      <c r="BE14" s="107"/>
    </row>
    <row r="15" ht="14.25" customHeight="1">
      <c r="A15" s="103"/>
      <c r="B15" s="104">
        <f t="shared" si="4"/>
        <v>44654</v>
      </c>
      <c r="C15" s="97"/>
      <c r="D15" s="105" t="s">
        <v>119</v>
      </c>
      <c r="E15" s="105"/>
      <c r="F15" s="105"/>
      <c r="G15" s="106">
        <v>0.0</v>
      </c>
      <c r="H15" s="105">
        <v>6.0</v>
      </c>
      <c r="I15" s="105">
        <v>20.0</v>
      </c>
      <c r="J15" s="105">
        <v>5.0</v>
      </c>
      <c r="K15" s="105">
        <v>2.0</v>
      </c>
      <c r="L15" s="107"/>
      <c r="M15" s="105">
        <v>0.0</v>
      </c>
      <c r="N15" s="105">
        <v>0.0</v>
      </c>
      <c r="O15" s="105">
        <v>0.0</v>
      </c>
      <c r="P15" s="105">
        <v>0.0</v>
      </c>
      <c r="Q15" s="105">
        <v>0.0</v>
      </c>
      <c r="R15" s="107"/>
      <c r="S15" s="105">
        <v>0.0</v>
      </c>
      <c r="T15" s="105">
        <v>0.0</v>
      </c>
      <c r="U15" s="105">
        <v>0.0</v>
      </c>
      <c r="V15" s="105">
        <v>0.0</v>
      </c>
      <c r="W15" s="105">
        <v>0.0</v>
      </c>
      <c r="X15" s="293">
        <f t="shared" si="2"/>
        <v>2</v>
      </c>
      <c r="Y15" s="107"/>
      <c r="Z15" s="105">
        <v>0.0</v>
      </c>
      <c r="AA15" s="105">
        <v>0.0</v>
      </c>
      <c r="AB15" s="105">
        <v>0.0</v>
      </c>
      <c r="AC15" s="105">
        <v>0.0</v>
      </c>
      <c r="AD15" s="105">
        <v>0.0</v>
      </c>
      <c r="AE15" s="106">
        <v>0.0</v>
      </c>
      <c r="AF15" s="106">
        <v>0.0</v>
      </c>
      <c r="AG15" s="107"/>
      <c r="AH15" s="105">
        <v>0.0</v>
      </c>
      <c r="AI15" s="105">
        <v>0.0</v>
      </c>
      <c r="AJ15" s="105">
        <v>0.0</v>
      </c>
      <c r="AK15" s="105">
        <v>0.0</v>
      </c>
      <c r="AL15" s="105">
        <v>0.0</v>
      </c>
      <c r="AM15" s="105">
        <v>0.0</v>
      </c>
      <c r="AN15" s="106">
        <v>0.0</v>
      </c>
      <c r="AO15" s="106">
        <v>0.0</v>
      </c>
      <c r="AP15" s="107"/>
      <c r="AQ15" s="105">
        <v>0.0</v>
      </c>
      <c r="AR15" s="105">
        <v>0.0</v>
      </c>
      <c r="AS15" s="105">
        <v>0.0</v>
      </c>
      <c r="AT15" s="105">
        <v>0.0</v>
      </c>
      <c r="AU15" s="105">
        <v>0.0</v>
      </c>
      <c r="AV15" s="105">
        <v>0.0</v>
      </c>
      <c r="AW15" s="106">
        <v>0.0</v>
      </c>
      <c r="AX15" s="106">
        <v>0.0</v>
      </c>
      <c r="AY15" s="3"/>
      <c r="AZ15" s="108">
        <f t="shared" ref="AZ15:BB15" si="5">sum(AD15+AM15+AV15)</f>
        <v>0</v>
      </c>
      <c r="BA15" s="109">
        <f t="shared" si="5"/>
        <v>0</v>
      </c>
      <c r="BB15" s="109">
        <f t="shared" si="5"/>
        <v>0</v>
      </c>
      <c r="BC15" s="107"/>
      <c r="BD15" s="107"/>
      <c r="BE15" s="107"/>
    </row>
    <row r="16" ht="14.25" customHeight="1">
      <c r="A16" s="103"/>
      <c r="B16" s="104">
        <f t="shared" si="4"/>
        <v>44655</v>
      </c>
      <c r="C16" s="97"/>
      <c r="D16" s="105" t="s">
        <v>119</v>
      </c>
      <c r="E16" s="105"/>
      <c r="F16" s="105"/>
      <c r="G16" s="106">
        <v>0.0</v>
      </c>
      <c r="H16" s="105">
        <v>5.0</v>
      </c>
      <c r="I16" s="105">
        <v>19.0</v>
      </c>
      <c r="J16" s="105">
        <v>9.0</v>
      </c>
      <c r="K16" s="105">
        <v>0.0</v>
      </c>
      <c r="L16" s="107"/>
      <c r="M16" s="105">
        <v>0.0</v>
      </c>
      <c r="N16" s="105">
        <v>0.0</v>
      </c>
      <c r="O16" s="105">
        <v>0.0</v>
      </c>
      <c r="P16" s="105">
        <v>0.0</v>
      </c>
      <c r="Q16" s="105">
        <v>0.0</v>
      </c>
      <c r="R16" s="107"/>
      <c r="S16" s="105">
        <v>0.0</v>
      </c>
      <c r="T16" s="105">
        <v>0.0</v>
      </c>
      <c r="U16" s="105">
        <v>0.0</v>
      </c>
      <c r="V16" s="105">
        <v>0.0</v>
      </c>
      <c r="W16" s="105">
        <v>0.0</v>
      </c>
      <c r="X16" s="293">
        <f t="shared" si="2"/>
        <v>0</v>
      </c>
      <c r="Y16" s="107"/>
      <c r="Z16" s="105">
        <v>0.0</v>
      </c>
      <c r="AA16" s="105">
        <v>0.0</v>
      </c>
      <c r="AB16" s="105">
        <v>0.0</v>
      </c>
      <c r="AC16" s="105">
        <v>0.0</v>
      </c>
      <c r="AD16" s="105">
        <v>0.0</v>
      </c>
      <c r="AE16" s="106">
        <v>0.0</v>
      </c>
      <c r="AF16" s="106">
        <v>0.0</v>
      </c>
      <c r="AG16" s="107"/>
      <c r="AH16" s="105">
        <v>0.0</v>
      </c>
      <c r="AI16" s="105">
        <v>0.0</v>
      </c>
      <c r="AJ16" s="105">
        <v>0.0</v>
      </c>
      <c r="AK16" s="105">
        <v>0.0</v>
      </c>
      <c r="AL16" s="105">
        <v>0.0</v>
      </c>
      <c r="AM16" s="105">
        <v>0.0</v>
      </c>
      <c r="AN16" s="106">
        <v>0.0</v>
      </c>
      <c r="AO16" s="106">
        <v>0.0</v>
      </c>
      <c r="AP16" s="107"/>
      <c r="AQ16" s="105">
        <v>0.0</v>
      </c>
      <c r="AR16" s="105">
        <v>0.0</v>
      </c>
      <c r="AS16" s="105">
        <v>0.0</v>
      </c>
      <c r="AT16" s="105">
        <v>0.0</v>
      </c>
      <c r="AU16" s="105">
        <v>0.0</v>
      </c>
      <c r="AV16" s="105">
        <v>0.0</v>
      </c>
      <c r="AW16" s="106">
        <v>0.0</v>
      </c>
      <c r="AX16" s="106">
        <v>0.0</v>
      </c>
      <c r="AY16" s="3"/>
      <c r="AZ16" s="108">
        <f t="shared" ref="AZ16:BB16" si="6">sum(AD16+AM16+AV16)</f>
        <v>0</v>
      </c>
      <c r="BA16" s="109">
        <f t="shared" si="6"/>
        <v>0</v>
      </c>
      <c r="BB16" s="109">
        <f t="shared" si="6"/>
        <v>0</v>
      </c>
      <c r="BC16" s="107"/>
      <c r="BD16" s="107"/>
      <c r="BE16" s="107"/>
    </row>
    <row r="17" ht="14.25" customHeight="1">
      <c r="A17" s="103"/>
      <c r="B17" s="104">
        <f t="shared" si="4"/>
        <v>44656</v>
      </c>
      <c r="C17" s="97"/>
      <c r="D17" s="105" t="s">
        <v>119</v>
      </c>
      <c r="E17" s="105"/>
      <c r="F17" s="105"/>
      <c r="G17" s="106">
        <v>0.0</v>
      </c>
      <c r="H17" s="105">
        <v>10.0</v>
      </c>
      <c r="I17" s="105">
        <v>23.0</v>
      </c>
      <c r="J17" s="105">
        <v>12.0</v>
      </c>
      <c r="K17" s="105">
        <v>5.0</v>
      </c>
      <c r="L17" s="107"/>
      <c r="M17" s="105">
        <v>0.0</v>
      </c>
      <c r="N17" s="105">
        <v>0.0</v>
      </c>
      <c r="O17" s="105">
        <v>0.0</v>
      </c>
      <c r="P17" s="105">
        <v>0.0</v>
      </c>
      <c r="Q17" s="105">
        <v>0.0</v>
      </c>
      <c r="R17" s="107"/>
      <c r="S17" s="105">
        <v>0.0</v>
      </c>
      <c r="T17" s="105">
        <v>0.0</v>
      </c>
      <c r="U17" s="105">
        <v>0.0</v>
      </c>
      <c r="V17" s="105">
        <v>0.0</v>
      </c>
      <c r="W17" s="105">
        <v>0.0</v>
      </c>
      <c r="X17" s="293">
        <f t="shared" si="2"/>
        <v>5</v>
      </c>
      <c r="Y17" s="107"/>
      <c r="Z17" s="105">
        <v>0.0</v>
      </c>
      <c r="AA17" s="105">
        <v>0.0</v>
      </c>
      <c r="AB17" s="105">
        <v>0.0</v>
      </c>
      <c r="AC17" s="105">
        <v>0.0</v>
      </c>
      <c r="AD17" s="105">
        <v>0.0</v>
      </c>
      <c r="AE17" s="106">
        <v>0.0</v>
      </c>
      <c r="AF17" s="106">
        <v>0.0</v>
      </c>
      <c r="AG17" s="107"/>
      <c r="AH17" s="105">
        <v>0.0</v>
      </c>
      <c r="AI17" s="105">
        <v>0.0</v>
      </c>
      <c r="AJ17" s="105">
        <v>0.0</v>
      </c>
      <c r="AK17" s="105">
        <v>0.0</v>
      </c>
      <c r="AL17" s="105">
        <v>0.0</v>
      </c>
      <c r="AM17" s="105">
        <v>0.0</v>
      </c>
      <c r="AN17" s="106">
        <v>0.0</v>
      </c>
      <c r="AO17" s="106">
        <v>0.0</v>
      </c>
      <c r="AP17" s="107"/>
      <c r="AQ17" s="105">
        <v>0.0</v>
      </c>
      <c r="AR17" s="105">
        <v>0.0</v>
      </c>
      <c r="AS17" s="105">
        <v>0.0</v>
      </c>
      <c r="AT17" s="105">
        <v>0.0</v>
      </c>
      <c r="AU17" s="105">
        <v>0.0</v>
      </c>
      <c r="AV17" s="105">
        <v>0.0</v>
      </c>
      <c r="AW17" s="106">
        <v>0.0</v>
      </c>
      <c r="AX17" s="106">
        <v>0.0</v>
      </c>
      <c r="AY17" s="3"/>
      <c r="AZ17" s="108">
        <f t="shared" ref="AZ17:BB17" si="7">sum(AD17+AM17+AV17)</f>
        <v>0</v>
      </c>
      <c r="BA17" s="109">
        <f t="shared" si="7"/>
        <v>0</v>
      </c>
      <c r="BB17" s="109">
        <f t="shared" si="7"/>
        <v>0</v>
      </c>
      <c r="BC17" s="107"/>
      <c r="BD17" s="107"/>
      <c r="BE17" s="107"/>
    </row>
    <row r="18" ht="14.25" customHeight="1">
      <c r="A18" s="103"/>
      <c r="B18" s="104">
        <f t="shared" si="4"/>
        <v>44657</v>
      </c>
      <c r="C18" s="97"/>
      <c r="D18" s="105" t="s">
        <v>119</v>
      </c>
      <c r="E18" s="105"/>
      <c r="F18" s="105"/>
      <c r="G18" s="106">
        <v>0.0</v>
      </c>
      <c r="H18" s="105">
        <v>6.0</v>
      </c>
      <c r="I18" s="105">
        <v>19.0</v>
      </c>
      <c r="J18" s="105">
        <v>8.0</v>
      </c>
      <c r="K18" s="105">
        <v>3.0</v>
      </c>
      <c r="L18" s="107"/>
      <c r="M18" s="105">
        <v>0.0</v>
      </c>
      <c r="N18" s="105">
        <v>0.0</v>
      </c>
      <c r="O18" s="105">
        <v>0.0</v>
      </c>
      <c r="P18" s="105">
        <v>0.0</v>
      </c>
      <c r="Q18" s="105">
        <v>0.0</v>
      </c>
      <c r="R18" s="107"/>
      <c r="S18" s="105">
        <v>0.0</v>
      </c>
      <c r="T18" s="105">
        <v>0.0</v>
      </c>
      <c r="U18" s="105">
        <v>0.0</v>
      </c>
      <c r="V18" s="105">
        <v>0.0</v>
      </c>
      <c r="W18" s="105">
        <v>0.0</v>
      </c>
      <c r="X18" s="293">
        <f t="shared" si="2"/>
        <v>3</v>
      </c>
      <c r="Y18" s="107"/>
      <c r="Z18" s="105">
        <v>3.0</v>
      </c>
      <c r="AA18" s="105">
        <v>3.0</v>
      </c>
      <c r="AB18" s="105">
        <v>0.0</v>
      </c>
      <c r="AC18" s="105">
        <v>0.0</v>
      </c>
      <c r="AD18" s="105">
        <v>0.0</v>
      </c>
      <c r="AE18" s="106">
        <v>0.0</v>
      </c>
      <c r="AF18" s="106">
        <v>0.0</v>
      </c>
      <c r="AG18" s="107"/>
      <c r="AH18" s="105">
        <v>2.0</v>
      </c>
      <c r="AI18" s="105">
        <v>1.0</v>
      </c>
      <c r="AJ18" s="105">
        <v>1.0</v>
      </c>
      <c r="AK18" s="105">
        <v>0.0</v>
      </c>
      <c r="AL18" s="105">
        <v>0.0</v>
      </c>
      <c r="AM18" s="105">
        <v>0.0</v>
      </c>
      <c r="AN18" s="106">
        <v>0.0</v>
      </c>
      <c r="AO18" s="106">
        <v>0.0</v>
      </c>
      <c r="AP18" s="107"/>
      <c r="AQ18" s="105">
        <v>2.0</v>
      </c>
      <c r="AR18" s="105">
        <v>0.0</v>
      </c>
      <c r="AS18" s="105">
        <v>2.0</v>
      </c>
      <c r="AT18" s="105">
        <v>0.0</v>
      </c>
      <c r="AU18" s="105">
        <v>2.0</v>
      </c>
      <c r="AV18" s="105">
        <v>2.0</v>
      </c>
      <c r="AW18" s="106">
        <v>4000.0</v>
      </c>
      <c r="AX18" s="106">
        <v>5000.0</v>
      </c>
      <c r="AY18" s="3"/>
      <c r="AZ18" s="108">
        <f t="shared" ref="AZ18:BB18" si="8">sum(AD18+AM18+AV18)</f>
        <v>2</v>
      </c>
      <c r="BA18" s="109">
        <f t="shared" si="8"/>
        <v>4000</v>
      </c>
      <c r="BB18" s="109">
        <f t="shared" si="8"/>
        <v>5000</v>
      </c>
      <c r="BC18" s="107"/>
      <c r="BD18" s="107"/>
      <c r="BE18" s="107"/>
    </row>
    <row r="19" ht="14.25" customHeight="1">
      <c r="A19" s="103"/>
      <c r="B19" s="104">
        <f t="shared" si="4"/>
        <v>44658</v>
      </c>
      <c r="C19" s="97"/>
      <c r="D19" s="105" t="s">
        <v>119</v>
      </c>
      <c r="E19" s="105"/>
      <c r="F19" s="105"/>
      <c r="G19" s="106">
        <v>0.0</v>
      </c>
      <c r="H19" s="105">
        <v>5.0</v>
      </c>
      <c r="I19" s="105">
        <v>13.0</v>
      </c>
      <c r="J19" s="105">
        <v>8.0</v>
      </c>
      <c r="K19" s="105">
        <v>2.0</v>
      </c>
      <c r="L19" s="107"/>
      <c r="M19" s="105">
        <v>0.0</v>
      </c>
      <c r="N19" s="105">
        <v>0.0</v>
      </c>
      <c r="O19" s="105">
        <v>0.0</v>
      </c>
      <c r="P19" s="105">
        <v>0.0</v>
      </c>
      <c r="Q19" s="105">
        <v>0.0</v>
      </c>
      <c r="R19" s="107"/>
      <c r="S19" s="105">
        <v>0.0</v>
      </c>
      <c r="T19" s="105">
        <v>0.0</v>
      </c>
      <c r="U19" s="105">
        <v>0.0</v>
      </c>
      <c r="V19" s="105">
        <v>0.0</v>
      </c>
      <c r="W19" s="105">
        <v>0.0</v>
      </c>
      <c r="X19" s="293">
        <f t="shared" si="2"/>
        <v>2</v>
      </c>
      <c r="Y19" s="107"/>
      <c r="Z19" s="105">
        <v>0.0</v>
      </c>
      <c r="AA19" s="105">
        <v>0.0</v>
      </c>
      <c r="AB19" s="105">
        <v>0.0</v>
      </c>
      <c r="AC19" s="105">
        <v>0.0</v>
      </c>
      <c r="AD19" s="105">
        <v>0.0</v>
      </c>
      <c r="AE19" s="106">
        <v>0.0</v>
      </c>
      <c r="AF19" s="106">
        <v>0.0</v>
      </c>
      <c r="AG19" s="107"/>
      <c r="AH19" s="105">
        <v>2.0</v>
      </c>
      <c r="AI19" s="105">
        <v>1.0</v>
      </c>
      <c r="AJ19" s="105">
        <v>1.0</v>
      </c>
      <c r="AK19" s="105">
        <v>0.0</v>
      </c>
      <c r="AL19" s="105">
        <v>0.0</v>
      </c>
      <c r="AM19" s="105">
        <v>0.0</v>
      </c>
      <c r="AN19" s="106">
        <v>0.0</v>
      </c>
      <c r="AO19" s="106">
        <v>0.0</v>
      </c>
      <c r="AP19" s="107"/>
      <c r="AQ19" s="105">
        <v>3.0</v>
      </c>
      <c r="AR19" s="105">
        <v>3.0</v>
      </c>
      <c r="AS19" s="105">
        <v>0.0</v>
      </c>
      <c r="AT19" s="105">
        <v>0.0</v>
      </c>
      <c r="AU19" s="105">
        <v>0.0</v>
      </c>
      <c r="AV19" s="105">
        <v>1.0</v>
      </c>
      <c r="AW19" s="106">
        <v>1750.0</v>
      </c>
      <c r="AX19" s="106">
        <v>3750.0</v>
      </c>
      <c r="AY19" s="110"/>
      <c r="AZ19" s="108">
        <f t="shared" ref="AZ19:BB19" si="9">sum(AD19+AM19+AV19)</f>
        <v>1</v>
      </c>
      <c r="BA19" s="109">
        <f t="shared" si="9"/>
        <v>1750</v>
      </c>
      <c r="BB19" s="109">
        <f t="shared" si="9"/>
        <v>3750</v>
      </c>
      <c r="BC19" s="107"/>
      <c r="BD19" s="107"/>
      <c r="BE19" s="107"/>
    </row>
    <row r="20" ht="14.25" customHeight="1">
      <c r="A20" s="103"/>
      <c r="B20" s="104">
        <f t="shared" si="4"/>
        <v>44659</v>
      </c>
      <c r="C20" s="97"/>
      <c r="D20" s="105" t="s">
        <v>119</v>
      </c>
      <c r="E20" s="105"/>
      <c r="F20" s="105"/>
      <c r="G20" s="106">
        <v>0.0</v>
      </c>
      <c r="H20" s="105">
        <v>7.0</v>
      </c>
      <c r="I20" s="105">
        <v>13.0</v>
      </c>
      <c r="J20" s="105">
        <v>6.0</v>
      </c>
      <c r="K20" s="105">
        <v>0.0</v>
      </c>
      <c r="L20" s="107"/>
      <c r="M20" s="105">
        <v>0.0</v>
      </c>
      <c r="N20" s="105">
        <v>0.0</v>
      </c>
      <c r="O20" s="105">
        <v>0.0</v>
      </c>
      <c r="P20" s="105">
        <v>0.0</v>
      </c>
      <c r="Q20" s="105">
        <v>0.0</v>
      </c>
      <c r="R20" s="107"/>
      <c r="S20" s="105">
        <v>0.0</v>
      </c>
      <c r="T20" s="105">
        <v>0.0</v>
      </c>
      <c r="U20" s="105">
        <v>0.0</v>
      </c>
      <c r="V20" s="105">
        <v>0.0</v>
      </c>
      <c r="W20" s="105">
        <v>0.0</v>
      </c>
      <c r="X20" s="293">
        <f t="shared" si="2"/>
        <v>0</v>
      </c>
      <c r="Y20" s="107"/>
      <c r="Z20" s="105">
        <v>4.0</v>
      </c>
      <c r="AA20" s="105">
        <v>3.0</v>
      </c>
      <c r="AB20" s="105">
        <v>1.0</v>
      </c>
      <c r="AC20" s="105">
        <v>0.0</v>
      </c>
      <c r="AD20" s="105">
        <v>0.0</v>
      </c>
      <c r="AE20" s="106">
        <v>0.0</v>
      </c>
      <c r="AF20" s="106">
        <v>0.0</v>
      </c>
      <c r="AG20" s="107"/>
      <c r="AH20" s="105">
        <v>1.0</v>
      </c>
      <c r="AI20" s="105">
        <v>0.0</v>
      </c>
      <c r="AJ20" s="105">
        <v>1.0</v>
      </c>
      <c r="AK20" s="105">
        <v>0.0</v>
      </c>
      <c r="AL20" s="105">
        <v>0.0</v>
      </c>
      <c r="AM20" s="105">
        <v>0.0</v>
      </c>
      <c r="AN20" s="106">
        <v>0.0</v>
      </c>
      <c r="AO20" s="106">
        <v>0.0</v>
      </c>
      <c r="AP20" s="107"/>
      <c r="AQ20" s="105">
        <v>1.0</v>
      </c>
      <c r="AR20" s="105">
        <v>0.0</v>
      </c>
      <c r="AS20" s="105">
        <v>1.0</v>
      </c>
      <c r="AT20" s="105">
        <v>0.0</v>
      </c>
      <c r="AU20" s="105">
        <v>0.0</v>
      </c>
      <c r="AV20" s="105">
        <v>0.0</v>
      </c>
      <c r="AW20" s="106">
        <v>0.0</v>
      </c>
      <c r="AX20" s="106">
        <v>0.0</v>
      </c>
      <c r="AY20" s="3"/>
      <c r="AZ20" s="108">
        <f t="shared" ref="AZ20:BB20" si="10">sum(AD20+AM20+AV20)</f>
        <v>0</v>
      </c>
      <c r="BA20" s="109">
        <f t="shared" si="10"/>
        <v>0</v>
      </c>
      <c r="BB20" s="109">
        <f t="shared" si="10"/>
        <v>0</v>
      </c>
      <c r="BC20" s="107"/>
      <c r="BD20" s="107"/>
      <c r="BE20" s="107"/>
    </row>
    <row r="21" ht="14.25" customHeight="1">
      <c r="A21" s="103"/>
      <c r="B21" s="104">
        <f t="shared" si="4"/>
        <v>44660</v>
      </c>
      <c r="C21" s="97"/>
      <c r="D21" s="105" t="s">
        <v>119</v>
      </c>
      <c r="E21" s="105"/>
      <c r="F21" s="105"/>
      <c r="G21" s="106">
        <v>0.0</v>
      </c>
      <c r="H21" s="105">
        <v>3.0</v>
      </c>
      <c r="I21" s="105">
        <v>10.0</v>
      </c>
      <c r="J21" s="105">
        <v>2.0</v>
      </c>
      <c r="K21" s="105">
        <v>0.0</v>
      </c>
      <c r="L21" s="107"/>
      <c r="M21" s="105">
        <v>0.0</v>
      </c>
      <c r="N21" s="105">
        <v>0.0</v>
      </c>
      <c r="O21" s="105">
        <v>0.0</v>
      </c>
      <c r="P21" s="105">
        <v>0.0</v>
      </c>
      <c r="Q21" s="105">
        <v>0.0</v>
      </c>
      <c r="R21" s="107"/>
      <c r="S21" s="105">
        <v>0.0</v>
      </c>
      <c r="T21" s="105">
        <v>0.0</v>
      </c>
      <c r="U21" s="105">
        <v>0.0</v>
      </c>
      <c r="V21" s="105">
        <v>0.0</v>
      </c>
      <c r="W21" s="105">
        <v>0.0</v>
      </c>
      <c r="X21" s="293">
        <f t="shared" si="2"/>
        <v>0</v>
      </c>
      <c r="Y21" s="107"/>
      <c r="Z21" s="105">
        <v>1.0</v>
      </c>
      <c r="AA21" s="105">
        <v>0.0</v>
      </c>
      <c r="AB21" s="105">
        <v>1.0</v>
      </c>
      <c r="AC21" s="105">
        <v>0.0</v>
      </c>
      <c r="AD21" s="105">
        <v>0.0</v>
      </c>
      <c r="AE21" s="106">
        <v>0.0</v>
      </c>
      <c r="AF21" s="106">
        <v>0.0</v>
      </c>
      <c r="AG21" s="107"/>
      <c r="AH21" s="105">
        <v>3.0</v>
      </c>
      <c r="AI21" s="105">
        <v>1.0</v>
      </c>
      <c r="AJ21" s="105">
        <v>2.0</v>
      </c>
      <c r="AK21" s="105">
        <v>0.0</v>
      </c>
      <c r="AL21" s="105">
        <v>0.0</v>
      </c>
      <c r="AM21" s="105">
        <v>0.0</v>
      </c>
      <c r="AN21" s="106">
        <v>0.0</v>
      </c>
      <c r="AO21" s="106">
        <v>0.0</v>
      </c>
      <c r="AP21" s="107"/>
      <c r="AQ21" s="105">
        <v>4.0</v>
      </c>
      <c r="AR21" s="105">
        <v>3.0</v>
      </c>
      <c r="AS21" s="105">
        <v>1.0</v>
      </c>
      <c r="AT21" s="105">
        <v>0.0</v>
      </c>
      <c r="AU21" s="105">
        <v>0.0</v>
      </c>
      <c r="AV21" s="105">
        <v>0.0</v>
      </c>
      <c r="AW21" s="106">
        <v>0.0</v>
      </c>
      <c r="AX21" s="106">
        <v>0.0</v>
      </c>
      <c r="AY21" s="3"/>
      <c r="AZ21" s="108">
        <f t="shared" ref="AZ21:BB21" si="11">sum(AD21+AM21+AV21)</f>
        <v>0</v>
      </c>
      <c r="BA21" s="109">
        <f t="shared" si="11"/>
        <v>0</v>
      </c>
      <c r="BB21" s="109">
        <f t="shared" si="11"/>
        <v>0</v>
      </c>
      <c r="BC21" s="107"/>
      <c r="BD21" s="107"/>
      <c r="BE21" s="107"/>
    </row>
    <row r="22" ht="14.25" customHeight="1">
      <c r="A22" s="103"/>
      <c r="B22" s="104">
        <f t="shared" si="4"/>
        <v>44661</v>
      </c>
      <c r="C22" s="97"/>
      <c r="D22" s="105" t="s">
        <v>119</v>
      </c>
      <c r="E22" s="105"/>
      <c r="F22" s="105"/>
      <c r="G22" s="106">
        <v>0.0</v>
      </c>
      <c r="H22" s="105">
        <v>4.0</v>
      </c>
      <c r="I22" s="105">
        <v>9.0</v>
      </c>
      <c r="J22" s="105">
        <v>5.0</v>
      </c>
      <c r="K22" s="105">
        <v>0.0</v>
      </c>
      <c r="L22" s="107"/>
      <c r="M22" s="105">
        <v>0.0</v>
      </c>
      <c r="N22" s="105">
        <v>0.0</v>
      </c>
      <c r="O22" s="105">
        <v>0.0</v>
      </c>
      <c r="P22" s="105">
        <v>0.0</v>
      </c>
      <c r="Q22" s="105">
        <v>0.0</v>
      </c>
      <c r="R22" s="107"/>
      <c r="S22" s="105">
        <v>0.0</v>
      </c>
      <c r="T22" s="105">
        <v>0.0</v>
      </c>
      <c r="U22" s="105">
        <v>0.0</v>
      </c>
      <c r="V22" s="105">
        <v>0.0</v>
      </c>
      <c r="W22" s="105">
        <v>0.0</v>
      </c>
      <c r="X22" s="293">
        <f t="shared" si="2"/>
        <v>0</v>
      </c>
      <c r="Y22" s="107"/>
      <c r="Z22" s="105">
        <v>0.0</v>
      </c>
      <c r="AA22" s="105">
        <v>0.0</v>
      </c>
      <c r="AB22" s="105">
        <v>0.0</v>
      </c>
      <c r="AC22" s="105">
        <v>0.0</v>
      </c>
      <c r="AD22" s="105">
        <v>0.0</v>
      </c>
      <c r="AE22" s="106">
        <v>0.0</v>
      </c>
      <c r="AF22" s="106">
        <v>0.0</v>
      </c>
      <c r="AG22" s="107"/>
      <c r="AH22" s="105">
        <v>0.0</v>
      </c>
      <c r="AI22" s="105">
        <v>0.0</v>
      </c>
      <c r="AJ22" s="105">
        <v>0.0</v>
      </c>
      <c r="AK22" s="105">
        <v>0.0</v>
      </c>
      <c r="AL22" s="105">
        <v>0.0</v>
      </c>
      <c r="AM22" s="105">
        <v>0.0</v>
      </c>
      <c r="AN22" s="106">
        <v>0.0</v>
      </c>
      <c r="AO22" s="106">
        <v>0.0</v>
      </c>
      <c r="AP22" s="107"/>
      <c r="AQ22" s="105">
        <v>3.0</v>
      </c>
      <c r="AR22" s="105">
        <v>1.0</v>
      </c>
      <c r="AS22" s="105">
        <v>2.0</v>
      </c>
      <c r="AT22" s="105">
        <v>0.0</v>
      </c>
      <c r="AU22" s="105">
        <v>0.0</v>
      </c>
      <c r="AV22" s="105">
        <v>0.0</v>
      </c>
      <c r="AW22" s="106">
        <v>0.0</v>
      </c>
      <c r="AX22" s="106">
        <v>0.0</v>
      </c>
      <c r="AY22" s="3"/>
      <c r="AZ22" s="108">
        <f t="shared" ref="AZ22:BB22" si="12">sum(AD22+AM22+AV22)</f>
        <v>0</v>
      </c>
      <c r="BA22" s="109">
        <f t="shared" si="12"/>
        <v>0</v>
      </c>
      <c r="BB22" s="109">
        <f t="shared" si="12"/>
        <v>0</v>
      </c>
      <c r="BC22" s="107"/>
      <c r="BD22" s="107"/>
      <c r="BE22" s="107"/>
    </row>
    <row r="23" ht="14.25" customHeight="1">
      <c r="A23" s="103"/>
      <c r="B23" s="104">
        <f t="shared" si="4"/>
        <v>44662</v>
      </c>
      <c r="C23" s="97"/>
      <c r="D23" s="105" t="s">
        <v>119</v>
      </c>
      <c r="E23" s="105"/>
      <c r="F23" s="105"/>
      <c r="G23" s="106">
        <v>0.0</v>
      </c>
      <c r="H23" s="105">
        <v>8.0</v>
      </c>
      <c r="I23" s="105">
        <v>21.0</v>
      </c>
      <c r="J23" s="105">
        <v>7.0</v>
      </c>
      <c r="K23" s="105">
        <v>1.0</v>
      </c>
      <c r="L23" s="107"/>
      <c r="M23" s="105">
        <v>0.0</v>
      </c>
      <c r="N23" s="105">
        <v>0.0</v>
      </c>
      <c r="O23" s="105">
        <v>0.0</v>
      </c>
      <c r="P23" s="105">
        <v>0.0</v>
      </c>
      <c r="Q23" s="105">
        <v>0.0</v>
      </c>
      <c r="R23" s="107"/>
      <c r="S23" s="105">
        <v>0.0</v>
      </c>
      <c r="T23" s="105">
        <v>0.0</v>
      </c>
      <c r="U23" s="105">
        <v>0.0</v>
      </c>
      <c r="V23" s="105">
        <v>0.0</v>
      </c>
      <c r="W23" s="105">
        <v>0.0</v>
      </c>
      <c r="X23" s="293">
        <f t="shared" si="2"/>
        <v>1</v>
      </c>
      <c r="Y23" s="107"/>
      <c r="Z23" s="105">
        <v>1.0</v>
      </c>
      <c r="AA23" s="105">
        <v>0.0</v>
      </c>
      <c r="AB23" s="105">
        <v>1.0</v>
      </c>
      <c r="AC23" s="105">
        <v>0.0</v>
      </c>
      <c r="AD23" s="105">
        <v>0.0</v>
      </c>
      <c r="AE23" s="106">
        <v>0.0</v>
      </c>
      <c r="AF23" s="106">
        <v>0.0</v>
      </c>
      <c r="AG23" s="107"/>
      <c r="AH23" s="105">
        <v>0.0</v>
      </c>
      <c r="AI23" s="105">
        <v>0.0</v>
      </c>
      <c r="AJ23" s="105">
        <v>0.0</v>
      </c>
      <c r="AK23" s="105">
        <v>0.0</v>
      </c>
      <c r="AL23" s="105">
        <v>0.0</v>
      </c>
      <c r="AM23" s="105">
        <v>0.0</v>
      </c>
      <c r="AN23" s="106">
        <v>0.0</v>
      </c>
      <c r="AO23" s="106">
        <v>0.0</v>
      </c>
      <c r="AP23" s="107"/>
      <c r="AQ23" s="105">
        <v>4.0</v>
      </c>
      <c r="AR23" s="105">
        <v>1.0</v>
      </c>
      <c r="AS23" s="105">
        <v>3.0</v>
      </c>
      <c r="AT23" s="105">
        <v>0.0</v>
      </c>
      <c r="AU23" s="105">
        <v>0.0</v>
      </c>
      <c r="AV23" s="105">
        <v>1.0</v>
      </c>
      <c r="AW23" s="106">
        <v>500.0</v>
      </c>
      <c r="AX23" s="106">
        <v>2500.0</v>
      </c>
      <c r="AY23" s="3"/>
      <c r="AZ23" s="108">
        <f t="shared" ref="AZ23:BB23" si="13">sum(AD23+AM23+AV23)</f>
        <v>1</v>
      </c>
      <c r="BA23" s="109">
        <f t="shared" si="13"/>
        <v>500</v>
      </c>
      <c r="BB23" s="109">
        <f t="shared" si="13"/>
        <v>2500</v>
      </c>
      <c r="BC23" s="107"/>
      <c r="BD23" s="107"/>
      <c r="BE23" s="107"/>
    </row>
    <row r="24" ht="14.25" customHeight="1">
      <c r="A24" s="103"/>
      <c r="B24" s="104">
        <f t="shared" si="4"/>
        <v>44663</v>
      </c>
      <c r="C24" s="97"/>
      <c r="D24" s="105" t="s">
        <v>119</v>
      </c>
      <c r="E24" s="105"/>
      <c r="F24" s="105"/>
      <c r="G24" s="106">
        <v>0.0</v>
      </c>
      <c r="H24" s="105">
        <v>11.0</v>
      </c>
      <c r="I24" s="105">
        <v>29.0</v>
      </c>
      <c r="J24" s="105">
        <v>12.0</v>
      </c>
      <c r="K24" s="105">
        <v>2.0</v>
      </c>
      <c r="L24" s="107"/>
      <c r="M24" s="105">
        <v>0.0</v>
      </c>
      <c r="N24" s="105">
        <v>0.0</v>
      </c>
      <c r="O24" s="105">
        <v>0.0</v>
      </c>
      <c r="P24" s="105">
        <v>0.0</v>
      </c>
      <c r="Q24" s="105">
        <v>0.0</v>
      </c>
      <c r="R24" s="107"/>
      <c r="S24" s="105">
        <v>0.0</v>
      </c>
      <c r="T24" s="105">
        <v>0.0</v>
      </c>
      <c r="U24" s="105">
        <v>0.0</v>
      </c>
      <c r="V24" s="105">
        <v>0.0</v>
      </c>
      <c r="W24" s="105">
        <v>0.0</v>
      </c>
      <c r="X24" s="293">
        <f t="shared" si="2"/>
        <v>2</v>
      </c>
      <c r="Y24" s="107"/>
      <c r="Z24" s="105">
        <v>3.0</v>
      </c>
      <c r="AA24" s="105">
        <v>3.0</v>
      </c>
      <c r="AB24" s="105">
        <v>0.0</v>
      </c>
      <c r="AC24" s="105">
        <v>0.0</v>
      </c>
      <c r="AD24" s="105">
        <v>0.0</v>
      </c>
      <c r="AE24" s="106">
        <v>0.0</v>
      </c>
      <c r="AF24" s="106">
        <v>0.0</v>
      </c>
      <c r="AG24" s="107"/>
      <c r="AH24" s="105">
        <v>1.0</v>
      </c>
      <c r="AI24" s="105">
        <v>0.0</v>
      </c>
      <c r="AJ24" s="105">
        <v>1.0</v>
      </c>
      <c r="AK24" s="105">
        <v>0.0</v>
      </c>
      <c r="AL24" s="105">
        <v>0.0</v>
      </c>
      <c r="AM24" s="105">
        <v>0.0</v>
      </c>
      <c r="AN24" s="106">
        <v>0.0</v>
      </c>
      <c r="AO24" s="106">
        <v>0.0</v>
      </c>
      <c r="AP24" s="107"/>
      <c r="AQ24" s="105">
        <v>2.0</v>
      </c>
      <c r="AR24" s="105">
        <v>1.0</v>
      </c>
      <c r="AS24" s="105">
        <v>1.0</v>
      </c>
      <c r="AT24" s="105">
        <v>0.0</v>
      </c>
      <c r="AU24" s="105">
        <v>0.0</v>
      </c>
      <c r="AV24" s="105">
        <v>0.0</v>
      </c>
      <c r="AW24" s="106">
        <v>0.0</v>
      </c>
      <c r="AX24" s="106">
        <v>0.0</v>
      </c>
      <c r="AY24" s="3"/>
      <c r="AZ24" s="108">
        <f t="shared" ref="AZ24:BB24" si="14">sum(AD24+AM24+AV24)</f>
        <v>0</v>
      </c>
      <c r="BA24" s="109">
        <f t="shared" si="14"/>
        <v>0</v>
      </c>
      <c r="BB24" s="109">
        <f t="shared" si="14"/>
        <v>0</v>
      </c>
      <c r="BC24" s="107"/>
      <c r="BD24" s="107"/>
      <c r="BE24" s="107"/>
    </row>
    <row r="25" ht="14.25" customHeight="1">
      <c r="A25" s="103"/>
      <c r="B25" s="104">
        <f t="shared" si="4"/>
        <v>44664</v>
      </c>
      <c r="C25" s="97"/>
      <c r="D25" s="105" t="s">
        <v>119</v>
      </c>
      <c r="E25" s="105"/>
      <c r="F25" s="105"/>
      <c r="G25" s="106">
        <v>0.0</v>
      </c>
      <c r="H25" s="105">
        <v>7.0</v>
      </c>
      <c r="I25" s="105">
        <v>17.0</v>
      </c>
      <c r="J25" s="105">
        <v>12.0</v>
      </c>
      <c r="K25" s="105">
        <v>2.0</v>
      </c>
      <c r="L25" s="107"/>
      <c r="M25" s="105">
        <v>0.0</v>
      </c>
      <c r="N25" s="105">
        <v>0.0</v>
      </c>
      <c r="O25" s="105">
        <v>0.0</v>
      </c>
      <c r="P25" s="105">
        <v>0.0</v>
      </c>
      <c r="Q25" s="105">
        <v>0.0</v>
      </c>
      <c r="R25" s="107"/>
      <c r="S25" s="105">
        <v>0.0</v>
      </c>
      <c r="T25" s="105">
        <v>0.0</v>
      </c>
      <c r="U25" s="105">
        <v>0.0</v>
      </c>
      <c r="V25" s="105">
        <v>0.0</v>
      </c>
      <c r="W25" s="105">
        <v>0.0</v>
      </c>
      <c r="X25" s="293">
        <f t="shared" si="2"/>
        <v>2</v>
      </c>
      <c r="Y25" s="107"/>
      <c r="Z25" s="105">
        <v>4.0</v>
      </c>
      <c r="AA25" s="105">
        <v>3.0</v>
      </c>
      <c r="AB25" s="105">
        <v>1.0</v>
      </c>
      <c r="AC25" s="105">
        <v>0.0</v>
      </c>
      <c r="AD25" s="105">
        <v>1.0</v>
      </c>
      <c r="AE25" s="106">
        <v>2100.0</v>
      </c>
      <c r="AF25" s="106">
        <v>2100.0</v>
      </c>
      <c r="AG25" s="107"/>
      <c r="AH25" s="105">
        <v>0.0</v>
      </c>
      <c r="AI25" s="105">
        <v>0.0</v>
      </c>
      <c r="AJ25" s="105">
        <v>0.0</v>
      </c>
      <c r="AK25" s="105">
        <v>0.0</v>
      </c>
      <c r="AL25" s="105">
        <v>0.0</v>
      </c>
      <c r="AM25" s="105">
        <v>0.0</v>
      </c>
      <c r="AN25" s="106">
        <v>0.0</v>
      </c>
      <c r="AO25" s="106">
        <v>0.0</v>
      </c>
      <c r="AP25" s="107"/>
      <c r="AQ25" s="105">
        <v>1.0</v>
      </c>
      <c r="AR25" s="105">
        <v>0.0</v>
      </c>
      <c r="AS25" s="105">
        <v>1.0</v>
      </c>
      <c r="AT25" s="105">
        <v>0.0</v>
      </c>
      <c r="AU25" s="105">
        <v>1.0</v>
      </c>
      <c r="AV25" s="105">
        <v>1.0</v>
      </c>
      <c r="AW25" s="106">
        <v>1000.0</v>
      </c>
      <c r="AX25" s="106">
        <v>2500.0</v>
      </c>
      <c r="AY25" s="3"/>
      <c r="AZ25" s="108">
        <f t="shared" ref="AZ25:BB25" si="15">sum(AD25+AM25+AV25)</f>
        <v>2</v>
      </c>
      <c r="BA25" s="109">
        <f t="shared" si="15"/>
        <v>3100</v>
      </c>
      <c r="BB25" s="109">
        <f t="shared" si="15"/>
        <v>4600</v>
      </c>
      <c r="BC25" s="107"/>
      <c r="BD25" s="107"/>
      <c r="BE25" s="107"/>
    </row>
    <row r="26" ht="14.25" customHeight="1">
      <c r="A26" s="103"/>
      <c r="B26" s="104">
        <f t="shared" si="4"/>
        <v>44665</v>
      </c>
      <c r="C26" s="97"/>
      <c r="D26" s="105" t="s">
        <v>119</v>
      </c>
      <c r="E26" s="105"/>
      <c r="F26" s="105"/>
      <c r="G26" s="106">
        <v>0.0</v>
      </c>
      <c r="H26" s="105">
        <v>5.0</v>
      </c>
      <c r="I26" s="105">
        <v>17.0</v>
      </c>
      <c r="J26" s="105">
        <v>2.0</v>
      </c>
      <c r="K26" s="105">
        <v>3.0</v>
      </c>
      <c r="L26" s="107"/>
      <c r="M26" s="105">
        <v>0.0</v>
      </c>
      <c r="N26" s="105">
        <v>0.0</v>
      </c>
      <c r="O26" s="105">
        <v>0.0</v>
      </c>
      <c r="P26" s="105">
        <v>0.0</v>
      </c>
      <c r="Q26" s="105">
        <v>0.0</v>
      </c>
      <c r="R26" s="107"/>
      <c r="S26" s="105">
        <v>0.0</v>
      </c>
      <c r="T26" s="105">
        <v>0.0</v>
      </c>
      <c r="U26" s="105">
        <v>0.0</v>
      </c>
      <c r="V26" s="105">
        <v>0.0</v>
      </c>
      <c r="W26" s="105">
        <v>0.0</v>
      </c>
      <c r="X26" s="293">
        <f t="shared" si="2"/>
        <v>3</v>
      </c>
      <c r="Y26" s="107"/>
      <c r="Z26" s="105">
        <v>2.0</v>
      </c>
      <c r="AA26" s="105">
        <v>2.0</v>
      </c>
      <c r="AB26" s="105">
        <v>0.0</v>
      </c>
      <c r="AC26" s="105">
        <v>0.0</v>
      </c>
      <c r="AD26" s="105">
        <v>1.0</v>
      </c>
      <c r="AE26" s="106">
        <v>1750.0</v>
      </c>
      <c r="AF26" s="106">
        <v>1750.0</v>
      </c>
      <c r="AG26" s="107"/>
      <c r="AH26" s="105">
        <v>3.0</v>
      </c>
      <c r="AI26" s="105">
        <v>2.0</v>
      </c>
      <c r="AJ26" s="105">
        <v>1.0</v>
      </c>
      <c r="AK26" s="105">
        <v>0.0</v>
      </c>
      <c r="AL26" s="105">
        <v>0.0</v>
      </c>
      <c r="AM26" s="105">
        <v>0.0</v>
      </c>
      <c r="AN26" s="106">
        <v>0.0</v>
      </c>
      <c r="AO26" s="106">
        <v>0.0</v>
      </c>
      <c r="AP26" s="107"/>
      <c r="AQ26" s="105">
        <v>1.0</v>
      </c>
      <c r="AR26" s="105">
        <v>1.0</v>
      </c>
      <c r="AS26" s="105">
        <v>0.0</v>
      </c>
      <c r="AT26" s="105">
        <v>0.0</v>
      </c>
      <c r="AU26" s="105">
        <v>0.0</v>
      </c>
      <c r="AV26" s="105">
        <v>0.0</v>
      </c>
      <c r="AW26" s="106">
        <v>0.0</v>
      </c>
      <c r="AX26" s="106">
        <v>0.0</v>
      </c>
      <c r="AY26" s="3"/>
      <c r="AZ26" s="108">
        <f t="shared" ref="AZ26:BB26" si="16">sum(AD26+AM26+AV26)</f>
        <v>1</v>
      </c>
      <c r="BA26" s="109">
        <f t="shared" si="16"/>
        <v>1750</v>
      </c>
      <c r="BB26" s="109">
        <f t="shared" si="16"/>
        <v>1750</v>
      </c>
      <c r="BC26" s="107"/>
      <c r="BD26" s="107"/>
      <c r="BE26" s="107"/>
    </row>
    <row r="27" ht="14.25" customHeight="1">
      <c r="A27" s="103"/>
      <c r="B27" s="104">
        <f t="shared" si="4"/>
        <v>44666</v>
      </c>
      <c r="C27" s="97"/>
      <c r="D27" s="105" t="s">
        <v>119</v>
      </c>
      <c r="E27" s="105"/>
      <c r="F27" s="105"/>
      <c r="G27" s="106">
        <v>0.0</v>
      </c>
      <c r="H27" s="105">
        <v>2.0</v>
      </c>
      <c r="I27" s="105">
        <v>9.0</v>
      </c>
      <c r="J27" s="105">
        <v>4.0</v>
      </c>
      <c r="K27" s="105">
        <v>0.0</v>
      </c>
      <c r="L27" s="107"/>
      <c r="M27" s="105">
        <v>0.0</v>
      </c>
      <c r="N27" s="105">
        <v>0.0</v>
      </c>
      <c r="O27" s="105">
        <v>0.0</v>
      </c>
      <c r="P27" s="105">
        <v>0.0</v>
      </c>
      <c r="Q27" s="105">
        <v>0.0</v>
      </c>
      <c r="R27" s="107"/>
      <c r="S27" s="105">
        <v>0.0</v>
      </c>
      <c r="T27" s="105">
        <v>0.0</v>
      </c>
      <c r="U27" s="105">
        <v>0.0</v>
      </c>
      <c r="V27" s="105">
        <v>0.0</v>
      </c>
      <c r="W27" s="105">
        <v>0.0</v>
      </c>
      <c r="X27" s="293">
        <f t="shared" si="2"/>
        <v>0</v>
      </c>
      <c r="Y27" s="107"/>
      <c r="Z27" s="105">
        <v>1.0</v>
      </c>
      <c r="AA27" s="105">
        <v>1.0</v>
      </c>
      <c r="AB27" s="105">
        <v>0.0</v>
      </c>
      <c r="AC27" s="105">
        <v>0.0</v>
      </c>
      <c r="AD27" s="105">
        <v>0.0</v>
      </c>
      <c r="AE27" s="106">
        <v>0.0</v>
      </c>
      <c r="AF27" s="106">
        <v>0.0</v>
      </c>
      <c r="AG27" s="107"/>
      <c r="AH27" s="105">
        <v>3.0</v>
      </c>
      <c r="AI27" s="105">
        <v>1.0</v>
      </c>
      <c r="AJ27" s="105">
        <v>3.0</v>
      </c>
      <c r="AK27" s="105">
        <v>0.0</v>
      </c>
      <c r="AL27" s="105">
        <v>0.0</v>
      </c>
      <c r="AM27" s="105">
        <v>0.0</v>
      </c>
      <c r="AN27" s="106">
        <v>0.0</v>
      </c>
      <c r="AO27" s="106">
        <v>0.0</v>
      </c>
      <c r="AP27" s="107"/>
      <c r="AQ27" s="105">
        <v>3.0</v>
      </c>
      <c r="AR27" s="105">
        <v>1.0</v>
      </c>
      <c r="AS27" s="105">
        <v>2.0</v>
      </c>
      <c r="AT27" s="105">
        <v>0.0</v>
      </c>
      <c r="AU27" s="105">
        <v>1.0</v>
      </c>
      <c r="AV27" s="105">
        <v>2.0</v>
      </c>
      <c r="AW27" s="106">
        <v>1499.0</v>
      </c>
      <c r="AX27" s="106">
        <v>2749.0</v>
      </c>
      <c r="AY27" s="3"/>
      <c r="AZ27" s="108">
        <f t="shared" ref="AZ27:BB27" si="17">sum(AD27+AM27+AV27)</f>
        <v>2</v>
      </c>
      <c r="BA27" s="109">
        <f t="shared" si="17"/>
        <v>1499</v>
      </c>
      <c r="BB27" s="109">
        <f t="shared" si="17"/>
        <v>2749</v>
      </c>
      <c r="BC27" s="107"/>
      <c r="BD27" s="107"/>
      <c r="BE27" s="107"/>
    </row>
    <row r="28" ht="14.25" customHeight="1">
      <c r="A28" s="103"/>
      <c r="B28" s="104">
        <f t="shared" si="4"/>
        <v>44667</v>
      </c>
      <c r="C28" s="97"/>
      <c r="D28" s="105" t="s">
        <v>119</v>
      </c>
      <c r="E28" s="105"/>
      <c r="F28" s="105"/>
      <c r="G28" s="106">
        <v>0.0</v>
      </c>
      <c r="H28" s="105">
        <v>1.0</v>
      </c>
      <c r="I28" s="105">
        <v>6.0</v>
      </c>
      <c r="J28" s="105">
        <v>0.0</v>
      </c>
      <c r="K28" s="105">
        <v>0.0</v>
      </c>
      <c r="L28" s="107"/>
      <c r="M28" s="105">
        <v>0.0</v>
      </c>
      <c r="N28" s="105">
        <v>0.0</v>
      </c>
      <c r="O28" s="105">
        <v>0.0</v>
      </c>
      <c r="P28" s="105">
        <v>0.0</v>
      </c>
      <c r="Q28" s="105">
        <v>0.0</v>
      </c>
      <c r="R28" s="107"/>
      <c r="S28" s="105">
        <v>0.0</v>
      </c>
      <c r="T28" s="105">
        <v>0.0</v>
      </c>
      <c r="U28" s="105">
        <v>0.0</v>
      </c>
      <c r="V28" s="105">
        <v>0.0</v>
      </c>
      <c r="W28" s="105">
        <v>0.0</v>
      </c>
      <c r="X28" s="293">
        <f t="shared" si="2"/>
        <v>0</v>
      </c>
      <c r="Y28" s="107"/>
      <c r="Z28" s="105">
        <v>1.0</v>
      </c>
      <c r="AA28" s="105">
        <v>1.0</v>
      </c>
      <c r="AB28" s="105">
        <v>0.0</v>
      </c>
      <c r="AC28" s="105">
        <v>0.0</v>
      </c>
      <c r="AD28" s="105">
        <v>0.0</v>
      </c>
      <c r="AE28" s="106">
        <v>0.0</v>
      </c>
      <c r="AF28" s="106">
        <v>0.0</v>
      </c>
      <c r="AG28" s="107"/>
      <c r="AH28" s="105">
        <v>1.0</v>
      </c>
      <c r="AI28" s="105">
        <v>0.0</v>
      </c>
      <c r="AJ28" s="105">
        <v>1.0</v>
      </c>
      <c r="AK28" s="105">
        <v>0.0</v>
      </c>
      <c r="AL28" s="105">
        <v>0.0</v>
      </c>
      <c r="AM28" s="105">
        <v>0.0</v>
      </c>
      <c r="AN28" s="106">
        <v>0.0</v>
      </c>
      <c r="AO28" s="106">
        <v>0.0</v>
      </c>
      <c r="AP28" s="107"/>
      <c r="AQ28" s="105">
        <v>3.0</v>
      </c>
      <c r="AR28" s="105">
        <v>1.0</v>
      </c>
      <c r="AS28" s="105">
        <v>0.0</v>
      </c>
      <c r="AT28" s="105">
        <v>0.0</v>
      </c>
      <c r="AU28" s="105">
        <v>0.0</v>
      </c>
      <c r="AV28" s="105">
        <v>0.0</v>
      </c>
      <c r="AW28" s="106">
        <v>0.0</v>
      </c>
      <c r="AX28" s="106">
        <v>0.0</v>
      </c>
      <c r="AY28" s="3"/>
      <c r="AZ28" s="108">
        <f t="shared" ref="AZ28:BB28" si="18">sum(AD28+AM28+AV28)</f>
        <v>0</v>
      </c>
      <c r="BA28" s="109">
        <f t="shared" si="18"/>
        <v>0</v>
      </c>
      <c r="BB28" s="109">
        <f t="shared" si="18"/>
        <v>0</v>
      </c>
      <c r="BC28" s="107"/>
      <c r="BD28" s="107"/>
      <c r="BE28" s="107"/>
    </row>
    <row r="29" ht="14.25" customHeight="1">
      <c r="A29" s="103"/>
      <c r="B29" s="104">
        <f t="shared" si="4"/>
        <v>44668</v>
      </c>
      <c r="C29" s="97"/>
      <c r="D29" s="105" t="s">
        <v>119</v>
      </c>
      <c r="E29" s="105"/>
      <c r="F29" s="105"/>
      <c r="G29" s="106">
        <v>0.0</v>
      </c>
      <c r="H29" s="105">
        <v>6.0</v>
      </c>
      <c r="I29" s="105">
        <v>10.0</v>
      </c>
      <c r="J29" s="105">
        <v>3.0</v>
      </c>
      <c r="K29" s="105">
        <v>2.0</v>
      </c>
      <c r="L29" s="107"/>
      <c r="M29" s="105">
        <v>0.0</v>
      </c>
      <c r="N29" s="105">
        <v>0.0</v>
      </c>
      <c r="O29" s="105">
        <v>0.0</v>
      </c>
      <c r="P29" s="105">
        <v>0.0</v>
      </c>
      <c r="Q29" s="105">
        <v>0.0</v>
      </c>
      <c r="R29" s="107"/>
      <c r="S29" s="105">
        <v>0.0</v>
      </c>
      <c r="T29" s="105">
        <v>0.0</v>
      </c>
      <c r="U29" s="105">
        <v>0.0</v>
      </c>
      <c r="V29" s="105">
        <v>0.0</v>
      </c>
      <c r="W29" s="105">
        <v>0.0</v>
      </c>
      <c r="X29" s="293">
        <f t="shared" si="2"/>
        <v>2</v>
      </c>
      <c r="Y29" s="107"/>
      <c r="Z29" s="105">
        <v>0.0</v>
      </c>
      <c r="AA29" s="105">
        <v>0.0</v>
      </c>
      <c r="AB29" s="105">
        <v>0.0</v>
      </c>
      <c r="AC29" s="105">
        <v>0.0</v>
      </c>
      <c r="AD29" s="105">
        <v>0.0</v>
      </c>
      <c r="AE29" s="106">
        <v>0.0</v>
      </c>
      <c r="AF29" s="106">
        <v>0.0</v>
      </c>
      <c r="AG29" s="107"/>
      <c r="AH29" s="105">
        <v>0.0</v>
      </c>
      <c r="AI29" s="105">
        <v>0.0</v>
      </c>
      <c r="AJ29" s="105">
        <v>0.0</v>
      </c>
      <c r="AK29" s="105">
        <v>0.0</v>
      </c>
      <c r="AL29" s="105">
        <v>0.0</v>
      </c>
      <c r="AM29" s="105">
        <v>0.0</v>
      </c>
      <c r="AN29" s="106">
        <v>0.0</v>
      </c>
      <c r="AO29" s="106">
        <v>0.0</v>
      </c>
      <c r="AP29" s="107"/>
      <c r="AQ29" s="105">
        <v>0.0</v>
      </c>
      <c r="AR29" s="105">
        <v>0.0</v>
      </c>
      <c r="AS29" s="105">
        <v>0.0</v>
      </c>
      <c r="AT29" s="105">
        <v>0.0</v>
      </c>
      <c r="AU29" s="105">
        <v>0.0</v>
      </c>
      <c r="AV29" s="105">
        <v>0.0</v>
      </c>
      <c r="AW29" s="106">
        <v>0.0</v>
      </c>
      <c r="AX29" s="106">
        <v>0.0</v>
      </c>
      <c r="AY29" s="3"/>
      <c r="AZ29" s="108">
        <f t="shared" ref="AZ29:BB29" si="19">sum(AD29+AM29+AV29)</f>
        <v>0</v>
      </c>
      <c r="BA29" s="109">
        <f t="shared" si="19"/>
        <v>0</v>
      </c>
      <c r="BB29" s="109">
        <f t="shared" si="19"/>
        <v>0</v>
      </c>
      <c r="BC29" s="107"/>
      <c r="BD29" s="107"/>
      <c r="BE29" s="107"/>
    </row>
    <row r="30" ht="14.25" customHeight="1">
      <c r="A30" s="103"/>
      <c r="B30" s="104">
        <f t="shared" si="4"/>
        <v>44669</v>
      </c>
      <c r="C30" s="97"/>
      <c r="D30" s="105" t="s">
        <v>119</v>
      </c>
      <c r="E30" s="105"/>
      <c r="F30" s="105"/>
      <c r="G30" s="106">
        <v>0.0</v>
      </c>
      <c r="H30" s="105">
        <v>4.0</v>
      </c>
      <c r="I30" s="105">
        <v>17.0</v>
      </c>
      <c r="J30" s="105">
        <v>8.0</v>
      </c>
      <c r="K30" s="105">
        <v>2.0</v>
      </c>
      <c r="L30" s="107"/>
      <c r="M30" s="105">
        <v>0.0</v>
      </c>
      <c r="N30" s="105">
        <v>0.0</v>
      </c>
      <c r="O30" s="105">
        <v>0.0</v>
      </c>
      <c r="P30" s="105">
        <v>0.0</v>
      </c>
      <c r="Q30" s="105">
        <v>0.0</v>
      </c>
      <c r="R30" s="107"/>
      <c r="S30" s="105">
        <v>0.0</v>
      </c>
      <c r="T30" s="105">
        <v>0.0</v>
      </c>
      <c r="U30" s="105">
        <v>0.0</v>
      </c>
      <c r="V30" s="105">
        <v>0.0</v>
      </c>
      <c r="W30" s="105">
        <v>0.0</v>
      </c>
      <c r="X30" s="293">
        <f t="shared" si="2"/>
        <v>2</v>
      </c>
      <c r="Y30" s="107"/>
      <c r="Z30" s="105">
        <v>2.0</v>
      </c>
      <c r="AA30" s="105">
        <v>2.0</v>
      </c>
      <c r="AB30" s="105">
        <v>0.0</v>
      </c>
      <c r="AC30" s="105">
        <v>0.0</v>
      </c>
      <c r="AD30" s="105">
        <v>1.0</v>
      </c>
      <c r="AE30" s="106">
        <v>499.0</v>
      </c>
      <c r="AF30" s="106">
        <v>499.0</v>
      </c>
      <c r="AG30" s="107"/>
      <c r="AH30" s="105">
        <v>2.0</v>
      </c>
      <c r="AI30" s="105">
        <v>0.0</v>
      </c>
      <c r="AJ30" s="105">
        <v>2.0</v>
      </c>
      <c r="AK30" s="105">
        <v>0.0</v>
      </c>
      <c r="AL30" s="105">
        <v>0.0</v>
      </c>
      <c r="AM30" s="105">
        <v>0.0</v>
      </c>
      <c r="AN30" s="106">
        <v>0.0</v>
      </c>
      <c r="AO30" s="106">
        <v>0.0</v>
      </c>
      <c r="AP30" s="107"/>
      <c r="AQ30" s="105">
        <v>3.0</v>
      </c>
      <c r="AR30" s="105">
        <v>2.0</v>
      </c>
      <c r="AS30" s="105">
        <v>1.0</v>
      </c>
      <c r="AT30" s="105">
        <v>0.0</v>
      </c>
      <c r="AU30" s="105">
        <v>0.0</v>
      </c>
      <c r="AV30" s="105">
        <v>0.0</v>
      </c>
      <c r="AW30" s="106">
        <v>0.0</v>
      </c>
      <c r="AX30" s="106">
        <v>0.0</v>
      </c>
      <c r="AY30" s="3"/>
      <c r="AZ30" s="108">
        <f t="shared" ref="AZ30:BB30" si="20">sum(AD30+AM30+AV30)</f>
        <v>1</v>
      </c>
      <c r="BA30" s="109">
        <f t="shared" si="20"/>
        <v>499</v>
      </c>
      <c r="BB30" s="109">
        <f t="shared" si="20"/>
        <v>499</v>
      </c>
      <c r="BC30" s="107"/>
      <c r="BD30" s="107"/>
      <c r="BE30" s="107"/>
    </row>
    <row r="31" ht="14.25" customHeight="1">
      <c r="A31" s="103"/>
      <c r="B31" s="104">
        <f t="shared" si="4"/>
        <v>44670</v>
      </c>
      <c r="C31" s="97"/>
      <c r="D31" s="105" t="s">
        <v>119</v>
      </c>
      <c r="E31" s="105"/>
      <c r="F31" s="105"/>
      <c r="G31" s="106">
        <v>0.0</v>
      </c>
      <c r="H31" s="105">
        <v>11.0</v>
      </c>
      <c r="I31" s="105">
        <v>27.0</v>
      </c>
      <c r="J31" s="105">
        <v>17.0</v>
      </c>
      <c r="K31" s="105">
        <v>4.0</v>
      </c>
      <c r="L31" s="107"/>
      <c r="M31" s="105">
        <v>0.0</v>
      </c>
      <c r="N31" s="105">
        <v>0.0</v>
      </c>
      <c r="O31" s="105">
        <v>0.0</v>
      </c>
      <c r="P31" s="105">
        <v>0.0</v>
      </c>
      <c r="Q31" s="105">
        <v>0.0</v>
      </c>
      <c r="R31" s="107"/>
      <c r="S31" s="105">
        <v>0.0</v>
      </c>
      <c r="T31" s="105">
        <v>0.0</v>
      </c>
      <c r="U31" s="105">
        <v>0.0</v>
      </c>
      <c r="V31" s="105">
        <v>0.0</v>
      </c>
      <c r="W31" s="105">
        <v>0.0</v>
      </c>
      <c r="X31" s="293">
        <f t="shared" si="2"/>
        <v>4</v>
      </c>
      <c r="Y31" s="107"/>
      <c r="Z31" s="105">
        <v>3.0</v>
      </c>
      <c r="AA31" s="105">
        <v>3.0</v>
      </c>
      <c r="AB31" s="105">
        <v>0.0</v>
      </c>
      <c r="AC31" s="105">
        <v>0.0</v>
      </c>
      <c r="AD31" s="105">
        <v>1.0</v>
      </c>
      <c r="AE31" s="106">
        <v>2100.0</v>
      </c>
      <c r="AF31" s="106">
        <v>2100.0</v>
      </c>
      <c r="AG31" s="107"/>
      <c r="AH31" s="105">
        <v>3.0</v>
      </c>
      <c r="AI31" s="105">
        <v>1.0</v>
      </c>
      <c r="AJ31" s="105">
        <v>0.0</v>
      </c>
      <c r="AK31" s="105">
        <v>0.0</v>
      </c>
      <c r="AL31" s="105">
        <v>0.0</v>
      </c>
      <c r="AM31" s="105">
        <v>0.0</v>
      </c>
      <c r="AN31" s="106">
        <v>0.0</v>
      </c>
      <c r="AO31" s="106">
        <v>0.0</v>
      </c>
      <c r="AP31" s="107"/>
      <c r="AQ31" s="105">
        <v>1.0</v>
      </c>
      <c r="AR31" s="105">
        <v>1.0</v>
      </c>
      <c r="AS31" s="105">
        <v>0.0</v>
      </c>
      <c r="AT31" s="105">
        <v>0.0</v>
      </c>
      <c r="AU31" s="105">
        <v>1.0</v>
      </c>
      <c r="AV31" s="105">
        <v>1.0</v>
      </c>
      <c r="AW31" s="106">
        <v>499.0</v>
      </c>
      <c r="AX31" s="106">
        <v>499.0</v>
      </c>
      <c r="AY31" s="3"/>
      <c r="AZ31" s="108">
        <f t="shared" ref="AZ31:BB31" si="21">sum(AD31+AM31+AV31)</f>
        <v>2</v>
      </c>
      <c r="BA31" s="109">
        <f t="shared" si="21"/>
        <v>2599</v>
      </c>
      <c r="BB31" s="109">
        <f t="shared" si="21"/>
        <v>2599</v>
      </c>
      <c r="BC31" s="107"/>
      <c r="BD31" s="107"/>
      <c r="BE31" s="107"/>
    </row>
    <row r="32" ht="14.25" customHeight="1">
      <c r="A32" s="103"/>
      <c r="B32" s="104">
        <f t="shared" si="4"/>
        <v>44671</v>
      </c>
      <c r="C32" s="97"/>
      <c r="D32" s="105" t="s">
        <v>119</v>
      </c>
      <c r="E32" s="105"/>
      <c r="F32" s="105"/>
      <c r="G32" s="106">
        <v>0.0</v>
      </c>
      <c r="H32" s="105">
        <v>8.0</v>
      </c>
      <c r="I32" s="105">
        <v>29.0</v>
      </c>
      <c r="J32" s="105">
        <v>20.0</v>
      </c>
      <c r="K32" s="105">
        <v>5.0</v>
      </c>
      <c r="L32" s="107"/>
      <c r="M32" s="105">
        <v>0.0</v>
      </c>
      <c r="N32" s="105">
        <v>0.0</v>
      </c>
      <c r="O32" s="105">
        <v>0.0</v>
      </c>
      <c r="P32" s="105">
        <v>0.0</v>
      </c>
      <c r="Q32" s="105">
        <v>0.0</v>
      </c>
      <c r="R32" s="107"/>
      <c r="S32" s="105">
        <v>0.0</v>
      </c>
      <c r="T32" s="105">
        <v>0.0</v>
      </c>
      <c r="U32" s="105">
        <v>0.0</v>
      </c>
      <c r="V32" s="105">
        <v>0.0</v>
      </c>
      <c r="W32" s="105">
        <v>0.0</v>
      </c>
      <c r="X32" s="293">
        <f t="shared" si="2"/>
        <v>5</v>
      </c>
      <c r="Y32" s="107"/>
      <c r="Z32" s="105">
        <v>3.0</v>
      </c>
      <c r="AA32" s="105">
        <v>3.0</v>
      </c>
      <c r="AB32" s="105">
        <v>0.0</v>
      </c>
      <c r="AC32" s="105">
        <v>0.0</v>
      </c>
      <c r="AD32" s="105">
        <v>0.0</v>
      </c>
      <c r="AE32" s="106">
        <v>0.0</v>
      </c>
      <c r="AF32" s="106">
        <v>0.0</v>
      </c>
      <c r="AG32" s="107"/>
      <c r="AH32" s="105">
        <v>2.0</v>
      </c>
      <c r="AI32" s="105">
        <v>2.0</v>
      </c>
      <c r="AJ32" s="105">
        <v>0.0</v>
      </c>
      <c r="AK32" s="105">
        <v>0.0</v>
      </c>
      <c r="AL32" s="105">
        <v>0.0</v>
      </c>
      <c r="AM32" s="105">
        <v>0.0</v>
      </c>
      <c r="AN32" s="106">
        <v>0.0</v>
      </c>
      <c r="AO32" s="106">
        <v>0.0</v>
      </c>
      <c r="AP32" s="107"/>
      <c r="AQ32" s="105">
        <v>1.0</v>
      </c>
      <c r="AR32" s="105">
        <v>0.0</v>
      </c>
      <c r="AS32" s="105">
        <v>1.0</v>
      </c>
      <c r="AT32" s="105">
        <v>0.0</v>
      </c>
      <c r="AU32" s="105">
        <v>0.0</v>
      </c>
      <c r="AV32" s="105">
        <v>0.0</v>
      </c>
      <c r="AW32" s="106">
        <v>0.0</v>
      </c>
      <c r="AX32" s="106">
        <v>0.0</v>
      </c>
      <c r="AY32" s="3"/>
      <c r="AZ32" s="108">
        <f t="shared" ref="AZ32:BB32" si="22">sum(AD32+AM32+AV32)</f>
        <v>0</v>
      </c>
      <c r="BA32" s="109">
        <f t="shared" si="22"/>
        <v>0</v>
      </c>
      <c r="BB32" s="109">
        <f t="shared" si="22"/>
        <v>0</v>
      </c>
      <c r="BC32" s="107"/>
      <c r="BD32" s="107"/>
      <c r="BE32" s="107"/>
    </row>
    <row r="33" ht="14.25" customHeight="1">
      <c r="A33" s="111">
        <v>2.0</v>
      </c>
      <c r="B33" s="104">
        <f t="shared" si="4"/>
        <v>44672</v>
      </c>
      <c r="C33" s="97"/>
      <c r="D33" s="105" t="s">
        <v>119</v>
      </c>
      <c r="E33" s="105"/>
      <c r="F33" s="105"/>
      <c r="G33" s="106">
        <v>0.0</v>
      </c>
      <c r="H33" s="105">
        <v>7.0</v>
      </c>
      <c r="I33" s="105">
        <v>27.0</v>
      </c>
      <c r="J33" s="105">
        <v>20.0</v>
      </c>
      <c r="K33" s="105">
        <v>7.0</v>
      </c>
      <c r="L33" s="107"/>
      <c r="M33" s="105">
        <v>0.0</v>
      </c>
      <c r="N33" s="105">
        <v>0.0</v>
      </c>
      <c r="O33" s="105">
        <v>0.0</v>
      </c>
      <c r="P33" s="105">
        <v>0.0</v>
      </c>
      <c r="Q33" s="105">
        <v>0.0</v>
      </c>
      <c r="R33" s="107"/>
      <c r="S33" s="105">
        <v>0.0</v>
      </c>
      <c r="T33" s="105">
        <v>0.0</v>
      </c>
      <c r="U33" s="105">
        <v>0.0</v>
      </c>
      <c r="V33" s="105">
        <v>0.0</v>
      </c>
      <c r="W33" s="105">
        <v>0.0</v>
      </c>
      <c r="X33" s="293">
        <f t="shared" si="2"/>
        <v>7</v>
      </c>
      <c r="Y33" s="107"/>
      <c r="Z33" s="105">
        <v>3.0</v>
      </c>
      <c r="AA33" s="105">
        <v>3.0</v>
      </c>
      <c r="AB33" s="105">
        <v>0.0</v>
      </c>
      <c r="AC33" s="105">
        <v>0.0</v>
      </c>
      <c r="AD33" s="105">
        <v>0.0</v>
      </c>
      <c r="AE33" s="106">
        <v>0.0</v>
      </c>
      <c r="AF33" s="106">
        <v>0.0</v>
      </c>
      <c r="AG33" s="107"/>
      <c r="AH33" s="105">
        <v>2.0</v>
      </c>
      <c r="AI33" s="105">
        <v>1.0</v>
      </c>
      <c r="AJ33" s="105">
        <v>1.0</v>
      </c>
      <c r="AK33" s="105">
        <v>0.0</v>
      </c>
      <c r="AL33" s="105">
        <v>0.0</v>
      </c>
      <c r="AM33" s="105">
        <v>0.0</v>
      </c>
      <c r="AN33" s="106">
        <v>0.0</v>
      </c>
      <c r="AO33" s="106">
        <v>0.0</v>
      </c>
      <c r="AP33" s="107"/>
      <c r="AQ33" s="105">
        <v>4.0</v>
      </c>
      <c r="AR33" s="105">
        <v>3.0</v>
      </c>
      <c r="AS33" s="105">
        <v>1.0</v>
      </c>
      <c r="AT33" s="105">
        <v>0.0</v>
      </c>
      <c r="AU33" s="105">
        <v>3.0</v>
      </c>
      <c r="AV33" s="105">
        <v>3.0</v>
      </c>
      <c r="AW33" s="106">
        <v>5200.0</v>
      </c>
      <c r="AX33" s="106">
        <v>5200.0</v>
      </c>
      <c r="AY33" s="3"/>
      <c r="AZ33" s="108">
        <f t="shared" ref="AZ33:BB33" si="23">sum(AD33+AM33+AV33)</f>
        <v>3</v>
      </c>
      <c r="BA33" s="109">
        <f t="shared" si="23"/>
        <v>5200</v>
      </c>
      <c r="BB33" s="109">
        <f t="shared" si="23"/>
        <v>5200</v>
      </c>
      <c r="BC33" s="107"/>
      <c r="BD33" s="107"/>
      <c r="BE33" s="107"/>
    </row>
    <row r="34" ht="14.25" customHeight="1">
      <c r="A34" s="103"/>
      <c r="B34" s="104">
        <f t="shared" si="4"/>
        <v>44673</v>
      </c>
      <c r="C34" s="97"/>
      <c r="D34" s="105" t="s">
        <v>119</v>
      </c>
      <c r="E34" s="105"/>
      <c r="F34" s="105"/>
      <c r="G34" s="106">
        <v>0.0</v>
      </c>
      <c r="H34" s="105">
        <v>3.0</v>
      </c>
      <c r="I34" s="105">
        <v>14.0</v>
      </c>
      <c r="J34" s="105">
        <v>10.0</v>
      </c>
      <c r="K34" s="105">
        <v>0.0</v>
      </c>
      <c r="L34" s="107"/>
      <c r="M34" s="105">
        <v>0.0</v>
      </c>
      <c r="N34" s="105">
        <v>0.0</v>
      </c>
      <c r="O34" s="105">
        <v>0.0</v>
      </c>
      <c r="P34" s="105">
        <v>0.0</v>
      </c>
      <c r="Q34" s="105">
        <v>0.0</v>
      </c>
      <c r="R34" s="107"/>
      <c r="S34" s="105">
        <v>0.0</v>
      </c>
      <c r="T34" s="105">
        <v>0.0</v>
      </c>
      <c r="U34" s="105">
        <v>0.0</v>
      </c>
      <c r="V34" s="105">
        <v>0.0</v>
      </c>
      <c r="W34" s="105">
        <v>0.0</v>
      </c>
      <c r="X34" s="293">
        <f t="shared" si="2"/>
        <v>0</v>
      </c>
      <c r="Y34" s="107"/>
      <c r="Z34" s="105">
        <v>3.0</v>
      </c>
      <c r="AA34" s="105">
        <v>3.0</v>
      </c>
      <c r="AB34" s="105">
        <v>0.0</v>
      </c>
      <c r="AC34" s="105">
        <v>0.0</v>
      </c>
      <c r="AD34" s="105">
        <v>0.0</v>
      </c>
      <c r="AE34" s="106">
        <v>0.0</v>
      </c>
      <c r="AF34" s="106">
        <v>0.0</v>
      </c>
      <c r="AG34" s="107"/>
      <c r="AH34" s="105">
        <v>2.0</v>
      </c>
      <c r="AI34" s="105">
        <v>0.0</v>
      </c>
      <c r="AJ34" s="105">
        <v>2.0</v>
      </c>
      <c r="AK34" s="105">
        <v>0.0</v>
      </c>
      <c r="AL34" s="105">
        <v>1.0</v>
      </c>
      <c r="AM34" s="105">
        <v>1.0</v>
      </c>
      <c r="AN34" s="106">
        <v>2000.0</v>
      </c>
      <c r="AO34" s="106">
        <v>2000.0</v>
      </c>
      <c r="AP34" s="107"/>
      <c r="AQ34" s="105">
        <v>2.0</v>
      </c>
      <c r="AR34" s="105">
        <v>1.0</v>
      </c>
      <c r="AS34" s="105">
        <v>1.0</v>
      </c>
      <c r="AT34" s="105">
        <v>0.0</v>
      </c>
      <c r="AU34" s="105">
        <v>2.0</v>
      </c>
      <c r="AV34" s="105">
        <v>1.0</v>
      </c>
      <c r="AW34" s="106">
        <v>2000.0</v>
      </c>
      <c r="AX34" s="106">
        <v>2000.0</v>
      </c>
      <c r="AY34" s="3"/>
      <c r="AZ34" s="108">
        <f t="shared" ref="AZ34:BB34" si="24">sum(AD34+AM34+AV34)</f>
        <v>2</v>
      </c>
      <c r="BA34" s="109">
        <f t="shared" si="24"/>
        <v>4000</v>
      </c>
      <c r="BB34" s="109">
        <f t="shared" si="24"/>
        <v>4000</v>
      </c>
      <c r="BC34" s="107"/>
      <c r="BD34" s="107"/>
      <c r="BE34" s="107"/>
    </row>
    <row r="35" ht="14.25" customHeight="1">
      <c r="A35" s="103"/>
      <c r="B35" s="104">
        <f t="shared" si="4"/>
        <v>44674</v>
      </c>
      <c r="C35" s="97"/>
      <c r="D35" s="105" t="s">
        <v>119</v>
      </c>
      <c r="E35" s="105"/>
      <c r="F35" s="105"/>
      <c r="G35" s="106">
        <v>0.0</v>
      </c>
      <c r="H35" s="105">
        <v>5.0</v>
      </c>
      <c r="I35" s="105">
        <v>13.0</v>
      </c>
      <c r="J35" s="105">
        <v>11.0</v>
      </c>
      <c r="K35" s="105">
        <v>2.0</v>
      </c>
      <c r="L35" s="107"/>
      <c r="M35" s="105">
        <v>0.0</v>
      </c>
      <c r="N35" s="105">
        <v>0.0</v>
      </c>
      <c r="O35" s="105">
        <v>0.0</v>
      </c>
      <c r="P35" s="105">
        <v>0.0</v>
      </c>
      <c r="Q35" s="105">
        <v>0.0</v>
      </c>
      <c r="R35" s="107"/>
      <c r="S35" s="105">
        <v>0.0</v>
      </c>
      <c r="T35" s="105">
        <v>0.0</v>
      </c>
      <c r="U35" s="105">
        <v>0.0</v>
      </c>
      <c r="V35" s="105">
        <v>0.0</v>
      </c>
      <c r="W35" s="105">
        <v>0.0</v>
      </c>
      <c r="X35" s="293">
        <f t="shared" si="2"/>
        <v>2</v>
      </c>
      <c r="Y35" s="107"/>
      <c r="Z35" s="105">
        <v>2.0</v>
      </c>
      <c r="AA35" s="105">
        <v>2.0</v>
      </c>
      <c r="AB35" s="105">
        <v>0.0</v>
      </c>
      <c r="AC35" s="105">
        <v>0.0</v>
      </c>
      <c r="AD35" s="105">
        <v>0.0</v>
      </c>
      <c r="AE35" s="106">
        <v>0.0</v>
      </c>
      <c r="AF35" s="106">
        <v>0.0</v>
      </c>
      <c r="AG35" s="107"/>
      <c r="AH35" s="105">
        <v>3.0</v>
      </c>
      <c r="AI35" s="105">
        <v>1.0</v>
      </c>
      <c r="AJ35" s="105">
        <v>2.0</v>
      </c>
      <c r="AK35" s="105">
        <v>0.0</v>
      </c>
      <c r="AL35" s="105">
        <v>0.0</v>
      </c>
      <c r="AM35" s="105">
        <v>0.0</v>
      </c>
      <c r="AN35" s="106">
        <v>0.0</v>
      </c>
      <c r="AO35" s="106">
        <v>0.0</v>
      </c>
      <c r="AP35" s="107"/>
      <c r="AQ35" s="105">
        <v>1.0</v>
      </c>
      <c r="AR35" s="105">
        <v>0.0</v>
      </c>
      <c r="AS35" s="105">
        <v>0.0</v>
      </c>
      <c r="AT35" s="105">
        <v>0.0</v>
      </c>
      <c r="AU35" s="105">
        <v>0.0</v>
      </c>
      <c r="AV35" s="105">
        <v>0.0</v>
      </c>
      <c r="AW35" s="345">
        <v>0.0</v>
      </c>
      <c r="AX35" s="345">
        <v>0.0</v>
      </c>
      <c r="AY35" s="3"/>
      <c r="AZ35" s="108">
        <f t="shared" ref="AZ35:BB35" si="25">sum(AD35+AM35+AV35)</f>
        <v>0</v>
      </c>
      <c r="BA35" s="109">
        <f t="shared" si="25"/>
        <v>0</v>
      </c>
      <c r="BB35" s="109">
        <f t="shared" si="25"/>
        <v>0</v>
      </c>
      <c r="BC35" s="107"/>
      <c r="BD35" s="107"/>
      <c r="BE35" s="107"/>
    </row>
    <row r="36" ht="14.25" customHeight="1">
      <c r="A36" s="103"/>
      <c r="B36" s="104">
        <f t="shared" si="4"/>
        <v>44675</v>
      </c>
      <c r="C36" s="97"/>
      <c r="D36" s="105" t="s">
        <v>119</v>
      </c>
      <c r="E36" s="105"/>
      <c r="F36" s="105"/>
      <c r="G36" s="106">
        <v>0.0</v>
      </c>
      <c r="H36" s="105">
        <v>2.0</v>
      </c>
      <c r="I36" s="105">
        <v>16.0</v>
      </c>
      <c r="J36" s="105">
        <v>11.0</v>
      </c>
      <c r="K36" s="105">
        <v>1.0</v>
      </c>
      <c r="L36" s="107"/>
      <c r="M36" s="105">
        <v>0.0</v>
      </c>
      <c r="N36" s="105">
        <v>0.0</v>
      </c>
      <c r="O36" s="105">
        <v>0.0</v>
      </c>
      <c r="P36" s="105">
        <v>0.0</v>
      </c>
      <c r="Q36" s="105">
        <v>0.0</v>
      </c>
      <c r="R36" s="107"/>
      <c r="S36" s="105">
        <v>0.0</v>
      </c>
      <c r="T36" s="105">
        <v>0.0</v>
      </c>
      <c r="U36" s="105">
        <v>0.0</v>
      </c>
      <c r="V36" s="105">
        <v>0.0</v>
      </c>
      <c r="W36" s="105">
        <v>0.0</v>
      </c>
      <c r="X36" s="293">
        <f t="shared" si="2"/>
        <v>1</v>
      </c>
      <c r="Y36" s="107"/>
      <c r="Z36" s="105">
        <v>0.0</v>
      </c>
      <c r="AA36" s="105">
        <v>0.0</v>
      </c>
      <c r="AB36" s="105">
        <v>0.0</v>
      </c>
      <c r="AC36" s="105">
        <v>0.0</v>
      </c>
      <c r="AD36" s="105">
        <v>0.0</v>
      </c>
      <c r="AE36" s="106">
        <v>0.0</v>
      </c>
      <c r="AF36" s="106">
        <v>0.0</v>
      </c>
      <c r="AG36" s="107"/>
      <c r="AH36" s="105">
        <v>0.0</v>
      </c>
      <c r="AI36" s="105">
        <v>0.0</v>
      </c>
      <c r="AJ36" s="105">
        <v>0.0</v>
      </c>
      <c r="AK36" s="105">
        <v>0.0</v>
      </c>
      <c r="AL36" s="105">
        <v>0.0</v>
      </c>
      <c r="AM36" s="105">
        <v>0.0</v>
      </c>
      <c r="AN36" s="106">
        <v>0.0</v>
      </c>
      <c r="AO36" s="106">
        <v>0.0</v>
      </c>
      <c r="AP36" s="107"/>
      <c r="AQ36" s="105">
        <v>0.0</v>
      </c>
      <c r="AR36" s="105">
        <v>0.0</v>
      </c>
      <c r="AS36" s="105">
        <v>0.0</v>
      </c>
      <c r="AT36" s="105">
        <v>0.0</v>
      </c>
      <c r="AU36" s="105">
        <v>0.0</v>
      </c>
      <c r="AV36" s="105">
        <v>0.0</v>
      </c>
      <c r="AW36" s="345">
        <v>0.0</v>
      </c>
      <c r="AX36" s="345">
        <v>0.0</v>
      </c>
      <c r="AY36" s="3"/>
      <c r="AZ36" s="108">
        <f t="shared" ref="AZ36:BB36" si="26">sum(AD36+AM36+AV36)</f>
        <v>0</v>
      </c>
      <c r="BA36" s="109">
        <f t="shared" si="26"/>
        <v>0</v>
      </c>
      <c r="BB36" s="109">
        <f t="shared" si="26"/>
        <v>0</v>
      </c>
      <c r="BC36" s="107"/>
      <c r="BD36" s="107"/>
      <c r="BE36" s="107"/>
    </row>
    <row r="37" ht="14.25" customHeight="1">
      <c r="A37" s="103"/>
      <c r="B37" s="104">
        <f t="shared" si="4"/>
        <v>44676</v>
      </c>
      <c r="C37" s="97"/>
      <c r="D37" s="105" t="s">
        <v>119</v>
      </c>
      <c r="E37" s="105"/>
      <c r="F37" s="105"/>
      <c r="G37" s="106">
        <v>0.0</v>
      </c>
      <c r="H37" s="105">
        <v>11.0</v>
      </c>
      <c r="I37" s="105">
        <v>34.0</v>
      </c>
      <c r="J37" s="105">
        <v>6.0</v>
      </c>
      <c r="K37" s="105">
        <v>2.0</v>
      </c>
      <c r="L37" s="107"/>
      <c r="M37" s="105">
        <v>0.0</v>
      </c>
      <c r="N37" s="105">
        <v>0.0</v>
      </c>
      <c r="O37" s="105">
        <v>0.0</v>
      </c>
      <c r="P37" s="105">
        <v>0.0</v>
      </c>
      <c r="Q37" s="105">
        <v>0.0</v>
      </c>
      <c r="R37" s="107"/>
      <c r="S37" s="105">
        <v>0.0</v>
      </c>
      <c r="T37" s="105">
        <v>0.0</v>
      </c>
      <c r="U37" s="105">
        <v>0.0</v>
      </c>
      <c r="V37" s="105">
        <v>0.0</v>
      </c>
      <c r="W37" s="105">
        <v>0.0</v>
      </c>
      <c r="X37" s="293">
        <f t="shared" si="2"/>
        <v>2</v>
      </c>
      <c r="Y37" s="107"/>
      <c r="Z37" s="105">
        <v>3.0</v>
      </c>
      <c r="AA37" s="105">
        <v>2.0</v>
      </c>
      <c r="AB37" s="105">
        <v>0.0</v>
      </c>
      <c r="AC37" s="105">
        <v>0.0</v>
      </c>
      <c r="AD37" s="105">
        <v>1.0</v>
      </c>
      <c r="AE37" s="106">
        <v>2000.0</v>
      </c>
      <c r="AF37" s="106">
        <v>2000.0</v>
      </c>
      <c r="AG37" s="107"/>
      <c r="AH37" s="105">
        <v>2.0</v>
      </c>
      <c r="AI37" s="105">
        <v>0.0</v>
      </c>
      <c r="AJ37" s="105">
        <v>2.0</v>
      </c>
      <c r="AK37" s="105">
        <v>0.0</v>
      </c>
      <c r="AL37" s="105">
        <v>0.0</v>
      </c>
      <c r="AM37" s="105">
        <v>0.0</v>
      </c>
      <c r="AN37" s="106">
        <v>0.0</v>
      </c>
      <c r="AO37" s="106">
        <v>0.0</v>
      </c>
      <c r="AP37" s="107"/>
      <c r="AQ37" s="105">
        <v>1.0</v>
      </c>
      <c r="AR37" s="105">
        <v>0.0</v>
      </c>
      <c r="AS37" s="105">
        <v>1.0</v>
      </c>
      <c r="AT37" s="105">
        <v>0.0</v>
      </c>
      <c r="AU37" s="105">
        <v>0.0</v>
      </c>
      <c r="AV37" s="105">
        <v>0.0</v>
      </c>
      <c r="AW37" s="345">
        <v>0.0</v>
      </c>
      <c r="AX37" s="345">
        <v>0.0</v>
      </c>
      <c r="AY37" s="3"/>
      <c r="AZ37" s="108">
        <f t="shared" ref="AZ37:BB37" si="27">sum(AD37+AM37+AV37)</f>
        <v>1</v>
      </c>
      <c r="BA37" s="109">
        <f t="shared" si="27"/>
        <v>2000</v>
      </c>
      <c r="BB37" s="109">
        <f t="shared" si="27"/>
        <v>2000</v>
      </c>
      <c r="BC37" s="107"/>
      <c r="BD37" s="107"/>
      <c r="BE37" s="107"/>
    </row>
    <row r="38" ht="14.25" customHeight="1">
      <c r="A38" s="103"/>
      <c r="B38" s="104">
        <f t="shared" si="4"/>
        <v>44677</v>
      </c>
      <c r="C38" s="97"/>
      <c r="D38" s="105" t="s">
        <v>119</v>
      </c>
      <c r="E38" s="105"/>
      <c r="F38" s="105"/>
      <c r="G38" s="106">
        <v>0.0</v>
      </c>
      <c r="H38" s="105">
        <v>9.0</v>
      </c>
      <c r="I38" s="105">
        <v>25.0</v>
      </c>
      <c r="J38" s="105">
        <v>14.0</v>
      </c>
      <c r="K38" s="105">
        <v>4.0</v>
      </c>
      <c r="L38" s="107"/>
      <c r="M38" s="105">
        <v>0.0</v>
      </c>
      <c r="N38" s="105">
        <v>0.0</v>
      </c>
      <c r="O38" s="105">
        <v>0.0</v>
      </c>
      <c r="P38" s="105">
        <v>0.0</v>
      </c>
      <c r="Q38" s="105">
        <v>0.0</v>
      </c>
      <c r="R38" s="107"/>
      <c r="S38" s="105">
        <v>0.0</v>
      </c>
      <c r="T38" s="105">
        <v>0.0</v>
      </c>
      <c r="U38" s="105">
        <v>0.0</v>
      </c>
      <c r="V38" s="105">
        <v>0.0</v>
      </c>
      <c r="W38" s="105">
        <v>0.0</v>
      </c>
      <c r="X38" s="293">
        <f t="shared" si="2"/>
        <v>4</v>
      </c>
      <c r="Y38" s="107"/>
      <c r="Z38" s="105">
        <v>4.0</v>
      </c>
      <c r="AA38" s="105">
        <v>2.0</v>
      </c>
      <c r="AB38" s="105">
        <v>2.0</v>
      </c>
      <c r="AC38" s="105">
        <v>0.0</v>
      </c>
      <c r="AD38" s="105">
        <v>0.0</v>
      </c>
      <c r="AE38" s="106">
        <v>0.0</v>
      </c>
      <c r="AF38" s="106">
        <v>0.0</v>
      </c>
      <c r="AG38" s="107"/>
      <c r="AH38" s="105">
        <v>0.0</v>
      </c>
      <c r="AI38" s="105">
        <v>0.0</v>
      </c>
      <c r="AJ38" s="105">
        <v>0.0</v>
      </c>
      <c r="AK38" s="105">
        <v>0.0</v>
      </c>
      <c r="AL38" s="105">
        <v>1.0</v>
      </c>
      <c r="AM38" s="105">
        <v>1.0</v>
      </c>
      <c r="AN38" s="106">
        <v>1500.0</v>
      </c>
      <c r="AO38" s="106">
        <v>1500.0</v>
      </c>
      <c r="AP38" s="107"/>
      <c r="AQ38" s="105">
        <v>3.0</v>
      </c>
      <c r="AR38" s="105">
        <v>1.0</v>
      </c>
      <c r="AS38" s="105">
        <v>2.0</v>
      </c>
      <c r="AT38" s="105">
        <v>0.0</v>
      </c>
      <c r="AU38" s="105">
        <v>0.0</v>
      </c>
      <c r="AV38" s="105">
        <v>0.0</v>
      </c>
      <c r="AW38" s="345">
        <v>0.0</v>
      </c>
      <c r="AX38" s="345">
        <v>0.0</v>
      </c>
      <c r="AY38" s="3"/>
      <c r="AZ38" s="108">
        <f t="shared" ref="AZ38:BB38" si="28">sum(AD38+AM38+AV38)</f>
        <v>1</v>
      </c>
      <c r="BA38" s="109">
        <f t="shared" si="28"/>
        <v>1500</v>
      </c>
      <c r="BB38" s="109">
        <f t="shared" si="28"/>
        <v>1500</v>
      </c>
      <c r="BC38" s="107"/>
      <c r="BD38" s="107"/>
      <c r="BE38" s="107"/>
    </row>
    <row r="39" ht="14.25" customHeight="1">
      <c r="A39" s="103"/>
      <c r="B39" s="104">
        <f t="shared" si="4"/>
        <v>44678</v>
      </c>
      <c r="C39" s="97"/>
      <c r="D39" s="105" t="s">
        <v>119</v>
      </c>
      <c r="E39" s="105"/>
      <c r="F39" s="105"/>
      <c r="G39" s="106">
        <v>0.0</v>
      </c>
      <c r="H39" s="105">
        <v>4.0</v>
      </c>
      <c r="I39" s="105">
        <v>21.0</v>
      </c>
      <c r="J39" s="105">
        <v>19.0</v>
      </c>
      <c r="K39" s="105">
        <v>4.0</v>
      </c>
      <c r="L39" s="107"/>
      <c r="M39" s="105">
        <v>0.0</v>
      </c>
      <c r="N39" s="105">
        <v>0.0</v>
      </c>
      <c r="O39" s="105">
        <v>0.0</v>
      </c>
      <c r="P39" s="105">
        <v>0.0</v>
      </c>
      <c r="Q39" s="105">
        <v>0.0</v>
      </c>
      <c r="R39" s="107"/>
      <c r="S39" s="105">
        <v>0.0</v>
      </c>
      <c r="T39" s="105">
        <v>0.0</v>
      </c>
      <c r="U39" s="105">
        <v>0.0</v>
      </c>
      <c r="V39" s="105">
        <v>0.0</v>
      </c>
      <c r="W39" s="105">
        <v>0.0</v>
      </c>
      <c r="X39" s="293">
        <f t="shared" si="2"/>
        <v>4</v>
      </c>
      <c r="Y39" s="107"/>
      <c r="Z39" s="105">
        <v>4.0</v>
      </c>
      <c r="AA39" s="105">
        <v>4.0</v>
      </c>
      <c r="AB39" s="105">
        <v>0.0</v>
      </c>
      <c r="AC39" s="105">
        <v>2.0</v>
      </c>
      <c r="AD39" s="105">
        <v>2.0</v>
      </c>
      <c r="AE39" s="106">
        <v>2250.0</v>
      </c>
      <c r="AF39" s="106">
        <v>4750.0</v>
      </c>
      <c r="AG39" s="107"/>
      <c r="AH39" s="105">
        <v>0.0</v>
      </c>
      <c r="AI39" s="105">
        <v>0.0</v>
      </c>
      <c r="AJ39" s="105">
        <v>0.0</v>
      </c>
      <c r="AK39" s="105">
        <v>0.0</v>
      </c>
      <c r="AL39" s="105">
        <v>0.0</v>
      </c>
      <c r="AM39" s="105">
        <v>0.0</v>
      </c>
      <c r="AN39" s="106">
        <v>0.0</v>
      </c>
      <c r="AO39" s="106">
        <v>0.0</v>
      </c>
      <c r="AP39" s="107"/>
      <c r="AQ39" s="105">
        <v>3.0</v>
      </c>
      <c r="AR39" s="105">
        <v>0.0</v>
      </c>
      <c r="AS39" s="105">
        <v>3.0</v>
      </c>
      <c r="AT39" s="105">
        <v>0.0</v>
      </c>
      <c r="AU39" s="105">
        <v>1.0</v>
      </c>
      <c r="AV39" s="105">
        <v>1.0</v>
      </c>
      <c r="AW39" s="345">
        <v>1600.0</v>
      </c>
      <c r="AX39" s="345">
        <v>1600.0</v>
      </c>
      <c r="AY39" s="110"/>
      <c r="AZ39" s="108">
        <f t="shared" ref="AZ39:BB39" si="29">sum(AD39+AM39+AV39)</f>
        <v>3</v>
      </c>
      <c r="BA39" s="109">
        <f t="shared" si="29"/>
        <v>3850</v>
      </c>
      <c r="BB39" s="109">
        <f t="shared" si="29"/>
        <v>6350</v>
      </c>
      <c r="BC39" s="107"/>
      <c r="BD39" s="107"/>
      <c r="BE39" s="107"/>
    </row>
    <row r="40" ht="14.25" customHeight="1">
      <c r="A40" s="103"/>
      <c r="B40" s="104">
        <f t="shared" si="4"/>
        <v>44679</v>
      </c>
      <c r="C40" s="97"/>
      <c r="D40" s="105" t="s">
        <v>119</v>
      </c>
      <c r="E40" s="105"/>
      <c r="F40" s="105"/>
      <c r="G40" s="106">
        <v>0.0</v>
      </c>
      <c r="H40" s="105">
        <v>8.0</v>
      </c>
      <c r="I40" s="105">
        <v>19.0</v>
      </c>
      <c r="J40" s="105">
        <v>13.0</v>
      </c>
      <c r="K40" s="105">
        <v>4.0</v>
      </c>
      <c r="L40" s="107"/>
      <c r="M40" s="105">
        <v>0.0</v>
      </c>
      <c r="N40" s="105">
        <v>0.0</v>
      </c>
      <c r="O40" s="105">
        <v>0.0</v>
      </c>
      <c r="P40" s="105">
        <v>0.0</v>
      </c>
      <c r="Q40" s="105">
        <v>0.0</v>
      </c>
      <c r="R40" s="107"/>
      <c r="S40" s="105">
        <v>0.0</v>
      </c>
      <c r="T40" s="105">
        <v>0.0</v>
      </c>
      <c r="U40" s="105">
        <v>0.0</v>
      </c>
      <c r="V40" s="105">
        <v>0.0</v>
      </c>
      <c r="W40" s="105">
        <v>0.0</v>
      </c>
      <c r="X40" s="293">
        <f t="shared" si="2"/>
        <v>4</v>
      </c>
      <c r="Y40" s="107"/>
      <c r="Z40" s="105">
        <v>1.0</v>
      </c>
      <c r="AA40" s="105">
        <v>1.0</v>
      </c>
      <c r="AB40" s="105">
        <v>0.0</v>
      </c>
      <c r="AC40" s="105">
        <v>1.0</v>
      </c>
      <c r="AD40" s="105">
        <v>3.0</v>
      </c>
      <c r="AE40" s="106">
        <v>5750.0</v>
      </c>
      <c r="AF40" s="106">
        <v>5750.0</v>
      </c>
      <c r="AG40" s="107"/>
      <c r="AH40" s="105">
        <v>2.0</v>
      </c>
      <c r="AI40" s="105">
        <v>0.0</v>
      </c>
      <c r="AJ40" s="105">
        <v>2.0</v>
      </c>
      <c r="AK40" s="105">
        <v>0.0</v>
      </c>
      <c r="AL40" s="105">
        <v>0.0</v>
      </c>
      <c r="AM40" s="105">
        <v>0.0</v>
      </c>
      <c r="AN40" s="106">
        <v>0.0</v>
      </c>
      <c r="AO40" s="106">
        <v>0.0</v>
      </c>
      <c r="AP40" s="107"/>
      <c r="AQ40" s="105">
        <v>4.0</v>
      </c>
      <c r="AR40" s="105">
        <v>1.0</v>
      </c>
      <c r="AS40" s="105">
        <v>3.0</v>
      </c>
      <c r="AT40" s="105">
        <v>0.0</v>
      </c>
      <c r="AU40" s="105">
        <v>0.0</v>
      </c>
      <c r="AV40" s="105">
        <v>1.0</v>
      </c>
      <c r="AW40" s="345">
        <v>1000.0</v>
      </c>
      <c r="AX40" s="345">
        <v>2500.0</v>
      </c>
      <c r="AY40" s="110"/>
      <c r="AZ40" s="108">
        <f t="shared" ref="AZ40:BB40" si="30">sum(AD40+AM40+AV40)</f>
        <v>4</v>
      </c>
      <c r="BA40" s="109">
        <f t="shared" si="30"/>
        <v>6750</v>
      </c>
      <c r="BB40" s="109">
        <f t="shared" si="30"/>
        <v>8250</v>
      </c>
      <c r="BC40" s="107"/>
      <c r="BD40" s="107"/>
      <c r="BE40" s="107"/>
    </row>
    <row r="41" ht="14.25" customHeight="1">
      <c r="A41" s="103"/>
      <c r="B41" s="104">
        <f t="shared" si="4"/>
        <v>44680</v>
      </c>
      <c r="C41" s="97"/>
      <c r="D41" s="105" t="s">
        <v>119</v>
      </c>
      <c r="E41" s="105"/>
      <c r="F41" s="105"/>
      <c r="G41" s="106">
        <v>0.0</v>
      </c>
      <c r="H41" s="105">
        <v>8.0</v>
      </c>
      <c r="I41" s="105">
        <v>14.0</v>
      </c>
      <c r="J41" s="105">
        <v>7.0</v>
      </c>
      <c r="K41" s="105">
        <v>4.0</v>
      </c>
      <c r="L41" s="107"/>
      <c r="M41" s="105">
        <v>0.0</v>
      </c>
      <c r="N41" s="105">
        <v>0.0</v>
      </c>
      <c r="O41" s="105">
        <v>0.0</v>
      </c>
      <c r="P41" s="105">
        <v>0.0</v>
      </c>
      <c r="Q41" s="105">
        <v>0.0</v>
      </c>
      <c r="R41" s="107"/>
      <c r="S41" s="105">
        <v>0.0</v>
      </c>
      <c r="T41" s="105">
        <v>0.0</v>
      </c>
      <c r="U41" s="105">
        <v>0.0</v>
      </c>
      <c r="V41" s="105">
        <v>0.0</v>
      </c>
      <c r="W41" s="105">
        <v>0.0</v>
      </c>
      <c r="X41" s="293">
        <f t="shared" si="2"/>
        <v>4</v>
      </c>
      <c r="Y41" s="107"/>
      <c r="Z41" s="105">
        <v>0.0</v>
      </c>
      <c r="AA41" s="105">
        <v>0.0</v>
      </c>
      <c r="AB41" s="105">
        <v>0.0</v>
      </c>
      <c r="AC41" s="105">
        <v>0.0</v>
      </c>
      <c r="AD41" s="105">
        <v>0.0</v>
      </c>
      <c r="AE41" s="106">
        <v>0.0</v>
      </c>
      <c r="AF41" s="106">
        <v>0.0</v>
      </c>
      <c r="AG41" s="107"/>
      <c r="AH41" s="105">
        <v>3.0</v>
      </c>
      <c r="AI41" s="105">
        <v>0.0</v>
      </c>
      <c r="AJ41" s="105">
        <v>3.0</v>
      </c>
      <c r="AK41" s="105">
        <v>0.0</v>
      </c>
      <c r="AL41" s="105">
        <v>0.0</v>
      </c>
      <c r="AM41" s="105">
        <v>0.0</v>
      </c>
      <c r="AN41" s="106">
        <v>0.0</v>
      </c>
      <c r="AO41" s="106">
        <v>0.0</v>
      </c>
      <c r="AP41" s="107"/>
      <c r="AQ41" s="105">
        <v>4.0</v>
      </c>
      <c r="AR41" s="105">
        <v>3.0</v>
      </c>
      <c r="AS41" s="105">
        <v>0.0</v>
      </c>
      <c r="AT41" s="105">
        <v>0.0</v>
      </c>
      <c r="AU41" s="105">
        <v>0.0</v>
      </c>
      <c r="AV41" s="105">
        <v>0.0</v>
      </c>
      <c r="AW41" s="345">
        <v>0.0</v>
      </c>
      <c r="AX41" s="345">
        <v>0.0</v>
      </c>
      <c r="AY41" s="110"/>
      <c r="AZ41" s="108">
        <f t="shared" ref="AZ41:BB41" si="31">sum(AD41+AM41+AV41)</f>
        <v>0</v>
      </c>
      <c r="BA41" s="109">
        <f t="shared" si="31"/>
        <v>0</v>
      </c>
      <c r="BB41" s="109">
        <f t="shared" si="31"/>
        <v>0</v>
      </c>
      <c r="BC41" s="107"/>
      <c r="BD41" s="107"/>
      <c r="BE41" s="107"/>
    </row>
    <row r="42" ht="14.25" customHeight="1">
      <c r="A42" s="103"/>
      <c r="B42" s="104">
        <f t="shared" si="4"/>
        <v>44681</v>
      </c>
      <c r="C42" s="97"/>
      <c r="D42" s="105" t="s">
        <v>119</v>
      </c>
      <c r="E42" s="105"/>
      <c r="F42" s="105"/>
      <c r="G42" s="106">
        <v>0.0</v>
      </c>
      <c r="H42" s="105">
        <v>1.0</v>
      </c>
      <c r="I42" s="105">
        <v>2.0</v>
      </c>
      <c r="J42" s="105">
        <v>1.0</v>
      </c>
      <c r="K42" s="105">
        <v>0.0</v>
      </c>
      <c r="L42" s="107"/>
      <c r="M42" s="105">
        <v>0.0</v>
      </c>
      <c r="N42" s="105">
        <v>0.0</v>
      </c>
      <c r="O42" s="105">
        <v>0.0</v>
      </c>
      <c r="P42" s="105">
        <v>0.0</v>
      </c>
      <c r="Q42" s="105">
        <v>0.0</v>
      </c>
      <c r="R42" s="107"/>
      <c r="S42" s="105">
        <v>0.0</v>
      </c>
      <c r="T42" s="105">
        <v>0.0</v>
      </c>
      <c r="U42" s="105">
        <v>0.0</v>
      </c>
      <c r="V42" s="105">
        <v>0.0</v>
      </c>
      <c r="W42" s="105">
        <v>0.0</v>
      </c>
      <c r="X42" s="293">
        <f t="shared" si="2"/>
        <v>0</v>
      </c>
      <c r="Y42" s="107"/>
      <c r="Z42" s="105">
        <v>4.0</v>
      </c>
      <c r="AA42" s="105">
        <v>3.0</v>
      </c>
      <c r="AB42" s="105">
        <v>1.0</v>
      </c>
      <c r="AC42" s="105">
        <v>0.0</v>
      </c>
      <c r="AD42" s="105">
        <v>0.0</v>
      </c>
      <c r="AE42" s="106">
        <v>0.0</v>
      </c>
      <c r="AF42" s="106">
        <v>0.0</v>
      </c>
      <c r="AG42" s="107"/>
      <c r="AH42" s="105">
        <v>1.0</v>
      </c>
      <c r="AI42" s="105">
        <v>0.0</v>
      </c>
      <c r="AJ42" s="105">
        <v>1.0</v>
      </c>
      <c r="AK42" s="105">
        <v>0.0</v>
      </c>
      <c r="AL42" s="105">
        <v>0.0</v>
      </c>
      <c r="AM42" s="105">
        <v>0.0</v>
      </c>
      <c r="AN42" s="106">
        <v>0.0</v>
      </c>
      <c r="AO42" s="106">
        <v>0.0</v>
      </c>
      <c r="AP42" s="107"/>
      <c r="AQ42" s="105">
        <v>3.0</v>
      </c>
      <c r="AR42" s="105">
        <v>2.0</v>
      </c>
      <c r="AS42" s="105">
        <v>1.0</v>
      </c>
      <c r="AT42" s="105">
        <v>0.0</v>
      </c>
      <c r="AU42" s="105">
        <v>0.0</v>
      </c>
      <c r="AV42" s="105">
        <v>0.0</v>
      </c>
      <c r="AW42" s="345">
        <v>0.0</v>
      </c>
      <c r="AX42" s="345">
        <v>0.0</v>
      </c>
      <c r="AY42" s="110"/>
      <c r="AZ42" s="108">
        <f t="shared" ref="AZ42:BB42" si="32">sum(AD42+AM42+AV42)</f>
        <v>0</v>
      </c>
      <c r="BA42" s="109">
        <f t="shared" si="32"/>
        <v>0</v>
      </c>
      <c r="BB42" s="109">
        <f t="shared" si="32"/>
        <v>0</v>
      </c>
      <c r="BC42" s="107"/>
      <c r="BD42" s="107"/>
      <c r="BE42" s="107"/>
    </row>
    <row r="43" ht="14.25" customHeight="1">
      <c r="A43" s="103"/>
      <c r="B43" s="104"/>
      <c r="C43" s="97"/>
      <c r="D43" s="105" t="s">
        <v>119</v>
      </c>
      <c r="E43" s="105"/>
      <c r="F43" s="105"/>
      <c r="G43" s="106">
        <v>0.0</v>
      </c>
      <c r="H43" s="105">
        <v>0.0</v>
      </c>
      <c r="I43" s="105">
        <v>0.0</v>
      </c>
      <c r="J43" s="105">
        <v>0.0</v>
      </c>
      <c r="K43" s="105">
        <v>0.0</v>
      </c>
      <c r="L43" s="107"/>
      <c r="M43" s="105">
        <v>0.0</v>
      </c>
      <c r="N43" s="105">
        <v>0.0</v>
      </c>
      <c r="O43" s="105">
        <v>0.0</v>
      </c>
      <c r="P43" s="105">
        <v>0.0</v>
      </c>
      <c r="Q43" s="105">
        <v>0.0</v>
      </c>
      <c r="R43" s="107"/>
      <c r="S43" s="105">
        <v>0.0</v>
      </c>
      <c r="T43" s="105">
        <v>0.0</v>
      </c>
      <c r="U43" s="105">
        <v>0.0</v>
      </c>
      <c r="V43" s="105">
        <v>0.0</v>
      </c>
      <c r="W43" s="105">
        <v>0.0</v>
      </c>
      <c r="X43" s="293">
        <f t="shared" si="2"/>
        <v>0</v>
      </c>
      <c r="Y43" s="107"/>
      <c r="Z43" s="105">
        <v>0.0</v>
      </c>
      <c r="AA43" s="105">
        <v>0.0</v>
      </c>
      <c r="AB43" s="105">
        <v>0.0</v>
      </c>
      <c r="AC43" s="105">
        <v>0.0</v>
      </c>
      <c r="AD43" s="105">
        <v>0.0</v>
      </c>
      <c r="AE43" s="106">
        <v>0.0</v>
      </c>
      <c r="AF43" s="106">
        <v>0.0</v>
      </c>
      <c r="AG43" s="107"/>
      <c r="AH43" s="105">
        <v>0.0</v>
      </c>
      <c r="AI43" s="105">
        <v>0.0</v>
      </c>
      <c r="AJ43" s="105">
        <v>0.0</v>
      </c>
      <c r="AK43" s="105">
        <v>0.0</v>
      </c>
      <c r="AL43" s="105">
        <v>0.0</v>
      </c>
      <c r="AM43" s="105">
        <v>0.0</v>
      </c>
      <c r="AN43" s="106">
        <v>0.0</v>
      </c>
      <c r="AO43" s="106">
        <v>0.0</v>
      </c>
      <c r="AP43" s="107"/>
      <c r="AQ43" s="105">
        <v>0.0</v>
      </c>
      <c r="AR43" s="105">
        <v>0.0</v>
      </c>
      <c r="AS43" s="105">
        <v>0.0</v>
      </c>
      <c r="AT43" s="105">
        <v>0.0</v>
      </c>
      <c r="AU43" s="105">
        <v>0.0</v>
      </c>
      <c r="AV43" s="105">
        <v>0.0</v>
      </c>
      <c r="AW43" s="345">
        <v>0.0</v>
      </c>
      <c r="AX43" s="345">
        <v>0.0</v>
      </c>
      <c r="AY43" s="110"/>
      <c r="AZ43" s="108">
        <f t="shared" ref="AZ43:BB43" si="33">sum(AD43+AM43+AV43)</f>
        <v>0</v>
      </c>
      <c r="BA43" s="109">
        <f t="shared" si="33"/>
        <v>0</v>
      </c>
      <c r="BB43" s="109">
        <f t="shared" si="33"/>
        <v>0</v>
      </c>
      <c r="BC43" s="107"/>
      <c r="BD43" s="107"/>
      <c r="BE43" s="107"/>
    </row>
    <row r="44" ht="15.75" customHeight="1">
      <c r="A44" s="97"/>
      <c r="B44" s="97"/>
      <c r="C44" s="112" t="s">
        <v>120</v>
      </c>
      <c r="D44" s="113">
        <f>sum(D46-D45)</f>
        <v>0</v>
      </c>
      <c r="E44" s="3"/>
      <c r="F44" s="114" t="s">
        <v>121</v>
      </c>
      <c r="G44" s="115">
        <f t="shared" ref="G44:K44" si="34">SUM(G13:G43)</f>
        <v>4000</v>
      </c>
      <c r="H44" s="116">
        <f t="shared" si="34"/>
        <v>171</v>
      </c>
      <c r="I44" s="117">
        <f t="shared" si="34"/>
        <v>517</v>
      </c>
      <c r="J44" s="117">
        <f t="shared" si="34"/>
        <v>264</v>
      </c>
      <c r="K44" s="117">
        <f t="shared" si="34"/>
        <v>62</v>
      </c>
      <c r="L44" s="118"/>
      <c r="M44" s="117">
        <f t="shared" ref="M44:Q44" si="35">SUM(M13:M43)</f>
        <v>0</v>
      </c>
      <c r="N44" s="117">
        <f t="shared" si="35"/>
        <v>0</v>
      </c>
      <c r="O44" s="117">
        <f t="shared" si="35"/>
        <v>0</v>
      </c>
      <c r="P44" s="117">
        <f t="shared" si="35"/>
        <v>0</v>
      </c>
      <c r="Q44" s="117">
        <f t="shared" si="35"/>
        <v>0</v>
      </c>
      <c r="R44" s="295"/>
      <c r="S44" s="117">
        <f t="shared" ref="S44:X44" si="36">SUM(S13:S43)</f>
        <v>0</v>
      </c>
      <c r="T44" s="117">
        <f t="shared" si="36"/>
        <v>0</v>
      </c>
      <c r="U44" s="117">
        <f t="shared" si="36"/>
        <v>0</v>
      </c>
      <c r="V44" s="117">
        <f t="shared" si="36"/>
        <v>0</v>
      </c>
      <c r="W44" s="117">
        <f t="shared" si="36"/>
        <v>0</v>
      </c>
      <c r="X44" s="117">
        <f t="shared" si="36"/>
        <v>62</v>
      </c>
      <c r="Y44" s="118"/>
      <c r="Z44" s="117">
        <f t="shared" ref="Z44:AC44" si="37">SUM(Z13:Z43)</f>
        <v>52</v>
      </c>
      <c r="AA44" s="117">
        <f t="shared" si="37"/>
        <v>44</v>
      </c>
      <c r="AB44" s="117">
        <f t="shared" si="37"/>
        <v>7</v>
      </c>
      <c r="AC44" s="117">
        <f t="shared" si="37"/>
        <v>3</v>
      </c>
      <c r="AD44" s="117">
        <v>10.0</v>
      </c>
      <c r="AE44" s="119">
        <f t="shared" ref="AE44:AF44" si="38">SUM(AE13:AE43)</f>
        <v>16449</v>
      </c>
      <c r="AF44" s="119">
        <f t="shared" si="38"/>
        <v>18949</v>
      </c>
      <c r="AG44" s="118"/>
      <c r="AH44" s="117">
        <f t="shared" ref="AH44:AO44" si="39">SUM(AH13:AH43)</f>
        <v>38</v>
      </c>
      <c r="AI44" s="117">
        <f t="shared" si="39"/>
        <v>11</v>
      </c>
      <c r="AJ44" s="117">
        <f t="shared" si="39"/>
        <v>26</v>
      </c>
      <c r="AK44" s="117">
        <f t="shared" si="39"/>
        <v>0</v>
      </c>
      <c r="AL44" s="117">
        <f t="shared" si="39"/>
        <v>2</v>
      </c>
      <c r="AM44" s="117">
        <f t="shared" si="39"/>
        <v>2</v>
      </c>
      <c r="AN44" s="119">
        <f t="shared" si="39"/>
        <v>3500</v>
      </c>
      <c r="AO44" s="119">
        <f t="shared" si="39"/>
        <v>3500</v>
      </c>
      <c r="AP44" s="296"/>
      <c r="AQ44" s="120">
        <f t="shared" ref="AQ44:AX44" si="40">SUM(AQ13:AQ43)</f>
        <v>57</v>
      </c>
      <c r="AR44" s="120">
        <f t="shared" si="40"/>
        <v>26</v>
      </c>
      <c r="AS44" s="117">
        <f t="shared" si="40"/>
        <v>27</v>
      </c>
      <c r="AT44" s="120">
        <f t="shared" si="40"/>
        <v>0</v>
      </c>
      <c r="AU44" s="120">
        <f t="shared" si="40"/>
        <v>11</v>
      </c>
      <c r="AV44" s="120">
        <f t="shared" si="40"/>
        <v>14</v>
      </c>
      <c r="AW44" s="121">
        <f t="shared" si="40"/>
        <v>19048</v>
      </c>
      <c r="AX44" s="121">
        <f t="shared" si="40"/>
        <v>28298</v>
      </c>
      <c r="AY44" s="110"/>
      <c r="AZ44" s="120">
        <f t="shared" ref="AZ44:BB44" si="41">SUM(AZ13:AZ43)</f>
        <v>26</v>
      </c>
      <c r="BA44" s="121">
        <f t="shared" si="41"/>
        <v>38997</v>
      </c>
      <c r="BB44" s="121">
        <f t="shared" si="41"/>
        <v>50747</v>
      </c>
      <c r="BC44" s="122"/>
      <c r="BD44" s="122"/>
      <c r="BE44" s="122"/>
    </row>
    <row r="45" ht="15.75" customHeight="1">
      <c r="A45" s="3"/>
      <c r="B45" s="97"/>
      <c r="C45" s="123" t="s">
        <v>122</v>
      </c>
      <c r="D45" s="124">
        <f>MIN(D13:D43)</f>
        <v>0</v>
      </c>
      <c r="E45" s="3"/>
      <c r="F45" s="3"/>
      <c r="G45" s="97"/>
      <c r="H45" s="97"/>
      <c r="I45" s="125"/>
      <c r="J45" s="95"/>
      <c r="K45" s="95"/>
      <c r="L45" s="107"/>
      <c r="M45" s="3"/>
      <c r="N45" s="95"/>
      <c r="O45" s="95"/>
      <c r="P45" s="95"/>
      <c r="Q45" s="95"/>
      <c r="R45" s="297"/>
      <c r="S45" s="3"/>
      <c r="T45" s="95"/>
      <c r="U45" s="95"/>
      <c r="V45" s="95"/>
      <c r="W45" s="95"/>
      <c r="X45" s="3"/>
      <c r="Y45" s="127"/>
      <c r="Z45" s="3"/>
      <c r="AA45" s="3"/>
      <c r="AB45" s="3"/>
      <c r="AC45" s="3"/>
      <c r="AD45" s="128" t="s">
        <v>123</v>
      </c>
      <c r="AE45" s="129">
        <f>IFERROR(AE44/AD44,0)</f>
        <v>1644.9</v>
      </c>
      <c r="AF45" s="129">
        <f>IFERROR((AF44/AD44),0)</f>
        <v>1894.9</v>
      </c>
      <c r="AG45" s="127"/>
      <c r="AH45" s="3"/>
      <c r="AI45" s="3"/>
      <c r="AJ45" s="3"/>
      <c r="AK45" s="3"/>
      <c r="AL45" s="3"/>
      <c r="AM45" s="128" t="s">
        <v>123</v>
      </c>
      <c r="AN45" s="129">
        <f>IFERROR(AN44/AM44,0)</f>
        <v>1750</v>
      </c>
      <c r="AO45" s="129">
        <f>IFERROR((AO44/AM44),0)</f>
        <v>1750</v>
      </c>
      <c r="AP45" s="3"/>
      <c r="AQ45" s="3"/>
      <c r="AR45" s="3"/>
      <c r="AS45" s="3"/>
      <c r="AT45" s="3"/>
      <c r="AU45" s="3"/>
      <c r="AV45" s="128" t="s">
        <v>123</v>
      </c>
      <c r="AW45" s="129">
        <f>IFERROR(AW44/AV44,0)</f>
        <v>1360.571429</v>
      </c>
      <c r="AX45" s="129">
        <f>IFERROR((AX44/AV44),0)</f>
        <v>2021.285714</v>
      </c>
      <c r="AY45" s="110"/>
      <c r="AZ45" s="128" t="s">
        <v>123</v>
      </c>
      <c r="BA45" s="129">
        <f>IFERROR(BA44/AZ44,0)</f>
        <v>1499.884615</v>
      </c>
      <c r="BB45" s="129">
        <f>IFERROR((BB44/AZ44),0)</f>
        <v>1951.807692</v>
      </c>
      <c r="BC45" s="3"/>
      <c r="BD45" s="3"/>
      <c r="BE45" s="3"/>
    </row>
    <row r="46" ht="15.75" customHeight="1">
      <c r="A46" s="3"/>
      <c r="B46" s="97"/>
      <c r="C46" s="123" t="s">
        <v>124</v>
      </c>
      <c r="D46" s="130">
        <f>MAX(D12:D42)</f>
        <v>0</v>
      </c>
      <c r="E46" s="3"/>
      <c r="F46" s="3"/>
      <c r="G46" s="97"/>
      <c r="H46" s="97"/>
      <c r="I46" s="125"/>
      <c r="J46" s="95"/>
      <c r="K46" s="95"/>
      <c r="L46" s="107"/>
      <c r="M46" s="3"/>
      <c r="N46" s="95"/>
      <c r="O46" s="95"/>
      <c r="P46" s="95"/>
      <c r="Q46" s="95"/>
      <c r="R46" s="297"/>
      <c r="S46" s="3"/>
      <c r="T46" s="95"/>
      <c r="U46" s="95"/>
      <c r="V46" s="95"/>
      <c r="W46" s="95"/>
      <c r="X46" s="3"/>
      <c r="Y46" s="127"/>
      <c r="Z46" s="3"/>
      <c r="AA46" s="3"/>
      <c r="AB46" s="3"/>
      <c r="AC46" s="3"/>
      <c r="AD46" s="3"/>
      <c r="AE46" s="3"/>
      <c r="AF46" s="3"/>
      <c r="AG46" s="127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110"/>
      <c r="AZ46" s="3"/>
      <c r="BA46" s="3"/>
      <c r="BB46" s="3"/>
      <c r="BC46" s="3"/>
      <c r="BD46" s="3"/>
      <c r="BE46" s="3"/>
    </row>
    <row r="47" ht="15.75" customHeight="1">
      <c r="A47" s="3"/>
      <c r="B47" s="97"/>
      <c r="C47" s="131"/>
      <c r="D47" s="132"/>
      <c r="E47" s="3"/>
      <c r="F47" s="3"/>
      <c r="G47" s="97"/>
      <c r="H47" s="97"/>
      <c r="I47" s="133" t="s">
        <v>204</v>
      </c>
      <c r="J47" s="16"/>
      <c r="K47" s="12"/>
      <c r="L47" s="107"/>
      <c r="M47" s="93" t="s">
        <v>196</v>
      </c>
      <c r="N47" s="84"/>
      <c r="O47" s="84"/>
      <c r="P47" s="84"/>
      <c r="Q47" s="85"/>
      <c r="R47" s="55"/>
      <c r="S47" s="93" t="s">
        <v>197</v>
      </c>
      <c r="T47" s="84"/>
      <c r="U47" s="84"/>
      <c r="V47" s="84"/>
      <c r="W47" s="85"/>
      <c r="X47" s="97"/>
      <c r="Y47" s="97"/>
      <c r="Z47" s="139" t="s">
        <v>243</v>
      </c>
      <c r="AA47" s="84"/>
      <c r="AB47" s="84"/>
      <c r="AC47" s="84"/>
      <c r="AD47" s="84"/>
      <c r="AE47" s="135"/>
      <c r="AF47" s="3"/>
      <c r="AG47" s="97"/>
      <c r="AH47" s="3"/>
      <c r="AI47" s="3"/>
      <c r="AJ47" s="3"/>
      <c r="AK47" s="3"/>
      <c r="AL47" s="3"/>
      <c r="AM47" s="3"/>
      <c r="AN47" s="135"/>
      <c r="AO47" s="3"/>
      <c r="AP47" s="95"/>
      <c r="AQ47" s="137"/>
      <c r="AR47" s="136" t="s">
        <v>127</v>
      </c>
      <c r="AS47" s="84"/>
      <c r="AT47" s="135"/>
      <c r="AU47" s="139" t="s">
        <v>199</v>
      </c>
      <c r="AV47" s="84"/>
      <c r="AW47" s="3"/>
      <c r="AX47" s="139" t="s">
        <v>95</v>
      </c>
      <c r="AY47" s="84"/>
      <c r="AZ47" s="148"/>
      <c r="BA47" s="136" t="s">
        <v>173</v>
      </c>
      <c r="BB47" s="85"/>
      <c r="BC47" s="3"/>
      <c r="BD47" s="3"/>
      <c r="BE47" s="3"/>
    </row>
    <row r="48" ht="41.25" customHeight="1">
      <c r="A48" s="3"/>
      <c r="B48" s="97"/>
      <c r="C48" s="97"/>
      <c r="D48" s="97"/>
      <c r="E48" s="97"/>
      <c r="F48" s="143" t="s">
        <v>129</v>
      </c>
      <c r="G48" s="84"/>
      <c r="H48" s="97"/>
      <c r="I48" s="144" t="s">
        <v>130</v>
      </c>
      <c r="J48" s="145"/>
      <c r="K48" s="146"/>
      <c r="L48" s="107"/>
      <c r="M48" s="143" t="s">
        <v>130</v>
      </c>
      <c r="N48" s="85"/>
      <c r="O48" s="97"/>
      <c r="P48" s="150" t="s">
        <v>175</v>
      </c>
      <c r="Q48" s="84"/>
      <c r="R48" s="107"/>
      <c r="S48" s="143" t="s">
        <v>130</v>
      </c>
      <c r="T48" s="85"/>
      <c r="U48" s="97"/>
      <c r="V48" s="150" t="s">
        <v>175</v>
      </c>
      <c r="W48" s="84"/>
      <c r="X48" s="97"/>
      <c r="Y48" s="97"/>
      <c r="Z48" s="150" t="s">
        <v>176</v>
      </c>
      <c r="AA48" s="85"/>
      <c r="AB48" s="148"/>
      <c r="AC48" s="150" t="s">
        <v>244</v>
      </c>
      <c r="AD48" s="85"/>
      <c r="AE48" s="149"/>
      <c r="AF48" s="3"/>
      <c r="AG48" s="97"/>
      <c r="AH48" s="3"/>
      <c r="AI48" s="3"/>
      <c r="AJ48" s="3"/>
      <c r="AK48" s="3"/>
      <c r="AL48" s="3"/>
      <c r="AM48" s="3"/>
      <c r="AN48" s="149"/>
      <c r="AO48" s="3"/>
      <c r="AP48" s="3"/>
      <c r="AQ48" s="151"/>
      <c r="AR48" s="150" t="s">
        <v>131</v>
      </c>
      <c r="AS48" s="84"/>
      <c r="AT48" s="263"/>
      <c r="AU48" s="150" t="s">
        <v>131</v>
      </c>
      <c r="AV48" s="85"/>
      <c r="AW48" s="3"/>
      <c r="AX48" s="150" t="s">
        <v>131</v>
      </c>
      <c r="AY48" s="85"/>
      <c r="AZ48" s="148"/>
      <c r="BA48" s="299" t="s">
        <v>177</v>
      </c>
      <c r="BB48" s="299" t="s">
        <v>178</v>
      </c>
      <c r="BC48" s="3"/>
      <c r="BD48" s="3"/>
      <c r="BE48" s="3"/>
    </row>
    <row r="49" ht="15.75" customHeight="1">
      <c r="A49" s="3"/>
      <c r="B49" s="97"/>
      <c r="C49" s="97"/>
      <c r="D49" s="97"/>
      <c r="E49" s="97"/>
      <c r="F49" s="155">
        <f>IFERROR(G44/H44,"-")</f>
        <v>23.39181287</v>
      </c>
      <c r="G49" s="63"/>
      <c r="H49" s="97"/>
      <c r="I49" s="156">
        <f>IFERROR(J44/I44,"-")</f>
        <v>0.5106382979</v>
      </c>
      <c r="J49" s="62"/>
      <c r="K49" s="63"/>
      <c r="L49" s="107"/>
      <c r="M49" s="156" t="str">
        <f>IFERROR(N44/M44,"-")</f>
        <v>-</v>
      </c>
      <c r="N49" s="63"/>
      <c r="O49" s="97"/>
      <c r="P49" s="156" t="str">
        <f>IFERROR(P44/O44,"-")</f>
        <v>-</v>
      </c>
      <c r="Q49" s="63"/>
      <c r="R49" s="107"/>
      <c r="S49" s="156" t="str">
        <f>IFERROR(T44/S44,"-")</f>
        <v>-</v>
      </c>
      <c r="T49" s="63"/>
      <c r="U49" s="97"/>
      <c r="V49" s="156" t="str">
        <f>IFERROR(V44/U44,"-")</f>
        <v>-</v>
      </c>
      <c r="W49" s="63"/>
      <c r="X49" s="97"/>
      <c r="Y49" s="97"/>
      <c r="Z49" s="156">
        <f>IFERROR((AA44+AI44+AR44)/(Z44+AH44+AQ44),"-")</f>
        <v>0.5510204082</v>
      </c>
      <c r="AA49" s="63"/>
      <c r="AB49" s="158"/>
      <c r="AC49" s="346">
        <f>IFERROR(AZ44/I4,"-")</f>
        <v>0.1520467836</v>
      </c>
      <c r="AD49" s="160"/>
      <c r="AE49" s="161"/>
      <c r="AF49" s="3"/>
      <c r="AG49" s="97"/>
      <c r="AH49" s="3"/>
      <c r="AI49" s="3"/>
      <c r="AJ49" s="3"/>
      <c r="AK49" s="3"/>
      <c r="AL49" s="3"/>
      <c r="AM49" s="3"/>
      <c r="AN49" s="161"/>
      <c r="AO49" s="3"/>
      <c r="AP49" s="3"/>
      <c r="AQ49" s="162"/>
      <c r="AR49" s="156">
        <f>IFERROR(AD44/AA44,"-")</f>
        <v>0.2272727273</v>
      </c>
      <c r="AS49" s="63"/>
      <c r="AT49" s="266"/>
      <c r="AU49" s="156">
        <f>iferror(AM44/AI44,"-")</f>
        <v>0.1818181818</v>
      </c>
      <c r="AV49" s="63"/>
      <c r="AW49" s="3"/>
      <c r="AX49" s="156">
        <f>IFERROR(AV44/AR44,"-")</f>
        <v>0.5384615385</v>
      </c>
      <c r="AY49" s="63"/>
      <c r="AZ49" s="164"/>
      <c r="BA49" s="300">
        <f>IFERROR(G44/(Z44+AI44+AR44),"-")</f>
        <v>44.94382022</v>
      </c>
      <c r="BB49" s="301">
        <f>IFERROR(BA44/G44,"-")</f>
        <v>9.74925</v>
      </c>
      <c r="BC49" s="3"/>
      <c r="BD49" s="3"/>
      <c r="BE49" s="3"/>
    </row>
    <row r="50" ht="15.75" customHeight="1">
      <c r="A50" s="3"/>
      <c r="B50" s="97"/>
      <c r="C50" s="97"/>
      <c r="D50" s="97"/>
      <c r="E50" s="97"/>
      <c r="G50" s="160"/>
      <c r="H50" s="97"/>
      <c r="I50" s="171"/>
      <c r="K50" s="160"/>
      <c r="L50" s="107"/>
      <c r="M50" s="171"/>
      <c r="N50" s="160"/>
      <c r="O50" s="97"/>
      <c r="P50" s="171"/>
      <c r="Q50" s="160"/>
      <c r="R50" s="107"/>
      <c r="S50" s="171"/>
      <c r="T50" s="160"/>
      <c r="U50" s="97"/>
      <c r="V50" s="171"/>
      <c r="W50" s="160"/>
      <c r="X50" s="97"/>
      <c r="Y50" s="97"/>
      <c r="Z50" s="171"/>
      <c r="AA50" s="160"/>
      <c r="AB50" s="158"/>
      <c r="AD50" s="160"/>
      <c r="AE50" s="161"/>
      <c r="AF50" s="3"/>
      <c r="AG50" s="97"/>
      <c r="AH50" s="3"/>
      <c r="AI50" s="3"/>
      <c r="AJ50" s="3"/>
      <c r="AK50" s="3"/>
      <c r="AL50" s="3"/>
      <c r="AM50" s="3"/>
      <c r="AN50" s="161"/>
      <c r="AO50" s="3"/>
      <c r="AP50" s="3"/>
      <c r="AQ50" s="162"/>
      <c r="AR50" s="171"/>
      <c r="AS50" s="160"/>
      <c r="AT50" s="266"/>
      <c r="AU50" s="171"/>
      <c r="AV50" s="160"/>
      <c r="AW50" s="3"/>
      <c r="AX50" s="171"/>
      <c r="AY50" s="160"/>
      <c r="AZ50" s="173"/>
      <c r="BA50" s="173"/>
      <c r="BB50" s="173"/>
      <c r="BC50" s="3"/>
      <c r="BD50" s="3"/>
      <c r="BE50" s="3"/>
    </row>
    <row r="51" ht="15.0" customHeight="1">
      <c r="A51" s="3"/>
      <c r="B51" s="97"/>
      <c r="C51" s="97"/>
      <c r="D51" s="97"/>
      <c r="E51" s="97"/>
      <c r="F51" s="145"/>
      <c r="G51" s="146"/>
      <c r="H51" s="97"/>
      <c r="I51" s="175"/>
      <c r="J51" s="145"/>
      <c r="K51" s="146"/>
      <c r="L51" s="107"/>
      <c r="M51" s="175"/>
      <c r="N51" s="146"/>
      <c r="O51" s="97"/>
      <c r="P51" s="175"/>
      <c r="Q51" s="146"/>
      <c r="R51" s="107"/>
      <c r="S51" s="175"/>
      <c r="T51" s="146"/>
      <c r="U51" s="97"/>
      <c r="V51" s="175"/>
      <c r="W51" s="146"/>
      <c r="X51" s="97"/>
      <c r="Y51" s="97"/>
      <c r="Z51" s="175"/>
      <c r="AA51" s="146"/>
      <c r="AB51" s="158"/>
      <c r="AC51" s="145"/>
      <c r="AD51" s="146"/>
      <c r="AE51" s="166"/>
      <c r="AF51" s="3"/>
      <c r="AG51" s="97"/>
      <c r="AH51" s="3"/>
      <c r="AI51" s="3"/>
      <c r="AJ51" s="3"/>
      <c r="AK51" s="3"/>
      <c r="AL51" s="3"/>
      <c r="AM51" s="3"/>
      <c r="AN51" s="166"/>
      <c r="AO51" s="3"/>
      <c r="AP51" s="3"/>
      <c r="AQ51" s="162"/>
      <c r="AR51" s="175"/>
      <c r="AS51" s="146"/>
      <c r="AT51" s="266"/>
      <c r="AU51" s="175"/>
      <c r="AV51" s="146"/>
      <c r="AW51" s="3"/>
      <c r="AX51" s="175"/>
      <c r="AY51" s="146"/>
      <c r="AZ51" s="177"/>
      <c r="BA51" s="177"/>
      <c r="BB51" s="177"/>
      <c r="BC51" s="3"/>
      <c r="BD51" s="3"/>
      <c r="BE51" s="3"/>
    </row>
    <row r="52" ht="15.75" customHeight="1">
      <c r="A52" s="3"/>
      <c r="B52" s="3"/>
      <c r="C52" s="3"/>
      <c r="D52" s="3"/>
      <c r="E52" s="3"/>
      <c r="F52" s="143" t="s">
        <v>132</v>
      </c>
      <c r="G52" s="84"/>
      <c r="H52" s="3"/>
      <c r="I52" s="143" t="s">
        <v>133</v>
      </c>
      <c r="J52" s="84"/>
      <c r="K52" s="85"/>
      <c r="L52" s="107"/>
      <c r="M52" s="143" t="s">
        <v>179</v>
      </c>
      <c r="N52" s="85"/>
      <c r="O52" s="3"/>
      <c r="P52" s="143" t="s">
        <v>180</v>
      </c>
      <c r="Q52" s="84"/>
      <c r="R52" s="107"/>
      <c r="S52" s="143" t="s">
        <v>179</v>
      </c>
      <c r="T52" s="85"/>
      <c r="U52" s="3"/>
      <c r="V52" s="143" t="s">
        <v>180</v>
      </c>
      <c r="W52" s="84"/>
      <c r="X52" s="3"/>
      <c r="Y52" s="3"/>
      <c r="Z52" s="150" t="s">
        <v>134</v>
      </c>
      <c r="AA52" s="84"/>
      <c r="AB52" s="148"/>
      <c r="AC52" s="150" t="s">
        <v>131</v>
      </c>
      <c r="AD52" s="85"/>
      <c r="AE52" s="152"/>
      <c r="AF52" s="3"/>
      <c r="AG52" s="3"/>
      <c r="AH52" s="3"/>
      <c r="AI52" s="3"/>
      <c r="AJ52" s="3"/>
      <c r="AK52" s="3"/>
      <c r="AL52" s="3"/>
      <c r="AM52" s="3"/>
      <c r="AN52" s="152"/>
      <c r="AO52" s="3"/>
      <c r="AP52" s="3"/>
      <c r="AQ52" s="151"/>
      <c r="AR52" s="150" t="s">
        <v>134</v>
      </c>
      <c r="AS52" s="84"/>
      <c r="AT52" s="266"/>
      <c r="AU52" s="150" t="s">
        <v>134</v>
      </c>
      <c r="AV52" s="85"/>
      <c r="AW52" s="3"/>
      <c r="AX52" s="150" t="s">
        <v>134</v>
      </c>
      <c r="AY52" s="85"/>
      <c r="AZ52" s="148"/>
      <c r="BA52" s="299" t="s">
        <v>182</v>
      </c>
      <c r="BB52" s="299" t="s">
        <v>183</v>
      </c>
      <c r="BC52" s="3"/>
      <c r="BD52" s="3"/>
      <c r="BE52" s="3"/>
    </row>
    <row r="53" ht="15.75" customHeight="1">
      <c r="A53" s="3"/>
      <c r="B53" s="3"/>
      <c r="C53" s="3"/>
      <c r="D53" s="3"/>
      <c r="E53" s="3"/>
      <c r="F53" s="179">
        <f>IFERROR(I5/(I4),"-")</f>
        <v>3.023391813</v>
      </c>
      <c r="G53" s="63"/>
      <c r="H53" s="3"/>
      <c r="I53" s="180">
        <f>IFERROR(X44/J44,"-")</f>
        <v>0.2348484848</v>
      </c>
      <c r="J53" s="62"/>
      <c r="K53" s="63"/>
      <c r="L53" s="181"/>
      <c r="M53" s="180" t="str">
        <f>IFERROR(O44/N44,"-")</f>
        <v>-</v>
      </c>
      <c r="N53" s="63"/>
      <c r="O53" s="3"/>
      <c r="P53" s="156" t="str">
        <f>IFERROR(Q44/P44,"-")</f>
        <v>-</v>
      </c>
      <c r="Q53" s="63"/>
      <c r="R53" s="107"/>
      <c r="S53" s="180" t="str">
        <f>IFERROR(U44/T44,"-")</f>
        <v>-</v>
      </c>
      <c r="T53" s="63"/>
      <c r="U53" s="3"/>
      <c r="V53" s="156" t="str">
        <f>IFERROR(W44/V44,"-")</f>
        <v>-</v>
      </c>
      <c r="W53" s="63"/>
      <c r="X53" s="3"/>
      <c r="Y53" s="3"/>
      <c r="Z53" s="156">
        <f>IFERROR((AB44+AK44+AT44)/(Z44+AI44+AR44),"-")</f>
        <v>0.07865168539</v>
      </c>
      <c r="AA53" s="63"/>
      <c r="AB53" s="182"/>
      <c r="AC53" s="156">
        <f>IFERROR(AZ44/(Z44+AI44+AR44),"-")</f>
        <v>0.2921348315</v>
      </c>
      <c r="AD53" s="63"/>
      <c r="AE53" s="163"/>
      <c r="AF53" s="3"/>
      <c r="AG53" s="3"/>
      <c r="AH53" s="3"/>
      <c r="AI53" s="3"/>
      <c r="AJ53" s="3"/>
      <c r="AK53" s="3"/>
      <c r="AL53" s="3"/>
      <c r="AM53" s="3"/>
      <c r="AN53" s="163"/>
      <c r="AO53" s="3"/>
      <c r="AP53" s="3"/>
      <c r="AQ53" s="162"/>
      <c r="AR53" s="156">
        <f>iferror(AB44/Z44,"-")</f>
        <v>0.1346153846</v>
      </c>
      <c r="AS53" s="63"/>
      <c r="AT53" s="266"/>
      <c r="AU53" s="156">
        <f>iferror(AK44/AI44,"-")</f>
        <v>0</v>
      </c>
      <c r="AV53" s="63"/>
      <c r="AW53" s="3"/>
      <c r="AX53" s="156">
        <f>IFERROR(AT44/AR44,"-")</f>
        <v>0</v>
      </c>
      <c r="AY53" s="63"/>
      <c r="AZ53" s="184"/>
      <c r="BA53" s="302">
        <f>IFERROR(G44/AZ44,"-")</f>
        <v>153.8461538</v>
      </c>
      <c r="BB53" s="303">
        <f>IFERROR(BB44/G44,"-")</f>
        <v>12.68675</v>
      </c>
      <c r="BC53" s="3"/>
      <c r="BD53" s="3"/>
      <c r="BE53" s="3"/>
    </row>
    <row r="54" ht="15.75" customHeight="1">
      <c r="A54" s="3"/>
      <c r="B54" s="3"/>
      <c r="C54" s="3"/>
      <c r="D54" s="3"/>
      <c r="E54" s="3"/>
      <c r="G54" s="160"/>
      <c r="H54" s="3"/>
      <c r="I54" s="171"/>
      <c r="K54" s="160"/>
      <c r="L54" s="107"/>
      <c r="M54" s="171"/>
      <c r="N54" s="160"/>
      <c r="O54" s="3"/>
      <c r="P54" s="171"/>
      <c r="Q54" s="160"/>
      <c r="R54" s="55"/>
      <c r="S54" s="171"/>
      <c r="T54" s="160"/>
      <c r="U54" s="3"/>
      <c r="V54" s="171"/>
      <c r="W54" s="160"/>
      <c r="X54" s="3"/>
      <c r="Y54" s="3"/>
      <c r="Z54" s="171"/>
      <c r="AA54" s="160"/>
      <c r="AB54" s="182"/>
      <c r="AC54" s="171"/>
      <c r="AD54" s="160"/>
      <c r="AE54" s="171"/>
      <c r="AF54" s="3"/>
      <c r="AG54" s="3"/>
      <c r="AH54" s="3"/>
      <c r="AI54" s="3"/>
      <c r="AJ54" s="3"/>
      <c r="AK54" s="3"/>
      <c r="AL54" s="3"/>
      <c r="AM54" s="3"/>
      <c r="AN54" s="171"/>
      <c r="AO54" s="3"/>
      <c r="AP54" s="3"/>
      <c r="AQ54" s="162"/>
      <c r="AR54" s="171"/>
      <c r="AS54" s="160"/>
      <c r="AT54" s="266"/>
      <c r="AU54" s="171"/>
      <c r="AV54" s="160"/>
      <c r="AW54" s="3"/>
      <c r="AX54" s="171"/>
      <c r="AY54" s="160"/>
      <c r="AZ54" s="173"/>
      <c r="BA54" s="173"/>
      <c r="BB54" s="173"/>
      <c r="BC54" s="3"/>
      <c r="BD54" s="3"/>
      <c r="BE54" s="3"/>
    </row>
    <row r="55" ht="15.75" customHeight="1">
      <c r="A55" s="3"/>
      <c r="B55" s="3"/>
      <c r="C55" s="3"/>
      <c r="D55" s="3"/>
      <c r="E55" s="3"/>
      <c r="F55" s="145"/>
      <c r="G55" s="146"/>
      <c r="H55" s="3"/>
      <c r="I55" s="175"/>
      <c r="J55" s="145"/>
      <c r="K55" s="146"/>
      <c r="L55" s="107"/>
      <c r="M55" s="175"/>
      <c r="N55" s="146"/>
      <c r="O55" s="3"/>
      <c r="P55" s="175"/>
      <c r="Q55" s="146"/>
      <c r="R55" s="297"/>
      <c r="S55" s="175"/>
      <c r="T55" s="146"/>
      <c r="U55" s="3"/>
      <c r="V55" s="175"/>
      <c r="W55" s="146"/>
      <c r="X55" s="3"/>
      <c r="Y55" s="3"/>
      <c r="Z55" s="175"/>
      <c r="AA55" s="146"/>
      <c r="AB55" s="182"/>
      <c r="AC55" s="175"/>
      <c r="AD55" s="146"/>
      <c r="AE55" s="175"/>
      <c r="AF55" s="3"/>
      <c r="AG55" s="3"/>
      <c r="AH55" s="3"/>
      <c r="AI55" s="3"/>
      <c r="AJ55" s="3"/>
      <c r="AK55" s="3"/>
      <c r="AL55" s="3"/>
      <c r="AM55" s="3"/>
      <c r="AN55" s="175"/>
      <c r="AO55" s="3"/>
      <c r="AP55" s="3"/>
      <c r="AQ55" s="162"/>
      <c r="AR55" s="175"/>
      <c r="AS55" s="146"/>
      <c r="AT55" s="272"/>
      <c r="AU55" s="175"/>
      <c r="AV55" s="146"/>
      <c r="AW55" s="3"/>
      <c r="AX55" s="175"/>
      <c r="AY55" s="146"/>
      <c r="AZ55" s="177"/>
      <c r="BA55" s="177"/>
      <c r="BB55" s="177"/>
      <c r="BC55" s="3"/>
      <c r="BD55" s="3"/>
      <c r="BE55" s="3"/>
    </row>
    <row r="56" ht="15.75" customHeight="1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304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90"/>
      <c r="AR56" s="150" t="s">
        <v>135</v>
      </c>
      <c r="AS56" s="84"/>
      <c r="AT56" s="110"/>
      <c r="AU56" s="150" t="s">
        <v>135</v>
      </c>
      <c r="AV56" s="84"/>
      <c r="AW56" s="110"/>
      <c r="AX56" s="150" t="s">
        <v>135</v>
      </c>
      <c r="AY56" s="84"/>
      <c r="AZ56" s="110"/>
      <c r="BA56" s="110"/>
      <c r="BB56" s="110"/>
      <c r="BC56" s="110"/>
      <c r="BD56" s="110"/>
      <c r="BE56" s="110"/>
    </row>
    <row r="57" ht="15.75" customHeight="1">
      <c r="A57" s="110"/>
      <c r="B57" s="110"/>
      <c r="C57" s="110"/>
      <c r="D57" s="110"/>
      <c r="E57" s="110"/>
      <c r="F57" s="110"/>
      <c r="G57" s="110"/>
      <c r="H57" s="110"/>
      <c r="I57" s="110"/>
      <c r="J57" s="191" t="s">
        <v>136</v>
      </c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93"/>
      <c r="AB57" s="84"/>
      <c r="AC57" s="85"/>
      <c r="AD57" s="190"/>
      <c r="AE57" s="190"/>
      <c r="AF57" s="190"/>
      <c r="AG57" s="110"/>
      <c r="AH57" s="110"/>
      <c r="AI57" s="102"/>
      <c r="AJ57" s="193"/>
      <c r="AK57" s="84"/>
      <c r="AL57" s="85"/>
      <c r="AM57" s="190"/>
      <c r="AN57" s="190"/>
      <c r="AO57" s="190"/>
      <c r="AP57" s="190"/>
      <c r="AQ57" s="110"/>
      <c r="AR57" s="156">
        <f>iferror(AA44/Z44,"-")</f>
        <v>0.8461538462</v>
      </c>
      <c r="AS57" s="63"/>
      <c r="AT57" s="110"/>
      <c r="AU57" s="156">
        <f>iferror(AI44/AH44,"-")</f>
        <v>0.2894736842</v>
      </c>
      <c r="AV57" s="63"/>
      <c r="AW57" s="110"/>
      <c r="AX57" s="156">
        <f>iferror(AR44/AQ44,"-")</f>
        <v>0.4561403509</v>
      </c>
      <c r="AY57" s="63"/>
      <c r="AZ57" s="110"/>
      <c r="BA57" s="110"/>
      <c r="BB57" s="110"/>
      <c r="BC57" s="110"/>
      <c r="BD57" s="110"/>
      <c r="BE57" s="110"/>
    </row>
    <row r="58" ht="15.75" customHeight="1">
      <c r="A58" s="110"/>
      <c r="B58" s="110"/>
      <c r="C58" s="110"/>
      <c r="D58" s="110"/>
      <c r="E58" s="110"/>
      <c r="F58" s="110"/>
      <c r="G58" s="110"/>
      <c r="H58" s="110"/>
      <c r="I58" s="110"/>
      <c r="J58" s="194" t="s">
        <v>137</v>
      </c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63"/>
      <c r="AB58" s="62"/>
      <c r="AC58" s="63"/>
      <c r="AD58" s="190"/>
      <c r="AE58" s="190"/>
      <c r="AF58" s="190"/>
      <c r="AG58" s="110"/>
      <c r="AH58" s="110"/>
      <c r="AI58" s="196"/>
      <c r="AJ58" s="163"/>
      <c r="AK58" s="62"/>
      <c r="AL58" s="63"/>
      <c r="AM58" s="190"/>
      <c r="AN58" s="190"/>
      <c r="AO58" s="190"/>
      <c r="AP58" s="190"/>
      <c r="AQ58" s="110"/>
      <c r="AR58" s="171"/>
      <c r="AS58" s="160"/>
      <c r="AT58" s="110"/>
      <c r="AU58" s="171"/>
      <c r="AV58" s="160"/>
      <c r="AW58" s="110"/>
      <c r="AX58" s="171"/>
      <c r="AY58" s="160"/>
      <c r="AZ58" s="138"/>
      <c r="BA58" s="84"/>
      <c r="BB58" s="84"/>
      <c r="BC58" s="85"/>
      <c r="BD58" s="110"/>
      <c r="BE58" s="110"/>
    </row>
    <row r="59" ht="15.75" customHeight="1">
      <c r="A59" s="110"/>
      <c r="B59" s="110"/>
      <c r="C59" s="110"/>
      <c r="D59" s="110"/>
      <c r="E59" s="110"/>
      <c r="F59" s="110"/>
      <c r="G59" s="110"/>
      <c r="H59" s="110"/>
      <c r="I59" s="110"/>
      <c r="J59" s="198" t="s">
        <v>138</v>
      </c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71"/>
      <c r="AC59" s="160"/>
      <c r="AD59" s="190"/>
      <c r="AE59" s="190"/>
      <c r="AF59" s="190"/>
      <c r="AG59" s="110"/>
      <c r="AH59" s="110"/>
      <c r="AI59" s="196"/>
      <c r="AJ59" s="171"/>
      <c r="AL59" s="160"/>
      <c r="AM59" s="190"/>
      <c r="AN59" s="190"/>
      <c r="AO59" s="190"/>
      <c r="AP59" s="190"/>
      <c r="AQ59" s="110"/>
      <c r="AR59" s="175"/>
      <c r="AS59" s="146"/>
      <c r="AT59" s="110"/>
      <c r="AU59" s="175"/>
      <c r="AV59" s="146"/>
      <c r="AW59" s="110"/>
      <c r="AX59" s="175"/>
      <c r="AY59" s="146"/>
      <c r="AZ59" s="152"/>
      <c r="BA59" s="85"/>
      <c r="BB59" s="152"/>
      <c r="BC59" s="85"/>
      <c r="BD59" s="110"/>
      <c r="BE59" s="110"/>
    </row>
    <row r="60" ht="15.75" customHeight="1">
      <c r="A60" s="110"/>
      <c r="B60" s="110"/>
      <c r="C60" s="110"/>
      <c r="D60" s="110"/>
      <c r="E60" s="110"/>
      <c r="F60" s="110"/>
      <c r="G60" s="110"/>
      <c r="H60" s="110"/>
      <c r="I60" s="110"/>
      <c r="J60" s="20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75"/>
      <c r="AB60" s="145"/>
      <c r="AC60" s="146"/>
      <c r="AD60" s="190"/>
      <c r="AE60" s="190"/>
      <c r="AF60" s="190"/>
      <c r="AG60" s="110"/>
      <c r="AH60" s="110"/>
      <c r="AI60" s="196"/>
      <c r="AJ60" s="175"/>
      <c r="AK60" s="145"/>
      <c r="AL60" s="146"/>
      <c r="AM60" s="190"/>
      <c r="AN60" s="190"/>
      <c r="AO60" s="190"/>
      <c r="AP60" s="190"/>
      <c r="AQ60" s="110"/>
      <c r="AR60" s="110"/>
      <c r="AS60" s="110"/>
      <c r="AT60" s="110"/>
      <c r="AU60" s="110"/>
      <c r="AV60" s="110"/>
      <c r="AW60" s="110"/>
      <c r="AX60" s="110"/>
      <c r="AY60" s="110"/>
      <c r="AZ60" s="163"/>
      <c r="BA60" s="63"/>
      <c r="BB60" s="163"/>
      <c r="BC60" s="63"/>
      <c r="BD60" s="110"/>
      <c r="BE60" s="110"/>
    </row>
    <row r="61" ht="15.75" customHeight="1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  <c r="AA61" s="110"/>
      <c r="AB61" s="110"/>
      <c r="AC61" s="110"/>
      <c r="AD61" s="190"/>
      <c r="AE61" s="190"/>
      <c r="AF61" s="190"/>
      <c r="AG61" s="110"/>
      <c r="AH61" s="110"/>
      <c r="AI61" s="110"/>
      <c r="AJ61" s="110"/>
      <c r="AK61" s="110"/>
      <c r="AL61" s="110"/>
      <c r="AM61" s="190"/>
      <c r="AN61" s="190"/>
      <c r="AO61" s="190"/>
      <c r="AP61" s="190"/>
      <c r="AQ61" s="110"/>
      <c r="AR61" s="110"/>
      <c r="AS61" s="110"/>
      <c r="AT61" s="110"/>
      <c r="AU61" s="110"/>
      <c r="AV61" s="110"/>
      <c r="AW61" s="110"/>
      <c r="AX61" s="110"/>
      <c r="AY61" s="110"/>
      <c r="AZ61" s="171"/>
      <c r="BA61" s="160"/>
      <c r="BB61" s="171"/>
      <c r="BC61" s="160"/>
      <c r="BD61" s="110"/>
      <c r="BE61" s="110"/>
    </row>
    <row r="62" ht="15.75" customHeight="1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90"/>
      <c r="AE62" s="190"/>
      <c r="AF62" s="190"/>
      <c r="AG62" s="110"/>
      <c r="AH62" s="110"/>
      <c r="AI62" s="110"/>
      <c r="AJ62" s="110"/>
      <c r="AK62" s="110"/>
      <c r="AL62" s="110"/>
      <c r="AM62" s="190"/>
      <c r="AN62" s="190"/>
      <c r="AO62" s="190"/>
      <c r="AP62" s="190"/>
      <c r="AQ62" s="110"/>
      <c r="AR62" s="110"/>
      <c r="AS62" s="110"/>
      <c r="AT62" s="110"/>
      <c r="AU62" s="110"/>
      <c r="AV62" s="110"/>
      <c r="AW62" s="110"/>
      <c r="AX62" s="110"/>
      <c r="AY62" s="110"/>
      <c r="AZ62" s="175"/>
      <c r="BA62" s="146"/>
      <c r="BB62" s="175"/>
      <c r="BC62" s="146"/>
      <c r="BD62" s="110"/>
      <c r="BE62" s="110"/>
    </row>
    <row r="63" ht="15.75" customHeight="1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  <c r="AA63" s="110"/>
      <c r="AB63" s="110"/>
      <c r="AC63" s="110"/>
      <c r="AD63" s="190"/>
      <c r="AE63" s="190"/>
      <c r="AF63" s="190"/>
      <c r="AG63" s="110"/>
      <c r="AH63" s="110"/>
      <c r="AI63" s="110"/>
      <c r="AJ63" s="110"/>
      <c r="AK63" s="110"/>
      <c r="AL63" s="110"/>
      <c r="AM63" s="190"/>
      <c r="AN63" s="190"/>
      <c r="AO63" s="190"/>
      <c r="AP63" s="190"/>
      <c r="AQ63" s="110"/>
      <c r="AR63" s="110"/>
      <c r="AS63" s="110"/>
      <c r="AT63" s="110"/>
      <c r="AU63" s="110"/>
      <c r="AV63" s="110"/>
      <c r="AW63" s="110"/>
      <c r="AX63" s="110"/>
      <c r="AY63" s="110"/>
      <c r="AZ63" s="152"/>
      <c r="BA63" s="85"/>
      <c r="BB63" s="152"/>
      <c r="BC63" s="85"/>
      <c r="BD63" s="110"/>
      <c r="BE63" s="110"/>
    </row>
    <row r="64" ht="15.75" customHeight="1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90"/>
      <c r="AE64" s="190"/>
      <c r="AF64" s="190"/>
      <c r="AG64" s="110"/>
      <c r="AH64" s="110"/>
      <c r="AI64" s="110"/>
      <c r="AJ64" s="110"/>
      <c r="AK64" s="110"/>
      <c r="AL64" s="110"/>
      <c r="AM64" s="190"/>
      <c r="AN64" s="190"/>
      <c r="AO64" s="190"/>
      <c r="AP64" s="190"/>
      <c r="AQ64" s="110"/>
      <c r="AR64" s="110"/>
      <c r="AS64" s="110"/>
      <c r="AT64" s="110"/>
      <c r="AU64" s="110"/>
      <c r="AV64" s="110"/>
      <c r="AW64" s="110"/>
      <c r="AX64" s="110"/>
      <c r="AY64" s="110"/>
      <c r="AZ64" s="163"/>
      <c r="BA64" s="63"/>
      <c r="BB64" s="167"/>
      <c r="BC64" s="160"/>
      <c r="BD64" s="110"/>
      <c r="BE64" s="110"/>
    </row>
    <row r="65" ht="15.75" customHeight="1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10"/>
      <c r="AC65" s="110"/>
      <c r="AD65" s="190"/>
      <c r="AE65" s="190"/>
      <c r="AF65" s="190"/>
      <c r="AG65" s="110"/>
      <c r="AH65" s="110"/>
      <c r="AI65" s="110"/>
      <c r="AJ65" s="110"/>
      <c r="AK65" s="110"/>
      <c r="AL65" s="110"/>
      <c r="AM65" s="190"/>
      <c r="AN65" s="190"/>
      <c r="AO65" s="190"/>
      <c r="AP65" s="190"/>
      <c r="AQ65" s="110"/>
      <c r="AR65" s="110"/>
      <c r="AS65" s="110"/>
      <c r="AT65" s="110"/>
      <c r="AU65" s="110"/>
      <c r="AV65" s="110"/>
      <c r="AW65" s="110"/>
      <c r="AX65" s="110"/>
      <c r="AY65" s="110"/>
      <c r="AZ65" s="171"/>
      <c r="BA65" s="160"/>
      <c r="BC65" s="160"/>
      <c r="BD65" s="110"/>
      <c r="BE65" s="110"/>
    </row>
    <row r="66" ht="15.75" customHeight="1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  <c r="AZ66" s="175"/>
      <c r="BA66" s="146"/>
      <c r="BB66" s="145"/>
      <c r="BC66" s="146"/>
      <c r="BD66" s="110"/>
      <c r="BE66" s="110"/>
    </row>
    <row r="67" ht="15.75" customHeight="1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S11:W11"/>
    <mergeCell ref="Z11:AF11"/>
    <mergeCell ref="AH11:AO11"/>
    <mergeCell ref="AQ11:AX11"/>
    <mergeCell ref="G6:H6"/>
    <mergeCell ref="G7:H7"/>
    <mergeCell ref="G8:H8"/>
    <mergeCell ref="G9:H9"/>
    <mergeCell ref="AZ9:BB10"/>
    <mergeCell ref="I11:K11"/>
    <mergeCell ref="M11:Q11"/>
    <mergeCell ref="AZ11:BB11"/>
    <mergeCell ref="B1:B2"/>
    <mergeCell ref="G2:K2"/>
    <mergeCell ref="A3:B4"/>
    <mergeCell ref="G3:K3"/>
    <mergeCell ref="G4:H4"/>
    <mergeCell ref="A5:B5"/>
    <mergeCell ref="G5:H5"/>
    <mergeCell ref="M47:Q47"/>
    <mergeCell ref="S47:W47"/>
    <mergeCell ref="Z47:AD47"/>
    <mergeCell ref="AR47:AS47"/>
    <mergeCell ref="AU47:AV47"/>
    <mergeCell ref="AX47:AY47"/>
    <mergeCell ref="BA47:BB47"/>
    <mergeCell ref="Z48:AA48"/>
    <mergeCell ref="AC48:AD48"/>
    <mergeCell ref="AR48:AS48"/>
    <mergeCell ref="AU48:AV48"/>
    <mergeCell ref="AX48:AY48"/>
    <mergeCell ref="AZ49:AZ51"/>
    <mergeCell ref="BA49:BA51"/>
    <mergeCell ref="BB49:BB51"/>
    <mergeCell ref="AR52:AS52"/>
    <mergeCell ref="AU52:AV52"/>
    <mergeCell ref="AX52:AY52"/>
    <mergeCell ref="P48:Q48"/>
    <mergeCell ref="P49:Q51"/>
    <mergeCell ref="Z49:AA51"/>
    <mergeCell ref="AC49:AD51"/>
    <mergeCell ref="AR49:AS51"/>
    <mergeCell ref="AU49:AV51"/>
    <mergeCell ref="AX49:AY51"/>
    <mergeCell ref="AN53:AN55"/>
    <mergeCell ref="AR53:AS55"/>
    <mergeCell ref="AX53:AY55"/>
    <mergeCell ref="AZ53:AZ55"/>
    <mergeCell ref="BA53:BA55"/>
    <mergeCell ref="BB53:BB55"/>
    <mergeCell ref="AX56:AY56"/>
    <mergeCell ref="AZ64:BA66"/>
    <mergeCell ref="BB64:BC66"/>
    <mergeCell ref="AU53:AV55"/>
    <mergeCell ref="AU56:AV56"/>
    <mergeCell ref="AU57:AV59"/>
    <mergeCell ref="AX57:AY59"/>
    <mergeCell ref="AZ58:BC58"/>
    <mergeCell ref="AZ59:BA59"/>
    <mergeCell ref="BB59:BC59"/>
    <mergeCell ref="I48:K48"/>
    <mergeCell ref="I49:K51"/>
    <mergeCell ref="F53:G55"/>
    <mergeCell ref="I53:K55"/>
    <mergeCell ref="M53:N55"/>
    <mergeCell ref="P53:Q55"/>
    <mergeCell ref="S53:T55"/>
    <mergeCell ref="F52:G52"/>
    <mergeCell ref="I52:K52"/>
    <mergeCell ref="M52:N52"/>
    <mergeCell ref="P52:Q52"/>
    <mergeCell ref="S52:T52"/>
    <mergeCell ref="Z52:AA52"/>
    <mergeCell ref="AC52:AD52"/>
    <mergeCell ref="I47:K47"/>
    <mergeCell ref="F48:G48"/>
    <mergeCell ref="M48:N48"/>
    <mergeCell ref="S48:T48"/>
    <mergeCell ref="F49:G51"/>
    <mergeCell ref="M49:N51"/>
    <mergeCell ref="S49:T51"/>
    <mergeCell ref="AR56:AS56"/>
    <mergeCell ref="AJ57:AL57"/>
    <mergeCell ref="AR57:AS59"/>
    <mergeCell ref="AJ58:AL60"/>
    <mergeCell ref="AA57:AC57"/>
    <mergeCell ref="AA58:AC60"/>
    <mergeCell ref="V48:W48"/>
    <mergeCell ref="V49:W51"/>
    <mergeCell ref="V52:W52"/>
    <mergeCell ref="V53:W55"/>
    <mergeCell ref="Z53:AA55"/>
    <mergeCell ref="AC53:AD55"/>
    <mergeCell ref="AE53:AE55"/>
    <mergeCell ref="AZ60:BA62"/>
    <mergeCell ref="BB60:BC62"/>
    <mergeCell ref="AZ63:BA63"/>
    <mergeCell ref="BB63:BC63"/>
  </mergeCells>
  <conditionalFormatting sqref="E13:F43">
    <cfRule type="containsBlanks" dxfId="1" priority="1">
      <formula>LEN(TRIM(E13))=0</formula>
    </cfRule>
  </conditionalFormatting>
  <conditionalFormatting sqref="E13:F43">
    <cfRule type="containsText" dxfId="0" priority="2" operator="containsText" text="Yes">
      <formula>NOT(ISERROR(SEARCH(("Yes"),(E13))))</formula>
    </cfRule>
  </conditionalFormatting>
  <conditionalFormatting sqref="E13:F43">
    <cfRule type="containsText" dxfId="2" priority="3" operator="containsText" text="No">
      <formula>NOT(ISERROR(SEARCH(("No"),(E13))))</formula>
    </cfRule>
  </conditionalFormatting>
  <conditionalFormatting sqref="I49:J51 M49:N51 S49:T51">
    <cfRule type="cellIs" dxfId="0" priority="4" operator="greaterThan">
      <formula>"40%"</formula>
    </cfRule>
  </conditionalFormatting>
  <conditionalFormatting sqref="I49:J51 M49:N51 S49:T51">
    <cfRule type="beginsWith" dxfId="3" priority="5" operator="beginsWith" text="3">
      <formula>LEFT((I49),LEN("3"))=("3")</formula>
    </cfRule>
  </conditionalFormatting>
  <conditionalFormatting sqref="I49:J51 M49:N51 S49:T51">
    <cfRule type="cellIs" dxfId="4" priority="6" operator="lessThan">
      <formula>30</formula>
    </cfRule>
  </conditionalFormatting>
  <conditionalFormatting sqref="I53:J55 M53:N55 S53:T55">
    <cfRule type="cellIs" dxfId="0" priority="7" operator="greaterThan">
      <formula>"15%"</formula>
    </cfRule>
  </conditionalFormatting>
  <conditionalFormatting sqref="I53:J55 M53:N55 S53:T55">
    <cfRule type="cellIs" dxfId="3" priority="8" operator="between">
      <formula>"10%"</formula>
      <formula>"15%"</formula>
    </cfRule>
  </conditionalFormatting>
  <conditionalFormatting sqref="I53:J55 M53:N55 S53:T55">
    <cfRule type="cellIs" dxfId="2" priority="9" operator="lessThan">
      <formula>"10%"</formula>
    </cfRule>
  </conditionalFormatting>
  <conditionalFormatting sqref="P49:Q51 V49:W51">
    <cfRule type="cellIs" dxfId="0" priority="10" operator="greaterThan">
      <formula>"90%"</formula>
    </cfRule>
  </conditionalFormatting>
  <conditionalFormatting sqref="P49:Q51 V49:W51">
    <cfRule type="cellIs" dxfId="1" priority="11" operator="between">
      <formula>"80%"</formula>
      <formula>"90%"</formula>
    </cfRule>
  </conditionalFormatting>
  <conditionalFormatting sqref="P53:Q55 V53:W55">
    <cfRule type="cellIs" dxfId="0" priority="12" operator="greaterThan">
      <formula>"60%"</formula>
    </cfRule>
  </conditionalFormatting>
  <conditionalFormatting sqref="P53:Q55 V53:W55">
    <cfRule type="cellIs" dxfId="1" priority="13" operator="between">
      <formula>"40%"</formula>
      <formula>"60%"</formula>
    </cfRule>
  </conditionalFormatting>
  <conditionalFormatting sqref="P53:Q55 V53:W55">
    <cfRule type="cellIs" dxfId="2" priority="14" operator="lessThan">
      <formula>"40%"</formula>
    </cfRule>
  </conditionalFormatting>
  <conditionalFormatting sqref="P49:Q51 V49">
    <cfRule type="cellIs" dxfId="2" priority="15" operator="lessThan">
      <formula>"80%"</formula>
    </cfRule>
  </conditionalFormatting>
  <conditionalFormatting sqref="F49:G51">
    <cfRule type="cellIs" dxfId="0" priority="16" operator="lessThan">
      <formula>25</formula>
    </cfRule>
  </conditionalFormatting>
  <conditionalFormatting sqref="F49:G51">
    <cfRule type="cellIs" dxfId="1" priority="17" operator="between">
      <formula>25.1</formula>
      <formula>35</formula>
    </cfRule>
  </conditionalFormatting>
  <conditionalFormatting sqref="F53:G55">
    <cfRule type="cellIs" dxfId="0" priority="18" operator="greaterThan">
      <formula>"125%"</formula>
    </cfRule>
  </conditionalFormatting>
  <conditionalFormatting sqref="F53:G55">
    <cfRule type="cellIs" dxfId="1" priority="19" operator="between">
      <formula>"100%"</formula>
      <formula>"124.90%"</formula>
    </cfRule>
  </conditionalFormatting>
  <conditionalFormatting sqref="F53:G55">
    <cfRule type="cellIs" dxfId="2" priority="20" operator="lessThan">
      <formula>"99.90%"</formula>
    </cfRule>
  </conditionalFormatting>
  <conditionalFormatting sqref="Z49:AA51">
    <cfRule type="cellIs" dxfId="0" priority="21" operator="greaterThan">
      <formula>"85%"</formula>
    </cfRule>
  </conditionalFormatting>
  <conditionalFormatting sqref="Z49:AA51">
    <cfRule type="cellIs" dxfId="1" priority="22" operator="between">
      <formula>"70%"</formula>
      <formula>"84.90%"</formula>
    </cfRule>
  </conditionalFormatting>
  <conditionalFormatting sqref="Z49:AA51">
    <cfRule type="cellIs" dxfId="2" priority="23" operator="lessThan">
      <formula>"69.90%"</formula>
    </cfRule>
  </conditionalFormatting>
  <conditionalFormatting sqref="AB53:AD55 AQ49:AR49 AU49 AX49">
    <cfRule type="cellIs" dxfId="0" priority="24" operator="greaterThan">
      <formula>"30%"</formula>
    </cfRule>
  </conditionalFormatting>
  <conditionalFormatting sqref="AB53:AD55 AQ49:AR49 AU49 AX49">
    <cfRule type="cellIs" dxfId="1" priority="25" operator="between">
      <formula>"20%"</formula>
      <formula>"29.90%"</formula>
    </cfRule>
  </conditionalFormatting>
  <conditionalFormatting sqref="AB53:AD55 AQ49:AR49 AU49 AX49">
    <cfRule type="cellIs" dxfId="2" priority="26" operator="lessThan">
      <formula>"19.99%"</formula>
    </cfRule>
  </conditionalFormatting>
  <conditionalFormatting sqref="Z53:AA55 AQ53:AR53 AR57 AU53 AU57 AX53 AX57">
    <cfRule type="cellIs" dxfId="0" priority="27" operator="greaterThan">
      <formula>"80%"</formula>
    </cfRule>
  </conditionalFormatting>
  <conditionalFormatting sqref="Z53:AA55 AQ53:AR53 AR57 AU53 AU57 AX53 AX57">
    <cfRule type="cellIs" dxfId="1" priority="28" operator="between">
      <formula>"70%"</formula>
      <formula>"79.99%"</formula>
    </cfRule>
  </conditionalFormatting>
  <conditionalFormatting sqref="Z53:AA55 AQ53:AR53 AR57 AU53 AU57 AX53 AX57">
    <cfRule type="cellIs" dxfId="2" priority="29" operator="lessThan">
      <formula>"69.99%"</formula>
    </cfRule>
  </conditionalFormatting>
  <conditionalFormatting sqref="AZ49:AZ51">
    <cfRule type="cellIs" dxfId="0" priority="30" operator="lessThan">
      <formula>150</formula>
    </cfRule>
  </conditionalFormatting>
  <conditionalFormatting sqref="AZ49:AZ51">
    <cfRule type="cellIs" dxfId="1" priority="31" operator="between">
      <formula>150.01</formula>
      <formula>250</formula>
    </cfRule>
  </conditionalFormatting>
  <conditionalFormatting sqref="AZ49:AZ51">
    <cfRule type="cellIs" dxfId="2" priority="32" operator="greaterThan">
      <formula>250.01</formula>
    </cfRule>
  </conditionalFormatting>
  <conditionalFormatting sqref="BA49:BA51">
    <cfRule type="cellIs" dxfId="0" priority="33" operator="lessThan">
      <formula>300</formula>
    </cfRule>
  </conditionalFormatting>
  <conditionalFormatting sqref="BA49:BA51">
    <cfRule type="cellIs" dxfId="1" priority="34" operator="between">
      <formula>300.01</formula>
      <formula>400</formula>
    </cfRule>
  </conditionalFormatting>
  <conditionalFormatting sqref="BA49:BA51">
    <cfRule type="cellIs" dxfId="2" priority="35" operator="greaterThan">
      <formula>400.01</formula>
    </cfRule>
  </conditionalFormatting>
  <conditionalFormatting sqref="BB49:BB51">
    <cfRule type="cellIs" dxfId="0" priority="36" operator="greaterThan">
      <formula>"120%"</formula>
    </cfRule>
  </conditionalFormatting>
  <conditionalFormatting sqref="BB49:BB51">
    <cfRule type="cellIs" dxfId="1" priority="37" operator="between">
      <formula>"100%"</formula>
      <formula>"119.99%"</formula>
    </cfRule>
  </conditionalFormatting>
  <conditionalFormatting sqref="BB49:BB51">
    <cfRule type="cellIs" dxfId="2" priority="38" operator="lessThan">
      <formula>"99.99%"</formula>
    </cfRule>
  </conditionalFormatting>
  <conditionalFormatting sqref="BB53:BB55">
    <cfRule type="cellIs" dxfId="0" priority="39" operator="greaterThan">
      <formula>"500%"</formula>
    </cfRule>
  </conditionalFormatting>
  <conditionalFormatting sqref="BB53:BB55">
    <cfRule type="cellIs" dxfId="1" priority="40" operator="between">
      <formula>"250%"</formula>
      <formula>"499.99%"</formula>
    </cfRule>
  </conditionalFormatting>
  <conditionalFormatting sqref="BB53:BB55">
    <cfRule type="cellIs" dxfId="2" priority="41" operator="lessThan">
      <formula>"249.99%"</formula>
    </cfRule>
  </conditionalFormatting>
  <conditionalFormatting sqref="F49:G51">
    <cfRule type="cellIs" dxfId="2" priority="42" operator="greaterThan">
      <formula>35.01</formula>
    </cfRule>
  </conditionalFormatting>
  <dataValidations>
    <dataValidation type="list" allowBlank="1" sqref="E13:F43">
      <formula1>"Yes,No"</formula1>
    </dataValidation>
  </dataValidations>
  <hyperlinks>
    <hyperlink r:id="rId2" ref="A3"/>
  </hyperlinks>
  <drawing r:id="rId3"/>
  <legacyDrawing r:id="rId4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 outlineLevelCol="2"/>
  <cols>
    <col customWidth="1" min="1" max="1" width="6.75"/>
    <col customWidth="1" min="2" max="2" width="8.13"/>
    <col customWidth="1" min="3" max="3" width="7.25" outlineLevel="1"/>
    <col customWidth="1" min="4" max="4" width="8.75" outlineLevel="1"/>
    <col customWidth="1" min="5" max="5" width="8.0" outlineLevel="1"/>
    <col customWidth="1" min="6" max="6" width="8.13" outlineLevel="1"/>
    <col customWidth="1" min="7" max="7" width="13.13"/>
    <col customWidth="1" min="8" max="8" width="9.75"/>
    <col customWidth="1" min="9" max="9" width="9.5"/>
    <col customWidth="1" min="10" max="10" width="14.13"/>
    <col customWidth="1" min="11" max="11" width="9.5"/>
    <col customWidth="1" hidden="1" min="12" max="12" width="6.38" outlineLevel="1"/>
    <col customWidth="1" hidden="1" min="13" max="17" width="9.5" outlineLevel="1"/>
    <col customWidth="1" hidden="1" min="18" max="18" width="7.25" outlineLevel="2"/>
    <col customWidth="1" hidden="1" min="19" max="23" width="9.5" outlineLevel="2"/>
    <col customWidth="1" hidden="1" min="24" max="24" width="9.5" outlineLevel="1"/>
    <col customWidth="1" min="25" max="25" width="6.88"/>
    <col customWidth="1" min="26" max="27" width="10.25"/>
    <col customWidth="1" min="28" max="29" width="10.5"/>
    <col customWidth="1" min="30" max="30" width="8.63"/>
    <col customWidth="1" min="31" max="31" width="12.88"/>
    <col customWidth="1" min="32" max="32" width="13.88"/>
    <col customWidth="1" min="33" max="33" width="6.88"/>
    <col customWidth="1" min="34" max="36" width="10.25"/>
    <col customWidth="1" min="37" max="38" width="10.5"/>
    <col customWidth="1" min="39" max="39" width="8.63"/>
    <col customWidth="1" min="40" max="40" width="12.88"/>
    <col customWidth="1" min="41" max="41" width="13.88"/>
    <col customWidth="1" min="42" max="46" width="9.5"/>
    <col customWidth="1" min="47" max="47" width="10.5"/>
    <col customWidth="1" min="48" max="48" width="11.0"/>
    <col customWidth="1" min="49" max="50" width="14.0"/>
    <col customWidth="1" min="51" max="51" width="6.75"/>
    <col customWidth="1" min="52" max="57" width="14.0"/>
  </cols>
  <sheetData>
    <row r="1" ht="18.75" customHeight="1">
      <c r="A1" s="56"/>
      <c r="B1" s="57" t="s">
        <v>64</v>
      </c>
      <c r="C1" s="3"/>
      <c r="D1" s="3"/>
      <c r="E1" s="3"/>
      <c r="F1" s="3"/>
      <c r="G1" s="3"/>
      <c r="H1" s="3"/>
      <c r="I1" s="3"/>
      <c r="J1" s="3"/>
      <c r="K1" s="58" t="s">
        <v>65</v>
      </c>
      <c r="L1" s="3"/>
      <c r="M1" s="3"/>
      <c r="N1" s="3"/>
      <c r="O1" s="3"/>
      <c r="P1" s="3"/>
      <c r="Q1" s="58" t="s">
        <v>188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58"/>
      <c r="AG1" s="3"/>
      <c r="AH1" s="3"/>
      <c r="AI1" s="3"/>
      <c r="AJ1" s="3"/>
      <c r="AK1" s="3"/>
      <c r="AL1" s="3"/>
      <c r="AM1" s="3"/>
      <c r="AN1" s="3"/>
      <c r="AO1" s="58"/>
      <c r="AP1" s="58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</row>
    <row r="2" ht="26.25" customHeight="1">
      <c r="A2" s="3"/>
      <c r="C2" s="3"/>
      <c r="D2" s="3"/>
      <c r="E2" s="3"/>
      <c r="F2" s="3"/>
      <c r="G2" s="59">
        <v>44621.0</v>
      </c>
      <c r="H2" s="39"/>
      <c r="I2" s="39"/>
      <c r="J2" s="39"/>
      <c r="K2" s="3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>
        <f>IFERROR((AA44+AI44+AR44)/(Z44+AH44+AQ44),"-")</f>
        <v>0.5172413793</v>
      </c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</row>
    <row r="3" ht="18.0" customHeight="1">
      <c r="A3" s="60" t="s">
        <v>67</v>
      </c>
      <c r="C3" s="3"/>
      <c r="D3" s="3"/>
      <c r="E3" s="3"/>
      <c r="F3" s="3"/>
      <c r="G3" s="61" t="s">
        <v>68</v>
      </c>
      <c r="H3" s="62"/>
      <c r="I3" s="62"/>
      <c r="J3" s="62"/>
      <c r="K3" s="6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</row>
    <row r="4" ht="18.0" customHeight="1">
      <c r="C4" s="3"/>
      <c r="D4" s="3"/>
      <c r="E4" s="3"/>
      <c r="F4" s="3"/>
      <c r="G4" s="68" t="s">
        <v>73</v>
      </c>
      <c r="H4" s="12"/>
      <c r="I4" s="69">
        <f>SUM(H44+D44)</f>
        <v>173</v>
      </c>
      <c r="J4" s="70" t="s">
        <v>74</v>
      </c>
      <c r="K4" s="71">
        <f>SUM(AZ44)</f>
        <v>36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72" t="s">
        <v>75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</row>
    <row r="5" ht="17.25" customHeight="1">
      <c r="A5" s="75"/>
      <c r="C5" s="3"/>
      <c r="D5" s="3"/>
      <c r="E5" s="3"/>
      <c r="F5" s="3"/>
      <c r="G5" s="68" t="s">
        <v>77</v>
      </c>
      <c r="H5" s="12"/>
      <c r="I5" s="76">
        <f>I44+M44+S44</f>
        <v>678</v>
      </c>
      <c r="J5" s="70" t="s">
        <v>78</v>
      </c>
      <c r="K5" s="80">
        <f>SUM(BA44)</f>
        <v>54379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78">
        <f>iferror(K5/K4,0)</f>
        <v>1510.527778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</row>
    <row r="6" ht="16.5" customHeight="1">
      <c r="A6" s="3"/>
      <c r="B6" s="3"/>
      <c r="C6" s="3"/>
      <c r="D6" s="3"/>
      <c r="E6" s="3"/>
      <c r="F6" s="3"/>
      <c r="G6" s="68" t="s">
        <v>191</v>
      </c>
      <c r="H6" s="12"/>
      <c r="I6" s="76">
        <f>SUM(X44)</f>
        <v>48</v>
      </c>
      <c r="J6" s="70" t="s">
        <v>81</v>
      </c>
      <c r="K6" s="80">
        <f>SUM(BB44)</f>
        <v>66029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78">
        <f>iferror(K6/K4,0)</f>
        <v>1834.138889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</row>
    <row r="7" ht="16.5" customHeight="1">
      <c r="A7" s="3"/>
      <c r="B7" s="3"/>
      <c r="C7" s="3"/>
      <c r="D7" s="3"/>
      <c r="E7" s="3"/>
      <c r="F7" s="3"/>
      <c r="G7" s="68" t="s">
        <v>192</v>
      </c>
      <c r="H7" s="12"/>
      <c r="I7" s="76">
        <f>AH44</f>
        <v>12</v>
      </c>
      <c r="J7" s="70" t="s">
        <v>84</v>
      </c>
      <c r="K7" s="79">
        <f>SUM(BB49)</f>
        <v>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</row>
    <row r="8" ht="17.25" customHeight="1">
      <c r="A8" s="3"/>
      <c r="B8" s="3"/>
      <c r="C8" s="3"/>
      <c r="D8" s="3"/>
      <c r="E8" s="3"/>
      <c r="F8" s="3"/>
      <c r="G8" s="68" t="s">
        <v>83</v>
      </c>
      <c r="H8" s="12"/>
      <c r="I8" s="76">
        <f>SUM(Z44+AR44)</f>
        <v>145</v>
      </c>
      <c r="J8" s="70" t="s">
        <v>88</v>
      </c>
      <c r="K8" s="79">
        <f>SUM(BB53)</f>
        <v>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ht="18.0" customHeight="1">
      <c r="A9" s="3"/>
      <c r="B9" s="3"/>
      <c r="C9" s="3"/>
      <c r="D9" s="3"/>
      <c r="E9" s="3"/>
      <c r="F9" s="3"/>
      <c r="G9" s="68" t="s">
        <v>87</v>
      </c>
      <c r="H9" s="12"/>
      <c r="I9" s="76">
        <f>SUM(Z44+AI44+AR44)</f>
        <v>148</v>
      </c>
      <c r="J9" s="70" t="s">
        <v>89</v>
      </c>
      <c r="K9" s="289">
        <f>SUM(Z49)</f>
        <v>0.5172413793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82" t="s">
        <v>86</v>
      </c>
      <c r="BC9" s="3"/>
      <c r="BD9" s="3"/>
      <c r="BE9" s="3"/>
    </row>
    <row r="10" ht="18.0" customHeight="1">
      <c r="A10" s="3"/>
      <c r="B10" s="3"/>
      <c r="C10" s="3"/>
      <c r="D10" s="3"/>
      <c r="E10" s="3"/>
      <c r="F10" s="3"/>
      <c r="G10" s="3"/>
      <c r="H10" s="3"/>
      <c r="I10" s="3">
        <v>44.0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BC10" s="3"/>
      <c r="BD10" s="3"/>
      <c r="BE10" s="3"/>
    </row>
    <row r="11" ht="27.75" customHeight="1">
      <c r="A11" s="3"/>
      <c r="B11" s="3"/>
      <c r="C11" s="3"/>
      <c r="D11" s="3"/>
      <c r="E11" s="3"/>
      <c r="F11" s="3"/>
      <c r="G11" s="58" t="s">
        <v>218</v>
      </c>
      <c r="H11" s="58" t="s">
        <v>219</v>
      </c>
      <c r="I11" s="133" t="s">
        <v>93</v>
      </c>
      <c r="J11" s="16"/>
      <c r="K11" s="12"/>
      <c r="L11" s="290"/>
      <c r="M11" s="93" t="s">
        <v>196</v>
      </c>
      <c r="N11" s="84"/>
      <c r="O11" s="84"/>
      <c r="P11" s="84"/>
      <c r="Q11" s="85"/>
      <c r="R11" s="91"/>
      <c r="S11" s="93" t="s">
        <v>197</v>
      </c>
      <c r="T11" s="84"/>
      <c r="U11" s="84"/>
      <c r="V11" s="84"/>
      <c r="W11" s="85"/>
      <c r="X11" s="291" t="s">
        <v>198</v>
      </c>
      <c r="Y11" s="91"/>
      <c r="Z11" s="92" t="s">
        <v>245</v>
      </c>
      <c r="AA11" s="84"/>
      <c r="AB11" s="84"/>
      <c r="AC11" s="84"/>
      <c r="AD11" s="84"/>
      <c r="AE11" s="84"/>
      <c r="AF11" s="85"/>
      <c r="AG11" s="91"/>
      <c r="AH11" s="292" t="s">
        <v>199</v>
      </c>
      <c r="AI11" s="84"/>
      <c r="AJ11" s="84"/>
      <c r="AK11" s="84"/>
      <c r="AL11" s="84"/>
      <c r="AM11" s="84"/>
      <c r="AN11" s="84"/>
      <c r="AO11" s="85"/>
      <c r="AP11" s="91"/>
      <c r="AQ11" s="347" t="s">
        <v>95</v>
      </c>
      <c r="AR11" s="84"/>
      <c r="AS11" s="84"/>
      <c r="AT11" s="84"/>
      <c r="AU11" s="84"/>
      <c r="AV11" s="84"/>
      <c r="AW11" s="84"/>
      <c r="AX11" s="85"/>
      <c r="AY11" s="3"/>
      <c r="AZ11" s="94" t="s">
        <v>96</v>
      </c>
      <c r="BC11" s="95"/>
      <c r="BD11" s="95"/>
      <c r="BE11" s="95"/>
    </row>
    <row r="12" ht="15.75" customHeight="1">
      <c r="A12" s="96"/>
      <c r="B12" s="45" t="s">
        <v>97</v>
      </c>
      <c r="C12" s="97"/>
      <c r="D12" s="45" t="s">
        <v>98</v>
      </c>
      <c r="E12" s="98" t="s">
        <v>99</v>
      </c>
      <c r="F12" s="98" t="s">
        <v>100</v>
      </c>
      <c r="G12" s="99" t="s">
        <v>101</v>
      </c>
      <c r="H12" s="98" t="s">
        <v>102</v>
      </c>
      <c r="I12" s="100" t="s">
        <v>147</v>
      </c>
      <c r="J12" s="100" t="s">
        <v>200</v>
      </c>
      <c r="K12" s="100" t="s">
        <v>105</v>
      </c>
      <c r="L12" s="101"/>
      <c r="M12" s="100" t="s">
        <v>147</v>
      </c>
      <c r="N12" s="100" t="s">
        <v>200</v>
      </c>
      <c r="O12" s="100" t="s">
        <v>237</v>
      </c>
      <c r="P12" s="100" t="s">
        <v>238</v>
      </c>
      <c r="Q12" s="100" t="s">
        <v>239</v>
      </c>
      <c r="R12" s="101"/>
      <c r="S12" s="100" t="s">
        <v>147</v>
      </c>
      <c r="T12" s="100" t="s">
        <v>200</v>
      </c>
      <c r="U12" s="100" t="s">
        <v>237</v>
      </c>
      <c r="V12" s="100" t="s">
        <v>238</v>
      </c>
      <c r="W12" s="100" t="s">
        <v>239</v>
      </c>
      <c r="X12" s="100" t="s">
        <v>240</v>
      </c>
      <c r="Y12" s="101"/>
      <c r="Z12" s="98" t="s">
        <v>246</v>
      </c>
      <c r="AA12" s="98" t="s">
        <v>247</v>
      </c>
      <c r="AB12" s="98" t="s">
        <v>115</v>
      </c>
      <c r="AC12" s="98" t="s">
        <v>111</v>
      </c>
      <c r="AD12" s="98" t="s">
        <v>112</v>
      </c>
      <c r="AE12" s="98" t="s">
        <v>113</v>
      </c>
      <c r="AF12" s="98" t="s">
        <v>114</v>
      </c>
      <c r="AG12" s="101"/>
      <c r="AH12" s="100" t="s">
        <v>109</v>
      </c>
      <c r="AI12" s="98" t="s">
        <v>87</v>
      </c>
      <c r="AJ12" s="98" t="s">
        <v>115</v>
      </c>
      <c r="AK12" s="98" t="s">
        <v>116</v>
      </c>
      <c r="AL12" s="98" t="s">
        <v>111</v>
      </c>
      <c r="AM12" s="98" t="s">
        <v>112</v>
      </c>
      <c r="AN12" s="98" t="s">
        <v>113</v>
      </c>
      <c r="AO12" s="98" t="s">
        <v>114</v>
      </c>
      <c r="AP12" s="101"/>
      <c r="AQ12" s="100" t="s">
        <v>109</v>
      </c>
      <c r="AR12" s="98" t="s">
        <v>87</v>
      </c>
      <c r="AS12" s="98" t="s">
        <v>115</v>
      </c>
      <c r="AT12" s="98" t="s">
        <v>116</v>
      </c>
      <c r="AU12" s="98" t="s">
        <v>111</v>
      </c>
      <c r="AV12" s="98" t="s">
        <v>112</v>
      </c>
      <c r="AW12" s="98" t="s">
        <v>113</v>
      </c>
      <c r="AX12" s="98" t="s">
        <v>114</v>
      </c>
      <c r="AY12" s="3"/>
      <c r="AZ12" s="98" t="s">
        <v>76</v>
      </c>
      <c r="BA12" s="98" t="s">
        <v>117</v>
      </c>
      <c r="BB12" s="98" t="s">
        <v>118</v>
      </c>
      <c r="BC12" s="102"/>
      <c r="BD12" s="102"/>
      <c r="BE12" s="102"/>
    </row>
    <row r="13" ht="14.25" customHeight="1">
      <c r="A13" s="103"/>
      <c r="B13" s="104">
        <f>G2</f>
        <v>44621</v>
      </c>
      <c r="C13" s="97"/>
      <c r="D13" s="105" t="s">
        <v>119</v>
      </c>
      <c r="E13" s="105"/>
      <c r="F13" s="105"/>
      <c r="G13" s="106">
        <v>0.0</v>
      </c>
      <c r="H13" s="105">
        <v>4.0</v>
      </c>
      <c r="I13" s="105">
        <v>28.0</v>
      </c>
      <c r="J13" s="105">
        <v>16.0</v>
      </c>
      <c r="K13" s="105">
        <v>3.0</v>
      </c>
      <c r="L13" s="107"/>
      <c r="M13" s="105">
        <v>0.0</v>
      </c>
      <c r="N13" s="105">
        <v>0.0</v>
      </c>
      <c r="O13" s="105">
        <v>0.0</v>
      </c>
      <c r="P13" s="105">
        <v>0.0</v>
      </c>
      <c r="Q13" s="105">
        <v>0.0</v>
      </c>
      <c r="R13" s="107"/>
      <c r="S13" s="105">
        <v>0.0</v>
      </c>
      <c r="T13" s="105">
        <v>0.0</v>
      </c>
      <c r="U13" s="105">
        <v>0.0</v>
      </c>
      <c r="V13" s="105">
        <v>0.0</v>
      </c>
      <c r="W13" s="105">
        <v>0.0</v>
      </c>
      <c r="X13" s="293">
        <f t="shared" ref="X13:X43" si="2">sum(K13+Q13+W13)</f>
        <v>3</v>
      </c>
      <c r="Y13" s="107"/>
      <c r="Z13" s="105">
        <v>4.0</v>
      </c>
      <c r="AA13" s="105">
        <v>3.0</v>
      </c>
      <c r="AB13" s="105">
        <v>1.0</v>
      </c>
      <c r="AC13" s="105">
        <v>0.0</v>
      </c>
      <c r="AD13" s="105">
        <v>1.0</v>
      </c>
      <c r="AE13" s="106">
        <v>2500.0</v>
      </c>
      <c r="AF13" s="106">
        <v>2500.0</v>
      </c>
      <c r="AG13" s="107"/>
      <c r="AH13" s="105">
        <v>0.0</v>
      </c>
      <c r="AI13" s="105">
        <v>0.0</v>
      </c>
      <c r="AJ13" s="105">
        <v>0.0</v>
      </c>
      <c r="AK13" s="105">
        <v>0.0</v>
      </c>
      <c r="AL13" s="105">
        <v>0.0</v>
      </c>
      <c r="AM13" s="105">
        <v>0.0</v>
      </c>
      <c r="AN13" s="106">
        <v>0.0</v>
      </c>
      <c r="AO13" s="106">
        <v>0.0</v>
      </c>
      <c r="AP13" s="107"/>
      <c r="AQ13" s="105">
        <v>3.0</v>
      </c>
      <c r="AR13" s="105">
        <v>2.0</v>
      </c>
      <c r="AS13" s="105">
        <v>1.0</v>
      </c>
      <c r="AT13" s="105">
        <v>0.0</v>
      </c>
      <c r="AU13" s="105">
        <v>1.0</v>
      </c>
      <c r="AV13" s="105">
        <v>1.0</v>
      </c>
      <c r="AW13" s="106">
        <v>2500.0</v>
      </c>
      <c r="AX13" s="106">
        <v>2500.0</v>
      </c>
      <c r="AY13" s="3"/>
      <c r="AZ13" s="108">
        <f t="shared" ref="AZ13:BB13" si="1">sum(AD13+AM13+AV13)</f>
        <v>2</v>
      </c>
      <c r="BA13" s="109">
        <f t="shared" si="1"/>
        <v>5000</v>
      </c>
      <c r="BB13" s="109">
        <f t="shared" si="1"/>
        <v>5000</v>
      </c>
      <c r="BC13" s="107"/>
      <c r="BD13" s="107"/>
      <c r="BE13" s="107"/>
    </row>
    <row r="14" ht="14.25" customHeight="1">
      <c r="A14" s="103"/>
      <c r="B14" s="104">
        <f t="shared" ref="B14:B43" si="4">B13+1</f>
        <v>44622</v>
      </c>
      <c r="C14" s="97"/>
      <c r="D14" s="105" t="s">
        <v>119</v>
      </c>
      <c r="E14" s="105"/>
      <c r="F14" s="105"/>
      <c r="G14" s="106">
        <v>0.0</v>
      </c>
      <c r="H14" s="105">
        <v>4.0</v>
      </c>
      <c r="I14" s="105">
        <v>17.0</v>
      </c>
      <c r="J14" s="105">
        <v>12.0</v>
      </c>
      <c r="K14" s="105">
        <v>0.0</v>
      </c>
      <c r="L14" s="107"/>
      <c r="M14" s="105">
        <v>0.0</v>
      </c>
      <c r="N14" s="105">
        <v>0.0</v>
      </c>
      <c r="O14" s="105">
        <v>0.0</v>
      </c>
      <c r="P14" s="105">
        <v>0.0</v>
      </c>
      <c r="Q14" s="105">
        <v>0.0</v>
      </c>
      <c r="R14" s="107"/>
      <c r="S14" s="105">
        <v>0.0</v>
      </c>
      <c r="T14" s="105">
        <v>0.0</v>
      </c>
      <c r="U14" s="105">
        <v>0.0</v>
      </c>
      <c r="V14" s="105">
        <v>0.0</v>
      </c>
      <c r="W14" s="105">
        <v>0.0</v>
      </c>
      <c r="X14" s="293">
        <f t="shared" si="2"/>
        <v>0</v>
      </c>
      <c r="Y14" s="107"/>
      <c r="Z14" s="105">
        <v>4.0</v>
      </c>
      <c r="AA14" s="105">
        <v>0.0</v>
      </c>
      <c r="AB14" s="105">
        <v>4.0</v>
      </c>
      <c r="AC14" s="105">
        <v>0.0</v>
      </c>
      <c r="AD14" s="105">
        <v>1.0</v>
      </c>
      <c r="AE14" s="106">
        <v>1000.0</v>
      </c>
      <c r="AF14" s="106">
        <v>2200.0</v>
      </c>
      <c r="AG14" s="107"/>
      <c r="AH14" s="105">
        <v>0.0</v>
      </c>
      <c r="AI14" s="105">
        <v>0.0</v>
      </c>
      <c r="AJ14" s="105">
        <v>0.0</v>
      </c>
      <c r="AK14" s="105">
        <v>0.0</v>
      </c>
      <c r="AL14" s="105">
        <v>0.0</v>
      </c>
      <c r="AM14" s="105">
        <v>0.0</v>
      </c>
      <c r="AN14" s="106">
        <v>0.0</v>
      </c>
      <c r="AO14" s="106">
        <v>0.0</v>
      </c>
      <c r="AP14" s="107"/>
      <c r="AQ14" s="105">
        <v>4.0</v>
      </c>
      <c r="AR14" s="105">
        <v>4.0</v>
      </c>
      <c r="AS14" s="105">
        <v>0.0</v>
      </c>
      <c r="AT14" s="105">
        <v>0.0</v>
      </c>
      <c r="AU14" s="105">
        <v>1.0</v>
      </c>
      <c r="AV14" s="105">
        <v>1.0</v>
      </c>
      <c r="AW14" s="106">
        <v>2000.0</v>
      </c>
      <c r="AX14" s="106">
        <v>4500.0</v>
      </c>
      <c r="AY14" s="3"/>
      <c r="AZ14" s="108">
        <f t="shared" ref="AZ14:BB14" si="3">sum(AD14+AM14+AV14)</f>
        <v>2</v>
      </c>
      <c r="BA14" s="109">
        <f t="shared" si="3"/>
        <v>3000</v>
      </c>
      <c r="BB14" s="109">
        <f t="shared" si="3"/>
        <v>6700</v>
      </c>
      <c r="BC14" s="107"/>
      <c r="BD14" s="107"/>
      <c r="BE14" s="107"/>
    </row>
    <row r="15" ht="14.25" customHeight="1">
      <c r="A15" s="103"/>
      <c r="B15" s="104">
        <f t="shared" si="4"/>
        <v>44623</v>
      </c>
      <c r="C15" s="97"/>
      <c r="D15" s="105" t="s">
        <v>119</v>
      </c>
      <c r="E15" s="105"/>
      <c r="F15" s="105"/>
      <c r="G15" s="106">
        <v>0.0</v>
      </c>
      <c r="H15" s="105">
        <v>5.0</v>
      </c>
      <c r="I15" s="105">
        <v>24.0</v>
      </c>
      <c r="J15" s="105">
        <v>12.0</v>
      </c>
      <c r="K15" s="105">
        <v>2.0</v>
      </c>
      <c r="L15" s="107"/>
      <c r="M15" s="105">
        <v>0.0</v>
      </c>
      <c r="N15" s="105">
        <v>0.0</v>
      </c>
      <c r="O15" s="105">
        <v>0.0</v>
      </c>
      <c r="P15" s="105">
        <v>0.0</v>
      </c>
      <c r="Q15" s="105">
        <v>0.0</v>
      </c>
      <c r="R15" s="107"/>
      <c r="S15" s="105">
        <v>0.0</v>
      </c>
      <c r="T15" s="105">
        <v>0.0</v>
      </c>
      <c r="U15" s="105">
        <v>0.0</v>
      </c>
      <c r="V15" s="105">
        <v>0.0</v>
      </c>
      <c r="W15" s="105">
        <v>0.0</v>
      </c>
      <c r="X15" s="293">
        <f t="shared" si="2"/>
        <v>2</v>
      </c>
      <c r="Y15" s="107"/>
      <c r="Z15" s="105">
        <v>7.0</v>
      </c>
      <c r="AA15" s="105">
        <v>4.0</v>
      </c>
      <c r="AB15" s="105">
        <v>3.0</v>
      </c>
      <c r="AC15" s="105">
        <v>0.0</v>
      </c>
      <c r="AD15" s="105">
        <v>0.0</v>
      </c>
      <c r="AE15" s="106">
        <v>0.0</v>
      </c>
      <c r="AF15" s="106">
        <v>0.0</v>
      </c>
      <c r="AG15" s="107"/>
      <c r="AH15" s="105">
        <v>0.0</v>
      </c>
      <c r="AI15" s="105">
        <v>0.0</v>
      </c>
      <c r="AJ15" s="105">
        <v>0.0</v>
      </c>
      <c r="AK15" s="105">
        <v>0.0</v>
      </c>
      <c r="AL15" s="105">
        <v>0.0</v>
      </c>
      <c r="AM15" s="105">
        <v>0.0</v>
      </c>
      <c r="AN15" s="106">
        <v>0.0</v>
      </c>
      <c r="AO15" s="106">
        <v>0.0</v>
      </c>
      <c r="AP15" s="107"/>
      <c r="AQ15" s="105">
        <v>1.0</v>
      </c>
      <c r="AR15" s="105">
        <v>0.0</v>
      </c>
      <c r="AS15" s="105">
        <v>0.0</v>
      </c>
      <c r="AT15" s="105">
        <v>0.0</v>
      </c>
      <c r="AU15" s="105">
        <v>0.0</v>
      </c>
      <c r="AV15" s="105">
        <v>0.0</v>
      </c>
      <c r="AW15" s="106">
        <v>0.0</v>
      </c>
      <c r="AX15" s="106">
        <v>0.0</v>
      </c>
      <c r="AY15" s="3"/>
      <c r="AZ15" s="108">
        <f t="shared" ref="AZ15:BB15" si="5">sum(AD15+AM15+AV15)</f>
        <v>0</v>
      </c>
      <c r="BA15" s="109">
        <f t="shared" si="5"/>
        <v>0</v>
      </c>
      <c r="BB15" s="109">
        <f t="shared" si="5"/>
        <v>0</v>
      </c>
      <c r="BC15" s="107"/>
      <c r="BD15" s="107"/>
      <c r="BE15" s="107"/>
    </row>
    <row r="16" ht="14.25" customHeight="1">
      <c r="A16" s="103"/>
      <c r="B16" s="104">
        <f t="shared" si="4"/>
        <v>44624</v>
      </c>
      <c r="C16" s="97"/>
      <c r="D16" s="105" t="s">
        <v>119</v>
      </c>
      <c r="E16" s="105"/>
      <c r="F16" s="105"/>
      <c r="G16" s="106">
        <v>0.0</v>
      </c>
      <c r="H16" s="105">
        <v>7.0</v>
      </c>
      <c r="I16" s="105">
        <v>14.0</v>
      </c>
      <c r="J16" s="105">
        <v>10.0</v>
      </c>
      <c r="K16" s="105">
        <v>3.0</v>
      </c>
      <c r="L16" s="107"/>
      <c r="M16" s="105">
        <v>0.0</v>
      </c>
      <c r="N16" s="105">
        <v>0.0</v>
      </c>
      <c r="O16" s="105">
        <v>0.0</v>
      </c>
      <c r="P16" s="105">
        <v>0.0</v>
      </c>
      <c r="Q16" s="105">
        <v>0.0</v>
      </c>
      <c r="R16" s="107"/>
      <c r="S16" s="105">
        <v>0.0</v>
      </c>
      <c r="T16" s="105">
        <v>0.0</v>
      </c>
      <c r="U16" s="105">
        <v>0.0</v>
      </c>
      <c r="V16" s="105">
        <v>0.0</v>
      </c>
      <c r="W16" s="105">
        <v>0.0</v>
      </c>
      <c r="X16" s="293">
        <f t="shared" si="2"/>
        <v>3</v>
      </c>
      <c r="Y16" s="107"/>
      <c r="Z16" s="105">
        <v>7.0</v>
      </c>
      <c r="AA16" s="105">
        <v>3.0</v>
      </c>
      <c r="AB16" s="105">
        <v>4.0</v>
      </c>
      <c r="AC16" s="105">
        <v>0.0</v>
      </c>
      <c r="AD16" s="105">
        <v>1.0</v>
      </c>
      <c r="AE16" s="106">
        <v>1250.0</v>
      </c>
      <c r="AF16" s="106">
        <v>1250.0</v>
      </c>
      <c r="AG16" s="107"/>
      <c r="AH16" s="105">
        <v>0.0</v>
      </c>
      <c r="AI16" s="105">
        <v>0.0</v>
      </c>
      <c r="AJ16" s="105">
        <v>0.0</v>
      </c>
      <c r="AK16" s="105">
        <v>0.0</v>
      </c>
      <c r="AL16" s="105">
        <v>0.0</v>
      </c>
      <c r="AM16" s="105">
        <v>0.0</v>
      </c>
      <c r="AN16" s="106">
        <v>0.0</v>
      </c>
      <c r="AO16" s="106">
        <v>0.0</v>
      </c>
      <c r="AP16" s="107"/>
      <c r="AQ16" s="105">
        <v>2.0</v>
      </c>
      <c r="AR16" s="105">
        <v>0.0</v>
      </c>
      <c r="AS16" s="105">
        <v>2.0</v>
      </c>
      <c r="AT16" s="105">
        <v>0.0</v>
      </c>
      <c r="AU16" s="105">
        <v>0.0</v>
      </c>
      <c r="AV16" s="105">
        <v>1.0</v>
      </c>
      <c r="AW16" s="106">
        <v>1000.0</v>
      </c>
      <c r="AX16" s="106">
        <v>2500.0</v>
      </c>
      <c r="AY16" s="3"/>
      <c r="AZ16" s="108">
        <f t="shared" ref="AZ16:BB16" si="6">sum(AD16+AM16+AV16)</f>
        <v>2</v>
      </c>
      <c r="BA16" s="109">
        <f t="shared" si="6"/>
        <v>2250</v>
      </c>
      <c r="BB16" s="109">
        <f t="shared" si="6"/>
        <v>3750</v>
      </c>
      <c r="BC16" s="107"/>
      <c r="BD16" s="107"/>
      <c r="BE16" s="107"/>
    </row>
    <row r="17" ht="14.25" customHeight="1">
      <c r="A17" s="103"/>
      <c r="B17" s="104">
        <f t="shared" si="4"/>
        <v>44625</v>
      </c>
      <c r="C17" s="97"/>
      <c r="D17" s="105" t="s">
        <v>119</v>
      </c>
      <c r="E17" s="105"/>
      <c r="F17" s="105"/>
      <c r="G17" s="106">
        <v>0.0</v>
      </c>
      <c r="H17" s="105">
        <v>5.0</v>
      </c>
      <c r="I17" s="105">
        <v>9.0</v>
      </c>
      <c r="J17" s="105">
        <v>2.0</v>
      </c>
      <c r="K17" s="105">
        <v>0.0</v>
      </c>
      <c r="L17" s="107"/>
      <c r="M17" s="105">
        <v>0.0</v>
      </c>
      <c r="N17" s="105">
        <v>0.0</v>
      </c>
      <c r="O17" s="105">
        <v>0.0</v>
      </c>
      <c r="P17" s="105">
        <v>0.0</v>
      </c>
      <c r="Q17" s="105">
        <v>0.0</v>
      </c>
      <c r="R17" s="107"/>
      <c r="S17" s="105">
        <v>0.0</v>
      </c>
      <c r="T17" s="105">
        <v>0.0</v>
      </c>
      <c r="U17" s="105">
        <v>0.0</v>
      </c>
      <c r="V17" s="105">
        <v>0.0</v>
      </c>
      <c r="W17" s="105">
        <v>0.0</v>
      </c>
      <c r="X17" s="293">
        <f t="shared" si="2"/>
        <v>0</v>
      </c>
      <c r="Y17" s="107"/>
      <c r="Z17" s="105">
        <v>2.0</v>
      </c>
      <c r="AA17" s="105">
        <v>0.0</v>
      </c>
      <c r="AB17" s="105">
        <v>2.0</v>
      </c>
      <c r="AC17" s="105">
        <v>0.0</v>
      </c>
      <c r="AD17" s="105">
        <v>0.0</v>
      </c>
      <c r="AE17" s="106">
        <v>0.0</v>
      </c>
      <c r="AF17" s="106">
        <v>0.0</v>
      </c>
      <c r="AG17" s="107"/>
      <c r="AH17" s="105">
        <v>0.0</v>
      </c>
      <c r="AI17" s="105">
        <v>0.0</v>
      </c>
      <c r="AJ17" s="105">
        <v>0.0</v>
      </c>
      <c r="AK17" s="105">
        <v>0.0</v>
      </c>
      <c r="AL17" s="105">
        <v>0.0</v>
      </c>
      <c r="AM17" s="105">
        <v>0.0</v>
      </c>
      <c r="AN17" s="106">
        <v>0.0</v>
      </c>
      <c r="AO17" s="106">
        <v>0.0</v>
      </c>
      <c r="AP17" s="107"/>
      <c r="AQ17" s="105">
        <v>4.0</v>
      </c>
      <c r="AR17" s="105">
        <v>3.0</v>
      </c>
      <c r="AS17" s="105">
        <v>0.0</v>
      </c>
      <c r="AT17" s="105">
        <v>0.0</v>
      </c>
      <c r="AU17" s="105">
        <v>0.0</v>
      </c>
      <c r="AV17" s="105">
        <v>0.0</v>
      </c>
      <c r="AW17" s="106">
        <v>0.0</v>
      </c>
      <c r="AX17" s="106">
        <v>0.0</v>
      </c>
      <c r="AY17" s="3"/>
      <c r="AZ17" s="108">
        <f t="shared" ref="AZ17:BB17" si="7">sum(AD17+AM17+AV17)</f>
        <v>0</v>
      </c>
      <c r="BA17" s="109">
        <f t="shared" si="7"/>
        <v>0</v>
      </c>
      <c r="BB17" s="109">
        <f t="shared" si="7"/>
        <v>0</v>
      </c>
      <c r="BC17" s="107"/>
      <c r="BD17" s="107"/>
      <c r="BE17" s="107"/>
    </row>
    <row r="18" ht="14.25" customHeight="1">
      <c r="A18" s="103"/>
      <c r="B18" s="104">
        <f t="shared" si="4"/>
        <v>44626</v>
      </c>
      <c r="C18" s="97"/>
      <c r="D18" s="105" t="s">
        <v>119</v>
      </c>
      <c r="E18" s="105"/>
      <c r="F18" s="105"/>
      <c r="G18" s="106">
        <v>0.0</v>
      </c>
      <c r="H18" s="105">
        <v>4.0</v>
      </c>
      <c r="I18" s="105">
        <v>7.0</v>
      </c>
      <c r="J18" s="105">
        <v>5.0</v>
      </c>
      <c r="K18" s="105">
        <v>0.0</v>
      </c>
      <c r="L18" s="107"/>
      <c r="M18" s="105">
        <v>0.0</v>
      </c>
      <c r="N18" s="105">
        <v>0.0</v>
      </c>
      <c r="O18" s="105">
        <v>0.0</v>
      </c>
      <c r="P18" s="105">
        <v>0.0</v>
      </c>
      <c r="Q18" s="105">
        <v>0.0</v>
      </c>
      <c r="R18" s="107"/>
      <c r="S18" s="105">
        <v>0.0</v>
      </c>
      <c r="T18" s="105">
        <v>0.0</v>
      </c>
      <c r="U18" s="105">
        <v>0.0</v>
      </c>
      <c r="V18" s="105">
        <v>0.0</v>
      </c>
      <c r="W18" s="105">
        <v>0.0</v>
      </c>
      <c r="X18" s="293">
        <f t="shared" si="2"/>
        <v>0</v>
      </c>
      <c r="Y18" s="107"/>
      <c r="Z18" s="105">
        <v>0.0</v>
      </c>
      <c r="AA18" s="105">
        <v>0.0</v>
      </c>
      <c r="AB18" s="105">
        <v>0.0</v>
      </c>
      <c r="AC18" s="105">
        <v>0.0</v>
      </c>
      <c r="AD18" s="105">
        <v>0.0</v>
      </c>
      <c r="AE18" s="106">
        <v>0.0</v>
      </c>
      <c r="AF18" s="106">
        <v>0.0</v>
      </c>
      <c r="AG18" s="107"/>
      <c r="AH18" s="105">
        <v>0.0</v>
      </c>
      <c r="AI18" s="105">
        <v>0.0</v>
      </c>
      <c r="AJ18" s="105">
        <v>0.0</v>
      </c>
      <c r="AK18" s="105">
        <v>0.0</v>
      </c>
      <c r="AL18" s="105">
        <v>0.0</v>
      </c>
      <c r="AM18" s="105">
        <v>0.0</v>
      </c>
      <c r="AN18" s="106">
        <v>0.0</v>
      </c>
      <c r="AO18" s="106">
        <v>0.0</v>
      </c>
      <c r="AP18" s="107"/>
      <c r="AQ18" s="105">
        <v>0.0</v>
      </c>
      <c r="AR18" s="105">
        <v>0.0</v>
      </c>
      <c r="AS18" s="105">
        <v>0.0</v>
      </c>
      <c r="AT18" s="105">
        <v>0.0</v>
      </c>
      <c r="AU18" s="105">
        <v>0.0</v>
      </c>
      <c r="AV18" s="105">
        <v>1.0</v>
      </c>
      <c r="AW18" s="106">
        <v>397.0</v>
      </c>
      <c r="AX18" s="106">
        <v>397.0</v>
      </c>
      <c r="AY18" s="3"/>
      <c r="AZ18" s="108">
        <f t="shared" ref="AZ18:BB18" si="8">sum(AD18+AM18+AV18)</f>
        <v>1</v>
      </c>
      <c r="BA18" s="109">
        <f t="shared" si="8"/>
        <v>397</v>
      </c>
      <c r="BB18" s="109">
        <f t="shared" si="8"/>
        <v>397</v>
      </c>
      <c r="BC18" s="107"/>
      <c r="BD18" s="107"/>
      <c r="BE18" s="107"/>
    </row>
    <row r="19" ht="14.25" customHeight="1">
      <c r="A19" s="103"/>
      <c r="B19" s="104">
        <f t="shared" si="4"/>
        <v>44627</v>
      </c>
      <c r="C19" s="97"/>
      <c r="D19" s="105" t="s">
        <v>119</v>
      </c>
      <c r="E19" s="105"/>
      <c r="F19" s="105"/>
      <c r="G19" s="106">
        <v>0.0</v>
      </c>
      <c r="H19" s="105">
        <v>8.0</v>
      </c>
      <c r="I19" s="105">
        <v>22.0</v>
      </c>
      <c r="J19" s="105">
        <v>10.0</v>
      </c>
      <c r="K19" s="105">
        <v>2.0</v>
      </c>
      <c r="L19" s="107"/>
      <c r="M19" s="105">
        <v>0.0</v>
      </c>
      <c r="N19" s="105">
        <v>0.0</v>
      </c>
      <c r="O19" s="105">
        <v>0.0</v>
      </c>
      <c r="P19" s="105">
        <v>0.0</v>
      </c>
      <c r="Q19" s="105">
        <v>0.0</v>
      </c>
      <c r="R19" s="107"/>
      <c r="S19" s="105">
        <v>0.0</v>
      </c>
      <c r="T19" s="105">
        <v>0.0</v>
      </c>
      <c r="U19" s="105">
        <v>0.0</v>
      </c>
      <c r="V19" s="105">
        <v>0.0</v>
      </c>
      <c r="W19" s="105">
        <v>0.0</v>
      </c>
      <c r="X19" s="293">
        <f t="shared" si="2"/>
        <v>2</v>
      </c>
      <c r="Y19" s="107"/>
      <c r="Z19" s="105">
        <v>4.0</v>
      </c>
      <c r="AA19" s="105">
        <v>4.0</v>
      </c>
      <c r="AB19" s="105">
        <v>0.0</v>
      </c>
      <c r="AC19" s="105">
        <v>0.0</v>
      </c>
      <c r="AD19" s="105">
        <v>0.0</v>
      </c>
      <c r="AE19" s="106">
        <v>0.0</v>
      </c>
      <c r="AF19" s="106">
        <v>0.0</v>
      </c>
      <c r="AG19" s="107"/>
      <c r="AH19" s="105">
        <v>0.0</v>
      </c>
      <c r="AI19" s="105">
        <v>0.0</v>
      </c>
      <c r="AJ19" s="105">
        <v>0.0</v>
      </c>
      <c r="AK19" s="105">
        <v>0.0</v>
      </c>
      <c r="AL19" s="105">
        <v>0.0</v>
      </c>
      <c r="AM19" s="105">
        <v>0.0</v>
      </c>
      <c r="AN19" s="106">
        <v>0.0</v>
      </c>
      <c r="AO19" s="106">
        <v>0.0</v>
      </c>
      <c r="AP19" s="107"/>
      <c r="AQ19" s="105">
        <v>2.0</v>
      </c>
      <c r="AR19" s="105">
        <v>1.0</v>
      </c>
      <c r="AS19" s="105">
        <v>0.0</v>
      </c>
      <c r="AT19" s="105">
        <v>0.0</v>
      </c>
      <c r="AU19" s="105">
        <v>2.0</v>
      </c>
      <c r="AV19" s="105">
        <v>2.0</v>
      </c>
      <c r="AW19" s="106">
        <v>2200.0</v>
      </c>
      <c r="AX19" s="106">
        <v>3200.0</v>
      </c>
      <c r="AY19" s="110"/>
      <c r="AZ19" s="108">
        <f t="shared" ref="AZ19:BB19" si="9">sum(AD19+AM19+AV19)</f>
        <v>2</v>
      </c>
      <c r="BA19" s="109">
        <f t="shared" si="9"/>
        <v>2200</v>
      </c>
      <c r="BB19" s="109">
        <f t="shared" si="9"/>
        <v>3200</v>
      </c>
      <c r="BC19" s="107"/>
      <c r="BD19" s="107"/>
      <c r="BE19" s="107"/>
    </row>
    <row r="20" ht="14.25" customHeight="1">
      <c r="A20" s="103"/>
      <c r="B20" s="104">
        <f t="shared" si="4"/>
        <v>44628</v>
      </c>
      <c r="C20" s="97"/>
      <c r="D20" s="105" t="s">
        <v>119</v>
      </c>
      <c r="E20" s="105"/>
      <c r="F20" s="105"/>
      <c r="G20" s="106">
        <v>0.0</v>
      </c>
      <c r="H20" s="105">
        <v>6.0</v>
      </c>
      <c r="I20" s="105">
        <v>28.0</v>
      </c>
      <c r="J20" s="105">
        <v>6.0</v>
      </c>
      <c r="K20" s="105">
        <v>0.0</v>
      </c>
      <c r="L20" s="107"/>
      <c r="M20" s="105">
        <v>0.0</v>
      </c>
      <c r="N20" s="105">
        <v>0.0</v>
      </c>
      <c r="O20" s="105">
        <v>0.0</v>
      </c>
      <c r="P20" s="105">
        <v>0.0</v>
      </c>
      <c r="Q20" s="105">
        <v>0.0</v>
      </c>
      <c r="R20" s="107"/>
      <c r="S20" s="105">
        <v>0.0</v>
      </c>
      <c r="T20" s="105">
        <v>0.0</v>
      </c>
      <c r="U20" s="105">
        <v>0.0</v>
      </c>
      <c r="V20" s="105">
        <v>0.0</v>
      </c>
      <c r="W20" s="105">
        <v>0.0</v>
      </c>
      <c r="X20" s="293">
        <f t="shared" si="2"/>
        <v>0</v>
      </c>
      <c r="Y20" s="107"/>
      <c r="Z20" s="105">
        <v>5.0</v>
      </c>
      <c r="AA20" s="105">
        <v>2.0</v>
      </c>
      <c r="AB20" s="105">
        <v>2.0</v>
      </c>
      <c r="AC20" s="105">
        <v>0.0</v>
      </c>
      <c r="AD20" s="105">
        <v>0.0</v>
      </c>
      <c r="AE20" s="106">
        <v>0.0</v>
      </c>
      <c r="AF20" s="106">
        <v>0.0</v>
      </c>
      <c r="AG20" s="107"/>
      <c r="AH20" s="105">
        <v>0.0</v>
      </c>
      <c r="AI20" s="105">
        <v>0.0</v>
      </c>
      <c r="AJ20" s="105">
        <v>0.0</v>
      </c>
      <c r="AK20" s="105">
        <v>0.0</v>
      </c>
      <c r="AL20" s="105">
        <v>0.0</v>
      </c>
      <c r="AM20" s="105">
        <v>0.0</v>
      </c>
      <c r="AN20" s="106">
        <v>0.0</v>
      </c>
      <c r="AO20" s="106">
        <v>0.0</v>
      </c>
      <c r="AP20" s="107"/>
      <c r="AQ20" s="105">
        <v>3.0</v>
      </c>
      <c r="AR20" s="105">
        <v>2.0</v>
      </c>
      <c r="AS20" s="105">
        <v>1.0</v>
      </c>
      <c r="AT20" s="105">
        <v>0.0</v>
      </c>
      <c r="AU20" s="105">
        <v>1.0</v>
      </c>
      <c r="AV20" s="105">
        <v>1.0</v>
      </c>
      <c r="AW20" s="106">
        <v>2500.0</v>
      </c>
      <c r="AX20" s="106">
        <v>2500.0</v>
      </c>
      <c r="AY20" s="3"/>
      <c r="AZ20" s="108">
        <f t="shared" ref="AZ20:BB20" si="10">sum(AD20+AM20+AV20)</f>
        <v>1</v>
      </c>
      <c r="BA20" s="109">
        <f t="shared" si="10"/>
        <v>2500</v>
      </c>
      <c r="BB20" s="109">
        <f t="shared" si="10"/>
        <v>2500</v>
      </c>
      <c r="BC20" s="107"/>
      <c r="BD20" s="107"/>
      <c r="BE20" s="107"/>
    </row>
    <row r="21" ht="14.25" customHeight="1">
      <c r="A21" s="103"/>
      <c r="B21" s="104">
        <f t="shared" si="4"/>
        <v>44629</v>
      </c>
      <c r="C21" s="97"/>
      <c r="D21" s="105" t="s">
        <v>119</v>
      </c>
      <c r="E21" s="105"/>
      <c r="F21" s="105"/>
      <c r="G21" s="106">
        <v>0.0</v>
      </c>
      <c r="H21" s="105">
        <v>1.0</v>
      </c>
      <c r="I21" s="105">
        <v>15.0</v>
      </c>
      <c r="J21" s="105">
        <v>15.0</v>
      </c>
      <c r="K21" s="105">
        <v>2.0</v>
      </c>
      <c r="L21" s="107"/>
      <c r="M21" s="105">
        <v>0.0</v>
      </c>
      <c r="N21" s="105">
        <v>0.0</v>
      </c>
      <c r="O21" s="105">
        <v>0.0</v>
      </c>
      <c r="P21" s="105">
        <v>0.0</v>
      </c>
      <c r="Q21" s="105">
        <v>0.0</v>
      </c>
      <c r="R21" s="107"/>
      <c r="S21" s="105">
        <v>0.0</v>
      </c>
      <c r="T21" s="105">
        <v>0.0</v>
      </c>
      <c r="U21" s="105">
        <v>0.0</v>
      </c>
      <c r="V21" s="105">
        <v>0.0</v>
      </c>
      <c r="W21" s="105">
        <v>0.0</v>
      </c>
      <c r="X21" s="293">
        <f t="shared" si="2"/>
        <v>2</v>
      </c>
      <c r="Y21" s="107"/>
      <c r="Z21" s="105">
        <v>6.0</v>
      </c>
      <c r="AA21" s="105">
        <v>0.0</v>
      </c>
      <c r="AB21" s="105">
        <v>6.0</v>
      </c>
      <c r="AC21" s="105">
        <v>0.0</v>
      </c>
      <c r="AD21" s="105">
        <v>0.0</v>
      </c>
      <c r="AE21" s="106">
        <v>0.0</v>
      </c>
      <c r="AF21" s="106">
        <v>0.0</v>
      </c>
      <c r="AG21" s="107"/>
      <c r="AH21" s="105">
        <v>0.0</v>
      </c>
      <c r="AI21" s="105">
        <v>0.0</v>
      </c>
      <c r="AJ21" s="105">
        <v>0.0</v>
      </c>
      <c r="AK21" s="105">
        <v>0.0</v>
      </c>
      <c r="AL21" s="105">
        <v>0.0</v>
      </c>
      <c r="AM21" s="105">
        <v>0.0</v>
      </c>
      <c r="AN21" s="106">
        <v>0.0</v>
      </c>
      <c r="AO21" s="106">
        <v>0.0</v>
      </c>
      <c r="AP21" s="107"/>
      <c r="AQ21" s="105">
        <v>0.0</v>
      </c>
      <c r="AR21" s="105">
        <v>0.0</v>
      </c>
      <c r="AS21" s="105">
        <v>0.0</v>
      </c>
      <c r="AT21" s="105">
        <v>0.0</v>
      </c>
      <c r="AU21" s="105">
        <v>1.0</v>
      </c>
      <c r="AV21" s="105">
        <v>1.0</v>
      </c>
      <c r="AW21" s="106">
        <v>397.0</v>
      </c>
      <c r="AX21" s="106">
        <v>397.0</v>
      </c>
      <c r="AY21" s="3"/>
      <c r="AZ21" s="108">
        <f t="shared" ref="AZ21:BB21" si="11">sum(AD21+AM21+AV21)</f>
        <v>1</v>
      </c>
      <c r="BA21" s="109">
        <f t="shared" si="11"/>
        <v>397</v>
      </c>
      <c r="BB21" s="109">
        <f t="shared" si="11"/>
        <v>397</v>
      </c>
      <c r="BC21" s="107"/>
      <c r="BD21" s="107"/>
      <c r="BE21" s="107"/>
    </row>
    <row r="22" ht="14.25" customHeight="1">
      <c r="A22" s="103"/>
      <c r="B22" s="104">
        <f t="shared" si="4"/>
        <v>44630</v>
      </c>
      <c r="C22" s="97"/>
      <c r="D22" s="105" t="s">
        <v>119</v>
      </c>
      <c r="E22" s="105"/>
      <c r="F22" s="105"/>
      <c r="G22" s="106">
        <v>0.0</v>
      </c>
      <c r="H22" s="105">
        <v>7.0</v>
      </c>
      <c r="I22" s="105">
        <v>20.0</v>
      </c>
      <c r="J22" s="105">
        <v>13.0</v>
      </c>
      <c r="K22" s="105">
        <v>2.0</v>
      </c>
      <c r="L22" s="107"/>
      <c r="M22" s="105">
        <v>0.0</v>
      </c>
      <c r="N22" s="105">
        <v>0.0</v>
      </c>
      <c r="O22" s="105">
        <v>0.0</v>
      </c>
      <c r="P22" s="105">
        <v>0.0</v>
      </c>
      <c r="Q22" s="105">
        <v>0.0</v>
      </c>
      <c r="R22" s="107"/>
      <c r="S22" s="105">
        <v>0.0</v>
      </c>
      <c r="T22" s="105">
        <v>0.0</v>
      </c>
      <c r="U22" s="105">
        <v>0.0</v>
      </c>
      <c r="V22" s="105">
        <v>0.0</v>
      </c>
      <c r="W22" s="105">
        <v>0.0</v>
      </c>
      <c r="X22" s="293">
        <f t="shared" si="2"/>
        <v>2</v>
      </c>
      <c r="Y22" s="107"/>
      <c r="Z22" s="105">
        <v>6.0</v>
      </c>
      <c r="AA22" s="105">
        <v>4.0</v>
      </c>
      <c r="AB22" s="105">
        <v>2.0</v>
      </c>
      <c r="AC22" s="105">
        <v>0.0</v>
      </c>
      <c r="AD22" s="105">
        <v>0.0</v>
      </c>
      <c r="AE22" s="106">
        <v>0.0</v>
      </c>
      <c r="AF22" s="106">
        <v>0.0</v>
      </c>
      <c r="AG22" s="107"/>
      <c r="AH22" s="105">
        <v>0.0</v>
      </c>
      <c r="AI22" s="105">
        <v>0.0</v>
      </c>
      <c r="AJ22" s="105">
        <v>0.0</v>
      </c>
      <c r="AK22" s="105">
        <v>0.0</v>
      </c>
      <c r="AL22" s="105">
        <v>0.0</v>
      </c>
      <c r="AM22" s="105">
        <v>0.0</v>
      </c>
      <c r="AN22" s="106">
        <v>0.0</v>
      </c>
      <c r="AO22" s="106">
        <v>0.0</v>
      </c>
      <c r="AP22" s="107"/>
      <c r="AQ22" s="105">
        <v>0.0</v>
      </c>
      <c r="AR22" s="105">
        <v>0.0</v>
      </c>
      <c r="AS22" s="105">
        <v>0.0</v>
      </c>
      <c r="AT22" s="105">
        <v>0.0</v>
      </c>
      <c r="AU22" s="105">
        <v>2.0</v>
      </c>
      <c r="AV22" s="105">
        <v>2.0</v>
      </c>
      <c r="AW22" s="106">
        <v>3100.0</v>
      </c>
      <c r="AX22" s="106">
        <v>3100.0</v>
      </c>
      <c r="AY22" s="3"/>
      <c r="AZ22" s="108">
        <f t="shared" ref="AZ22:BB22" si="12">sum(AD22+AM22+AV22)</f>
        <v>2</v>
      </c>
      <c r="BA22" s="109">
        <f t="shared" si="12"/>
        <v>3100</v>
      </c>
      <c r="BB22" s="109">
        <f t="shared" si="12"/>
        <v>3100</v>
      </c>
      <c r="BC22" s="107"/>
      <c r="BD22" s="107"/>
      <c r="BE22" s="107"/>
    </row>
    <row r="23" ht="14.25" customHeight="1">
      <c r="A23" s="103"/>
      <c r="B23" s="104">
        <f t="shared" si="4"/>
        <v>44631</v>
      </c>
      <c r="C23" s="97"/>
      <c r="D23" s="105" t="s">
        <v>119</v>
      </c>
      <c r="E23" s="105"/>
      <c r="F23" s="105"/>
      <c r="G23" s="106">
        <v>0.0</v>
      </c>
      <c r="H23" s="105">
        <v>1.0</v>
      </c>
      <c r="I23" s="105">
        <v>6.0</v>
      </c>
      <c r="J23" s="105">
        <v>6.0</v>
      </c>
      <c r="K23" s="105">
        <v>1.0</v>
      </c>
      <c r="L23" s="107"/>
      <c r="M23" s="105">
        <v>0.0</v>
      </c>
      <c r="N23" s="105">
        <v>0.0</v>
      </c>
      <c r="O23" s="105">
        <v>0.0</v>
      </c>
      <c r="P23" s="105">
        <v>0.0</v>
      </c>
      <c r="Q23" s="105">
        <v>0.0</v>
      </c>
      <c r="R23" s="107"/>
      <c r="S23" s="105">
        <v>0.0</v>
      </c>
      <c r="T23" s="105">
        <v>0.0</v>
      </c>
      <c r="U23" s="105">
        <v>0.0</v>
      </c>
      <c r="V23" s="105">
        <v>0.0</v>
      </c>
      <c r="W23" s="105">
        <v>0.0</v>
      </c>
      <c r="X23" s="293">
        <f t="shared" si="2"/>
        <v>1</v>
      </c>
      <c r="Y23" s="107"/>
      <c r="Z23" s="105">
        <v>3.0</v>
      </c>
      <c r="AA23" s="105">
        <v>3.0</v>
      </c>
      <c r="AB23" s="105">
        <v>3.0</v>
      </c>
      <c r="AC23" s="105">
        <v>1.0</v>
      </c>
      <c r="AD23" s="105">
        <v>1.0</v>
      </c>
      <c r="AE23" s="106">
        <v>2500.0</v>
      </c>
      <c r="AF23" s="106">
        <v>2500.0</v>
      </c>
      <c r="AG23" s="107"/>
      <c r="AH23" s="105">
        <v>0.0</v>
      </c>
      <c r="AI23" s="105">
        <v>0.0</v>
      </c>
      <c r="AJ23" s="105">
        <v>0.0</v>
      </c>
      <c r="AK23" s="105">
        <v>0.0</v>
      </c>
      <c r="AL23" s="105">
        <v>0.0</v>
      </c>
      <c r="AM23" s="105">
        <v>0.0</v>
      </c>
      <c r="AN23" s="106">
        <v>0.0</v>
      </c>
      <c r="AO23" s="106">
        <v>0.0</v>
      </c>
      <c r="AP23" s="107"/>
      <c r="AQ23" s="105">
        <v>2.0</v>
      </c>
      <c r="AR23" s="105">
        <v>2.0</v>
      </c>
      <c r="AS23" s="105">
        <v>0.0</v>
      </c>
      <c r="AT23" s="105">
        <v>0.0</v>
      </c>
      <c r="AU23" s="105">
        <v>0.0</v>
      </c>
      <c r="AV23" s="105">
        <v>0.0</v>
      </c>
      <c r="AW23" s="106">
        <v>0.0</v>
      </c>
      <c r="AX23" s="106">
        <v>0.0</v>
      </c>
      <c r="AY23" s="3"/>
      <c r="AZ23" s="108">
        <f t="shared" ref="AZ23:BB23" si="13">sum(AD23+AM23+AV23)</f>
        <v>1</v>
      </c>
      <c r="BA23" s="109">
        <f t="shared" si="13"/>
        <v>2500</v>
      </c>
      <c r="BB23" s="109">
        <f t="shared" si="13"/>
        <v>2500</v>
      </c>
      <c r="BC23" s="107"/>
      <c r="BD23" s="107"/>
      <c r="BE23" s="107"/>
    </row>
    <row r="24" ht="14.25" customHeight="1">
      <c r="A24" s="103"/>
      <c r="B24" s="104">
        <f t="shared" si="4"/>
        <v>44632</v>
      </c>
      <c r="C24" s="97"/>
      <c r="D24" s="105" t="s">
        <v>119</v>
      </c>
      <c r="E24" s="105"/>
      <c r="F24" s="105"/>
      <c r="G24" s="106">
        <v>0.0</v>
      </c>
      <c r="H24" s="105">
        <v>6.0</v>
      </c>
      <c r="I24" s="105">
        <v>13.0</v>
      </c>
      <c r="J24" s="105">
        <v>4.0</v>
      </c>
      <c r="K24" s="105">
        <v>0.0</v>
      </c>
      <c r="L24" s="107"/>
      <c r="M24" s="105">
        <v>0.0</v>
      </c>
      <c r="N24" s="105">
        <v>0.0</v>
      </c>
      <c r="O24" s="105">
        <v>0.0</v>
      </c>
      <c r="P24" s="105">
        <v>0.0</v>
      </c>
      <c r="Q24" s="105">
        <v>0.0</v>
      </c>
      <c r="R24" s="107"/>
      <c r="S24" s="105">
        <v>0.0</v>
      </c>
      <c r="T24" s="105">
        <v>0.0</v>
      </c>
      <c r="U24" s="105">
        <v>0.0</v>
      </c>
      <c r="V24" s="105">
        <v>0.0</v>
      </c>
      <c r="W24" s="105">
        <v>0.0</v>
      </c>
      <c r="X24" s="293">
        <f t="shared" si="2"/>
        <v>0</v>
      </c>
      <c r="Y24" s="107"/>
      <c r="Z24" s="105">
        <v>8.0</v>
      </c>
      <c r="AA24" s="105">
        <v>5.0</v>
      </c>
      <c r="AB24" s="105">
        <v>3.0</v>
      </c>
      <c r="AC24" s="105">
        <v>0.0</v>
      </c>
      <c r="AD24" s="105">
        <v>0.0</v>
      </c>
      <c r="AE24" s="106">
        <v>0.0</v>
      </c>
      <c r="AF24" s="106">
        <v>0.0</v>
      </c>
      <c r="AG24" s="107"/>
      <c r="AH24" s="105">
        <v>0.0</v>
      </c>
      <c r="AI24" s="105">
        <v>0.0</v>
      </c>
      <c r="AJ24" s="105">
        <v>0.0</v>
      </c>
      <c r="AK24" s="105">
        <v>0.0</v>
      </c>
      <c r="AL24" s="105">
        <v>0.0</v>
      </c>
      <c r="AM24" s="105">
        <v>0.0</v>
      </c>
      <c r="AN24" s="106">
        <v>0.0</v>
      </c>
      <c r="AO24" s="106">
        <v>0.0</v>
      </c>
      <c r="AP24" s="107"/>
      <c r="AQ24" s="105">
        <v>1.0</v>
      </c>
      <c r="AR24" s="105">
        <v>1.0</v>
      </c>
      <c r="AS24" s="105">
        <v>0.0</v>
      </c>
      <c r="AT24" s="105">
        <v>0.0</v>
      </c>
      <c r="AU24" s="105">
        <v>0.0</v>
      </c>
      <c r="AV24" s="105">
        <v>0.0</v>
      </c>
      <c r="AW24" s="106">
        <v>0.0</v>
      </c>
      <c r="AX24" s="106">
        <v>0.0</v>
      </c>
      <c r="AY24" s="3"/>
      <c r="AZ24" s="108">
        <f t="shared" ref="AZ24:BB24" si="14">sum(AD24+AM24+AV24)</f>
        <v>0</v>
      </c>
      <c r="BA24" s="109">
        <f t="shared" si="14"/>
        <v>0</v>
      </c>
      <c r="BB24" s="109">
        <f t="shared" si="14"/>
        <v>0</v>
      </c>
      <c r="BC24" s="107"/>
      <c r="BD24" s="107"/>
      <c r="BE24" s="107"/>
    </row>
    <row r="25" ht="14.25" customHeight="1">
      <c r="A25" s="103"/>
      <c r="B25" s="104">
        <f t="shared" si="4"/>
        <v>44633</v>
      </c>
      <c r="C25" s="97"/>
      <c r="D25" s="105" t="s">
        <v>119</v>
      </c>
      <c r="E25" s="105"/>
      <c r="F25" s="105"/>
      <c r="G25" s="106">
        <v>0.0</v>
      </c>
      <c r="H25" s="105">
        <v>2.0</v>
      </c>
      <c r="I25" s="105">
        <v>9.0</v>
      </c>
      <c r="J25" s="105">
        <v>6.0</v>
      </c>
      <c r="K25" s="105">
        <v>1.0</v>
      </c>
      <c r="L25" s="107"/>
      <c r="M25" s="105">
        <v>0.0</v>
      </c>
      <c r="N25" s="105">
        <v>0.0</v>
      </c>
      <c r="O25" s="105">
        <v>0.0</v>
      </c>
      <c r="P25" s="105">
        <v>0.0</v>
      </c>
      <c r="Q25" s="105">
        <v>0.0</v>
      </c>
      <c r="R25" s="107"/>
      <c r="S25" s="105">
        <v>0.0</v>
      </c>
      <c r="T25" s="105">
        <v>0.0</v>
      </c>
      <c r="U25" s="105">
        <v>0.0</v>
      </c>
      <c r="V25" s="105">
        <v>0.0</v>
      </c>
      <c r="W25" s="105">
        <v>0.0</v>
      </c>
      <c r="X25" s="293">
        <f t="shared" si="2"/>
        <v>1</v>
      </c>
      <c r="Y25" s="107"/>
      <c r="Z25" s="105">
        <v>0.0</v>
      </c>
      <c r="AA25" s="105">
        <v>0.0</v>
      </c>
      <c r="AB25" s="105">
        <v>0.0</v>
      </c>
      <c r="AC25" s="105">
        <v>0.0</v>
      </c>
      <c r="AD25" s="105">
        <v>0.0</v>
      </c>
      <c r="AE25" s="106">
        <v>0.0</v>
      </c>
      <c r="AF25" s="106">
        <v>0.0</v>
      </c>
      <c r="AG25" s="107"/>
      <c r="AH25" s="105">
        <v>0.0</v>
      </c>
      <c r="AI25" s="105">
        <v>0.0</v>
      </c>
      <c r="AJ25" s="105">
        <v>0.0</v>
      </c>
      <c r="AK25" s="105">
        <v>0.0</v>
      </c>
      <c r="AL25" s="105">
        <v>0.0</v>
      </c>
      <c r="AM25" s="105">
        <v>0.0</v>
      </c>
      <c r="AN25" s="106">
        <v>0.0</v>
      </c>
      <c r="AO25" s="106">
        <v>0.0</v>
      </c>
      <c r="AP25" s="107"/>
      <c r="AQ25" s="105">
        <v>0.0</v>
      </c>
      <c r="AR25" s="105">
        <v>0.0</v>
      </c>
      <c r="AS25" s="105">
        <v>0.0</v>
      </c>
      <c r="AT25" s="105">
        <v>0.0</v>
      </c>
      <c r="AU25" s="105">
        <v>0.0</v>
      </c>
      <c r="AV25" s="105">
        <v>0.0</v>
      </c>
      <c r="AW25" s="106">
        <v>0.0</v>
      </c>
      <c r="AX25" s="106">
        <v>0.0</v>
      </c>
      <c r="AY25" s="3"/>
      <c r="AZ25" s="108">
        <f t="shared" ref="AZ25:BB25" si="15">sum(AD25+AM25+AV25)</f>
        <v>0</v>
      </c>
      <c r="BA25" s="109">
        <f t="shared" si="15"/>
        <v>0</v>
      </c>
      <c r="BB25" s="109">
        <f t="shared" si="15"/>
        <v>0</v>
      </c>
      <c r="BC25" s="107"/>
      <c r="BD25" s="107"/>
      <c r="BE25" s="107"/>
    </row>
    <row r="26" ht="14.25" customHeight="1">
      <c r="A26" s="103"/>
      <c r="B26" s="104">
        <f t="shared" si="4"/>
        <v>44634</v>
      </c>
      <c r="C26" s="97"/>
      <c r="D26" s="105" t="s">
        <v>119</v>
      </c>
      <c r="E26" s="105"/>
      <c r="F26" s="105"/>
      <c r="G26" s="106">
        <v>0.0</v>
      </c>
      <c r="H26" s="105">
        <v>10.0</v>
      </c>
      <c r="I26" s="105">
        <v>18.0</v>
      </c>
      <c r="J26" s="105">
        <v>10.0</v>
      </c>
      <c r="K26" s="105">
        <v>4.0</v>
      </c>
      <c r="L26" s="107"/>
      <c r="M26" s="105">
        <v>0.0</v>
      </c>
      <c r="N26" s="105">
        <v>0.0</v>
      </c>
      <c r="O26" s="105">
        <v>0.0</v>
      </c>
      <c r="P26" s="105">
        <v>0.0</v>
      </c>
      <c r="Q26" s="105">
        <v>0.0</v>
      </c>
      <c r="R26" s="107"/>
      <c r="S26" s="105">
        <v>0.0</v>
      </c>
      <c r="T26" s="105">
        <v>0.0</v>
      </c>
      <c r="U26" s="105">
        <v>0.0</v>
      </c>
      <c r="V26" s="105">
        <v>0.0</v>
      </c>
      <c r="W26" s="105">
        <v>0.0</v>
      </c>
      <c r="X26" s="293">
        <f t="shared" si="2"/>
        <v>4</v>
      </c>
      <c r="Y26" s="107"/>
      <c r="Z26" s="105">
        <v>7.0</v>
      </c>
      <c r="AA26" s="105">
        <v>3.0</v>
      </c>
      <c r="AB26" s="105">
        <v>4.0</v>
      </c>
      <c r="AC26" s="105">
        <v>0.0</v>
      </c>
      <c r="AD26" s="105">
        <v>0.0</v>
      </c>
      <c r="AE26" s="106">
        <v>0.0</v>
      </c>
      <c r="AF26" s="106">
        <v>0.0</v>
      </c>
      <c r="AG26" s="107"/>
      <c r="AH26" s="105">
        <v>0.0</v>
      </c>
      <c r="AI26" s="105">
        <v>0.0</v>
      </c>
      <c r="AJ26" s="105">
        <v>0.0</v>
      </c>
      <c r="AK26" s="105">
        <v>0.0</v>
      </c>
      <c r="AL26" s="105">
        <v>0.0</v>
      </c>
      <c r="AM26" s="105">
        <v>0.0</v>
      </c>
      <c r="AN26" s="106">
        <v>0.0</v>
      </c>
      <c r="AO26" s="106">
        <v>0.0</v>
      </c>
      <c r="AP26" s="107"/>
      <c r="AQ26" s="105">
        <v>1.0</v>
      </c>
      <c r="AR26" s="105">
        <v>0.0</v>
      </c>
      <c r="AS26" s="105">
        <v>1.0</v>
      </c>
      <c r="AT26" s="105">
        <v>0.0</v>
      </c>
      <c r="AU26" s="105">
        <v>1.0</v>
      </c>
      <c r="AV26" s="105">
        <v>1.0</v>
      </c>
      <c r="AW26" s="106">
        <v>397.0</v>
      </c>
      <c r="AX26" s="106">
        <v>397.0</v>
      </c>
      <c r="AY26" s="3"/>
      <c r="AZ26" s="108">
        <f t="shared" ref="AZ26:BB26" si="16">sum(AD26+AM26+AV26)</f>
        <v>1</v>
      </c>
      <c r="BA26" s="109">
        <f t="shared" si="16"/>
        <v>397</v>
      </c>
      <c r="BB26" s="109">
        <f t="shared" si="16"/>
        <v>397</v>
      </c>
      <c r="BC26" s="107"/>
      <c r="BD26" s="107"/>
      <c r="BE26" s="107"/>
    </row>
    <row r="27" ht="14.25" customHeight="1">
      <c r="A27" s="103"/>
      <c r="B27" s="104">
        <f t="shared" si="4"/>
        <v>44635</v>
      </c>
      <c r="C27" s="97"/>
      <c r="D27" s="105" t="s">
        <v>119</v>
      </c>
      <c r="E27" s="105"/>
      <c r="F27" s="105"/>
      <c r="G27" s="106">
        <v>0.0</v>
      </c>
      <c r="H27" s="105">
        <v>3.0</v>
      </c>
      <c r="I27" s="105">
        <v>20.0</v>
      </c>
      <c r="J27" s="105">
        <v>15.0</v>
      </c>
      <c r="K27" s="105">
        <v>3.0</v>
      </c>
      <c r="L27" s="107"/>
      <c r="M27" s="105">
        <v>0.0</v>
      </c>
      <c r="N27" s="105">
        <v>0.0</v>
      </c>
      <c r="O27" s="105">
        <v>0.0</v>
      </c>
      <c r="P27" s="105">
        <v>0.0</v>
      </c>
      <c r="Q27" s="105">
        <v>0.0</v>
      </c>
      <c r="R27" s="107"/>
      <c r="S27" s="105">
        <v>0.0</v>
      </c>
      <c r="T27" s="105">
        <v>0.0</v>
      </c>
      <c r="U27" s="105">
        <v>0.0</v>
      </c>
      <c r="V27" s="105">
        <v>0.0</v>
      </c>
      <c r="W27" s="105">
        <v>0.0</v>
      </c>
      <c r="X27" s="293">
        <f t="shared" si="2"/>
        <v>3</v>
      </c>
      <c r="Y27" s="107"/>
      <c r="Z27" s="105">
        <v>4.0</v>
      </c>
      <c r="AA27" s="105">
        <v>0.0</v>
      </c>
      <c r="AB27" s="105">
        <v>4.0</v>
      </c>
      <c r="AC27" s="105">
        <v>1.0</v>
      </c>
      <c r="AD27" s="105">
        <v>1.0</v>
      </c>
      <c r="AE27" s="106">
        <v>750.0</v>
      </c>
      <c r="AF27" s="106">
        <v>1500.0</v>
      </c>
      <c r="AG27" s="107"/>
      <c r="AH27" s="105">
        <v>0.0</v>
      </c>
      <c r="AI27" s="105">
        <v>0.0</v>
      </c>
      <c r="AJ27" s="105">
        <v>0.0</v>
      </c>
      <c r="AK27" s="105">
        <v>0.0</v>
      </c>
      <c r="AL27" s="105">
        <v>0.0</v>
      </c>
      <c r="AM27" s="105">
        <v>0.0</v>
      </c>
      <c r="AN27" s="106">
        <v>0.0</v>
      </c>
      <c r="AO27" s="106">
        <v>0.0</v>
      </c>
      <c r="AP27" s="107"/>
      <c r="AQ27" s="105">
        <v>4.0</v>
      </c>
      <c r="AR27" s="105">
        <v>3.0</v>
      </c>
      <c r="AS27" s="105">
        <v>0.0</v>
      </c>
      <c r="AT27" s="105">
        <v>0.0</v>
      </c>
      <c r="AU27" s="105">
        <v>0.0</v>
      </c>
      <c r="AV27" s="105">
        <v>1.0</v>
      </c>
      <c r="AW27" s="106">
        <v>397.0</v>
      </c>
      <c r="AX27" s="106">
        <v>397.0</v>
      </c>
      <c r="AY27" s="3"/>
      <c r="AZ27" s="108">
        <f t="shared" ref="AZ27:BB27" si="17">sum(AD27+AM27+AV27)</f>
        <v>2</v>
      </c>
      <c r="BA27" s="109">
        <f t="shared" si="17"/>
        <v>1147</v>
      </c>
      <c r="BB27" s="109">
        <f t="shared" si="17"/>
        <v>1897</v>
      </c>
      <c r="BC27" s="107"/>
      <c r="BD27" s="107"/>
      <c r="BE27" s="107"/>
    </row>
    <row r="28" ht="14.25" customHeight="1">
      <c r="A28" s="103"/>
      <c r="B28" s="104">
        <f t="shared" si="4"/>
        <v>44636</v>
      </c>
      <c r="C28" s="97"/>
      <c r="D28" s="105" t="s">
        <v>119</v>
      </c>
      <c r="E28" s="105"/>
      <c r="F28" s="105"/>
      <c r="G28" s="106">
        <v>0.0</v>
      </c>
      <c r="H28" s="105">
        <v>11.0</v>
      </c>
      <c r="I28" s="105">
        <v>42.0</v>
      </c>
      <c r="J28" s="105">
        <v>18.0</v>
      </c>
      <c r="K28" s="105">
        <v>4.0</v>
      </c>
      <c r="L28" s="107"/>
      <c r="M28" s="105">
        <v>0.0</v>
      </c>
      <c r="N28" s="105">
        <v>0.0</v>
      </c>
      <c r="O28" s="105">
        <v>0.0</v>
      </c>
      <c r="P28" s="105">
        <v>0.0</v>
      </c>
      <c r="Q28" s="105">
        <v>0.0</v>
      </c>
      <c r="R28" s="107"/>
      <c r="S28" s="105">
        <v>0.0</v>
      </c>
      <c r="T28" s="105">
        <v>0.0</v>
      </c>
      <c r="U28" s="105">
        <v>0.0</v>
      </c>
      <c r="V28" s="105">
        <v>0.0</v>
      </c>
      <c r="W28" s="105">
        <v>0.0</v>
      </c>
      <c r="X28" s="293">
        <f t="shared" si="2"/>
        <v>4</v>
      </c>
      <c r="Y28" s="107"/>
      <c r="Z28" s="105">
        <v>4.0</v>
      </c>
      <c r="AA28" s="105">
        <v>1.0</v>
      </c>
      <c r="AB28" s="105">
        <v>3.0</v>
      </c>
      <c r="AC28" s="105">
        <v>0.0</v>
      </c>
      <c r="AD28" s="105">
        <v>2.0</v>
      </c>
      <c r="AE28" s="106">
        <v>1397.0</v>
      </c>
      <c r="AF28" s="106">
        <v>2897.0</v>
      </c>
      <c r="AG28" s="107"/>
      <c r="AH28" s="105">
        <v>0.0</v>
      </c>
      <c r="AI28" s="105">
        <v>0.0</v>
      </c>
      <c r="AJ28" s="105">
        <v>0.0</v>
      </c>
      <c r="AK28" s="105">
        <v>0.0</v>
      </c>
      <c r="AL28" s="105">
        <v>0.0</v>
      </c>
      <c r="AM28" s="105">
        <v>0.0</v>
      </c>
      <c r="AN28" s="106">
        <v>0.0</v>
      </c>
      <c r="AO28" s="106">
        <v>0.0</v>
      </c>
      <c r="AP28" s="107"/>
      <c r="AQ28" s="105">
        <v>4.0</v>
      </c>
      <c r="AR28" s="105">
        <v>3.0</v>
      </c>
      <c r="AS28" s="105">
        <v>1.0</v>
      </c>
      <c r="AT28" s="105">
        <v>0.0</v>
      </c>
      <c r="AU28" s="105">
        <v>0.0</v>
      </c>
      <c r="AV28" s="105">
        <v>2.0</v>
      </c>
      <c r="AW28" s="106">
        <v>2897.0</v>
      </c>
      <c r="AX28" s="106">
        <v>2897.0</v>
      </c>
      <c r="AY28" s="3"/>
      <c r="AZ28" s="108">
        <f t="shared" ref="AZ28:BB28" si="18">sum(AD28+AM28+AV28)</f>
        <v>4</v>
      </c>
      <c r="BA28" s="109">
        <f t="shared" si="18"/>
        <v>4294</v>
      </c>
      <c r="BB28" s="109">
        <f t="shared" si="18"/>
        <v>5794</v>
      </c>
      <c r="BC28" s="107"/>
      <c r="BD28" s="107"/>
      <c r="BE28" s="107"/>
    </row>
    <row r="29" ht="14.25" customHeight="1">
      <c r="A29" s="103"/>
      <c r="B29" s="104">
        <f t="shared" si="4"/>
        <v>44637</v>
      </c>
      <c r="C29" s="97"/>
      <c r="D29" s="105" t="s">
        <v>119</v>
      </c>
      <c r="E29" s="105"/>
      <c r="F29" s="105"/>
      <c r="G29" s="106">
        <v>0.0</v>
      </c>
      <c r="H29" s="105">
        <v>8.0</v>
      </c>
      <c r="I29" s="105">
        <v>15.0</v>
      </c>
      <c r="J29" s="105">
        <v>13.0</v>
      </c>
      <c r="K29" s="105">
        <v>3.0</v>
      </c>
      <c r="L29" s="107"/>
      <c r="M29" s="105">
        <v>0.0</v>
      </c>
      <c r="N29" s="105">
        <v>0.0</v>
      </c>
      <c r="O29" s="105">
        <v>0.0</v>
      </c>
      <c r="P29" s="105">
        <v>0.0</v>
      </c>
      <c r="Q29" s="105">
        <v>0.0</v>
      </c>
      <c r="R29" s="107"/>
      <c r="S29" s="105">
        <v>0.0</v>
      </c>
      <c r="T29" s="105">
        <v>0.0</v>
      </c>
      <c r="U29" s="105">
        <v>0.0</v>
      </c>
      <c r="V29" s="105">
        <v>0.0</v>
      </c>
      <c r="W29" s="105">
        <v>0.0</v>
      </c>
      <c r="X29" s="293">
        <f t="shared" si="2"/>
        <v>3</v>
      </c>
      <c r="Y29" s="107"/>
      <c r="Z29" s="105">
        <v>5.0</v>
      </c>
      <c r="AA29" s="105">
        <v>3.0</v>
      </c>
      <c r="AB29" s="105">
        <v>2.0</v>
      </c>
      <c r="AC29" s="105">
        <v>0.0</v>
      </c>
      <c r="AD29" s="105">
        <v>1.0</v>
      </c>
      <c r="AE29" s="106">
        <v>397.0</v>
      </c>
      <c r="AF29" s="106">
        <v>397.0</v>
      </c>
      <c r="AG29" s="107"/>
      <c r="AH29" s="105">
        <v>0.0</v>
      </c>
      <c r="AI29" s="105">
        <v>0.0</v>
      </c>
      <c r="AJ29" s="105">
        <v>0.0</v>
      </c>
      <c r="AK29" s="105">
        <v>0.0</v>
      </c>
      <c r="AL29" s="105">
        <v>0.0</v>
      </c>
      <c r="AM29" s="105">
        <v>0.0</v>
      </c>
      <c r="AN29" s="106">
        <v>0.0</v>
      </c>
      <c r="AO29" s="106">
        <v>0.0</v>
      </c>
      <c r="AP29" s="107"/>
      <c r="AQ29" s="105">
        <v>2.0</v>
      </c>
      <c r="AR29" s="105">
        <v>1.0</v>
      </c>
      <c r="AS29" s="105">
        <v>1.0</v>
      </c>
      <c r="AT29" s="105">
        <v>0.0</v>
      </c>
      <c r="AU29" s="105">
        <v>1.0</v>
      </c>
      <c r="AV29" s="105">
        <v>1.0</v>
      </c>
      <c r="AW29" s="106">
        <v>4500.0</v>
      </c>
      <c r="AX29" s="106">
        <v>4500.0</v>
      </c>
      <c r="AY29" s="3"/>
      <c r="AZ29" s="108">
        <f t="shared" ref="AZ29:BB29" si="19">sum(AD29+AM29+AV29)</f>
        <v>2</v>
      </c>
      <c r="BA29" s="109">
        <f t="shared" si="19"/>
        <v>4897</v>
      </c>
      <c r="BB29" s="109">
        <f t="shared" si="19"/>
        <v>4897</v>
      </c>
      <c r="BC29" s="107"/>
      <c r="BD29" s="107"/>
      <c r="BE29" s="107"/>
    </row>
    <row r="30" ht="14.25" customHeight="1">
      <c r="A30" s="103"/>
      <c r="B30" s="104">
        <f t="shared" si="4"/>
        <v>44638</v>
      </c>
      <c r="C30" s="97"/>
      <c r="D30" s="105" t="s">
        <v>119</v>
      </c>
      <c r="E30" s="105"/>
      <c r="F30" s="105"/>
      <c r="G30" s="106">
        <v>0.0</v>
      </c>
      <c r="H30" s="105">
        <v>10.0</v>
      </c>
      <c r="I30" s="105">
        <v>27.0</v>
      </c>
      <c r="J30" s="105">
        <v>11.0</v>
      </c>
      <c r="K30" s="105">
        <v>0.0</v>
      </c>
      <c r="L30" s="107"/>
      <c r="M30" s="105">
        <v>0.0</v>
      </c>
      <c r="N30" s="105">
        <v>0.0</v>
      </c>
      <c r="O30" s="105">
        <v>0.0</v>
      </c>
      <c r="P30" s="105">
        <v>0.0</v>
      </c>
      <c r="Q30" s="105">
        <v>0.0</v>
      </c>
      <c r="R30" s="107"/>
      <c r="S30" s="105">
        <v>0.0</v>
      </c>
      <c r="T30" s="105">
        <v>0.0</v>
      </c>
      <c r="U30" s="105">
        <v>0.0</v>
      </c>
      <c r="V30" s="105">
        <v>0.0</v>
      </c>
      <c r="W30" s="105">
        <v>0.0</v>
      </c>
      <c r="X30" s="293">
        <f t="shared" si="2"/>
        <v>0</v>
      </c>
      <c r="Y30" s="107"/>
      <c r="Z30" s="105">
        <v>8.0</v>
      </c>
      <c r="AA30" s="105">
        <v>0.0</v>
      </c>
      <c r="AB30" s="105">
        <v>7.0</v>
      </c>
      <c r="AC30" s="105">
        <v>1.0</v>
      </c>
      <c r="AD30" s="105">
        <v>1.0</v>
      </c>
      <c r="AE30" s="106">
        <v>2250.0</v>
      </c>
      <c r="AF30" s="106">
        <v>2250.0</v>
      </c>
      <c r="AG30" s="107"/>
      <c r="AH30" s="105">
        <v>0.0</v>
      </c>
      <c r="AI30" s="105">
        <v>0.0</v>
      </c>
      <c r="AJ30" s="105">
        <v>0.0</v>
      </c>
      <c r="AK30" s="105">
        <v>0.0</v>
      </c>
      <c r="AL30" s="105">
        <v>0.0</v>
      </c>
      <c r="AM30" s="105">
        <v>0.0</v>
      </c>
      <c r="AN30" s="106">
        <v>0.0</v>
      </c>
      <c r="AO30" s="106">
        <v>0.0</v>
      </c>
      <c r="AP30" s="107"/>
      <c r="AQ30" s="105">
        <v>0.0</v>
      </c>
      <c r="AR30" s="105">
        <v>0.0</v>
      </c>
      <c r="AS30" s="105">
        <v>0.0</v>
      </c>
      <c r="AT30" s="105">
        <v>0.0</v>
      </c>
      <c r="AU30" s="105">
        <v>0.0</v>
      </c>
      <c r="AV30" s="105">
        <v>0.0</v>
      </c>
      <c r="AW30" s="106">
        <v>0.0</v>
      </c>
      <c r="AX30" s="106">
        <v>0.0</v>
      </c>
      <c r="AY30" s="3"/>
      <c r="AZ30" s="108">
        <f t="shared" ref="AZ30:BB30" si="20">sum(AD30+AM30+AV30)</f>
        <v>1</v>
      </c>
      <c r="BA30" s="109">
        <f t="shared" si="20"/>
        <v>2250</v>
      </c>
      <c r="BB30" s="109">
        <f t="shared" si="20"/>
        <v>2250</v>
      </c>
      <c r="BC30" s="107"/>
      <c r="BD30" s="107"/>
      <c r="BE30" s="107"/>
    </row>
    <row r="31" ht="14.25" customHeight="1">
      <c r="A31" s="103"/>
      <c r="B31" s="104">
        <f t="shared" si="4"/>
        <v>44639</v>
      </c>
      <c r="C31" s="97"/>
      <c r="D31" s="105" t="s">
        <v>119</v>
      </c>
      <c r="E31" s="105"/>
      <c r="F31" s="105"/>
      <c r="G31" s="106">
        <v>0.0</v>
      </c>
      <c r="H31" s="105">
        <v>4.0</v>
      </c>
      <c r="I31" s="105">
        <v>10.0</v>
      </c>
      <c r="J31" s="105">
        <v>3.0</v>
      </c>
      <c r="K31" s="105">
        <v>0.0</v>
      </c>
      <c r="L31" s="107"/>
      <c r="M31" s="105">
        <v>0.0</v>
      </c>
      <c r="N31" s="105">
        <v>0.0</v>
      </c>
      <c r="O31" s="105">
        <v>0.0</v>
      </c>
      <c r="P31" s="105">
        <v>0.0</v>
      </c>
      <c r="Q31" s="105">
        <v>0.0</v>
      </c>
      <c r="R31" s="107"/>
      <c r="S31" s="105">
        <v>0.0</v>
      </c>
      <c r="T31" s="105">
        <v>0.0</v>
      </c>
      <c r="U31" s="105">
        <v>0.0</v>
      </c>
      <c r="V31" s="105">
        <v>0.0</v>
      </c>
      <c r="W31" s="105">
        <v>0.0</v>
      </c>
      <c r="X31" s="293">
        <f t="shared" si="2"/>
        <v>0</v>
      </c>
      <c r="Y31" s="107"/>
      <c r="Z31" s="105">
        <v>4.0</v>
      </c>
      <c r="AA31" s="105">
        <v>2.0</v>
      </c>
      <c r="AB31" s="105">
        <v>2.0</v>
      </c>
      <c r="AC31" s="105">
        <v>0.0</v>
      </c>
      <c r="AD31" s="105">
        <v>3.0</v>
      </c>
      <c r="AE31" s="106">
        <v>5500.0</v>
      </c>
      <c r="AF31" s="106">
        <v>6000.0</v>
      </c>
      <c r="AG31" s="107"/>
      <c r="AH31" s="105">
        <v>0.0</v>
      </c>
      <c r="AI31" s="105">
        <v>0.0</v>
      </c>
      <c r="AJ31" s="105">
        <v>0.0</v>
      </c>
      <c r="AK31" s="105">
        <v>0.0</v>
      </c>
      <c r="AL31" s="105">
        <v>0.0</v>
      </c>
      <c r="AM31" s="105">
        <v>0.0</v>
      </c>
      <c r="AN31" s="106">
        <v>0.0</v>
      </c>
      <c r="AO31" s="106">
        <v>0.0</v>
      </c>
      <c r="AP31" s="107"/>
      <c r="AQ31" s="105">
        <v>2.0</v>
      </c>
      <c r="AR31" s="105">
        <v>1.0</v>
      </c>
      <c r="AS31" s="105">
        <v>1.0</v>
      </c>
      <c r="AT31" s="105">
        <v>0.0</v>
      </c>
      <c r="AU31" s="105">
        <v>0.0</v>
      </c>
      <c r="AV31" s="105">
        <v>0.0</v>
      </c>
      <c r="AW31" s="106">
        <v>0.0</v>
      </c>
      <c r="AX31" s="106">
        <v>0.0</v>
      </c>
      <c r="AY31" s="3"/>
      <c r="AZ31" s="108">
        <f t="shared" ref="AZ31:BB31" si="21">sum(AD31+AM31+AV31)</f>
        <v>3</v>
      </c>
      <c r="BA31" s="109">
        <f t="shared" si="21"/>
        <v>5500</v>
      </c>
      <c r="BB31" s="109">
        <f t="shared" si="21"/>
        <v>6000</v>
      </c>
      <c r="BC31" s="107"/>
      <c r="BD31" s="107"/>
      <c r="BE31" s="107"/>
    </row>
    <row r="32" ht="14.25" customHeight="1">
      <c r="A32" s="103"/>
      <c r="B32" s="104">
        <f t="shared" si="4"/>
        <v>44640</v>
      </c>
      <c r="C32" s="97"/>
      <c r="D32" s="105" t="s">
        <v>119</v>
      </c>
      <c r="E32" s="105"/>
      <c r="F32" s="105"/>
      <c r="G32" s="106">
        <v>0.0</v>
      </c>
      <c r="H32" s="105">
        <v>3.0</v>
      </c>
      <c r="I32" s="105">
        <v>10.0</v>
      </c>
      <c r="J32" s="105">
        <v>7.0</v>
      </c>
      <c r="K32" s="105">
        <v>0.0</v>
      </c>
      <c r="L32" s="107"/>
      <c r="M32" s="105">
        <v>0.0</v>
      </c>
      <c r="N32" s="105">
        <v>0.0</v>
      </c>
      <c r="O32" s="105">
        <v>0.0</v>
      </c>
      <c r="P32" s="105">
        <v>0.0</v>
      </c>
      <c r="Q32" s="105">
        <v>0.0</v>
      </c>
      <c r="R32" s="107"/>
      <c r="S32" s="105">
        <v>0.0</v>
      </c>
      <c r="T32" s="105">
        <v>0.0</v>
      </c>
      <c r="U32" s="105">
        <v>0.0</v>
      </c>
      <c r="V32" s="105">
        <v>0.0</v>
      </c>
      <c r="W32" s="105">
        <v>0.0</v>
      </c>
      <c r="X32" s="293">
        <f t="shared" si="2"/>
        <v>0</v>
      </c>
      <c r="Y32" s="107"/>
      <c r="Z32" s="105">
        <v>0.0</v>
      </c>
      <c r="AA32" s="105">
        <v>0.0</v>
      </c>
      <c r="AB32" s="105">
        <v>0.0</v>
      </c>
      <c r="AC32" s="105">
        <v>0.0</v>
      </c>
      <c r="AD32" s="105">
        <v>0.0</v>
      </c>
      <c r="AE32" s="106">
        <v>0.0</v>
      </c>
      <c r="AF32" s="106">
        <v>0.0</v>
      </c>
      <c r="AG32" s="107"/>
      <c r="AH32" s="105">
        <v>0.0</v>
      </c>
      <c r="AI32" s="105">
        <v>0.0</v>
      </c>
      <c r="AJ32" s="105">
        <v>0.0</v>
      </c>
      <c r="AK32" s="105">
        <v>0.0</v>
      </c>
      <c r="AL32" s="105">
        <v>0.0</v>
      </c>
      <c r="AM32" s="105">
        <v>0.0</v>
      </c>
      <c r="AN32" s="106">
        <v>0.0</v>
      </c>
      <c r="AO32" s="106">
        <v>0.0</v>
      </c>
      <c r="AP32" s="107"/>
      <c r="AQ32" s="105">
        <v>0.0</v>
      </c>
      <c r="AR32" s="105">
        <v>0.0</v>
      </c>
      <c r="AS32" s="105">
        <v>0.0</v>
      </c>
      <c r="AT32" s="105">
        <v>0.0</v>
      </c>
      <c r="AU32" s="105">
        <v>0.0</v>
      </c>
      <c r="AV32" s="105">
        <v>0.0</v>
      </c>
      <c r="AW32" s="106">
        <v>0.0</v>
      </c>
      <c r="AX32" s="106">
        <v>0.0</v>
      </c>
      <c r="AY32" s="3"/>
      <c r="AZ32" s="108">
        <f t="shared" ref="AZ32:BB32" si="22">sum(AD32+AM32+AV32)</f>
        <v>0</v>
      </c>
      <c r="BA32" s="109">
        <f t="shared" si="22"/>
        <v>0</v>
      </c>
      <c r="BB32" s="109">
        <f t="shared" si="22"/>
        <v>0</v>
      </c>
      <c r="BC32" s="107"/>
      <c r="BD32" s="107"/>
      <c r="BE32" s="107"/>
    </row>
    <row r="33" ht="14.25" customHeight="1">
      <c r="A33" s="111">
        <v>2.0</v>
      </c>
      <c r="B33" s="104">
        <f t="shared" si="4"/>
        <v>44641</v>
      </c>
      <c r="C33" s="97"/>
      <c r="D33" s="105" t="s">
        <v>119</v>
      </c>
      <c r="E33" s="105"/>
      <c r="F33" s="105"/>
      <c r="G33" s="106">
        <v>0.0</v>
      </c>
      <c r="H33" s="105">
        <v>11.0</v>
      </c>
      <c r="I33" s="105">
        <v>31.0</v>
      </c>
      <c r="J33" s="105">
        <v>20.0</v>
      </c>
      <c r="K33" s="105">
        <v>4.0</v>
      </c>
      <c r="L33" s="107"/>
      <c r="M33" s="105">
        <v>0.0</v>
      </c>
      <c r="N33" s="105">
        <v>0.0</v>
      </c>
      <c r="O33" s="105">
        <v>0.0</v>
      </c>
      <c r="P33" s="105">
        <v>0.0</v>
      </c>
      <c r="Q33" s="105">
        <v>0.0</v>
      </c>
      <c r="R33" s="107"/>
      <c r="S33" s="105">
        <v>0.0</v>
      </c>
      <c r="T33" s="105">
        <v>0.0</v>
      </c>
      <c r="U33" s="105">
        <v>0.0</v>
      </c>
      <c r="V33" s="105">
        <v>0.0</v>
      </c>
      <c r="W33" s="105">
        <v>0.0</v>
      </c>
      <c r="X33" s="293">
        <f t="shared" si="2"/>
        <v>4</v>
      </c>
      <c r="Y33" s="107"/>
      <c r="Z33" s="105">
        <v>3.0</v>
      </c>
      <c r="AA33" s="105">
        <v>1.0</v>
      </c>
      <c r="AB33" s="105">
        <v>2.0</v>
      </c>
      <c r="AC33" s="105">
        <v>0.0</v>
      </c>
      <c r="AD33" s="105">
        <v>0.0</v>
      </c>
      <c r="AE33" s="106">
        <v>0.0</v>
      </c>
      <c r="AF33" s="106">
        <v>0.0</v>
      </c>
      <c r="AG33" s="107"/>
      <c r="AH33" s="105">
        <v>1.0</v>
      </c>
      <c r="AI33" s="105">
        <v>0.0</v>
      </c>
      <c r="AJ33" s="105">
        <v>1.0</v>
      </c>
      <c r="AK33" s="105">
        <v>0.0</v>
      </c>
      <c r="AL33" s="105">
        <v>0.0</v>
      </c>
      <c r="AM33" s="105">
        <v>0.0</v>
      </c>
      <c r="AN33" s="106">
        <v>0.0</v>
      </c>
      <c r="AO33" s="106">
        <v>0.0</v>
      </c>
      <c r="AP33" s="107"/>
      <c r="AQ33" s="105">
        <v>3.0</v>
      </c>
      <c r="AR33" s="105">
        <v>2.0</v>
      </c>
      <c r="AS33" s="105">
        <v>1.0</v>
      </c>
      <c r="AT33" s="105">
        <v>0.0</v>
      </c>
      <c r="AU33" s="105">
        <v>1.0</v>
      </c>
      <c r="AV33" s="105">
        <v>1.0</v>
      </c>
      <c r="AW33" s="106">
        <v>1000.0</v>
      </c>
      <c r="AX33" s="106">
        <v>2500.0</v>
      </c>
      <c r="AY33" s="3"/>
      <c r="AZ33" s="108">
        <f t="shared" ref="AZ33:BB33" si="23">sum(AD33+AM33+AV33)</f>
        <v>1</v>
      </c>
      <c r="BA33" s="109">
        <f t="shared" si="23"/>
        <v>1000</v>
      </c>
      <c r="BB33" s="109">
        <f t="shared" si="23"/>
        <v>2500</v>
      </c>
      <c r="BC33" s="107"/>
      <c r="BD33" s="107"/>
      <c r="BE33" s="107"/>
    </row>
    <row r="34" ht="14.25" customHeight="1">
      <c r="A34" s="103"/>
      <c r="B34" s="104">
        <f t="shared" si="4"/>
        <v>44642</v>
      </c>
      <c r="C34" s="97"/>
      <c r="D34" s="105" t="s">
        <v>119</v>
      </c>
      <c r="E34" s="105"/>
      <c r="F34" s="105"/>
      <c r="G34" s="106">
        <v>0.0</v>
      </c>
      <c r="H34" s="105">
        <v>6.0</v>
      </c>
      <c r="I34" s="105">
        <v>48.0</v>
      </c>
      <c r="J34" s="105">
        <v>16.0</v>
      </c>
      <c r="K34" s="105">
        <v>1.0</v>
      </c>
      <c r="L34" s="107"/>
      <c r="M34" s="105">
        <v>0.0</v>
      </c>
      <c r="N34" s="105">
        <v>0.0</v>
      </c>
      <c r="O34" s="105">
        <v>0.0</v>
      </c>
      <c r="P34" s="105">
        <v>0.0</v>
      </c>
      <c r="Q34" s="105">
        <v>0.0</v>
      </c>
      <c r="R34" s="107"/>
      <c r="S34" s="105">
        <v>0.0</v>
      </c>
      <c r="T34" s="105">
        <v>0.0</v>
      </c>
      <c r="U34" s="105">
        <v>0.0</v>
      </c>
      <c r="V34" s="105">
        <v>0.0</v>
      </c>
      <c r="W34" s="105">
        <v>0.0</v>
      </c>
      <c r="X34" s="293">
        <f t="shared" si="2"/>
        <v>1</v>
      </c>
      <c r="Y34" s="107"/>
      <c r="Z34" s="105">
        <v>1.0</v>
      </c>
      <c r="AA34" s="105">
        <v>0.0</v>
      </c>
      <c r="AB34" s="105">
        <v>1.0</v>
      </c>
      <c r="AC34" s="105">
        <v>0.0</v>
      </c>
      <c r="AD34" s="105">
        <v>0.0</v>
      </c>
      <c r="AE34" s="106">
        <v>0.0</v>
      </c>
      <c r="AF34" s="106">
        <v>0.0</v>
      </c>
      <c r="AG34" s="107"/>
      <c r="AH34" s="105">
        <v>1.0</v>
      </c>
      <c r="AI34" s="105">
        <v>0.0</v>
      </c>
      <c r="AJ34" s="105">
        <v>1.0</v>
      </c>
      <c r="AK34" s="105">
        <v>0.0</v>
      </c>
      <c r="AL34" s="105">
        <v>0.0</v>
      </c>
      <c r="AM34" s="105">
        <v>0.0</v>
      </c>
      <c r="AN34" s="106">
        <v>0.0</v>
      </c>
      <c r="AO34" s="106">
        <v>0.0</v>
      </c>
      <c r="AP34" s="107"/>
      <c r="AQ34" s="105">
        <v>5.0</v>
      </c>
      <c r="AR34" s="105">
        <v>4.0</v>
      </c>
      <c r="AS34" s="105">
        <v>1.0</v>
      </c>
      <c r="AT34" s="105">
        <v>0.0</v>
      </c>
      <c r="AU34" s="105">
        <v>0.0</v>
      </c>
      <c r="AV34" s="105">
        <v>2.0</v>
      </c>
      <c r="AW34" s="106">
        <v>2750.0</v>
      </c>
      <c r="AX34" s="106">
        <v>2750.0</v>
      </c>
      <c r="AY34" s="3"/>
      <c r="AZ34" s="108">
        <f t="shared" ref="AZ34:BB34" si="24">sum(AD34+AM34+AV34)</f>
        <v>2</v>
      </c>
      <c r="BA34" s="109">
        <f t="shared" si="24"/>
        <v>2750</v>
      </c>
      <c r="BB34" s="109">
        <f t="shared" si="24"/>
        <v>2750</v>
      </c>
      <c r="BC34" s="107"/>
      <c r="BD34" s="107"/>
      <c r="BE34" s="107"/>
    </row>
    <row r="35" ht="14.25" customHeight="1">
      <c r="A35" s="103"/>
      <c r="B35" s="104">
        <f t="shared" si="4"/>
        <v>44643</v>
      </c>
      <c r="C35" s="97"/>
      <c r="D35" s="105" t="s">
        <v>119</v>
      </c>
      <c r="E35" s="105"/>
      <c r="F35" s="105"/>
      <c r="G35" s="106">
        <v>0.0</v>
      </c>
      <c r="H35" s="105">
        <v>8.0</v>
      </c>
      <c r="I35" s="105">
        <v>84.0</v>
      </c>
      <c r="J35" s="105">
        <v>28.0</v>
      </c>
      <c r="K35" s="105">
        <v>4.0</v>
      </c>
      <c r="L35" s="107"/>
      <c r="M35" s="105">
        <v>0.0</v>
      </c>
      <c r="N35" s="105">
        <v>0.0</v>
      </c>
      <c r="O35" s="105">
        <v>0.0</v>
      </c>
      <c r="P35" s="105">
        <v>0.0</v>
      </c>
      <c r="Q35" s="105">
        <v>0.0</v>
      </c>
      <c r="R35" s="107"/>
      <c r="S35" s="105">
        <v>0.0</v>
      </c>
      <c r="T35" s="105">
        <v>0.0</v>
      </c>
      <c r="U35" s="105">
        <v>0.0</v>
      </c>
      <c r="V35" s="105">
        <v>0.0</v>
      </c>
      <c r="W35" s="105">
        <v>0.0</v>
      </c>
      <c r="X35" s="293">
        <f t="shared" si="2"/>
        <v>4</v>
      </c>
      <c r="Y35" s="107"/>
      <c r="Z35" s="105">
        <v>4.0</v>
      </c>
      <c r="AA35" s="105">
        <v>3.0</v>
      </c>
      <c r="AB35" s="105">
        <v>0.0</v>
      </c>
      <c r="AC35" s="105">
        <v>1.0</v>
      </c>
      <c r="AD35" s="105">
        <v>0.0</v>
      </c>
      <c r="AE35" s="106">
        <v>0.0</v>
      </c>
      <c r="AF35" s="106">
        <v>0.0</v>
      </c>
      <c r="AG35" s="107"/>
      <c r="AH35" s="105">
        <v>1.0</v>
      </c>
      <c r="AI35" s="105">
        <v>0.0</v>
      </c>
      <c r="AJ35" s="105">
        <v>1.0</v>
      </c>
      <c r="AK35" s="105">
        <v>0.0</v>
      </c>
      <c r="AL35" s="105">
        <v>0.0</v>
      </c>
      <c r="AM35" s="105">
        <v>0.0</v>
      </c>
      <c r="AN35" s="106">
        <v>0.0</v>
      </c>
      <c r="AO35" s="106">
        <v>0.0</v>
      </c>
      <c r="AP35" s="107"/>
      <c r="AQ35" s="105">
        <v>2.0</v>
      </c>
      <c r="AR35" s="105">
        <v>1.0</v>
      </c>
      <c r="AS35" s="105">
        <v>0.0</v>
      </c>
      <c r="AT35" s="105">
        <v>0.0</v>
      </c>
      <c r="AU35" s="105">
        <v>0.0</v>
      </c>
      <c r="AV35" s="105">
        <v>0.0</v>
      </c>
      <c r="AW35" s="345">
        <v>0.0</v>
      </c>
      <c r="AX35" s="345">
        <v>0.0</v>
      </c>
      <c r="AY35" s="3"/>
      <c r="AZ35" s="108">
        <f t="shared" ref="AZ35:BB35" si="25">sum(AD35+AM35+AV35)</f>
        <v>0</v>
      </c>
      <c r="BA35" s="109">
        <f t="shared" si="25"/>
        <v>0</v>
      </c>
      <c r="BB35" s="109">
        <f t="shared" si="25"/>
        <v>0</v>
      </c>
      <c r="BC35" s="107"/>
      <c r="BD35" s="107"/>
      <c r="BE35" s="107"/>
    </row>
    <row r="36" ht="14.25" customHeight="1">
      <c r="A36" s="103"/>
      <c r="B36" s="104">
        <f t="shared" si="4"/>
        <v>44644</v>
      </c>
      <c r="C36" s="97"/>
      <c r="D36" s="105" t="s">
        <v>119</v>
      </c>
      <c r="E36" s="105"/>
      <c r="F36" s="105"/>
      <c r="G36" s="106">
        <v>0.0</v>
      </c>
      <c r="H36" s="105">
        <v>7.0</v>
      </c>
      <c r="I36" s="105">
        <v>32.0</v>
      </c>
      <c r="J36" s="105">
        <v>16.0</v>
      </c>
      <c r="K36" s="105">
        <v>1.0</v>
      </c>
      <c r="L36" s="107"/>
      <c r="M36" s="105">
        <v>0.0</v>
      </c>
      <c r="N36" s="105">
        <v>0.0</v>
      </c>
      <c r="O36" s="105">
        <v>0.0</v>
      </c>
      <c r="P36" s="105">
        <v>0.0</v>
      </c>
      <c r="Q36" s="105">
        <v>0.0</v>
      </c>
      <c r="R36" s="107"/>
      <c r="S36" s="105">
        <v>0.0</v>
      </c>
      <c r="T36" s="105">
        <v>0.0</v>
      </c>
      <c r="U36" s="105">
        <v>0.0</v>
      </c>
      <c r="V36" s="105">
        <v>0.0</v>
      </c>
      <c r="W36" s="105">
        <v>0.0</v>
      </c>
      <c r="X36" s="293">
        <f t="shared" si="2"/>
        <v>1</v>
      </c>
      <c r="Y36" s="107"/>
      <c r="Z36" s="105">
        <v>2.0</v>
      </c>
      <c r="AA36" s="105">
        <v>2.0</v>
      </c>
      <c r="AB36" s="105">
        <v>0.0</v>
      </c>
      <c r="AC36" s="105">
        <v>0.0</v>
      </c>
      <c r="AD36" s="105">
        <v>0.0</v>
      </c>
      <c r="AE36" s="106">
        <v>0.0</v>
      </c>
      <c r="AF36" s="106">
        <v>0.0</v>
      </c>
      <c r="AG36" s="107"/>
      <c r="AH36" s="105">
        <v>4.0</v>
      </c>
      <c r="AI36" s="105">
        <v>2.0</v>
      </c>
      <c r="AJ36" s="105">
        <v>2.0</v>
      </c>
      <c r="AK36" s="105">
        <v>0.0</v>
      </c>
      <c r="AL36" s="105">
        <v>0.0</v>
      </c>
      <c r="AM36" s="105">
        <v>0.0</v>
      </c>
      <c r="AN36" s="106">
        <v>0.0</v>
      </c>
      <c r="AO36" s="106">
        <v>0.0</v>
      </c>
      <c r="AP36" s="107"/>
      <c r="AQ36" s="105">
        <v>2.0</v>
      </c>
      <c r="AR36" s="105">
        <v>1.0</v>
      </c>
      <c r="AS36" s="105">
        <v>1.0</v>
      </c>
      <c r="AT36" s="105">
        <v>0.0</v>
      </c>
      <c r="AU36" s="105">
        <v>1.0</v>
      </c>
      <c r="AV36" s="105">
        <v>1.0</v>
      </c>
      <c r="AW36" s="345">
        <v>2000.0</v>
      </c>
      <c r="AX36" s="345">
        <v>2000.0</v>
      </c>
      <c r="AY36" s="3"/>
      <c r="AZ36" s="108">
        <f t="shared" ref="AZ36:BB36" si="26">sum(AD36+AM36+AV36)</f>
        <v>1</v>
      </c>
      <c r="BA36" s="109">
        <f t="shared" si="26"/>
        <v>2000</v>
      </c>
      <c r="BB36" s="109">
        <f t="shared" si="26"/>
        <v>2000</v>
      </c>
      <c r="BC36" s="107"/>
      <c r="BD36" s="107"/>
      <c r="BE36" s="107"/>
    </row>
    <row r="37" ht="14.25" customHeight="1">
      <c r="A37" s="103"/>
      <c r="B37" s="104">
        <f t="shared" si="4"/>
        <v>44645</v>
      </c>
      <c r="C37" s="97"/>
      <c r="D37" s="105" t="s">
        <v>119</v>
      </c>
      <c r="E37" s="105"/>
      <c r="F37" s="105"/>
      <c r="G37" s="106">
        <v>0.0</v>
      </c>
      <c r="H37" s="105">
        <v>2.0</v>
      </c>
      <c r="I37" s="105">
        <v>17.0</v>
      </c>
      <c r="J37" s="105">
        <v>6.0</v>
      </c>
      <c r="K37" s="105">
        <v>0.0</v>
      </c>
      <c r="L37" s="107"/>
      <c r="M37" s="105">
        <v>0.0</v>
      </c>
      <c r="N37" s="105">
        <v>0.0</v>
      </c>
      <c r="O37" s="105">
        <v>0.0</v>
      </c>
      <c r="P37" s="105">
        <v>0.0</v>
      </c>
      <c r="Q37" s="105">
        <v>0.0</v>
      </c>
      <c r="R37" s="107"/>
      <c r="S37" s="105">
        <v>0.0</v>
      </c>
      <c r="T37" s="105">
        <v>0.0</v>
      </c>
      <c r="U37" s="105">
        <v>0.0</v>
      </c>
      <c r="V37" s="105">
        <v>0.0</v>
      </c>
      <c r="W37" s="105">
        <v>0.0</v>
      </c>
      <c r="X37" s="293">
        <f t="shared" si="2"/>
        <v>0</v>
      </c>
      <c r="Y37" s="107"/>
      <c r="Z37" s="105">
        <v>2.0</v>
      </c>
      <c r="AA37" s="105">
        <v>1.0</v>
      </c>
      <c r="AB37" s="105">
        <v>1.0</v>
      </c>
      <c r="AC37" s="105">
        <v>1.0</v>
      </c>
      <c r="AD37" s="105">
        <v>1.0</v>
      </c>
      <c r="AE37" s="106">
        <v>1000.0</v>
      </c>
      <c r="AF37" s="106">
        <v>2200.0</v>
      </c>
      <c r="AG37" s="107"/>
      <c r="AH37" s="105">
        <v>2.0</v>
      </c>
      <c r="AI37" s="105">
        <v>0.0</v>
      </c>
      <c r="AJ37" s="105">
        <v>2.0</v>
      </c>
      <c r="AK37" s="105">
        <v>0.0</v>
      </c>
      <c r="AL37" s="105">
        <v>0.0</v>
      </c>
      <c r="AM37" s="105">
        <v>0.0</v>
      </c>
      <c r="AN37" s="106">
        <v>0.0</v>
      </c>
      <c r="AO37" s="106">
        <v>0.0</v>
      </c>
      <c r="AP37" s="107"/>
      <c r="AQ37" s="105">
        <v>2.0</v>
      </c>
      <c r="AR37" s="105">
        <v>1.0</v>
      </c>
      <c r="AS37" s="105">
        <v>1.0</v>
      </c>
      <c r="AT37" s="105">
        <v>0.0</v>
      </c>
      <c r="AU37" s="105">
        <v>1.0</v>
      </c>
      <c r="AV37" s="105">
        <v>1.0</v>
      </c>
      <c r="AW37" s="345">
        <v>1500.0</v>
      </c>
      <c r="AX37" s="345">
        <v>1500.0</v>
      </c>
      <c r="AY37" s="3"/>
      <c r="AZ37" s="108">
        <f t="shared" ref="AZ37:BB37" si="27">sum(AD37+AM37+AV37)</f>
        <v>2</v>
      </c>
      <c r="BA37" s="109">
        <f t="shared" si="27"/>
        <v>2500</v>
      </c>
      <c r="BB37" s="109">
        <f t="shared" si="27"/>
        <v>3700</v>
      </c>
      <c r="BC37" s="107"/>
      <c r="BD37" s="107"/>
      <c r="BE37" s="107"/>
    </row>
    <row r="38" ht="14.25" customHeight="1">
      <c r="A38" s="103"/>
      <c r="B38" s="104">
        <f t="shared" si="4"/>
        <v>44646</v>
      </c>
      <c r="C38" s="97"/>
      <c r="D38" s="105" t="s">
        <v>119</v>
      </c>
      <c r="E38" s="105"/>
      <c r="F38" s="105"/>
      <c r="G38" s="106">
        <v>0.0</v>
      </c>
      <c r="H38" s="105">
        <v>6.0</v>
      </c>
      <c r="I38" s="105">
        <v>24.0</v>
      </c>
      <c r="J38" s="105">
        <v>10.0</v>
      </c>
      <c r="K38" s="105">
        <v>0.0</v>
      </c>
      <c r="L38" s="107"/>
      <c r="M38" s="105">
        <v>0.0</v>
      </c>
      <c r="N38" s="105">
        <v>0.0</v>
      </c>
      <c r="O38" s="105">
        <v>0.0</v>
      </c>
      <c r="P38" s="105">
        <v>0.0</v>
      </c>
      <c r="Q38" s="105">
        <v>0.0</v>
      </c>
      <c r="R38" s="107"/>
      <c r="S38" s="105">
        <v>0.0</v>
      </c>
      <c r="T38" s="105">
        <v>0.0</v>
      </c>
      <c r="U38" s="105">
        <v>0.0</v>
      </c>
      <c r="V38" s="105">
        <v>0.0</v>
      </c>
      <c r="W38" s="105">
        <v>0.0</v>
      </c>
      <c r="X38" s="293">
        <f t="shared" si="2"/>
        <v>0</v>
      </c>
      <c r="Y38" s="107"/>
      <c r="Z38" s="105">
        <v>4.0</v>
      </c>
      <c r="AA38" s="105">
        <v>3.0</v>
      </c>
      <c r="AB38" s="105">
        <v>1.0</v>
      </c>
      <c r="AC38" s="105">
        <v>0.0</v>
      </c>
      <c r="AD38" s="105">
        <v>0.0</v>
      </c>
      <c r="AE38" s="106">
        <v>0.0</v>
      </c>
      <c r="AF38" s="106">
        <v>0.0</v>
      </c>
      <c r="AG38" s="107"/>
      <c r="AH38" s="105">
        <v>1.0</v>
      </c>
      <c r="AI38" s="105">
        <v>0.0</v>
      </c>
      <c r="AJ38" s="105">
        <v>1.0</v>
      </c>
      <c r="AK38" s="105">
        <v>0.0</v>
      </c>
      <c r="AL38" s="105">
        <v>0.0</v>
      </c>
      <c r="AM38" s="105">
        <v>0.0</v>
      </c>
      <c r="AN38" s="106">
        <v>0.0</v>
      </c>
      <c r="AO38" s="106">
        <v>0.0</v>
      </c>
      <c r="AP38" s="107"/>
      <c r="AQ38" s="105">
        <v>3.0</v>
      </c>
      <c r="AR38" s="105">
        <v>3.0</v>
      </c>
      <c r="AS38" s="105">
        <v>0.0</v>
      </c>
      <c r="AT38" s="105">
        <v>0.0</v>
      </c>
      <c r="AU38" s="105">
        <v>0.0</v>
      </c>
      <c r="AV38" s="105">
        <v>0.0</v>
      </c>
      <c r="AW38" s="345">
        <v>0.0</v>
      </c>
      <c r="AX38" s="345">
        <v>0.0</v>
      </c>
      <c r="AY38" s="3"/>
      <c r="AZ38" s="108">
        <f t="shared" ref="AZ38:BB38" si="28">sum(AD38+AM38+AV38)</f>
        <v>0</v>
      </c>
      <c r="BA38" s="109">
        <f t="shared" si="28"/>
        <v>0</v>
      </c>
      <c r="BB38" s="109">
        <f t="shared" si="28"/>
        <v>0</v>
      </c>
      <c r="BC38" s="107"/>
      <c r="BD38" s="107"/>
      <c r="BE38" s="107"/>
    </row>
    <row r="39" ht="14.25" customHeight="1">
      <c r="A39" s="103"/>
      <c r="B39" s="104">
        <f t="shared" si="4"/>
        <v>44647</v>
      </c>
      <c r="C39" s="97"/>
      <c r="D39" s="105" t="s">
        <v>119</v>
      </c>
      <c r="E39" s="105"/>
      <c r="F39" s="105"/>
      <c r="G39" s="106">
        <v>0.0</v>
      </c>
      <c r="H39" s="105">
        <v>3.0</v>
      </c>
      <c r="I39" s="105">
        <v>8.0</v>
      </c>
      <c r="J39" s="105">
        <v>5.0</v>
      </c>
      <c r="K39" s="105">
        <v>2.0</v>
      </c>
      <c r="L39" s="107"/>
      <c r="M39" s="105">
        <v>0.0</v>
      </c>
      <c r="N39" s="105">
        <v>0.0</v>
      </c>
      <c r="O39" s="105">
        <v>0.0</v>
      </c>
      <c r="P39" s="105">
        <v>0.0</v>
      </c>
      <c r="Q39" s="105">
        <v>0.0</v>
      </c>
      <c r="R39" s="107"/>
      <c r="S39" s="105">
        <v>0.0</v>
      </c>
      <c r="T39" s="105">
        <v>0.0</v>
      </c>
      <c r="U39" s="105">
        <v>0.0</v>
      </c>
      <c r="V39" s="105">
        <v>0.0</v>
      </c>
      <c r="W39" s="105">
        <v>0.0</v>
      </c>
      <c r="X39" s="293">
        <f t="shared" si="2"/>
        <v>2</v>
      </c>
      <c r="Y39" s="107"/>
      <c r="Z39" s="105">
        <v>0.0</v>
      </c>
      <c r="AA39" s="105">
        <v>0.0</v>
      </c>
      <c r="AB39" s="105">
        <v>0.0</v>
      </c>
      <c r="AC39" s="105">
        <v>0.0</v>
      </c>
      <c r="AD39" s="105">
        <v>0.0</v>
      </c>
      <c r="AE39" s="106">
        <v>0.0</v>
      </c>
      <c r="AF39" s="106">
        <v>0.0</v>
      </c>
      <c r="AG39" s="107"/>
      <c r="AH39" s="105">
        <v>0.0</v>
      </c>
      <c r="AI39" s="105">
        <v>0.0</v>
      </c>
      <c r="AJ39" s="105">
        <v>0.0</v>
      </c>
      <c r="AK39" s="105">
        <v>0.0</v>
      </c>
      <c r="AL39" s="105">
        <v>0.0</v>
      </c>
      <c r="AM39" s="105">
        <v>0.0</v>
      </c>
      <c r="AN39" s="106">
        <v>0.0</v>
      </c>
      <c r="AO39" s="106">
        <v>0.0</v>
      </c>
      <c r="AP39" s="107"/>
      <c r="AQ39" s="105">
        <v>0.0</v>
      </c>
      <c r="AR39" s="105">
        <v>0.0</v>
      </c>
      <c r="AS39" s="105">
        <v>0.0</v>
      </c>
      <c r="AT39" s="105">
        <v>0.0</v>
      </c>
      <c r="AU39" s="105">
        <v>0.0</v>
      </c>
      <c r="AV39" s="105">
        <v>0.0</v>
      </c>
      <c r="AW39" s="345">
        <v>0.0</v>
      </c>
      <c r="AX39" s="345">
        <v>0.0</v>
      </c>
      <c r="AY39" s="110"/>
      <c r="AZ39" s="108">
        <f t="shared" ref="AZ39:BB39" si="29">sum(AD39+AM39+AV39)</f>
        <v>0</v>
      </c>
      <c r="BA39" s="109">
        <f t="shared" si="29"/>
        <v>0</v>
      </c>
      <c r="BB39" s="109">
        <f t="shared" si="29"/>
        <v>0</v>
      </c>
      <c r="BC39" s="107"/>
      <c r="BD39" s="107"/>
      <c r="BE39" s="107"/>
    </row>
    <row r="40" ht="14.25" customHeight="1">
      <c r="A40" s="103"/>
      <c r="B40" s="104">
        <f t="shared" si="4"/>
        <v>44648</v>
      </c>
      <c r="C40" s="97"/>
      <c r="D40" s="105" t="s">
        <v>119</v>
      </c>
      <c r="E40" s="105"/>
      <c r="F40" s="105"/>
      <c r="G40" s="106">
        <v>0.0</v>
      </c>
      <c r="H40" s="105">
        <v>6.0</v>
      </c>
      <c r="I40" s="105">
        <v>17.0</v>
      </c>
      <c r="J40" s="105">
        <v>8.0</v>
      </c>
      <c r="K40" s="105">
        <v>0.0</v>
      </c>
      <c r="L40" s="107"/>
      <c r="M40" s="105">
        <v>0.0</v>
      </c>
      <c r="N40" s="105">
        <v>0.0</v>
      </c>
      <c r="O40" s="105">
        <v>0.0</v>
      </c>
      <c r="P40" s="105">
        <v>0.0</v>
      </c>
      <c r="Q40" s="105">
        <v>0.0</v>
      </c>
      <c r="R40" s="107"/>
      <c r="S40" s="105">
        <v>0.0</v>
      </c>
      <c r="T40" s="105">
        <v>0.0</v>
      </c>
      <c r="U40" s="105">
        <v>0.0</v>
      </c>
      <c r="V40" s="105">
        <v>0.0</v>
      </c>
      <c r="W40" s="105">
        <v>0.0</v>
      </c>
      <c r="X40" s="293">
        <f t="shared" si="2"/>
        <v>0</v>
      </c>
      <c r="Y40" s="107"/>
      <c r="Z40" s="105">
        <v>4.0</v>
      </c>
      <c r="AA40" s="105">
        <v>3.0</v>
      </c>
      <c r="AB40" s="105">
        <v>1.0</v>
      </c>
      <c r="AC40" s="105">
        <v>0.0</v>
      </c>
      <c r="AD40" s="105">
        <v>1.0</v>
      </c>
      <c r="AE40" s="106">
        <v>2000.0</v>
      </c>
      <c r="AF40" s="106">
        <v>2000.0</v>
      </c>
      <c r="AG40" s="107"/>
      <c r="AH40" s="105">
        <v>2.0</v>
      </c>
      <c r="AI40" s="105">
        <v>1.0</v>
      </c>
      <c r="AJ40" s="105">
        <v>1.0</v>
      </c>
      <c r="AK40" s="105">
        <v>0.0</v>
      </c>
      <c r="AL40" s="105">
        <v>0.0</v>
      </c>
      <c r="AM40" s="105">
        <v>0.0</v>
      </c>
      <c r="AN40" s="106">
        <v>0.0</v>
      </c>
      <c r="AO40" s="106">
        <v>0.0</v>
      </c>
      <c r="AP40" s="107"/>
      <c r="AQ40" s="105">
        <v>2.0</v>
      </c>
      <c r="AR40" s="105">
        <v>2.0</v>
      </c>
      <c r="AS40" s="105">
        <v>0.0</v>
      </c>
      <c r="AT40" s="105">
        <v>0.0</v>
      </c>
      <c r="AU40" s="105">
        <v>0.0</v>
      </c>
      <c r="AV40" s="105">
        <v>2.0</v>
      </c>
      <c r="AW40" s="345">
        <v>4300.0</v>
      </c>
      <c r="AX40" s="345">
        <v>4300.0</v>
      </c>
      <c r="AY40" s="110"/>
      <c r="AZ40" s="108">
        <f t="shared" ref="AZ40:BB40" si="30">sum(AD40+AM40+AV40)</f>
        <v>3</v>
      </c>
      <c r="BA40" s="109">
        <f t="shared" si="30"/>
        <v>6300</v>
      </c>
      <c r="BB40" s="109">
        <f t="shared" si="30"/>
        <v>6300</v>
      </c>
      <c r="BC40" s="107"/>
      <c r="BD40" s="107"/>
      <c r="BE40" s="107"/>
    </row>
    <row r="41" ht="14.25" customHeight="1">
      <c r="A41" s="103"/>
      <c r="B41" s="104">
        <f t="shared" si="4"/>
        <v>44649</v>
      </c>
      <c r="C41" s="97"/>
      <c r="D41" s="105" t="s">
        <v>119</v>
      </c>
      <c r="E41" s="105"/>
      <c r="F41" s="105"/>
      <c r="G41" s="106">
        <v>0.0</v>
      </c>
      <c r="H41" s="105">
        <v>5.0</v>
      </c>
      <c r="I41" s="105">
        <v>20.0</v>
      </c>
      <c r="J41" s="105">
        <v>11.0</v>
      </c>
      <c r="K41" s="105">
        <v>1.0</v>
      </c>
      <c r="L41" s="107"/>
      <c r="M41" s="105">
        <v>0.0</v>
      </c>
      <c r="N41" s="105">
        <v>0.0</v>
      </c>
      <c r="O41" s="105">
        <v>0.0</v>
      </c>
      <c r="P41" s="105">
        <v>0.0</v>
      </c>
      <c r="Q41" s="105">
        <v>0.0</v>
      </c>
      <c r="R41" s="107"/>
      <c r="S41" s="105">
        <v>0.0</v>
      </c>
      <c r="T41" s="105">
        <v>0.0</v>
      </c>
      <c r="U41" s="105">
        <v>0.0</v>
      </c>
      <c r="V41" s="105">
        <v>0.0</v>
      </c>
      <c r="W41" s="105">
        <v>0.0</v>
      </c>
      <c r="X41" s="293">
        <f t="shared" si="2"/>
        <v>1</v>
      </c>
      <c r="Y41" s="107"/>
      <c r="Z41" s="105">
        <v>0.0</v>
      </c>
      <c r="AA41" s="105">
        <v>0.0</v>
      </c>
      <c r="AB41" s="105">
        <v>0.0</v>
      </c>
      <c r="AC41" s="105">
        <v>0.0</v>
      </c>
      <c r="AD41" s="105">
        <v>0.0</v>
      </c>
      <c r="AE41" s="106">
        <v>0.0</v>
      </c>
      <c r="AF41" s="106">
        <v>0.0</v>
      </c>
      <c r="AG41" s="107"/>
      <c r="AH41" s="105">
        <v>0.0</v>
      </c>
      <c r="AI41" s="105">
        <v>0.0</v>
      </c>
      <c r="AJ41" s="105">
        <v>0.0</v>
      </c>
      <c r="AK41" s="105">
        <v>0.0</v>
      </c>
      <c r="AL41" s="105">
        <v>0.0</v>
      </c>
      <c r="AM41" s="105">
        <v>0.0</v>
      </c>
      <c r="AN41" s="106">
        <v>0.0</v>
      </c>
      <c r="AO41" s="106">
        <v>0.0</v>
      </c>
      <c r="AP41" s="107"/>
      <c r="AQ41" s="105">
        <v>0.0</v>
      </c>
      <c r="AR41" s="105">
        <v>0.0</v>
      </c>
      <c r="AS41" s="105">
        <v>0.0</v>
      </c>
      <c r="AT41" s="105">
        <v>0.0</v>
      </c>
      <c r="AU41" s="105">
        <v>0.0</v>
      </c>
      <c r="AV41" s="105">
        <v>0.0</v>
      </c>
      <c r="AW41" s="345">
        <v>0.0</v>
      </c>
      <c r="AX41" s="345">
        <v>0.0</v>
      </c>
      <c r="AY41" s="110"/>
      <c r="AZ41" s="108">
        <f t="shared" ref="AZ41:BB41" si="31">sum(AD41+AM41+AV41)</f>
        <v>0</v>
      </c>
      <c r="BA41" s="109">
        <f t="shared" si="31"/>
        <v>0</v>
      </c>
      <c r="BB41" s="109">
        <f t="shared" si="31"/>
        <v>0</v>
      </c>
      <c r="BC41" s="107"/>
      <c r="BD41" s="107"/>
      <c r="BE41" s="107"/>
    </row>
    <row r="42" ht="14.25" customHeight="1">
      <c r="A42" s="103"/>
      <c r="B42" s="104">
        <f t="shared" si="4"/>
        <v>44650</v>
      </c>
      <c r="C42" s="97"/>
      <c r="D42" s="105" t="s">
        <v>119</v>
      </c>
      <c r="E42" s="105"/>
      <c r="F42" s="105"/>
      <c r="G42" s="106">
        <v>0.0</v>
      </c>
      <c r="H42" s="105">
        <v>4.0</v>
      </c>
      <c r="I42" s="105">
        <v>28.0</v>
      </c>
      <c r="J42" s="105">
        <v>14.0</v>
      </c>
      <c r="K42" s="105">
        <v>2.0</v>
      </c>
      <c r="L42" s="107"/>
      <c r="M42" s="105">
        <v>0.0</v>
      </c>
      <c r="N42" s="105">
        <v>0.0</v>
      </c>
      <c r="O42" s="105">
        <v>0.0</v>
      </c>
      <c r="P42" s="105">
        <v>0.0</v>
      </c>
      <c r="Q42" s="105">
        <v>0.0</v>
      </c>
      <c r="R42" s="107"/>
      <c r="S42" s="105">
        <v>0.0</v>
      </c>
      <c r="T42" s="105">
        <v>0.0</v>
      </c>
      <c r="U42" s="105">
        <v>0.0</v>
      </c>
      <c r="V42" s="105">
        <v>0.0</v>
      </c>
      <c r="W42" s="105">
        <v>0.0</v>
      </c>
      <c r="X42" s="293">
        <f t="shared" si="2"/>
        <v>2</v>
      </c>
      <c r="Y42" s="107"/>
      <c r="Z42" s="105">
        <v>0.0</v>
      </c>
      <c r="AA42" s="105">
        <v>0.0</v>
      </c>
      <c r="AB42" s="105">
        <v>0.0</v>
      </c>
      <c r="AC42" s="105">
        <v>0.0</v>
      </c>
      <c r="AD42" s="105">
        <v>0.0</v>
      </c>
      <c r="AE42" s="106">
        <v>0.0</v>
      </c>
      <c r="AF42" s="106">
        <v>0.0</v>
      </c>
      <c r="AG42" s="107"/>
      <c r="AH42" s="105">
        <v>0.0</v>
      </c>
      <c r="AI42" s="105">
        <v>0.0</v>
      </c>
      <c r="AJ42" s="105">
        <v>0.0</v>
      </c>
      <c r="AK42" s="105">
        <v>0.0</v>
      </c>
      <c r="AL42" s="105">
        <v>0.0</v>
      </c>
      <c r="AM42" s="105">
        <v>0.0</v>
      </c>
      <c r="AN42" s="106">
        <v>0.0</v>
      </c>
      <c r="AO42" s="106">
        <v>0.0</v>
      </c>
      <c r="AP42" s="107"/>
      <c r="AQ42" s="105">
        <v>0.0</v>
      </c>
      <c r="AR42" s="105">
        <v>0.0</v>
      </c>
      <c r="AS42" s="105">
        <v>0.0</v>
      </c>
      <c r="AT42" s="105">
        <v>0.0</v>
      </c>
      <c r="AU42" s="105">
        <v>0.0</v>
      </c>
      <c r="AV42" s="105">
        <v>0.0</v>
      </c>
      <c r="AW42" s="345">
        <v>0.0</v>
      </c>
      <c r="AX42" s="345">
        <v>0.0</v>
      </c>
      <c r="AY42" s="110"/>
      <c r="AZ42" s="108">
        <f t="shared" ref="AZ42:BB42" si="32">sum(AD42+AM42+AV42)</f>
        <v>0</v>
      </c>
      <c r="BA42" s="109">
        <f t="shared" si="32"/>
        <v>0</v>
      </c>
      <c r="BB42" s="109">
        <f t="shared" si="32"/>
        <v>0</v>
      </c>
      <c r="BC42" s="107"/>
      <c r="BD42" s="107"/>
      <c r="BE42" s="107"/>
    </row>
    <row r="43" ht="14.25" customHeight="1">
      <c r="A43" s="103"/>
      <c r="B43" s="104">
        <f t="shared" si="4"/>
        <v>44651</v>
      </c>
      <c r="C43" s="97"/>
      <c r="D43" s="105" t="s">
        <v>119</v>
      </c>
      <c r="E43" s="105"/>
      <c r="F43" s="105"/>
      <c r="G43" s="106">
        <v>0.0</v>
      </c>
      <c r="H43" s="105">
        <v>6.0</v>
      </c>
      <c r="I43" s="105">
        <v>15.0</v>
      </c>
      <c r="J43" s="105">
        <v>10.0</v>
      </c>
      <c r="K43" s="105">
        <v>3.0</v>
      </c>
      <c r="L43" s="107"/>
      <c r="M43" s="105">
        <v>0.0</v>
      </c>
      <c r="N43" s="105">
        <v>0.0</v>
      </c>
      <c r="O43" s="105">
        <v>0.0</v>
      </c>
      <c r="P43" s="105">
        <v>0.0</v>
      </c>
      <c r="Q43" s="105">
        <v>0.0</v>
      </c>
      <c r="R43" s="107"/>
      <c r="S43" s="105">
        <v>0.0</v>
      </c>
      <c r="T43" s="105">
        <v>0.0</v>
      </c>
      <c r="U43" s="105">
        <v>0.0</v>
      </c>
      <c r="V43" s="105">
        <v>0.0</v>
      </c>
      <c r="W43" s="105">
        <v>0.0</v>
      </c>
      <c r="X43" s="293">
        <f t="shared" si="2"/>
        <v>3</v>
      </c>
      <c r="Y43" s="107"/>
      <c r="Z43" s="105">
        <v>0.0</v>
      </c>
      <c r="AA43" s="105">
        <v>0.0</v>
      </c>
      <c r="AB43" s="105">
        <v>0.0</v>
      </c>
      <c r="AC43" s="105">
        <v>0.0</v>
      </c>
      <c r="AD43" s="105">
        <v>0.0</v>
      </c>
      <c r="AE43" s="106">
        <v>0.0</v>
      </c>
      <c r="AF43" s="106">
        <v>0.0</v>
      </c>
      <c r="AG43" s="107"/>
      <c r="AH43" s="105">
        <v>0.0</v>
      </c>
      <c r="AI43" s="105">
        <v>0.0</v>
      </c>
      <c r="AJ43" s="105">
        <v>0.0</v>
      </c>
      <c r="AK43" s="105">
        <v>0.0</v>
      </c>
      <c r="AL43" s="105">
        <v>0.0</v>
      </c>
      <c r="AM43" s="105">
        <v>0.0</v>
      </c>
      <c r="AN43" s="106">
        <v>0.0</v>
      </c>
      <c r="AO43" s="106">
        <v>0.0</v>
      </c>
      <c r="AP43" s="107"/>
      <c r="AQ43" s="105">
        <v>0.0</v>
      </c>
      <c r="AR43" s="105">
        <v>0.0</v>
      </c>
      <c r="AS43" s="105">
        <v>0.0</v>
      </c>
      <c r="AT43" s="105">
        <v>0.0</v>
      </c>
      <c r="AU43" s="105">
        <v>0.0</v>
      </c>
      <c r="AV43" s="105">
        <v>0.0</v>
      </c>
      <c r="AW43" s="345">
        <v>0.0</v>
      </c>
      <c r="AX43" s="345">
        <v>0.0</v>
      </c>
      <c r="AY43" s="110"/>
      <c r="AZ43" s="108">
        <f t="shared" ref="AZ43:BB43" si="33">sum(AD43+AM43+AV43)</f>
        <v>0</v>
      </c>
      <c r="BA43" s="109">
        <f t="shared" si="33"/>
        <v>0</v>
      </c>
      <c r="BB43" s="109">
        <f t="shared" si="33"/>
        <v>0</v>
      </c>
      <c r="BC43" s="107"/>
      <c r="BD43" s="107"/>
      <c r="BE43" s="107"/>
    </row>
    <row r="44" ht="15.75" customHeight="1">
      <c r="A44" s="97"/>
      <c r="B44" s="97"/>
      <c r="C44" s="112" t="s">
        <v>120</v>
      </c>
      <c r="D44" s="113">
        <f>sum(D46-D45)</f>
        <v>0</v>
      </c>
      <c r="E44" s="3"/>
      <c r="F44" s="114" t="s">
        <v>121</v>
      </c>
      <c r="G44" s="115">
        <f t="shared" ref="G44:K44" si="34">SUM(G13:G43)</f>
        <v>0</v>
      </c>
      <c r="H44" s="116">
        <f t="shared" si="34"/>
        <v>173</v>
      </c>
      <c r="I44" s="117">
        <f t="shared" si="34"/>
        <v>678</v>
      </c>
      <c r="J44" s="117">
        <f t="shared" si="34"/>
        <v>338</v>
      </c>
      <c r="K44" s="117">
        <f t="shared" si="34"/>
        <v>48</v>
      </c>
      <c r="L44" s="118"/>
      <c r="M44" s="117">
        <f t="shared" ref="M44:Q44" si="35">SUM(M13:M43)</f>
        <v>0</v>
      </c>
      <c r="N44" s="117">
        <f t="shared" si="35"/>
        <v>0</v>
      </c>
      <c r="O44" s="117">
        <f t="shared" si="35"/>
        <v>0</v>
      </c>
      <c r="P44" s="117">
        <f t="shared" si="35"/>
        <v>0</v>
      </c>
      <c r="Q44" s="117">
        <f t="shared" si="35"/>
        <v>0</v>
      </c>
      <c r="R44" s="295"/>
      <c r="S44" s="117">
        <f t="shared" ref="S44:X44" si="36">SUM(S13:S43)</f>
        <v>0</v>
      </c>
      <c r="T44" s="117">
        <f t="shared" si="36"/>
        <v>0</v>
      </c>
      <c r="U44" s="117">
        <f t="shared" si="36"/>
        <v>0</v>
      </c>
      <c r="V44" s="117">
        <f t="shared" si="36"/>
        <v>0</v>
      </c>
      <c r="W44" s="117">
        <f t="shared" si="36"/>
        <v>0</v>
      </c>
      <c r="X44" s="117">
        <f t="shared" si="36"/>
        <v>48</v>
      </c>
      <c r="Y44" s="118"/>
      <c r="Z44" s="117">
        <f t="shared" ref="Z44:AF44" si="37">SUM(Z13:Z43)</f>
        <v>108</v>
      </c>
      <c r="AA44" s="117">
        <f t="shared" si="37"/>
        <v>50</v>
      </c>
      <c r="AB44" s="117">
        <f t="shared" si="37"/>
        <v>58</v>
      </c>
      <c r="AC44" s="117">
        <f t="shared" si="37"/>
        <v>5</v>
      </c>
      <c r="AD44" s="117">
        <f t="shared" si="37"/>
        <v>14</v>
      </c>
      <c r="AE44" s="119">
        <f t="shared" si="37"/>
        <v>20544</v>
      </c>
      <c r="AF44" s="119">
        <f t="shared" si="37"/>
        <v>25694</v>
      </c>
      <c r="AG44" s="118"/>
      <c r="AH44" s="117">
        <f t="shared" ref="AH44:AO44" si="38">SUM(AH13:AH43)</f>
        <v>12</v>
      </c>
      <c r="AI44" s="117">
        <f t="shared" si="38"/>
        <v>3</v>
      </c>
      <c r="AJ44" s="117">
        <f t="shared" si="38"/>
        <v>9</v>
      </c>
      <c r="AK44" s="117">
        <f t="shared" si="38"/>
        <v>0</v>
      </c>
      <c r="AL44" s="117">
        <f t="shared" si="38"/>
        <v>0</v>
      </c>
      <c r="AM44" s="117">
        <f t="shared" si="38"/>
        <v>0</v>
      </c>
      <c r="AN44" s="119">
        <f t="shared" si="38"/>
        <v>0</v>
      </c>
      <c r="AO44" s="119">
        <f t="shared" si="38"/>
        <v>0</v>
      </c>
      <c r="AP44" s="296"/>
      <c r="AQ44" s="120">
        <f t="shared" ref="AQ44:AX44" si="39">SUM(AQ13:AQ43)</f>
        <v>54</v>
      </c>
      <c r="AR44" s="120">
        <f t="shared" si="39"/>
        <v>37</v>
      </c>
      <c r="AS44" s="117">
        <f t="shared" si="39"/>
        <v>12</v>
      </c>
      <c r="AT44" s="120">
        <f t="shared" si="39"/>
        <v>0</v>
      </c>
      <c r="AU44" s="120">
        <f t="shared" si="39"/>
        <v>13</v>
      </c>
      <c r="AV44" s="120">
        <f t="shared" si="39"/>
        <v>22</v>
      </c>
      <c r="AW44" s="121">
        <f t="shared" si="39"/>
        <v>33835</v>
      </c>
      <c r="AX44" s="121">
        <f t="shared" si="39"/>
        <v>40335</v>
      </c>
      <c r="AY44" s="110"/>
      <c r="AZ44" s="120">
        <f t="shared" ref="AZ44:BB44" si="40">SUM(AZ13:AZ43)</f>
        <v>36</v>
      </c>
      <c r="BA44" s="121">
        <f t="shared" si="40"/>
        <v>54379</v>
      </c>
      <c r="BB44" s="121">
        <f t="shared" si="40"/>
        <v>66029</v>
      </c>
      <c r="BC44" s="122"/>
      <c r="BD44" s="122"/>
      <c r="BE44" s="122"/>
    </row>
    <row r="45" ht="15.75" customHeight="1">
      <c r="A45" s="3"/>
      <c r="B45" s="97"/>
      <c r="C45" s="123" t="s">
        <v>122</v>
      </c>
      <c r="D45" s="124">
        <f>MIN(D13:D43)</f>
        <v>0</v>
      </c>
      <c r="E45" s="3"/>
      <c r="F45" s="3"/>
      <c r="G45" s="97"/>
      <c r="H45" s="97"/>
      <c r="I45" s="125"/>
      <c r="J45" s="95"/>
      <c r="K45" s="95"/>
      <c r="L45" s="107"/>
      <c r="M45" s="3"/>
      <c r="N45" s="95"/>
      <c r="O45" s="95"/>
      <c r="P45" s="95"/>
      <c r="Q45" s="95"/>
      <c r="R45" s="297"/>
      <c r="S45" s="3"/>
      <c r="T45" s="95"/>
      <c r="U45" s="95"/>
      <c r="V45" s="95"/>
      <c r="W45" s="95"/>
      <c r="X45" s="3"/>
      <c r="Y45" s="127"/>
      <c r="Z45" s="3"/>
      <c r="AA45" s="3"/>
      <c r="AB45" s="3"/>
      <c r="AC45" s="3"/>
      <c r="AD45" s="128" t="s">
        <v>123</v>
      </c>
      <c r="AE45" s="129">
        <f>IFERROR(AE44/AD44,0)</f>
        <v>1467.428571</v>
      </c>
      <c r="AF45" s="129">
        <f>IFERROR((AF44/AD44),0)</f>
        <v>1835.285714</v>
      </c>
      <c r="AG45" s="127"/>
      <c r="AH45" s="3"/>
      <c r="AI45" s="3"/>
      <c r="AJ45" s="3"/>
      <c r="AK45" s="3"/>
      <c r="AL45" s="3"/>
      <c r="AM45" s="128" t="s">
        <v>123</v>
      </c>
      <c r="AN45" s="129">
        <f>IFERROR(AN44/AM44,0)</f>
        <v>0</v>
      </c>
      <c r="AO45" s="129">
        <f>IFERROR((AO44/AM44),0)</f>
        <v>0</v>
      </c>
      <c r="AP45" s="3"/>
      <c r="AQ45" s="3"/>
      <c r="AR45" s="3"/>
      <c r="AS45" s="3"/>
      <c r="AT45" s="3"/>
      <c r="AU45" s="3"/>
      <c r="AV45" s="128" t="s">
        <v>123</v>
      </c>
      <c r="AW45" s="129">
        <f>IFERROR(AW44/AV44,0)</f>
        <v>1537.954545</v>
      </c>
      <c r="AX45" s="129">
        <f>IFERROR((AX44/AV44),0)</f>
        <v>1833.409091</v>
      </c>
      <c r="AY45" s="110"/>
      <c r="AZ45" s="128" t="s">
        <v>123</v>
      </c>
      <c r="BA45" s="129">
        <f>IFERROR(BA44/AZ44,0)</f>
        <v>1510.527778</v>
      </c>
      <c r="BB45" s="129">
        <f>IFERROR((BB44/AZ44),0)</f>
        <v>1834.138889</v>
      </c>
      <c r="BC45" s="3"/>
      <c r="BD45" s="3"/>
      <c r="BE45" s="3"/>
    </row>
    <row r="46" ht="15.75" customHeight="1">
      <c r="A46" s="3"/>
      <c r="B46" s="97"/>
      <c r="C46" s="123" t="s">
        <v>124</v>
      </c>
      <c r="D46" s="130">
        <f>MAX(D12:D42)</f>
        <v>0</v>
      </c>
      <c r="E46" s="3"/>
      <c r="F46" s="3"/>
      <c r="G46" s="97"/>
      <c r="H46" s="97"/>
      <c r="I46" s="125"/>
      <c r="J46" s="95"/>
      <c r="K46" s="95"/>
      <c r="L46" s="107"/>
      <c r="M46" s="3"/>
      <c r="N46" s="95"/>
      <c r="O46" s="95"/>
      <c r="P46" s="95"/>
      <c r="Q46" s="95"/>
      <c r="R46" s="297"/>
      <c r="S46" s="3"/>
      <c r="T46" s="95"/>
      <c r="U46" s="95"/>
      <c r="V46" s="95"/>
      <c r="W46" s="95"/>
      <c r="X46" s="3"/>
      <c r="Y46" s="127"/>
      <c r="Z46" s="3"/>
      <c r="AA46" s="3"/>
      <c r="AB46" s="3"/>
      <c r="AC46" s="3"/>
      <c r="AD46" s="3"/>
      <c r="AE46" s="3"/>
      <c r="AF46" s="3"/>
      <c r="AG46" s="127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110"/>
      <c r="AZ46" s="3"/>
      <c r="BA46" s="3"/>
      <c r="BB46" s="3"/>
      <c r="BC46" s="3"/>
      <c r="BD46" s="3"/>
      <c r="BE46" s="3"/>
    </row>
    <row r="47" ht="15.75" customHeight="1">
      <c r="A47" s="3"/>
      <c r="B47" s="97"/>
      <c r="C47" s="131"/>
      <c r="D47" s="132"/>
      <c r="E47" s="3"/>
      <c r="F47" s="3"/>
      <c r="G47" s="97"/>
      <c r="H47" s="97"/>
      <c r="I47" s="133" t="s">
        <v>204</v>
      </c>
      <c r="J47" s="16"/>
      <c r="K47" s="12"/>
      <c r="L47" s="107"/>
      <c r="M47" s="93" t="s">
        <v>196</v>
      </c>
      <c r="N47" s="84"/>
      <c r="O47" s="84"/>
      <c r="P47" s="84"/>
      <c r="Q47" s="85"/>
      <c r="R47" s="55"/>
      <c r="S47" s="93" t="s">
        <v>197</v>
      </c>
      <c r="T47" s="84"/>
      <c r="U47" s="84"/>
      <c r="V47" s="84"/>
      <c r="W47" s="85"/>
      <c r="X47" s="97"/>
      <c r="Y47" s="97"/>
      <c r="Z47" s="139" t="s">
        <v>243</v>
      </c>
      <c r="AA47" s="84"/>
      <c r="AB47" s="84"/>
      <c r="AC47" s="84"/>
      <c r="AD47" s="84"/>
      <c r="AE47" s="135"/>
      <c r="AF47" s="3"/>
      <c r="AG47" s="97"/>
      <c r="AH47" s="3"/>
      <c r="AI47" s="3"/>
      <c r="AJ47" s="3"/>
      <c r="AK47" s="3"/>
      <c r="AL47" s="3"/>
      <c r="AM47" s="3"/>
      <c r="AN47" s="135"/>
      <c r="AO47" s="3"/>
      <c r="AP47" s="95"/>
      <c r="AQ47" s="137"/>
      <c r="AR47" s="136" t="s">
        <v>127</v>
      </c>
      <c r="AS47" s="84"/>
      <c r="AT47" s="135"/>
      <c r="AU47" s="139" t="s">
        <v>199</v>
      </c>
      <c r="AV47" s="84"/>
      <c r="AW47" s="3"/>
      <c r="AX47" s="139" t="s">
        <v>95</v>
      </c>
      <c r="AY47" s="84"/>
      <c r="AZ47" s="148"/>
      <c r="BA47" s="136" t="s">
        <v>173</v>
      </c>
      <c r="BB47" s="85"/>
      <c r="BC47" s="3"/>
      <c r="BD47" s="3"/>
      <c r="BE47" s="3"/>
    </row>
    <row r="48" ht="41.25" customHeight="1">
      <c r="A48" s="3"/>
      <c r="B48" s="97"/>
      <c r="C48" s="97"/>
      <c r="D48" s="97"/>
      <c r="E48" s="97"/>
      <c r="F48" s="143" t="s">
        <v>129</v>
      </c>
      <c r="G48" s="84"/>
      <c r="H48" s="97"/>
      <c r="I48" s="144" t="s">
        <v>130</v>
      </c>
      <c r="J48" s="145"/>
      <c r="K48" s="146"/>
      <c r="L48" s="107"/>
      <c r="M48" s="143" t="s">
        <v>130</v>
      </c>
      <c r="N48" s="85"/>
      <c r="O48" s="97"/>
      <c r="P48" s="150" t="s">
        <v>175</v>
      </c>
      <c r="Q48" s="84"/>
      <c r="R48" s="107"/>
      <c r="S48" s="143" t="s">
        <v>130</v>
      </c>
      <c r="T48" s="85"/>
      <c r="U48" s="97"/>
      <c r="V48" s="150" t="s">
        <v>175</v>
      </c>
      <c r="W48" s="84"/>
      <c r="X48" s="97"/>
      <c r="Y48" s="97"/>
      <c r="Z48" s="150" t="s">
        <v>176</v>
      </c>
      <c r="AA48" s="85"/>
      <c r="AB48" s="148"/>
      <c r="AC48" s="150" t="s">
        <v>244</v>
      </c>
      <c r="AD48" s="85"/>
      <c r="AE48" s="149"/>
      <c r="AF48" s="3"/>
      <c r="AG48" s="97"/>
      <c r="AH48" s="3"/>
      <c r="AI48" s="3"/>
      <c r="AJ48" s="3"/>
      <c r="AK48" s="3"/>
      <c r="AL48" s="3"/>
      <c r="AM48" s="3"/>
      <c r="AN48" s="149"/>
      <c r="AO48" s="3"/>
      <c r="AP48" s="3"/>
      <c r="AQ48" s="151"/>
      <c r="AR48" s="150" t="s">
        <v>131</v>
      </c>
      <c r="AS48" s="84"/>
      <c r="AT48" s="263"/>
      <c r="AU48" s="150" t="s">
        <v>131</v>
      </c>
      <c r="AV48" s="85"/>
      <c r="AW48" s="3"/>
      <c r="AX48" s="150" t="s">
        <v>131</v>
      </c>
      <c r="AY48" s="85"/>
      <c r="AZ48" s="148"/>
      <c r="BA48" s="299" t="s">
        <v>177</v>
      </c>
      <c r="BB48" s="299" t="s">
        <v>178</v>
      </c>
      <c r="BC48" s="3"/>
      <c r="BD48" s="3"/>
      <c r="BE48" s="3"/>
    </row>
    <row r="49" ht="15.75" customHeight="1">
      <c r="A49" s="3"/>
      <c r="B49" s="97"/>
      <c r="C49" s="97"/>
      <c r="D49" s="97"/>
      <c r="E49" s="97"/>
      <c r="F49" s="155">
        <f>IFERROR(G44/H44,"-")</f>
        <v>0</v>
      </c>
      <c r="G49" s="63"/>
      <c r="H49" s="97"/>
      <c r="I49" s="156">
        <f>IFERROR(J44/I44,"-")</f>
        <v>0.4985250737</v>
      </c>
      <c r="J49" s="62"/>
      <c r="K49" s="63"/>
      <c r="L49" s="107"/>
      <c r="M49" s="156" t="str">
        <f>IFERROR(N44/M44,"-")</f>
        <v>-</v>
      </c>
      <c r="N49" s="63"/>
      <c r="O49" s="97"/>
      <c r="P49" s="156" t="str">
        <f>IFERROR(P44/O44,"-")</f>
        <v>-</v>
      </c>
      <c r="Q49" s="63"/>
      <c r="R49" s="107"/>
      <c r="S49" s="156" t="str">
        <f>IFERROR(T44/S44,"-")</f>
        <v>-</v>
      </c>
      <c r="T49" s="63"/>
      <c r="U49" s="97"/>
      <c r="V49" s="156" t="str">
        <f>IFERROR(V44/U44,"-")</f>
        <v>-</v>
      </c>
      <c r="W49" s="63"/>
      <c r="X49" s="97"/>
      <c r="Y49" s="97"/>
      <c r="Z49" s="156">
        <f>IFERROR((AA44+AI44+AR44)/(Z44+AH44+AQ44),"-")</f>
        <v>0.5172413793</v>
      </c>
      <c r="AA49" s="63"/>
      <c r="AB49" s="158"/>
      <c r="AC49" s="346">
        <f>IFERROR(AZ44/I4,"-")</f>
        <v>0.2080924855</v>
      </c>
      <c r="AD49" s="160"/>
      <c r="AE49" s="161"/>
      <c r="AF49" s="3"/>
      <c r="AG49" s="97"/>
      <c r="AH49" s="3"/>
      <c r="AI49" s="3"/>
      <c r="AJ49" s="3"/>
      <c r="AK49" s="3"/>
      <c r="AL49" s="3"/>
      <c r="AM49" s="3"/>
      <c r="AN49" s="161"/>
      <c r="AO49" s="3"/>
      <c r="AP49" s="3"/>
      <c r="AQ49" s="162"/>
      <c r="AR49" s="156">
        <f>IFERROR(AD44/AA44,"-")</f>
        <v>0.28</v>
      </c>
      <c r="AS49" s="63"/>
      <c r="AT49" s="266"/>
      <c r="AU49" s="156">
        <f>iferror(AM44/AI44,"-")</f>
        <v>0</v>
      </c>
      <c r="AV49" s="63"/>
      <c r="AW49" s="3"/>
      <c r="AX49" s="156">
        <f>IFERROR(AV44/AR44,"-")</f>
        <v>0.5945945946</v>
      </c>
      <c r="AY49" s="63"/>
      <c r="AZ49" s="164"/>
      <c r="BA49" s="300">
        <f>IFERROR(G44/(Z44+AI44+AR44),"-")</f>
        <v>0</v>
      </c>
      <c r="BB49" s="301" t="str">
        <f>IFERROR(BA44/G44,"-")</f>
        <v>-</v>
      </c>
      <c r="BC49" s="3"/>
      <c r="BD49" s="3"/>
      <c r="BE49" s="3"/>
    </row>
    <row r="50" ht="15.75" customHeight="1">
      <c r="A50" s="3"/>
      <c r="B50" s="97"/>
      <c r="C50" s="97"/>
      <c r="D50" s="97"/>
      <c r="E50" s="97"/>
      <c r="G50" s="160"/>
      <c r="H50" s="97"/>
      <c r="I50" s="171"/>
      <c r="K50" s="160"/>
      <c r="L50" s="107"/>
      <c r="M50" s="171"/>
      <c r="N50" s="160"/>
      <c r="O50" s="97"/>
      <c r="P50" s="171"/>
      <c r="Q50" s="160"/>
      <c r="R50" s="107"/>
      <c r="S50" s="171"/>
      <c r="T50" s="160"/>
      <c r="U50" s="97"/>
      <c r="V50" s="171"/>
      <c r="W50" s="160"/>
      <c r="X50" s="97"/>
      <c r="Y50" s="97"/>
      <c r="Z50" s="171"/>
      <c r="AA50" s="160"/>
      <c r="AB50" s="158"/>
      <c r="AD50" s="160"/>
      <c r="AE50" s="161"/>
      <c r="AF50" s="3"/>
      <c r="AG50" s="97"/>
      <c r="AH50" s="3"/>
      <c r="AI50" s="3"/>
      <c r="AJ50" s="3"/>
      <c r="AK50" s="3"/>
      <c r="AL50" s="3"/>
      <c r="AM50" s="3"/>
      <c r="AN50" s="161"/>
      <c r="AO50" s="3"/>
      <c r="AP50" s="3"/>
      <c r="AQ50" s="162"/>
      <c r="AR50" s="171"/>
      <c r="AS50" s="160"/>
      <c r="AT50" s="266"/>
      <c r="AU50" s="171"/>
      <c r="AV50" s="160"/>
      <c r="AW50" s="3"/>
      <c r="AX50" s="171"/>
      <c r="AY50" s="160"/>
      <c r="AZ50" s="173"/>
      <c r="BA50" s="173"/>
      <c r="BB50" s="173"/>
      <c r="BC50" s="3"/>
      <c r="BD50" s="3"/>
      <c r="BE50" s="3"/>
    </row>
    <row r="51" ht="15.0" customHeight="1">
      <c r="A51" s="3"/>
      <c r="B51" s="97"/>
      <c r="C51" s="97"/>
      <c r="D51" s="97"/>
      <c r="E51" s="97"/>
      <c r="F51" s="145"/>
      <c r="G51" s="146"/>
      <c r="H51" s="97"/>
      <c r="I51" s="175"/>
      <c r="J51" s="145"/>
      <c r="K51" s="146"/>
      <c r="L51" s="107"/>
      <c r="M51" s="175"/>
      <c r="N51" s="146"/>
      <c r="O51" s="97"/>
      <c r="P51" s="175"/>
      <c r="Q51" s="146"/>
      <c r="R51" s="107"/>
      <c r="S51" s="175"/>
      <c r="T51" s="146"/>
      <c r="U51" s="97"/>
      <c r="V51" s="175"/>
      <c r="W51" s="146"/>
      <c r="X51" s="97"/>
      <c r="Y51" s="97"/>
      <c r="Z51" s="175"/>
      <c r="AA51" s="146"/>
      <c r="AB51" s="158"/>
      <c r="AC51" s="145"/>
      <c r="AD51" s="146"/>
      <c r="AE51" s="166"/>
      <c r="AF51" s="3"/>
      <c r="AG51" s="97"/>
      <c r="AH51" s="3"/>
      <c r="AI51" s="3"/>
      <c r="AJ51" s="3"/>
      <c r="AK51" s="3"/>
      <c r="AL51" s="3"/>
      <c r="AM51" s="3"/>
      <c r="AN51" s="166"/>
      <c r="AO51" s="3"/>
      <c r="AP51" s="3"/>
      <c r="AQ51" s="162"/>
      <c r="AR51" s="175"/>
      <c r="AS51" s="146"/>
      <c r="AT51" s="266"/>
      <c r="AU51" s="175"/>
      <c r="AV51" s="146"/>
      <c r="AW51" s="3"/>
      <c r="AX51" s="175"/>
      <c r="AY51" s="146"/>
      <c r="AZ51" s="177"/>
      <c r="BA51" s="177"/>
      <c r="BB51" s="177"/>
      <c r="BC51" s="3"/>
      <c r="BD51" s="3"/>
      <c r="BE51" s="3"/>
    </row>
    <row r="52" ht="15.75" customHeight="1">
      <c r="A52" s="3"/>
      <c r="B52" s="3"/>
      <c r="C52" s="3"/>
      <c r="D52" s="3"/>
      <c r="E52" s="3"/>
      <c r="F52" s="143" t="s">
        <v>132</v>
      </c>
      <c r="G52" s="84"/>
      <c r="H52" s="3"/>
      <c r="I52" s="143" t="s">
        <v>133</v>
      </c>
      <c r="J52" s="84"/>
      <c r="K52" s="85"/>
      <c r="L52" s="107"/>
      <c r="M52" s="143" t="s">
        <v>179</v>
      </c>
      <c r="N52" s="85"/>
      <c r="O52" s="3"/>
      <c r="P52" s="143" t="s">
        <v>180</v>
      </c>
      <c r="Q52" s="84"/>
      <c r="R52" s="107"/>
      <c r="S52" s="143" t="s">
        <v>179</v>
      </c>
      <c r="T52" s="85"/>
      <c r="U52" s="3"/>
      <c r="V52" s="143" t="s">
        <v>180</v>
      </c>
      <c r="W52" s="84"/>
      <c r="X52" s="3"/>
      <c r="Y52" s="3"/>
      <c r="Z52" s="150" t="s">
        <v>134</v>
      </c>
      <c r="AA52" s="84"/>
      <c r="AB52" s="148"/>
      <c r="AC52" s="150" t="s">
        <v>131</v>
      </c>
      <c r="AD52" s="85"/>
      <c r="AE52" s="152"/>
      <c r="AF52" s="3"/>
      <c r="AG52" s="3"/>
      <c r="AH52" s="3"/>
      <c r="AI52" s="3"/>
      <c r="AJ52" s="3"/>
      <c r="AK52" s="3"/>
      <c r="AL52" s="3"/>
      <c r="AM52" s="3"/>
      <c r="AN52" s="152"/>
      <c r="AO52" s="3"/>
      <c r="AP52" s="3"/>
      <c r="AQ52" s="151"/>
      <c r="AR52" s="150" t="s">
        <v>134</v>
      </c>
      <c r="AS52" s="84"/>
      <c r="AT52" s="266"/>
      <c r="AU52" s="150" t="s">
        <v>134</v>
      </c>
      <c r="AV52" s="85"/>
      <c r="AW52" s="3"/>
      <c r="AX52" s="150" t="s">
        <v>134</v>
      </c>
      <c r="AY52" s="85"/>
      <c r="AZ52" s="148"/>
      <c r="BA52" s="299" t="s">
        <v>182</v>
      </c>
      <c r="BB52" s="299" t="s">
        <v>183</v>
      </c>
      <c r="BC52" s="3"/>
      <c r="BD52" s="3"/>
      <c r="BE52" s="3"/>
    </row>
    <row r="53" ht="15.75" customHeight="1">
      <c r="A53" s="3"/>
      <c r="B53" s="3"/>
      <c r="C53" s="3"/>
      <c r="D53" s="3"/>
      <c r="E53" s="3"/>
      <c r="F53" s="179">
        <f>IFERROR(I5/(I4),"-")</f>
        <v>3.919075145</v>
      </c>
      <c r="G53" s="63"/>
      <c r="H53" s="3"/>
      <c r="I53" s="180">
        <f>IFERROR(X44/J44,"-")</f>
        <v>0.1420118343</v>
      </c>
      <c r="J53" s="62"/>
      <c r="K53" s="63"/>
      <c r="L53" s="181"/>
      <c r="M53" s="180" t="str">
        <f>IFERROR(O44/N44,"-")</f>
        <v>-</v>
      </c>
      <c r="N53" s="63"/>
      <c r="O53" s="3"/>
      <c r="P53" s="156" t="str">
        <f>IFERROR(Q44/P44,"-")</f>
        <v>-</v>
      </c>
      <c r="Q53" s="63"/>
      <c r="R53" s="107"/>
      <c r="S53" s="180" t="str">
        <f>IFERROR(U44/T44,"-")</f>
        <v>-</v>
      </c>
      <c r="T53" s="63"/>
      <c r="U53" s="3"/>
      <c r="V53" s="156" t="str">
        <f>IFERROR(W44/V44,"-")</f>
        <v>-</v>
      </c>
      <c r="W53" s="63"/>
      <c r="X53" s="3"/>
      <c r="Y53" s="3"/>
      <c r="Z53" s="156">
        <f>IFERROR((AB44+AK44+AT44)/(Z44+AI44+AR44),"-")</f>
        <v>0.3918918919</v>
      </c>
      <c r="AA53" s="63"/>
      <c r="AB53" s="182"/>
      <c r="AC53" s="156">
        <f>IFERROR(AZ44/(Z44+AI44+AR44),"-")</f>
        <v>0.2432432432</v>
      </c>
      <c r="AD53" s="63"/>
      <c r="AE53" s="163"/>
      <c r="AF53" s="3"/>
      <c r="AG53" s="3"/>
      <c r="AH53" s="3"/>
      <c r="AI53" s="3"/>
      <c r="AJ53" s="3"/>
      <c r="AK53" s="3"/>
      <c r="AL53" s="3"/>
      <c r="AM53" s="3"/>
      <c r="AN53" s="163"/>
      <c r="AO53" s="3"/>
      <c r="AP53" s="3"/>
      <c r="AQ53" s="162"/>
      <c r="AR53" s="156">
        <f>iferror(AB44/Z44,"-")</f>
        <v>0.537037037</v>
      </c>
      <c r="AS53" s="63"/>
      <c r="AT53" s="266"/>
      <c r="AU53" s="156" t="str">
        <f>iferror(AM44/AK44,"-")</f>
        <v>-</v>
      </c>
      <c r="AV53" s="63"/>
      <c r="AW53" s="3"/>
      <c r="AX53" s="156">
        <f>IFERROR(AT44/AR44,"-")</f>
        <v>0</v>
      </c>
      <c r="AY53" s="63"/>
      <c r="AZ53" s="184"/>
      <c r="BA53" s="302">
        <f>IFERROR(G44/AZ44,"-")</f>
        <v>0</v>
      </c>
      <c r="BB53" s="303" t="str">
        <f>IFERROR(BB44/G44,"-")</f>
        <v>-</v>
      </c>
      <c r="BC53" s="3"/>
      <c r="BD53" s="3"/>
      <c r="BE53" s="3"/>
    </row>
    <row r="54" ht="15.75" customHeight="1">
      <c r="A54" s="3"/>
      <c r="B54" s="3"/>
      <c r="C54" s="3"/>
      <c r="D54" s="3"/>
      <c r="E54" s="3"/>
      <c r="G54" s="160"/>
      <c r="H54" s="3"/>
      <c r="I54" s="171"/>
      <c r="K54" s="160"/>
      <c r="L54" s="107"/>
      <c r="M54" s="171"/>
      <c r="N54" s="160"/>
      <c r="O54" s="3"/>
      <c r="P54" s="171"/>
      <c r="Q54" s="160"/>
      <c r="R54" s="55"/>
      <c r="S54" s="171"/>
      <c r="T54" s="160"/>
      <c r="U54" s="3"/>
      <c r="V54" s="171"/>
      <c r="W54" s="160"/>
      <c r="X54" s="3"/>
      <c r="Y54" s="3"/>
      <c r="Z54" s="171"/>
      <c r="AA54" s="160"/>
      <c r="AB54" s="182"/>
      <c r="AC54" s="171"/>
      <c r="AD54" s="160"/>
      <c r="AE54" s="171"/>
      <c r="AF54" s="3"/>
      <c r="AG54" s="3"/>
      <c r="AH54" s="3"/>
      <c r="AI54" s="3"/>
      <c r="AJ54" s="3"/>
      <c r="AK54" s="3"/>
      <c r="AL54" s="3"/>
      <c r="AM54" s="3"/>
      <c r="AN54" s="171"/>
      <c r="AO54" s="3"/>
      <c r="AP54" s="3"/>
      <c r="AQ54" s="162"/>
      <c r="AR54" s="171"/>
      <c r="AS54" s="160"/>
      <c r="AT54" s="266"/>
      <c r="AU54" s="171"/>
      <c r="AV54" s="160"/>
      <c r="AW54" s="3"/>
      <c r="AX54" s="171"/>
      <c r="AY54" s="160"/>
      <c r="AZ54" s="173"/>
      <c r="BA54" s="173"/>
      <c r="BB54" s="173"/>
      <c r="BC54" s="3"/>
      <c r="BD54" s="3"/>
      <c r="BE54" s="3"/>
    </row>
    <row r="55" ht="15.75" customHeight="1">
      <c r="A55" s="3"/>
      <c r="B55" s="3"/>
      <c r="C55" s="3"/>
      <c r="D55" s="3"/>
      <c r="E55" s="3"/>
      <c r="F55" s="145"/>
      <c r="G55" s="146"/>
      <c r="H55" s="3"/>
      <c r="I55" s="175"/>
      <c r="J55" s="145"/>
      <c r="K55" s="146"/>
      <c r="L55" s="107"/>
      <c r="M55" s="175"/>
      <c r="N55" s="146"/>
      <c r="O55" s="3"/>
      <c r="P55" s="175"/>
      <c r="Q55" s="146"/>
      <c r="R55" s="297"/>
      <c r="S55" s="175"/>
      <c r="T55" s="146"/>
      <c r="U55" s="3"/>
      <c r="V55" s="175"/>
      <c r="W55" s="146"/>
      <c r="X55" s="3"/>
      <c r="Y55" s="3"/>
      <c r="Z55" s="175"/>
      <c r="AA55" s="146"/>
      <c r="AB55" s="182"/>
      <c r="AC55" s="175"/>
      <c r="AD55" s="146"/>
      <c r="AE55" s="175"/>
      <c r="AF55" s="3"/>
      <c r="AG55" s="3"/>
      <c r="AH55" s="3"/>
      <c r="AI55" s="3"/>
      <c r="AJ55" s="3"/>
      <c r="AK55" s="3"/>
      <c r="AL55" s="3"/>
      <c r="AM55" s="3"/>
      <c r="AN55" s="175"/>
      <c r="AO55" s="3"/>
      <c r="AP55" s="3"/>
      <c r="AQ55" s="162"/>
      <c r="AR55" s="175"/>
      <c r="AS55" s="146"/>
      <c r="AT55" s="272"/>
      <c r="AU55" s="175"/>
      <c r="AV55" s="146"/>
      <c r="AW55" s="3"/>
      <c r="AX55" s="175"/>
      <c r="AY55" s="146"/>
      <c r="AZ55" s="177"/>
      <c r="BA55" s="177"/>
      <c r="BB55" s="177"/>
      <c r="BC55" s="3"/>
      <c r="BD55" s="3"/>
      <c r="BE55" s="3"/>
    </row>
    <row r="56" ht="15.75" customHeight="1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304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90"/>
      <c r="AR56" s="150" t="s">
        <v>135</v>
      </c>
      <c r="AS56" s="84"/>
      <c r="AT56" s="110"/>
      <c r="AU56" s="150" t="s">
        <v>135</v>
      </c>
      <c r="AV56" s="84"/>
      <c r="AW56" s="110"/>
      <c r="AX56" s="150" t="s">
        <v>135</v>
      </c>
      <c r="AY56" s="84"/>
      <c r="AZ56" s="110"/>
      <c r="BA56" s="110"/>
      <c r="BB56" s="110"/>
      <c r="BC56" s="110"/>
      <c r="BD56" s="110"/>
      <c r="BE56" s="110"/>
    </row>
    <row r="57" ht="15.75" customHeight="1">
      <c r="A57" s="110"/>
      <c r="B57" s="110"/>
      <c r="C57" s="110"/>
      <c r="D57" s="110"/>
      <c r="E57" s="110"/>
      <c r="F57" s="110"/>
      <c r="G57" s="110"/>
      <c r="H57" s="110"/>
      <c r="I57" s="110"/>
      <c r="J57" s="191" t="s">
        <v>136</v>
      </c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93"/>
      <c r="AB57" s="84"/>
      <c r="AC57" s="85"/>
      <c r="AD57" s="190"/>
      <c r="AE57" s="190"/>
      <c r="AF57" s="190"/>
      <c r="AG57" s="110"/>
      <c r="AH57" s="110"/>
      <c r="AI57" s="102"/>
      <c r="AJ57" s="193"/>
      <c r="AK57" s="84"/>
      <c r="AL57" s="85"/>
      <c r="AM57" s="190"/>
      <c r="AN57" s="190"/>
      <c r="AO57" s="190"/>
      <c r="AP57" s="190"/>
      <c r="AQ57" s="110"/>
      <c r="AR57" s="156">
        <f>iferror(AA44/Z44,"-")</f>
        <v>0.462962963</v>
      </c>
      <c r="AS57" s="63"/>
      <c r="AT57" s="110"/>
      <c r="AU57" s="156">
        <f>iferror(AI44/AH44,"-")</f>
        <v>0.25</v>
      </c>
      <c r="AV57" s="63"/>
      <c r="AW57" s="110"/>
      <c r="AX57" s="156">
        <f>iferror(AR44/AQ44,"-")</f>
        <v>0.6851851852</v>
      </c>
      <c r="AY57" s="63"/>
      <c r="AZ57" s="110"/>
      <c r="BA57" s="110"/>
      <c r="BB57" s="110"/>
      <c r="BC57" s="110"/>
      <c r="BD57" s="110"/>
      <c r="BE57" s="110"/>
    </row>
    <row r="58" ht="15.75" customHeight="1">
      <c r="A58" s="110"/>
      <c r="B58" s="110"/>
      <c r="C58" s="110"/>
      <c r="D58" s="110"/>
      <c r="E58" s="110"/>
      <c r="F58" s="110"/>
      <c r="G58" s="110"/>
      <c r="H58" s="110"/>
      <c r="I58" s="110"/>
      <c r="J58" s="194" t="s">
        <v>137</v>
      </c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63"/>
      <c r="AB58" s="62"/>
      <c r="AC58" s="63"/>
      <c r="AD58" s="190"/>
      <c r="AE58" s="190"/>
      <c r="AF58" s="190"/>
      <c r="AG58" s="110"/>
      <c r="AH58" s="110"/>
      <c r="AI58" s="196"/>
      <c r="AJ58" s="163"/>
      <c r="AK58" s="62"/>
      <c r="AL58" s="63"/>
      <c r="AM58" s="190"/>
      <c r="AN58" s="190"/>
      <c r="AO58" s="190"/>
      <c r="AP58" s="190"/>
      <c r="AQ58" s="110"/>
      <c r="AR58" s="171"/>
      <c r="AS58" s="160"/>
      <c r="AT58" s="110"/>
      <c r="AU58" s="171"/>
      <c r="AV58" s="160"/>
      <c r="AW58" s="110"/>
      <c r="AX58" s="171"/>
      <c r="AY58" s="160"/>
      <c r="AZ58" s="138"/>
      <c r="BA58" s="84"/>
      <c r="BB58" s="84"/>
      <c r="BC58" s="85"/>
      <c r="BD58" s="110"/>
      <c r="BE58" s="110"/>
    </row>
    <row r="59" ht="15.75" customHeight="1">
      <c r="A59" s="110"/>
      <c r="B59" s="110"/>
      <c r="C59" s="110"/>
      <c r="D59" s="110"/>
      <c r="E59" s="110"/>
      <c r="F59" s="110"/>
      <c r="G59" s="110"/>
      <c r="H59" s="110"/>
      <c r="I59" s="110"/>
      <c r="J59" s="198" t="s">
        <v>138</v>
      </c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71"/>
      <c r="AC59" s="160"/>
      <c r="AD59" s="190"/>
      <c r="AE59" s="190"/>
      <c r="AF59" s="190"/>
      <c r="AG59" s="110"/>
      <c r="AH59" s="110"/>
      <c r="AI59" s="196"/>
      <c r="AJ59" s="171"/>
      <c r="AL59" s="160"/>
      <c r="AM59" s="190"/>
      <c r="AN59" s="190"/>
      <c r="AO59" s="190"/>
      <c r="AP59" s="190"/>
      <c r="AQ59" s="110"/>
      <c r="AR59" s="175"/>
      <c r="AS59" s="146"/>
      <c r="AT59" s="110"/>
      <c r="AU59" s="175"/>
      <c r="AV59" s="146"/>
      <c r="AW59" s="110"/>
      <c r="AX59" s="175"/>
      <c r="AY59" s="146"/>
      <c r="AZ59" s="152"/>
      <c r="BA59" s="85"/>
      <c r="BB59" s="152"/>
      <c r="BC59" s="85"/>
      <c r="BD59" s="110"/>
      <c r="BE59" s="110"/>
    </row>
    <row r="60" ht="15.75" customHeight="1">
      <c r="A60" s="110"/>
      <c r="B60" s="110"/>
      <c r="C60" s="110"/>
      <c r="D60" s="110"/>
      <c r="E60" s="110"/>
      <c r="F60" s="110"/>
      <c r="G60" s="110"/>
      <c r="H60" s="110"/>
      <c r="I60" s="110"/>
      <c r="J60" s="20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75"/>
      <c r="AB60" s="145"/>
      <c r="AC60" s="146"/>
      <c r="AD60" s="190"/>
      <c r="AE60" s="190"/>
      <c r="AF60" s="190"/>
      <c r="AG60" s="110"/>
      <c r="AH60" s="110"/>
      <c r="AI60" s="196"/>
      <c r="AJ60" s="175"/>
      <c r="AK60" s="145"/>
      <c r="AL60" s="146"/>
      <c r="AM60" s="190"/>
      <c r="AN60" s="190"/>
      <c r="AO60" s="190"/>
      <c r="AP60" s="190"/>
      <c r="AQ60" s="110"/>
      <c r="AR60" s="110"/>
      <c r="AS60" s="110"/>
      <c r="AT60" s="110"/>
      <c r="AU60" s="110"/>
      <c r="AV60" s="110"/>
      <c r="AW60" s="110"/>
      <c r="AX60" s="110"/>
      <c r="AY60" s="110"/>
      <c r="AZ60" s="163"/>
      <c r="BA60" s="63"/>
      <c r="BB60" s="163"/>
      <c r="BC60" s="63"/>
      <c r="BD60" s="110"/>
      <c r="BE60" s="110"/>
    </row>
    <row r="61" ht="15.75" customHeight="1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  <c r="AA61" s="110"/>
      <c r="AB61" s="110"/>
      <c r="AC61" s="110"/>
      <c r="AD61" s="190"/>
      <c r="AE61" s="190"/>
      <c r="AF61" s="190"/>
      <c r="AG61" s="110"/>
      <c r="AH61" s="110"/>
      <c r="AI61" s="110"/>
      <c r="AJ61" s="110"/>
      <c r="AK61" s="110"/>
      <c r="AL61" s="110"/>
      <c r="AM61" s="190"/>
      <c r="AN61" s="190"/>
      <c r="AO61" s="190"/>
      <c r="AP61" s="190"/>
      <c r="AQ61" s="110"/>
      <c r="AR61" s="110"/>
      <c r="AS61" s="110"/>
      <c r="AT61" s="110"/>
      <c r="AU61" s="110"/>
      <c r="AV61" s="110"/>
      <c r="AW61" s="110"/>
      <c r="AX61" s="110"/>
      <c r="AY61" s="110"/>
      <c r="AZ61" s="171"/>
      <c r="BA61" s="160"/>
      <c r="BB61" s="171"/>
      <c r="BC61" s="160"/>
      <c r="BD61" s="110"/>
      <c r="BE61" s="110"/>
    </row>
    <row r="62" ht="15.75" customHeight="1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90"/>
      <c r="AE62" s="190"/>
      <c r="AF62" s="190"/>
      <c r="AG62" s="110"/>
      <c r="AH62" s="110"/>
      <c r="AI62" s="110"/>
      <c r="AJ62" s="110"/>
      <c r="AK62" s="110"/>
      <c r="AL62" s="110"/>
      <c r="AM62" s="190"/>
      <c r="AN62" s="190"/>
      <c r="AO62" s="190"/>
      <c r="AP62" s="190"/>
      <c r="AQ62" s="110"/>
      <c r="AR62" s="110"/>
      <c r="AS62" s="110"/>
      <c r="AT62" s="110"/>
      <c r="AU62" s="110"/>
      <c r="AV62" s="110"/>
      <c r="AW62" s="110"/>
      <c r="AX62" s="110"/>
      <c r="AY62" s="110"/>
      <c r="AZ62" s="175"/>
      <c r="BA62" s="146"/>
      <c r="BB62" s="175"/>
      <c r="BC62" s="146"/>
      <c r="BD62" s="110"/>
      <c r="BE62" s="110"/>
    </row>
    <row r="63" ht="15.75" customHeight="1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  <c r="AA63" s="110"/>
      <c r="AB63" s="110"/>
      <c r="AC63" s="110"/>
      <c r="AD63" s="190"/>
      <c r="AE63" s="190"/>
      <c r="AF63" s="190"/>
      <c r="AG63" s="110"/>
      <c r="AH63" s="110"/>
      <c r="AI63" s="110"/>
      <c r="AJ63" s="110"/>
      <c r="AK63" s="110"/>
      <c r="AL63" s="110"/>
      <c r="AM63" s="190"/>
      <c r="AN63" s="190"/>
      <c r="AO63" s="190"/>
      <c r="AP63" s="190"/>
      <c r="AQ63" s="110"/>
      <c r="AR63" s="110"/>
      <c r="AS63" s="110"/>
      <c r="AT63" s="110"/>
      <c r="AU63" s="110"/>
      <c r="AV63" s="110"/>
      <c r="AW63" s="110"/>
      <c r="AX63" s="110"/>
      <c r="AY63" s="110"/>
      <c r="AZ63" s="152"/>
      <c r="BA63" s="85"/>
      <c r="BB63" s="152"/>
      <c r="BC63" s="85"/>
      <c r="BD63" s="110"/>
      <c r="BE63" s="110"/>
    </row>
    <row r="64" ht="15.75" customHeight="1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90"/>
      <c r="AE64" s="190"/>
      <c r="AF64" s="190"/>
      <c r="AG64" s="110"/>
      <c r="AH64" s="110"/>
      <c r="AI64" s="110"/>
      <c r="AJ64" s="110"/>
      <c r="AK64" s="110"/>
      <c r="AL64" s="110"/>
      <c r="AM64" s="190"/>
      <c r="AN64" s="190"/>
      <c r="AO64" s="190"/>
      <c r="AP64" s="190"/>
      <c r="AQ64" s="110"/>
      <c r="AR64" s="110"/>
      <c r="AS64" s="110"/>
      <c r="AT64" s="110"/>
      <c r="AU64" s="110"/>
      <c r="AV64" s="110"/>
      <c r="AW64" s="110"/>
      <c r="AX64" s="110"/>
      <c r="AY64" s="110"/>
      <c r="AZ64" s="163"/>
      <c r="BA64" s="63"/>
      <c r="BB64" s="167"/>
      <c r="BC64" s="160"/>
      <c r="BD64" s="110"/>
      <c r="BE64" s="110"/>
    </row>
    <row r="65" ht="15.75" customHeight="1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10"/>
      <c r="AC65" s="110"/>
      <c r="AD65" s="190"/>
      <c r="AE65" s="190"/>
      <c r="AF65" s="190"/>
      <c r="AG65" s="110"/>
      <c r="AH65" s="110"/>
      <c r="AI65" s="110"/>
      <c r="AJ65" s="110"/>
      <c r="AK65" s="110"/>
      <c r="AL65" s="110"/>
      <c r="AM65" s="190"/>
      <c r="AN65" s="190"/>
      <c r="AO65" s="190"/>
      <c r="AP65" s="190"/>
      <c r="AQ65" s="110"/>
      <c r="AR65" s="110"/>
      <c r="AS65" s="110"/>
      <c r="AT65" s="110"/>
      <c r="AU65" s="110"/>
      <c r="AV65" s="110"/>
      <c r="AW65" s="110"/>
      <c r="AX65" s="110"/>
      <c r="AY65" s="110"/>
      <c r="AZ65" s="171"/>
      <c r="BA65" s="160"/>
      <c r="BC65" s="160"/>
      <c r="BD65" s="110"/>
      <c r="BE65" s="110"/>
    </row>
    <row r="66" ht="15.75" customHeight="1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  <c r="AZ66" s="175"/>
      <c r="BA66" s="146"/>
      <c r="BB66" s="145"/>
      <c r="BC66" s="146"/>
      <c r="BD66" s="110"/>
      <c r="BE66" s="110"/>
    </row>
    <row r="67" ht="15.75" customHeight="1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S11:W11"/>
    <mergeCell ref="Z11:AF11"/>
    <mergeCell ref="AH11:AO11"/>
    <mergeCell ref="AQ11:AX11"/>
    <mergeCell ref="G6:H6"/>
    <mergeCell ref="G7:H7"/>
    <mergeCell ref="G8:H8"/>
    <mergeCell ref="G9:H9"/>
    <mergeCell ref="AZ9:BB10"/>
    <mergeCell ref="I11:K11"/>
    <mergeCell ref="M11:Q11"/>
    <mergeCell ref="AZ11:BB11"/>
    <mergeCell ref="B1:B2"/>
    <mergeCell ref="G2:K2"/>
    <mergeCell ref="A3:B4"/>
    <mergeCell ref="G3:K3"/>
    <mergeCell ref="G4:H4"/>
    <mergeCell ref="A5:B5"/>
    <mergeCell ref="G5:H5"/>
    <mergeCell ref="M47:Q47"/>
    <mergeCell ref="S47:W47"/>
    <mergeCell ref="Z47:AD47"/>
    <mergeCell ref="AR47:AS47"/>
    <mergeCell ref="AU47:AV47"/>
    <mergeCell ref="AX47:AY47"/>
    <mergeCell ref="BA47:BB47"/>
    <mergeCell ref="Z48:AA48"/>
    <mergeCell ref="AC48:AD48"/>
    <mergeCell ref="AR48:AS48"/>
    <mergeCell ref="AU48:AV48"/>
    <mergeCell ref="AX48:AY48"/>
    <mergeCell ref="AZ49:AZ51"/>
    <mergeCell ref="BA49:BA51"/>
    <mergeCell ref="BB49:BB51"/>
    <mergeCell ref="AR52:AS52"/>
    <mergeCell ref="AU52:AV52"/>
    <mergeCell ref="AX52:AY52"/>
    <mergeCell ref="P48:Q48"/>
    <mergeCell ref="P49:Q51"/>
    <mergeCell ref="Z49:AA51"/>
    <mergeCell ref="AC49:AD51"/>
    <mergeCell ref="AR49:AS51"/>
    <mergeCell ref="AU49:AV51"/>
    <mergeCell ref="AX49:AY51"/>
    <mergeCell ref="AN53:AN55"/>
    <mergeCell ref="AR53:AS55"/>
    <mergeCell ref="AX53:AY55"/>
    <mergeCell ref="AZ53:AZ55"/>
    <mergeCell ref="BA53:BA55"/>
    <mergeCell ref="BB53:BB55"/>
    <mergeCell ref="AX56:AY56"/>
    <mergeCell ref="AZ64:BA66"/>
    <mergeCell ref="BB64:BC66"/>
    <mergeCell ref="AU53:AV55"/>
    <mergeCell ref="AU56:AV56"/>
    <mergeCell ref="AU57:AV59"/>
    <mergeCell ref="AX57:AY59"/>
    <mergeCell ref="AZ58:BC58"/>
    <mergeCell ref="AZ59:BA59"/>
    <mergeCell ref="BB59:BC59"/>
    <mergeCell ref="I48:K48"/>
    <mergeCell ref="I49:K51"/>
    <mergeCell ref="F53:G55"/>
    <mergeCell ref="I53:K55"/>
    <mergeCell ref="M53:N55"/>
    <mergeCell ref="P53:Q55"/>
    <mergeCell ref="S53:T55"/>
    <mergeCell ref="F52:G52"/>
    <mergeCell ref="I52:K52"/>
    <mergeCell ref="M52:N52"/>
    <mergeCell ref="P52:Q52"/>
    <mergeCell ref="S52:T52"/>
    <mergeCell ref="Z52:AA52"/>
    <mergeCell ref="AC52:AD52"/>
    <mergeCell ref="I47:K47"/>
    <mergeCell ref="F48:G48"/>
    <mergeCell ref="M48:N48"/>
    <mergeCell ref="S48:T48"/>
    <mergeCell ref="F49:G51"/>
    <mergeCell ref="M49:N51"/>
    <mergeCell ref="S49:T51"/>
    <mergeCell ref="AR56:AS56"/>
    <mergeCell ref="AJ57:AL57"/>
    <mergeCell ref="AR57:AS59"/>
    <mergeCell ref="AJ58:AL60"/>
    <mergeCell ref="AA57:AC57"/>
    <mergeCell ref="AA58:AC60"/>
    <mergeCell ref="V48:W48"/>
    <mergeCell ref="V49:W51"/>
    <mergeCell ref="V52:W52"/>
    <mergeCell ref="V53:W55"/>
    <mergeCell ref="Z53:AA55"/>
    <mergeCell ref="AC53:AD55"/>
    <mergeCell ref="AE53:AE55"/>
    <mergeCell ref="AZ60:BA62"/>
    <mergeCell ref="BB60:BC62"/>
    <mergeCell ref="AZ63:BA63"/>
    <mergeCell ref="BB63:BC63"/>
  </mergeCells>
  <conditionalFormatting sqref="E13:F43">
    <cfRule type="containsBlanks" dxfId="1" priority="1">
      <formula>LEN(TRIM(E13))=0</formula>
    </cfRule>
  </conditionalFormatting>
  <conditionalFormatting sqref="E13:F43">
    <cfRule type="containsText" dxfId="0" priority="2" operator="containsText" text="Yes">
      <formula>NOT(ISERROR(SEARCH(("Yes"),(E13))))</formula>
    </cfRule>
  </conditionalFormatting>
  <conditionalFormatting sqref="E13:F43">
    <cfRule type="containsText" dxfId="2" priority="3" operator="containsText" text="No">
      <formula>NOT(ISERROR(SEARCH(("No"),(E13))))</formula>
    </cfRule>
  </conditionalFormatting>
  <conditionalFormatting sqref="I49:J51 M49:N51 S49:T51">
    <cfRule type="cellIs" dxfId="0" priority="4" operator="greaterThan">
      <formula>"40%"</formula>
    </cfRule>
  </conditionalFormatting>
  <conditionalFormatting sqref="I49:J51 M49:N51 S49:T51">
    <cfRule type="beginsWith" dxfId="3" priority="5" operator="beginsWith" text="3">
      <formula>LEFT((I49),LEN("3"))=("3")</formula>
    </cfRule>
  </conditionalFormatting>
  <conditionalFormatting sqref="I49:J51 M49:N51 S49:T51">
    <cfRule type="cellIs" dxfId="4" priority="6" operator="lessThan">
      <formula>30</formula>
    </cfRule>
  </conditionalFormatting>
  <conditionalFormatting sqref="I53:J55 M53:N55 S53:T55">
    <cfRule type="cellIs" dxfId="0" priority="7" operator="greaterThan">
      <formula>"15%"</formula>
    </cfRule>
  </conditionalFormatting>
  <conditionalFormatting sqref="I53:J55 M53:N55 S53:T55">
    <cfRule type="cellIs" dxfId="3" priority="8" operator="between">
      <formula>"10%"</formula>
      <formula>"15%"</formula>
    </cfRule>
  </conditionalFormatting>
  <conditionalFormatting sqref="I53:J55 M53:N55 S53:T55">
    <cfRule type="cellIs" dxfId="2" priority="9" operator="lessThan">
      <formula>"10%"</formula>
    </cfRule>
  </conditionalFormatting>
  <conditionalFormatting sqref="P49:Q51 V49:W51">
    <cfRule type="cellIs" dxfId="0" priority="10" operator="greaterThan">
      <formula>"90%"</formula>
    </cfRule>
  </conditionalFormatting>
  <conditionalFormatting sqref="P49:Q51 V49:W51">
    <cfRule type="cellIs" dxfId="1" priority="11" operator="between">
      <formula>"80%"</formula>
      <formula>"90%"</formula>
    </cfRule>
  </conditionalFormatting>
  <conditionalFormatting sqref="P53:Q55 V53:W55">
    <cfRule type="cellIs" dxfId="0" priority="12" operator="greaterThan">
      <formula>"60%"</formula>
    </cfRule>
  </conditionalFormatting>
  <conditionalFormatting sqref="P53:Q55 V53:W55">
    <cfRule type="cellIs" dxfId="1" priority="13" operator="between">
      <formula>"40%"</formula>
      <formula>"60%"</formula>
    </cfRule>
  </conditionalFormatting>
  <conditionalFormatting sqref="P53:Q55 V53:W55">
    <cfRule type="cellIs" dxfId="2" priority="14" operator="lessThan">
      <formula>"40%"</formula>
    </cfRule>
  </conditionalFormatting>
  <conditionalFormatting sqref="P49:Q51 V49">
    <cfRule type="cellIs" dxfId="2" priority="15" operator="lessThan">
      <formula>"80%"</formula>
    </cfRule>
  </conditionalFormatting>
  <conditionalFormatting sqref="F49:G51">
    <cfRule type="cellIs" dxfId="0" priority="16" operator="lessThan">
      <formula>25</formula>
    </cfRule>
  </conditionalFormatting>
  <conditionalFormatting sqref="F49:G51">
    <cfRule type="cellIs" dxfId="1" priority="17" operator="between">
      <formula>25.1</formula>
      <formula>35</formula>
    </cfRule>
  </conditionalFormatting>
  <conditionalFormatting sqref="F53:G55">
    <cfRule type="cellIs" dxfId="0" priority="18" operator="greaterThan">
      <formula>"125%"</formula>
    </cfRule>
  </conditionalFormatting>
  <conditionalFormatting sqref="F53:G55">
    <cfRule type="cellIs" dxfId="1" priority="19" operator="between">
      <formula>"100%"</formula>
      <formula>"124.90%"</formula>
    </cfRule>
  </conditionalFormatting>
  <conditionalFormatting sqref="F53:G55">
    <cfRule type="cellIs" dxfId="2" priority="20" operator="lessThan">
      <formula>"99.90%"</formula>
    </cfRule>
  </conditionalFormatting>
  <conditionalFormatting sqref="Z49:AA51">
    <cfRule type="cellIs" dxfId="0" priority="21" operator="greaterThan">
      <formula>"85%"</formula>
    </cfRule>
  </conditionalFormatting>
  <conditionalFormatting sqref="Z49:AA51">
    <cfRule type="cellIs" dxfId="1" priority="22" operator="between">
      <formula>"70%"</formula>
      <formula>"84.90%"</formula>
    </cfRule>
  </conditionalFormatting>
  <conditionalFormatting sqref="Z49:AA51">
    <cfRule type="cellIs" dxfId="2" priority="23" operator="lessThan">
      <formula>"69.90%"</formula>
    </cfRule>
  </conditionalFormatting>
  <conditionalFormatting sqref="AB53:AD55 AQ49:AR49 AU49 AX49">
    <cfRule type="cellIs" dxfId="0" priority="24" operator="greaterThan">
      <formula>"30%"</formula>
    </cfRule>
  </conditionalFormatting>
  <conditionalFormatting sqref="AB53:AD55 AQ49:AR49 AU49 AX49">
    <cfRule type="cellIs" dxfId="1" priority="25" operator="between">
      <formula>"20%"</formula>
      <formula>"29.90%"</formula>
    </cfRule>
  </conditionalFormatting>
  <conditionalFormatting sqref="AB53:AD55 AQ49:AR49 AU49 AX49">
    <cfRule type="cellIs" dxfId="2" priority="26" operator="lessThan">
      <formula>"19.99%"</formula>
    </cfRule>
  </conditionalFormatting>
  <conditionalFormatting sqref="Z53:AA55 AQ53:AR53 AR57 AU53 AU57 AX53 AX57">
    <cfRule type="cellIs" dxfId="0" priority="27" operator="greaterThan">
      <formula>"80%"</formula>
    </cfRule>
  </conditionalFormatting>
  <conditionalFormatting sqref="Z53:AA55 AQ53:AR53 AR57 AU53 AU57 AX53 AX57">
    <cfRule type="cellIs" dxfId="1" priority="28" operator="between">
      <formula>"70%"</formula>
      <formula>"79.99%"</formula>
    </cfRule>
  </conditionalFormatting>
  <conditionalFormatting sqref="Z53:AA55 AQ53:AR53 AR57 AU53 AU57 AX53 AX57">
    <cfRule type="cellIs" dxfId="2" priority="29" operator="lessThan">
      <formula>"69.99%"</formula>
    </cfRule>
  </conditionalFormatting>
  <conditionalFormatting sqref="AZ49:AZ51">
    <cfRule type="cellIs" dxfId="0" priority="30" operator="lessThan">
      <formula>150</formula>
    </cfRule>
  </conditionalFormatting>
  <conditionalFormatting sqref="AZ49:AZ51">
    <cfRule type="cellIs" dxfId="1" priority="31" operator="between">
      <formula>150.01</formula>
      <formula>250</formula>
    </cfRule>
  </conditionalFormatting>
  <conditionalFormatting sqref="AZ49:AZ51">
    <cfRule type="cellIs" dxfId="2" priority="32" operator="greaterThan">
      <formula>250.01</formula>
    </cfRule>
  </conditionalFormatting>
  <conditionalFormatting sqref="BA49:BA51">
    <cfRule type="cellIs" dxfId="0" priority="33" operator="lessThan">
      <formula>300</formula>
    </cfRule>
  </conditionalFormatting>
  <conditionalFormatting sqref="BA49:BA51">
    <cfRule type="cellIs" dxfId="1" priority="34" operator="between">
      <formula>300.01</formula>
      <formula>400</formula>
    </cfRule>
  </conditionalFormatting>
  <conditionalFormatting sqref="BA49:BA51">
    <cfRule type="cellIs" dxfId="2" priority="35" operator="greaterThan">
      <formula>400.01</formula>
    </cfRule>
  </conditionalFormatting>
  <conditionalFormatting sqref="BB49:BB51">
    <cfRule type="cellIs" dxfId="0" priority="36" operator="greaterThan">
      <formula>"120%"</formula>
    </cfRule>
  </conditionalFormatting>
  <conditionalFormatting sqref="BB49:BB51">
    <cfRule type="cellIs" dxfId="1" priority="37" operator="between">
      <formula>"100%"</formula>
      <formula>"119.99%"</formula>
    </cfRule>
  </conditionalFormatting>
  <conditionalFormatting sqref="BB49:BB51">
    <cfRule type="cellIs" dxfId="2" priority="38" operator="lessThan">
      <formula>"99.99%"</formula>
    </cfRule>
  </conditionalFormatting>
  <conditionalFormatting sqref="BB53:BB55">
    <cfRule type="cellIs" dxfId="0" priority="39" operator="greaterThan">
      <formula>"500%"</formula>
    </cfRule>
  </conditionalFormatting>
  <conditionalFormatting sqref="BB53:BB55">
    <cfRule type="cellIs" dxfId="1" priority="40" operator="between">
      <formula>"250%"</formula>
      <formula>"499.99%"</formula>
    </cfRule>
  </conditionalFormatting>
  <conditionalFormatting sqref="BB53:BB55">
    <cfRule type="cellIs" dxfId="2" priority="41" operator="lessThan">
      <formula>"249.99%"</formula>
    </cfRule>
  </conditionalFormatting>
  <conditionalFormatting sqref="F49:G51">
    <cfRule type="cellIs" dxfId="2" priority="42" operator="greaterThan">
      <formula>35.01</formula>
    </cfRule>
  </conditionalFormatting>
  <dataValidations>
    <dataValidation type="list" allowBlank="1" sqref="E13:F43">
      <formula1>"Yes,No"</formula1>
    </dataValidation>
  </dataValidations>
  <hyperlinks>
    <hyperlink r:id="rId2" ref="A3"/>
  </hyperlinks>
  <drawing r:id="rId3"/>
  <legacyDrawing r:id="rId4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 outlineLevelCol="2"/>
  <cols>
    <col customWidth="1" min="1" max="1" width="6.75"/>
    <col customWidth="1" min="2" max="2" width="8.13"/>
    <col customWidth="1" min="3" max="3" width="7.25" outlineLevel="1"/>
    <col customWidth="1" min="4" max="4" width="8.75" outlineLevel="1"/>
    <col customWidth="1" min="5" max="5" width="8.0" outlineLevel="1"/>
    <col customWidth="1" min="6" max="6" width="8.13" outlineLevel="1"/>
    <col customWidth="1" min="7" max="7" width="13.13"/>
    <col customWidth="1" min="8" max="8" width="9.75"/>
    <col customWidth="1" min="9" max="9" width="9.5"/>
    <col customWidth="1" min="10" max="10" width="13.13"/>
    <col customWidth="1" min="11" max="11" width="9.5"/>
    <col customWidth="1" hidden="1" min="12" max="12" width="6.38" outlineLevel="1"/>
    <col customWidth="1" hidden="1" min="13" max="17" width="9.5" outlineLevel="1"/>
    <col customWidth="1" hidden="1" min="18" max="18" width="7.25" outlineLevel="2"/>
    <col customWidth="1" hidden="1" min="19" max="23" width="9.5" outlineLevel="2"/>
    <col customWidth="1" hidden="1" min="24" max="24" width="9.5" outlineLevel="1"/>
    <col customWidth="1" min="25" max="25" width="6.88"/>
    <col customWidth="1" min="26" max="27" width="10.25"/>
    <col customWidth="1" min="28" max="29" width="10.5"/>
    <col customWidth="1" min="30" max="30" width="8.63"/>
    <col customWidth="1" min="31" max="31" width="12.88"/>
    <col customWidth="1" min="32" max="32" width="13.88"/>
    <col customWidth="1" min="33" max="33" width="9.5"/>
    <col customWidth="1" min="34" max="37" width="9.5" outlineLevel="1"/>
    <col customWidth="1" min="38" max="38" width="10.5" outlineLevel="1"/>
    <col customWidth="1" min="39" max="39" width="11.0" outlineLevel="1"/>
    <col customWidth="1" min="40" max="41" width="14.0" outlineLevel="1"/>
    <col customWidth="1" min="42" max="42" width="6.75" outlineLevel="1"/>
    <col customWidth="1" min="43" max="57" width="14.0"/>
  </cols>
  <sheetData>
    <row r="1" ht="18.75" customHeight="1">
      <c r="A1" s="56"/>
      <c r="B1" s="57" t="s">
        <v>64</v>
      </c>
      <c r="C1" s="3"/>
      <c r="D1" s="3"/>
      <c r="E1" s="3"/>
      <c r="F1" s="3"/>
      <c r="G1" s="3"/>
      <c r="H1" s="3"/>
      <c r="I1" s="3"/>
      <c r="J1" s="3"/>
      <c r="K1" s="58" t="s">
        <v>65</v>
      </c>
      <c r="L1" s="3"/>
      <c r="M1" s="3"/>
      <c r="N1" s="3"/>
      <c r="O1" s="3"/>
      <c r="P1" s="3"/>
      <c r="Q1" s="58" t="s">
        <v>188</v>
      </c>
      <c r="R1" s="3"/>
      <c r="S1" s="3"/>
      <c r="T1" s="3"/>
      <c r="U1" s="3"/>
      <c r="V1" s="3"/>
      <c r="W1" s="3"/>
      <c r="X1" s="3"/>
      <c r="Y1" s="3"/>
      <c r="Z1" s="348" t="s">
        <v>248</v>
      </c>
      <c r="AA1" s="3"/>
      <c r="AB1" s="3"/>
      <c r="AC1" s="3"/>
      <c r="AD1" s="3"/>
      <c r="AE1" s="3"/>
      <c r="AF1" s="58"/>
      <c r="AG1" s="58" t="s">
        <v>249</v>
      </c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</row>
    <row r="2" ht="26.25" customHeight="1">
      <c r="A2" s="3"/>
      <c r="C2" s="3"/>
      <c r="D2" s="3"/>
      <c r="E2" s="3"/>
      <c r="F2" s="3"/>
      <c r="G2" s="59">
        <v>44593.0</v>
      </c>
      <c r="H2" s="39"/>
      <c r="I2" s="39"/>
      <c r="J2" s="39"/>
      <c r="K2" s="3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</row>
    <row r="3" ht="18.0" customHeight="1">
      <c r="A3" s="60" t="s">
        <v>67</v>
      </c>
      <c r="C3" s="3"/>
      <c r="D3" s="3"/>
      <c r="E3" s="3"/>
      <c r="F3" s="3"/>
      <c r="G3" s="61" t="s">
        <v>68</v>
      </c>
      <c r="H3" s="62"/>
      <c r="I3" s="62"/>
      <c r="J3" s="62"/>
      <c r="K3" s="6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</row>
    <row r="4" ht="18.0" customHeight="1">
      <c r="C4" s="3"/>
      <c r="D4" s="3"/>
      <c r="E4" s="3"/>
      <c r="F4" s="3"/>
      <c r="G4" s="68" t="s">
        <v>73</v>
      </c>
      <c r="H4" s="12"/>
      <c r="I4" s="69">
        <f>SUM(H44+D44)</f>
        <v>148</v>
      </c>
      <c r="J4" s="70" t="s">
        <v>74</v>
      </c>
      <c r="K4" s="71">
        <f>SUM(AQ44)</f>
        <v>16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72" t="s">
        <v>75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</row>
    <row r="5" ht="17.25" customHeight="1">
      <c r="A5" s="75"/>
      <c r="C5" s="3"/>
      <c r="D5" s="3"/>
      <c r="E5" s="3"/>
      <c r="F5" s="3"/>
      <c r="G5" s="68" t="s">
        <v>77</v>
      </c>
      <c r="H5" s="12"/>
      <c r="I5" s="76">
        <f>I44+M44+S44</f>
        <v>549</v>
      </c>
      <c r="J5" s="70" t="s">
        <v>78</v>
      </c>
      <c r="K5" s="80">
        <f>SUM(AR44)</f>
        <v>23300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78">
        <f>iferror(K5/K4,0)</f>
        <v>1456.25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</row>
    <row r="6" ht="16.5" customHeight="1">
      <c r="A6" s="3"/>
      <c r="B6" s="3"/>
      <c r="C6" s="3"/>
      <c r="D6" s="3"/>
      <c r="E6" s="3"/>
      <c r="F6" s="3"/>
      <c r="G6" s="68" t="s">
        <v>191</v>
      </c>
      <c r="H6" s="12"/>
      <c r="I6" s="76">
        <f>SUM(X44)</f>
        <v>57</v>
      </c>
      <c r="J6" s="70" t="s">
        <v>81</v>
      </c>
      <c r="K6" s="80">
        <f>SUM(AS44)</f>
        <v>35800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78">
        <f>iferror(K6/K4,0)</f>
        <v>2237.5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</row>
    <row r="7" ht="16.5" customHeight="1">
      <c r="A7" s="3"/>
      <c r="B7" s="3"/>
      <c r="C7" s="3"/>
      <c r="D7" s="3"/>
      <c r="E7" s="3"/>
      <c r="F7" s="3"/>
      <c r="G7" s="68" t="s">
        <v>83</v>
      </c>
      <c r="H7" s="12"/>
      <c r="I7" s="76">
        <f>SUM(AH44)</f>
        <v>42</v>
      </c>
      <c r="J7" s="70" t="s">
        <v>84</v>
      </c>
      <c r="K7" s="79">
        <f>SUM(AS49)</f>
        <v>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</row>
    <row r="8" ht="17.25" customHeight="1">
      <c r="A8" s="3"/>
      <c r="B8" s="3"/>
      <c r="C8" s="3"/>
      <c r="D8" s="3"/>
      <c r="E8" s="3"/>
      <c r="F8" s="3"/>
      <c r="G8" s="68" t="s">
        <v>87</v>
      </c>
      <c r="H8" s="12"/>
      <c r="I8" s="76">
        <f>SUM(Z44+AI44)</f>
        <v>133</v>
      </c>
      <c r="J8" s="70" t="s">
        <v>88</v>
      </c>
      <c r="K8" s="79">
        <f>SUM(AS53)</f>
        <v>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ht="18.0" customHeight="1">
      <c r="A9" s="3"/>
      <c r="B9" s="3"/>
      <c r="C9" s="3"/>
      <c r="D9" s="3"/>
      <c r="E9" s="3"/>
      <c r="F9" s="3"/>
      <c r="G9" s="68" t="s">
        <v>89</v>
      </c>
      <c r="H9" s="12"/>
      <c r="I9" s="289">
        <f>SUM(Z49)</f>
        <v>1.343434343</v>
      </c>
      <c r="J9" s="349"/>
      <c r="K9" s="350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82" t="s">
        <v>86</v>
      </c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18.0" customHeight="1">
      <c r="A10" s="3"/>
      <c r="B10" s="3"/>
      <c r="C10" s="3"/>
      <c r="D10" s="3"/>
      <c r="E10" s="3"/>
      <c r="F10" s="3"/>
      <c r="G10" s="3"/>
      <c r="H10" s="3"/>
      <c r="I10" s="3">
        <v>44.0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</row>
    <row r="11" ht="27.75" customHeight="1">
      <c r="A11" s="3"/>
      <c r="B11" s="3"/>
      <c r="C11" s="3"/>
      <c r="D11" s="3"/>
      <c r="E11" s="3"/>
      <c r="F11" s="3"/>
      <c r="G11" s="58" t="s">
        <v>218</v>
      </c>
      <c r="H11" s="58" t="s">
        <v>219</v>
      </c>
      <c r="I11" s="133" t="s">
        <v>93</v>
      </c>
      <c r="J11" s="16"/>
      <c r="K11" s="12"/>
      <c r="L11" s="290"/>
      <c r="M11" s="93" t="s">
        <v>196</v>
      </c>
      <c r="N11" s="84"/>
      <c r="O11" s="84"/>
      <c r="P11" s="84"/>
      <c r="Q11" s="85"/>
      <c r="R11" s="91"/>
      <c r="S11" s="93" t="s">
        <v>197</v>
      </c>
      <c r="T11" s="84"/>
      <c r="U11" s="84"/>
      <c r="V11" s="84"/>
      <c r="W11" s="85"/>
      <c r="X11" s="291" t="s">
        <v>198</v>
      </c>
      <c r="Y11" s="91"/>
      <c r="Z11" s="93" t="s">
        <v>250</v>
      </c>
      <c r="AA11" s="84"/>
      <c r="AB11" s="84"/>
      <c r="AC11" s="84"/>
      <c r="AD11" s="84"/>
      <c r="AE11" s="84"/>
      <c r="AF11" s="85"/>
      <c r="AG11" s="91"/>
      <c r="AH11" s="93" t="s">
        <v>95</v>
      </c>
      <c r="AI11" s="84"/>
      <c r="AJ11" s="84"/>
      <c r="AK11" s="84"/>
      <c r="AL11" s="84"/>
      <c r="AM11" s="84"/>
      <c r="AN11" s="84"/>
      <c r="AO11" s="85"/>
      <c r="AP11" s="3"/>
      <c r="AQ11" s="94" t="s">
        <v>96</v>
      </c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</row>
    <row r="12" ht="15.75" customHeight="1">
      <c r="A12" s="96"/>
      <c r="B12" s="45" t="s">
        <v>97</v>
      </c>
      <c r="C12" s="97"/>
      <c r="D12" s="45" t="s">
        <v>98</v>
      </c>
      <c r="E12" s="98" t="s">
        <v>99</v>
      </c>
      <c r="F12" s="98" t="s">
        <v>100</v>
      </c>
      <c r="G12" s="99" t="s">
        <v>101</v>
      </c>
      <c r="H12" s="98" t="s">
        <v>102</v>
      </c>
      <c r="I12" s="100" t="s">
        <v>147</v>
      </c>
      <c r="J12" s="100" t="s">
        <v>200</v>
      </c>
      <c r="K12" s="100" t="s">
        <v>105</v>
      </c>
      <c r="L12" s="101"/>
      <c r="M12" s="100" t="s">
        <v>147</v>
      </c>
      <c r="N12" s="100" t="s">
        <v>200</v>
      </c>
      <c r="O12" s="100" t="s">
        <v>237</v>
      </c>
      <c r="P12" s="100" t="s">
        <v>238</v>
      </c>
      <c r="Q12" s="100" t="s">
        <v>239</v>
      </c>
      <c r="R12" s="101"/>
      <c r="S12" s="100" t="s">
        <v>147</v>
      </c>
      <c r="T12" s="100" t="s">
        <v>200</v>
      </c>
      <c r="U12" s="100" t="s">
        <v>237</v>
      </c>
      <c r="V12" s="100" t="s">
        <v>238</v>
      </c>
      <c r="W12" s="100" t="s">
        <v>239</v>
      </c>
      <c r="X12" s="100" t="s">
        <v>240</v>
      </c>
      <c r="Y12" s="101"/>
      <c r="Z12" s="98" t="s">
        <v>109</v>
      </c>
      <c r="AA12" s="98" t="s">
        <v>251</v>
      </c>
      <c r="AB12" s="98" t="s">
        <v>115</v>
      </c>
      <c r="AC12" s="98" t="s">
        <v>111</v>
      </c>
      <c r="AD12" s="98" t="s">
        <v>112</v>
      </c>
      <c r="AE12" s="98" t="s">
        <v>113</v>
      </c>
      <c r="AF12" s="98" t="s">
        <v>114</v>
      </c>
      <c r="AG12" s="101"/>
      <c r="AH12" s="100" t="s">
        <v>109</v>
      </c>
      <c r="AI12" s="98" t="s">
        <v>252</v>
      </c>
      <c r="AJ12" s="98" t="s">
        <v>115</v>
      </c>
      <c r="AK12" s="98" t="s">
        <v>111</v>
      </c>
      <c r="AL12" s="98"/>
      <c r="AM12" s="98" t="s">
        <v>112</v>
      </c>
      <c r="AN12" s="98" t="s">
        <v>113</v>
      </c>
      <c r="AO12" s="98" t="s">
        <v>114</v>
      </c>
      <c r="AP12" s="3"/>
      <c r="AQ12" s="98" t="s">
        <v>76</v>
      </c>
      <c r="AR12" s="98" t="s">
        <v>117</v>
      </c>
      <c r="AS12" s="98" t="s">
        <v>118</v>
      </c>
      <c r="AT12" s="102"/>
      <c r="AU12" s="102"/>
      <c r="AV12" s="102"/>
      <c r="AW12" s="102"/>
      <c r="AX12" s="102"/>
      <c r="AY12" s="102"/>
      <c r="AZ12" s="102"/>
      <c r="BA12" s="102"/>
      <c r="BB12" s="102"/>
      <c r="BC12" s="102"/>
      <c r="BD12" s="102"/>
      <c r="BE12" s="102"/>
    </row>
    <row r="13" ht="14.25" customHeight="1">
      <c r="A13" s="103"/>
      <c r="B13" s="104">
        <v>44593.0</v>
      </c>
      <c r="C13" s="97"/>
      <c r="D13" s="105" t="s">
        <v>119</v>
      </c>
      <c r="E13" s="105"/>
      <c r="F13" s="105"/>
      <c r="G13" s="106">
        <v>0.0</v>
      </c>
      <c r="H13" s="105">
        <v>7.0</v>
      </c>
      <c r="I13" s="105">
        <v>50.0</v>
      </c>
      <c r="J13" s="105">
        <v>13.0</v>
      </c>
      <c r="K13" s="105">
        <v>3.0</v>
      </c>
      <c r="L13" s="107"/>
      <c r="M13" s="105">
        <v>0.0</v>
      </c>
      <c r="N13" s="105">
        <v>0.0</v>
      </c>
      <c r="O13" s="105">
        <v>0.0</v>
      </c>
      <c r="P13" s="105">
        <v>0.0</v>
      </c>
      <c r="Q13" s="105">
        <v>0.0</v>
      </c>
      <c r="R13" s="107"/>
      <c r="S13" s="105">
        <v>0.0</v>
      </c>
      <c r="T13" s="105">
        <v>0.0</v>
      </c>
      <c r="U13" s="105">
        <v>0.0</v>
      </c>
      <c r="V13" s="105">
        <v>0.0</v>
      </c>
      <c r="W13" s="105">
        <v>0.0</v>
      </c>
      <c r="X13" s="293">
        <f t="shared" ref="X13:X43" si="2">sum(K13+Q13+W13)</f>
        <v>3</v>
      </c>
      <c r="Y13" s="107"/>
      <c r="Z13" s="105">
        <v>2.0</v>
      </c>
      <c r="AA13" s="105">
        <v>5.0</v>
      </c>
      <c r="AB13" s="105">
        <v>0.0</v>
      </c>
      <c r="AC13" s="105">
        <v>0.0</v>
      </c>
      <c r="AD13" s="105">
        <v>1.0</v>
      </c>
      <c r="AE13" s="106">
        <v>1000.0</v>
      </c>
      <c r="AF13" s="106">
        <v>2000.0</v>
      </c>
      <c r="AG13" s="107"/>
      <c r="AH13" s="105">
        <v>8.0</v>
      </c>
      <c r="AI13" s="105">
        <v>2.0</v>
      </c>
      <c r="AJ13" s="105">
        <v>6.0</v>
      </c>
      <c r="AK13" s="105">
        <v>1.0</v>
      </c>
      <c r="AL13" s="105">
        <v>0.0</v>
      </c>
      <c r="AM13" s="105">
        <v>1.0</v>
      </c>
      <c r="AN13" s="106">
        <v>2500.0</v>
      </c>
      <c r="AO13" s="106">
        <v>2500.0</v>
      </c>
      <c r="AP13" s="3"/>
      <c r="AQ13" s="108">
        <f t="shared" ref="AQ13:AS13" si="1">sum(AD13+AM13)</f>
        <v>2</v>
      </c>
      <c r="AR13" s="109">
        <f t="shared" si="1"/>
        <v>3500</v>
      </c>
      <c r="AS13" s="109">
        <f t="shared" si="1"/>
        <v>4500</v>
      </c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</row>
    <row r="14" ht="14.25" customHeight="1">
      <c r="A14" s="103"/>
      <c r="B14" s="104">
        <v>44594.0</v>
      </c>
      <c r="C14" s="97"/>
      <c r="D14" s="105" t="s">
        <v>119</v>
      </c>
      <c r="E14" s="105"/>
      <c r="F14" s="105"/>
      <c r="G14" s="106">
        <v>0.0</v>
      </c>
      <c r="H14" s="105">
        <v>7.0</v>
      </c>
      <c r="I14" s="105">
        <v>42.0</v>
      </c>
      <c r="J14" s="105">
        <v>21.0</v>
      </c>
      <c r="K14" s="105">
        <v>5.0</v>
      </c>
      <c r="L14" s="107"/>
      <c r="M14" s="105">
        <v>0.0</v>
      </c>
      <c r="N14" s="105">
        <v>0.0</v>
      </c>
      <c r="O14" s="105">
        <v>0.0</v>
      </c>
      <c r="P14" s="105">
        <v>0.0</v>
      </c>
      <c r="Q14" s="105">
        <v>0.0</v>
      </c>
      <c r="R14" s="107"/>
      <c r="S14" s="105">
        <v>0.0</v>
      </c>
      <c r="T14" s="105">
        <v>0.0</v>
      </c>
      <c r="U14" s="105">
        <v>0.0</v>
      </c>
      <c r="V14" s="105">
        <v>0.0</v>
      </c>
      <c r="W14" s="105">
        <v>0.0</v>
      </c>
      <c r="X14" s="293">
        <f t="shared" si="2"/>
        <v>5</v>
      </c>
      <c r="Y14" s="107"/>
      <c r="Z14" s="105">
        <v>0.0</v>
      </c>
      <c r="AA14" s="105">
        <v>0.0</v>
      </c>
      <c r="AB14" s="105">
        <v>0.0</v>
      </c>
      <c r="AC14" s="105">
        <v>0.0</v>
      </c>
      <c r="AD14" s="105">
        <v>0.0</v>
      </c>
      <c r="AE14" s="106">
        <v>0.0</v>
      </c>
      <c r="AF14" s="106">
        <v>0.0</v>
      </c>
      <c r="AG14" s="107"/>
      <c r="AH14" s="105">
        <v>0.0</v>
      </c>
      <c r="AI14" s="105">
        <v>0.0</v>
      </c>
      <c r="AJ14" s="105">
        <v>0.0</v>
      </c>
      <c r="AK14" s="105">
        <v>0.0</v>
      </c>
      <c r="AL14" s="105">
        <v>0.0</v>
      </c>
      <c r="AM14" s="105">
        <v>0.0</v>
      </c>
      <c r="AN14" s="106">
        <v>0.0</v>
      </c>
      <c r="AO14" s="106">
        <v>0.0</v>
      </c>
      <c r="AP14" s="3"/>
      <c r="AQ14" s="108">
        <f t="shared" ref="AQ14:AS14" si="3">sum(AD14+AM14)</f>
        <v>0</v>
      </c>
      <c r="AR14" s="109">
        <f t="shared" si="3"/>
        <v>0</v>
      </c>
      <c r="AS14" s="109">
        <f t="shared" si="3"/>
        <v>0</v>
      </c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</row>
    <row r="15" ht="14.25" customHeight="1">
      <c r="A15" s="103"/>
      <c r="B15" s="104">
        <v>44595.0</v>
      </c>
      <c r="C15" s="97"/>
      <c r="D15" s="105" t="s">
        <v>119</v>
      </c>
      <c r="E15" s="105"/>
      <c r="F15" s="105"/>
      <c r="G15" s="106">
        <v>0.0</v>
      </c>
      <c r="H15" s="105">
        <v>8.0</v>
      </c>
      <c r="I15" s="105">
        <v>36.0</v>
      </c>
      <c r="J15" s="105">
        <v>18.0</v>
      </c>
      <c r="K15" s="105">
        <v>4.0</v>
      </c>
      <c r="L15" s="107"/>
      <c r="M15" s="105">
        <v>0.0</v>
      </c>
      <c r="N15" s="105">
        <v>0.0</v>
      </c>
      <c r="O15" s="105">
        <v>0.0</v>
      </c>
      <c r="P15" s="105">
        <v>0.0</v>
      </c>
      <c r="Q15" s="105">
        <v>0.0</v>
      </c>
      <c r="R15" s="107"/>
      <c r="S15" s="105">
        <v>0.0</v>
      </c>
      <c r="T15" s="105">
        <v>0.0</v>
      </c>
      <c r="U15" s="105">
        <v>0.0</v>
      </c>
      <c r="V15" s="105">
        <v>0.0</v>
      </c>
      <c r="W15" s="105">
        <v>0.0</v>
      </c>
      <c r="X15" s="293">
        <f t="shared" si="2"/>
        <v>4</v>
      </c>
      <c r="Y15" s="107"/>
      <c r="Z15" s="105">
        <v>1.0</v>
      </c>
      <c r="AA15" s="105">
        <v>0.0</v>
      </c>
      <c r="AB15" s="105">
        <v>0.0</v>
      </c>
      <c r="AC15" s="105">
        <v>1.0</v>
      </c>
      <c r="AD15" s="105">
        <v>1.0</v>
      </c>
      <c r="AE15" s="106">
        <v>2000.0</v>
      </c>
      <c r="AF15" s="106">
        <v>2000.0</v>
      </c>
      <c r="AG15" s="107"/>
      <c r="AH15" s="105">
        <v>0.0</v>
      </c>
      <c r="AI15" s="105">
        <v>0.0</v>
      </c>
      <c r="AJ15" s="105">
        <v>0.0</v>
      </c>
      <c r="AK15" s="105">
        <v>0.0</v>
      </c>
      <c r="AL15" s="105">
        <v>0.0</v>
      </c>
      <c r="AM15" s="105">
        <v>0.0</v>
      </c>
      <c r="AN15" s="106">
        <v>0.0</v>
      </c>
      <c r="AO15" s="106">
        <v>0.0</v>
      </c>
      <c r="AP15" s="3"/>
      <c r="AQ15" s="108">
        <f t="shared" ref="AQ15:AS15" si="4">sum(AD15+AM15)</f>
        <v>1</v>
      </c>
      <c r="AR15" s="109">
        <f t="shared" si="4"/>
        <v>2000</v>
      </c>
      <c r="AS15" s="109">
        <f t="shared" si="4"/>
        <v>2000</v>
      </c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</row>
    <row r="16" ht="14.25" customHeight="1">
      <c r="A16" s="103"/>
      <c r="B16" s="104">
        <v>44596.0</v>
      </c>
      <c r="C16" s="97"/>
      <c r="D16" s="105" t="s">
        <v>119</v>
      </c>
      <c r="E16" s="105"/>
      <c r="F16" s="105"/>
      <c r="G16" s="106">
        <v>0.0</v>
      </c>
      <c r="H16" s="105">
        <v>8.0</v>
      </c>
      <c r="I16" s="105">
        <v>29.0</v>
      </c>
      <c r="J16" s="105">
        <v>12.0</v>
      </c>
      <c r="K16" s="105">
        <v>3.0</v>
      </c>
      <c r="L16" s="107"/>
      <c r="M16" s="105">
        <v>0.0</v>
      </c>
      <c r="N16" s="105">
        <v>0.0</v>
      </c>
      <c r="O16" s="105">
        <v>0.0</v>
      </c>
      <c r="P16" s="105">
        <v>0.0</v>
      </c>
      <c r="Q16" s="105">
        <v>0.0</v>
      </c>
      <c r="R16" s="107"/>
      <c r="S16" s="105">
        <v>0.0</v>
      </c>
      <c r="T16" s="105">
        <v>0.0</v>
      </c>
      <c r="U16" s="105">
        <v>0.0</v>
      </c>
      <c r="V16" s="105">
        <v>0.0</v>
      </c>
      <c r="W16" s="105">
        <v>0.0</v>
      </c>
      <c r="X16" s="293">
        <f t="shared" si="2"/>
        <v>3</v>
      </c>
      <c r="Y16" s="107"/>
      <c r="Z16" s="105">
        <v>0.0</v>
      </c>
      <c r="AA16" s="105">
        <v>1.0</v>
      </c>
      <c r="AB16" s="105">
        <v>0.0</v>
      </c>
      <c r="AC16" s="105">
        <v>3.0</v>
      </c>
      <c r="AD16" s="105">
        <v>0.0</v>
      </c>
      <c r="AE16" s="106">
        <v>0.0</v>
      </c>
      <c r="AF16" s="106">
        <v>0.0</v>
      </c>
      <c r="AG16" s="107"/>
      <c r="AH16" s="105">
        <v>0.0</v>
      </c>
      <c r="AI16" s="105">
        <v>1.0</v>
      </c>
      <c r="AJ16" s="105">
        <v>0.0</v>
      </c>
      <c r="AK16" s="105">
        <v>2.0</v>
      </c>
      <c r="AL16" s="105">
        <v>0.0</v>
      </c>
      <c r="AM16" s="105">
        <v>1.0</v>
      </c>
      <c r="AN16" s="106">
        <v>1000.0</v>
      </c>
      <c r="AO16" s="106">
        <v>2500.0</v>
      </c>
      <c r="AP16" s="3"/>
      <c r="AQ16" s="108">
        <f t="shared" ref="AQ16:AS16" si="5">sum(AD16+AM16)</f>
        <v>1</v>
      </c>
      <c r="AR16" s="109">
        <f t="shared" si="5"/>
        <v>1000</v>
      </c>
      <c r="AS16" s="109">
        <f t="shared" si="5"/>
        <v>2500</v>
      </c>
      <c r="AT16" s="107"/>
      <c r="AU16" s="107"/>
      <c r="AV16" s="107"/>
      <c r="AW16" s="107"/>
      <c r="AX16" s="107"/>
      <c r="AY16" s="107"/>
      <c r="AZ16" s="107"/>
      <c r="BA16" s="107"/>
      <c r="BB16" s="107"/>
      <c r="BC16" s="107"/>
      <c r="BD16" s="107"/>
      <c r="BE16" s="107"/>
    </row>
    <row r="17" ht="14.25" customHeight="1">
      <c r="A17" s="103"/>
      <c r="B17" s="104">
        <v>44597.0</v>
      </c>
      <c r="C17" s="97"/>
      <c r="D17" s="105" t="s">
        <v>119</v>
      </c>
      <c r="E17" s="105"/>
      <c r="F17" s="105"/>
      <c r="G17" s="106">
        <v>0.0</v>
      </c>
      <c r="H17" s="105">
        <v>2.0</v>
      </c>
      <c r="I17" s="105">
        <v>7.0</v>
      </c>
      <c r="J17" s="105">
        <v>3.0</v>
      </c>
      <c r="K17" s="105">
        <v>0.0</v>
      </c>
      <c r="L17" s="107"/>
      <c r="M17" s="105">
        <v>0.0</v>
      </c>
      <c r="N17" s="105">
        <v>0.0</v>
      </c>
      <c r="O17" s="105">
        <v>0.0</v>
      </c>
      <c r="P17" s="105">
        <v>0.0</v>
      </c>
      <c r="Q17" s="105">
        <v>0.0</v>
      </c>
      <c r="R17" s="107"/>
      <c r="S17" s="105">
        <v>0.0</v>
      </c>
      <c r="T17" s="105">
        <v>0.0</v>
      </c>
      <c r="U17" s="105">
        <v>0.0</v>
      </c>
      <c r="V17" s="105">
        <v>0.0</v>
      </c>
      <c r="W17" s="105">
        <v>0.0</v>
      </c>
      <c r="X17" s="293">
        <f t="shared" si="2"/>
        <v>0</v>
      </c>
      <c r="Y17" s="107"/>
      <c r="Z17" s="105">
        <v>0.0</v>
      </c>
      <c r="AA17" s="105">
        <v>0.0</v>
      </c>
      <c r="AB17" s="105">
        <v>0.0</v>
      </c>
      <c r="AC17" s="105">
        <v>0.0</v>
      </c>
      <c r="AD17" s="105">
        <v>0.0</v>
      </c>
      <c r="AE17" s="106">
        <v>0.0</v>
      </c>
      <c r="AF17" s="106">
        <v>0.0</v>
      </c>
      <c r="AG17" s="107"/>
      <c r="AH17" s="105">
        <v>0.0</v>
      </c>
      <c r="AI17" s="105">
        <v>0.0</v>
      </c>
      <c r="AJ17" s="105">
        <v>0.0</v>
      </c>
      <c r="AK17" s="105">
        <v>0.0</v>
      </c>
      <c r="AL17" s="105">
        <v>0.0</v>
      </c>
      <c r="AM17" s="105">
        <v>0.0</v>
      </c>
      <c r="AN17" s="106">
        <v>0.0</v>
      </c>
      <c r="AO17" s="106">
        <v>0.0</v>
      </c>
      <c r="AP17" s="3"/>
      <c r="AQ17" s="108">
        <f t="shared" ref="AQ17:AS17" si="6">sum(AD17+AM17)</f>
        <v>0</v>
      </c>
      <c r="AR17" s="109">
        <f t="shared" si="6"/>
        <v>0</v>
      </c>
      <c r="AS17" s="109">
        <f t="shared" si="6"/>
        <v>0</v>
      </c>
      <c r="AT17" s="107"/>
      <c r="AU17" s="107"/>
      <c r="AV17" s="107"/>
      <c r="AW17" s="107"/>
      <c r="AX17" s="107"/>
      <c r="AY17" s="107"/>
      <c r="AZ17" s="107"/>
      <c r="BA17" s="107"/>
      <c r="BB17" s="107"/>
      <c r="BC17" s="107"/>
      <c r="BD17" s="107"/>
      <c r="BE17" s="107"/>
    </row>
    <row r="18" ht="14.25" customHeight="1">
      <c r="A18" s="103"/>
      <c r="B18" s="104">
        <v>44598.0</v>
      </c>
      <c r="C18" s="97"/>
      <c r="D18" s="105" t="s">
        <v>119</v>
      </c>
      <c r="E18" s="105"/>
      <c r="F18" s="105"/>
      <c r="G18" s="106">
        <v>0.0</v>
      </c>
      <c r="H18" s="105">
        <v>13.0</v>
      </c>
      <c r="I18" s="105">
        <v>22.0</v>
      </c>
      <c r="J18" s="105">
        <v>7.0</v>
      </c>
      <c r="K18" s="105">
        <v>2.0</v>
      </c>
      <c r="L18" s="107"/>
      <c r="M18" s="105">
        <v>0.0</v>
      </c>
      <c r="N18" s="105">
        <v>0.0</v>
      </c>
      <c r="O18" s="105">
        <v>0.0</v>
      </c>
      <c r="P18" s="105">
        <v>0.0</v>
      </c>
      <c r="Q18" s="105">
        <v>0.0</v>
      </c>
      <c r="R18" s="107"/>
      <c r="S18" s="105">
        <v>0.0</v>
      </c>
      <c r="T18" s="105">
        <v>0.0</v>
      </c>
      <c r="U18" s="105">
        <v>0.0</v>
      </c>
      <c r="V18" s="105">
        <v>0.0</v>
      </c>
      <c r="W18" s="105">
        <v>0.0</v>
      </c>
      <c r="X18" s="293">
        <f t="shared" si="2"/>
        <v>2</v>
      </c>
      <c r="Y18" s="107"/>
      <c r="Z18" s="105">
        <v>0.0</v>
      </c>
      <c r="AA18" s="105">
        <v>0.0</v>
      </c>
      <c r="AB18" s="105">
        <v>0.0</v>
      </c>
      <c r="AC18" s="105">
        <v>0.0</v>
      </c>
      <c r="AD18" s="105">
        <v>0.0</v>
      </c>
      <c r="AE18" s="106">
        <v>0.0</v>
      </c>
      <c r="AF18" s="106">
        <v>0.0</v>
      </c>
      <c r="AG18" s="107"/>
      <c r="AH18" s="105">
        <v>0.0</v>
      </c>
      <c r="AI18" s="105">
        <v>0.0</v>
      </c>
      <c r="AJ18" s="105">
        <v>0.0</v>
      </c>
      <c r="AK18" s="105">
        <v>0.0</v>
      </c>
      <c r="AL18" s="105">
        <v>0.0</v>
      </c>
      <c r="AM18" s="105">
        <v>0.0</v>
      </c>
      <c r="AN18" s="106">
        <v>0.0</v>
      </c>
      <c r="AO18" s="106">
        <v>0.0</v>
      </c>
      <c r="AP18" s="3"/>
      <c r="AQ18" s="108">
        <f t="shared" ref="AQ18:AS18" si="7">sum(AD18+AM18)</f>
        <v>0</v>
      </c>
      <c r="AR18" s="109">
        <f t="shared" si="7"/>
        <v>0</v>
      </c>
      <c r="AS18" s="109">
        <f t="shared" si="7"/>
        <v>0</v>
      </c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07"/>
      <c r="BE18" s="107"/>
    </row>
    <row r="19" ht="14.25" customHeight="1">
      <c r="A19" s="103"/>
      <c r="B19" s="104">
        <v>44599.0</v>
      </c>
      <c r="C19" s="97"/>
      <c r="D19" s="105" t="s">
        <v>119</v>
      </c>
      <c r="E19" s="105"/>
      <c r="F19" s="105"/>
      <c r="G19" s="106">
        <v>0.0</v>
      </c>
      <c r="H19" s="105">
        <v>7.0</v>
      </c>
      <c r="I19" s="105">
        <v>18.0</v>
      </c>
      <c r="J19" s="105">
        <v>15.0</v>
      </c>
      <c r="K19" s="105">
        <v>4.0</v>
      </c>
      <c r="L19" s="107"/>
      <c r="M19" s="105">
        <v>0.0</v>
      </c>
      <c r="N19" s="105">
        <v>0.0</v>
      </c>
      <c r="O19" s="105">
        <v>0.0</v>
      </c>
      <c r="P19" s="105">
        <v>0.0</v>
      </c>
      <c r="Q19" s="105">
        <v>0.0</v>
      </c>
      <c r="R19" s="107"/>
      <c r="S19" s="105">
        <v>0.0</v>
      </c>
      <c r="T19" s="105">
        <v>0.0</v>
      </c>
      <c r="U19" s="105">
        <v>0.0</v>
      </c>
      <c r="V19" s="105">
        <v>0.0</v>
      </c>
      <c r="W19" s="105">
        <v>0.0</v>
      </c>
      <c r="X19" s="293">
        <f t="shared" si="2"/>
        <v>4</v>
      </c>
      <c r="Y19" s="107"/>
      <c r="Z19" s="105">
        <v>5.0</v>
      </c>
      <c r="AA19" s="105">
        <v>3.0</v>
      </c>
      <c r="AB19" s="105">
        <v>0.0</v>
      </c>
      <c r="AC19" s="105">
        <v>0.0</v>
      </c>
      <c r="AD19" s="105">
        <v>0.0</v>
      </c>
      <c r="AE19" s="106">
        <v>0.0</v>
      </c>
      <c r="AF19" s="106">
        <v>0.0</v>
      </c>
      <c r="AG19" s="107"/>
      <c r="AH19" s="105">
        <v>3.0</v>
      </c>
      <c r="AI19" s="105">
        <v>2.0</v>
      </c>
      <c r="AJ19" s="105">
        <v>1.0</v>
      </c>
      <c r="AK19" s="105">
        <v>1.0</v>
      </c>
      <c r="AL19" s="105">
        <v>0.0</v>
      </c>
      <c r="AM19" s="105">
        <v>1.0</v>
      </c>
      <c r="AN19" s="106">
        <v>2500.0</v>
      </c>
      <c r="AO19" s="106">
        <v>2500.0</v>
      </c>
      <c r="AP19" s="110"/>
      <c r="AQ19" s="108">
        <f t="shared" ref="AQ19:AS19" si="8">sum(AD19+AM19)</f>
        <v>1</v>
      </c>
      <c r="AR19" s="109">
        <f t="shared" si="8"/>
        <v>2500</v>
      </c>
      <c r="AS19" s="109">
        <f t="shared" si="8"/>
        <v>2500</v>
      </c>
      <c r="AT19" s="107"/>
      <c r="AU19" s="107"/>
      <c r="AV19" s="107"/>
      <c r="AW19" s="107"/>
      <c r="AX19" s="107"/>
      <c r="AY19" s="107"/>
      <c r="AZ19" s="107"/>
      <c r="BA19" s="107"/>
      <c r="BB19" s="107"/>
      <c r="BC19" s="107"/>
      <c r="BD19" s="107"/>
      <c r="BE19" s="107"/>
    </row>
    <row r="20" ht="14.25" customHeight="1">
      <c r="A20" s="103"/>
      <c r="B20" s="104">
        <v>44600.0</v>
      </c>
      <c r="C20" s="97"/>
      <c r="D20" s="105" t="s">
        <v>119</v>
      </c>
      <c r="E20" s="105"/>
      <c r="F20" s="105"/>
      <c r="G20" s="106">
        <v>0.0</v>
      </c>
      <c r="H20" s="105">
        <v>7.0</v>
      </c>
      <c r="I20" s="105">
        <v>17.0</v>
      </c>
      <c r="J20" s="105">
        <v>15.0</v>
      </c>
      <c r="K20" s="105">
        <v>5.0</v>
      </c>
      <c r="L20" s="107"/>
      <c r="M20" s="105">
        <v>0.0</v>
      </c>
      <c r="N20" s="105">
        <v>0.0</v>
      </c>
      <c r="O20" s="105">
        <v>0.0</v>
      </c>
      <c r="P20" s="105">
        <v>0.0</v>
      </c>
      <c r="Q20" s="105">
        <v>0.0</v>
      </c>
      <c r="R20" s="107"/>
      <c r="S20" s="105">
        <v>0.0</v>
      </c>
      <c r="T20" s="105">
        <v>0.0</v>
      </c>
      <c r="U20" s="105">
        <v>0.0</v>
      </c>
      <c r="V20" s="105">
        <v>0.0</v>
      </c>
      <c r="W20" s="105">
        <v>0.0</v>
      </c>
      <c r="X20" s="293">
        <f t="shared" si="2"/>
        <v>5</v>
      </c>
      <c r="Y20" s="107"/>
      <c r="Z20" s="105">
        <v>8.0</v>
      </c>
      <c r="AA20" s="105">
        <v>3.0</v>
      </c>
      <c r="AB20" s="105">
        <v>5.0</v>
      </c>
      <c r="AC20" s="105">
        <v>0.0</v>
      </c>
      <c r="AD20" s="105">
        <v>0.0</v>
      </c>
      <c r="AE20" s="106">
        <v>0.0</v>
      </c>
      <c r="AF20" s="106">
        <v>0.0</v>
      </c>
      <c r="AG20" s="107"/>
      <c r="AH20" s="105">
        <v>2.0</v>
      </c>
      <c r="AI20" s="105">
        <v>1.0</v>
      </c>
      <c r="AJ20" s="105">
        <v>1.0</v>
      </c>
      <c r="AK20" s="105">
        <v>1.0</v>
      </c>
      <c r="AL20" s="105">
        <v>0.0</v>
      </c>
      <c r="AM20" s="105">
        <v>1.0</v>
      </c>
      <c r="AN20" s="106">
        <v>2000.0</v>
      </c>
      <c r="AO20" s="106">
        <v>2000.0</v>
      </c>
      <c r="AP20" s="3"/>
      <c r="AQ20" s="108">
        <f t="shared" ref="AQ20:AS20" si="9">sum(AD20+AM20)</f>
        <v>1</v>
      </c>
      <c r="AR20" s="109">
        <f t="shared" si="9"/>
        <v>2000</v>
      </c>
      <c r="AS20" s="109">
        <f t="shared" si="9"/>
        <v>2000</v>
      </c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</row>
    <row r="21" ht="14.25" customHeight="1">
      <c r="A21" s="103"/>
      <c r="B21" s="104">
        <v>44601.0</v>
      </c>
      <c r="C21" s="97"/>
      <c r="D21" s="105" t="s">
        <v>119</v>
      </c>
      <c r="E21" s="105"/>
      <c r="F21" s="105"/>
      <c r="G21" s="106">
        <v>0.0</v>
      </c>
      <c r="H21" s="105">
        <v>2.0</v>
      </c>
      <c r="I21" s="105">
        <v>18.0</v>
      </c>
      <c r="J21" s="105">
        <v>6.0</v>
      </c>
      <c r="K21" s="105">
        <v>0.0</v>
      </c>
      <c r="L21" s="107"/>
      <c r="M21" s="105">
        <v>0.0</v>
      </c>
      <c r="N21" s="105">
        <v>0.0</v>
      </c>
      <c r="O21" s="105">
        <v>0.0</v>
      </c>
      <c r="P21" s="105">
        <v>0.0</v>
      </c>
      <c r="Q21" s="105">
        <v>0.0</v>
      </c>
      <c r="R21" s="107"/>
      <c r="S21" s="105">
        <v>0.0</v>
      </c>
      <c r="T21" s="105">
        <v>0.0</v>
      </c>
      <c r="U21" s="105">
        <v>0.0</v>
      </c>
      <c r="V21" s="105">
        <v>0.0</v>
      </c>
      <c r="W21" s="105">
        <v>0.0</v>
      </c>
      <c r="X21" s="293">
        <f t="shared" si="2"/>
        <v>0</v>
      </c>
      <c r="Y21" s="107"/>
      <c r="Z21" s="105">
        <v>4.0</v>
      </c>
      <c r="AA21" s="105">
        <v>2.0</v>
      </c>
      <c r="AB21" s="105">
        <v>0.0</v>
      </c>
      <c r="AC21" s="105">
        <v>0.0</v>
      </c>
      <c r="AD21" s="105">
        <v>0.0</v>
      </c>
      <c r="AE21" s="106">
        <v>0.0</v>
      </c>
      <c r="AF21" s="106">
        <v>0.0</v>
      </c>
      <c r="AG21" s="107"/>
      <c r="AH21" s="105">
        <v>4.0</v>
      </c>
      <c r="AI21" s="105">
        <v>2.0</v>
      </c>
      <c r="AJ21" s="105">
        <v>2.0</v>
      </c>
      <c r="AK21" s="105">
        <v>0.0</v>
      </c>
      <c r="AL21" s="105">
        <v>0.0</v>
      </c>
      <c r="AM21" s="105">
        <v>0.0</v>
      </c>
      <c r="AN21" s="106">
        <v>0.0</v>
      </c>
      <c r="AO21" s="106">
        <v>0.0</v>
      </c>
      <c r="AP21" s="3"/>
      <c r="AQ21" s="108">
        <f t="shared" ref="AQ21:AS21" si="10">sum(AD21+AM21)</f>
        <v>0</v>
      </c>
      <c r="AR21" s="109">
        <f t="shared" si="10"/>
        <v>0</v>
      </c>
      <c r="AS21" s="109">
        <f t="shared" si="10"/>
        <v>0</v>
      </c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</row>
    <row r="22" ht="14.25" customHeight="1">
      <c r="A22" s="103"/>
      <c r="B22" s="104">
        <v>44602.0</v>
      </c>
      <c r="C22" s="97"/>
      <c r="D22" s="105" t="s">
        <v>119</v>
      </c>
      <c r="E22" s="105"/>
      <c r="F22" s="105"/>
      <c r="G22" s="106">
        <v>0.0</v>
      </c>
      <c r="H22" s="105">
        <v>5.0</v>
      </c>
      <c r="I22" s="105">
        <v>15.0</v>
      </c>
      <c r="J22" s="105">
        <v>10.0</v>
      </c>
      <c r="K22" s="105">
        <v>1.0</v>
      </c>
      <c r="L22" s="107"/>
      <c r="M22" s="105">
        <v>0.0</v>
      </c>
      <c r="N22" s="105">
        <v>0.0</v>
      </c>
      <c r="O22" s="105">
        <v>0.0</v>
      </c>
      <c r="P22" s="105">
        <v>0.0</v>
      </c>
      <c r="Q22" s="105">
        <v>0.0</v>
      </c>
      <c r="R22" s="107"/>
      <c r="S22" s="105">
        <v>0.0</v>
      </c>
      <c r="T22" s="105">
        <v>0.0</v>
      </c>
      <c r="U22" s="105">
        <v>0.0</v>
      </c>
      <c r="V22" s="105">
        <v>0.0</v>
      </c>
      <c r="W22" s="105">
        <v>0.0</v>
      </c>
      <c r="X22" s="293">
        <f t="shared" si="2"/>
        <v>1</v>
      </c>
      <c r="Y22" s="107"/>
      <c r="Z22" s="105">
        <v>3.0</v>
      </c>
      <c r="AA22" s="105">
        <v>3.0</v>
      </c>
      <c r="AB22" s="105">
        <v>0.0</v>
      </c>
      <c r="AC22" s="105">
        <v>0.0</v>
      </c>
      <c r="AD22" s="105">
        <v>0.0</v>
      </c>
      <c r="AE22" s="106">
        <v>0.0</v>
      </c>
      <c r="AF22" s="106">
        <v>0.0</v>
      </c>
      <c r="AG22" s="107"/>
      <c r="AH22" s="105">
        <v>4.0</v>
      </c>
      <c r="AI22" s="105">
        <v>2.0</v>
      </c>
      <c r="AJ22" s="105">
        <v>2.0</v>
      </c>
      <c r="AK22" s="105">
        <v>0.0</v>
      </c>
      <c r="AL22" s="105">
        <v>0.0</v>
      </c>
      <c r="AM22" s="105">
        <v>0.0</v>
      </c>
      <c r="AN22" s="106">
        <v>0.0</v>
      </c>
      <c r="AO22" s="106">
        <v>0.0</v>
      </c>
      <c r="AP22" s="3"/>
      <c r="AQ22" s="108">
        <f t="shared" ref="AQ22:AS22" si="11">sum(AD22+AM22)</f>
        <v>0</v>
      </c>
      <c r="AR22" s="109">
        <f t="shared" si="11"/>
        <v>0</v>
      </c>
      <c r="AS22" s="109">
        <f t="shared" si="11"/>
        <v>0</v>
      </c>
      <c r="AT22" s="107"/>
      <c r="AU22" s="107"/>
      <c r="AV22" s="107"/>
      <c r="AW22" s="107"/>
      <c r="AX22" s="107"/>
      <c r="AY22" s="107"/>
      <c r="AZ22" s="107"/>
      <c r="BA22" s="107"/>
      <c r="BB22" s="107"/>
      <c r="BC22" s="107"/>
      <c r="BD22" s="107"/>
      <c r="BE22" s="107"/>
    </row>
    <row r="23" ht="14.25" customHeight="1">
      <c r="A23" s="103"/>
      <c r="B23" s="104">
        <v>44603.0</v>
      </c>
      <c r="C23" s="97"/>
      <c r="D23" s="105" t="s">
        <v>119</v>
      </c>
      <c r="E23" s="105"/>
      <c r="F23" s="105"/>
      <c r="G23" s="106">
        <v>0.0</v>
      </c>
      <c r="H23" s="105">
        <v>2.0</v>
      </c>
      <c r="I23" s="105">
        <v>12.0</v>
      </c>
      <c r="J23" s="105">
        <v>8.0</v>
      </c>
      <c r="K23" s="105">
        <v>0.0</v>
      </c>
      <c r="L23" s="107"/>
      <c r="M23" s="105">
        <v>0.0</v>
      </c>
      <c r="N23" s="105">
        <v>0.0</v>
      </c>
      <c r="O23" s="105">
        <v>0.0</v>
      </c>
      <c r="P23" s="105">
        <v>0.0</v>
      </c>
      <c r="Q23" s="105">
        <v>0.0</v>
      </c>
      <c r="R23" s="107"/>
      <c r="S23" s="105">
        <v>0.0</v>
      </c>
      <c r="T23" s="105">
        <v>0.0</v>
      </c>
      <c r="U23" s="105">
        <v>0.0</v>
      </c>
      <c r="V23" s="105">
        <v>0.0</v>
      </c>
      <c r="W23" s="105">
        <v>0.0</v>
      </c>
      <c r="X23" s="293">
        <f t="shared" si="2"/>
        <v>0</v>
      </c>
      <c r="Y23" s="107"/>
      <c r="Z23" s="105">
        <v>8.0</v>
      </c>
      <c r="AA23" s="105">
        <v>6.0</v>
      </c>
      <c r="AB23" s="105">
        <v>2.0</v>
      </c>
      <c r="AC23" s="105">
        <v>0.0</v>
      </c>
      <c r="AD23" s="105">
        <v>0.0</v>
      </c>
      <c r="AE23" s="106">
        <v>0.0</v>
      </c>
      <c r="AF23" s="106">
        <v>0.0</v>
      </c>
      <c r="AG23" s="107"/>
      <c r="AH23" s="105">
        <v>1.0</v>
      </c>
      <c r="AI23" s="105">
        <v>1.0</v>
      </c>
      <c r="AJ23" s="105">
        <v>1.0</v>
      </c>
      <c r="AK23" s="105">
        <v>0.0</v>
      </c>
      <c r="AL23" s="105">
        <v>0.0</v>
      </c>
      <c r="AM23" s="105">
        <v>0.0</v>
      </c>
      <c r="AN23" s="106">
        <v>0.0</v>
      </c>
      <c r="AO23" s="106">
        <v>0.0</v>
      </c>
      <c r="AP23" s="3"/>
      <c r="AQ23" s="108">
        <f t="shared" ref="AQ23:AS23" si="12">sum(AD23+AM23)</f>
        <v>0</v>
      </c>
      <c r="AR23" s="109">
        <f t="shared" si="12"/>
        <v>0</v>
      </c>
      <c r="AS23" s="109">
        <f t="shared" si="12"/>
        <v>0</v>
      </c>
      <c r="AT23" s="107"/>
      <c r="AU23" s="107"/>
      <c r="AV23" s="107"/>
      <c r="AW23" s="107"/>
      <c r="AX23" s="107"/>
      <c r="AY23" s="107"/>
      <c r="AZ23" s="107"/>
      <c r="BA23" s="107"/>
      <c r="BB23" s="107"/>
      <c r="BC23" s="107"/>
      <c r="BD23" s="107"/>
      <c r="BE23" s="107"/>
    </row>
    <row r="24" ht="14.25" customHeight="1">
      <c r="A24" s="103"/>
      <c r="B24" s="104">
        <v>44604.0</v>
      </c>
      <c r="C24" s="97"/>
      <c r="D24" s="105" t="s">
        <v>119</v>
      </c>
      <c r="E24" s="105"/>
      <c r="F24" s="105"/>
      <c r="G24" s="106">
        <v>0.0</v>
      </c>
      <c r="H24" s="105">
        <v>1.0</v>
      </c>
      <c r="I24" s="105">
        <v>11.0</v>
      </c>
      <c r="J24" s="105">
        <v>10.0</v>
      </c>
      <c r="K24" s="105">
        <v>3.0</v>
      </c>
      <c r="L24" s="107"/>
      <c r="M24" s="105">
        <v>0.0</v>
      </c>
      <c r="N24" s="105">
        <v>0.0</v>
      </c>
      <c r="O24" s="105">
        <v>0.0</v>
      </c>
      <c r="P24" s="105">
        <v>0.0</v>
      </c>
      <c r="Q24" s="105">
        <v>0.0</v>
      </c>
      <c r="R24" s="107"/>
      <c r="S24" s="105">
        <v>0.0</v>
      </c>
      <c r="T24" s="105">
        <v>0.0</v>
      </c>
      <c r="U24" s="105">
        <v>0.0</v>
      </c>
      <c r="V24" s="105">
        <v>0.0</v>
      </c>
      <c r="W24" s="105">
        <v>0.0</v>
      </c>
      <c r="X24" s="293">
        <f t="shared" si="2"/>
        <v>3</v>
      </c>
      <c r="Y24" s="107"/>
      <c r="Z24" s="105">
        <v>7.0</v>
      </c>
      <c r="AA24" s="105">
        <v>4.0</v>
      </c>
      <c r="AB24" s="105">
        <v>3.0</v>
      </c>
      <c r="AC24" s="105">
        <v>0.0</v>
      </c>
      <c r="AD24" s="105">
        <v>0.0</v>
      </c>
      <c r="AE24" s="106">
        <v>0.0</v>
      </c>
      <c r="AF24" s="106">
        <v>0.0</v>
      </c>
      <c r="AG24" s="107"/>
      <c r="AH24" s="105">
        <v>1.0</v>
      </c>
      <c r="AI24" s="105">
        <v>1.0</v>
      </c>
      <c r="AJ24" s="105">
        <v>0.0</v>
      </c>
      <c r="AK24" s="105">
        <v>0.0</v>
      </c>
      <c r="AL24" s="105">
        <v>0.0</v>
      </c>
      <c r="AM24" s="105">
        <v>0.0</v>
      </c>
      <c r="AN24" s="106">
        <v>0.0</v>
      </c>
      <c r="AO24" s="106">
        <v>0.0</v>
      </c>
      <c r="AP24" s="3"/>
      <c r="AQ24" s="108">
        <f t="shared" ref="AQ24:AS24" si="13">sum(AD24+AM24)</f>
        <v>0</v>
      </c>
      <c r="AR24" s="109">
        <f t="shared" si="13"/>
        <v>0</v>
      </c>
      <c r="AS24" s="109">
        <f t="shared" si="13"/>
        <v>0</v>
      </c>
      <c r="AT24" s="107"/>
      <c r="AU24" s="107"/>
      <c r="AV24" s="107"/>
      <c r="AW24" s="107"/>
      <c r="AX24" s="107"/>
      <c r="AY24" s="107"/>
      <c r="AZ24" s="107"/>
      <c r="BA24" s="107"/>
      <c r="BB24" s="107"/>
      <c r="BC24" s="107"/>
      <c r="BD24" s="107"/>
      <c r="BE24" s="107"/>
    </row>
    <row r="25" ht="14.25" customHeight="1">
      <c r="A25" s="103"/>
      <c r="B25" s="104">
        <v>44605.0</v>
      </c>
      <c r="C25" s="97"/>
      <c r="D25" s="105" t="s">
        <v>119</v>
      </c>
      <c r="E25" s="105"/>
      <c r="F25" s="105"/>
      <c r="G25" s="106">
        <v>0.0</v>
      </c>
      <c r="H25" s="105">
        <v>2.0</v>
      </c>
      <c r="I25" s="105">
        <v>8.0</v>
      </c>
      <c r="J25" s="105">
        <v>6.0</v>
      </c>
      <c r="K25" s="105">
        <v>2.0</v>
      </c>
      <c r="L25" s="107"/>
      <c r="M25" s="105">
        <v>0.0</v>
      </c>
      <c r="N25" s="105">
        <v>0.0</v>
      </c>
      <c r="O25" s="105">
        <v>0.0</v>
      </c>
      <c r="P25" s="105">
        <v>0.0</v>
      </c>
      <c r="Q25" s="105">
        <v>0.0</v>
      </c>
      <c r="R25" s="107"/>
      <c r="S25" s="105">
        <v>0.0</v>
      </c>
      <c r="T25" s="105">
        <v>0.0</v>
      </c>
      <c r="U25" s="105">
        <v>0.0</v>
      </c>
      <c r="V25" s="105">
        <v>0.0</v>
      </c>
      <c r="W25" s="105">
        <v>0.0</v>
      </c>
      <c r="X25" s="293">
        <f t="shared" si="2"/>
        <v>2</v>
      </c>
      <c r="Y25" s="107"/>
      <c r="Z25" s="105">
        <v>0.0</v>
      </c>
      <c r="AA25" s="105">
        <v>0.0</v>
      </c>
      <c r="AB25" s="105">
        <v>0.0</v>
      </c>
      <c r="AC25" s="105">
        <v>0.0</v>
      </c>
      <c r="AD25" s="105">
        <v>0.0</v>
      </c>
      <c r="AE25" s="106">
        <v>0.0</v>
      </c>
      <c r="AF25" s="106">
        <v>0.0</v>
      </c>
      <c r="AG25" s="107"/>
      <c r="AH25" s="105">
        <v>0.0</v>
      </c>
      <c r="AI25" s="105">
        <v>0.0</v>
      </c>
      <c r="AJ25" s="105">
        <v>0.0</v>
      </c>
      <c r="AK25" s="105">
        <v>0.0</v>
      </c>
      <c r="AL25" s="105">
        <v>0.0</v>
      </c>
      <c r="AM25" s="105">
        <v>0.0</v>
      </c>
      <c r="AN25" s="106">
        <v>0.0</v>
      </c>
      <c r="AO25" s="106">
        <v>0.0</v>
      </c>
      <c r="AP25" s="3"/>
      <c r="AQ25" s="108">
        <f t="shared" ref="AQ25:AS25" si="14">sum(AD25+AM25)</f>
        <v>0</v>
      </c>
      <c r="AR25" s="109">
        <f t="shared" si="14"/>
        <v>0</v>
      </c>
      <c r="AS25" s="109">
        <f t="shared" si="14"/>
        <v>0</v>
      </c>
      <c r="AT25" s="107"/>
      <c r="AU25" s="107"/>
      <c r="AV25" s="107"/>
      <c r="AW25" s="107"/>
      <c r="AX25" s="107"/>
      <c r="AY25" s="107"/>
      <c r="AZ25" s="107"/>
      <c r="BA25" s="107"/>
      <c r="BB25" s="107"/>
      <c r="BC25" s="107"/>
      <c r="BD25" s="107"/>
      <c r="BE25" s="107"/>
    </row>
    <row r="26" ht="14.25" customHeight="1">
      <c r="A26" s="103"/>
      <c r="B26" s="104">
        <v>44606.0</v>
      </c>
      <c r="C26" s="97"/>
      <c r="D26" s="105" t="s">
        <v>119</v>
      </c>
      <c r="E26" s="105"/>
      <c r="F26" s="105"/>
      <c r="G26" s="106">
        <v>0.0</v>
      </c>
      <c r="H26" s="105">
        <v>6.0</v>
      </c>
      <c r="I26" s="105">
        <v>22.0</v>
      </c>
      <c r="J26" s="105">
        <v>9.0</v>
      </c>
      <c r="K26" s="105">
        <v>1.0</v>
      </c>
      <c r="L26" s="107"/>
      <c r="M26" s="105">
        <v>0.0</v>
      </c>
      <c r="N26" s="105">
        <v>0.0</v>
      </c>
      <c r="O26" s="105">
        <v>0.0</v>
      </c>
      <c r="P26" s="105">
        <v>0.0</v>
      </c>
      <c r="Q26" s="105">
        <v>0.0</v>
      </c>
      <c r="R26" s="107"/>
      <c r="S26" s="105">
        <v>0.0</v>
      </c>
      <c r="T26" s="105">
        <v>0.0</v>
      </c>
      <c r="U26" s="105">
        <v>0.0</v>
      </c>
      <c r="V26" s="105">
        <v>0.0</v>
      </c>
      <c r="W26" s="105">
        <v>0.0</v>
      </c>
      <c r="X26" s="293">
        <f t="shared" si="2"/>
        <v>1</v>
      </c>
      <c r="Y26" s="107"/>
      <c r="Z26" s="105">
        <v>6.0</v>
      </c>
      <c r="AA26" s="105">
        <v>4.0</v>
      </c>
      <c r="AB26" s="105">
        <v>3.0</v>
      </c>
      <c r="AC26" s="105">
        <v>0.0</v>
      </c>
      <c r="AD26" s="105">
        <v>0.0</v>
      </c>
      <c r="AE26" s="106">
        <v>0.0</v>
      </c>
      <c r="AF26" s="106">
        <v>0.0</v>
      </c>
      <c r="AG26" s="107"/>
      <c r="AH26" s="105">
        <v>2.0</v>
      </c>
      <c r="AI26" s="105">
        <v>2.0</v>
      </c>
      <c r="AJ26" s="105">
        <v>0.0</v>
      </c>
      <c r="AK26" s="105">
        <v>0.0</v>
      </c>
      <c r="AL26" s="105">
        <v>0.0</v>
      </c>
      <c r="AM26" s="105">
        <v>0.0</v>
      </c>
      <c r="AN26" s="106">
        <v>0.0</v>
      </c>
      <c r="AO26" s="106">
        <v>0.0</v>
      </c>
      <c r="AP26" s="3"/>
      <c r="AQ26" s="108">
        <f t="shared" ref="AQ26:AS26" si="15">sum(AD26+AM26)</f>
        <v>0</v>
      </c>
      <c r="AR26" s="109">
        <f t="shared" si="15"/>
        <v>0</v>
      </c>
      <c r="AS26" s="109">
        <f t="shared" si="15"/>
        <v>0</v>
      </c>
      <c r="AT26" s="107"/>
      <c r="AU26" s="107"/>
      <c r="AV26" s="107"/>
      <c r="AW26" s="107"/>
      <c r="AX26" s="107"/>
      <c r="AY26" s="107"/>
      <c r="AZ26" s="107"/>
      <c r="BA26" s="107"/>
      <c r="BB26" s="107"/>
      <c r="BC26" s="107"/>
      <c r="BD26" s="107"/>
      <c r="BE26" s="107"/>
    </row>
    <row r="27" ht="14.25" customHeight="1">
      <c r="A27" s="103"/>
      <c r="B27" s="104">
        <v>44607.0</v>
      </c>
      <c r="C27" s="97"/>
      <c r="D27" s="105" t="s">
        <v>119</v>
      </c>
      <c r="E27" s="105"/>
      <c r="F27" s="105"/>
      <c r="G27" s="106">
        <v>0.0</v>
      </c>
      <c r="H27" s="105">
        <v>10.0</v>
      </c>
      <c r="I27" s="105">
        <v>35.0</v>
      </c>
      <c r="J27" s="105">
        <v>22.0</v>
      </c>
      <c r="K27" s="105">
        <v>6.0</v>
      </c>
      <c r="L27" s="107"/>
      <c r="M27" s="105">
        <v>0.0</v>
      </c>
      <c r="N27" s="105">
        <v>0.0</v>
      </c>
      <c r="O27" s="105">
        <v>0.0</v>
      </c>
      <c r="P27" s="105">
        <v>0.0</v>
      </c>
      <c r="Q27" s="105">
        <v>0.0</v>
      </c>
      <c r="R27" s="107"/>
      <c r="S27" s="105">
        <v>0.0</v>
      </c>
      <c r="T27" s="105">
        <v>0.0</v>
      </c>
      <c r="U27" s="105">
        <v>0.0</v>
      </c>
      <c r="V27" s="105">
        <v>0.0</v>
      </c>
      <c r="W27" s="105">
        <v>0.0</v>
      </c>
      <c r="X27" s="293">
        <f t="shared" si="2"/>
        <v>6</v>
      </c>
      <c r="Y27" s="107"/>
      <c r="Z27" s="105">
        <v>5.0</v>
      </c>
      <c r="AA27" s="105">
        <v>4.0</v>
      </c>
      <c r="AB27" s="105">
        <v>1.0</v>
      </c>
      <c r="AC27" s="105">
        <v>0.0</v>
      </c>
      <c r="AD27" s="105">
        <v>0.0</v>
      </c>
      <c r="AE27" s="106">
        <v>0.0</v>
      </c>
      <c r="AF27" s="106">
        <v>0.0</v>
      </c>
      <c r="AG27" s="107"/>
      <c r="AH27" s="105">
        <v>3.0</v>
      </c>
      <c r="AI27" s="105">
        <v>1.0</v>
      </c>
      <c r="AJ27" s="105">
        <v>1.0</v>
      </c>
      <c r="AK27" s="105">
        <v>0.0</v>
      </c>
      <c r="AL27" s="105">
        <v>0.0</v>
      </c>
      <c r="AM27" s="105">
        <v>0.0</v>
      </c>
      <c r="AN27" s="106">
        <v>0.0</v>
      </c>
      <c r="AO27" s="106">
        <v>0.0</v>
      </c>
      <c r="AP27" s="3"/>
      <c r="AQ27" s="108">
        <f t="shared" ref="AQ27:AS27" si="16">sum(AD27+AM27)</f>
        <v>0</v>
      </c>
      <c r="AR27" s="109">
        <f t="shared" si="16"/>
        <v>0</v>
      </c>
      <c r="AS27" s="109">
        <f t="shared" si="16"/>
        <v>0</v>
      </c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107"/>
    </row>
    <row r="28" ht="14.25" customHeight="1">
      <c r="A28" s="103"/>
      <c r="B28" s="104">
        <v>44608.0</v>
      </c>
      <c r="C28" s="97"/>
      <c r="D28" s="105" t="s">
        <v>119</v>
      </c>
      <c r="E28" s="105"/>
      <c r="F28" s="105"/>
      <c r="G28" s="106">
        <v>0.0</v>
      </c>
      <c r="H28" s="105">
        <v>6.0</v>
      </c>
      <c r="I28" s="105">
        <v>22.0</v>
      </c>
      <c r="J28" s="105">
        <v>14.0</v>
      </c>
      <c r="K28" s="105">
        <v>4.0</v>
      </c>
      <c r="L28" s="107"/>
      <c r="M28" s="105">
        <v>0.0</v>
      </c>
      <c r="N28" s="105">
        <v>0.0</v>
      </c>
      <c r="O28" s="105">
        <v>0.0</v>
      </c>
      <c r="P28" s="105">
        <v>0.0</v>
      </c>
      <c r="Q28" s="105">
        <v>0.0</v>
      </c>
      <c r="R28" s="107"/>
      <c r="S28" s="105">
        <v>0.0</v>
      </c>
      <c r="T28" s="105">
        <v>0.0</v>
      </c>
      <c r="U28" s="105">
        <v>0.0</v>
      </c>
      <c r="V28" s="105">
        <v>0.0</v>
      </c>
      <c r="W28" s="105">
        <v>0.0</v>
      </c>
      <c r="X28" s="293">
        <f t="shared" si="2"/>
        <v>4</v>
      </c>
      <c r="Y28" s="107"/>
      <c r="Z28" s="105">
        <v>5.0</v>
      </c>
      <c r="AA28" s="105">
        <v>3.0</v>
      </c>
      <c r="AB28" s="105">
        <v>2.0</v>
      </c>
      <c r="AC28" s="105">
        <v>0.0</v>
      </c>
      <c r="AD28" s="105">
        <v>0.0</v>
      </c>
      <c r="AE28" s="106">
        <v>0.0</v>
      </c>
      <c r="AF28" s="106">
        <v>0.0</v>
      </c>
      <c r="AG28" s="107"/>
      <c r="AH28" s="105">
        <v>2.0</v>
      </c>
      <c r="AI28" s="105">
        <v>1.0</v>
      </c>
      <c r="AJ28" s="105">
        <v>1.0</v>
      </c>
      <c r="AK28" s="105">
        <v>0.0</v>
      </c>
      <c r="AL28" s="105">
        <v>0.0</v>
      </c>
      <c r="AM28" s="105">
        <v>0.0</v>
      </c>
      <c r="AN28" s="106">
        <v>0.0</v>
      </c>
      <c r="AO28" s="106">
        <v>0.0</v>
      </c>
      <c r="AP28" s="3"/>
      <c r="AQ28" s="108">
        <f t="shared" ref="AQ28:AS28" si="17">sum(AD28+AM28)</f>
        <v>0</v>
      </c>
      <c r="AR28" s="109">
        <f t="shared" si="17"/>
        <v>0</v>
      </c>
      <c r="AS28" s="109">
        <f t="shared" si="17"/>
        <v>0</v>
      </c>
      <c r="AT28" s="107"/>
      <c r="AU28" s="107"/>
      <c r="AV28" s="107"/>
      <c r="AW28" s="107"/>
      <c r="AX28" s="107"/>
      <c r="AY28" s="107"/>
      <c r="AZ28" s="107"/>
      <c r="BA28" s="107"/>
      <c r="BB28" s="107"/>
      <c r="BC28" s="107"/>
      <c r="BD28" s="107"/>
      <c r="BE28" s="107"/>
    </row>
    <row r="29" ht="14.25" customHeight="1">
      <c r="A29" s="103"/>
      <c r="B29" s="104">
        <v>44609.0</v>
      </c>
      <c r="C29" s="97"/>
      <c r="D29" s="105" t="s">
        <v>119</v>
      </c>
      <c r="E29" s="105"/>
      <c r="F29" s="105"/>
      <c r="G29" s="106">
        <v>0.0</v>
      </c>
      <c r="H29" s="105">
        <v>5.0</v>
      </c>
      <c r="I29" s="105">
        <v>11.0</v>
      </c>
      <c r="J29" s="105">
        <v>4.0</v>
      </c>
      <c r="K29" s="105">
        <v>1.0</v>
      </c>
      <c r="L29" s="107"/>
      <c r="M29" s="105">
        <v>0.0</v>
      </c>
      <c r="N29" s="105">
        <v>0.0</v>
      </c>
      <c r="O29" s="105">
        <v>0.0</v>
      </c>
      <c r="P29" s="105">
        <v>0.0</v>
      </c>
      <c r="Q29" s="105">
        <v>0.0</v>
      </c>
      <c r="R29" s="107"/>
      <c r="S29" s="105">
        <v>0.0</v>
      </c>
      <c r="T29" s="105">
        <v>0.0</v>
      </c>
      <c r="U29" s="105">
        <v>0.0</v>
      </c>
      <c r="V29" s="105">
        <v>0.0</v>
      </c>
      <c r="W29" s="105">
        <v>0.0</v>
      </c>
      <c r="X29" s="293">
        <f t="shared" si="2"/>
        <v>1</v>
      </c>
      <c r="Y29" s="107"/>
      <c r="Z29" s="105">
        <v>6.0</v>
      </c>
      <c r="AA29" s="105">
        <v>6.0</v>
      </c>
      <c r="AB29" s="105">
        <v>0.0</v>
      </c>
      <c r="AC29" s="105">
        <v>0.0</v>
      </c>
      <c r="AD29" s="105">
        <v>0.0</v>
      </c>
      <c r="AE29" s="106">
        <v>0.0</v>
      </c>
      <c r="AF29" s="106">
        <v>0.0</v>
      </c>
      <c r="AG29" s="107"/>
      <c r="AH29" s="105">
        <v>2.0</v>
      </c>
      <c r="AI29" s="105">
        <v>1.0</v>
      </c>
      <c r="AJ29" s="105">
        <v>1.0</v>
      </c>
      <c r="AK29" s="105">
        <v>1.0</v>
      </c>
      <c r="AL29" s="105">
        <v>0.0</v>
      </c>
      <c r="AM29" s="105">
        <v>1.0</v>
      </c>
      <c r="AN29" s="106" t="s">
        <v>253</v>
      </c>
      <c r="AO29" s="106">
        <v>1500.0</v>
      </c>
      <c r="AP29" s="3"/>
      <c r="AQ29" s="108">
        <f t="shared" ref="AQ29:AQ42" si="18">sum(AD29+AM29)</f>
        <v>1</v>
      </c>
      <c r="AR29" s="108" t="s">
        <v>254</v>
      </c>
      <c r="AS29" s="109">
        <f>sum(AF29+AO29)</f>
        <v>1500</v>
      </c>
      <c r="AT29" s="107"/>
      <c r="AU29" s="107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</row>
    <row r="30" ht="14.25" customHeight="1">
      <c r="A30" s="103"/>
      <c r="B30" s="104">
        <v>44610.0</v>
      </c>
      <c r="C30" s="97"/>
      <c r="D30" s="105" t="s">
        <v>119</v>
      </c>
      <c r="E30" s="105"/>
      <c r="F30" s="105"/>
      <c r="G30" s="106">
        <v>0.0</v>
      </c>
      <c r="H30" s="105">
        <v>4.0</v>
      </c>
      <c r="I30" s="105">
        <v>13.0</v>
      </c>
      <c r="J30" s="105">
        <v>6.0</v>
      </c>
      <c r="K30" s="105">
        <v>2.0</v>
      </c>
      <c r="L30" s="107"/>
      <c r="M30" s="105">
        <v>0.0</v>
      </c>
      <c r="N30" s="105">
        <v>0.0</v>
      </c>
      <c r="O30" s="105">
        <v>0.0</v>
      </c>
      <c r="P30" s="105">
        <v>0.0</v>
      </c>
      <c r="Q30" s="105">
        <v>0.0</v>
      </c>
      <c r="R30" s="107"/>
      <c r="S30" s="105">
        <v>0.0</v>
      </c>
      <c r="T30" s="105">
        <v>0.0</v>
      </c>
      <c r="U30" s="105">
        <v>0.0</v>
      </c>
      <c r="V30" s="105">
        <v>0.0</v>
      </c>
      <c r="W30" s="105">
        <v>0.0</v>
      </c>
      <c r="X30" s="293">
        <f t="shared" si="2"/>
        <v>2</v>
      </c>
      <c r="Y30" s="107"/>
      <c r="Z30" s="105">
        <v>5.0</v>
      </c>
      <c r="AA30" s="105">
        <v>3.0</v>
      </c>
      <c r="AB30" s="105">
        <v>1.0</v>
      </c>
      <c r="AC30" s="105">
        <v>0.0</v>
      </c>
      <c r="AD30" s="105">
        <v>0.0</v>
      </c>
      <c r="AE30" s="106">
        <v>0.0</v>
      </c>
      <c r="AF30" s="106">
        <v>0.0</v>
      </c>
      <c r="AG30" s="107"/>
      <c r="AH30" s="105">
        <v>2.0</v>
      </c>
      <c r="AI30" s="105">
        <v>1.0</v>
      </c>
      <c r="AJ30" s="105">
        <v>1.0</v>
      </c>
      <c r="AK30" s="105">
        <v>1.0</v>
      </c>
      <c r="AL30" s="105">
        <v>0.0</v>
      </c>
      <c r="AM30" s="105">
        <v>1.0</v>
      </c>
      <c r="AN30" s="106">
        <v>1000.0</v>
      </c>
      <c r="AO30" s="106">
        <v>2000.0</v>
      </c>
      <c r="AP30" s="3"/>
      <c r="AQ30" s="108">
        <f t="shared" si="18"/>
        <v>1</v>
      </c>
      <c r="AR30" s="109">
        <f t="shared" ref="AR30:AS30" si="19">sum(AE30+AN30)</f>
        <v>1000</v>
      </c>
      <c r="AS30" s="109">
        <f t="shared" si="19"/>
        <v>2000</v>
      </c>
      <c r="AT30" s="107"/>
      <c r="AU30" s="107"/>
      <c r="AV30" s="107"/>
      <c r="AW30" s="107"/>
      <c r="AX30" s="107"/>
      <c r="AY30" s="107"/>
      <c r="AZ30" s="107"/>
      <c r="BA30" s="107"/>
      <c r="BB30" s="107"/>
      <c r="BC30" s="107"/>
      <c r="BD30" s="107"/>
      <c r="BE30" s="107"/>
    </row>
    <row r="31" ht="14.25" customHeight="1">
      <c r="A31" s="103"/>
      <c r="B31" s="104">
        <v>44611.0</v>
      </c>
      <c r="C31" s="97"/>
      <c r="D31" s="105" t="s">
        <v>119</v>
      </c>
      <c r="E31" s="105"/>
      <c r="F31" s="105"/>
      <c r="G31" s="106">
        <v>0.0</v>
      </c>
      <c r="H31" s="105">
        <v>4.0</v>
      </c>
      <c r="I31" s="105">
        <v>8.0</v>
      </c>
      <c r="J31" s="105">
        <v>4.0</v>
      </c>
      <c r="K31" s="105">
        <v>1.0</v>
      </c>
      <c r="L31" s="107"/>
      <c r="M31" s="105">
        <v>0.0</v>
      </c>
      <c r="N31" s="105">
        <v>0.0</v>
      </c>
      <c r="O31" s="105">
        <v>0.0</v>
      </c>
      <c r="P31" s="105">
        <v>0.0</v>
      </c>
      <c r="Q31" s="105">
        <v>0.0</v>
      </c>
      <c r="R31" s="107"/>
      <c r="S31" s="105">
        <v>0.0</v>
      </c>
      <c r="T31" s="105">
        <v>0.0</v>
      </c>
      <c r="U31" s="105">
        <v>0.0</v>
      </c>
      <c r="V31" s="105">
        <v>0.0</v>
      </c>
      <c r="W31" s="105">
        <v>0.0</v>
      </c>
      <c r="X31" s="293">
        <f t="shared" si="2"/>
        <v>1</v>
      </c>
      <c r="Y31" s="107"/>
      <c r="Z31" s="105">
        <v>7.0</v>
      </c>
      <c r="AA31" s="105">
        <v>4.0</v>
      </c>
      <c r="AB31" s="105">
        <v>3.0</v>
      </c>
      <c r="AC31" s="105">
        <v>0.0</v>
      </c>
      <c r="AD31" s="105">
        <v>1.0</v>
      </c>
      <c r="AE31" s="106">
        <v>2500.0</v>
      </c>
      <c r="AF31" s="106">
        <v>2500.0</v>
      </c>
      <c r="AG31" s="107"/>
      <c r="AH31" s="105">
        <v>1.0</v>
      </c>
      <c r="AI31" s="105">
        <v>1.0</v>
      </c>
      <c r="AJ31" s="105">
        <v>0.0</v>
      </c>
      <c r="AK31" s="105">
        <v>0.0</v>
      </c>
      <c r="AL31" s="105">
        <v>0.0</v>
      </c>
      <c r="AM31" s="105">
        <v>0.0</v>
      </c>
      <c r="AN31" s="106">
        <v>0.0</v>
      </c>
      <c r="AO31" s="106">
        <v>0.0</v>
      </c>
      <c r="AP31" s="3"/>
      <c r="AQ31" s="108">
        <f t="shared" si="18"/>
        <v>1</v>
      </c>
      <c r="AR31" s="109">
        <f t="shared" ref="AR31:AS31" si="20">sum(AE31+AN31)</f>
        <v>2500</v>
      </c>
      <c r="AS31" s="109">
        <f t="shared" si="20"/>
        <v>2500</v>
      </c>
      <c r="AT31" s="107"/>
      <c r="AU31" s="107"/>
      <c r="AV31" s="107"/>
      <c r="AW31" s="107"/>
      <c r="AX31" s="107"/>
      <c r="AY31" s="107"/>
      <c r="AZ31" s="107"/>
      <c r="BA31" s="107"/>
      <c r="BB31" s="107"/>
      <c r="BC31" s="107"/>
      <c r="BD31" s="107"/>
      <c r="BE31" s="107"/>
    </row>
    <row r="32" ht="14.25" customHeight="1">
      <c r="A32" s="103"/>
      <c r="B32" s="104">
        <v>44612.0</v>
      </c>
      <c r="C32" s="97"/>
      <c r="D32" s="105" t="s">
        <v>119</v>
      </c>
      <c r="E32" s="105"/>
      <c r="F32" s="105"/>
      <c r="G32" s="106">
        <v>0.0</v>
      </c>
      <c r="H32" s="105">
        <v>4.0</v>
      </c>
      <c r="I32" s="105">
        <v>10.0</v>
      </c>
      <c r="J32" s="105">
        <v>1.0</v>
      </c>
      <c r="K32" s="105">
        <v>0.0</v>
      </c>
      <c r="L32" s="107"/>
      <c r="M32" s="105">
        <v>0.0</v>
      </c>
      <c r="N32" s="105">
        <v>0.0</v>
      </c>
      <c r="O32" s="105">
        <v>0.0</v>
      </c>
      <c r="P32" s="105">
        <v>0.0</v>
      </c>
      <c r="Q32" s="105">
        <v>0.0</v>
      </c>
      <c r="R32" s="107"/>
      <c r="S32" s="105">
        <v>0.0</v>
      </c>
      <c r="T32" s="105">
        <v>0.0</v>
      </c>
      <c r="U32" s="105">
        <v>0.0</v>
      </c>
      <c r="V32" s="105">
        <v>0.0</v>
      </c>
      <c r="W32" s="105">
        <v>0.0</v>
      </c>
      <c r="X32" s="293">
        <f t="shared" si="2"/>
        <v>0</v>
      </c>
      <c r="Y32" s="107"/>
      <c r="Z32" s="105">
        <v>0.0</v>
      </c>
      <c r="AA32" s="105">
        <v>0.0</v>
      </c>
      <c r="AB32" s="105">
        <v>0.0</v>
      </c>
      <c r="AC32" s="105">
        <v>0.0</v>
      </c>
      <c r="AD32" s="105">
        <v>0.0</v>
      </c>
      <c r="AE32" s="106">
        <v>0.0</v>
      </c>
      <c r="AF32" s="106">
        <v>0.0</v>
      </c>
      <c r="AG32" s="107"/>
      <c r="AH32" s="105">
        <v>0.0</v>
      </c>
      <c r="AI32" s="105">
        <v>0.0</v>
      </c>
      <c r="AJ32" s="105">
        <v>0.0</v>
      </c>
      <c r="AK32" s="105">
        <v>0.0</v>
      </c>
      <c r="AL32" s="105">
        <v>0.0</v>
      </c>
      <c r="AM32" s="105">
        <v>0.0</v>
      </c>
      <c r="AN32" s="106">
        <v>0.0</v>
      </c>
      <c r="AO32" s="106">
        <v>0.0</v>
      </c>
      <c r="AP32" s="3"/>
      <c r="AQ32" s="108">
        <f t="shared" si="18"/>
        <v>0</v>
      </c>
      <c r="AR32" s="109">
        <f t="shared" ref="AR32:AS32" si="21">sum(AE32+AN32)</f>
        <v>0</v>
      </c>
      <c r="AS32" s="109">
        <f t="shared" si="21"/>
        <v>0</v>
      </c>
      <c r="AT32" s="107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</row>
    <row r="33" ht="14.25" customHeight="1">
      <c r="A33" s="111">
        <v>2.0</v>
      </c>
      <c r="B33" s="104">
        <v>44613.0</v>
      </c>
      <c r="C33" s="97"/>
      <c r="D33" s="105" t="s">
        <v>119</v>
      </c>
      <c r="E33" s="105"/>
      <c r="F33" s="105"/>
      <c r="G33" s="106">
        <v>0.0</v>
      </c>
      <c r="H33" s="105">
        <v>5.0</v>
      </c>
      <c r="I33" s="105">
        <v>28.0</v>
      </c>
      <c r="J33" s="105">
        <v>13.0</v>
      </c>
      <c r="K33" s="105">
        <v>3.0</v>
      </c>
      <c r="L33" s="107"/>
      <c r="M33" s="105">
        <v>0.0</v>
      </c>
      <c r="N33" s="105">
        <v>0.0</v>
      </c>
      <c r="O33" s="105">
        <v>0.0</v>
      </c>
      <c r="P33" s="105">
        <v>0.0</v>
      </c>
      <c r="Q33" s="105">
        <v>0.0</v>
      </c>
      <c r="R33" s="107"/>
      <c r="S33" s="105">
        <v>0.0</v>
      </c>
      <c r="T33" s="105">
        <v>0.0</v>
      </c>
      <c r="U33" s="105">
        <v>0.0</v>
      </c>
      <c r="V33" s="105">
        <v>0.0</v>
      </c>
      <c r="W33" s="105">
        <v>0.0</v>
      </c>
      <c r="X33" s="293">
        <f t="shared" si="2"/>
        <v>3</v>
      </c>
      <c r="Y33" s="107"/>
      <c r="Z33" s="105">
        <v>6.0</v>
      </c>
      <c r="AA33" s="105">
        <v>2.0</v>
      </c>
      <c r="AB33" s="105">
        <v>4.0</v>
      </c>
      <c r="AC33" s="105">
        <v>0.0</v>
      </c>
      <c r="AD33" s="105">
        <v>1.0</v>
      </c>
      <c r="AE33" s="106">
        <v>1500.0</v>
      </c>
      <c r="AF33" s="106">
        <v>2500.0</v>
      </c>
      <c r="AG33" s="107"/>
      <c r="AH33" s="105">
        <v>1.0</v>
      </c>
      <c r="AI33" s="105">
        <v>0.0</v>
      </c>
      <c r="AJ33" s="105">
        <v>1.0</v>
      </c>
      <c r="AK33" s="105">
        <v>0.0</v>
      </c>
      <c r="AL33" s="105">
        <v>0.0</v>
      </c>
      <c r="AM33" s="105">
        <v>0.0</v>
      </c>
      <c r="AN33" s="106">
        <v>0.0</v>
      </c>
      <c r="AO33" s="106">
        <v>0.0</v>
      </c>
      <c r="AP33" s="3"/>
      <c r="AQ33" s="108">
        <f t="shared" si="18"/>
        <v>1</v>
      </c>
      <c r="AR33" s="109">
        <f t="shared" ref="AR33:AS33" si="22">sum(AE33+AN33)</f>
        <v>1500</v>
      </c>
      <c r="AS33" s="109">
        <f t="shared" si="22"/>
        <v>2500</v>
      </c>
      <c r="AT33" s="107"/>
      <c r="AU33" s="107"/>
      <c r="AV33" s="107"/>
      <c r="AW33" s="107"/>
      <c r="AX33" s="107"/>
      <c r="AY33" s="107"/>
      <c r="AZ33" s="107"/>
      <c r="BA33" s="107"/>
      <c r="BB33" s="107"/>
      <c r="BC33" s="107"/>
      <c r="BD33" s="107"/>
      <c r="BE33" s="107"/>
    </row>
    <row r="34" ht="14.25" customHeight="1">
      <c r="A34" s="103"/>
      <c r="B34" s="104">
        <v>44614.0</v>
      </c>
      <c r="C34" s="97"/>
      <c r="D34" s="105" t="s">
        <v>119</v>
      </c>
      <c r="E34" s="105"/>
      <c r="F34" s="105"/>
      <c r="G34" s="106">
        <v>0.0</v>
      </c>
      <c r="H34" s="105">
        <v>8.0</v>
      </c>
      <c r="I34" s="105">
        <v>23.0</v>
      </c>
      <c r="J34" s="105">
        <v>11.0</v>
      </c>
      <c r="K34" s="105">
        <v>3.0</v>
      </c>
      <c r="L34" s="107"/>
      <c r="M34" s="105">
        <v>0.0</v>
      </c>
      <c r="N34" s="105">
        <v>0.0</v>
      </c>
      <c r="O34" s="105">
        <v>0.0</v>
      </c>
      <c r="P34" s="105">
        <v>0.0</v>
      </c>
      <c r="Q34" s="105">
        <v>0.0</v>
      </c>
      <c r="R34" s="107"/>
      <c r="S34" s="105">
        <v>0.0</v>
      </c>
      <c r="T34" s="105">
        <v>0.0</v>
      </c>
      <c r="U34" s="105">
        <v>0.0</v>
      </c>
      <c r="V34" s="105">
        <v>0.0</v>
      </c>
      <c r="W34" s="105">
        <v>0.0</v>
      </c>
      <c r="X34" s="293">
        <f t="shared" si="2"/>
        <v>3</v>
      </c>
      <c r="Y34" s="107"/>
      <c r="Z34" s="105">
        <v>9.0</v>
      </c>
      <c r="AA34" s="105">
        <v>4.0</v>
      </c>
      <c r="AB34" s="105">
        <v>5.0</v>
      </c>
      <c r="AC34" s="105">
        <v>0.0</v>
      </c>
      <c r="AD34" s="105">
        <v>2.0</v>
      </c>
      <c r="AE34" s="106">
        <v>2300.0</v>
      </c>
      <c r="AF34" s="106">
        <v>4300.0</v>
      </c>
      <c r="AG34" s="107"/>
      <c r="AH34" s="105">
        <v>1.0</v>
      </c>
      <c r="AI34" s="105">
        <v>0.0</v>
      </c>
      <c r="AJ34" s="105">
        <v>1.0</v>
      </c>
      <c r="AK34" s="105">
        <v>0.0</v>
      </c>
      <c r="AL34" s="105">
        <v>0.0</v>
      </c>
      <c r="AM34" s="105">
        <v>0.0</v>
      </c>
      <c r="AN34" s="106">
        <v>0.0</v>
      </c>
      <c r="AO34" s="106">
        <v>0.0</v>
      </c>
      <c r="AP34" s="3"/>
      <c r="AQ34" s="108">
        <f t="shared" si="18"/>
        <v>2</v>
      </c>
      <c r="AR34" s="109">
        <f t="shared" ref="AR34:AS34" si="23">sum(AE34+AN34)</f>
        <v>2300</v>
      </c>
      <c r="AS34" s="109">
        <f t="shared" si="23"/>
        <v>4300</v>
      </c>
      <c r="AT34" s="107"/>
      <c r="AU34" s="107"/>
      <c r="AV34" s="107"/>
      <c r="AW34" s="107"/>
      <c r="AX34" s="107"/>
      <c r="AY34" s="107"/>
      <c r="AZ34" s="107"/>
      <c r="BA34" s="107"/>
      <c r="BB34" s="107"/>
      <c r="BC34" s="107"/>
      <c r="BD34" s="107"/>
      <c r="BE34" s="107"/>
    </row>
    <row r="35" ht="14.25" customHeight="1">
      <c r="A35" s="103"/>
      <c r="B35" s="104">
        <v>44615.0</v>
      </c>
      <c r="C35" s="97"/>
      <c r="D35" s="105" t="s">
        <v>119</v>
      </c>
      <c r="E35" s="105"/>
      <c r="F35" s="105"/>
      <c r="G35" s="106">
        <v>0.0</v>
      </c>
      <c r="H35" s="105">
        <v>8.0</v>
      </c>
      <c r="I35" s="105">
        <v>18.0</v>
      </c>
      <c r="J35" s="105">
        <v>11.0</v>
      </c>
      <c r="K35" s="105">
        <v>1.0</v>
      </c>
      <c r="L35" s="107"/>
      <c r="M35" s="105">
        <v>0.0</v>
      </c>
      <c r="N35" s="105">
        <v>0.0</v>
      </c>
      <c r="O35" s="105">
        <v>0.0</v>
      </c>
      <c r="P35" s="105">
        <v>0.0</v>
      </c>
      <c r="Q35" s="105">
        <v>0.0</v>
      </c>
      <c r="R35" s="107"/>
      <c r="S35" s="105">
        <v>0.0</v>
      </c>
      <c r="T35" s="105">
        <v>0.0</v>
      </c>
      <c r="U35" s="105">
        <v>0.0</v>
      </c>
      <c r="V35" s="105">
        <v>0.0</v>
      </c>
      <c r="W35" s="105">
        <v>0.0</v>
      </c>
      <c r="X35" s="293">
        <f t="shared" si="2"/>
        <v>1</v>
      </c>
      <c r="Y35" s="107"/>
      <c r="Z35" s="105">
        <v>5.0</v>
      </c>
      <c r="AA35" s="105">
        <v>4.0</v>
      </c>
      <c r="AB35" s="105">
        <v>1.0</v>
      </c>
      <c r="AC35" s="105">
        <v>0.0</v>
      </c>
      <c r="AD35" s="105">
        <v>1.0</v>
      </c>
      <c r="AE35" s="106">
        <v>1500.0</v>
      </c>
      <c r="AF35" s="106">
        <v>2500.0</v>
      </c>
      <c r="AG35" s="107"/>
      <c r="AH35" s="105">
        <v>2.0</v>
      </c>
      <c r="AI35" s="105">
        <v>0.0</v>
      </c>
      <c r="AJ35" s="105">
        <v>1.0</v>
      </c>
      <c r="AK35" s="105">
        <v>0.0</v>
      </c>
      <c r="AL35" s="105">
        <v>0.0</v>
      </c>
      <c r="AM35" s="105">
        <v>0.0</v>
      </c>
      <c r="AN35" s="345">
        <v>0.0</v>
      </c>
      <c r="AO35" s="345">
        <v>0.0</v>
      </c>
      <c r="AP35" s="3"/>
      <c r="AQ35" s="108">
        <f t="shared" si="18"/>
        <v>1</v>
      </c>
      <c r="AR35" s="351">
        <f t="shared" ref="AR35:AS35" si="24">sum(AE35+AN35)</f>
        <v>1500</v>
      </c>
      <c r="AS35" s="351">
        <f t="shared" si="24"/>
        <v>2500</v>
      </c>
      <c r="AT35" s="107"/>
      <c r="AU35" s="107"/>
      <c r="AV35" s="107"/>
      <c r="AW35" s="107"/>
      <c r="AX35" s="107"/>
      <c r="AY35" s="107"/>
      <c r="AZ35" s="107"/>
      <c r="BA35" s="107"/>
      <c r="BB35" s="107"/>
      <c r="BC35" s="107"/>
      <c r="BD35" s="107"/>
      <c r="BE35" s="107"/>
    </row>
    <row r="36" ht="14.25" customHeight="1">
      <c r="A36" s="103"/>
      <c r="B36" s="104">
        <v>44616.0</v>
      </c>
      <c r="C36" s="97"/>
      <c r="D36" s="105" t="s">
        <v>119</v>
      </c>
      <c r="E36" s="105"/>
      <c r="F36" s="105"/>
      <c r="G36" s="106">
        <v>0.0</v>
      </c>
      <c r="H36" s="105">
        <v>3.0</v>
      </c>
      <c r="I36" s="105">
        <v>15.0</v>
      </c>
      <c r="J36" s="105">
        <v>8.0</v>
      </c>
      <c r="K36" s="105">
        <v>1.0</v>
      </c>
      <c r="L36" s="107"/>
      <c r="M36" s="105">
        <v>0.0</v>
      </c>
      <c r="N36" s="105">
        <v>0.0</v>
      </c>
      <c r="O36" s="105">
        <v>0.0</v>
      </c>
      <c r="P36" s="105">
        <v>0.0</v>
      </c>
      <c r="Q36" s="105">
        <v>0.0</v>
      </c>
      <c r="R36" s="107"/>
      <c r="S36" s="105">
        <v>0.0</v>
      </c>
      <c r="T36" s="105">
        <v>0.0</v>
      </c>
      <c r="U36" s="105">
        <v>0.0</v>
      </c>
      <c r="V36" s="105">
        <v>0.0</v>
      </c>
      <c r="W36" s="105">
        <v>0.0</v>
      </c>
      <c r="X36" s="293">
        <f t="shared" si="2"/>
        <v>1</v>
      </c>
      <c r="Y36" s="107"/>
      <c r="Z36" s="105">
        <v>6.0</v>
      </c>
      <c r="AA36" s="105">
        <v>6.0</v>
      </c>
      <c r="AB36" s="105">
        <v>2.0</v>
      </c>
      <c r="AC36" s="105">
        <v>0.0</v>
      </c>
      <c r="AD36" s="105">
        <v>1.0</v>
      </c>
      <c r="AE36" s="106">
        <v>2000.0</v>
      </c>
      <c r="AF36" s="106">
        <v>2000.0</v>
      </c>
      <c r="AG36" s="107"/>
      <c r="AH36" s="105">
        <v>1.0</v>
      </c>
      <c r="AI36" s="105">
        <v>1.0</v>
      </c>
      <c r="AJ36" s="105">
        <v>0.0</v>
      </c>
      <c r="AK36" s="105">
        <v>0.0</v>
      </c>
      <c r="AL36" s="105">
        <v>0.0</v>
      </c>
      <c r="AM36" s="105">
        <v>0.0</v>
      </c>
      <c r="AN36" s="345">
        <v>0.0</v>
      </c>
      <c r="AO36" s="345">
        <v>0.0</v>
      </c>
      <c r="AP36" s="3"/>
      <c r="AQ36" s="108">
        <f t="shared" si="18"/>
        <v>1</v>
      </c>
      <c r="AR36" s="351">
        <f t="shared" ref="AR36:AS36" si="25">sum(AE36+AN36)</f>
        <v>2000</v>
      </c>
      <c r="AS36" s="351">
        <f t="shared" si="25"/>
        <v>2000</v>
      </c>
      <c r="AT36" s="107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</row>
    <row r="37" ht="14.25" customHeight="1">
      <c r="A37" s="103"/>
      <c r="B37" s="104">
        <v>44617.0</v>
      </c>
      <c r="C37" s="97"/>
      <c r="D37" s="105" t="s">
        <v>119</v>
      </c>
      <c r="E37" s="105"/>
      <c r="F37" s="105"/>
      <c r="G37" s="106">
        <v>0.0</v>
      </c>
      <c r="H37" s="105">
        <v>6.0</v>
      </c>
      <c r="I37" s="105">
        <v>13.0</v>
      </c>
      <c r="J37" s="105">
        <v>8.0</v>
      </c>
      <c r="K37" s="105">
        <v>0.0</v>
      </c>
      <c r="L37" s="107"/>
      <c r="M37" s="105">
        <v>0.0</v>
      </c>
      <c r="N37" s="105">
        <v>0.0</v>
      </c>
      <c r="O37" s="105">
        <v>0.0</v>
      </c>
      <c r="P37" s="105">
        <v>0.0</v>
      </c>
      <c r="Q37" s="105">
        <v>0.0</v>
      </c>
      <c r="R37" s="107"/>
      <c r="S37" s="105">
        <v>0.0</v>
      </c>
      <c r="T37" s="105">
        <v>0.0</v>
      </c>
      <c r="U37" s="105">
        <v>0.0</v>
      </c>
      <c r="V37" s="105">
        <v>0.0</v>
      </c>
      <c r="W37" s="105">
        <v>0.0</v>
      </c>
      <c r="X37" s="293">
        <f t="shared" si="2"/>
        <v>0</v>
      </c>
      <c r="Y37" s="107"/>
      <c r="Z37" s="105">
        <v>7.0</v>
      </c>
      <c r="AA37" s="105">
        <v>5.0</v>
      </c>
      <c r="AB37" s="105">
        <v>2.0</v>
      </c>
      <c r="AC37" s="105">
        <v>0.0</v>
      </c>
      <c r="AD37" s="105">
        <v>2.0</v>
      </c>
      <c r="AE37" s="106">
        <v>1500.0</v>
      </c>
      <c r="AF37" s="106">
        <v>5000.0</v>
      </c>
      <c r="AG37" s="107"/>
      <c r="AH37" s="105">
        <v>2.0</v>
      </c>
      <c r="AI37" s="105">
        <v>1.0</v>
      </c>
      <c r="AJ37" s="105">
        <v>1.0</v>
      </c>
      <c r="AK37" s="105">
        <v>0.0</v>
      </c>
      <c r="AL37" s="105">
        <v>0.0</v>
      </c>
      <c r="AM37" s="105">
        <v>0.0</v>
      </c>
      <c r="AN37" s="345">
        <v>0.0</v>
      </c>
      <c r="AO37" s="345">
        <v>0.0</v>
      </c>
      <c r="AP37" s="3"/>
      <c r="AQ37" s="108">
        <f t="shared" si="18"/>
        <v>2</v>
      </c>
      <c r="AR37" s="351">
        <f t="shared" ref="AR37:AS37" si="26">sum(AE37+AN37)</f>
        <v>1500</v>
      </c>
      <c r="AS37" s="351">
        <f t="shared" si="26"/>
        <v>5000</v>
      </c>
      <c r="AT37" s="107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  <c r="BE37" s="107"/>
    </row>
    <row r="38" ht="14.25" customHeight="1">
      <c r="A38" s="103"/>
      <c r="B38" s="104">
        <v>44618.0</v>
      </c>
      <c r="C38" s="97"/>
      <c r="D38" s="105" t="s">
        <v>119</v>
      </c>
      <c r="E38" s="105"/>
      <c r="F38" s="105"/>
      <c r="G38" s="106">
        <v>0.0</v>
      </c>
      <c r="H38" s="105">
        <v>3.0</v>
      </c>
      <c r="I38" s="105">
        <v>10.0</v>
      </c>
      <c r="J38" s="105">
        <v>1.0</v>
      </c>
      <c r="K38" s="105">
        <v>0.0</v>
      </c>
      <c r="L38" s="107"/>
      <c r="M38" s="105">
        <v>0.0</v>
      </c>
      <c r="N38" s="105">
        <v>0.0</v>
      </c>
      <c r="O38" s="105">
        <v>0.0</v>
      </c>
      <c r="P38" s="105">
        <v>0.0</v>
      </c>
      <c r="Q38" s="105">
        <v>0.0</v>
      </c>
      <c r="R38" s="107"/>
      <c r="S38" s="105">
        <v>0.0</v>
      </c>
      <c r="T38" s="105">
        <v>0.0</v>
      </c>
      <c r="U38" s="105">
        <v>0.0</v>
      </c>
      <c r="V38" s="105">
        <v>0.0</v>
      </c>
      <c r="W38" s="105">
        <v>0.0</v>
      </c>
      <c r="X38" s="293">
        <f t="shared" si="2"/>
        <v>0</v>
      </c>
      <c r="Y38" s="107"/>
      <c r="Z38" s="105">
        <v>0.0</v>
      </c>
      <c r="AA38" s="105">
        <v>0.0</v>
      </c>
      <c r="AB38" s="105">
        <v>0.0</v>
      </c>
      <c r="AC38" s="105">
        <v>0.0</v>
      </c>
      <c r="AD38" s="105">
        <v>0.0</v>
      </c>
      <c r="AE38" s="106">
        <v>0.0</v>
      </c>
      <c r="AF38" s="106">
        <v>0.0</v>
      </c>
      <c r="AG38" s="107"/>
      <c r="AH38" s="105">
        <v>0.0</v>
      </c>
      <c r="AI38" s="105">
        <v>0.0</v>
      </c>
      <c r="AJ38" s="105">
        <v>0.0</v>
      </c>
      <c r="AK38" s="105">
        <v>0.0</v>
      </c>
      <c r="AL38" s="105">
        <v>0.0</v>
      </c>
      <c r="AM38" s="105">
        <v>0.0</v>
      </c>
      <c r="AN38" s="345">
        <v>0.0</v>
      </c>
      <c r="AO38" s="345">
        <v>0.0</v>
      </c>
      <c r="AP38" s="3"/>
      <c r="AQ38" s="108">
        <f t="shared" si="18"/>
        <v>0</v>
      </c>
      <c r="AR38" s="351">
        <f t="shared" ref="AR38:AS38" si="27">sum(AE38+AN38)</f>
        <v>0</v>
      </c>
      <c r="AS38" s="351">
        <f t="shared" si="27"/>
        <v>0</v>
      </c>
      <c r="AT38" s="107"/>
      <c r="AU38" s="107"/>
      <c r="AV38" s="107"/>
      <c r="AW38" s="107"/>
      <c r="AX38" s="107"/>
      <c r="AY38" s="107"/>
      <c r="AZ38" s="107"/>
      <c r="BA38" s="107"/>
      <c r="BB38" s="107"/>
      <c r="BC38" s="107"/>
      <c r="BD38" s="107"/>
      <c r="BE38" s="107"/>
    </row>
    <row r="39" ht="14.25" customHeight="1">
      <c r="A39" s="103"/>
      <c r="B39" s="104">
        <v>44619.0</v>
      </c>
      <c r="C39" s="97"/>
      <c r="D39" s="105" t="s">
        <v>119</v>
      </c>
      <c r="E39" s="105"/>
      <c r="F39" s="105"/>
      <c r="G39" s="106">
        <v>0.0</v>
      </c>
      <c r="H39" s="105">
        <v>3.0</v>
      </c>
      <c r="I39" s="105">
        <v>8.0</v>
      </c>
      <c r="J39" s="105">
        <v>5.0</v>
      </c>
      <c r="K39" s="105">
        <v>0.0</v>
      </c>
      <c r="L39" s="107"/>
      <c r="M39" s="105">
        <v>0.0</v>
      </c>
      <c r="N39" s="105">
        <v>0.0</v>
      </c>
      <c r="O39" s="105">
        <v>0.0</v>
      </c>
      <c r="P39" s="105">
        <v>0.0</v>
      </c>
      <c r="Q39" s="105">
        <v>0.0</v>
      </c>
      <c r="R39" s="107"/>
      <c r="S39" s="105">
        <v>0.0</v>
      </c>
      <c r="T39" s="105">
        <v>0.0</v>
      </c>
      <c r="U39" s="105">
        <v>0.0</v>
      </c>
      <c r="V39" s="105">
        <v>0.0</v>
      </c>
      <c r="W39" s="105">
        <v>0.0</v>
      </c>
      <c r="X39" s="293">
        <f t="shared" si="2"/>
        <v>0</v>
      </c>
      <c r="Y39" s="107"/>
      <c r="Z39" s="105">
        <v>0.0</v>
      </c>
      <c r="AA39" s="105">
        <v>0.0</v>
      </c>
      <c r="AB39" s="105">
        <v>0.0</v>
      </c>
      <c r="AC39" s="105">
        <v>0.0</v>
      </c>
      <c r="AD39" s="105">
        <v>0.0</v>
      </c>
      <c r="AE39" s="106">
        <v>0.0</v>
      </c>
      <c r="AF39" s="106">
        <v>0.0</v>
      </c>
      <c r="AG39" s="107"/>
      <c r="AH39" s="105">
        <v>0.0</v>
      </c>
      <c r="AI39" s="105">
        <v>0.0</v>
      </c>
      <c r="AJ39" s="105">
        <v>0.0</v>
      </c>
      <c r="AK39" s="105">
        <v>0.0</v>
      </c>
      <c r="AL39" s="105">
        <v>0.0</v>
      </c>
      <c r="AM39" s="105">
        <v>0.0</v>
      </c>
      <c r="AN39" s="345">
        <v>0.0</v>
      </c>
      <c r="AO39" s="345">
        <v>0.0</v>
      </c>
      <c r="AP39" s="110"/>
      <c r="AQ39" s="108">
        <f t="shared" si="18"/>
        <v>0</v>
      </c>
      <c r="AR39" s="351">
        <f t="shared" ref="AR39:AS39" si="28">sum(AE39+AN39)</f>
        <v>0</v>
      </c>
      <c r="AS39" s="351">
        <f t="shared" si="28"/>
        <v>0</v>
      </c>
      <c r="AT39" s="107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</row>
    <row r="40" ht="14.25" customHeight="1">
      <c r="A40" s="103"/>
      <c r="B40" s="104">
        <v>44620.0</v>
      </c>
      <c r="C40" s="97"/>
      <c r="D40" s="105" t="s">
        <v>119</v>
      </c>
      <c r="E40" s="105"/>
      <c r="F40" s="105"/>
      <c r="G40" s="106">
        <v>0.0</v>
      </c>
      <c r="H40" s="105">
        <v>2.0</v>
      </c>
      <c r="I40" s="105">
        <v>28.0</v>
      </c>
      <c r="J40" s="105">
        <v>12.0</v>
      </c>
      <c r="K40" s="105">
        <v>2.0</v>
      </c>
      <c r="L40" s="107"/>
      <c r="M40" s="105">
        <v>0.0</v>
      </c>
      <c r="N40" s="105">
        <v>0.0</v>
      </c>
      <c r="O40" s="105">
        <v>0.0</v>
      </c>
      <c r="P40" s="105">
        <v>0.0</v>
      </c>
      <c r="Q40" s="105">
        <v>0.0</v>
      </c>
      <c r="R40" s="107"/>
      <c r="S40" s="105">
        <v>0.0</v>
      </c>
      <c r="T40" s="105">
        <v>0.0</v>
      </c>
      <c r="U40" s="105">
        <v>0.0</v>
      </c>
      <c r="V40" s="105">
        <v>0.0</v>
      </c>
      <c r="W40" s="105">
        <v>0.0</v>
      </c>
      <c r="X40" s="293">
        <f t="shared" si="2"/>
        <v>2</v>
      </c>
      <c r="Y40" s="107"/>
      <c r="Z40" s="105">
        <v>7.0</v>
      </c>
      <c r="AA40" s="105">
        <v>2.0</v>
      </c>
      <c r="AB40" s="105">
        <v>5.0</v>
      </c>
      <c r="AC40" s="105">
        <v>0.0</v>
      </c>
      <c r="AD40" s="105">
        <v>0.0</v>
      </c>
      <c r="AE40" s="106">
        <v>0.0</v>
      </c>
      <c r="AF40" s="106">
        <v>0.0</v>
      </c>
      <c r="AG40" s="107"/>
      <c r="AH40" s="105">
        <v>0.0</v>
      </c>
      <c r="AI40" s="105">
        <v>0.0</v>
      </c>
      <c r="AJ40" s="105">
        <v>0.0</v>
      </c>
      <c r="AK40" s="105">
        <v>0.0</v>
      </c>
      <c r="AL40" s="105">
        <v>0.0</v>
      </c>
      <c r="AM40" s="105">
        <v>0.0</v>
      </c>
      <c r="AN40" s="345">
        <v>0.0</v>
      </c>
      <c r="AO40" s="345">
        <v>0.0</v>
      </c>
      <c r="AP40" s="110"/>
      <c r="AQ40" s="108">
        <f t="shared" si="18"/>
        <v>0</v>
      </c>
      <c r="AR40" s="351">
        <f t="shared" ref="AR40:AS40" si="29">sum(AE40+AN40)</f>
        <v>0</v>
      </c>
      <c r="AS40" s="351">
        <f t="shared" si="29"/>
        <v>0</v>
      </c>
      <c r="AT40" s="107"/>
      <c r="AU40" s="107"/>
      <c r="AV40" s="107"/>
      <c r="AW40" s="107"/>
      <c r="AX40" s="107"/>
      <c r="AY40" s="107"/>
      <c r="AZ40" s="107"/>
      <c r="BA40" s="107"/>
      <c r="BB40" s="107"/>
      <c r="BC40" s="107"/>
      <c r="BD40" s="107"/>
      <c r="BE40" s="107"/>
    </row>
    <row r="41" ht="14.25" customHeight="1">
      <c r="A41" s="103"/>
      <c r="B41" s="104"/>
      <c r="C41" s="97"/>
      <c r="D41" s="105" t="s">
        <v>119</v>
      </c>
      <c r="E41" s="105"/>
      <c r="F41" s="105"/>
      <c r="G41" s="106">
        <v>0.0</v>
      </c>
      <c r="H41" s="105">
        <v>0.0</v>
      </c>
      <c r="I41" s="105">
        <v>0.0</v>
      </c>
      <c r="J41" s="105">
        <v>0.0</v>
      </c>
      <c r="K41" s="105">
        <v>0.0</v>
      </c>
      <c r="L41" s="107"/>
      <c r="M41" s="105">
        <v>0.0</v>
      </c>
      <c r="N41" s="105">
        <v>0.0</v>
      </c>
      <c r="O41" s="105">
        <v>0.0</v>
      </c>
      <c r="P41" s="105">
        <v>0.0</v>
      </c>
      <c r="Q41" s="105">
        <v>0.0</v>
      </c>
      <c r="R41" s="107"/>
      <c r="S41" s="105">
        <v>0.0</v>
      </c>
      <c r="T41" s="105">
        <v>0.0</v>
      </c>
      <c r="U41" s="105">
        <v>0.0</v>
      </c>
      <c r="V41" s="105">
        <v>0.0</v>
      </c>
      <c r="W41" s="105">
        <v>0.0</v>
      </c>
      <c r="X41" s="293">
        <f t="shared" si="2"/>
        <v>0</v>
      </c>
      <c r="Y41" s="107"/>
      <c r="Z41" s="105">
        <v>0.0</v>
      </c>
      <c r="AA41" s="105">
        <v>0.0</v>
      </c>
      <c r="AB41" s="105">
        <v>0.0</v>
      </c>
      <c r="AC41" s="105">
        <v>0.0</v>
      </c>
      <c r="AD41" s="105">
        <v>0.0</v>
      </c>
      <c r="AE41" s="106">
        <v>0.0</v>
      </c>
      <c r="AF41" s="106">
        <v>0.0</v>
      </c>
      <c r="AG41" s="107"/>
      <c r="AH41" s="105">
        <v>0.0</v>
      </c>
      <c r="AI41" s="105">
        <v>0.0</v>
      </c>
      <c r="AJ41" s="105">
        <v>0.0</v>
      </c>
      <c r="AK41" s="105">
        <v>0.0</v>
      </c>
      <c r="AL41" s="105">
        <v>0.0</v>
      </c>
      <c r="AM41" s="105">
        <v>0.0</v>
      </c>
      <c r="AN41" s="345">
        <v>0.0</v>
      </c>
      <c r="AO41" s="345">
        <v>0.0</v>
      </c>
      <c r="AP41" s="110"/>
      <c r="AQ41" s="108">
        <f t="shared" si="18"/>
        <v>0</v>
      </c>
      <c r="AR41" s="351">
        <f t="shared" ref="AR41:AS41" si="30">sum(AE41+AN41)</f>
        <v>0</v>
      </c>
      <c r="AS41" s="351">
        <f t="shared" si="30"/>
        <v>0</v>
      </c>
      <c r="AT41" s="107"/>
      <c r="AU41" s="107"/>
      <c r="AV41" s="107"/>
      <c r="AW41" s="107"/>
      <c r="AX41" s="107"/>
      <c r="AY41" s="107"/>
      <c r="AZ41" s="107"/>
      <c r="BA41" s="107"/>
      <c r="BB41" s="107"/>
      <c r="BC41" s="107"/>
      <c r="BD41" s="107"/>
      <c r="BE41" s="107"/>
    </row>
    <row r="42" ht="14.25" customHeight="1">
      <c r="A42" s="103"/>
      <c r="B42" s="104"/>
      <c r="C42" s="97"/>
      <c r="D42" s="105" t="s">
        <v>119</v>
      </c>
      <c r="E42" s="105"/>
      <c r="F42" s="105"/>
      <c r="G42" s="106">
        <v>0.0</v>
      </c>
      <c r="H42" s="105">
        <v>0.0</v>
      </c>
      <c r="I42" s="105">
        <v>0.0</v>
      </c>
      <c r="J42" s="105">
        <v>0.0</v>
      </c>
      <c r="K42" s="105">
        <v>0.0</v>
      </c>
      <c r="L42" s="107"/>
      <c r="M42" s="105">
        <v>0.0</v>
      </c>
      <c r="N42" s="105">
        <v>0.0</v>
      </c>
      <c r="O42" s="105">
        <v>0.0</v>
      </c>
      <c r="P42" s="105">
        <v>0.0</v>
      </c>
      <c r="Q42" s="105">
        <v>0.0</v>
      </c>
      <c r="R42" s="107"/>
      <c r="S42" s="105">
        <v>0.0</v>
      </c>
      <c r="T42" s="105">
        <v>0.0</v>
      </c>
      <c r="U42" s="105">
        <v>0.0</v>
      </c>
      <c r="V42" s="105">
        <v>0.0</v>
      </c>
      <c r="W42" s="105">
        <v>0.0</v>
      </c>
      <c r="X42" s="293">
        <f t="shared" si="2"/>
        <v>0</v>
      </c>
      <c r="Y42" s="107"/>
      <c r="Z42" s="105">
        <v>0.0</v>
      </c>
      <c r="AA42" s="105">
        <v>0.0</v>
      </c>
      <c r="AB42" s="105">
        <v>0.0</v>
      </c>
      <c r="AC42" s="105">
        <v>0.0</v>
      </c>
      <c r="AD42" s="105">
        <v>0.0</v>
      </c>
      <c r="AE42" s="106">
        <v>0.0</v>
      </c>
      <c r="AF42" s="106">
        <v>0.0</v>
      </c>
      <c r="AG42" s="107"/>
      <c r="AH42" s="105">
        <v>0.0</v>
      </c>
      <c r="AI42" s="105">
        <v>0.0</v>
      </c>
      <c r="AJ42" s="105">
        <v>0.0</v>
      </c>
      <c r="AK42" s="105">
        <v>0.0</v>
      </c>
      <c r="AL42" s="105">
        <v>0.0</v>
      </c>
      <c r="AM42" s="105">
        <v>0.0</v>
      </c>
      <c r="AN42" s="345">
        <v>0.0</v>
      </c>
      <c r="AO42" s="345">
        <v>0.0</v>
      </c>
      <c r="AP42" s="110"/>
      <c r="AQ42" s="108">
        <f t="shared" si="18"/>
        <v>0</v>
      </c>
      <c r="AR42" s="351">
        <f t="shared" ref="AR42:AS42" si="31">sum(AE42+AN42)</f>
        <v>0</v>
      </c>
      <c r="AS42" s="351">
        <f t="shared" si="31"/>
        <v>0</v>
      </c>
      <c r="AT42" s="107"/>
      <c r="AU42" s="107"/>
      <c r="AV42" s="107"/>
      <c r="AW42" s="107"/>
      <c r="AX42" s="107"/>
      <c r="AY42" s="107"/>
      <c r="AZ42" s="107"/>
      <c r="BA42" s="107"/>
      <c r="BB42" s="107"/>
      <c r="BC42" s="107"/>
      <c r="BD42" s="107"/>
      <c r="BE42" s="107"/>
    </row>
    <row r="43" ht="14.25" customHeight="1">
      <c r="A43" s="103"/>
      <c r="B43" s="104"/>
      <c r="C43" s="97"/>
      <c r="D43" s="105" t="s">
        <v>119</v>
      </c>
      <c r="E43" s="105"/>
      <c r="F43" s="105"/>
      <c r="G43" s="106">
        <v>0.0</v>
      </c>
      <c r="H43" s="105">
        <v>0.0</v>
      </c>
      <c r="I43" s="105">
        <v>0.0</v>
      </c>
      <c r="J43" s="105">
        <v>0.0</v>
      </c>
      <c r="K43" s="105">
        <v>0.0</v>
      </c>
      <c r="L43" s="107"/>
      <c r="M43" s="105">
        <v>0.0</v>
      </c>
      <c r="N43" s="105">
        <v>0.0</v>
      </c>
      <c r="O43" s="105">
        <v>0.0</v>
      </c>
      <c r="P43" s="105">
        <v>0.0</v>
      </c>
      <c r="Q43" s="105">
        <v>0.0</v>
      </c>
      <c r="R43" s="107"/>
      <c r="S43" s="105">
        <v>0.0</v>
      </c>
      <c r="T43" s="105">
        <v>0.0</v>
      </c>
      <c r="U43" s="105">
        <v>0.0</v>
      </c>
      <c r="V43" s="105">
        <v>0.0</v>
      </c>
      <c r="W43" s="105">
        <v>0.0</v>
      </c>
      <c r="X43" s="293">
        <f t="shared" si="2"/>
        <v>0</v>
      </c>
      <c r="Y43" s="107"/>
      <c r="Z43" s="105">
        <v>0.0</v>
      </c>
      <c r="AA43" s="105">
        <v>0.0</v>
      </c>
      <c r="AB43" s="105">
        <v>0.0</v>
      </c>
      <c r="AC43" s="105">
        <v>0.0</v>
      </c>
      <c r="AD43" s="105">
        <v>0.0</v>
      </c>
      <c r="AE43" s="106">
        <v>0.0</v>
      </c>
      <c r="AF43" s="106">
        <v>0.0</v>
      </c>
      <c r="AG43" s="107"/>
      <c r="AH43" s="105">
        <v>0.0</v>
      </c>
      <c r="AI43" s="105">
        <v>0.0</v>
      </c>
      <c r="AJ43" s="105">
        <v>0.0</v>
      </c>
      <c r="AK43" s="105">
        <v>0.0</v>
      </c>
      <c r="AL43" s="105">
        <v>0.0</v>
      </c>
      <c r="AM43" s="105">
        <v>0.0</v>
      </c>
      <c r="AN43" s="345">
        <v>0.0</v>
      </c>
      <c r="AO43" s="345">
        <v>0.0</v>
      </c>
      <c r="AP43" s="110"/>
      <c r="AQ43" s="108">
        <v>0.0</v>
      </c>
      <c r="AR43" s="351">
        <f t="shared" ref="AR43:AS43" si="32">sum(AE43+AN43)</f>
        <v>0</v>
      </c>
      <c r="AS43" s="351">
        <f t="shared" si="32"/>
        <v>0</v>
      </c>
      <c r="AT43" s="107"/>
      <c r="AU43" s="107"/>
      <c r="AV43" s="107"/>
      <c r="AW43" s="107"/>
      <c r="AX43" s="107"/>
      <c r="AY43" s="107"/>
      <c r="AZ43" s="107"/>
      <c r="BA43" s="107"/>
      <c r="BB43" s="107"/>
      <c r="BC43" s="107"/>
      <c r="BD43" s="107"/>
      <c r="BE43" s="107"/>
    </row>
    <row r="44" ht="15.75" customHeight="1">
      <c r="A44" s="97"/>
      <c r="B44" s="97"/>
      <c r="C44" s="112" t="s">
        <v>120</v>
      </c>
      <c r="D44" s="113">
        <f>sum(D46-D45)</f>
        <v>0</v>
      </c>
      <c r="E44" s="3"/>
      <c r="F44" s="114" t="s">
        <v>121</v>
      </c>
      <c r="G44" s="115">
        <f t="shared" ref="G44:K44" si="33">SUM(G13:G43)</f>
        <v>0</v>
      </c>
      <c r="H44" s="116">
        <f t="shared" si="33"/>
        <v>148</v>
      </c>
      <c r="I44" s="117">
        <f t="shared" si="33"/>
        <v>549</v>
      </c>
      <c r="J44" s="117">
        <f t="shared" si="33"/>
        <v>273</v>
      </c>
      <c r="K44" s="117">
        <f t="shared" si="33"/>
        <v>57</v>
      </c>
      <c r="L44" s="118"/>
      <c r="M44" s="117">
        <f t="shared" ref="M44:Q44" si="34">SUM(M13:M43)</f>
        <v>0</v>
      </c>
      <c r="N44" s="117">
        <f t="shared" si="34"/>
        <v>0</v>
      </c>
      <c r="O44" s="117">
        <f t="shared" si="34"/>
        <v>0</v>
      </c>
      <c r="P44" s="117">
        <f t="shared" si="34"/>
        <v>0</v>
      </c>
      <c r="Q44" s="117">
        <f t="shared" si="34"/>
        <v>0</v>
      </c>
      <c r="R44" s="295"/>
      <c r="S44" s="117">
        <f t="shared" ref="S44:X44" si="35">SUM(S13:S43)</f>
        <v>0</v>
      </c>
      <c r="T44" s="117">
        <f t="shared" si="35"/>
        <v>0</v>
      </c>
      <c r="U44" s="117">
        <f t="shared" si="35"/>
        <v>0</v>
      </c>
      <c r="V44" s="117">
        <f t="shared" si="35"/>
        <v>0</v>
      </c>
      <c r="W44" s="117">
        <f t="shared" si="35"/>
        <v>0</v>
      </c>
      <c r="X44" s="117">
        <f t="shared" si="35"/>
        <v>57</v>
      </c>
      <c r="Y44" s="118"/>
      <c r="Z44" s="117">
        <f t="shared" ref="Z44:AF44" si="36">SUM(Z13:Z43)</f>
        <v>112</v>
      </c>
      <c r="AA44" s="117">
        <f t="shared" si="36"/>
        <v>74</v>
      </c>
      <c r="AB44" s="117">
        <f t="shared" si="36"/>
        <v>39</v>
      </c>
      <c r="AC44" s="117">
        <f t="shared" si="36"/>
        <v>4</v>
      </c>
      <c r="AD44" s="117">
        <f t="shared" si="36"/>
        <v>10</v>
      </c>
      <c r="AE44" s="119">
        <f t="shared" si="36"/>
        <v>14300</v>
      </c>
      <c r="AF44" s="119">
        <f t="shared" si="36"/>
        <v>22800</v>
      </c>
      <c r="AG44" s="296"/>
      <c r="AH44" s="120">
        <f t="shared" ref="AH44:AO44" si="37">SUM(AH13:AH43)</f>
        <v>42</v>
      </c>
      <c r="AI44" s="120">
        <f t="shared" si="37"/>
        <v>21</v>
      </c>
      <c r="AJ44" s="117">
        <f t="shared" si="37"/>
        <v>21</v>
      </c>
      <c r="AK44" s="120">
        <f t="shared" si="37"/>
        <v>7</v>
      </c>
      <c r="AL44" s="120">
        <f t="shared" si="37"/>
        <v>0</v>
      </c>
      <c r="AM44" s="120">
        <f t="shared" si="37"/>
        <v>6</v>
      </c>
      <c r="AN44" s="121">
        <f t="shared" si="37"/>
        <v>9000</v>
      </c>
      <c r="AO44" s="121">
        <f t="shared" si="37"/>
        <v>13000</v>
      </c>
      <c r="AP44" s="110"/>
      <c r="AQ44" s="120">
        <f t="shared" ref="AQ44:AS44" si="38">SUM(AQ13:AQ43)</f>
        <v>16</v>
      </c>
      <c r="AR44" s="121">
        <f t="shared" si="38"/>
        <v>23300</v>
      </c>
      <c r="AS44" s="121">
        <f t="shared" si="38"/>
        <v>35800</v>
      </c>
      <c r="AT44" s="122"/>
      <c r="AU44" s="122"/>
      <c r="AV44" s="122"/>
      <c r="AW44" s="122"/>
      <c r="AX44" s="122"/>
      <c r="AY44" s="122"/>
      <c r="AZ44" s="122"/>
      <c r="BA44" s="122"/>
      <c r="BB44" s="122"/>
      <c r="BC44" s="122"/>
      <c r="BD44" s="122"/>
      <c r="BE44" s="122"/>
    </row>
    <row r="45" ht="15.75" customHeight="1">
      <c r="A45" s="3"/>
      <c r="B45" s="97"/>
      <c r="C45" s="123" t="s">
        <v>122</v>
      </c>
      <c r="D45" s="124">
        <f>MIN(D13:D43)</f>
        <v>0</v>
      </c>
      <c r="E45" s="3"/>
      <c r="F45" s="3"/>
      <c r="G45" s="97"/>
      <c r="H45" s="97"/>
      <c r="I45" s="125"/>
      <c r="J45" s="95"/>
      <c r="K45" s="95"/>
      <c r="L45" s="107"/>
      <c r="M45" s="3"/>
      <c r="N45" s="95"/>
      <c r="O45" s="95"/>
      <c r="P45" s="95"/>
      <c r="Q45" s="95"/>
      <c r="R45" s="297"/>
      <c r="S45" s="3"/>
      <c r="T45" s="95"/>
      <c r="U45" s="95"/>
      <c r="V45" s="95"/>
      <c r="W45" s="95"/>
      <c r="X45" s="3"/>
      <c r="Y45" s="127"/>
      <c r="Z45" s="3"/>
      <c r="AA45" s="3"/>
      <c r="AB45" s="3"/>
      <c r="AC45" s="3"/>
      <c r="AD45" s="128" t="s">
        <v>123</v>
      </c>
      <c r="AE45" s="129">
        <f>IFERROR(AE44/AD44,0)</f>
        <v>1430</v>
      </c>
      <c r="AF45" s="129">
        <f>IFERROR((AF44/AD44),0)</f>
        <v>2280</v>
      </c>
      <c r="AG45" s="127"/>
      <c r="AH45" s="3"/>
      <c r="AI45" s="3"/>
      <c r="AJ45" s="3"/>
      <c r="AK45" s="3"/>
      <c r="AL45" s="3"/>
      <c r="AM45" s="128" t="s">
        <v>123</v>
      </c>
      <c r="AN45" s="129">
        <f>IFERROR(AN44/AM44,0)</f>
        <v>1500</v>
      </c>
      <c r="AO45" s="129">
        <f>IFERROR((AO44/AM44),0)</f>
        <v>2166.666667</v>
      </c>
      <c r="AP45" s="3"/>
      <c r="AQ45" s="3"/>
      <c r="AR45" s="3"/>
      <c r="AS45" s="3"/>
      <c r="AT45" s="3"/>
      <c r="AU45" s="3"/>
      <c r="AV45" s="128" t="s">
        <v>123</v>
      </c>
      <c r="AW45" s="129">
        <f>IFERROR(AW44/AV44,0)</f>
        <v>0</v>
      </c>
      <c r="AX45" s="129">
        <f>IFERROR((AX44/AV44),0)</f>
        <v>0</v>
      </c>
      <c r="AY45" s="110"/>
      <c r="AZ45" s="128" t="s">
        <v>123</v>
      </c>
      <c r="BA45" s="129">
        <f>IFERROR(BA44/AZ44,0)</f>
        <v>0</v>
      </c>
      <c r="BB45" s="129">
        <f>IFERROR((BB44/AZ44),0)</f>
        <v>0</v>
      </c>
      <c r="BC45" s="3"/>
      <c r="BD45" s="3"/>
      <c r="BE45" s="3"/>
    </row>
    <row r="46" ht="15.75" customHeight="1">
      <c r="A46" s="3"/>
      <c r="B46" s="97"/>
      <c r="C46" s="123" t="s">
        <v>124</v>
      </c>
      <c r="D46" s="130">
        <f>MAX(D12:D42)</f>
        <v>0</v>
      </c>
      <c r="E46" s="3"/>
      <c r="F46" s="3"/>
      <c r="G46" s="97"/>
      <c r="H46" s="97"/>
      <c r="I46" s="125"/>
      <c r="J46" s="95"/>
      <c r="K46" s="95"/>
      <c r="L46" s="107"/>
      <c r="M46" s="3"/>
      <c r="N46" s="95"/>
      <c r="O46" s="95"/>
      <c r="P46" s="95"/>
      <c r="Q46" s="95"/>
      <c r="R46" s="297"/>
      <c r="S46" s="3"/>
      <c r="T46" s="95"/>
      <c r="U46" s="95"/>
      <c r="V46" s="95"/>
      <c r="W46" s="95"/>
      <c r="X46" s="3"/>
      <c r="Y46" s="127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110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</row>
    <row r="47" ht="15.75" customHeight="1">
      <c r="A47" s="3"/>
      <c r="B47" s="97"/>
      <c r="C47" s="131"/>
      <c r="D47" s="132"/>
      <c r="E47" s="3"/>
      <c r="F47" s="3"/>
      <c r="G47" s="97"/>
      <c r="H47" s="97"/>
      <c r="I47" s="133" t="s">
        <v>204</v>
      </c>
      <c r="J47" s="16"/>
      <c r="K47" s="12"/>
      <c r="L47" s="107"/>
      <c r="M47" s="93" t="s">
        <v>196</v>
      </c>
      <c r="N47" s="84"/>
      <c r="O47" s="84"/>
      <c r="P47" s="84"/>
      <c r="Q47" s="85"/>
      <c r="R47" s="55"/>
      <c r="S47" s="93" t="s">
        <v>197</v>
      </c>
      <c r="T47" s="84"/>
      <c r="U47" s="84"/>
      <c r="V47" s="84"/>
      <c r="W47" s="85"/>
      <c r="X47" s="97"/>
      <c r="Y47" s="97"/>
      <c r="Z47" s="139" t="s">
        <v>243</v>
      </c>
      <c r="AA47" s="84"/>
      <c r="AB47" s="84"/>
      <c r="AC47" s="84"/>
      <c r="AD47" s="84"/>
      <c r="AE47" s="135"/>
      <c r="AF47" s="3"/>
      <c r="AG47" s="95"/>
      <c r="AH47" s="137"/>
      <c r="AI47" s="136" t="s">
        <v>250</v>
      </c>
      <c r="AJ47" s="84"/>
      <c r="AK47" s="135"/>
      <c r="AL47" s="139" t="s">
        <v>95</v>
      </c>
      <c r="AM47" s="84"/>
      <c r="AN47" s="3"/>
      <c r="AO47" s="3"/>
      <c r="AP47" s="110"/>
      <c r="AQ47" s="136" t="s">
        <v>173</v>
      </c>
      <c r="AR47" s="84"/>
      <c r="AS47" s="85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</row>
    <row r="48" ht="41.25" customHeight="1">
      <c r="A48" s="3"/>
      <c r="B48" s="97"/>
      <c r="C48" s="97"/>
      <c r="D48" s="97"/>
      <c r="E48" s="97"/>
      <c r="F48" s="143" t="s">
        <v>129</v>
      </c>
      <c r="G48" s="84"/>
      <c r="H48" s="97"/>
      <c r="I48" s="144" t="s">
        <v>130</v>
      </c>
      <c r="J48" s="145"/>
      <c r="K48" s="146"/>
      <c r="L48" s="107"/>
      <c r="M48" s="143" t="s">
        <v>130</v>
      </c>
      <c r="N48" s="85"/>
      <c r="O48" s="97"/>
      <c r="P48" s="150" t="s">
        <v>175</v>
      </c>
      <c r="Q48" s="84"/>
      <c r="R48" s="107"/>
      <c r="S48" s="143" t="s">
        <v>130</v>
      </c>
      <c r="T48" s="85"/>
      <c r="U48" s="97"/>
      <c r="V48" s="150" t="s">
        <v>175</v>
      </c>
      <c r="W48" s="84"/>
      <c r="X48" s="97"/>
      <c r="Y48" s="97"/>
      <c r="Z48" s="150" t="s">
        <v>176</v>
      </c>
      <c r="AA48" s="85"/>
      <c r="AB48" s="148"/>
      <c r="AC48" s="150" t="s">
        <v>244</v>
      </c>
      <c r="AD48" s="85"/>
      <c r="AE48" s="149"/>
      <c r="AF48" s="3"/>
      <c r="AG48" s="3"/>
      <c r="AH48" s="151"/>
      <c r="AI48" s="150" t="s">
        <v>131</v>
      </c>
      <c r="AJ48" s="84"/>
      <c r="AK48" s="263"/>
      <c r="AL48" s="150" t="s">
        <v>131</v>
      </c>
      <c r="AM48" s="85"/>
      <c r="AN48" s="3"/>
      <c r="AO48" s="3"/>
      <c r="AP48" s="3"/>
      <c r="AQ48" s="148"/>
      <c r="AR48" s="299" t="s">
        <v>177</v>
      </c>
      <c r="AS48" s="299" t="s">
        <v>178</v>
      </c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</row>
    <row r="49" ht="15.75" customHeight="1">
      <c r="A49" s="3"/>
      <c r="B49" s="97"/>
      <c r="C49" s="97"/>
      <c r="D49" s="97"/>
      <c r="E49" s="97"/>
      <c r="F49" s="155">
        <f>IFERROR(G44/H44,"-")</f>
        <v>0</v>
      </c>
      <c r="G49" s="63"/>
      <c r="H49" s="97"/>
      <c r="I49" s="156">
        <f>IFERROR(J44/I44,"-")</f>
        <v>0.4972677596</v>
      </c>
      <c r="J49" s="62"/>
      <c r="K49" s="63"/>
      <c r="L49" s="107"/>
      <c r="M49" s="156" t="str">
        <f>IFERROR(N44/M44,"-")</f>
        <v>-</v>
      </c>
      <c r="N49" s="63"/>
      <c r="O49" s="97"/>
      <c r="P49" s="156" t="str">
        <f>IFERROR(P44/O44,"-")</f>
        <v>-</v>
      </c>
      <c r="Q49" s="63"/>
      <c r="R49" s="107"/>
      <c r="S49" s="156" t="str">
        <f>IFERROR(T44/S44,"-")</f>
        <v>-</v>
      </c>
      <c r="T49" s="63"/>
      <c r="U49" s="97"/>
      <c r="V49" s="156" t="str">
        <f>IFERROR(V44/U44,"-")</f>
        <v>-</v>
      </c>
      <c r="W49" s="63"/>
      <c r="X49" s="97"/>
      <c r="Y49" s="97"/>
      <c r="Z49" s="156">
        <f>IFERROR((Z44+AI44)/(X44+AH44),"-")</f>
        <v>1.343434343</v>
      </c>
      <c r="AA49" s="63"/>
      <c r="AB49" s="158"/>
      <c r="AC49" s="346">
        <f>IFERROR(AQ44/I4,"-")</f>
        <v>0.1081081081</v>
      </c>
      <c r="AD49" s="160"/>
      <c r="AE49" s="161"/>
      <c r="AF49" s="3"/>
      <c r="AG49" s="3"/>
      <c r="AH49" s="162"/>
      <c r="AI49" s="156">
        <f>IFERROR(AD44/AA44,"-")</f>
        <v>0.1351351351</v>
      </c>
      <c r="AJ49" s="63"/>
      <c r="AK49" s="266"/>
      <c r="AL49" s="156">
        <f>IFERROR(AM44/AI44,"-")</f>
        <v>0.2857142857</v>
      </c>
      <c r="AM49" s="63"/>
      <c r="AN49" s="3"/>
      <c r="AO49" s="3"/>
      <c r="AP49" s="3"/>
      <c r="AQ49" s="164"/>
      <c r="AR49" s="300">
        <f>IFERROR(G44/(Z44+AI44),"-")</f>
        <v>0</v>
      </c>
      <c r="AS49" s="301" t="str">
        <f>IFERROR(AR44/G44,"-")</f>
        <v>-</v>
      </c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</row>
    <row r="50" ht="15.75" customHeight="1">
      <c r="A50" s="3"/>
      <c r="B50" s="97"/>
      <c r="C50" s="97"/>
      <c r="D50" s="97"/>
      <c r="E50" s="97"/>
      <c r="G50" s="160"/>
      <c r="H50" s="97"/>
      <c r="I50" s="171"/>
      <c r="K50" s="160"/>
      <c r="L50" s="107"/>
      <c r="M50" s="171"/>
      <c r="N50" s="160"/>
      <c r="O50" s="97"/>
      <c r="P50" s="171"/>
      <c r="Q50" s="160"/>
      <c r="R50" s="107"/>
      <c r="S50" s="171"/>
      <c r="T50" s="160"/>
      <c r="U50" s="97"/>
      <c r="V50" s="171"/>
      <c r="W50" s="160"/>
      <c r="X50" s="97"/>
      <c r="Y50" s="97"/>
      <c r="Z50" s="171"/>
      <c r="AA50" s="160"/>
      <c r="AB50" s="158"/>
      <c r="AD50" s="160"/>
      <c r="AE50" s="161"/>
      <c r="AF50" s="3"/>
      <c r="AG50" s="3"/>
      <c r="AH50" s="162"/>
      <c r="AI50" s="171"/>
      <c r="AJ50" s="160"/>
      <c r="AK50" s="266"/>
      <c r="AL50" s="171"/>
      <c r="AM50" s="160"/>
      <c r="AN50" s="3"/>
      <c r="AO50" s="3"/>
      <c r="AP50" s="3"/>
      <c r="AQ50" s="173"/>
      <c r="AR50" s="173"/>
      <c r="AS50" s="17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</row>
    <row r="51" ht="15.0" customHeight="1">
      <c r="A51" s="3"/>
      <c r="B51" s="97"/>
      <c r="C51" s="97"/>
      <c r="D51" s="97"/>
      <c r="E51" s="97"/>
      <c r="F51" s="145"/>
      <c r="G51" s="146"/>
      <c r="H51" s="97"/>
      <c r="I51" s="175"/>
      <c r="J51" s="145"/>
      <c r="K51" s="146"/>
      <c r="L51" s="107"/>
      <c r="M51" s="175"/>
      <c r="N51" s="146"/>
      <c r="O51" s="97"/>
      <c r="P51" s="175"/>
      <c r="Q51" s="146"/>
      <c r="R51" s="107"/>
      <c r="S51" s="175"/>
      <c r="T51" s="146"/>
      <c r="U51" s="97"/>
      <c r="V51" s="175"/>
      <c r="W51" s="146"/>
      <c r="X51" s="97"/>
      <c r="Y51" s="97"/>
      <c r="Z51" s="175"/>
      <c r="AA51" s="146"/>
      <c r="AB51" s="158"/>
      <c r="AC51" s="145"/>
      <c r="AD51" s="146"/>
      <c r="AE51" s="166"/>
      <c r="AF51" s="3"/>
      <c r="AG51" s="3"/>
      <c r="AH51" s="162"/>
      <c r="AI51" s="175"/>
      <c r="AJ51" s="146"/>
      <c r="AK51" s="266"/>
      <c r="AL51" s="175"/>
      <c r="AM51" s="146"/>
      <c r="AN51" s="3"/>
      <c r="AO51" s="3"/>
      <c r="AP51" s="3"/>
      <c r="AQ51" s="177"/>
      <c r="AR51" s="177"/>
      <c r="AS51" s="177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</row>
    <row r="52" ht="15.75" customHeight="1">
      <c r="A52" s="3"/>
      <c r="B52" s="3"/>
      <c r="C52" s="3"/>
      <c r="D52" s="3"/>
      <c r="E52" s="3"/>
      <c r="F52" s="143" t="s">
        <v>132</v>
      </c>
      <c r="G52" s="84"/>
      <c r="H52" s="3"/>
      <c r="I52" s="143" t="s">
        <v>133</v>
      </c>
      <c r="J52" s="84"/>
      <c r="K52" s="85"/>
      <c r="L52" s="107"/>
      <c r="M52" s="143" t="s">
        <v>179</v>
      </c>
      <c r="N52" s="85"/>
      <c r="O52" s="3"/>
      <c r="P52" s="143" t="s">
        <v>180</v>
      </c>
      <c r="Q52" s="84"/>
      <c r="R52" s="107"/>
      <c r="S52" s="143" t="s">
        <v>179</v>
      </c>
      <c r="T52" s="85"/>
      <c r="U52" s="3"/>
      <c r="V52" s="143" t="s">
        <v>180</v>
      </c>
      <c r="W52" s="84"/>
      <c r="X52" s="3"/>
      <c r="Y52" s="3"/>
      <c r="Z52" s="150" t="s">
        <v>134</v>
      </c>
      <c r="AA52" s="84"/>
      <c r="AB52" s="148"/>
      <c r="AC52" s="150" t="s">
        <v>131</v>
      </c>
      <c r="AD52" s="85"/>
      <c r="AE52" s="152"/>
      <c r="AF52" s="3"/>
      <c r="AG52" s="3"/>
      <c r="AH52" s="151"/>
      <c r="AI52" s="150" t="s">
        <v>134</v>
      </c>
      <c r="AJ52" s="84"/>
      <c r="AK52" s="266"/>
      <c r="AL52" s="150" t="s">
        <v>134</v>
      </c>
      <c r="AM52" s="85"/>
      <c r="AN52" s="3"/>
      <c r="AO52" s="3"/>
      <c r="AP52" s="3"/>
      <c r="AQ52" s="148"/>
      <c r="AR52" s="299" t="s">
        <v>182</v>
      </c>
      <c r="AS52" s="299" t="s">
        <v>183</v>
      </c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</row>
    <row r="53" ht="15.75" customHeight="1">
      <c r="A53" s="3"/>
      <c r="B53" s="3"/>
      <c r="C53" s="3"/>
      <c r="D53" s="3"/>
      <c r="E53" s="3"/>
      <c r="F53" s="179">
        <f>IFERROR(I5/(I4),"-")</f>
        <v>3.709459459</v>
      </c>
      <c r="G53" s="63"/>
      <c r="H53" s="3"/>
      <c r="I53" s="180">
        <f>IFERROR(X44/J44,"-")</f>
        <v>0.2087912088</v>
      </c>
      <c r="J53" s="62"/>
      <c r="K53" s="63"/>
      <c r="L53" s="181"/>
      <c r="M53" s="180" t="str">
        <f>IFERROR(O44/N44,"-")</f>
        <v>-</v>
      </c>
      <c r="N53" s="63"/>
      <c r="O53" s="3"/>
      <c r="P53" s="156" t="str">
        <f>IFERROR(Q44/P44,"-")</f>
        <v>-</v>
      </c>
      <c r="Q53" s="63"/>
      <c r="R53" s="107"/>
      <c r="S53" s="180" t="str">
        <f>IFERROR(U44/T44,"-")</f>
        <v>-</v>
      </c>
      <c r="T53" s="63"/>
      <c r="U53" s="3"/>
      <c r="V53" s="156" t="str">
        <f>IFERROR(W44/V44,"-")</f>
        <v>-</v>
      </c>
      <c r="W53" s="63"/>
      <c r="X53" s="3"/>
      <c r="Y53" s="3"/>
      <c r="Z53" s="156">
        <f>IFERROR((AB44+AK44)/(Z44+AI44),"-")</f>
        <v>0.3458646617</v>
      </c>
      <c r="AA53" s="63"/>
      <c r="AB53" s="182"/>
      <c r="AC53" s="156">
        <f>IFERROR(AQ44/(Z44+AI44),"-")</f>
        <v>0.1203007519</v>
      </c>
      <c r="AD53" s="63"/>
      <c r="AE53" s="163"/>
      <c r="AF53" s="3"/>
      <c r="AG53" s="3"/>
      <c r="AH53" s="162"/>
      <c r="AI53" s="156">
        <f>iferror(AK44/AI44,"-")</f>
        <v>0.3333333333</v>
      </c>
      <c r="AJ53" s="63"/>
      <c r="AK53" s="266"/>
      <c r="AL53" s="156">
        <f>IFERROR(AK44/AI44,"-")</f>
        <v>0.3333333333</v>
      </c>
      <c r="AM53" s="63"/>
      <c r="AN53" s="3"/>
      <c r="AO53" s="3"/>
      <c r="AP53" s="3"/>
      <c r="AQ53" s="184"/>
      <c r="AR53" s="302">
        <f>IFERROR(G44/AQ44,"-")</f>
        <v>0</v>
      </c>
      <c r="AS53" s="303" t="str">
        <f>IFERROR(AS44/G44,"-")</f>
        <v>-</v>
      </c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</row>
    <row r="54" ht="15.75" customHeight="1">
      <c r="A54" s="3"/>
      <c r="B54" s="3"/>
      <c r="C54" s="3"/>
      <c r="D54" s="3"/>
      <c r="E54" s="3"/>
      <c r="G54" s="160"/>
      <c r="H54" s="3"/>
      <c r="I54" s="171"/>
      <c r="K54" s="160"/>
      <c r="L54" s="107"/>
      <c r="M54" s="171"/>
      <c r="N54" s="160"/>
      <c r="O54" s="3"/>
      <c r="P54" s="171"/>
      <c r="Q54" s="160"/>
      <c r="R54" s="55"/>
      <c r="S54" s="171"/>
      <c r="T54" s="160"/>
      <c r="U54" s="3"/>
      <c r="V54" s="171"/>
      <c r="W54" s="160"/>
      <c r="X54" s="3"/>
      <c r="Y54" s="3"/>
      <c r="Z54" s="171"/>
      <c r="AA54" s="160"/>
      <c r="AB54" s="182"/>
      <c r="AC54" s="171"/>
      <c r="AD54" s="160"/>
      <c r="AE54" s="171"/>
      <c r="AF54" s="3"/>
      <c r="AG54" s="3"/>
      <c r="AH54" s="162"/>
      <c r="AI54" s="171"/>
      <c r="AJ54" s="160"/>
      <c r="AK54" s="266"/>
      <c r="AL54" s="171"/>
      <c r="AM54" s="160"/>
      <c r="AN54" s="3"/>
      <c r="AO54" s="3"/>
      <c r="AP54" s="3"/>
      <c r="AQ54" s="173"/>
      <c r="AR54" s="173"/>
      <c r="AS54" s="17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</row>
    <row r="55" ht="15.75" customHeight="1">
      <c r="A55" s="3"/>
      <c r="B55" s="3"/>
      <c r="C55" s="3"/>
      <c r="D55" s="3"/>
      <c r="E55" s="3"/>
      <c r="F55" s="145"/>
      <c r="G55" s="146"/>
      <c r="H55" s="3"/>
      <c r="I55" s="175"/>
      <c r="J55" s="145"/>
      <c r="K55" s="146"/>
      <c r="L55" s="107"/>
      <c r="M55" s="175"/>
      <c r="N55" s="146"/>
      <c r="O55" s="3"/>
      <c r="P55" s="175"/>
      <c r="Q55" s="146"/>
      <c r="R55" s="297"/>
      <c r="S55" s="175"/>
      <c r="T55" s="146"/>
      <c r="U55" s="3"/>
      <c r="V55" s="175"/>
      <c r="W55" s="146"/>
      <c r="X55" s="3"/>
      <c r="Y55" s="3"/>
      <c r="Z55" s="175"/>
      <c r="AA55" s="146"/>
      <c r="AB55" s="182"/>
      <c r="AC55" s="175"/>
      <c r="AD55" s="146"/>
      <c r="AE55" s="175"/>
      <c r="AF55" s="3"/>
      <c r="AG55" s="3"/>
      <c r="AH55" s="162"/>
      <c r="AI55" s="175"/>
      <c r="AJ55" s="146"/>
      <c r="AK55" s="272"/>
      <c r="AL55" s="175"/>
      <c r="AM55" s="146"/>
      <c r="AN55" s="3"/>
      <c r="AO55" s="3"/>
      <c r="AP55" s="3"/>
      <c r="AQ55" s="177"/>
      <c r="AR55" s="177"/>
      <c r="AS55" s="177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</row>
    <row r="56" ht="15.75" customHeight="1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304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10"/>
      <c r="AG56" s="110"/>
      <c r="AH56" s="19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10"/>
      <c r="AU56" s="110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</row>
    <row r="57" ht="15.75" customHeight="1">
      <c r="A57" s="110"/>
      <c r="B57" s="110"/>
      <c r="C57" s="110"/>
      <c r="D57" s="110"/>
      <c r="E57" s="110"/>
      <c r="F57" s="110"/>
      <c r="G57" s="110"/>
      <c r="H57" s="110"/>
      <c r="I57" s="110"/>
      <c r="J57" s="191" t="s">
        <v>136</v>
      </c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93"/>
      <c r="AB57" s="84"/>
      <c r="AC57" s="85"/>
      <c r="AD57" s="190"/>
      <c r="AE57" s="190"/>
      <c r="AF57" s="190"/>
      <c r="AG57" s="19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0"/>
      <c r="AT57" s="110"/>
      <c r="AU57" s="110"/>
      <c r="AV57" s="110"/>
      <c r="AW57" s="110"/>
      <c r="AX57" s="110"/>
      <c r="AY57" s="110"/>
      <c r="AZ57" s="110"/>
      <c r="BA57" s="110"/>
      <c r="BB57" s="110"/>
      <c r="BC57" s="110"/>
      <c r="BD57" s="110"/>
      <c r="BE57" s="110"/>
    </row>
    <row r="58" ht="15.75" customHeight="1">
      <c r="A58" s="110"/>
      <c r="B58" s="110"/>
      <c r="C58" s="110"/>
      <c r="D58" s="110"/>
      <c r="E58" s="110"/>
      <c r="F58" s="110"/>
      <c r="G58" s="110"/>
      <c r="H58" s="110"/>
      <c r="I58" s="110"/>
      <c r="J58" s="194" t="s">
        <v>137</v>
      </c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63"/>
      <c r="AB58" s="62"/>
      <c r="AC58" s="63"/>
      <c r="AD58" s="190"/>
      <c r="AE58" s="190"/>
      <c r="AF58" s="190"/>
      <c r="AG58" s="190"/>
      <c r="AH58" s="110"/>
      <c r="AI58" s="110"/>
      <c r="AJ58" s="110"/>
      <c r="AK58" s="110"/>
      <c r="AL58" s="110"/>
      <c r="AM58" s="110"/>
      <c r="AN58" s="110"/>
      <c r="AO58" s="110"/>
      <c r="AP58" s="110"/>
      <c r="AQ58" s="138"/>
      <c r="AR58" s="84"/>
      <c r="AS58" s="84"/>
      <c r="AT58" s="85"/>
      <c r="AU58" s="110"/>
      <c r="AV58" s="110"/>
      <c r="AW58" s="110"/>
      <c r="AX58" s="110"/>
      <c r="AY58" s="110"/>
      <c r="AZ58" s="110"/>
      <c r="BA58" s="110"/>
      <c r="BB58" s="110"/>
      <c r="BC58" s="110"/>
      <c r="BD58" s="110"/>
      <c r="BE58" s="110"/>
    </row>
    <row r="59" ht="15.75" customHeight="1">
      <c r="A59" s="110"/>
      <c r="B59" s="110"/>
      <c r="C59" s="110"/>
      <c r="D59" s="110"/>
      <c r="E59" s="110"/>
      <c r="F59" s="110"/>
      <c r="G59" s="110"/>
      <c r="H59" s="110"/>
      <c r="I59" s="110"/>
      <c r="J59" s="198" t="s">
        <v>138</v>
      </c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71"/>
      <c r="AC59" s="160"/>
      <c r="AD59" s="190"/>
      <c r="AE59" s="190"/>
      <c r="AF59" s="190"/>
      <c r="AG59" s="190"/>
      <c r="AH59" s="110"/>
      <c r="AI59" s="110"/>
      <c r="AJ59" s="110"/>
      <c r="AK59" s="110"/>
      <c r="AL59" s="110"/>
      <c r="AM59" s="110"/>
      <c r="AN59" s="110"/>
      <c r="AO59" s="110"/>
      <c r="AP59" s="110"/>
      <c r="AQ59" s="152"/>
      <c r="AR59" s="85"/>
      <c r="AS59" s="152"/>
      <c r="AT59" s="85"/>
      <c r="AU59" s="110"/>
      <c r="AV59" s="110"/>
      <c r="AW59" s="110"/>
      <c r="AX59" s="110"/>
      <c r="AY59" s="110"/>
      <c r="AZ59" s="110"/>
      <c r="BA59" s="110"/>
      <c r="BB59" s="110"/>
      <c r="BC59" s="110"/>
      <c r="BD59" s="110"/>
      <c r="BE59" s="110"/>
    </row>
    <row r="60" ht="15.75" customHeight="1">
      <c r="A60" s="110"/>
      <c r="B60" s="110"/>
      <c r="C60" s="110"/>
      <c r="D60" s="110"/>
      <c r="E60" s="110"/>
      <c r="F60" s="110"/>
      <c r="G60" s="110"/>
      <c r="H60" s="110"/>
      <c r="I60" s="110"/>
      <c r="J60" s="20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75"/>
      <c r="AB60" s="145"/>
      <c r="AC60" s="146"/>
      <c r="AD60" s="190"/>
      <c r="AE60" s="190"/>
      <c r="AF60" s="190"/>
      <c r="AG60" s="190"/>
      <c r="AH60" s="110"/>
      <c r="AI60" s="110"/>
      <c r="AJ60" s="110"/>
      <c r="AK60" s="110"/>
      <c r="AL60" s="110"/>
      <c r="AM60" s="110"/>
      <c r="AN60" s="110"/>
      <c r="AO60" s="110"/>
      <c r="AP60" s="110"/>
      <c r="AQ60" s="163"/>
      <c r="AR60" s="63"/>
      <c r="AS60" s="163"/>
      <c r="AT60" s="63"/>
      <c r="AU60" s="110"/>
      <c r="AV60" s="110"/>
      <c r="AW60" s="110"/>
      <c r="AX60" s="110"/>
      <c r="AY60" s="110"/>
      <c r="AZ60" s="110"/>
      <c r="BA60" s="110"/>
      <c r="BB60" s="110"/>
      <c r="BC60" s="110"/>
      <c r="BD60" s="110"/>
      <c r="BE60" s="110"/>
    </row>
    <row r="61" ht="15.75" customHeight="1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  <c r="AA61" s="110"/>
      <c r="AB61" s="110"/>
      <c r="AC61" s="110"/>
      <c r="AD61" s="190"/>
      <c r="AE61" s="190"/>
      <c r="AF61" s="190"/>
      <c r="AG61" s="190"/>
      <c r="AH61" s="110"/>
      <c r="AI61" s="110"/>
      <c r="AJ61" s="110"/>
      <c r="AK61" s="110"/>
      <c r="AL61" s="110"/>
      <c r="AM61" s="110"/>
      <c r="AN61" s="110"/>
      <c r="AO61" s="110"/>
      <c r="AP61" s="110"/>
      <c r="AQ61" s="171"/>
      <c r="AR61" s="160"/>
      <c r="AS61" s="171"/>
      <c r="AT61" s="160"/>
      <c r="AU61" s="110"/>
      <c r="AV61" s="110"/>
      <c r="AW61" s="110"/>
      <c r="AX61" s="110"/>
      <c r="AY61" s="110"/>
      <c r="AZ61" s="110"/>
      <c r="BA61" s="110"/>
      <c r="BB61" s="110"/>
      <c r="BC61" s="110"/>
      <c r="BD61" s="110"/>
      <c r="BE61" s="110"/>
    </row>
    <row r="62" ht="15.75" customHeight="1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90"/>
      <c r="AE62" s="190"/>
      <c r="AF62" s="190"/>
      <c r="AG62" s="190"/>
      <c r="AH62" s="110"/>
      <c r="AI62" s="110"/>
      <c r="AJ62" s="110"/>
      <c r="AK62" s="110"/>
      <c r="AL62" s="110"/>
      <c r="AM62" s="110"/>
      <c r="AN62" s="110"/>
      <c r="AO62" s="110"/>
      <c r="AP62" s="110"/>
      <c r="AQ62" s="175"/>
      <c r="AR62" s="146"/>
      <c r="AS62" s="175"/>
      <c r="AT62" s="146"/>
      <c r="AU62" s="110"/>
      <c r="AV62" s="110"/>
      <c r="AW62" s="110"/>
      <c r="AX62" s="110"/>
      <c r="AY62" s="110"/>
      <c r="AZ62" s="110"/>
      <c r="BA62" s="110"/>
      <c r="BB62" s="110"/>
      <c r="BC62" s="110"/>
      <c r="BD62" s="110"/>
      <c r="BE62" s="110"/>
    </row>
    <row r="63" ht="15.75" customHeight="1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  <c r="AA63" s="110"/>
      <c r="AB63" s="110"/>
      <c r="AC63" s="110"/>
      <c r="AD63" s="190"/>
      <c r="AE63" s="190"/>
      <c r="AF63" s="190"/>
      <c r="AG63" s="190"/>
      <c r="AH63" s="110"/>
      <c r="AI63" s="110"/>
      <c r="AJ63" s="110"/>
      <c r="AK63" s="110"/>
      <c r="AL63" s="110"/>
      <c r="AM63" s="110"/>
      <c r="AN63" s="110"/>
      <c r="AO63" s="110"/>
      <c r="AP63" s="110"/>
      <c r="AQ63" s="152"/>
      <c r="AR63" s="85"/>
      <c r="AS63" s="152"/>
      <c r="AT63" s="85"/>
      <c r="AU63" s="110"/>
      <c r="AV63" s="110"/>
      <c r="AW63" s="110"/>
      <c r="AX63" s="110"/>
      <c r="AY63" s="110"/>
      <c r="AZ63" s="110"/>
      <c r="BA63" s="110"/>
      <c r="BB63" s="110"/>
      <c r="BC63" s="110"/>
      <c r="BD63" s="110"/>
      <c r="BE63" s="110"/>
    </row>
    <row r="64" ht="15.75" customHeight="1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90"/>
      <c r="AE64" s="190"/>
      <c r="AF64" s="190"/>
      <c r="AG64" s="190"/>
      <c r="AH64" s="110"/>
      <c r="AI64" s="110"/>
      <c r="AJ64" s="110"/>
      <c r="AK64" s="110"/>
      <c r="AL64" s="110"/>
      <c r="AM64" s="110"/>
      <c r="AN64" s="110"/>
      <c r="AO64" s="110"/>
      <c r="AP64" s="110"/>
      <c r="AQ64" s="163"/>
      <c r="AR64" s="63"/>
      <c r="AS64" s="167"/>
      <c r="AT64" s="160"/>
      <c r="AU64" s="110"/>
      <c r="AV64" s="110"/>
      <c r="AW64" s="110"/>
      <c r="AX64" s="110"/>
      <c r="AY64" s="110"/>
      <c r="AZ64" s="110"/>
      <c r="BA64" s="110"/>
      <c r="BB64" s="110"/>
      <c r="BC64" s="110"/>
      <c r="BD64" s="110"/>
      <c r="BE64" s="110"/>
    </row>
    <row r="65" ht="15.75" customHeight="1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10"/>
      <c r="AC65" s="110"/>
      <c r="AD65" s="190"/>
      <c r="AE65" s="190"/>
      <c r="AF65" s="190"/>
      <c r="AG65" s="190"/>
      <c r="AH65" s="110"/>
      <c r="AI65" s="110"/>
      <c r="AJ65" s="110"/>
      <c r="AK65" s="110"/>
      <c r="AL65" s="110"/>
      <c r="AM65" s="110"/>
      <c r="AN65" s="110"/>
      <c r="AO65" s="110"/>
      <c r="AP65" s="110"/>
      <c r="AQ65" s="171"/>
      <c r="AR65" s="160"/>
      <c r="AT65" s="160"/>
      <c r="AU65" s="110"/>
      <c r="AV65" s="110"/>
      <c r="AW65" s="110"/>
      <c r="AX65" s="110"/>
      <c r="AY65" s="110"/>
      <c r="AZ65" s="110"/>
      <c r="BA65" s="110"/>
      <c r="BB65" s="110"/>
      <c r="BC65" s="110"/>
      <c r="BD65" s="110"/>
      <c r="BE65" s="110"/>
    </row>
    <row r="66" ht="15.75" customHeight="1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75"/>
      <c r="AR66" s="146"/>
      <c r="AS66" s="145"/>
      <c r="AT66" s="146"/>
      <c r="AU66" s="110"/>
      <c r="AV66" s="110"/>
      <c r="AW66" s="110"/>
      <c r="AX66" s="110"/>
      <c r="AY66" s="110"/>
      <c r="AZ66" s="110"/>
      <c r="BA66" s="110"/>
      <c r="BB66" s="110"/>
      <c r="BC66" s="110"/>
      <c r="BD66" s="110"/>
      <c r="BE66" s="110"/>
    </row>
    <row r="67" ht="15.75" customHeight="1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3">
    <mergeCell ref="S11:W11"/>
    <mergeCell ref="Z11:AF11"/>
    <mergeCell ref="AQ9:AS10"/>
    <mergeCell ref="AQ11:AS11"/>
    <mergeCell ref="G6:H6"/>
    <mergeCell ref="G7:H7"/>
    <mergeCell ref="G8:H8"/>
    <mergeCell ref="G9:H9"/>
    <mergeCell ref="I11:K11"/>
    <mergeCell ref="M11:Q11"/>
    <mergeCell ref="AH11:AO11"/>
    <mergeCell ref="B1:B2"/>
    <mergeCell ref="G2:K2"/>
    <mergeCell ref="A3:B4"/>
    <mergeCell ref="G3:K3"/>
    <mergeCell ref="G4:H4"/>
    <mergeCell ref="A5:B5"/>
    <mergeCell ref="G5:H5"/>
    <mergeCell ref="M48:N48"/>
    <mergeCell ref="P48:Q48"/>
    <mergeCell ref="S48:T48"/>
    <mergeCell ref="V48:W48"/>
    <mergeCell ref="Z48:AA48"/>
    <mergeCell ref="AC48:AD48"/>
    <mergeCell ref="AQ59:AR59"/>
    <mergeCell ref="AS59:AT59"/>
    <mergeCell ref="AQ60:AR62"/>
    <mergeCell ref="AS60:AT62"/>
    <mergeCell ref="AQ63:AR63"/>
    <mergeCell ref="AS63:AT63"/>
    <mergeCell ref="AQ64:AR66"/>
    <mergeCell ref="AS64:AT66"/>
    <mergeCell ref="AE53:AE55"/>
    <mergeCell ref="AI53:AJ55"/>
    <mergeCell ref="AL53:AM55"/>
    <mergeCell ref="AQ53:AQ55"/>
    <mergeCell ref="AR53:AR55"/>
    <mergeCell ref="AS53:AS55"/>
    <mergeCell ref="AQ58:AT58"/>
    <mergeCell ref="AL47:AM47"/>
    <mergeCell ref="AL48:AM48"/>
    <mergeCell ref="AL49:AM51"/>
    <mergeCell ref="AQ49:AQ51"/>
    <mergeCell ref="AR49:AR51"/>
    <mergeCell ref="AS49:AS51"/>
    <mergeCell ref="AL52:AM52"/>
    <mergeCell ref="M47:Q47"/>
    <mergeCell ref="S47:W47"/>
    <mergeCell ref="Z47:AD47"/>
    <mergeCell ref="AI47:AJ47"/>
    <mergeCell ref="AQ47:AS47"/>
    <mergeCell ref="F48:G48"/>
    <mergeCell ref="AI48:AJ48"/>
    <mergeCell ref="V49:W51"/>
    <mergeCell ref="Z49:AA51"/>
    <mergeCell ref="AC49:AD51"/>
    <mergeCell ref="AI49:AJ51"/>
    <mergeCell ref="V52:W52"/>
    <mergeCell ref="Z52:AA52"/>
    <mergeCell ref="AC52:AD52"/>
    <mergeCell ref="AI52:AJ52"/>
    <mergeCell ref="I49:K51"/>
    <mergeCell ref="I52:K52"/>
    <mergeCell ref="F53:G55"/>
    <mergeCell ref="I53:K55"/>
    <mergeCell ref="M53:N55"/>
    <mergeCell ref="I47:K47"/>
    <mergeCell ref="I48:K48"/>
    <mergeCell ref="F49:G51"/>
    <mergeCell ref="M49:N51"/>
    <mergeCell ref="S49:T51"/>
    <mergeCell ref="F52:G52"/>
    <mergeCell ref="M52:N52"/>
    <mergeCell ref="S52:T52"/>
    <mergeCell ref="AA57:AC57"/>
    <mergeCell ref="AA58:AC60"/>
    <mergeCell ref="P49:Q51"/>
    <mergeCell ref="P52:Q52"/>
    <mergeCell ref="P53:Q55"/>
    <mergeCell ref="S53:T55"/>
    <mergeCell ref="V53:W55"/>
    <mergeCell ref="Z53:AA55"/>
    <mergeCell ref="AC53:AD55"/>
  </mergeCells>
  <conditionalFormatting sqref="E13:F43">
    <cfRule type="containsBlanks" dxfId="1" priority="1">
      <formula>LEN(TRIM(E13))=0</formula>
    </cfRule>
  </conditionalFormatting>
  <conditionalFormatting sqref="E13:F43">
    <cfRule type="containsText" dxfId="0" priority="2" operator="containsText" text="Yes">
      <formula>NOT(ISERROR(SEARCH(("Yes"),(E13))))</formula>
    </cfRule>
  </conditionalFormatting>
  <conditionalFormatting sqref="E13:F43">
    <cfRule type="containsText" dxfId="2" priority="3" operator="containsText" text="No">
      <formula>NOT(ISERROR(SEARCH(("No"),(E13))))</formula>
    </cfRule>
  </conditionalFormatting>
  <conditionalFormatting sqref="I49:J51 M49:N51 S49:T51">
    <cfRule type="cellIs" dxfId="0" priority="4" operator="greaterThan">
      <formula>"40%"</formula>
    </cfRule>
  </conditionalFormatting>
  <conditionalFormatting sqref="I49:J51 M49:N51 S49:T51">
    <cfRule type="beginsWith" dxfId="3" priority="5" operator="beginsWith" text="3">
      <formula>LEFT((I49),LEN("3"))=("3")</formula>
    </cfRule>
  </conditionalFormatting>
  <conditionalFormatting sqref="I49:J51 M49:N51 S49:T51">
    <cfRule type="cellIs" dxfId="4" priority="6" operator="lessThan">
      <formula>30</formula>
    </cfRule>
  </conditionalFormatting>
  <conditionalFormatting sqref="I53:J55 M53:N55 S53:T55">
    <cfRule type="cellIs" dxfId="0" priority="7" operator="greaterThan">
      <formula>"15%"</formula>
    </cfRule>
  </conditionalFormatting>
  <conditionalFormatting sqref="I53:J55 M53:N55 S53:T55">
    <cfRule type="cellIs" dxfId="3" priority="8" operator="between">
      <formula>"10%"</formula>
      <formula>"15%"</formula>
    </cfRule>
  </conditionalFormatting>
  <conditionalFormatting sqref="I53:J55 M53:N55 S53:T55">
    <cfRule type="cellIs" dxfId="2" priority="9" operator="lessThan">
      <formula>"10%"</formula>
    </cfRule>
  </conditionalFormatting>
  <conditionalFormatting sqref="P49:Q51 V49:W51">
    <cfRule type="cellIs" dxfId="0" priority="10" operator="greaterThan">
      <formula>"90%"</formula>
    </cfRule>
  </conditionalFormatting>
  <conditionalFormatting sqref="P49:Q51 V49:W51">
    <cfRule type="cellIs" dxfId="1" priority="11" operator="between">
      <formula>"80%"</formula>
      <formula>"90%"</formula>
    </cfRule>
  </conditionalFormatting>
  <conditionalFormatting sqref="P53:Q55 V53:W55">
    <cfRule type="cellIs" dxfId="0" priority="12" operator="greaterThan">
      <formula>"60%"</formula>
    </cfRule>
  </conditionalFormatting>
  <conditionalFormatting sqref="P53:Q55 V53:W55">
    <cfRule type="cellIs" dxfId="1" priority="13" operator="between">
      <formula>"40%"</formula>
      <formula>"60%"</formula>
    </cfRule>
  </conditionalFormatting>
  <conditionalFormatting sqref="P53:Q55 V53:W55">
    <cfRule type="cellIs" dxfId="2" priority="14" operator="lessThan">
      <formula>"40%"</formula>
    </cfRule>
  </conditionalFormatting>
  <conditionalFormatting sqref="P49:Q51 V49">
    <cfRule type="cellIs" dxfId="2" priority="15" operator="lessThan">
      <formula>"80%"</formula>
    </cfRule>
  </conditionalFormatting>
  <conditionalFormatting sqref="F49:G51">
    <cfRule type="cellIs" dxfId="0" priority="16" operator="lessThan">
      <formula>25</formula>
    </cfRule>
  </conditionalFormatting>
  <conditionalFormatting sqref="F49:G51">
    <cfRule type="cellIs" dxfId="1" priority="17" operator="between">
      <formula>25.1</formula>
      <formula>35</formula>
    </cfRule>
  </conditionalFormatting>
  <conditionalFormatting sqref="F53:G55">
    <cfRule type="cellIs" dxfId="0" priority="18" operator="greaterThan">
      <formula>"125%"</formula>
    </cfRule>
  </conditionalFormatting>
  <conditionalFormatting sqref="F53:G55">
    <cfRule type="cellIs" dxfId="1" priority="19" operator="between">
      <formula>"100%"</formula>
      <formula>"124.90%"</formula>
    </cfRule>
  </conditionalFormatting>
  <conditionalFormatting sqref="F53:G55">
    <cfRule type="cellIs" dxfId="2" priority="20" operator="lessThan">
      <formula>"99.90%"</formula>
    </cfRule>
  </conditionalFormatting>
  <conditionalFormatting sqref="Z49:AA51">
    <cfRule type="cellIs" dxfId="0" priority="21" operator="greaterThan">
      <formula>"85%"</formula>
    </cfRule>
  </conditionalFormatting>
  <conditionalFormatting sqref="Z49:AA51">
    <cfRule type="cellIs" dxfId="1" priority="22" operator="between">
      <formula>"70%"</formula>
      <formula>"84.90%"</formula>
    </cfRule>
  </conditionalFormatting>
  <conditionalFormatting sqref="Z49:AA51">
    <cfRule type="cellIs" dxfId="2" priority="23" operator="lessThan">
      <formula>"69.90%"</formula>
    </cfRule>
  </conditionalFormatting>
  <conditionalFormatting sqref="AB53:AD55 AH49:AI49 AL49">
    <cfRule type="cellIs" dxfId="0" priority="24" operator="greaterThan">
      <formula>"30%"</formula>
    </cfRule>
  </conditionalFormatting>
  <conditionalFormatting sqref="AB53:AD55 AH49:AI49 AL49">
    <cfRule type="cellIs" dxfId="1" priority="25" operator="between">
      <formula>"20%"</formula>
      <formula>"29.90%"</formula>
    </cfRule>
  </conditionalFormatting>
  <conditionalFormatting sqref="AB53:AD55 AH49:AI49 AL49">
    <cfRule type="cellIs" dxfId="2" priority="26" operator="lessThan">
      <formula>"19.99%"</formula>
    </cfRule>
  </conditionalFormatting>
  <conditionalFormatting sqref="Z53:AA55 AH53:AI53 AL53">
    <cfRule type="cellIs" dxfId="0" priority="27" operator="greaterThan">
      <formula>"80%"</formula>
    </cfRule>
  </conditionalFormatting>
  <conditionalFormatting sqref="Z53:AA55 AH53:AI53 AL53">
    <cfRule type="cellIs" dxfId="1" priority="28" operator="between">
      <formula>"70%"</formula>
      <formula>"79.99%"</formula>
    </cfRule>
  </conditionalFormatting>
  <conditionalFormatting sqref="Z53:AA55 AH53:AI53 AL53">
    <cfRule type="cellIs" dxfId="2" priority="29" operator="lessThan">
      <formula>"69.99%"</formula>
    </cfRule>
  </conditionalFormatting>
  <conditionalFormatting sqref="AQ49:AQ51">
    <cfRule type="cellIs" dxfId="0" priority="30" operator="lessThan">
      <formula>150</formula>
    </cfRule>
  </conditionalFormatting>
  <conditionalFormatting sqref="AQ49:AQ51">
    <cfRule type="cellIs" dxfId="1" priority="31" operator="between">
      <formula>150.01</formula>
      <formula>250</formula>
    </cfRule>
  </conditionalFormatting>
  <conditionalFormatting sqref="AQ49:AQ51">
    <cfRule type="cellIs" dxfId="2" priority="32" operator="greaterThan">
      <formula>250.01</formula>
    </cfRule>
  </conditionalFormatting>
  <conditionalFormatting sqref="AR49:AR51">
    <cfRule type="cellIs" dxfId="0" priority="33" operator="lessThan">
      <formula>300</formula>
    </cfRule>
  </conditionalFormatting>
  <conditionalFormatting sqref="AR49:AR51">
    <cfRule type="cellIs" dxfId="1" priority="34" operator="between">
      <formula>300.01</formula>
      <formula>400</formula>
    </cfRule>
  </conditionalFormatting>
  <conditionalFormatting sqref="AR49:AR51">
    <cfRule type="cellIs" dxfId="2" priority="35" operator="greaterThan">
      <formula>400.01</formula>
    </cfRule>
  </conditionalFormatting>
  <conditionalFormatting sqref="AS49:AS51">
    <cfRule type="cellIs" dxfId="0" priority="36" operator="greaterThan">
      <formula>"120%"</formula>
    </cfRule>
  </conditionalFormatting>
  <conditionalFormatting sqref="AS49:AS51">
    <cfRule type="cellIs" dxfId="1" priority="37" operator="between">
      <formula>"100%"</formula>
      <formula>"119.99%"</formula>
    </cfRule>
  </conditionalFormatting>
  <conditionalFormatting sqref="AS49:AS51">
    <cfRule type="cellIs" dxfId="2" priority="38" operator="lessThan">
      <formula>"99.99%"</formula>
    </cfRule>
  </conditionalFormatting>
  <conditionalFormatting sqref="AS53:AS55">
    <cfRule type="cellIs" dxfId="0" priority="39" operator="greaterThan">
      <formula>"500%"</formula>
    </cfRule>
  </conditionalFormatting>
  <conditionalFormatting sqref="AS53:AS55">
    <cfRule type="cellIs" dxfId="1" priority="40" operator="between">
      <formula>"250%"</formula>
      <formula>"499.99%"</formula>
    </cfRule>
  </conditionalFormatting>
  <conditionalFormatting sqref="AS53:AS55">
    <cfRule type="cellIs" dxfId="2" priority="41" operator="lessThan">
      <formula>"249.99%"</formula>
    </cfRule>
  </conditionalFormatting>
  <conditionalFormatting sqref="F49:G51">
    <cfRule type="cellIs" dxfId="2" priority="42" operator="greaterThan">
      <formula>35.01</formula>
    </cfRule>
  </conditionalFormatting>
  <dataValidations>
    <dataValidation type="list" allowBlank="1" sqref="E13:F43">
      <formula1>"Yes,No"</formula1>
    </dataValidation>
  </dataValidations>
  <hyperlinks>
    <hyperlink r:id="rId2" ref="A3"/>
  </hyperlinks>
  <drawing r:id="rId3"/>
  <legacyDrawing r:id="rId4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 outlineLevelCol="2"/>
  <cols>
    <col customWidth="1" min="1" max="1" width="6.75"/>
    <col customWidth="1" min="2" max="2" width="8.13"/>
    <col customWidth="1" min="3" max="3" width="7.25" outlineLevel="1"/>
    <col customWidth="1" min="4" max="4" width="8.75" outlineLevel="1"/>
    <col customWidth="1" min="5" max="5" width="8.0" outlineLevel="1"/>
    <col customWidth="1" min="6" max="6" width="8.13" outlineLevel="1"/>
    <col customWidth="1" min="7" max="7" width="13.13"/>
    <col customWidth="1" min="8" max="8" width="9.75"/>
    <col customWidth="1" min="9" max="9" width="9.5"/>
    <col customWidth="1" min="10" max="10" width="13.13"/>
    <col customWidth="1" min="11" max="11" width="9.5"/>
    <col customWidth="1" hidden="1" min="12" max="12" width="6.38" outlineLevel="1"/>
    <col customWidth="1" hidden="1" min="13" max="17" width="9.5" outlineLevel="1"/>
    <col customWidth="1" hidden="1" min="18" max="18" width="7.25" outlineLevel="2"/>
    <col customWidth="1" hidden="1" min="19" max="23" width="9.5" outlineLevel="2"/>
    <col customWidth="1" hidden="1" min="24" max="24" width="9.5" outlineLevel="1"/>
    <col customWidth="1" min="25" max="25" width="6.88"/>
    <col customWidth="1" min="26" max="27" width="10.25"/>
    <col customWidth="1" min="28" max="29" width="10.5"/>
    <col customWidth="1" min="30" max="30" width="8.63"/>
    <col customWidth="1" min="31" max="31" width="12.88"/>
    <col customWidth="1" min="32" max="32" width="13.88"/>
    <col customWidth="1" min="33" max="33" width="9.5"/>
    <col customWidth="1" min="34" max="37" width="9.5" outlineLevel="1"/>
    <col customWidth="1" min="38" max="38" width="10.5" outlineLevel="1"/>
    <col customWidth="1" min="39" max="39" width="11.0" outlineLevel="1"/>
    <col customWidth="1" min="40" max="41" width="14.0" outlineLevel="1"/>
    <col customWidth="1" min="42" max="42" width="6.75" outlineLevel="1"/>
    <col customWidth="1" min="43" max="57" width="14.0"/>
  </cols>
  <sheetData>
    <row r="1" ht="18.75" customHeight="1">
      <c r="A1" s="56"/>
      <c r="B1" s="57" t="s">
        <v>64</v>
      </c>
      <c r="C1" s="3"/>
      <c r="D1" s="3"/>
      <c r="E1" s="3"/>
      <c r="F1" s="3"/>
      <c r="G1" s="3"/>
      <c r="H1" s="3"/>
      <c r="I1" s="3"/>
      <c r="J1" s="3"/>
      <c r="K1" s="58" t="s">
        <v>65</v>
      </c>
      <c r="L1" s="3"/>
      <c r="M1" s="3"/>
      <c r="N1" s="3"/>
      <c r="O1" s="3"/>
      <c r="P1" s="3"/>
      <c r="Q1" s="58" t="s">
        <v>188</v>
      </c>
      <c r="R1" s="3"/>
      <c r="S1" s="3"/>
      <c r="T1" s="3"/>
      <c r="U1" s="3"/>
      <c r="V1" s="3"/>
      <c r="W1" s="3"/>
      <c r="X1" s="3"/>
      <c r="Y1" s="3"/>
      <c r="Z1" s="348" t="s">
        <v>248</v>
      </c>
      <c r="AA1" s="3"/>
      <c r="AB1" s="3"/>
      <c r="AC1" s="3"/>
      <c r="AD1" s="3"/>
      <c r="AE1" s="3"/>
      <c r="AF1" s="58"/>
      <c r="AG1" s="58" t="s">
        <v>249</v>
      </c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</row>
    <row r="2" ht="26.25" customHeight="1">
      <c r="A2" s="3"/>
      <c r="C2" s="3"/>
      <c r="D2" s="3"/>
      <c r="E2" s="3"/>
      <c r="F2" s="3"/>
      <c r="G2" s="59">
        <v>44562.0</v>
      </c>
      <c r="H2" s="39"/>
      <c r="I2" s="39"/>
      <c r="J2" s="39"/>
      <c r="K2" s="3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 t="s">
        <v>255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</row>
    <row r="3" ht="18.0" customHeight="1">
      <c r="A3" s="60" t="s">
        <v>67</v>
      </c>
      <c r="C3" s="3"/>
      <c r="D3" s="3"/>
      <c r="E3" s="3"/>
      <c r="F3" s="3"/>
      <c r="G3" s="61" t="s">
        <v>68</v>
      </c>
      <c r="H3" s="62"/>
      <c r="I3" s="62"/>
      <c r="J3" s="62"/>
      <c r="K3" s="6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</row>
    <row r="4" ht="18.0" customHeight="1">
      <c r="C4" s="3"/>
      <c r="D4" s="3"/>
      <c r="E4" s="3"/>
      <c r="F4" s="3"/>
      <c r="G4" s="68" t="s">
        <v>73</v>
      </c>
      <c r="H4" s="12"/>
      <c r="I4" s="69">
        <f>SUM(H44+D44)</f>
        <v>194</v>
      </c>
      <c r="J4" s="70" t="s">
        <v>74</v>
      </c>
      <c r="K4" s="71">
        <f>SUM(AQ44)</f>
        <v>19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72" t="s">
        <v>75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</row>
    <row r="5" ht="17.25" customHeight="1">
      <c r="A5" s="75"/>
      <c r="C5" s="3"/>
      <c r="D5" s="3"/>
      <c r="E5" s="3"/>
      <c r="F5" s="3"/>
      <c r="G5" s="68" t="s">
        <v>77</v>
      </c>
      <c r="H5" s="12"/>
      <c r="I5" s="76">
        <f>I44+M44+S44</f>
        <v>633</v>
      </c>
      <c r="J5" s="70" t="s">
        <v>78</v>
      </c>
      <c r="K5" s="80">
        <f>SUM(AR44)</f>
        <v>29250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78">
        <f>iferror(K5/K4,0)</f>
        <v>1539.473684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</row>
    <row r="6" ht="16.5" customHeight="1">
      <c r="A6" s="3"/>
      <c r="B6" s="3"/>
      <c r="C6" s="3"/>
      <c r="D6" s="3"/>
      <c r="E6" s="3"/>
      <c r="F6" s="3"/>
      <c r="G6" s="68" t="s">
        <v>191</v>
      </c>
      <c r="H6" s="12"/>
      <c r="I6" s="76">
        <f>SUM(X44)</f>
        <v>71</v>
      </c>
      <c r="J6" s="70" t="s">
        <v>81</v>
      </c>
      <c r="K6" s="80">
        <f>SUM(AS44)</f>
        <v>32700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78">
        <f>iferror(K6/K4,0)</f>
        <v>1721.052632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</row>
    <row r="7" ht="16.5" customHeight="1">
      <c r="A7" s="3"/>
      <c r="B7" s="3"/>
      <c r="C7" s="3"/>
      <c r="D7" s="3"/>
      <c r="E7" s="3"/>
      <c r="F7" s="3"/>
      <c r="G7" s="68" t="s">
        <v>83</v>
      </c>
      <c r="H7" s="12"/>
      <c r="I7" s="76">
        <f>SUM(AH44)</f>
        <v>44</v>
      </c>
      <c r="J7" s="70" t="s">
        <v>84</v>
      </c>
      <c r="K7" s="79">
        <f>SUM(AS49)</f>
        <v>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</row>
    <row r="8" ht="17.25" customHeight="1">
      <c r="A8" s="3"/>
      <c r="B8" s="3"/>
      <c r="C8" s="3"/>
      <c r="D8" s="3"/>
      <c r="E8" s="3"/>
      <c r="F8" s="3"/>
      <c r="G8" s="68" t="s">
        <v>87</v>
      </c>
      <c r="H8" s="12"/>
      <c r="I8" s="76">
        <f>SUM(Z44+AI44)</f>
        <v>61</v>
      </c>
      <c r="J8" s="70" t="s">
        <v>88</v>
      </c>
      <c r="K8" s="79">
        <f>SUM(AS53)</f>
        <v>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ht="18.0" customHeight="1">
      <c r="A9" s="3"/>
      <c r="B9" s="3"/>
      <c r="C9" s="3"/>
      <c r="D9" s="3"/>
      <c r="E9" s="3"/>
      <c r="F9" s="3"/>
      <c r="G9" s="68" t="s">
        <v>89</v>
      </c>
      <c r="H9" s="12"/>
      <c r="I9" s="289">
        <f>SUM(Z49)</f>
        <v>0.5304347826</v>
      </c>
      <c r="J9" s="349"/>
      <c r="K9" s="350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82" t="s">
        <v>86</v>
      </c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18.0" customHeight="1">
      <c r="A10" s="3"/>
      <c r="B10" s="3"/>
      <c r="C10" s="3"/>
      <c r="D10" s="3"/>
      <c r="E10" s="3"/>
      <c r="F10" s="3"/>
      <c r="G10" s="3"/>
      <c r="H10" s="3"/>
      <c r="I10" s="3">
        <v>44.0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</row>
    <row r="11" ht="27.75" customHeight="1">
      <c r="A11" s="3"/>
      <c r="B11" s="3"/>
      <c r="C11" s="3"/>
      <c r="D11" s="3"/>
      <c r="E11" s="3"/>
      <c r="F11" s="3"/>
      <c r="G11" s="58" t="s">
        <v>218</v>
      </c>
      <c r="H11" s="58" t="s">
        <v>219</v>
      </c>
      <c r="I11" s="133" t="s">
        <v>93</v>
      </c>
      <c r="J11" s="16"/>
      <c r="K11" s="12"/>
      <c r="L11" s="290"/>
      <c r="M11" s="93" t="s">
        <v>196</v>
      </c>
      <c r="N11" s="84"/>
      <c r="O11" s="84"/>
      <c r="P11" s="84"/>
      <c r="Q11" s="85"/>
      <c r="R11" s="91"/>
      <c r="S11" s="93" t="s">
        <v>197</v>
      </c>
      <c r="T11" s="84"/>
      <c r="U11" s="84"/>
      <c r="V11" s="84"/>
      <c r="W11" s="85"/>
      <c r="X11" s="291" t="s">
        <v>198</v>
      </c>
      <c r="Y11" s="91"/>
      <c r="Z11" s="93" t="s">
        <v>250</v>
      </c>
      <c r="AA11" s="84"/>
      <c r="AB11" s="84"/>
      <c r="AC11" s="84"/>
      <c r="AD11" s="84"/>
      <c r="AE11" s="84"/>
      <c r="AF11" s="85"/>
      <c r="AG11" s="91"/>
      <c r="AH11" s="93" t="s">
        <v>95</v>
      </c>
      <c r="AI11" s="84"/>
      <c r="AJ11" s="84"/>
      <c r="AK11" s="84"/>
      <c r="AL11" s="84"/>
      <c r="AM11" s="84"/>
      <c r="AN11" s="84"/>
      <c r="AO11" s="85"/>
      <c r="AP11" s="3"/>
      <c r="AQ11" s="94" t="s">
        <v>96</v>
      </c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</row>
    <row r="12" ht="15.75" customHeight="1">
      <c r="A12" s="96"/>
      <c r="B12" s="45" t="s">
        <v>97</v>
      </c>
      <c r="C12" s="97"/>
      <c r="D12" s="45" t="s">
        <v>98</v>
      </c>
      <c r="E12" s="98" t="s">
        <v>256</v>
      </c>
      <c r="F12" s="98" t="s">
        <v>257</v>
      </c>
      <c r="G12" s="99" t="s">
        <v>101</v>
      </c>
      <c r="H12" s="98" t="s">
        <v>102</v>
      </c>
      <c r="I12" s="100" t="s">
        <v>147</v>
      </c>
      <c r="J12" s="100" t="s">
        <v>200</v>
      </c>
      <c r="K12" s="100" t="s">
        <v>105</v>
      </c>
      <c r="L12" s="101"/>
      <c r="M12" s="100" t="s">
        <v>147</v>
      </c>
      <c r="N12" s="100" t="s">
        <v>200</v>
      </c>
      <c r="O12" s="100" t="s">
        <v>237</v>
      </c>
      <c r="P12" s="100" t="s">
        <v>238</v>
      </c>
      <c r="Q12" s="100" t="s">
        <v>239</v>
      </c>
      <c r="R12" s="101"/>
      <c r="S12" s="100" t="s">
        <v>147</v>
      </c>
      <c r="T12" s="100" t="s">
        <v>200</v>
      </c>
      <c r="U12" s="100" t="s">
        <v>237</v>
      </c>
      <c r="V12" s="100" t="s">
        <v>238</v>
      </c>
      <c r="W12" s="100" t="s">
        <v>239</v>
      </c>
      <c r="X12" s="100" t="s">
        <v>240</v>
      </c>
      <c r="Y12" s="101"/>
      <c r="Z12" s="98" t="s">
        <v>242</v>
      </c>
      <c r="AA12" s="98" t="s">
        <v>115</v>
      </c>
      <c r="AB12" s="98" t="s">
        <v>116</v>
      </c>
      <c r="AC12" s="98" t="s">
        <v>111</v>
      </c>
      <c r="AD12" s="98" t="s">
        <v>112</v>
      </c>
      <c r="AE12" s="98" t="s">
        <v>113</v>
      </c>
      <c r="AF12" s="98" t="s">
        <v>114</v>
      </c>
      <c r="AG12" s="101"/>
      <c r="AH12" s="100" t="s">
        <v>109</v>
      </c>
      <c r="AI12" s="98" t="s">
        <v>252</v>
      </c>
      <c r="AJ12" s="98" t="s">
        <v>115</v>
      </c>
      <c r="AK12" s="98" t="s">
        <v>116</v>
      </c>
      <c r="AL12" s="98" t="s">
        <v>111</v>
      </c>
      <c r="AM12" s="98" t="s">
        <v>112</v>
      </c>
      <c r="AN12" s="98" t="s">
        <v>113</v>
      </c>
      <c r="AO12" s="98" t="s">
        <v>114</v>
      </c>
      <c r="AP12" s="3"/>
      <c r="AQ12" s="98" t="s">
        <v>76</v>
      </c>
      <c r="AR12" s="98" t="s">
        <v>117</v>
      </c>
      <c r="AS12" s="98" t="s">
        <v>118</v>
      </c>
      <c r="AT12" s="102"/>
      <c r="AU12" s="102"/>
      <c r="AV12" s="102"/>
      <c r="AW12" s="102"/>
      <c r="AX12" s="102"/>
      <c r="AY12" s="102"/>
      <c r="AZ12" s="102"/>
      <c r="BA12" s="102"/>
      <c r="BB12" s="102"/>
      <c r="BC12" s="102"/>
      <c r="BD12" s="102"/>
      <c r="BE12" s="102"/>
    </row>
    <row r="13" ht="14.25" customHeight="1">
      <c r="A13" s="103"/>
      <c r="B13" s="104">
        <v>44562.0</v>
      </c>
      <c r="C13" s="97"/>
      <c r="D13" s="105" t="s">
        <v>119</v>
      </c>
      <c r="E13" s="105"/>
      <c r="F13" s="105"/>
      <c r="G13" s="106">
        <v>0.0</v>
      </c>
      <c r="H13" s="352">
        <v>2.0</v>
      </c>
      <c r="I13" s="353">
        <v>23.0</v>
      </c>
      <c r="J13" s="353">
        <v>13.0</v>
      </c>
      <c r="K13" s="353">
        <v>3.0</v>
      </c>
      <c r="L13" s="107"/>
      <c r="M13" s="105">
        <v>0.0</v>
      </c>
      <c r="N13" s="105">
        <v>0.0</v>
      </c>
      <c r="O13" s="105">
        <v>0.0</v>
      </c>
      <c r="P13" s="105">
        <v>0.0</v>
      </c>
      <c r="Q13" s="105">
        <v>0.0</v>
      </c>
      <c r="R13" s="107"/>
      <c r="S13" s="105">
        <v>0.0</v>
      </c>
      <c r="T13" s="105">
        <v>0.0</v>
      </c>
      <c r="U13" s="105">
        <v>0.0</v>
      </c>
      <c r="V13" s="105">
        <v>0.0</v>
      </c>
      <c r="W13" s="105">
        <v>0.0</v>
      </c>
      <c r="X13" s="293">
        <f t="shared" ref="X13:X43" si="2">sum(K13+Q13+W13)</f>
        <v>3</v>
      </c>
      <c r="Y13" s="107"/>
      <c r="Z13" s="105">
        <v>0.0</v>
      </c>
      <c r="AA13" s="105">
        <v>0.0</v>
      </c>
      <c r="AB13" s="105">
        <v>0.0</v>
      </c>
      <c r="AC13" s="105">
        <v>0.0</v>
      </c>
      <c r="AD13" s="105">
        <v>0.0</v>
      </c>
      <c r="AE13" s="106">
        <v>0.0</v>
      </c>
      <c r="AF13" s="106">
        <v>0.0</v>
      </c>
      <c r="AG13" s="107"/>
      <c r="AH13" s="105">
        <v>0.0</v>
      </c>
      <c r="AI13" s="105">
        <v>0.0</v>
      </c>
      <c r="AJ13" s="105">
        <v>0.0</v>
      </c>
      <c r="AK13" s="105">
        <v>0.0</v>
      </c>
      <c r="AL13" s="105">
        <v>0.0</v>
      </c>
      <c r="AM13" s="105">
        <v>0.0</v>
      </c>
      <c r="AN13" s="106">
        <v>0.0</v>
      </c>
      <c r="AO13" s="106">
        <v>0.0</v>
      </c>
      <c r="AP13" s="3"/>
      <c r="AQ13" s="108">
        <f t="shared" ref="AQ13:AS13" si="1">sum(AD13+AM13)</f>
        <v>0</v>
      </c>
      <c r="AR13" s="109">
        <f t="shared" si="1"/>
        <v>0</v>
      </c>
      <c r="AS13" s="109">
        <f t="shared" si="1"/>
        <v>0</v>
      </c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</row>
    <row r="14" ht="14.25" customHeight="1">
      <c r="A14" s="103"/>
      <c r="B14" s="104">
        <v>44563.0</v>
      </c>
      <c r="C14" s="97"/>
      <c r="D14" s="105" t="s">
        <v>119</v>
      </c>
      <c r="E14" s="105"/>
      <c r="F14" s="105"/>
      <c r="G14" s="106">
        <v>0.0</v>
      </c>
      <c r="H14" s="311">
        <v>3.0</v>
      </c>
      <c r="I14" s="354">
        <v>18.0</v>
      </c>
      <c r="J14" s="354">
        <v>11.0</v>
      </c>
      <c r="K14" s="354">
        <v>2.0</v>
      </c>
      <c r="L14" s="107"/>
      <c r="M14" s="105">
        <v>0.0</v>
      </c>
      <c r="N14" s="105">
        <v>0.0</v>
      </c>
      <c r="O14" s="105">
        <v>0.0</v>
      </c>
      <c r="P14" s="105">
        <v>0.0</v>
      </c>
      <c r="Q14" s="105">
        <v>0.0</v>
      </c>
      <c r="R14" s="107"/>
      <c r="S14" s="105">
        <v>0.0</v>
      </c>
      <c r="T14" s="105">
        <v>0.0</v>
      </c>
      <c r="U14" s="105">
        <v>0.0</v>
      </c>
      <c r="V14" s="105">
        <v>0.0</v>
      </c>
      <c r="W14" s="105">
        <v>0.0</v>
      </c>
      <c r="X14" s="293">
        <f t="shared" si="2"/>
        <v>2</v>
      </c>
      <c r="Y14" s="107"/>
      <c r="Z14" s="105">
        <v>0.0</v>
      </c>
      <c r="AA14" s="105">
        <v>0.0</v>
      </c>
      <c r="AB14" s="105">
        <v>0.0</v>
      </c>
      <c r="AC14" s="105">
        <v>0.0</v>
      </c>
      <c r="AD14" s="105">
        <v>0.0</v>
      </c>
      <c r="AE14" s="106">
        <v>0.0</v>
      </c>
      <c r="AF14" s="106">
        <v>0.0</v>
      </c>
      <c r="AG14" s="107"/>
      <c r="AH14" s="105">
        <v>0.0</v>
      </c>
      <c r="AI14" s="105">
        <v>0.0</v>
      </c>
      <c r="AJ14" s="105">
        <v>0.0</v>
      </c>
      <c r="AK14" s="105">
        <v>0.0</v>
      </c>
      <c r="AL14" s="105">
        <v>0.0</v>
      </c>
      <c r="AM14" s="105">
        <v>0.0</v>
      </c>
      <c r="AN14" s="106">
        <v>0.0</v>
      </c>
      <c r="AO14" s="106">
        <v>0.0</v>
      </c>
      <c r="AP14" s="3"/>
      <c r="AQ14" s="108">
        <f t="shared" ref="AQ14:AS14" si="3">sum(AD14+AM14)</f>
        <v>0</v>
      </c>
      <c r="AR14" s="109">
        <f t="shared" si="3"/>
        <v>0</v>
      </c>
      <c r="AS14" s="109">
        <f t="shared" si="3"/>
        <v>0</v>
      </c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</row>
    <row r="15" ht="14.25" customHeight="1">
      <c r="A15" s="103"/>
      <c r="B15" s="104">
        <v>44564.0</v>
      </c>
      <c r="C15" s="97"/>
      <c r="D15" s="105" t="s">
        <v>119</v>
      </c>
      <c r="E15" s="105"/>
      <c r="F15" s="105"/>
      <c r="G15" s="106">
        <v>0.0</v>
      </c>
      <c r="H15" s="311">
        <v>6.0</v>
      </c>
      <c r="I15" s="354">
        <v>22.0</v>
      </c>
      <c r="J15" s="354">
        <v>18.0</v>
      </c>
      <c r="K15" s="354">
        <v>4.0</v>
      </c>
      <c r="L15" s="107"/>
      <c r="M15" s="105">
        <v>0.0</v>
      </c>
      <c r="N15" s="105">
        <v>0.0</v>
      </c>
      <c r="O15" s="105">
        <v>0.0</v>
      </c>
      <c r="P15" s="105">
        <v>0.0</v>
      </c>
      <c r="Q15" s="105">
        <v>0.0</v>
      </c>
      <c r="R15" s="107"/>
      <c r="S15" s="105">
        <v>0.0</v>
      </c>
      <c r="T15" s="105">
        <v>0.0</v>
      </c>
      <c r="U15" s="105">
        <v>0.0</v>
      </c>
      <c r="V15" s="105">
        <v>0.0</v>
      </c>
      <c r="W15" s="105">
        <v>0.0</v>
      </c>
      <c r="X15" s="293">
        <f t="shared" si="2"/>
        <v>4</v>
      </c>
      <c r="Y15" s="107"/>
      <c r="Z15" s="105">
        <v>0.0</v>
      </c>
      <c r="AA15" s="105">
        <v>0.0</v>
      </c>
      <c r="AB15" s="105">
        <v>0.0</v>
      </c>
      <c r="AC15" s="105">
        <v>0.0</v>
      </c>
      <c r="AD15" s="105">
        <v>0.0</v>
      </c>
      <c r="AE15" s="106">
        <v>0.0</v>
      </c>
      <c r="AF15" s="106">
        <v>0.0</v>
      </c>
      <c r="AG15" s="107"/>
      <c r="AH15" s="105">
        <v>0.0</v>
      </c>
      <c r="AI15" s="105">
        <v>0.0</v>
      </c>
      <c r="AJ15" s="105">
        <v>0.0</v>
      </c>
      <c r="AK15" s="105">
        <v>0.0</v>
      </c>
      <c r="AL15" s="105">
        <v>0.0</v>
      </c>
      <c r="AM15" s="105">
        <v>0.0</v>
      </c>
      <c r="AN15" s="106">
        <v>0.0</v>
      </c>
      <c r="AO15" s="106">
        <v>0.0</v>
      </c>
      <c r="AP15" s="3"/>
      <c r="AQ15" s="108">
        <f t="shared" ref="AQ15:AS15" si="4">sum(AD15+AM15)</f>
        <v>0</v>
      </c>
      <c r="AR15" s="109">
        <f t="shared" si="4"/>
        <v>0</v>
      </c>
      <c r="AS15" s="109">
        <f t="shared" si="4"/>
        <v>0</v>
      </c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</row>
    <row r="16" ht="14.25" customHeight="1">
      <c r="A16" s="103"/>
      <c r="B16" s="104">
        <v>44565.0</v>
      </c>
      <c r="C16" s="97"/>
      <c r="D16" s="105" t="s">
        <v>119</v>
      </c>
      <c r="E16" s="105"/>
      <c r="F16" s="105"/>
      <c r="G16" s="106">
        <v>0.0</v>
      </c>
      <c r="H16" s="311">
        <v>9.0</v>
      </c>
      <c r="I16" s="354">
        <v>18.0</v>
      </c>
      <c r="J16" s="354">
        <v>12.0</v>
      </c>
      <c r="K16" s="354">
        <v>3.0</v>
      </c>
      <c r="L16" s="107"/>
      <c r="M16" s="105">
        <v>0.0</v>
      </c>
      <c r="N16" s="105">
        <v>0.0</v>
      </c>
      <c r="O16" s="105">
        <v>0.0</v>
      </c>
      <c r="P16" s="105">
        <v>0.0</v>
      </c>
      <c r="Q16" s="105">
        <v>0.0</v>
      </c>
      <c r="R16" s="107"/>
      <c r="S16" s="105">
        <v>0.0</v>
      </c>
      <c r="T16" s="105">
        <v>0.0</v>
      </c>
      <c r="U16" s="105">
        <v>0.0</v>
      </c>
      <c r="V16" s="105">
        <v>0.0</v>
      </c>
      <c r="W16" s="105">
        <v>0.0</v>
      </c>
      <c r="X16" s="293">
        <f t="shared" si="2"/>
        <v>3</v>
      </c>
      <c r="Y16" s="107"/>
      <c r="Z16" s="105">
        <v>0.0</v>
      </c>
      <c r="AA16" s="105">
        <v>0.0</v>
      </c>
      <c r="AB16" s="105">
        <v>0.0</v>
      </c>
      <c r="AC16" s="105">
        <v>0.0</v>
      </c>
      <c r="AD16" s="105">
        <v>0.0</v>
      </c>
      <c r="AE16" s="106">
        <v>0.0</v>
      </c>
      <c r="AF16" s="106">
        <v>0.0</v>
      </c>
      <c r="AG16" s="107"/>
      <c r="AH16" s="105">
        <v>0.0</v>
      </c>
      <c r="AI16" s="105">
        <v>0.0</v>
      </c>
      <c r="AJ16" s="105">
        <v>0.0</v>
      </c>
      <c r="AK16" s="105">
        <v>0.0</v>
      </c>
      <c r="AL16" s="105">
        <v>0.0</v>
      </c>
      <c r="AM16" s="105">
        <v>0.0</v>
      </c>
      <c r="AN16" s="106">
        <v>0.0</v>
      </c>
      <c r="AO16" s="106">
        <v>0.0</v>
      </c>
      <c r="AP16" s="3"/>
      <c r="AQ16" s="108">
        <f t="shared" ref="AQ16:AS16" si="5">sum(AD16+AM16)</f>
        <v>0</v>
      </c>
      <c r="AR16" s="109">
        <f t="shared" si="5"/>
        <v>0</v>
      </c>
      <c r="AS16" s="109">
        <f t="shared" si="5"/>
        <v>0</v>
      </c>
      <c r="AT16" s="107"/>
      <c r="AU16" s="107"/>
      <c r="AV16" s="107"/>
      <c r="AW16" s="107"/>
      <c r="AX16" s="107"/>
      <c r="AY16" s="107"/>
      <c r="AZ16" s="107"/>
      <c r="BA16" s="107"/>
      <c r="BB16" s="107"/>
      <c r="BC16" s="107"/>
      <c r="BD16" s="107"/>
      <c r="BE16" s="107"/>
    </row>
    <row r="17" ht="14.25" customHeight="1">
      <c r="A17" s="103"/>
      <c r="B17" s="104">
        <v>44566.0</v>
      </c>
      <c r="C17" s="97"/>
      <c r="D17" s="105" t="s">
        <v>119</v>
      </c>
      <c r="E17" s="105"/>
      <c r="F17" s="105"/>
      <c r="G17" s="106">
        <v>0.0</v>
      </c>
      <c r="H17" s="311">
        <v>7.0</v>
      </c>
      <c r="I17" s="354">
        <v>22.0</v>
      </c>
      <c r="J17" s="354">
        <v>15.0</v>
      </c>
      <c r="K17" s="354">
        <v>3.0</v>
      </c>
      <c r="L17" s="107"/>
      <c r="M17" s="105">
        <v>0.0</v>
      </c>
      <c r="N17" s="105">
        <v>0.0</v>
      </c>
      <c r="O17" s="105">
        <v>0.0</v>
      </c>
      <c r="P17" s="105">
        <v>0.0</v>
      </c>
      <c r="Q17" s="105">
        <v>0.0</v>
      </c>
      <c r="R17" s="107"/>
      <c r="S17" s="105">
        <v>0.0</v>
      </c>
      <c r="T17" s="105">
        <v>0.0</v>
      </c>
      <c r="U17" s="105">
        <v>0.0</v>
      </c>
      <c r="V17" s="105">
        <v>0.0</v>
      </c>
      <c r="W17" s="105">
        <v>0.0</v>
      </c>
      <c r="X17" s="293">
        <f t="shared" si="2"/>
        <v>3</v>
      </c>
      <c r="Y17" s="107"/>
      <c r="Z17" s="105">
        <v>0.0</v>
      </c>
      <c r="AA17" s="105">
        <v>0.0</v>
      </c>
      <c r="AB17" s="105">
        <v>0.0</v>
      </c>
      <c r="AC17" s="105">
        <v>0.0</v>
      </c>
      <c r="AD17" s="105">
        <v>0.0</v>
      </c>
      <c r="AE17" s="106">
        <v>0.0</v>
      </c>
      <c r="AF17" s="106">
        <v>0.0</v>
      </c>
      <c r="AG17" s="107"/>
      <c r="AH17" s="105">
        <v>0.0</v>
      </c>
      <c r="AI17" s="105">
        <v>0.0</v>
      </c>
      <c r="AJ17" s="105">
        <v>0.0</v>
      </c>
      <c r="AK17" s="105">
        <v>0.0</v>
      </c>
      <c r="AL17" s="105">
        <v>0.0</v>
      </c>
      <c r="AM17" s="105">
        <v>0.0</v>
      </c>
      <c r="AN17" s="106">
        <v>0.0</v>
      </c>
      <c r="AO17" s="106">
        <v>0.0</v>
      </c>
      <c r="AP17" s="3"/>
      <c r="AQ17" s="108">
        <f t="shared" ref="AQ17:AS17" si="6">sum(AD17+AM17)</f>
        <v>0</v>
      </c>
      <c r="AR17" s="109">
        <f t="shared" si="6"/>
        <v>0</v>
      </c>
      <c r="AS17" s="109">
        <f t="shared" si="6"/>
        <v>0</v>
      </c>
      <c r="AT17" s="107"/>
      <c r="AU17" s="107"/>
      <c r="AV17" s="107"/>
      <c r="AW17" s="107"/>
      <c r="AX17" s="107"/>
      <c r="AY17" s="107"/>
      <c r="AZ17" s="107"/>
      <c r="BA17" s="107"/>
      <c r="BB17" s="107"/>
      <c r="BC17" s="107"/>
      <c r="BD17" s="107"/>
      <c r="BE17" s="107"/>
    </row>
    <row r="18" ht="14.25" customHeight="1">
      <c r="A18" s="103"/>
      <c r="B18" s="104">
        <v>44567.0</v>
      </c>
      <c r="C18" s="97"/>
      <c r="D18" s="105" t="s">
        <v>119</v>
      </c>
      <c r="E18" s="105"/>
      <c r="F18" s="105"/>
      <c r="G18" s="106">
        <v>0.0</v>
      </c>
      <c r="H18" s="311">
        <v>4.0</v>
      </c>
      <c r="I18" s="354">
        <v>15.0</v>
      </c>
      <c r="J18" s="354">
        <v>11.0</v>
      </c>
      <c r="K18" s="354">
        <v>5.0</v>
      </c>
      <c r="L18" s="107"/>
      <c r="M18" s="105">
        <v>0.0</v>
      </c>
      <c r="N18" s="105">
        <v>0.0</v>
      </c>
      <c r="O18" s="105">
        <v>0.0</v>
      </c>
      <c r="P18" s="105">
        <v>0.0</v>
      </c>
      <c r="Q18" s="105">
        <v>0.0</v>
      </c>
      <c r="R18" s="107"/>
      <c r="S18" s="105">
        <v>0.0</v>
      </c>
      <c r="T18" s="105">
        <v>0.0</v>
      </c>
      <c r="U18" s="105">
        <v>0.0</v>
      </c>
      <c r="V18" s="105">
        <v>0.0</v>
      </c>
      <c r="W18" s="105">
        <v>0.0</v>
      </c>
      <c r="X18" s="293">
        <f t="shared" si="2"/>
        <v>5</v>
      </c>
      <c r="Y18" s="107"/>
      <c r="Z18" s="105">
        <v>0.0</v>
      </c>
      <c r="AA18" s="105">
        <v>0.0</v>
      </c>
      <c r="AB18" s="105">
        <v>0.0</v>
      </c>
      <c r="AC18" s="105">
        <v>0.0</v>
      </c>
      <c r="AD18" s="105">
        <v>0.0</v>
      </c>
      <c r="AE18" s="106">
        <v>0.0</v>
      </c>
      <c r="AF18" s="106">
        <v>0.0</v>
      </c>
      <c r="AG18" s="107"/>
      <c r="AH18" s="105">
        <v>0.0</v>
      </c>
      <c r="AI18" s="105">
        <v>0.0</v>
      </c>
      <c r="AJ18" s="105">
        <v>0.0</v>
      </c>
      <c r="AK18" s="105">
        <v>0.0</v>
      </c>
      <c r="AL18" s="105">
        <v>0.0</v>
      </c>
      <c r="AM18" s="105">
        <v>0.0</v>
      </c>
      <c r="AN18" s="106">
        <v>0.0</v>
      </c>
      <c r="AO18" s="106">
        <v>0.0</v>
      </c>
      <c r="AP18" s="3"/>
      <c r="AQ18" s="108">
        <f t="shared" ref="AQ18:AS18" si="7">sum(AD18+AM18)</f>
        <v>0</v>
      </c>
      <c r="AR18" s="109">
        <f t="shared" si="7"/>
        <v>0</v>
      </c>
      <c r="AS18" s="109">
        <f t="shared" si="7"/>
        <v>0</v>
      </c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07"/>
      <c r="BE18" s="107"/>
    </row>
    <row r="19" ht="14.25" customHeight="1">
      <c r="A19" s="103"/>
      <c r="B19" s="104">
        <v>44568.0</v>
      </c>
      <c r="C19" s="97"/>
      <c r="D19" s="105" t="s">
        <v>119</v>
      </c>
      <c r="E19" s="105"/>
      <c r="F19" s="105"/>
      <c r="G19" s="106">
        <v>0.0</v>
      </c>
      <c r="H19" s="311">
        <v>6.0</v>
      </c>
      <c r="I19" s="354">
        <v>15.0</v>
      </c>
      <c r="J19" s="354">
        <v>7.0</v>
      </c>
      <c r="K19" s="354">
        <v>1.0</v>
      </c>
      <c r="L19" s="107"/>
      <c r="M19" s="105">
        <v>0.0</v>
      </c>
      <c r="N19" s="105">
        <v>0.0</v>
      </c>
      <c r="O19" s="105">
        <v>0.0</v>
      </c>
      <c r="P19" s="105">
        <v>0.0</v>
      </c>
      <c r="Q19" s="105">
        <v>0.0</v>
      </c>
      <c r="R19" s="107"/>
      <c r="S19" s="105">
        <v>0.0</v>
      </c>
      <c r="T19" s="105">
        <v>0.0</v>
      </c>
      <c r="U19" s="105">
        <v>0.0</v>
      </c>
      <c r="V19" s="105">
        <v>0.0</v>
      </c>
      <c r="W19" s="105">
        <v>0.0</v>
      </c>
      <c r="X19" s="293">
        <f t="shared" si="2"/>
        <v>1</v>
      </c>
      <c r="Y19" s="107"/>
      <c r="Z19" s="105">
        <v>0.0</v>
      </c>
      <c r="AA19" s="105">
        <v>0.0</v>
      </c>
      <c r="AB19" s="105">
        <v>0.0</v>
      </c>
      <c r="AC19" s="105">
        <v>0.0</v>
      </c>
      <c r="AD19" s="105">
        <v>0.0</v>
      </c>
      <c r="AE19" s="106">
        <v>0.0</v>
      </c>
      <c r="AF19" s="106">
        <v>0.0</v>
      </c>
      <c r="AG19" s="107"/>
      <c r="AH19" s="105">
        <v>0.0</v>
      </c>
      <c r="AI19" s="105">
        <v>0.0</v>
      </c>
      <c r="AJ19" s="105">
        <v>0.0</v>
      </c>
      <c r="AK19" s="105">
        <v>0.0</v>
      </c>
      <c r="AL19" s="105">
        <v>0.0</v>
      </c>
      <c r="AM19" s="105">
        <v>0.0</v>
      </c>
      <c r="AN19" s="106">
        <v>0.0</v>
      </c>
      <c r="AO19" s="106">
        <v>0.0</v>
      </c>
      <c r="AP19" s="110"/>
      <c r="AQ19" s="108">
        <f t="shared" ref="AQ19:AS19" si="8">sum(AD19+AM19)</f>
        <v>0</v>
      </c>
      <c r="AR19" s="109">
        <f t="shared" si="8"/>
        <v>0</v>
      </c>
      <c r="AS19" s="109">
        <f t="shared" si="8"/>
        <v>0</v>
      </c>
      <c r="AT19" s="107"/>
      <c r="AU19" s="107"/>
      <c r="AV19" s="107"/>
      <c r="AW19" s="107"/>
      <c r="AX19" s="107"/>
      <c r="AY19" s="107"/>
      <c r="AZ19" s="107"/>
      <c r="BA19" s="107"/>
      <c r="BB19" s="107"/>
      <c r="BC19" s="107"/>
      <c r="BD19" s="107"/>
      <c r="BE19" s="107"/>
    </row>
    <row r="20" ht="14.25" customHeight="1">
      <c r="A20" s="103"/>
      <c r="B20" s="104">
        <v>44569.0</v>
      </c>
      <c r="C20" s="97"/>
      <c r="D20" s="105" t="s">
        <v>119</v>
      </c>
      <c r="E20" s="105"/>
      <c r="F20" s="105"/>
      <c r="G20" s="106">
        <v>0.0</v>
      </c>
      <c r="H20" s="311">
        <v>4.0</v>
      </c>
      <c r="I20" s="354">
        <v>17.0</v>
      </c>
      <c r="J20" s="354">
        <v>7.0</v>
      </c>
      <c r="K20" s="354">
        <v>4.0</v>
      </c>
      <c r="L20" s="107"/>
      <c r="M20" s="105">
        <v>0.0</v>
      </c>
      <c r="N20" s="105">
        <v>0.0</v>
      </c>
      <c r="O20" s="105">
        <v>0.0</v>
      </c>
      <c r="P20" s="105">
        <v>0.0</v>
      </c>
      <c r="Q20" s="105">
        <v>0.0</v>
      </c>
      <c r="R20" s="107"/>
      <c r="S20" s="105">
        <v>0.0</v>
      </c>
      <c r="T20" s="105">
        <v>0.0</v>
      </c>
      <c r="U20" s="105">
        <v>0.0</v>
      </c>
      <c r="V20" s="105">
        <v>0.0</v>
      </c>
      <c r="W20" s="105">
        <v>0.0</v>
      </c>
      <c r="X20" s="293">
        <f t="shared" si="2"/>
        <v>4</v>
      </c>
      <c r="Y20" s="107"/>
      <c r="Z20" s="105">
        <v>0.0</v>
      </c>
      <c r="AA20" s="105">
        <v>0.0</v>
      </c>
      <c r="AB20" s="105">
        <v>0.0</v>
      </c>
      <c r="AC20" s="105">
        <v>0.0</v>
      </c>
      <c r="AD20" s="105">
        <v>0.0</v>
      </c>
      <c r="AE20" s="106">
        <v>0.0</v>
      </c>
      <c r="AF20" s="106">
        <v>0.0</v>
      </c>
      <c r="AG20" s="107"/>
      <c r="AH20" s="105">
        <v>0.0</v>
      </c>
      <c r="AI20" s="105">
        <v>0.0</v>
      </c>
      <c r="AJ20" s="105">
        <v>0.0</v>
      </c>
      <c r="AK20" s="105">
        <v>0.0</v>
      </c>
      <c r="AL20" s="105">
        <v>0.0</v>
      </c>
      <c r="AM20" s="105">
        <v>0.0</v>
      </c>
      <c r="AN20" s="106">
        <v>0.0</v>
      </c>
      <c r="AO20" s="106">
        <v>0.0</v>
      </c>
      <c r="AP20" s="3"/>
      <c r="AQ20" s="108">
        <f t="shared" ref="AQ20:AS20" si="9">sum(AD20+AM20)</f>
        <v>0</v>
      </c>
      <c r="AR20" s="109">
        <f t="shared" si="9"/>
        <v>0</v>
      </c>
      <c r="AS20" s="109">
        <f t="shared" si="9"/>
        <v>0</v>
      </c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</row>
    <row r="21" ht="14.25" customHeight="1">
      <c r="A21" s="103"/>
      <c r="B21" s="104">
        <v>44570.0</v>
      </c>
      <c r="C21" s="97"/>
      <c r="D21" s="105" t="s">
        <v>119</v>
      </c>
      <c r="E21" s="105"/>
      <c r="F21" s="105"/>
      <c r="G21" s="106">
        <v>0.0</v>
      </c>
      <c r="H21" s="311">
        <v>6.0</v>
      </c>
      <c r="I21" s="354">
        <v>14.0</v>
      </c>
      <c r="J21" s="354">
        <v>6.0</v>
      </c>
      <c r="K21" s="354">
        <v>2.0</v>
      </c>
      <c r="L21" s="107"/>
      <c r="M21" s="105">
        <v>0.0</v>
      </c>
      <c r="N21" s="105">
        <v>0.0</v>
      </c>
      <c r="O21" s="105">
        <v>0.0</v>
      </c>
      <c r="P21" s="105">
        <v>0.0</v>
      </c>
      <c r="Q21" s="105">
        <v>0.0</v>
      </c>
      <c r="R21" s="107"/>
      <c r="S21" s="105">
        <v>0.0</v>
      </c>
      <c r="T21" s="105">
        <v>0.0</v>
      </c>
      <c r="U21" s="105">
        <v>0.0</v>
      </c>
      <c r="V21" s="105">
        <v>0.0</v>
      </c>
      <c r="W21" s="105">
        <v>0.0</v>
      </c>
      <c r="X21" s="293">
        <f t="shared" si="2"/>
        <v>2</v>
      </c>
      <c r="Y21" s="107"/>
      <c r="Z21" s="105">
        <v>0.0</v>
      </c>
      <c r="AA21" s="105">
        <v>0.0</v>
      </c>
      <c r="AB21" s="105">
        <v>0.0</v>
      </c>
      <c r="AC21" s="105">
        <v>0.0</v>
      </c>
      <c r="AD21" s="105">
        <v>0.0</v>
      </c>
      <c r="AE21" s="106">
        <v>0.0</v>
      </c>
      <c r="AF21" s="106">
        <v>0.0</v>
      </c>
      <c r="AG21" s="107"/>
      <c r="AH21" s="105">
        <v>0.0</v>
      </c>
      <c r="AI21" s="105">
        <v>0.0</v>
      </c>
      <c r="AJ21" s="105">
        <v>0.0</v>
      </c>
      <c r="AK21" s="105">
        <v>0.0</v>
      </c>
      <c r="AL21" s="105">
        <v>0.0</v>
      </c>
      <c r="AM21" s="105">
        <v>0.0</v>
      </c>
      <c r="AN21" s="106">
        <v>0.0</v>
      </c>
      <c r="AO21" s="106">
        <v>0.0</v>
      </c>
      <c r="AP21" s="3"/>
      <c r="AQ21" s="108">
        <f t="shared" ref="AQ21:AS21" si="10">sum(AD21+AM21)</f>
        <v>0</v>
      </c>
      <c r="AR21" s="109">
        <f t="shared" si="10"/>
        <v>0</v>
      </c>
      <c r="AS21" s="109">
        <f t="shared" si="10"/>
        <v>0</v>
      </c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</row>
    <row r="22" ht="14.25" customHeight="1">
      <c r="A22" s="103"/>
      <c r="B22" s="104">
        <v>44571.0</v>
      </c>
      <c r="C22" s="97"/>
      <c r="D22" s="105" t="s">
        <v>119</v>
      </c>
      <c r="E22" s="105"/>
      <c r="F22" s="105"/>
      <c r="G22" s="106">
        <v>0.0</v>
      </c>
      <c r="H22" s="311">
        <v>4.0</v>
      </c>
      <c r="I22" s="354">
        <v>12.0</v>
      </c>
      <c r="J22" s="354">
        <v>6.0</v>
      </c>
      <c r="K22" s="354">
        <v>0.0</v>
      </c>
      <c r="L22" s="107"/>
      <c r="M22" s="105">
        <v>0.0</v>
      </c>
      <c r="N22" s="105">
        <v>0.0</v>
      </c>
      <c r="O22" s="105">
        <v>0.0</v>
      </c>
      <c r="P22" s="105">
        <v>0.0</v>
      </c>
      <c r="Q22" s="105">
        <v>0.0</v>
      </c>
      <c r="R22" s="107"/>
      <c r="S22" s="105">
        <v>0.0</v>
      </c>
      <c r="T22" s="105">
        <v>0.0</v>
      </c>
      <c r="U22" s="105">
        <v>0.0</v>
      </c>
      <c r="V22" s="105">
        <v>0.0</v>
      </c>
      <c r="W22" s="105">
        <v>0.0</v>
      </c>
      <c r="X22" s="293">
        <f t="shared" si="2"/>
        <v>0</v>
      </c>
      <c r="Y22" s="107"/>
      <c r="Z22" s="105">
        <v>0.0</v>
      </c>
      <c r="AA22" s="105">
        <v>0.0</v>
      </c>
      <c r="AB22" s="105">
        <v>0.0</v>
      </c>
      <c r="AC22" s="105">
        <v>0.0</v>
      </c>
      <c r="AD22" s="105">
        <v>0.0</v>
      </c>
      <c r="AE22" s="106">
        <v>0.0</v>
      </c>
      <c r="AF22" s="106">
        <v>0.0</v>
      </c>
      <c r="AG22" s="107"/>
      <c r="AH22" s="105">
        <v>0.0</v>
      </c>
      <c r="AI22" s="105">
        <v>0.0</v>
      </c>
      <c r="AJ22" s="105">
        <v>0.0</v>
      </c>
      <c r="AK22" s="105">
        <v>0.0</v>
      </c>
      <c r="AL22" s="105">
        <v>0.0</v>
      </c>
      <c r="AM22" s="105">
        <v>0.0</v>
      </c>
      <c r="AN22" s="106">
        <v>0.0</v>
      </c>
      <c r="AO22" s="106">
        <v>0.0</v>
      </c>
      <c r="AP22" s="3"/>
      <c r="AQ22" s="108">
        <f t="shared" ref="AQ22:AS22" si="11">sum(AD22+AM22)</f>
        <v>0</v>
      </c>
      <c r="AR22" s="109">
        <f t="shared" si="11"/>
        <v>0</v>
      </c>
      <c r="AS22" s="109">
        <f t="shared" si="11"/>
        <v>0</v>
      </c>
      <c r="AT22" s="107"/>
      <c r="AU22" s="107"/>
      <c r="AV22" s="107"/>
      <c r="AW22" s="107"/>
      <c r="AX22" s="107"/>
      <c r="AY22" s="107"/>
      <c r="AZ22" s="107"/>
      <c r="BA22" s="107"/>
      <c r="BB22" s="107"/>
      <c r="BC22" s="107"/>
      <c r="BD22" s="107"/>
      <c r="BE22" s="107"/>
    </row>
    <row r="23" ht="14.25" customHeight="1">
      <c r="A23" s="103"/>
      <c r="B23" s="104">
        <v>44572.0</v>
      </c>
      <c r="C23" s="97"/>
      <c r="D23" s="105" t="s">
        <v>119</v>
      </c>
      <c r="E23" s="105"/>
      <c r="F23" s="105"/>
      <c r="G23" s="106">
        <v>0.0</v>
      </c>
      <c r="H23" s="311">
        <v>16.0</v>
      </c>
      <c r="I23" s="311">
        <v>46.0</v>
      </c>
      <c r="J23" s="311">
        <v>18.0</v>
      </c>
      <c r="K23" s="311">
        <v>3.0</v>
      </c>
      <c r="L23" s="107"/>
      <c r="M23" s="105">
        <v>0.0</v>
      </c>
      <c r="N23" s="105">
        <v>0.0</v>
      </c>
      <c r="O23" s="105">
        <v>0.0</v>
      </c>
      <c r="P23" s="105">
        <v>0.0</v>
      </c>
      <c r="Q23" s="105">
        <v>0.0</v>
      </c>
      <c r="R23" s="107"/>
      <c r="S23" s="105">
        <v>0.0</v>
      </c>
      <c r="T23" s="105">
        <v>0.0</v>
      </c>
      <c r="U23" s="105">
        <v>0.0</v>
      </c>
      <c r="V23" s="105">
        <v>0.0</v>
      </c>
      <c r="W23" s="105">
        <v>0.0</v>
      </c>
      <c r="X23" s="293">
        <f t="shared" si="2"/>
        <v>3</v>
      </c>
      <c r="Y23" s="107"/>
      <c r="Z23" s="105">
        <v>5.0</v>
      </c>
      <c r="AA23" s="105">
        <v>0.0</v>
      </c>
      <c r="AB23" s="105">
        <v>0.0</v>
      </c>
      <c r="AC23" s="105">
        <v>0.0</v>
      </c>
      <c r="AD23" s="105">
        <v>1.0</v>
      </c>
      <c r="AE23" s="106">
        <v>1000.0</v>
      </c>
      <c r="AF23" s="106">
        <v>2000.0</v>
      </c>
      <c r="AG23" s="107"/>
      <c r="AH23" s="105">
        <v>3.0</v>
      </c>
      <c r="AI23" s="105">
        <v>0.0</v>
      </c>
      <c r="AJ23" s="105">
        <v>2.0</v>
      </c>
      <c r="AK23" s="105">
        <v>0.0</v>
      </c>
      <c r="AL23" s="105">
        <v>0.0</v>
      </c>
      <c r="AM23" s="105">
        <v>0.0</v>
      </c>
      <c r="AN23" s="106">
        <v>0.0</v>
      </c>
      <c r="AO23" s="106">
        <v>0.0</v>
      </c>
      <c r="AP23" s="3"/>
      <c r="AQ23" s="108">
        <f t="shared" ref="AQ23:AS23" si="12">sum(AD23+AM23)</f>
        <v>1</v>
      </c>
      <c r="AR23" s="109">
        <f t="shared" si="12"/>
        <v>1000</v>
      </c>
      <c r="AS23" s="109">
        <f t="shared" si="12"/>
        <v>2000</v>
      </c>
      <c r="AT23" s="107"/>
      <c r="AU23" s="107"/>
      <c r="AV23" s="107"/>
      <c r="AW23" s="107"/>
      <c r="AX23" s="107"/>
      <c r="AY23" s="107"/>
      <c r="AZ23" s="107"/>
      <c r="BA23" s="107"/>
      <c r="BB23" s="107"/>
      <c r="BC23" s="107"/>
      <c r="BD23" s="107"/>
      <c r="BE23" s="107"/>
    </row>
    <row r="24" ht="14.25" customHeight="1">
      <c r="A24" s="103"/>
      <c r="B24" s="104">
        <v>44573.0</v>
      </c>
      <c r="C24" s="97"/>
      <c r="D24" s="105" t="s">
        <v>119</v>
      </c>
      <c r="E24" s="105"/>
      <c r="F24" s="105"/>
      <c r="G24" s="106">
        <v>0.0</v>
      </c>
      <c r="H24" s="311">
        <v>15.0</v>
      </c>
      <c r="I24" s="311">
        <v>54.0</v>
      </c>
      <c r="J24" s="311">
        <v>19.0</v>
      </c>
      <c r="K24" s="311">
        <v>3.0</v>
      </c>
      <c r="L24" s="107"/>
      <c r="M24" s="105">
        <v>0.0</v>
      </c>
      <c r="N24" s="105">
        <v>0.0</v>
      </c>
      <c r="O24" s="105">
        <v>0.0</v>
      </c>
      <c r="P24" s="105">
        <v>0.0</v>
      </c>
      <c r="Q24" s="105">
        <v>0.0</v>
      </c>
      <c r="R24" s="107"/>
      <c r="S24" s="105">
        <v>0.0</v>
      </c>
      <c r="T24" s="105">
        <v>0.0</v>
      </c>
      <c r="U24" s="105">
        <v>0.0</v>
      </c>
      <c r="V24" s="105">
        <v>0.0</v>
      </c>
      <c r="W24" s="105">
        <v>0.0</v>
      </c>
      <c r="X24" s="293">
        <f t="shared" si="2"/>
        <v>3</v>
      </c>
      <c r="Y24" s="107"/>
      <c r="Z24" s="105">
        <v>3.0</v>
      </c>
      <c r="AA24" s="105">
        <v>3.0</v>
      </c>
      <c r="AB24" s="105">
        <v>0.0</v>
      </c>
      <c r="AC24" s="105">
        <v>0.0</v>
      </c>
      <c r="AD24" s="105">
        <v>0.0</v>
      </c>
      <c r="AE24" s="106">
        <v>0.0</v>
      </c>
      <c r="AF24" s="106">
        <v>0.0</v>
      </c>
      <c r="AG24" s="107"/>
      <c r="AH24" s="105">
        <v>4.0</v>
      </c>
      <c r="AI24" s="105">
        <v>0.0</v>
      </c>
      <c r="AJ24" s="105">
        <v>1.0</v>
      </c>
      <c r="AK24" s="105">
        <v>0.0</v>
      </c>
      <c r="AL24" s="105">
        <v>0.0</v>
      </c>
      <c r="AM24" s="105">
        <v>1.0</v>
      </c>
      <c r="AN24" s="106">
        <v>1100.0</v>
      </c>
      <c r="AO24" s="106">
        <v>1100.0</v>
      </c>
      <c r="AP24" s="3"/>
      <c r="AQ24" s="108">
        <f t="shared" ref="AQ24:AS24" si="13">sum(AD24+AM24)</f>
        <v>1</v>
      </c>
      <c r="AR24" s="109">
        <f t="shared" si="13"/>
        <v>1100</v>
      </c>
      <c r="AS24" s="109">
        <f t="shared" si="13"/>
        <v>1100</v>
      </c>
      <c r="AT24" s="107"/>
      <c r="AU24" s="107"/>
      <c r="AV24" s="107"/>
      <c r="AW24" s="107"/>
      <c r="AX24" s="107"/>
      <c r="AY24" s="107"/>
      <c r="AZ24" s="107"/>
      <c r="BA24" s="107"/>
      <c r="BB24" s="107"/>
      <c r="BC24" s="107"/>
      <c r="BD24" s="107"/>
      <c r="BE24" s="107"/>
    </row>
    <row r="25" ht="14.25" customHeight="1">
      <c r="A25" s="103"/>
      <c r="B25" s="104">
        <v>44574.0</v>
      </c>
      <c r="C25" s="97"/>
      <c r="D25" s="105" t="s">
        <v>119</v>
      </c>
      <c r="E25" s="105"/>
      <c r="F25" s="105"/>
      <c r="G25" s="106">
        <v>0.0</v>
      </c>
      <c r="H25" s="311">
        <v>4.0</v>
      </c>
      <c r="I25" s="311">
        <v>24.0</v>
      </c>
      <c r="J25" s="311">
        <v>10.0</v>
      </c>
      <c r="K25" s="311">
        <v>2.0</v>
      </c>
      <c r="L25" s="107"/>
      <c r="M25" s="105">
        <v>0.0</v>
      </c>
      <c r="N25" s="105">
        <v>0.0</v>
      </c>
      <c r="O25" s="105">
        <v>0.0</v>
      </c>
      <c r="P25" s="105">
        <v>0.0</v>
      </c>
      <c r="Q25" s="105">
        <v>0.0</v>
      </c>
      <c r="R25" s="107"/>
      <c r="S25" s="105">
        <v>0.0</v>
      </c>
      <c r="T25" s="105">
        <v>0.0</v>
      </c>
      <c r="U25" s="105">
        <v>0.0</v>
      </c>
      <c r="V25" s="105">
        <v>0.0</v>
      </c>
      <c r="W25" s="105">
        <v>0.0</v>
      </c>
      <c r="X25" s="293">
        <f t="shared" si="2"/>
        <v>2</v>
      </c>
      <c r="Y25" s="107"/>
      <c r="Z25" s="105">
        <v>8.0</v>
      </c>
      <c r="AA25" s="105">
        <v>0.0</v>
      </c>
      <c r="AB25" s="105">
        <v>0.0</v>
      </c>
      <c r="AC25" s="105">
        <v>0.0</v>
      </c>
      <c r="AD25" s="105">
        <v>2.0</v>
      </c>
      <c r="AE25" s="106">
        <v>1750.0</v>
      </c>
      <c r="AF25" s="106">
        <v>3400.0</v>
      </c>
      <c r="AG25" s="107"/>
      <c r="AH25" s="105">
        <v>2.0</v>
      </c>
      <c r="AI25" s="105">
        <v>0.0</v>
      </c>
      <c r="AJ25" s="105">
        <v>0.0</v>
      </c>
      <c r="AK25" s="105">
        <v>0.0</v>
      </c>
      <c r="AL25" s="105">
        <v>0.0</v>
      </c>
      <c r="AM25" s="105">
        <v>1.0</v>
      </c>
      <c r="AN25" s="106">
        <v>2500.0</v>
      </c>
      <c r="AO25" s="106">
        <v>2500.0</v>
      </c>
      <c r="AP25" s="3"/>
      <c r="AQ25" s="108">
        <f t="shared" ref="AQ25:AS25" si="14">sum(AD25+AM25)</f>
        <v>3</v>
      </c>
      <c r="AR25" s="109">
        <f t="shared" si="14"/>
        <v>4250</v>
      </c>
      <c r="AS25" s="109">
        <f t="shared" si="14"/>
        <v>5900</v>
      </c>
      <c r="AT25" s="107"/>
      <c r="AU25" s="107"/>
      <c r="AV25" s="107"/>
      <c r="AW25" s="107"/>
      <c r="AX25" s="107"/>
      <c r="AY25" s="107"/>
      <c r="AZ25" s="107"/>
      <c r="BA25" s="107"/>
      <c r="BB25" s="107"/>
      <c r="BC25" s="107"/>
      <c r="BD25" s="107"/>
      <c r="BE25" s="107"/>
    </row>
    <row r="26" ht="14.25" customHeight="1">
      <c r="A26" s="103"/>
      <c r="B26" s="104">
        <v>44575.0</v>
      </c>
      <c r="C26" s="97"/>
      <c r="D26" s="105" t="s">
        <v>119</v>
      </c>
      <c r="E26" s="105"/>
      <c r="F26" s="105"/>
      <c r="G26" s="106">
        <v>0.0</v>
      </c>
      <c r="H26" s="311">
        <v>2.0</v>
      </c>
      <c r="I26" s="311">
        <v>13.0</v>
      </c>
      <c r="J26" s="311">
        <v>10.0</v>
      </c>
      <c r="K26" s="311">
        <v>1.0</v>
      </c>
      <c r="L26" s="107"/>
      <c r="M26" s="105">
        <v>0.0</v>
      </c>
      <c r="N26" s="105">
        <v>0.0</v>
      </c>
      <c r="O26" s="105">
        <v>0.0</v>
      </c>
      <c r="P26" s="105">
        <v>0.0</v>
      </c>
      <c r="Q26" s="105">
        <v>0.0</v>
      </c>
      <c r="R26" s="107"/>
      <c r="S26" s="105">
        <v>0.0</v>
      </c>
      <c r="T26" s="105">
        <v>0.0</v>
      </c>
      <c r="U26" s="105">
        <v>0.0</v>
      </c>
      <c r="V26" s="105">
        <v>0.0</v>
      </c>
      <c r="W26" s="105">
        <v>0.0</v>
      </c>
      <c r="X26" s="293">
        <f t="shared" si="2"/>
        <v>1</v>
      </c>
      <c r="Y26" s="107"/>
      <c r="Z26" s="105">
        <v>5.0</v>
      </c>
      <c r="AA26" s="105">
        <v>2.0</v>
      </c>
      <c r="AB26" s="105">
        <v>0.0</v>
      </c>
      <c r="AC26" s="105">
        <v>0.0</v>
      </c>
      <c r="AD26" s="105">
        <v>2.0</v>
      </c>
      <c r="AE26" s="106">
        <v>3200.0</v>
      </c>
      <c r="AF26" s="106">
        <v>3200.0</v>
      </c>
      <c r="AG26" s="107"/>
      <c r="AH26" s="105">
        <v>4.0</v>
      </c>
      <c r="AI26" s="105">
        <v>0.0</v>
      </c>
      <c r="AJ26" s="105">
        <v>0.0</v>
      </c>
      <c r="AK26" s="105">
        <v>0.0</v>
      </c>
      <c r="AL26" s="105">
        <v>0.0</v>
      </c>
      <c r="AM26" s="105">
        <v>0.0</v>
      </c>
      <c r="AN26" s="106">
        <v>0.0</v>
      </c>
      <c r="AO26" s="106">
        <v>0.0</v>
      </c>
      <c r="AP26" s="3"/>
      <c r="AQ26" s="108">
        <f t="shared" ref="AQ26:AS26" si="15">sum(AD26+AM26)</f>
        <v>2</v>
      </c>
      <c r="AR26" s="109">
        <f t="shared" si="15"/>
        <v>3200</v>
      </c>
      <c r="AS26" s="109">
        <f t="shared" si="15"/>
        <v>3200</v>
      </c>
      <c r="AT26" s="107"/>
      <c r="AU26" s="107"/>
      <c r="AV26" s="107"/>
      <c r="AW26" s="107"/>
      <c r="AX26" s="107"/>
      <c r="AY26" s="107"/>
      <c r="AZ26" s="107"/>
      <c r="BA26" s="107"/>
      <c r="BB26" s="107"/>
      <c r="BC26" s="107"/>
      <c r="BD26" s="107"/>
      <c r="BE26" s="107"/>
    </row>
    <row r="27" ht="14.25" customHeight="1">
      <c r="A27" s="103"/>
      <c r="B27" s="104">
        <v>44576.0</v>
      </c>
      <c r="C27" s="97"/>
      <c r="D27" s="105" t="s">
        <v>119</v>
      </c>
      <c r="E27" s="105"/>
      <c r="F27" s="105"/>
      <c r="G27" s="106">
        <v>0.0</v>
      </c>
      <c r="H27" s="105">
        <v>8.0</v>
      </c>
      <c r="I27" s="105">
        <v>16.0</v>
      </c>
      <c r="J27" s="105">
        <v>8.0</v>
      </c>
      <c r="K27" s="105">
        <v>1.0</v>
      </c>
      <c r="L27" s="107"/>
      <c r="M27" s="105">
        <v>0.0</v>
      </c>
      <c r="N27" s="105">
        <v>0.0</v>
      </c>
      <c r="O27" s="105">
        <v>0.0</v>
      </c>
      <c r="P27" s="105">
        <v>0.0</v>
      </c>
      <c r="Q27" s="105">
        <v>0.0</v>
      </c>
      <c r="R27" s="107"/>
      <c r="S27" s="105">
        <v>0.0</v>
      </c>
      <c r="T27" s="105">
        <v>0.0</v>
      </c>
      <c r="U27" s="105">
        <v>0.0</v>
      </c>
      <c r="V27" s="105">
        <v>0.0</v>
      </c>
      <c r="W27" s="105">
        <v>0.0</v>
      </c>
      <c r="X27" s="293">
        <f t="shared" si="2"/>
        <v>1</v>
      </c>
      <c r="Y27" s="107"/>
      <c r="Z27" s="105">
        <v>1.0</v>
      </c>
      <c r="AA27" s="105">
        <v>0.0</v>
      </c>
      <c r="AB27" s="105">
        <v>0.0</v>
      </c>
      <c r="AC27" s="105">
        <v>0.0</v>
      </c>
      <c r="AD27" s="105">
        <v>0.0</v>
      </c>
      <c r="AE27" s="106">
        <v>0.0</v>
      </c>
      <c r="AF27" s="106">
        <v>0.0</v>
      </c>
      <c r="AG27" s="107"/>
      <c r="AH27" s="105">
        <v>2.0</v>
      </c>
      <c r="AI27" s="105">
        <v>0.0</v>
      </c>
      <c r="AJ27" s="105">
        <v>0.0</v>
      </c>
      <c r="AK27" s="105">
        <v>0.0</v>
      </c>
      <c r="AL27" s="105">
        <v>0.0</v>
      </c>
      <c r="AM27" s="105">
        <v>0.0</v>
      </c>
      <c r="AN27" s="106">
        <v>0.0</v>
      </c>
      <c r="AO27" s="106">
        <v>0.0</v>
      </c>
      <c r="AP27" s="3"/>
      <c r="AQ27" s="108">
        <f t="shared" ref="AQ27:AS27" si="16">sum(AD27+AM27)</f>
        <v>0</v>
      </c>
      <c r="AR27" s="109">
        <f t="shared" si="16"/>
        <v>0</v>
      </c>
      <c r="AS27" s="109">
        <f t="shared" si="16"/>
        <v>0</v>
      </c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107"/>
    </row>
    <row r="28" ht="14.25" customHeight="1">
      <c r="A28" s="103"/>
      <c r="B28" s="104">
        <v>44577.0</v>
      </c>
      <c r="C28" s="97"/>
      <c r="D28" s="105" t="s">
        <v>119</v>
      </c>
      <c r="E28" s="105"/>
      <c r="F28" s="105"/>
      <c r="G28" s="106">
        <v>0.0</v>
      </c>
      <c r="H28" s="105">
        <v>7.0</v>
      </c>
      <c r="I28" s="105">
        <v>17.0</v>
      </c>
      <c r="J28" s="105">
        <v>6.0</v>
      </c>
      <c r="K28" s="105">
        <v>1.0</v>
      </c>
      <c r="L28" s="107"/>
      <c r="M28" s="105">
        <v>0.0</v>
      </c>
      <c r="N28" s="105">
        <v>0.0</v>
      </c>
      <c r="O28" s="105">
        <v>0.0</v>
      </c>
      <c r="P28" s="105">
        <v>0.0</v>
      </c>
      <c r="Q28" s="105">
        <v>0.0</v>
      </c>
      <c r="R28" s="107"/>
      <c r="S28" s="105">
        <v>0.0</v>
      </c>
      <c r="T28" s="105">
        <v>0.0</v>
      </c>
      <c r="U28" s="105">
        <v>0.0</v>
      </c>
      <c r="V28" s="105">
        <v>0.0</v>
      </c>
      <c r="W28" s="105">
        <v>0.0</v>
      </c>
      <c r="X28" s="293">
        <f t="shared" si="2"/>
        <v>1</v>
      </c>
      <c r="Y28" s="107"/>
      <c r="Z28" s="105">
        <v>0.0</v>
      </c>
      <c r="AA28" s="105">
        <v>0.0</v>
      </c>
      <c r="AB28" s="105">
        <v>0.0</v>
      </c>
      <c r="AC28" s="105">
        <v>0.0</v>
      </c>
      <c r="AD28" s="105">
        <v>0.0</v>
      </c>
      <c r="AE28" s="106">
        <v>0.0</v>
      </c>
      <c r="AF28" s="106">
        <v>0.0</v>
      </c>
      <c r="AG28" s="107"/>
      <c r="AH28" s="105">
        <v>0.0</v>
      </c>
      <c r="AI28" s="105">
        <v>0.0</v>
      </c>
      <c r="AJ28" s="105">
        <v>0.0</v>
      </c>
      <c r="AK28" s="105">
        <v>0.0</v>
      </c>
      <c r="AL28" s="105">
        <v>0.0</v>
      </c>
      <c r="AM28" s="105">
        <v>0.0</v>
      </c>
      <c r="AN28" s="106">
        <v>0.0</v>
      </c>
      <c r="AO28" s="106">
        <v>0.0</v>
      </c>
      <c r="AP28" s="3"/>
      <c r="AQ28" s="108">
        <f t="shared" ref="AQ28:AS28" si="17">sum(AD28+AM28)</f>
        <v>0</v>
      </c>
      <c r="AR28" s="109">
        <f t="shared" si="17"/>
        <v>0</v>
      </c>
      <c r="AS28" s="109">
        <f t="shared" si="17"/>
        <v>0</v>
      </c>
      <c r="AT28" s="107"/>
      <c r="AU28" s="107"/>
      <c r="AV28" s="107"/>
      <c r="AW28" s="107"/>
      <c r="AX28" s="107"/>
      <c r="AY28" s="107"/>
      <c r="AZ28" s="107"/>
      <c r="BA28" s="107"/>
      <c r="BB28" s="107"/>
      <c r="BC28" s="107"/>
      <c r="BD28" s="107"/>
      <c r="BE28" s="107"/>
    </row>
    <row r="29" ht="14.25" customHeight="1">
      <c r="A29" s="103"/>
      <c r="B29" s="104">
        <v>44578.0</v>
      </c>
      <c r="C29" s="97"/>
      <c r="D29" s="105" t="s">
        <v>119</v>
      </c>
      <c r="E29" s="105"/>
      <c r="F29" s="105"/>
      <c r="G29" s="106">
        <v>0.0</v>
      </c>
      <c r="H29" s="105">
        <v>8.0</v>
      </c>
      <c r="I29" s="105">
        <v>29.0</v>
      </c>
      <c r="J29" s="105">
        <v>9.0</v>
      </c>
      <c r="K29" s="105">
        <v>0.0</v>
      </c>
      <c r="L29" s="107"/>
      <c r="M29" s="105">
        <v>0.0</v>
      </c>
      <c r="N29" s="105">
        <v>0.0</v>
      </c>
      <c r="O29" s="105">
        <v>0.0</v>
      </c>
      <c r="P29" s="105">
        <v>0.0</v>
      </c>
      <c r="Q29" s="105">
        <v>0.0</v>
      </c>
      <c r="R29" s="107"/>
      <c r="S29" s="105">
        <v>0.0</v>
      </c>
      <c r="T29" s="105">
        <v>0.0</v>
      </c>
      <c r="U29" s="105">
        <v>0.0</v>
      </c>
      <c r="V29" s="105">
        <v>0.0</v>
      </c>
      <c r="W29" s="105">
        <v>0.0</v>
      </c>
      <c r="X29" s="293">
        <f t="shared" si="2"/>
        <v>0</v>
      </c>
      <c r="Y29" s="107"/>
      <c r="Z29" s="105">
        <v>3.0</v>
      </c>
      <c r="AA29" s="105">
        <v>2.0</v>
      </c>
      <c r="AB29" s="105">
        <v>0.0</v>
      </c>
      <c r="AC29" s="105">
        <v>0.0</v>
      </c>
      <c r="AD29" s="105">
        <v>1.0</v>
      </c>
      <c r="AE29" s="106">
        <v>2500.0</v>
      </c>
      <c r="AF29" s="106">
        <v>2500.0</v>
      </c>
      <c r="AG29" s="107"/>
      <c r="AH29" s="105">
        <v>2.0</v>
      </c>
      <c r="AI29" s="105">
        <v>0.0</v>
      </c>
      <c r="AJ29" s="105">
        <v>2.0</v>
      </c>
      <c r="AK29" s="105">
        <v>0.0</v>
      </c>
      <c r="AL29" s="105">
        <v>0.0</v>
      </c>
      <c r="AM29" s="105">
        <v>0.0</v>
      </c>
      <c r="AN29" s="106">
        <v>0.0</v>
      </c>
      <c r="AO29" s="106">
        <v>0.0</v>
      </c>
      <c r="AP29" s="3"/>
      <c r="AQ29" s="108">
        <f t="shared" ref="AQ29:AS29" si="18">sum(AD29+AM29)</f>
        <v>1</v>
      </c>
      <c r="AR29" s="109">
        <f t="shared" si="18"/>
        <v>2500</v>
      </c>
      <c r="AS29" s="109">
        <f t="shared" si="18"/>
        <v>2500</v>
      </c>
      <c r="AT29" s="107"/>
      <c r="AU29" s="107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</row>
    <row r="30" ht="14.25" customHeight="1">
      <c r="A30" s="103"/>
      <c r="B30" s="104">
        <v>44579.0</v>
      </c>
      <c r="C30" s="97"/>
      <c r="D30" s="105" t="s">
        <v>119</v>
      </c>
      <c r="E30" s="105"/>
      <c r="F30" s="105"/>
      <c r="G30" s="106">
        <v>0.0</v>
      </c>
      <c r="H30" s="105">
        <v>5.0</v>
      </c>
      <c r="I30" s="105">
        <v>27.0</v>
      </c>
      <c r="J30" s="105">
        <v>14.0</v>
      </c>
      <c r="K30" s="105">
        <v>3.0</v>
      </c>
      <c r="L30" s="107"/>
      <c r="M30" s="105">
        <v>0.0</v>
      </c>
      <c r="N30" s="105">
        <v>0.0</v>
      </c>
      <c r="O30" s="105">
        <v>0.0</v>
      </c>
      <c r="P30" s="105">
        <v>0.0</v>
      </c>
      <c r="Q30" s="105">
        <v>0.0</v>
      </c>
      <c r="R30" s="107"/>
      <c r="S30" s="105">
        <v>0.0</v>
      </c>
      <c r="T30" s="105">
        <v>0.0</v>
      </c>
      <c r="U30" s="105">
        <v>0.0</v>
      </c>
      <c r="V30" s="105">
        <v>0.0</v>
      </c>
      <c r="W30" s="105">
        <v>0.0</v>
      </c>
      <c r="X30" s="293">
        <f t="shared" si="2"/>
        <v>3</v>
      </c>
      <c r="Y30" s="107"/>
      <c r="Z30" s="105">
        <v>2.0</v>
      </c>
      <c r="AA30" s="105">
        <v>2.0</v>
      </c>
      <c r="AB30" s="105">
        <v>0.0</v>
      </c>
      <c r="AC30" s="105">
        <v>0.0</v>
      </c>
      <c r="AD30" s="105">
        <v>1.0</v>
      </c>
      <c r="AE30" s="106">
        <v>0.0</v>
      </c>
      <c r="AF30" s="106">
        <v>0.0</v>
      </c>
      <c r="AG30" s="107"/>
      <c r="AH30" s="105">
        <v>2.0</v>
      </c>
      <c r="AI30" s="105">
        <v>0.0</v>
      </c>
      <c r="AJ30" s="105">
        <v>0.0</v>
      </c>
      <c r="AK30" s="105">
        <v>0.0</v>
      </c>
      <c r="AL30" s="105">
        <v>0.0</v>
      </c>
      <c r="AM30" s="105">
        <v>1.0</v>
      </c>
      <c r="AN30" s="106">
        <v>2500.0</v>
      </c>
      <c r="AO30" s="106">
        <v>2500.0</v>
      </c>
      <c r="AP30" s="3"/>
      <c r="AQ30" s="108">
        <f t="shared" ref="AQ30:AS30" si="19">sum(AD30+AM30)</f>
        <v>2</v>
      </c>
      <c r="AR30" s="109">
        <f t="shared" si="19"/>
        <v>2500</v>
      </c>
      <c r="AS30" s="109">
        <f t="shared" si="19"/>
        <v>2500</v>
      </c>
      <c r="AT30" s="107"/>
      <c r="AU30" s="107"/>
      <c r="AV30" s="107"/>
      <c r="AW30" s="107"/>
      <c r="AX30" s="107"/>
      <c r="AY30" s="107"/>
      <c r="AZ30" s="107"/>
      <c r="BA30" s="107"/>
      <c r="BB30" s="107"/>
      <c r="BC30" s="107"/>
      <c r="BD30" s="107"/>
      <c r="BE30" s="107"/>
    </row>
    <row r="31" ht="14.25" customHeight="1">
      <c r="A31" s="103"/>
      <c r="B31" s="104">
        <v>44580.0</v>
      </c>
      <c r="C31" s="97"/>
      <c r="D31" s="105" t="s">
        <v>119</v>
      </c>
      <c r="E31" s="105"/>
      <c r="F31" s="105"/>
      <c r="G31" s="106">
        <v>0.0</v>
      </c>
      <c r="H31" s="105">
        <v>5.0</v>
      </c>
      <c r="I31" s="105">
        <v>29.0</v>
      </c>
      <c r="J31" s="105">
        <v>13.0</v>
      </c>
      <c r="K31" s="105">
        <v>3.0</v>
      </c>
      <c r="L31" s="107"/>
      <c r="M31" s="105">
        <v>0.0</v>
      </c>
      <c r="N31" s="105">
        <v>0.0</v>
      </c>
      <c r="O31" s="105">
        <v>0.0</v>
      </c>
      <c r="P31" s="105">
        <v>0.0</v>
      </c>
      <c r="Q31" s="105">
        <v>0.0</v>
      </c>
      <c r="R31" s="107"/>
      <c r="S31" s="105">
        <v>0.0</v>
      </c>
      <c r="T31" s="105">
        <v>0.0</v>
      </c>
      <c r="U31" s="105">
        <v>0.0</v>
      </c>
      <c r="V31" s="105">
        <v>0.0</v>
      </c>
      <c r="W31" s="105">
        <v>0.0</v>
      </c>
      <c r="X31" s="293">
        <f t="shared" si="2"/>
        <v>3</v>
      </c>
      <c r="Y31" s="107"/>
      <c r="Z31" s="105">
        <v>3.0</v>
      </c>
      <c r="AA31" s="105">
        <v>4.0</v>
      </c>
      <c r="AB31" s="105">
        <v>0.0</v>
      </c>
      <c r="AC31" s="105">
        <v>0.0</v>
      </c>
      <c r="AD31" s="105">
        <v>0.0</v>
      </c>
      <c r="AE31" s="106">
        <v>0.0</v>
      </c>
      <c r="AF31" s="106">
        <v>0.0</v>
      </c>
      <c r="AG31" s="107"/>
      <c r="AH31" s="105">
        <v>1.0</v>
      </c>
      <c r="AI31" s="105">
        <v>0.0</v>
      </c>
      <c r="AJ31" s="105">
        <v>0.0</v>
      </c>
      <c r="AK31" s="105">
        <v>0.0</v>
      </c>
      <c r="AL31" s="105">
        <v>0.0</v>
      </c>
      <c r="AM31" s="105">
        <v>1.0</v>
      </c>
      <c r="AN31" s="106">
        <v>2000.0</v>
      </c>
      <c r="AO31" s="106">
        <v>2000.0</v>
      </c>
      <c r="AP31" s="3"/>
      <c r="AQ31" s="108">
        <f t="shared" ref="AQ31:AS31" si="20">sum(AD31+AM31)</f>
        <v>1</v>
      </c>
      <c r="AR31" s="109">
        <f t="shared" si="20"/>
        <v>2000</v>
      </c>
      <c r="AS31" s="109">
        <f t="shared" si="20"/>
        <v>2000</v>
      </c>
      <c r="AT31" s="107"/>
      <c r="AU31" s="107"/>
      <c r="AV31" s="107"/>
      <c r="AW31" s="107"/>
      <c r="AX31" s="107"/>
      <c r="AY31" s="107"/>
      <c r="AZ31" s="107"/>
      <c r="BA31" s="107"/>
      <c r="BB31" s="107"/>
      <c r="BC31" s="107"/>
      <c r="BD31" s="107"/>
      <c r="BE31" s="107"/>
    </row>
    <row r="32" ht="14.25" customHeight="1">
      <c r="A32" s="103"/>
      <c r="B32" s="104">
        <v>44581.0</v>
      </c>
      <c r="C32" s="97"/>
      <c r="D32" s="105" t="s">
        <v>119</v>
      </c>
      <c r="E32" s="105"/>
      <c r="F32" s="105"/>
      <c r="G32" s="106">
        <v>0.0</v>
      </c>
      <c r="H32" s="105">
        <v>12.0</v>
      </c>
      <c r="I32" s="105">
        <v>19.0</v>
      </c>
      <c r="J32" s="105">
        <v>13.0</v>
      </c>
      <c r="K32" s="105">
        <v>3.0</v>
      </c>
      <c r="L32" s="107"/>
      <c r="M32" s="105">
        <v>0.0</v>
      </c>
      <c r="N32" s="105">
        <v>0.0</v>
      </c>
      <c r="O32" s="105">
        <v>0.0</v>
      </c>
      <c r="P32" s="105">
        <v>0.0</v>
      </c>
      <c r="Q32" s="105">
        <v>0.0</v>
      </c>
      <c r="R32" s="107"/>
      <c r="S32" s="105">
        <v>0.0</v>
      </c>
      <c r="T32" s="105">
        <v>0.0</v>
      </c>
      <c r="U32" s="105">
        <v>0.0</v>
      </c>
      <c r="V32" s="105">
        <v>0.0</v>
      </c>
      <c r="W32" s="105">
        <v>0.0</v>
      </c>
      <c r="X32" s="293">
        <f t="shared" si="2"/>
        <v>3</v>
      </c>
      <c r="Y32" s="107"/>
      <c r="Z32" s="105">
        <v>5.0</v>
      </c>
      <c r="AA32" s="105">
        <v>3.0</v>
      </c>
      <c r="AB32" s="105">
        <v>0.0</v>
      </c>
      <c r="AC32" s="105">
        <v>0.0</v>
      </c>
      <c r="AD32" s="105">
        <v>0.0</v>
      </c>
      <c r="AE32" s="106">
        <v>0.0</v>
      </c>
      <c r="AF32" s="106">
        <v>0.0</v>
      </c>
      <c r="AG32" s="107"/>
      <c r="AH32" s="105">
        <v>2.0</v>
      </c>
      <c r="AI32" s="105">
        <v>0.0</v>
      </c>
      <c r="AJ32" s="105">
        <v>0.0</v>
      </c>
      <c r="AK32" s="105">
        <v>0.0</v>
      </c>
      <c r="AL32" s="105">
        <v>0.0</v>
      </c>
      <c r="AM32" s="105">
        <v>2.0</v>
      </c>
      <c r="AN32" s="106">
        <v>4000.0</v>
      </c>
      <c r="AO32" s="106">
        <v>4000.0</v>
      </c>
      <c r="AP32" s="3"/>
      <c r="AQ32" s="108">
        <f t="shared" ref="AQ32:AS32" si="21">sum(AD32+AM32)</f>
        <v>2</v>
      </c>
      <c r="AR32" s="109">
        <f t="shared" si="21"/>
        <v>4000</v>
      </c>
      <c r="AS32" s="109">
        <f t="shared" si="21"/>
        <v>4000</v>
      </c>
      <c r="AT32" s="107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</row>
    <row r="33" ht="14.25" customHeight="1">
      <c r="A33" s="111">
        <v>2.0</v>
      </c>
      <c r="B33" s="104">
        <v>44582.0</v>
      </c>
      <c r="C33" s="97"/>
      <c r="D33" s="105" t="s">
        <v>119</v>
      </c>
      <c r="E33" s="105"/>
      <c r="F33" s="105"/>
      <c r="G33" s="106">
        <v>0.0</v>
      </c>
      <c r="H33" s="105">
        <v>7.0</v>
      </c>
      <c r="I33" s="105">
        <v>22.0</v>
      </c>
      <c r="J33" s="105">
        <v>7.0</v>
      </c>
      <c r="K33" s="105">
        <v>1.0</v>
      </c>
      <c r="L33" s="107"/>
      <c r="M33" s="105">
        <v>0.0</v>
      </c>
      <c r="N33" s="105">
        <v>0.0</v>
      </c>
      <c r="O33" s="105">
        <v>0.0</v>
      </c>
      <c r="P33" s="105">
        <v>0.0</v>
      </c>
      <c r="Q33" s="105">
        <v>0.0</v>
      </c>
      <c r="R33" s="107"/>
      <c r="S33" s="105">
        <v>0.0</v>
      </c>
      <c r="T33" s="105">
        <v>0.0</v>
      </c>
      <c r="U33" s="105">
        <v>0.0</v>
      </c>
      <c r="V33" s="105">
        <v>0.0</v>
      </c>
      <c r="W33" s="105">
        <v>0.0</v>
      </c>
      <c r="X33" s="293">
        <f t="shared" si="2"/>
        <v>1</v>
      </c>
      <c r="Y33" s="107"/>
      <c r="Z33" s="105">
        <v>3.0</v>
      </c>
      <c r="AA33" s="105">
        <v>1.0</v>
      </c>
      <c r="AB33" s="105">
        <v>0.0</v>
      </c>
      <c r="AC33" s="105">
        <v>0.0</v>
      </c>
      <c r="AD33" s="105">
        <v>1.0</v>
      </c>
      <c r="AE33" s="106">
        <v>1500.0</v>
      </c>
      <c r="AF33" s="106">
        <v>1500.0</v>
      </c>
      <c r="AG33" s="107"/>
      <c r="AH33" s="105">
        <v>1.0</v>
      </c>
      <c r="AI33" s="105">
        <v>0.0</v>
      </c>
      <c r="AJ33" s="105">
        <v>1.0</v>
      </c>
      <c r="AK33" s="105">
        <v>0.0</v>
      </c>
      <c r="AL33" s="105">
        <v>0.0</v>
      </c>
      <c r="AM33" s="105">
        <v>0.0</v>
      </c>
      <c r="AN33" s="106">
        <v>0.0</v>
      </c>
      <c r="AO33" s="106">
        <v>0.0</v>
      </c>
      <c r="AP33" s="3"/>
      <c r="AQ33" s="108">
        <f t="shared" ref="AQ33:AS33" si="22">sum(AD33+AM33)</f>
        <v>1</v>
      </c>
      <c r="AR33" s="109">
        <f t="shared" si="22"/>
        <v>1500</v>
      </c>
      <c r="AS33" s="109">
        <f t="shared" si="22"/>
        <v>1500</v>
      </c>
      <c r="AT33" s="107"/>
      <c r="AU33" s="107"/>
      <c r="AV33" s="107"/>
      <c r="AW33" s="107"/>
      <c r="AX33" s="107"/>
      <c r="AY33" s="107"/>
      <c r="AZ33" s="107"/>
      <c r="BA33" s="107"/>
      <c r="BB33" s="107"/>
      <c r="BC33" s="107"/>
      <c r="BD33" s="107"/>
      <c r="BE33" s="107"/>
    </row>
    <row r="34" ht="14.25" customHeight="1">
      <c r="A34" s="103"/>
      <c r="B34" s="104">
        <v>44583.0</v>
      </c>
      <c r="C34" s="97"/>
      <c r="D34" s="105" t="s">
        <v>119</v>
      </c>
      <c r="E34" s="105"/>
      <c r="F34" s="105"/>
      <c r="G34" s="106">
        <v>0.0</v>
      </c>
      <c r="H34" s="105">
        <v>4.0</v>
      </c>
      <c r="I34" s="105">
        <v>7.0</v>
      </c>
      <c r="J34" s="105">
        <v>4.0</v>
      </c>
      <c r="K34" s="105">
        <v>1.0</v>
      </c>
      <c r="L34" s="107"/>
      <c r="M34" s="105">
        <v>0.0</v>
      </c>
      <c r="N34" s="105">
        <v>0.0</v>
      </c>
      <c r="O34" s="105">
        <v>0.0</v>
      </c>
      <c r="P34" s="105">
        <v>0.0</v>
      </c>
      <c r="Q34" s="105">
        <v>0.0</v>
      </c>
      <c r="R34" s="107"/>
      <c r="S34" s="105">
        <v>0.0</v>
      </c>
      <c r="T34" s="105">
        <v>0.0</v>
      </c>
      <c r="U34" s="105">
        <v>0.0</v>
      </c>
      <c r="V34" s="105">
        <v>0.0</v>
      </c>
      <c r="W34" s="105">
        <v>0.0</v>
      </c>
      <c r="X34" s="293">
        <f t="shared" si="2"/>
        <v>1</v>
      </c>
      <c r="Y34" s="107"/>
      <c r="Z34" s="105">
        <v>1.0</v>
      </c>
      <c r="AA34" s="105">
        <v>3.0</v>
      </c>
      <c r="AB34" s="105">
        <v>0.0</v>
      </c>
      <c r="AC34" s="105">
        <v>0.0</v>
      </c>
      <c r="AD34" s="105">
        <v>0.0</v>
      </c>
      <c r="AE34" s="106">
        <v>0.0</v>
      </c>
      <c r="AF34" s="106">
        <v>0.0</v>
      </c>
      <c r="AG34" s="107"/>
      <c r="AH34" s="105">
        <v>2.0</v>
      </c>
      <c r="AI34" s="105">
        <v>0.0</v>
      </c>
      <c r="AJ34" s="105">
        <v>1.0</v>
      </c>
      <c r="AK34" s="105">
        <v>0.0</v>
      </c>
      <c r="AL34" s="105">
        <v>0.0</v>
      </c>
      <c r="AM34" s="105">
        <v>0.0</v>
      </c>
      <c r="AN34" s="106">
        <v>0.0</v>
      </c>
      <c r="AO34" s="106">
        <v>0.0</v>
      </c>
      <c r="AP34" s="3"/>
      <c r="AQ34" s="108">
        <f t="shared" ref="AQ34:AS34" si="23">sum(AD34+AM34)</f>
        <v>0</v>
      </c>
      <c r="AR34" s="109">
        <f t="shared" si="23"/>
        <v>0</v>
      </c>
      <c r="AS34" s="109">
        <f t="shared" si="23"/>
        <v>0</v>
      </c>
      <c r="AT34" s="107"/>
      <c r="AU34" s="107"/>
      <c r="AV34" s="107"/>
      <c r="AW34" s="107"/>
      <c r="AX34" s="107"/>
      <c r="AY34" s="107"/>
      <c r="AZ34" s="107"/>
      <c r="BA34" s="107"/>
      <c r="BB34" s="107"/>
      <c r="BC34" s="107"/>
      <c r="BD34" s="107"/>
      <c r="BE34" s="107"/>
    </row>
    <row r="35" ht="14.25" customHeight="1">
      <c r="A35" s="103"/>
      <c r="B35" s="104">
        <v>44584.0</v>
      </c>
      <c r="C35" s="97"/>
      <c r="D35" s="105" t="s">
        <v>119</v>
      </c>
      <c r="E35" s="105"/>
      <c r="F35" s="105"/>
      <c r="G35" s="106">
        <v>0.0</v>
      </c>
      <c r="H35" s="105">
        <v>4.0</v>
      </c>
      <c r="I35" s="105">
        <v>12.0</v>
      </c>
      <c r="J35" s="105">
        <v>6.0</v>
      </c>
      <c r="K35" s="105">
        <v>1.0</v>
      </c>
      <c r="L35" s="107"/>
      <c r="M35" s="105">
        <v>0.0</v>
      </c>
      <c r="N35" s="105">
        <v>0.0</v>
      </c>
      <c r="O35" s="105">
        <v>0.0</v>
      </c>
      <c r="P35" s="105">
        <v>0.0</v>
      </c>
      <c r="Q35" s="105">
        <v>0.0</v>
      </c>
      <c r="R35" s="107"/>
      <c r="S35" s="105">
        <v>0.0</v>
      </c>
      <c r="T35" s="105">
        <v>0.0</v>
      </c>
      <c r="U35" s="105">
        <v>0.0</v>
      </c>
      <c r="V35" s="105">
        <v>0.0</v>
      </c>
      <c r="W35" s="105">
        <v>0.0</v>
      </c>
      <c r="X35" s="293">
        <f t="shared" si="2"/>
        <v>1</v>
      </c>
      <c r="Y35" s="107"/>
      <c r="Z35" s="105">
        <v>0.0</v>
      </c>
      <c r="AA35" s="105">
        <v>0.0</v>
      </c>
      <c r="AB35" s="105">
        <v>0.0</v>
      </c>
      <c r="AC35" s="105">
        <v>0.0</v>
      </c>
      <c r="AD35" s="105">
        <v>0.0</v>
      </c>
      <c r="AE35" s="106">
        <v>0.0</v>
      </c>
      <c r="AF35" s="106">
        <v>0.0</v>
      </c>
      <c r="AG35" s="107"/>
      <c r="AH35" s="105">
        <v>0.0</v>
      </c>
      <c r="AI35" s="105">
        <v>0.0</v>
      </c>
      <c r="AJ35" s="105">
        <v>0.0</v>
      </c>
      <c r="AK35" s="105">
        <v>0.0</v>
      </c>
      <c r="AL35" s="105">
        <v>0.0</v>
      </c>
      <c r="AM35" s="105">
        <v>0.0</v>
      </c>
      <c r="AN35" s="345">
        <v>0.0</v>
      </c>
      <c r="AO35" s="345">
        <v>0.0</v>
      </c>
      <c r="AP35" s="3"/>
      <c r="AQ35" s="108">
        <f t="shared" ref="AQ35:AS35" si="24">sum(AD35+AM35)</f>
        <v>0</v>
      </c>
      <c r="AR35" s="351">
        <f t="shared" si="24"/>
        <v>0</v>
      </c>
      <c r="AS35" s="351">
        <f t="shared" si="24"/>
        <v>0</v>
      </c>
      <c r="AT35" s="107"/>
      <c r="AU35" s="107"/>
      <c r="AV35" s="107"/>
      <c r="AW35" s="107"/>
      <c r="AX35" s="107"/>
      <c r="AY35" s="107"/>
      <c r="AZ35" s="107"/>
      <c r="BA35" s="107"/>
      <c r="BB35" s="107"/>
      <c r="BC35" s="107"/>
      <c r="BD35" s="107"/>
      <c r="BE35" s="107"/>
    </row>
    <row r="36" ht="14.25" customHeight="1">
      <c r="A36" s="103"/>
      <c r="B36" s="104">
        <v>44585.0</v>
      </c>
      <c r="C36" s="97"/>
      <c r="D36" s="105" t="s">
        <v>119</v>
      </c>
      <c r="E36" s="105"/>
      <c r="F36" s="105"/>
      <c r="G36" s="106">
        <v>0.0</v>
      </c>
      <c r="H36" s="105">
        <v>4.0</v>
      </c>
      <c r="I36" s="105">
        <v>14.0</v>
      </c>
      <c r="J36" s="105">
        <v>2.0</v>
      </c>
      <c r="K36" s="105">
        <v>0.0</v>
      </c>
      <c r="L36" s="107"/>
      <c r="M36" s="105">
        <v>0.0</v>
      </c>
      <c r="N36" s="105">
        <v>0.0</v>
      </c>
      <c r="O36" s="105">
        <v>0.0</v>
      </c>
      <c r="P36" s="105">
        <v>0.0</v>
      </c>
      <c r="Q36" s="105">
        <v>0.0</v>
      </c>
      <c r="R36" s="107"/>
      <c r="S36" s="105">
        <v>0.0</v>
      </c>
      <c r="T36" s="105">
        <v>0.0</v>
      </c>
      <c r="U36" s="105">
        <v>0.0</v>
      </c>
      <c r="V36" s="105">
        <v>0.0</v>
      </c>
      <c r="W36" s="105">
        <v>0.0</v>
      </c>
      <c r="X36" s="293">
        <f t="shared" si="2"/>
        <v>0</v>
      </c>
      <c r="Y36" s="107"/>
      <c r="Z36" s="105">
        <v>3.0</v>
      </c>
      <c r="AA36" s="105">
        <v>1.0</v>
      </c>
      <c r="AB36" s="105">
        <v>0.0</v>
      </c>
      <c r="AC36" s="105">
        <v>0.0</v>
      </c>
      <c r="AD36" s="105">
        <v>0.0</v>
      </c>
      <c r="AE36" s="106">
        <v>0.0</v>
      </c>
      <c r="AF36" s="106">
        <v>0.0</v>
      </c>
      <c r="AG36" s="107"/>
      <c r="AH36" s="105">
        <v>5.0</v>
      </c>
      <c r="AI36" s="105">
        <v>0.0</v>
      </c>
      <c r="AJ36" s="105">
        <v>0.0</v>
      </c>
      <c r="AK36" s="105">
        <v>0.0</v>
      </c>
      <c r="AL36" s="105">
        <v>0.0</v>
      </c>
      <c r="AM36" s="105">
        <v>0.0</v>
      </c>
      <c r="AN36" s="345">
        <v>0.0</v>
      </c>
      <c r="AO36" s="345">
        <v>0.0</v>
      </c>
      <c r="AP36" s="3"/>
      <c r="AQ36" s="108">
        <f t="shared" ref="AQ36:AS36" si="25">sum(AD36+AM36)</f>
        <v>0</v>
      </c>
      <c r="AR36" s="351">
        <f t="shared" si="25"/>
        <v>0</v>
      </c>
      <c r="AS36" s="351">
        <f t="shared" si="25"/>
        <v>0</v>
      </c>
      <c r="AT36" s="107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</row>
    <row r="37" ht="14.25" customHeight="1">
      <c r="A37" s="103"/>
      <c r="B37" s="104">
        <v>44586.0</v>
      </c>
      <c r="C37" s="97"/>
      <c r="D37" s="105" t="s">
        <v>119</v>
      </c>
      <c r="E37" s="105"/>
      <c r="F37" s="105"/>
      <c r="G37" s="106">
        <v>0.0</v>
      </c>
      <c r="H37" s="105">
        <v>4.0</v>
      </c>
      <c r="I37" s="105">
        <v>25.0</v>
      </c>
      <c r="J37" s="105">
        <v>14.0</v>
      </c>
      <c r="K37" s="105">
        <v>3.0</v>
      </c>
      <c r="L37" s="107"/>
      <c r="M37" s="105">
        <v>0.0</v>
      </c>
      <c r="N37" s="105">
        <v>0.0</v>
      </c>
      <c r="O37" s="105">
        <v>0.0</v>
      </c>
      <c r="P37" s="105">
        <v>0.0</v>
      </c>
      <c r="Q37" s="105">
        <v>0.0</v>
      </c>
      <c r="R37" s="107"/>
      <c r="S37" s="105">
        <v>0.0</v>
      </c>
      <c r="T37" s="105">
        <v>0.0</v>
      </c>
      <c r="U37" s="105">
        <v>0.0</v>
      </c>
      <c r="V37" s="105">
        <v>0.0</v>
      </c>
      <c r="W37" s="105">
        <v>0.0</v>
      </c>
      <c r="X37" s="293">
        <f t="shared" si="2"/>
        <v>3</v>
      </c>
      <c r="Y37" s="107"/>
      <c r="Z37" s="105">
        <v>3.0</v>
      </c>
      <c r="AA37" s="105">
        <v>0.0</v>
      </c>
      <c r="AB37" s="105">
        <v>1.0</v>
      </c>
      <c r="AC37" s="105">
        <v>0.0</v>
      </c>
      <c r="AD37" s="105">
        <v>0.0</v>
      </c>
      <c r="AE37" s="106">
        <v>0.0</v>
      </c>
      <c r="AF37" s="106">
        <v>0.0</v>
      </c>
      <c r="AG37" s="107"/>
      <c r="AH37" s="105">
        <v>3.0</v>
      </c>
      <c r="AI37" s="105">
        <v>0.0</v>
      </c>
      <c r="AJ37" s="105">
        <v>0.0</v>
      </c>
      <c r="AK37" s="105">
        <v>0.0</v>
      </c>
      <c r="AL37" s="105">
        <v>0.0</v>
      </c>
      <c r="AM37" s="105">
        <v>0.0</v>
      </c>
      <c r="AN37" s="345">
        <v>0.0</v>
      </c>
      <c r="AO37" s="345">
        <v>0.0</v>
      </c>
      <c r="AP37" s="3"/>
      <c r="AQ37" s="108">
        <f t="shared" ref="AQ37:AS37" si="26">sum(AD37+AM37)</f>
        <v>0</v>
      </c>
      <c r="AR37" s="351">
        <f t="shared" si="26"/>
        <v>0</v>
      </c>
      <c r="AS37" s="351">
        <f t="shared" si="26"/>
        <v>0</v>
      </c>
      <c r="AT37" s="107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  <c r="BE37" s="107"/>
    </row>
    <row r="38" ht="14.25" customHeight="1">
      <c r="A38" s="103"/>
      <c r="B38" s="104">
        <v>44587.0</v>
      </c>
      <c r="C38" s="97"/>
      <c r="D38" s="105" t="s">
        <v>119</v>
      </c>
      <c r="E38" s="105"/>
      <c r="F38" s="105"/>
      <c r="G38" s="106">
        <v>0.0</v>
      </c>
      <c r="H38" s="105">
        <v>6.0</v>
      </c>
      <c r="I38" s="105">
        <v>15.0</v>
      </c>
      <c r="J38" s="105">
        <v>10.0</v>
      </c>
      <c r="K38" s="105">
        <v>3.0</v>
      </c>
      <c r="L38" s="107"/>
      <c r="M38" s="105">
        <v>0.0</v>
      </c>
      <c r="N38" s="105">
        <v>0.0</v>
      </c>
      <c r="O38" s="105">
        <v>0.0</v>
      </c>
      <c r="P38" s="105">
        <v>0.0</v>
      </c>
      <c r="Q38" s="105">
        <v>0.0</v>
      </c>
      <c r="R38" s="107"/>
      <c r="S38" s="105">
        <v>0.0</v>
      </c>
      <c r="T38" s="105">
        <v>0.0</v>
      </c>
      <c r="U38" s="105">
        <v>0.0</v>
      </c>
      <c r="V38" s="105">
        <v>0.0</v>
      </c>
      <c r="W38" s="105">
        <v>0.0</v>
      </c>
      <c r="X38" s="293">
        <f t="shared" si="2"/>
        <v>3</v>
      </c>
      <c r="Y38" s="107"/>
      <c r="Z38" s="105">
        <v>3.0</v>
      </c>
      <c r="AA38" s="105">
        <v>2.0</v>
      </c>
      <c r="AB38" s="105">
        <v>0.0</v>
      </c>
      <c r="AC38" s="105">
        <v>0.0</v>
      </c>
      <c r="AD38" s="105">
        <v>0.0</v>
      </c>
      <c r="AE38" s="106">
        <v>0.0</v>
      </c>
      <c r="AF38" s="106">
        <v>0.0</v>
      </c>
      <c r="AG38" s="107"/>
      <c r="AH38" s="105">
        <v>2.0</v>
      </c>
      <c r="AI38" s="105">
        <v>0.0</v>
      </c>
      <c r="AJ38" s="105">
        <v>1.0</v>
      </c>
      <c r="AK38" s="105">
        <v>0.0</v>
      </c>
      <c r="AL38" s="105">
        <v>0.0</v>
      </c>
      <c r="AM38" s="105">
        <v>0.0</v>
      </c>
      <c r="AN38" s="345">
        <v>0.0</v>
      </c>
      <c r="AO38" s="345">
        <v>0.0</v>
      </c>
      <c r="AP38" s="3"/>
      <c r="AQ38" s="108">
        <f t="shared" ref="AQ38:AS38" si="27">sum(AD38+AM38)</f>
        <v>0</v>
      </c>
      <c r="AR38" s="351">
        <f t="shared" si="27"/>
        <v>0</v>
      </c>
      <c r="AS38" s="351">
        <f t="shared" si="27"/>
        <v>0</v>
      </c>
      <c r="AT38" s="107"/>
      <c r="AU38" s="107"/>
      <c r="AV38" s="107"/>
      <c r="AW38" s="107"/>
      <c r="AX38" s="107"/>
      <c r="AY38" s="107"/>
      <c r="AZ38" s="107"/>
      <c r="BA38" s="107"/>
      <c r="BB38" s="107"/>
      <c r="BC38" s="107"/>
      <c r="BD38" s="107"/>
      <c r="BE38" s="107"/>
    </row>
    <row r="39" ht="14.25" customHeight="1">
      <c r="A39" s="103"/>
      <c r="B39" s="104">
        <v>44588.0</v>
      </c>
      <c r="C39" s="97"/>
      <c r="D39" s="105" t="s">
        <v>119</v>
      </c>
      <c r="E39" s="105"/>
      <c r="F39" s="105"/>
      <c r="G39" s="106">
        <v>0.0</v>
      </c>
      <c r="H39" s="105">
        <v>4.0</v>
      </c>
      <c r="I39" s="105">
        <v>24.0</v>
      </c>
      <c r="J39" s="105">
        <v>13.0</v>
      </c>
      <c r="K39" s="105">
        <v>4.0</v>
      </c>
      <c r="L39" s="107"/>
      <c r="M39" s="105">
        <v>0.0</v>
      </c>
      <c r="N39" s="105">
        <v>0.0</v>
      </c>
      <c r="O39" s="105">
        <v>0.0</v>
      </c>
      <c r="P39" s="105">
        <v>0.0</v>
      </c>
      <c r="Q39" s="105">
        <v>0.0</v>
      </c>
      <c r="R39" s="107"/>
      <c r="S39" s="105">
        <v>0.0</v>
      </c>
      <c r="T39" s="105">
        <v>0.0</v>
      </c>
      <c r="U39" s="105">
        <v>0.0</v>
      </c>
      <c r="V39" s="105">
        <v>0.0</v>
      </c>
      <c r="W39" s="105">
        <v>0.0</v>
      </c>
      <c r="X39" s="293">
        <f t="shared" si="2"/>
        <v>4</v>
      </c>
      <c r="Y39" s="107"/>
      <c r="Z39" s="105">
        <v>6.0</v>
      </c>
      <c r="AA39" s="105">
        <v>2.0</v>
      </c>
      <c r="AB39" s="105">
        <v>0.0</v>
      </c>
      <c r="AC39" s="105">
        <v>0.0</v>
      </c>
      <c r="AD39" s="105">
        <v>1.0</v>
      </c>
      <c r="AE39" s="106">
        <v>2000.0</v>
      </c>
      <c r="AF39" s="106">
        <v>2000.0</v>
      </c>
      <c r="AG39" s="107"/>
      <c r="AH39" s="105">
        <v>1.0</v>
      </c>
      <c r="AI39" s="105">
        <v>0.0</v>
      </c>
      <c r="AJ39" s="105">
        <v>2.0</v>
      </c>
      <c r="AK39" s="105">
        <v>0.0</v>
      </c>
      <c r="AL39" s="105">
        <v>0.0</v>
      </c>
      <c r="AM39" s="105">
        <v>1.0</v>
      </c>
      <c r="AN39" s="345">
        <v>2000.0</v>
      </c>
      <c r="AO39" s="345">
        <v>2000.0</v>
      </c>
      <c r="AP39" s="110"/>
      <c r="AQ39" s="108">
        <f t="shared" ref="AQ39:AS39" si="28">sum(AD39+AM39)</f>
        <v>2</v>
      </c>
      <c r="AR39" s="351">
        <f t="shared" si="28"/>
        <v>4000</v>
      </c>
      <c r="AS39" s="351">
        <f t="shared" si="28"/>
        <v>4000</v>
      </c>
      <c r="AT39" s="107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</row>
    <row r="40" ht="14.25" customHeight="1">
      <c r="A40" s="103"/>
      <c r="B40" s="104">
        <v>44589.0</v>
      </c>
      <c r="C40" s="97"/>
      <c r="D40" s="105" t="s">
        <v>119</v>
      </c>
      <c r="E40" s="105"/>
      <c r="F40" s="105"/>
      <c r="G40" s="106">
        <v>0.0</v>
      </c>
      <c r="H40" s="105">
        <v>3.0</v>
      </c>
      <c r="I40" s="105">
        <v>28.0</v>
      </c>
      <c r="J40" s="105">
        <v>9.0</v>
      </c>
      <c r="K40" s="105">
        <v>2.0</v>
      </c>
      <c r="L40" s="107"/>
      <c r="M40" s="105">
        <v>0.0</v>
      </c>
      <c r="N40" s="105">
        <v>0.0</v>
      </c>
      <c r="O40" s="105">
        <v>0.0</v>
      </c>
      <c r="P40" s="105">
        <v>0.0</v>
      </c>
      <c r="Q40" s="105">
        <v>0.0</v>
      </c>
      <c r="R40" s="107"/>
      <c r="S40" s="105">
        <v>0.0</v>
      </c>
      <c r="T40" s="105">
        <v>0.0</v>
      </c>
      <c r="U40" s="105">
        <v>0.0</v>
      </c>
      <c r="V40" s="105">
        <v>0.0</v>
      </c>
      <c r="W40" s="105">
        <v>0.0</v>
      </c>
      <c r="X40" s="293">
        <f t="shared" si="2"/>
        <v>2</v>
      </c>
      <c r="Y40" s="107"/>
      <c r="Z40" s="105">
        <v>4.0</v>
      </c>
      <c r="AA40" s="105">
        <v>1.0</v>
      </c>
      <c r="AB40" s="105">
        <v>0.0</v>
      </c>
      <c r="AC40" s="105">
        <v>0.0</v>
      </c>
      <c r="AD40" s="105">
        <v>1.0</v>
      </c>
      <c r="AE40" s="106">
        <v>2200.0</v>
      </c>
      <c r="AF40" s="106">
        <v>2200.0</v>
      </c>
      <c r="AG40" s="107"/>
      <c r="AH40" s="105">
        <v>3.0</v>
      </c>
      <c r="AI40" s="105">
        <v>0.0</v>
      </c>
      <c r="AJ40" s="105">
        <v>2.0</v>
      </c>
      <c r="AK40" s="105">
        <v>0.0</v>
      </c>
      <c r="AL40" s="105">
        <v>0.0</v>
      </c>
      <c r="AM40" s="105">
        <v>0.0</v>
      </c>
      <c r="AN40" s="345">
        <v>0.0</v>
      </c>
      <c r="AO40" s="345">
        <v>0.0</v>
      </c>
      <c r="AP40" s="110"/>
      <c r="AQ40" s="108">
        <f t="shared" ref="AQ40:AS40" si="29">sum(AD40+AM40)</f>
        <v>1</v>
      </c>
      <c r="AR40" s="351">
        <f t="shared" si="29"/>
        <v>2200</v>
      </c>
      <c r="AS40" s="351">
        <f t="shared" si="29"/>
        <v>2200</v>
      </c>
      <c r="AT40" s="107"/>
      <c r="AU40" s="107"/>
      <c r="AV40" s="107"/>
      <c r="AW40" s="107"/>
      <c r="AX40" s="107"/>
      <c r="AY40" s="107"/>
      <c r="AZ40" s="107"/>
      <c r="BA40" s="107"/>
      <c r="BB40" s="107"/>
      <c r="BC40" s="107"/>
      <c r="BD40" s="107"/>
      <c r="BE40" s="107"/>
    </row>
    <row r="41" ht="14.25" customHeight="1">
      <c r="A41" s="103"/>
      <c r="B41" s="104">
        <v>44590.0</v>
      </c>
      <c r="C41" s="97"/>
      <c r="D41" s="105" t="s">
        <v>119</v>
      </c>
      <c r="E41" s="105"/>
      <c r="F41" s="105"/>
      <c r="G41" s="106">
        <v>0.0</v>
      </c>
      <c r="H41" s="105">
        <v>10.0</v>
      </c>
      <c r="I41" s="105">
        <v>17.0</v>
      </c>
      <c r="J41" s="105">
        <v>10.0</v>
      </c>
      <c r="K41" s="105">
        <v>1.0</v>
      </c>
      <c r="L41" s="107"/>
      <c r="M41" s="105">
        <v>0.0</v>
      </c>
      <c r="N41" s="105">
        <v>0.0</v>
      </c>
      <c r="O41" s="105">
        <v>0.0</v>
      </c>
      <c r="P41" s="105">
        <v>0.0</v>
      </c>
      <c r="Q41" s="105">
        <v>0.0</v>
      </c>
      <c r="R41" s="107"/>
      <c r="S41" s="105">
        <v>0.0</v>
      </c>
      <c r="T41" s="105">
        <v>0.0</v>
      </c>
      <c r="U41" s="105">
        <v>0.0</v>
      </c>
      <c r="V41" s="105">
        <v>0.0</v>
      </c>
      <c r="W41" s="105">
        <v>0.0</v>
      </c>
      <c r="X41" s="293">
        <f t="shared" si="2"/>
        <v>1</v>
      </c>
      <c r="Y41" s="107"/>
      <c r="Z41" s="105">
        <v>2.0</v>
      </c>
      <c r="AA41" s="105">
        <v>5.0</v>
      </c>
      <c r="AB41" s="105">
        <v>0.0</v>
      </c>
      <c r="AC41" s="105">
        <v>0.0</v>
      </c>
      <c r="AD41" s="105">
        <v>1.0</v>
      </c>
      <c r="AE41" s="106">
        <v>0.0</v>
      </c>
      <c r="AF41" s="106">
        <v>0.0</v>
      </c>
      <c r="AG41" s="107"/>
      <c r="AH41" s="105">
        <v>2.0</v>
      </c>
      <c r="AI41" s="105">
        <v>0.0</v>
      </c>
      <c r="AJ41" s="105">
        <v>1.0</v>
      </c>
      <c r="AK41" s="105">
        <v>0.0</v>
      </c>
      <c r="AL41" s="105">
        <v>0.0</v>
      </c>
      <c r="AM41" s="105">
        <v>1.0</v>
      </c>
      <c r="AN41" s="345">
        <v>1000.0</v>
      </c>
      <c r="AO41" s="345">
        <v>1800.0</v>
      </c>
      <c r="AP41" s="110"/>
      <c r="AQ41" s="108">
        <f t="shared" ref="AQ41:AS41" si="30">sum(AD41+AM41)</f>
        <v>2</v>
      </c>
      <c r="AR41" s="351">
        <f t="shared" si="30"/>
        <v>1000</v>
      </c>
      <c r="AS41" s="351">
        <f t="shared" si="30"/>
        <v>1800</v>
      </c>
      <c r="AT41" s="107"/>
      <c r="AU41" s="107"/>
      <c r="AV41" s="107"/>
      <c r="AW41" s="107"/>
      <c r="AX41" s="107"/>
      <c r="AY41" s="107"/>
      <c r="AZ41" s="107"/>
      <c r="BA41" s="107"/>
      <c r="BB41" s="107"/>
      <c r="BC41" s="107"/>
      <c r="BD41" s="107"/>
      <c r="BE41" s="107"/>
    </row>
    <row r="42" ht="14.25" customHeight="1">
      <c r="A42" s="103"/>
      <c r="B42" s="104">
        <v>44591.0</v>
      </c>
      <c r="C42" s="97"/>
      <c r="D42" s="105" t="s">
        <v>119</v>
      </c>
      <c r="E42" s="105"/>
      <c r="F42" s="105"/>
      <c r="G42" s="106">
        <v>0.0</v>
      </c>
      <c r="H42" s="105">
        <v>5.0</v>
      </c>
      <c r="I42" s="105">
        <v>19.0</v>
      </c>
      <c r="J42" s="105">
        <v>11.0</v>
      </c>
      <c r="K42" s="105">
        <v>2.0</v>
      </c>
      <c r="L42" s="107"/>
      <c r="M42" s="105">
        <v>0.0</v>
      </c>
      <c r="N42" s="105">
        <v>0.0</v>
      </c>
      <c r="O42" s="105">
        <v>0.0</v>
      </c>
      <c r="P42" s="105">
        <v>0.0</v>
      </c>
      <c r="Q42" s="105">
        <v>0.0</v>
      </c>
      <c r="R42" s="107"/>
      <c r="S42" s="105">
        <v>0.0</v>
      </c>
      <c r="T42" s="105">
        <v>0.0</v>
      </c>
      <c r="U42" s="105">
        <v>0.0</v>
      </c>
      <c r="V42" s="105">
        <v>0.0</v>
      </c>
      <c r="W42" s="105">
        <v>0.0</v>
      </c>
      <c r="X42" s="293">
        <f t="shared" si="2"/>
        <v>2</v>
      </c>
      <c r="Y42" s="107"/>
      <c r="Z42" s="105">
        <v>0.0</v>
      </c>
      <c r="AA42" s="105">
        <v>0.0</v>
      </c>
      <c r="AB42" s="105">
        <v>0.0</v>
      </c>
      <c r="AC42" s="105">
        <v>0.0</v>
      </c>
      <c r="AD42" s="105">
        <v>0.0</v>
      </c>
      <c r="AE42" s="106">
        <v>0.0</v>
      </c>
      <c r="AF42" s="106">
        <v>0.0</v>
      </c>
      <c r="AG42" s="107"/>
      <c r="AH42" s="105">
        <v>0.0</v>
      </c>
      <c r="AI42" s="105">
        <v>0.0</v>
      </c>
      <c r="AJ42" s="105">
        <v>0.0</v>
      </c>
      <c r="AK42" s="105">
        <v>0.0</v>
      </c>
      <c r="AL42" s="105">
        <v>0.0</v>
      </c>
      <c r="AM42" s="105">
        <v>0.0</v>
      </c>
      <c r="AN42" s="345">
        <v>0.0</v>
      </c>
      <c r="AO42" s="345">
        <v>0.0</v>
      </c>
      <c r="AP42" s="110"/>
      <c r="AQ42" s="108">
        <f t="shared" ref="AQ42:AS42" si="31">sum(AD42+AM42)</f>
        <v>0</v>
      </c>
      <c r="AR42" s="351">
        <f t="shared" si="31"/>
        <v>0</v>
      </c>
      <c r="AS42" s="351">
        <f t="shared" si="31"/>
        <v>0</v>
      </c>
      <c r="AT42" s="107"/>
      <c r="AU42" s="107"/>
      <c r="AV42" s="107"/>
      <c r="AW42" s="107"/>
      <c r="AX42" s="107"/>
      <c r="AY42" s="107"/>
      <c r="AZ42" s="107"/>
      <c r="BA42" s="107"/>
      <c r="BB42" s="107"/>
      <c r="BC42" s="107"/>
      <c r="BD42" s="107"/>
      <c r="BE42" s="107"/>
    </row>
    <row r="43" ht="14.25" customHeight="1">
      <c r="A43" s="103"/>
      <c r="B43" s="104">
        <v>44592.0</v>
      </c>
      <c r="C43" s="97"/>
      <c r="D43" s="105" t="s">
        <v>119</v>
      </c>
      <c r="E43" s="105"/>
      <c r="F43" s="105"/>
      <c r="G43" s="106">
        <v>0.0</v>
      </c>
      <c r="H43" s="105">
        <v>10.0</v>
      </c>
      <c r="I43" s="105">
        <v>0.0</v>
      </c>
      <c r="J43" s="105">
        <v>0.0</v>
      </c>
      <c r="K43" s="105">
        <v>6.0</v>
      </c>
      <c r="L43" s="107"/>
      <c r="M43" s="105">
        <v>0.0</v>
      </c>
      <c r="N43" s="105">
        <v>0.0</v>
      </c>
      <c r="O43" s="105">
        <v>0.0</v>
      </c>
      <c r="P43" s="105">
        <v>0.0</v>
      </c>
      <c r="Q43" s="105">
        <v>0.0</v>
      </c>
      <c r="R43" s="107"/>
      <c r="S43" s="105">
        <v>0.0</v>
      </c>
      <c r="T43" s="105">
        <v>0.0</v>
      </c>
      <c r="U43" s="105">
        <v>0.0</v>
      </c>
      <c r="V43" s="105">
        <v>0.0</v>
      </c>
      <c r="W43" s="105">
        <v>0.0</v>
      </c>
      <c r="X43" s="293">
        <f t="shared" si="2"/>
        <v>6</v>
      </c>
      <c r="Y43" s="107"/>
      <c r="Z43" s="105">
        <v>1.0</v>
      </c>
      <c r="AA43" s="105">
        <v>4.0</v>
      </c>
      <c r="AB43" s="105">
        <v>0.0</v>
      </c>
      <c r="AC43" s="105">
        <v>0.0</v>
      </c>
      <c r="AD43" s="105">
        <v>0.0</v>
      </c>
      <c r="AE43" s="106">
        <v>0.0</v>
      </c>
      <c r="AF43" s="106">
        <v>0.0</v>
      </c>
      <c r="AG43" s="107"/>
      <c r="AH43" s="105">
        <v>3.0</v>
      </c>
      <c r="AI43" s="105">
        <v>0.0</v>
      </c>
      <c r="AJ43" s="105">
        <v>0.0</v>
      </c>
      <c r="AK43" s="105">
        <v>0.0</v>
      </c>
      <c r="AL43" s="105">
        <v>0.0</v>
      </c>
      <c r="AM43" s="105">
        <v>0.0</v>
      </c>
      <c r="AN43" s="345">
        <v>0.0</v>
      </c>
      <c r="AO43" s="345">
        <v>0.0</v>
      </c>
      <c r="AP43" s="110"/>
      <c r="AQ43" s="108">
        <v>0.0</v>
      </c>
      <c r="AR43" s="351">
        <f t="shared" ref="AR43:AS43" si="32">sum(AE43+AN43)</f>
        <v>0</v>
      </c>
      <c r="AS43" s="351">
        <f t="shared" si="32"/>
        <v>0</v>
      </c>
      <c r="AT43" s="107"/>
      <c r="AU43" s="107"/>
      <c r="AV43" s="107"/>
      <c r="AW43" s="107"/>
      <c r="AX43" s="107"/>
      <c r="AY43" s="107"/>
      <c r="AZ43" s="107"/>
      <c r="BA43" s="107"/>
      <c r="BB43" s="107"/>
      <c r="BC43" s="107"/>
      <c r="BD43" s="107"/>
      <c r="BE43" s="107"/>
    </row>
    <row r="44" ht="15.75" customHeight="1">
      <c r="A44" s="97"/>
      <c r="B44" s="97"/>
      <c r="C44" s="112" t="s">
        <v>120</v>
      </c>
      <c r="D44" s="113">
        <f>sum(D46-D45)</f>
        <v>0</v>
      </c>
      <c r="E44" s="3"/>
      <c r="F44" s="114" t="s">
        <v>121</v>
      </c>
      <c r="G44" s="115">
        <f t="shared" ref="G44:K44" si="33">SUM(G13:G43)</f>
        <v>0</v>
      </c>
      <c r="H44" s="116">
        <f t="shared" si="33"/>
        <v>194</v>
      </c>
      <c r="I44" s="117">
        <f t="shared" si="33"/>
        <v>633</v>
      </c>
      <c r="J44" s="117">
        <f t="shared" si="33"/>
        <v>312</v>
      </c>
      <c r="K44" s="117">
        <f t="shared" si="33"/>
        <v>71</v>
      </c>
      <c r="L44" s="118"/>
      <c r="M44" s="117">
        <f t="shared" ref="M44:Q44" si="34">SUM(M13:M43)</f>
        <v>0</v>
      </c>
      <c r="N44" s="117">
        <f t="shared" si="34"/>
        <v>0</v>
      </c>
      <c r="O44" s="117">
        <f t="shared" si="34"/>
        <v>0</v>
      </c>
      <c r="P44" s="117">
        <f t="shared" si="34"/>
        <v>0</v>
      </c>
      <c r="Q44" s="117">
        <f t="shared" si="34"/>
        <v>0</v>
      </c>
      <c r="R44" s="295"/>
      <c r="S44" s="117">
        <f t="shared" ref="S44:X44" si="35">SUM(S13:S43)</f>
        <v>0</v>
      </c>
      <c r="T44" s="117">
        <f t="shared" si="35"/>
        <v>0</v>
      </c>
      <c r="U44" s="117">
        <f t="shared" si="35"/>
        <v>0</v>
      </c>
      <c r="V44" s="117">
        <f t="shared" si="35"/>
        <v>0</v>
      </c>
      <c r="W44" s="117">
        <f t="shared" si="35"/>
        <v>0</v>
      </c>
      <c r="X44" s="117">
        <f t="shared" si="35"/>
        <v>71</v>
      </c>
      <c r="Y44" s="118"/>
      <c r="Z44" s="117">
        <f t="shared" ref="Z44:AF44" si="36">SUM(Z13:Z43)</f>
        <v>61</v>
      </c>
      <c r="AA44" s="117">
        <f t="shared" si="36"/>
        <v>35</v>
      </c>
      <c r="AB44" s="117">
        <f t="shared" si="36"/>
        <v>1</v>
      </c>
      <c r="AC44" s="117">
        <f t="shared" si="36"/>
        <v>0</v>
      </c>
      <c r="AD44" s="117">
        <f t="shared" si="36"/>
        <v>11</v>
      </c>
      <c r="AE44" s="119">
        <f t="shared" si="36"/>
        <v>14150</v>
      </c>
      <c r="AF44" s="119">
        <f t="shared" si="36"/>
        <v>16800</v>
      </c>
      <c r="AG44" s="296"/>
      <c r="AH44" s="120">
        <f t="shared" ref="AH44:AO44" si="37">SUM(AH13:AH43)</f>
        <v>44</v>
      </c>
      <c r="AI44" s="120">
        <f t="shared" si="37"/>
        <v>0</v>
      </c>
      <c r="AJ44" s="117">
        <f t="shared" si="37"/>
        <v>13</v>
      </c>
      <c r="AK44" s="120">
        <f t="shared" si="37"/>
        <v>0</v>
      </c>
      <c r="AL44" s="120">
        <f t="shared" si="37"/>
        <v>0</v>
      </c>
      <c r="AM44" s="120">
        <f t="shared" si="37"/>
        <v>8</v>
      </c>
      <c r="AN44" s="121">
        <f t="shared" si="37"/>
        <v>15100</v>
      </c>
      <c r="AO44" s="121">
        <f t="shared" si="37"/>
        <v>15900</v>
      </c>
      <c r="AP44" s="110"/>
      <c r="AQ44" s="120">
        <f t="shared" ref="AQ44:AS44" si="38">SUM(AQ13:AQ43)</f>
        <v>19</v>
      </c>
      <c r="AR44" s="121">
        <f t="shared" si="38"/>
        <v>29250</v>
      </c>
      <c r="AS44" s="121">
        <f t="shared" si="38"/>
        <v>32700</v>
      </c>
      <c r="AT44" s="122"/>
      <c r="AU44" s="122"/>
      <c r="AV44" s="122"/>
      <c r="AW44" s="122"/>
      <c r="AX44" s="122"/>
      <c r="AY44" s="122"/>
      <c r="AZ44" s="122"/>
      <c r="BA44" s="122"/>
      <c r="BB44" s="122"/>
      <c r="BC44" s="122"/>
      <c r="BD44" s="122"/>
      <c r="BE44" s="122"/>
    </row>
    <row r="45" ht="15.75" customHeight="1">
      <c r="A45" s="3"/>
      <c r="B45" s="97"/>
      <c r="C45" s="123" t="s">
        <v>122</v>
      </c>
      <c r="D45" s="124">
        <f>MIN(D13:D43)</f>
        <v>0</v>
      </c>
      <c r="E45" s="3"/>
      <c r="F45" s="3"/>
      <c r="G45" s="97"/>
      <c r="H45" s="97"/>
      <c r="I45" s="125"/>
      <c r="J45" s="95"/>
      <c r="K45" s="95"/>
      <c r="L45" s="107"/>
      <c r="M45" s="3"/>
      <c r="N45" s="95"/>
      <c r="O45" s="95"/>
      <c r="P45" s="95"/>
      <c r="Q45" s="95"/>
      <c r="R45" s="297"/>
      <c r="S45" s="3"/>
      <c r="T45" s="95"/>
      <c r="U45" s="95"/>
      <c r="V45" s="95"/>
      <c r="W45" s="95"/>
      <c r="X45" s="3"/>
      <c r="Y45" s="127"/>
      <c r="Z45" s="3"/>
      <c r="AA45" s="3"/>
      <c r="AB45" s="3"/>
      <c r="AC45" s="3"/>
      <c r="AD45" s="128" t="s">
        <v>123</v>
      </c>
      <c r="AE45" s="129">
        <f>IFERROR(AE44/AD44,0)</f>
        <v>1286.363636</v>
      </c>
      <c r="AF45" s="129">
        <f>IFERROR((AF44/AD44),0)</f>
        <v>1527.272727</v>
      </c>
      <c r="AG45" s="127"/>
      <c r="AH45" s="3"/>
      <c r="AI45" s="3"/>
      <c r="AJ45" s="3"/>
      <c r="AK45" s="3"/>
      <c r="AL45" s="3"/>
      <c r="AM45" s="128" t="s">
        <v>123</v>
      </c>
      <c r="AN45" s="129">
        <f>IFERROR(AN44/AM44,0)</f>
        <v>1887.5</v>
      </c>
      <c r="AO45" s="129">
        <f>IFERROR((AO44/AM44),0)</f>
        <v>1987.5</v>
      </c>
      <c r="AP45" s="3"/>
      <c r="AQ45" s="3"/>
      <c r="AR45" s="3"/>
      <c r="AS45" s="3"/>
      <c r="AT45" s="3"/>
      <c r="AU45" s="3"/>
      <c r="AV45" s="128" t="s">
        <v>123</v>
      </c>
      <c r="AW45" s="129">
        <f>IFERROR(AW44/AV44,0)</f>
        <v>0</v>
      </c>
      <c r="AX45" s="129">
        <f>IFERROR((AX44/AV44),0)</f>
        <v>0</v>
      </c>
      <c r="AY45" s="110"/>
      <c r="AZ45" s="128" t="s">
        <v>123</v>
      </c>
      <c r="BA45" s="129">
        <f>IFERROR(BA44/AZ44,0)</f>
        <v>0</v>
      </c>
      <c r="BB45" s="129">
        <f>IFERROR((BB44/AZ44),0)</f>
        <v>0</v>
      </c>
      <c r="BC45" s="3"/>
      <c r="BD45" s="3"/>
      <c r="BE45" s="3"/>
    </row>
    <row r="46" ht="15.75" customHeight="1">
      <c r="A46" s="3"/>
      <c r="B46" s="97"/>
      <c r="C46" s="123" t="s">
        <v>124</v>
      </c>
      <c r="D46" s="130">
        <f>MAX(D12:D42)</f>
        <v>0</v>
      </c>
      <c r="E46" s="3"/>
      <c r="F46" s="3"/>
      <c r="G46" s="97"/>
      <c r="H46" s="97"/>
      <c r="I46" s="125"/>
      <c r="J46" s="95"/>
      <c r="K46" s="95"/>
      <c r="L46" s="107"/>
      <c r="M46" s="3"/>
      <c r="N46" s="95"/>
      <c r="O46" s="95"/>
      <c r="P46" s="95"/>
      <c r="Q46" s="95"/>
      <c r="R46" s="297"/>
      <c r="S46" s="3"/>
      <c r="T46" s="95"/>
      <c r="U46" s="95"/>
      <c r="V46" s="95"/>
      <c r="W46" s="95"/>
      <c r="X46" s="3"/>
      <c r="Y46" s="127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110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</row>
    <row r="47" ht="15.75" customHeight="1">
      <c r="A47" s="3"/>
      <c r="B47" s="97"/>
      <c r="C47" s="131"/>
      <c r="D47" s="132"/>
      <c r="E47" s="3"/>
      <c r="F47" s="3"/>
      <c r="G47" s="97"/>
      <c r="H47" s="97"/>
      <c r="I47" s="133" t="s">
        <v>204</v>
      </c>
      <c r="J47" s="16"/>
      <c r="K47" s="12"/>
      <c r="L47" s="107"/>
      <c r="M47" s="93" t="s">
        <v>196</v>
      </c>
      <c r="N47" s="84"/>
      <c r="O47" s="84"/>
      <c r="P47" s="84"/>
      <c r="Q47" s="85"/>
      <c r="R47" s="55"/>
      <c r="S47" s="93" t="s">
        <v>197</v>
      </c>
      <c r="T47" s="84"/>
      <c r="U47" s="84"/>
      <c r="V47" s="84"/>
      <c r="W47" s="85"/>
      <c r="X47" s="97"/>
      <c r="Y47" s="97"/>
      <c r="Z47" s="139" t="s">
        <v>243</v>
      </c>
      <c r="AA47" s="84"/>
      <c r="AB47" s="84"/>
      <c r="AC47" s="84"/>
      <c r="AD47" s="84"/>
      <c r="AE47" s="135"/>
      <c r="AF47" s="3"/>
      <c r="AG47" s="95"/>
      <c r="AH47" s="137"/>
      <c r="AI47" s="136" t="s">
        <v>250</v>
      </c>
      <c r="AJ47" s="84"/>
      <c r="AK47" s="135"/>
      <c r="AL47" s="139" t="s">
        <v>95</v>
      </c>
      <c r="AM47" s="84"/>
      <c r="AN47" s="3"/>
      <c r="AO47" s="3"/>
      <c r="AP47" s="110"/>
      <c r="AQ47" s="136" t="s">
        <v>173</v>
      </c>
      <c r="AR47" s="84"/>
      <c r="AS47" s="85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</row>
    <row r="48" ht="41.25" customHeight="1">
      <c r="A48" s="3"/>
      <c r="B48" s="97"/>
      <c r="C48" s="97"/>
      <c r="D48" s="97"/>
      <c r="E48" s="97"/>
      <c r="F48" s="143" t="s">
        <v>129</v>
      </c>
      <c r="G48" s="84"/>
      <c r="H48" s="97"/>
      <c r="I48" s="144" t="s">
        <v>130</v>
      </c>
      <c r="J48" s="145"/>
      <c r="K48" s="146"/>
      <c r="L48" s="107"/>
      <c r="M48" s="143" t="s">
        <v>130</v>
      </c>
      <c r="N48" s="85"/>
      <c r="O48" s="97"/>
      <c r="P48" s="150" t="s">
        <v>175</v>
      </c>
      <c r="Q48" s="84"/>
      <c r="R48" s="107"/>
      <c r="S48" s="143" t="s">
        <v>130</v>
      </c>
      <c r="T48" s="85"/>
      <c r="U48" s="97"/>
      <c r="V48" s="150" t="s">
        <v>175</v>
      </c>
      <c r="W48" s="84"/>
      <c r="X48" s="97"/>
      <c r="Y48" s="97"/>
      <c r="Z48" s="150" t="s">
        <v>176</v>
      </c>
      <c r="AA48" s="85"/>
      <c r="AB48" s="148"/>
      <c r="AC48" s="150" t="s">
        <v>244</v>
      </c>
      <c r="AD48" s="85"/>
      <c r="AE48" s="149"/>
      <c r="AF48" s="3"/>
      <c r="AG48" s="3"/>
      <c r="AH48" s="151"/>
      <c r="AI48" s="150" t="s">
        <v>131</v>
      </c>
      <c r="AJ48" s="84"/>
      <c r="AK48" s="263"/>
      <c r="AL48" s="150" t="s">
        <v>131</v>
      </c>
      <c r="AM48" s="85"/>
      <c r="AN48" s="3"/>
      <c r="AO48" s="3"/>
      <c r="AP48" s="3"/>
      <c r="AQ48" s="148"/>
      <c r="AR48" s="299" t="s">
        <v>177</v>
      </c>
      <c r="AS48" s="299" t="s">
        <v>178</v>
      </c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</row>
    <row r="49" ht="15.75" customHeight="1">
      <c r="A49" s="3"/>
      <c r="B49" s="97"/>
      <c r="C49" s="97"/>
      <c r="D49" s="97"/>
      <c r="E49" s="97"/>
      <c r="F49" s="155">
        <f>IFERROR(G44/H44,"-")</f>
        <v>0</v>
      </c>
      <c r="G49" s="63"/>
      <c r="H49" s="97"/>
      <c r="I49" s="156">
        <f>IFERROR(J44/I44,"-")</f>
        <v>0.4928909953</v>
      </c>
      <c r="J49" s="62"/>
      <c r="K49" s="63"/>
      <c r="L49" s="107"/>
      <c r="M49" s="156" t="str">
        <f>IFERROR(N44/M44,"-")</f>
        <v>-</v>
      </c>
      <c r="N49" s="63"/>
      <c r="O49" s="97"/>
      <c r="P49" s="156" t="str">
        <f>IFERROR(P44/O44,"-")</f>
        <v>-</v>
      </c>
      <c r="Q49" s="63"/>
      <c r="R49" s="107"/>
      <c r="S49" s="156" t="str">
        <f>IFERROR(T44/S44,"-")</f>
        <v>-</v>
      </c>
      <c r="T49" s="63"/>
      <c r="U49" s="97"/>
      <c r="V49" s="156" t="str">
        <f>IFERROR(V44/U44,"-")</f>
        <v>-</v>
      </c>
      <c r="W49" s="63"/>
      <c r="X49" s="97"/>
      <c r="Y49" s="97"/>
      <c r="Z49" s="156">
        <f>IFERROR((Z44+AI44)/(X44+AH44),"-")</f>
        <v>0.5304347826</v>
      </c>
      <c r="AA49" s="63"/>
      <c r="AB49" s="158"/>
      <c r="AC49" s="346">
        <f>IFERROR(AQ44/I4,"-")</f>
        <v>0.09793814433</v>
      </c>
      <c r="AD49" s="160"/>
      <c r="AE49" s="161"/>
      <c r="AF49" s="3"/>
      <c r="AG49" s="3"/>
      <c r="AH49" s="162"/>
      <c r="AI49" s="156">
        <f>IFERROR(AD44/AA44,"-")</f>
        <v>0.3142857143</v>
      </c>
      <c r="AJ49" s="63"/>
      <c r="AK49" s="266"/>
      <c r="AL49" s="156" t="str">
        <f>IFERROR(AM44/AI44,"-")</f>
        <v>-</v>
      </c>
      <c r="AM49" s="63"/>
      <c r="AN49" s="3"/>
      <c r="AO49" s="3"/>
      <c r="AP49" s="3"/>
      <c r="AQ49" s="164"/>
      <c r="AR49" s="300">
        <f>IFERROR(G44/(Z44+AI44),"-")</f>
        <v>0</v>
      </c>
      <c r="AS49" s="301" t="str">
        <f>IFERROR(AR44/G44,"-")</f>
        <v>-</v>
      </c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</row>
    <row r="50" ht="15.75" customHeight="1">
      <c r="A50" s="3"/>
      <c r="B50" s="97"/>
      <c r="C50" s="97"/>
      <c r="D50" s="97"/>
      <c r="E50" s="97"/>
      <c r="G50" s="160"/>
      <c r="H50" s="97"/>
      <c r="I50" s="171"/>
      <c r="K50" s="160"/>
      <c r="L50" s="107"/>
      <c r="M50" s="171"/>
      <c r="N50" s="160"/>
      <c r="O50" s="97"/>
      <c r="P50" s="171"/>
      <c r="Q50" s="160"/>
      <c r="R50" s="107"/>
      <c r="S50" s="171"/>
      <c r="T50" s="160"/>
      <c r="U50" s="97"/>
      <c r="V50" s="171"/>
      <c r="W50" s="160"/>
      <c r="X50" s="97"/>
      <c r="Y50" s="97"/>
      <c r="Z50" s="171"/>
      <c r="AA50" s="160"/>
      <c r="AB50" s="158"/>
      <c r="AD50" s="160"/>
      <c r="AE50" s="161"/>
      <c r="AF50" s="3"/>
      <c r="AG50" s="3"/>
      <c r="AH50" s="162"/>
      <c r="AI50" s="171"/>
      <c r="AJ50" s="160"/>
      <c r="AK50" s="266"/>
      <c r="AL50" s="171"/>
      <c r="AM50" s="160"/>
      <c r="AN50" s="3"/>
      <c r="AO50" s="3"/>
      <c r="AP50" s="3"/>
      <c r="AQ50" s="173"/>
      <c r="AR50" s="173"/>
      <c r="AS50" s="17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</row>
    <row r="51" ht="15.0" customHeight="1">
      <c r="A51" s="3"/>
      <c r="B51" s="97"/>
      <c r="C51" s="97"/>
      <c r="D51" s="97"/>
      <c r="E51" s="97"/>
      <c r="F51" s="145"/>
      <c r="G51" s="146"/>
      <c r="H51" s="97"/>
      <c r="I51" s="175"/>
      <c r="J51" s="145"/>
      <c r="K51" s="146"/>
      <c r="L51" s="107"/>
      <c r="M51" s="175"/>
      <c r="N51" s="146"/>
      <c r="O51" s="97"/>
      <c r="P51" s="175"/>
      <c r="Q51" s="146"/>
      <c r="R51" s="107"/>
      <c r="S51" s="175"/>
      <c r="T51" s="146"/>
      <c r="U51" s="97"/>
      <c r="V51" s="175"/>
      <c r="W51" s="146"/>
      <c r="X51" s="97"/>
      <c r="Y51" s="97"/>
      <c r="Z51" s="175"/>
      <c r="AA51" s="146"/>
      <c r="AB51" s="158"/>
      <c r="AC51" s="145"/>
      <c r="AD51" s="146"/>
      <c r="AE51" s="166"/>
      <c r="AF51" s="3"/>
      <c r="AG51" s="3"/>
      <c r="AH51" s="162"/>
      <c r="AI51" s="175"/>
      <c r="AJ51" s="146"/>
      <c r="AK51" s="266"/>
      <c r="AL51" s="175"/>
      <c r="AM51" s="146"/>
      <c r="AN51" s="3"/>
      <c r="AO51" s="3"/>
      <c r="AP51" s="3"/>
      <c r="AQ51" s="177"/>
      <c r="AR51" s="177"/>
      <c r="AS51" s="177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</row>
    <row r="52" ht="15.75" customHeight="1">
      <c r="A52" s="3"/>
      <c r="B52" s="3"/>
      <c r="C52" s="3"/>
      <c r="D52" s="3"/>
      <c r="E52" s="3"/>
      <c r="F52" s="143" t="s">
        <v>132</v>
      </c>
      <c r="G52" s="84"/>
      <c r="H52" s="3"/>
      <c r="I52" s="143" t="s">
        <v>133</v>
      </c>
      <c r="J52" s="84"/>
      <c r="K52" s="85"/>
      <c r="L52" s="107"/>
      <c r="M52" s="143" t="s">
        <v>179</v>
      </c>
      <c r="N52" s="85"/>
      <c r="O52" s="3"/>
      <c r="P52" s="143" t="s">
        <v>180</v>
      </c>
      <c r="Q52" s="84"/>
      <c r="R52" s="107"/>
      <c r="S52" s="143" t="s">
        <v>179</v>
      </c>
      <c r="T52" s="85"/>
      <c r="U52" s="3"/>
      <c r="V52" s="143" t="s">
        <v>180</v>
      </c>
      <c r="W52" s="84"/>
      <c r="X52" s="3"/>
      <c r="Y52" s="3"/>
      <c r="Z52" s="150" t="s">
        <v>134</v>
      </c>
      <c r="AA52" s="84"/>
      <c r="AB52" s="148"/>
      <c r="AC52" s="150" t="s">
        <v>131</v>
      </c>
      <c r="AD52" s="85"/>
      <c r="AE52" s="152"/>
      <c r="AF52" s="3"/>
      <c r="AG52" s="3"/>
      <c r="AH52" s="151"/>
      <c r="AI52" s="150" t="s">
        <v>134</v>
      </c>
      <c r="AJ52" s="84"/>
      <c r="AK52" s="266"/>
      <c r="AL52" s="150" t="s">
        <v>134</v>
      </c>
      <c r="AM52" s="85"/>
      <c r="AN52" s="3"/>
      <c r="AO52" s="3"/>
      <c r="AP52" s="3"/>
      <c r="AQ52" s="148"/>
      <c r="AR52" s="299" t="s">
        <v>182</v>
      </c>
      <c r="AS52" s="299" t="s">
        <v>183</v>
      </c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</row>
    <row r="53" ht="15.75" customHeight="1">
      <c r="A53" s="3"/>
      <c r="B53" s="3"/>
      <c r="C53" s="3"/>
      <c r="D53" s="3"/>
      <c r="E53" s="3"/>
      <c r="F53" s="179">
        <f>IFERROR(I5/(I4),"-")</f>
        <v>3.262886598</v>
      </c>
      <c r="G53" s="63"/>
      <c r="H53" s="3"/>
      <c r="I53" s="180">
        <f>IFERROR(X44/J44,"-")</f>
        <v>0.2275641026</v>
      </c>
      <c r="J53" s="62"/>
      <c r="K53" s="63"/>
      <c r="L53" s="181"/>
      <c r="M53" s="180" t="str">
        <f>IFERROR(O44/N44,"-")</f>
        <v>-</v>
      </c>
      <c r="N53" s="63"/>
      <c r="O53" s="3"/>
      <c r="P53" s="156" t="str">
        <f>IFERROR(Q44/P44,"-")</f>
        <v>-</v>
      </c>
      <c r="Q53" s="63"/>
      <c r="R53" s="107"/>
      <c r="S53" s="180" t="str">
        <f>IFERROR(U44/T44,"-")</f>
        <v>-</v>
      </c>
      <c r="T53" s="63"/>
      <c r="U53" s="3"/>
      <c r="V53" s="156" t="str">
        <f>IFERROR(W44/V44,"-")</f>
        <v>-</v>
      </c>
      <c r="W53" s="63"/>
      <c r="X53" s="3"/>
      <c r="Y53" s="3"/>
      <c r="Z53" s="156">
        <f>IFERROR((AB44+AK44)/(Z44+AI44),"-")</f>
        <v>0.01639344262</v>
      </c>
      <c r="AA53" s="63"/>
      <c r="AB53" s="182"/>
      <c r="AC53" s="156">
        <f>IFERROR(AQ44/(Z44+AI44),"-")</f>
        <v>0.3114754098</v>
      </c>
      <c r="AD53" s="63"/>
      <c r="AE53" s="163"/>
      <c r="AF53" s="3"/>
      <c r="AG53" s="3"/>
      <c r="AH53" s="162"/>
      <c r="AI53" s="156" t="str">
        <f>iferror(AK44/AI44,"-")</f>
        <v>-</v>
      </c>
      <c r="AJ53" s="63"/>
      <c r="AK53" s="266"/>
      <c r="AL53" s="156" t="str">
        <f>IFERROR(AK44/AI44,"-")</f>
        <v>-</v>
      </c>
      <c r="AM53" s="63"/>
      <c r="AN53" s="3"/>
      <c r="AO53" s="3"/>
      <c r="AP53" s="3"/>
      <c r="AQ53" s="184"/>
      <c r="AR53" s="302">
        <f>IFERROR(G44/AQ44,"-")</f>
        <v>0</v>
      </c>
      <c r="AS53" s="303" t="str">
        <f>IFERROR(AS44/G44,"-")</f>
        <v>-</v>
      </c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</row>
    <row r="54" ht="15.75" customHeight="1">
      <c r="A54" s="3"/>
      <c r="B54" s="3"/>
      <c r="C54" s="3"/>
      <c r="D54" s="3"/>
      <c r="E54" s="3"/>
      <c r="G54" s="160"/>
      <c r="H54" s="3"/>
      <c r="I54" s="171"/>
      <c r="K54" s="160"/>
      <c r="L54" s="107"/>
      <c r="M54" s="171"/>
      <c r="N54" s="160"/>
      <c r="O54" s="3"/>
      <c r="P54" s="171"/>
      <c r="Q54" s="160"/>
      <c r="R54" s="55"/>
      <c r="S54" s="171"/>
      <c r="T54" s="160"/>
      <c r="U54" s="3"/>
      <c r="V54" s="171"/>
      <c r="W54" s="160"/>
      <c r="X54" s="3"/>
      <c r="Y54" s="3"/>
      <c r="Z54" s="171"/>
      <c r="AA54" s="160"/>
      <c r="AB54" s="182"/>
      <c r="AC54" s="171"/>
      <c r="AD54" s="160"/>
      <c r="AE54" s="171"/>
      <c r="AF54" s="3"/>
      <c r="AG54" s="3"/>
      <c r="AH54" s="162"/>
      <c r="AI54" s="171"/>
      <c r="AJ54" s="160"/>
      <c r="AK54" s="266"/>
      <c r="AL54" s="171"/>
      <c r="AM54" s="160"/>
      <c r="AN54" s="3"/>
      <c r="AO54" s="3"/>
      <c r="AP54" s="3"/>
      <c r="AQ54" s="173"/>
      <c r="AR54" s="173"/>
      <c r="AS54" s="17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</row>
    <row r="55" ht="15.75" customHeight="1">
      <c r="A55" s="3"/>
      <c r="B55" s="3"/>
      <c r="C55" s="3"/>
      <c r="D55" s="3"/>
      <c r="E55" s="3"/>
      <c r="F55" s="145"/>
      <c r="G55" s="146"/>
      <c r="H55" s="3"/>
      <c r="I55" s="175"/>
      <c r="J55" s="145"/>
      <c r="K55" s="146"/>
      <c r="L55" s="107"/>
      <c r="M55" s="175"/>
      <c r="N55" s="146"/>
      <c r="O55" s="3"/>
      <c r="P55" s="175"/>
      <c r="Q55" s="146"/>
      <c r="R55" s="297"/>
      <c r="S55" s="175"/>
      <c r="T55" s="146"/>
      <c r="U55" s="3"/>
      <c r="V55" s="175"/>
      <c r="W55" s="146"/>
      <c r="X55" s="3"/>
      <c r="Y55" s="3"/>
      <c r="Z55" s="175"/>
      <c r="AA55" s="146"/>
      <c r="AB55" s="182"/>
      <c r="AC55" s="175"/>
      <c r="AD55" s="146"/>
      <c r="AE55" s="175"/>
      <c r="AF55" s="3"/>
      <c r="AG55" s="3"/>
      <c r="AH55" s="162"/>
      <c r="AI55" s="175"/>
      <c r="AJ55" s="146"/>
      <c r="AK55" s="272"/>
      <c r="AL55" s="175"/>
      <c r="AM55" s="146"/>
      <c r="AN55" s="3"/>
      <c r="AO55" s="3"/>
      <c r="AP55" s="3"/>
      <c r="AQ55" s="177"/>
      <c r="AR55" s="177"/>
      <c r="AS55" s="177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</row>
    <row r="56" ht="15.75" customHeight="1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304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10"/>
      <c r="AG56" s="110"/>
      <c r="AH56" s="19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10"/>
      <c r="AU56" s="110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</row>
    <row r="57" ht="15.75" customHeight="1">
      <c r="A57" s="110"/>
      <c r="B57" s="110"/>
      <c r="C57" s="110"/>
      <c r="D57" s="110"/>
      <c r="E57" s="110"/>
      <c r="F57" s="110"/>
      <c r="G57" s="110"/>
      <c r="H57" s="110"/>
      <c r="I57" s="110"/>
      <c r="J57" s="191" t="s">
        <v>136</v>
      </c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93"/>
      <c r="AB57" s="84"/>
      <c r="AC57" s="85"/>
      <c r="AD57" s="190"/>
      <c r="AE57" s="190"/>
      <c r="AF57" s="190"/>
      <c r="AG57" s="19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0"/>
      <c r="AT57" s="110"/>
      <c r="AU57" s="110"/>
      <c r="AV57" s="110"/>
      <c r="AW57" s="110"/>
      <c r="AX57" s="110"/>
      <c r="AY57" s="110"/>
      <c r="AZ57" s="110"/>
      <c r="BA57" s="110"/>
      <c r="BB57" s="110"/>
      <c r="BC57" s="110"/>
      <c r="BD57" s="110"/>
      <c r="BE57" s="110"/>
    </row>
    <row r="58" ht="15.75" customHeight="1">
      <c r="A58" s="110"/>
      <c r="B58" s="110"/>
      <c r="C58" s="110"/>
      <c r="D58" s="110"/>
      <c r="E58" s="110"/>
      <c r="F58" s="110"/>
      <c r="G58" s="110"/>
      <c r="H58" s="110"/>
      <c r="I58" s="110"/>
      <c r="J58" s="194" t="s">
        <v>137</v>
      </c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63"/>
      <c r="AB58" s="62"/>
      <c r="AC58" s="63"/>
      <c r="AD58" s="190"/>
      <c r="AE58" s="190"/>
      <c r="AF58" s="190"/>
      <c r="AG58" s="190"/>
      <c r="AH58" s="110"/>
      <c r="AI58" s="110"/>
      <c r="AJ58" s="110"/>
      <c r="AK58" s="110"/>
      <c r="AL58" s="110"/>
      <c r="AM58" s="110"/>
      <c r="AN58" s="110"/>
      <c r="AO58" s="110"/>
      <c r="AP58" s="110"/>
      <c r="AQ58" s="138"/>
      <c r="AR58" s="84"/>
      <c r="AS58" s="84"/>
      <c r="AT58" s="85"/>
      <c r="AU58" s="110"/>
      <c r="AV58" s="110"/>
      <c r="AW58" s="110"/>
      <c r="AX58" s="110"/>
      <c r="AY58" s="110"/>
      <c r="AZ58" s="110"/>
      <c r="BA58" s="110"/>
      <c r="BB58" s="110"/>
      <c r="BC58" s="110"/>
      <c r="BD58" s="110"/>
      <c r="BE58" s="110"/>
    </row>
    <row r="59" ht="15.75" customHeight="1">
      <c r="A59" s="110"/>
      <c r="B59" s="110"/>
      <c r="C59" s="110"/>
      <c r="D59" s="110"/>
      <c r="E59" s="110"/>
      <c r="F59" s="110"/>
      <c r="G59" s="110"/>
      <c r="H59" s="110"/>
      <c r="I59" s="110"/>
      <c r="J59" s="198" t="s">
        <v>138</v>
      </c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71"/>
      <c r="AC59" s="160"/>
      <c r="AD59" s="190"/>
      <c r="AE59" s="190"/>
      <c r="AF59" s="190"/>
      <c r="AG59" s="190"/>
      <c r="AH59" s="110"/>
      <c r="AI59" s="110"/>
      <c r="AJ59" s="110"/>
      <c r="AK59" s="110"/>
      <c r="AL59" s="110"/>
      <c r="AM59" s="110"/>
      <c r="AN59" s="110"/>
      <c r="AO59" s="110"/>
      <c r="AP59" s="110"/>
      <c r="AQ59" s="152"/>
      <c r="AR59" s="85"/>
      <c r="AS59" s="152"/>
      <c r="AT59" s="85"/>
      <c r="AU59" s="110"/>
      <c r="AV59" s="110"/>
      <c r="AW59" s="110"/>
      <c r="AX59" s="110"/>
      <c r="AY59" s="110"/>
      <c r="AZ59" s="110"/>
      <c r="BA59" s="110"/>
      <c r="BB59" s="110"/>
      <c r="BC59" s="110"/>
      <c r="BD59" s="110"/>
      <c r="BE59" s="110"/>
    </row>
    <row r="60" ht="15.75" customHeight="1">
      <c r="A60" s="110"/>
      <c r="B60" s="110"/>
      <c r="C60" s="110"/>
      <c r="D60" s="110"/>
      <c r="E60" s="110"/>
      <c r="F60" s="110"/>
      <c r="G60" s="110"/>
      <c r="H60" s="110"/>
      <c r="I60" s="110"/>
      <c r="J60" s="20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75"/>
      <c r="AB60" s="145"/>
      <c r="AC60" s="146"/>
      <c r="AD60" s="190"/>
      <c r="AE60" s="190"/>
      <c r="AF60" s="190"/>
      <c r="AG60" s="190"/>
      <c r="AH60" s="110"/>
      <c r="AI60" s="110"/>
      <c r="AJ60" s="110"/>
      <c r="AK60" s="110"/>
      <c r="AL60" s="110"/>
      <c r="AM60" s="110"/>
      <c r="AN60" s="110"/>
      <c r="AO60" s="110"/>
      <c r="AP60" s="110"/>
      <c r="AQ60" s="163"/>
      <c r="AR60" s="63"/>
      <c r="AS60" s="163"/>
      <c r="AT60" s="63"/>
      <c r="AU60" s="110"/>
      <c r="AV60" s="110"/>
      <c r="AW60" s="110"/>
      <c r="AX60" s="110"/>
      <c r="AY60" s="110"/>
      <c r="AZ60" s="110"/>
      <c r="BA60" s="110"/>
      <c r="BB60" s="110"/>
      <c r="BC60" s="110"/>
      <c r="BD60" s="110"/>
      <c r="BE60" s="110"/>
    </row>
    <row r="61" ht="15.75" customHeight="1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  <c r="AA61" s="110"/>
      <c r="AB61" s="110"/>
      <c r="AC61" s="110"/>
      <c r="AD61" s="190"/>
      <c r="AE61" s="190"/>
      <c r="AF61" s="190"/>
      <c r="AG61" s="190"/>
      <c r="AH61" s="110"/>
      <c r="AI61" s="110"/>
      <c r="AJ61" s="110"/>
      <c r="AK61" s="110"/>
      <c r="AL61" s="110"/>
      <c r="AM61" s="110"/>
      <c r="AN61" s="110"/>
      <c r="AO61" s="110"/>
      <c r="AP61" s="110"/>
      <c r="AQ61" s="171"/>
      <c r="AR61" s="160"/>
      <c r="AS61" s="171"/>
      <c r="AT61" s="160"/>
      <c r="AU61" s="110"/>
      <c r="AV61" s="110"/>
      <c r="AW61" s="110"/>
      <c r="AX61" s="110"/>
      <c r="AY61" s="110"/>
      <c r="AZ61" s="110"/>
      <c r="BA61" s="110"/>
      <c r="BB61" s="110"/>
      <c r="BC61" s="110"/>
      <c r="BD61" s="110"/>
      <c r="BE61" s="110"/>
    </row>
    <row r="62" ht="15.75" customHeight="1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90"/>
      <c r="AE62" s="190"/>
      <c r="AF62" s="190"/>
      <c r="AG62" s="190"/>
      <c r="AH62" s="110"/>
      <c r="AI62" s="110"/>
      <c r="AJ62" s="110"/>
      <c r="AK62" s="110"/>
      <c r="AL62" s="110"/>
      <c r="AM62" s="110"/>
      <c r="AN62" s="110"/>
      <c r="AO62" s="110"/>
      <c r="AP62" s="110"/>
      <c r="AQ62" s="175"/>
      <c r="AR62" s="146"/>
      <c r="AS62" s="175"/>
      <c r="AT62" s="146"/>
      <c r="AU62" s="110"/>
      <c r="AV62" s="110"/>
      <c r="AW62" s="110"/>
      <c r="AX62" s="110"/>
      <c r="AY62" s="110"/>
      <c r="AZ62" s="110"/>
      <c r="BA62" s="110"/>
      <c r="BB62" s="110"/>
      <c r="BC62" s="110"/>
      <c r="BD62" s="110"/>
      <c r="BE62" s="110"/>
    </row>
    <row r="63" ht="15.75" customHeight="1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  <c r="AA63" s="110"/>
      <c r="AB63" s="110"/>
      <c r="AC63" s="110"/>
      <c r="AD63" s="190"/>
      <c r="AE63" s="190"/>
      <c r="AF63" s="190"/>
      <c r="AG63" s="190"/>
      <c r="AH63" s="110"/>
      <c r="AI63" s="110"/>
      <c r="AJ63" s="110"/>
      <c r="AK63" s="110"/>
      <c r="AL63" s="110"/>
      <c r="AM63" s="110"/>
      <c r="AN63" s="110"/>
      <c r="AO63" s="110"/>
      <c r="AP63" s="110"/>
      <c r="AQ63" s="152"/>
      <c r="AR63" s="85"/>
      <c r="AS63" s="152"/>
      <c r="AT63" s="85"/>
      <c r="AU63" s="110"/>
      <c r="AV63" s="110"/>
      <c r="AW63" s="110"/>
      <c r="AX63" s="110"/>
      <c r="AY63" s="110"/>
      <c r="AZ63" s="110"/>
      <c r="BA63" s="110"/>
      <c r="BB63" s="110"/>
      <c r="BC63" s="110"/>
      <c r="BD63" s="110"/>
      <c r="BE63" s="110"/>
    </row>
    <row r="64" ht="15.75" customHeight="1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90"/>
      <c r="AE64" s="190"/>
      <c r="AF64" s="190"/>
      <c r="AG64" s="190"/>
      <c r="AH64" s="110"/>
      <c r="AI64" s="110"/>
      <c r="AJ64" s="110"/>
      <c r="AK64" s="110"/>
      <c r="AL64" s="110"/>
      <c r="AM64" s="110"/>
      <c r="AN64" s="110"/>
      <c r="AO64" s="110"/>
      <c r="AP64" s="110"/>
      <c r="AQ64" s="163"/>
      <c r="AR64" s="63"/>
      <c r="AS64" s="167"/>
      <c r="AT64" s="160"/>
      <c r="AU64" s="110"/>
      <c r="AV64" s="110"/>
      <c r="AW64" s="110"/>
      <c r="AX64" s="110"/>
      <c r="AY64" s="110"/>
      <c r="AZ64" s="110"/>
      <c r="BA64" s="110"/>
      <c r="BB64" s="110"/>
      <c r="BC64" s="110"/>
      <c r="BD64" s="110"/>
      <c r="BE64" s="110"/>
    </row>
    <row r="65" ht="15.75" customHeight="1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10"/>
      <c r="AC65" s="110"/>
      <c r="AD65" s="190"/>
      <c r="AE65" s="190"/>
      <c r="AF65" s="190"/>
      <c r="AG65" s="190"/>
      <c r="AH65" s="110"/>
      <c r="AI65" s="110"/>
      <c r="AJ65" s="110"/>
      <c r="AK65" s="110"/>
      <c r="AL65" s="110"/>
      <c r="AM65" s="110"/>
      <c r="AN65" s="110"/>
      <c r="AO65" s="110"/>
      <c r="AP65" s="110"/>
      <c r="AQ65" s="171"/>
      <c r="AR65" s="160"/>
      <c r="AT65" s="160"/>
      <c r="AU65" s="110"/>
      <c r="AV65" s="110"/>
      <c r="AW65" s="110"/>
      <c r="AX65" s="110"/>
      <c r="AY65" s="110"/>
      <c r="AZ65" s="110"/>
      <c r="BA65" s="110"/>
      <c r="BB65" s="110"/>
      <c r="BC65" s="110"/>
      <c r="BD65" s="110"/>
      <c r="BE65" s="110"/>
    </row>
    <row r="66" ht="15.75" customHeight="1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75"/>
      <c r="AR66" s="146"/>
      <c r="AS66" s="145"/>
      <c r="AT66" s="146"/>
      <c r="AU66" s="110"/>
      <c r="AV66" s="110"/>
      <c r="AW66" s="110"/>
      <c r="AX66" s="110"/>
      <c r="AY66" s="110"/>
      <c r="AZ66" s="110"/>
      <c r="BA66" s="110"/>
      <c r="BB66" s="110"/>
      <c r="BC66" s="110"/>
      <c r="BD66" s="110"/>
      <c r="BE66" s="110"/>
    </row>
    <row r="67" ht="15.75" customHeight="1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3">
    <mergeCell ref="S11:W11"/>
    <mergeCell ref="Z11:AF11"/>
    <mergeCell ref="AQ9:AS10"/>
    <mergeCell ref="AQ11:AS11"/>
    <mergeCell ref="G6:H6"/>
    <mergeCell ref="G7:H7"/>
    <mergeCell ref="G8:H8"/>
    <mergeCell ref="G9:H9"/>
    <mergeCell ref="I11:K11"/>
    <mergeCell ref="M11:Q11"/>
    <mergeCell ref="AH11:AO11"/>
    <mergeCell ref="B1:B2"/>
    <mergeCell ref="G2:K2"/>
    <mergeCell ref="A3:B4"/>
    <mergeCell ref="G3:K3"/>
    <mergeCell ref="G4:H4"/>
    <mergeCell ref="A5:B5"/>
    <mergeCell ref="G5:H5"/>
    <mergeCell ref="M48:N48"/>
    <mergeCell ref="P48:Q48"/>
    <mergeCell ref="S48:T48"/>
    <mergeCell ref="V48:W48"/>
    <mergeCell ref="Z48:AA48"/>
    <mergeCell ref="AC48:AD48"/>
    <mergeCell ref="AQ59:AR59"/>
    <mergeCell ref="AS59:AT59"/>
    <mergeCell ref="AQ60:AR62"/>
    <mergeCell ref="AS60:AT62"/>
    <mergeCell ref="AQ63:AR63"/>
    <mergeCell ref="AS63:AT63"/>
    <mergeCell ref="AQ64:AR66"/>
    <mergeCell ref="AS64:AT66"/>
    <mergeCell ref="AE53:AE55"/>
    <mergeCell ref="AI53:AJ55"/>
    <mergeCell ref="AL53:AM55"/>
    <mergeCell ref="AQ53:AQ55"/>
    <mergeCell ref="AR53:AR55"/>
    <mergeCell ref="AS53:AS55"/>
    <mergeCell ref="AQ58:AT58"/>
    <mergeCell ref="AL47:AM47"/>
    <mergeCell ref="AL48:AM48"/>
    <mergeCell ref="AL49:AM51"/>
    <mergeCell ref="AQ49:AQ51"/>
    <mergeCell ref="AR49:AR51"/>
    <mergeCell ref="AS49:AS51"/>
    <mergeCell ref="AL52:AM52"/>
    <mergeCell ref="M47:Q47"/>
    <mergeCell ref="S47:W47"/>
    <mergeCell ref="Z47:AD47"/>
    <mergeCell ref="AI47:AJ47"/>
    <mergeCell ref="AQ47:AS47"/>
    <mergeCell ref="F48:G48"/>
    <mergeCell ref="AI48:AJ48"/>
    <mergeCell ref="V49:W51"/>
    <mergeCell ref="Z49:AA51"/>
    <mergeCell ref="AC49:AD51"/>
    <mergeCell ref="AI49:AJ51"/>
    <mergeCell ref="V52:W52"/>
    <mergeCell ref="Z52:AA52"/>
    <mergeCell ref="AC52:AD52"/>
    <mergeCell ref="AI52:AJ52"/>
    <mergeCell ref="I49:K51"/>
    <mergeCell ref="I52:K52"/>
    <mergeCell ref="F53:G55"/>
    <mergeCell ref="I53:K55"/>
    <mergeCell ref="M53:N55"/>
    <mergeCell ref="I47:K47"/>
    <mergeCell ref="I48:K48"/>
    <mergeCell ref="F49:G51"/>
    <mergeCell ref="M49:N51"/>
    <mergeCell ref="S49:T51"/>
    <mergeCell ref="F52:G52"/>
    <mergeCell ref="M52:N52"/>
    <mergeCell ref="S52:T52"/>
    <mergeCell ref="AA57:AC57"/>
    <mergeCell ref="AA58:AC60"/>
    <mergeCell ref="P49:Q51"/>
    <mergeCell ref="P52:Q52"/>
    <mergeCell ref="P53:Q55"/>
    <mergeCell ref="S53:T55"/>
    <mergeCell ref="V53:W55"/>
    <mergeCell ref="Z53:AA55"/>
    <mergeCell ref="AC53:AD55"/>
  </mergeCells>
  <conditionalFormatting sqref="E13:F43">
    <cfRule type="containsBlanks" dxfId="1" priority="1">
      <formula>LEN(TRIM(E13))=0</formula>
    </cfRule>
  </conditionalFormatting>
  <conditionalFormatting sqref="E13:F43">
    <cfRule type="containsText" dxfId="0" priority="2" operator="containsText" text="Yes">
      <formula>NOT(ISERROR(SEARCH(("Yes"),(E13))))</formula>
    </cfRule>
  </conditionalFormatting>
  <conditionalFormatting sqref="E13:F43">
    <cfRule type="containsText" dxfId="2" priority="3" operator="containsText" text="No">
      <formula>NOT(ISERROR(SEARCH(("No"),(E13))))</formula>
    </cfRule>
  </conditionalFormatting>
  <conditionalFormatting sqref="I49:J51 M49:N51 S49:T51">
    <cfRule type="cellIs" dxfId="0" priority="4" operator="greaterThan">
      <formula>"40%"</formula>
    </cfRule>
  </conditionalFormatting>
  <conditionalFormatting sqref="I49:J51 M49:N51 S49:T51">
    <cfRule type="beginsWith" dxfId="3" priority="5" operator="beginsWith" text="3">
      <formula>LEFT((I49),LEN("3"))=("3")</formula>
    </cfRule>
  </conditionalFormatting>
  <conditionalFormatting sqref="I49:J51 M49:N51 S49:T51">
    <cfRule type="cellIs" dxfId="4" priority="6" operator="lessThan">
      <formula>30</formula>
    </cfRule>
  </conditionalFormatting>
  <conditionalFormatting sqref="I53:J55 M53:N55 S53:T55">
    <cfRule type="cellIs" dxfId="0" priority="7" operator="greaterThan">
      <formula>"15%"</formula>
    </cfRule>
  </conditionalFormatting>
  <conditionalFormatting sqref="I53:J55 M53:N55 S53:T55">
    <cfRule type="cellIs" dxfId="3" priority="8" operator="between">
      <formula>"10%"</formula>
      <formula>"15%"</formula>
    </cfRule>
  </conditionalFormatting>
  <conditionalFormatting sqref="I53:J55 M53:N55 S53:T55">
    <cfRule type="cellIs" dxfId="2" priority="9" operator="lessThan">
      <formula>"10%"</formula>
    </cfRule>
  </conditionalFormatting>
  <conditionalFormatting sqref="P49:Q51 V49:W51">
    <cfRule type="cellIs" dxfId="0" priority="10" operator="greaterThan">
      <formula>"90%"</formula>
    </cfRule>
  </conditionalFormatting>
  <conditionalFormatting sqref="P49:Q51 V49:W51">
    <cfRule type="cellIs" dxfId="1" priority="11" operator="between">
      <formula>"80%"</formula>
      <formula>"90%"</formula>
    </cfRule>
  </conditionalFormatting>
  <conditionalFormatting sqref="P53:Q55 V53:W55">
    <cfRule type="cellIs" dxfId="0" priority="12" operator="greaterThan">
      <formula>"60%"</formula>
    </cfRule>
  </conditionalFormatting>
  <conditionalFormatting sqref="P53:Q55 V53:W55">
    <cfRule type="cellIs" dxfId="1" priority="13" operator="between">
      <formula>"40%"</formula>
      <formula>"60%"</formula>
    </cfRule>
  </conditionalFormatting>
  <conditionalFormatting sqref="P53:Q55 V53:W55">
    <cfRule type="cellIs" dxfId="2" priority="14" operator="lessThan">
      <formula>"40%"</formula>
    </cfRule>
  </conditionalFormatting>
  <conditionalFormatting sqref="P49:Q51 V49">
    <cfRule type="cellIs" dxfId="2" priority="15" operator="lessThan">
      <formula>"80%"</formula>
    </cfRule>
  </conditionalFormatting>
  <conditionalFormatting sqref="F49:G51">
    <cfRule type="cellIs" dxfId="0" priority="16" operator="lessThan">
      <formula>25</formula>
    </cfRule>
  </conditionalFormatting>
  <conditionalFormatting sqref="F49:G51">
    <cfRule type="cellIs" dxfId="1" priority="17" operator="between">
      <formula>25.1</formula>
      <formula>35</formula>
    </cfRule>
  </conditionalFormatting>
  <conditionalFormatting sqref="F53:G55">
    <cfRule type="cellIs" dxfId="0" priority="18" operator="greaterThan">
      <formula>"125%"</formula>
    </cfRule>
  </conditionalFormatting>
  <conditionalFormatting sqref="F53:G55">
    <cfRule type="cellIs" dxfId="1" priority="19" operator="between">
      <formula>"100%"</formula>
      <formula>"124.90%"</formula>
    </cfRule>
  </conditionalFormatting>
  <conditionalFormatting sqref="F53:G55">
    <cfRule type="cellIs" dxfId="2" priority="20" operator="lessThan">
      <formula>"99.90%"</formula>
    </cfRule>
  </conditionalFormatting>
  <conditionalFormatting sqref="Z49:AA51">
    <cfRule type="cellIs" dxfId="0" priority="21" operator="greaterThan">
      <formula>"85%"</formula>
    </cfRule>
  </conditionalFormatting>
  <conditionalFormatting sqref="Z49:AA51">
    <cfRule type="cellIs" dxfId="1" priority="22" operator="between">
      <formula>"70%"</formula>
      <formula>"84.90%"</formula>
    </cfRule>
  </conditionalFormatting>
  <conditionalFormatting sqref="Z49:AA51">
    <cfRule type="cellIs" dxfId="2" priority="23" operator="lessThan">
      <formula>"69.90%"</formula>
    </cfRule>
  </conditionalFormatting>
  <conditionalFormatting sqref="AB53:AD55 AH49:AI49 AL49">
    <cfRule type="cellIs" dxfId="0" priority="24" operator="greaterThan">
      <formula>"30%"</formula>
    </cfRule>
  </conditionalFormatting>
  <conditionalFormatting sqref="AB53:AD55 AH49:AI49 AL49">
    <cfRule type="cellIs" dxfId="1" priority="25" operator="between">
      <formula>"20%"</formula>
      <formula>"29.90%"</formula>
    </cfRule>
  </conditionalFormatting>
  <conditionalFormatting sqref="AB53:AD55 AH49:AI49 AL49">
    <cfRule type="cellIs" dxfId="2" priority="26" operator="lessThan">
      <formula>"19.99%"</formula>
    </cfRule>
  </conditionalFormatting>
  <conditionalFormatting sqref="Z53:AA55 AH53:AI53 AL53">
    <cfRule type="cellIs" dxfId="0" priority="27" operator="greaterThan">
      <formula>"80%"</formula>
    </cfRule>
  </conditionalFormatting>
  <conditionalFormatting sqref="Z53:AA55 AH53:AI53 AL53">
    <cfRule type="cellIs" dxfId="1" priority="28" operator="between">
      <formula>"70%"</formula>
      <formula>"79.99%"</formula>
    </cfRule>
  </conditionalFormatting>
  <conditionalFormatting sqref="Z53:AA55 AH53:AI53 AL53">
    <cfRule type="cellIs" dxfId="2" priority="29" operator="lessThan">
      <formula>"69.99%"</formula>
    </cfRule>
  </conditionalFormatting>
  <conditionalFormatting sqref="AQ49:AQ51">
    <cfRule type="cellIs" dxfId="0" priority="30" operator="lessThan">
      <formula>150</formula>
    </cfRule>
  </conditionalFormatting>
  <conditionalFormatting sqref="AQ49:AQ51">
    <cfRule type="cellIs" dxfId="1" priority="31" operator="between">
      <formula>150.01</formula>
      <formula>250</formula>
    </cfRule>
  </conditionalFormatting>
  <conditionalFormatting sqref="AQ49:AQ51">
    <cfRule type="cellIs" dxfId="2" priority="32" operator="greaterThan">
      <formula>250.01</formula>
    </cfRule>
  </conditionalFormatting>
  <conditionalFormatting sqref="AR49:AR51">
    <cfRule type="cellIs" dxfId="0" priority="33" operator="lessThan">
      <formula>300</formula>
    </cfRule>
  </conditionalFormatting>
  <conditionalFormatting sqref="AR49:AR51">
    <cfRule type="cellIs" dxfId="1" priority="34" operator="between">
      <formula>300.01</formula>
      <formula>400</formula>
    </cfRule>
  </conditionalFormatting>
  <conditionalFormatting sqref="AR49:AR51">
    <cfRule type="cellIs" dxfId="2" priority="35" operator="greaterThan">
      <formula>400.01</formula>
    </cfRule>
  </conditionalFormatting>
  <conditionalFormatting sqref="AS49:AS51">
    <cfRule type="cellIs" dxfId="0" priority="36" operator="greaterThan">
      <formula>"120%"</formula>
    </cfRule>
  </conditionalFormatting>
  <conditionalFormatting sqref="AS49:AS51">
    <cfRule type="cellIs" dxfId="1" priority="37" operator="between">
      <formula>"100%"</formula>
      <formula>"119.99%"</formula>
    </cfRule>
  </conditionalFormatting>
  <conditionalFormatting sqref="AS49:AS51">
    <cfRule type="cellIs" dxfId="2" priority="38" operator="lessThan">
      <formula>"99.99%"</formula>
    </cfRule>
  </conditionalFormatting>
  <conditionalFormatting sqref="AS53:AS55">
    <cfRule type="cellIs" dxfId="0" priority="39" operator="greaterThan">
      <formula>"500%"</formula>
    </cfRule>
  </conditionalFormatting>
  <conditionalFormatting sqref="AS53:AS55">
    <cfRule type="cellIs" dxfId="1" priority="40" operator="between">
      <formula>"250%"</formula>
      <formula>"499.99%"</formula>
    </cfRule>
  </conditionalFormatting>
  <conditionalFormatting sqref="AS53:AS55">
    <cfRule type="cellIs" dxfId="2" priority="41" operator="lessThan">
      <formula>"249.99%"</formula>
    </cfRule>
  </conditionalFormatting>
  <conditionalFormatting sqref="F49:G51">
    <cfRule type="cellIs" dxfId="2" priority="42" operator="greaterThan">
      <formula>35.01</formula>
    </cfRule>
  </conditionalFormatting>
  <dataValidations>
    <dataValidation type="list" allowBlank="1" sqref="E13:F43">
      <formula1>"Yes,No"</formula1>
    </dataValidation>
  </dataValidations>
  <hyperlinks>
    <hyperlink r:id="rId2" ref="A3"/>
  </hyperlinks>
  <drawing r:id="rId3"/>
  <legacyDrawing r:id="rId4"/>
</worksheet>
</file>