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5600" windowHeight="11760" activeTab="1"/>
  </bookViews>
  <sheets>
    <sheet name="Master Values" sheetId="1" r:id="rId1"/>
    <sheet name="Staff Detail" sheetId="11" r:id="rId2"/>
  </sheets>
  <calcPr calcId="145621"/>
</workbook>
</file>

<file path=xl/calcChain.xml><?xml version="1.0" encoding="utf-8"?>
<calcChain xmlns="http://schemas.openxmlformats.org/spreadsheetml/2006/main">
  <c r="H19" i="11" l="1"/>
  <c r="H21" i="11"/>
  <c r="H22" i="11" s="1"/>
  <c r="H23" i="11" s="1"/>
  <c r="H18" i="11"/>
  <c r="H20" i="11" s="1"/>
  <c r="H24" i="11" s="1"/>
  <c r="H7" i="11"/>
  <c r="B21" i="11"/>
  <c r="C21" i="11"/>
  <c r="D21" i="11"/>
  <c r="E21" i="11"/>
  <c r="F21" i="11"/>
  <c r="G21" i="11"/>
  <c r="B23" i="11"/>
  <c r="C23" i="11"/>
  <c r="D23" i="11"/>
  <c r="E23" i="11"/>
  <c r="F23" i="11"/>
  <c r="G23" i="11"/>
  <c r="C1" i="11" l="1"/>
  <c r="D1" i="11" s="1"/>
  <c r="E1" i="11" s="1"/>
  <c r="F1" i="11" s="1"/>
  <c r="G1" i="11" s="1"/>
  <c r="C7" i="11"/>
  <c r="D7" i="11"/>
  <c r="E7" i="11"/>
  <c r="F7" i="11"/>
  <c r="G7" i="11"/>
  <c r="C19" i="11"/>
  <c r="D19" i="11"/>
  <c r="E19" i="11"/>
  <c r="F19" i="11"/>
  <c r="C18" i="11"/>
  <c r="D18" i="11"/>
  <c r="E18" i="11"/>
  <c r="F18" i="11"/>
  <c r="G18" i="11"/>
  <c r="G19" i="11"/>
  <c r="G20" i="11" s="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H39" i="11" s="1"/>
  <c r="C44" i="11"/>
  <c r="D44" i="11"/>
  <c r="E44" i="11"/>
  <c r="F44" i="11"/>
  <c r="G44" i="11"/>
  <c r="H44" i="11"/>
  <c r="B25" i="11"/>
  <c r="C20" i="11" l="1"/>
  <c r="F20" i="11"/>
  <c r="F38" i="11" s="1"/>
  <c r="D20" i="11"/>
  <c r="D24" i="11" s="1"/>
  <c r="E20" i="11"/>
  <c r="F24" i="11"/>
  <c r="G24" i="11"/>
  <c r="G38" i="11"/>
  <c r="G41" i="11" s="1"/>
  <c r="E24" i="11"/>
  <c r="E38" i="11"/>
  <c r="E41" i="11" s="1"/>
  <c r="C24" i="11"/>
  <c r="C38" i="11"/>
  <c r="C41" i="11" s="1"/>
  <c r="B44" i="11"/>
  <c r="B29" i="11"/>
  <c r="B28" i="11"/>
  <c r="B27" i="11"/>
  <c r="B26" i="11"/>
  <c r="B7" i="11"/>
  <c r="B18" i="11" s="1"/>
  <c r="F41" i="11" l="1"/>
  <c r="F15" i="11" s="1"/>
  <c r="F22" i="11" s="1"/>
  <c r="D38" i="11"/>
  <c r="F14" i="11"/>
  <c r="E14" i="11"/>
  <c r="E15" i="11"/>
  <c r="G14" i="11"/>
  <c r="G15" i="11"/>
  <c r="C14" i="11"/>
  <c r="C15" i="11"/>
  <c r="B30" i="11"/>
  <c r="B32" i="11" s="1"/>
  <c r="B19" i="11"/>
  <c r="B20" i="11" s="1"/>
  <c r="B24" i="11" s="1"/>
  <c r="D41" i="11" l="1"/>
  <c r="D15" i="11" s="1"/>
  <c r="D22" i="11" s="1"/>
  <c r="C22" i="11"/>
  <c r="G22" i="11"/>
  <c r="E22" i="11"/>
  <c r="D14" i="11"/>
  <c r="B31" i="11"/>
  <c r="B36" i="11" s="1"/>
  <c r="B37" i="11" s="1"/>
  <c r="B33" i="11" l="1"/>
  <c r="B34" i="11" s="1"/>
  <c r="B35" i="11" s="1"/>
  <c r="B38" i="11" s="1"/>
  <c r="B41" i="11" s="1"/>
  <c r="B14" i="11" l="1"/>
  <c r="B15" i="11"/>
  <c r="B22" i="11" l="1"/>
  <c r="H38" i="11" l="1"/>
  <c r="H41" i="11" s="1"/>
  <c r="H15" i="11"/>
  <c r="H14" i="11" l="1"/>
</calcChain>
</file>

<file path=xl/sharedStrings.xml><?xml version="1.0" encoding="utf-8"?>
<sst xmlns="http://schemas.openxmlformats.org/spreadsheetml/2006/main" count="55" uniqueCount="47">
  <si>
    <t>Holiday, Vacation, Sick - Annual Hours</t>
  </si>
  <si>
    <t>Turnover Rate - Annual Percent</t>
  </si>
  <si>
    <t>Paid Breaks - Hours per reps per week</t>
  </si>
  <si>
    <t>Weekly Training Hours (15 Minutes)</t>
  </si>
  <si>
    <t>Weekly Coaching Hours (15 Minutes)</t>
  </si>
  <si>
    <t>Adherence Rate</t>
  </si>
  <si>
    <t>Occupancy Rate</t>
  </si>
  <si>
    <t>Front Line FTE Required</t>
  </si>
  <si>
    <t>Total Hours Available to Schedule</t>
  </si>
  <si>
    <t>Weighted Average Handle Time</t>
  </si>
  <si>
    <t>Inbound Call Hours</t>
  </si>
  <si>
    <t>TOTAL WORKLOAD HOURS</t>
  </si>
  <si>
    <t>Not In The Building</t>
  </si>
  <si>
    <t>% Present</t>
  </si>
  <si>
    <t>Scheduled Rate</t>
  </si>
  <si>
    <t>Occupancy %</t>
  </si>
  <si>
    <t>Total Random</t>
  </si>
  <si>
    <t>Design Factor - Off Phone Work</t>
  </si>
  <si>
    <t>Total Payroll Hours/FTE/week</t>
  </si>
  <si>
    <t># Payroll Days</t>
  </si>
  <si>
    <t># Hours/FTE/Day</t>
  </si>
  <si>
    <t>Paid Breaks (30min Bks per day)</t>
  </si>
  <si>
    <t>Weekly Training (3 min per day)</t>
  </si>
  <si>
    <t>Weekly Coaching (3 min per day)</t>
  </si>
  <si>
    <t>Call type 1</t>
  </si>
  <si>
    <t>Chat 1</t>
  </si>
  <si>
    <t xml:space="preserve">Email 1 </t>
  </si>
  <si>
    <t xml:space="preserve">Back Office 1 </t>
  </si>
  <si>
    <t xml:space="preserve">Outbound 1 </t>
  </si>
  <si>
    <t>Chat 1 - AHT</t>
  </si>
  <si>
    <t>Email 1  - AHT</t>
  </si>
  <si>
    <t>Back Office 1  - AHT</t>
  </si>
  <si>
    <t>Outbound 1  - AHT</t>
  </si>
  <si>
    <t>All Work Type  Summary</t>
  </si>
  <si>
    <t>Call type 1 -  AHT</t>
  </si>
  <si>
    <t>Design Factor - Inbound Calls and Chat</t>
  </si>
  <si>
    <t>Staff Ratio - Inbound Calls and Chat</t>
  </si>
  <si>
    <t>Staff Ratio - Email/Back Office</t>
  </si>
  <si>
    <t>Inbound Calls and Chat</t>
  </si>
  <si>
    <t>Total Workload Pieces</t>
  </si>
  <si>
    <t>Total Run Rate Work (Email, Outbound, Back)</t>
  </si>
  <si>
    <t xml:space="preserve"> </t>
  </si>
  <si>
    <t>Total Run Rate Hours</t>
  </si>
  <si>
    <t>Staffing Hours Required - Inbound Work</t>
  </si>
  <si>
    <t>Staffing Hours Required - Run Rate Work</t>
  </si>
  <si>
    <t xml:space="preserve">Total Incoming Workload to Staff </t>
  </si>
  <si>
    <t xml:space="preserve">Training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</si>
</sst>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;@"/>
    <numFmt numFmtId="165" formatCode="_(* #,##0_);_(* \(#,##0\);_(* &quot;-&quot;??_);_(@_)"/>
  </numFmts>
  <fonts count="15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i/>
      <u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4">
    <xf numFmtId="0" fontId="0" fillId="0" borderId="0" xfId="0" applyAlignment="1">
      <alignment wrapText="1"/>
    </xf>
    <xf numFmtId="0" fontId="1" fillId="0" borderId="1" xfId="0" applyFont="1" applyBorder="1"/>
    <xf numFmtId="0" fontId="2" fillId="3" borderId="2" xfId="0" applyFont="1" applyFill="1" applyBorder="1" applyAlignment="1">
      <alignment wrapText="1"/>
    </xf>
    <xf numFmtId="3" fontId="3" fillId="4" borderId="3" xfId="0" applyNumberFormat="1" applyFont="1" applyFill="1" applyBorder="1"/>
    <xf numFmtId="0" fontId="4" fillId="6" borderId="4" xfId="0" applyFont="1" applyFill="1" applyBorder="1"/>
    <xf numFmtId="0" fontId="5" fillId="8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4" fontId="8" fillId="12" borderId="6" xfId="0" applyNumberFormat="1" applyFont="1" applyFill="1" applyBorder="1"/>
    <xf numFmtId="10" fontId="9" fillId="13" borderId="7" xfId="0" applyNumberFormat="1" applyFont="1" applyFill="1" applyBorder="1"/>
    <xf numFmtId="0" fontId="6" fillId="0" borderId="0" xfId="0" applyFont="1" applyAlignment="1">
      <alignment wrapText="1"/>
    </xf>
    <xf numFmtId="0" fontId="10" fillId="14" borderId="8" xfId="0" applyFont="1" applyFill="1" applyBorder="1"/>
    <xf numFmtId="0" fontId="1" fillId="0" borderId="8" xfId="0" applyFont="1" applyBorder="1"/>
    <xf numFmtId="164" fontId="6" fillId="0" borderId="8" xfId="0" applyNumberFormat="1" applyFont="1" applyBorder="1" applyAlignment="1">
      <alignment horizontal="center" wrapText="1"/>
    </xf>
    <xf numFmtId="0" fontId="6" fillId="0" borderId="8" xfId="0" applyFont="1" applyBorder="1"/>
    <xf numFmtId="0" fontId="10" fillId="0" borderId="8" xfId="0" applyFont="1" applyBorder="1"/>
    <xf numFmtId="0" fontId="11" fillId="0" borderId="8" xfId="0" applyFont="1" applyBorder="1"/>
    <xf numFmtId="3" fontId="11" fillId="0" borderId="8" xfId="0" applyNumberFormat="1" applyFont="1" applyBorder="1"/>
    <xf numFmtId="9" fontId="11" fillId="0" borderId="8" xfId="0" applyNumberFormat="1" applyFont="1" applyBorder="1"/>
    <xf numFmtId="2" fontId="10" fillId="14" borderId="8" xfId="0" applyNumberFormat="1" applyFont="1" applyFill="1" applyBorder="1"/>
    <xf numFmtId="3" fontId="10" fillId="14" borderId="8" xfId="0" applyNumberFormat="1" applyFont="1" applyFill="1" applyBorder="1"/>
    <xf numFmtId="0" fontId="6" fillId="0" borderId="8" xfId="0" applyFont="1" applyBorder="1" applyAlignment="1">
      <alignment wrapText="1"/>
    </xf>
    <xf numFmtId="0" fontId="12" fillId="0" borderId="8" xfId="0" applyFont="1" applyBorder="1"/>
    <xf numFmtId="0" fontId="6" fillId="9" borderId="8" xfId="0" applyFont="1" applyFill="1" applyBorder="1" applyAlignment="1">
      <alignment wrapText="1"/>
    </xf>
    <xf numFmtId="0" fontId="6" fillId="11" borderId="8" xfId="0" applyFont="1" applyFill="1" applyBorder="1"/>
    <xf numFmtId="3" fontId="6" fillId="7" borderId="8" xfId="0" applyNumberFormat="1" applyFont="1" applyFill="1" applyBorder="1"/>
    <xf numFmtId="1" fontId="6" fillId="5" borderId="8" xfId="0" applyNumberFormat="1" applyFont="1" applyFill="1" applyBorder="1"/>
    <xf numFmtId="0" fontId="13" fillId="0" borderId="8" xfId="0" applyFont="1" applyBorder="1"/>
    <xf numFmtId="10" fontId="6" fillId="10" borderId="8" xfId="0" applyNumberFormat="1" applyFont="1" applyFill="1" applyBorder="1"/>
    <xf numFmtId="2" fontId="6" fillId="2" borderId="8" xfId="0" applyNumberFormat="1" applyFont="1" applyFill="1" applyBorder="1"/>
    <xf numFmtId="0" fontId="6" fillId="0" borderId="8" xfId="0" applyFont="1" applyBorder="1" applyAlignment="1">
      <alignment horizontal="left"/>
    </xf>
    <xf numFmtId="165" fontId="6" fillId="0" borderId="8" xfId="1" applyNumberFormat="1" applyFont="1" applyBorder="1"/>
    <xf numFmtId="165" fontId="6" fillId="11" borderId="8" xfId="0" applyNumberFormat="1" applyFont="1" applyFill="1" applyBorder="1"/>
    <xf numFmtId="165" fontId="6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809625</xdr:colOff>
      <xdr:row>52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48</xdr:row>
      <xdr:rowOff>190500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79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904875</xdr:colOff>
      <xdr:row>31</xdr:row>
      <xdr:rowOff>47625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0" y="0"/>
          <a:ext cx="96393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904875</xdr:colOff>
      <xdr:row>31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915525" cy="10458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904875</xdr:colOff>
      <xdr:row>30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12811125" cy="10639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904875</xdr:colOff>
      <xdr:row>30</xdr:row>
      <xdr:rowOff>47625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12811125" cy="10639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904875</xdr:colOff>
      <xdr:row>30</xdr:row>
      <xdr:rowOff>47625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12811125" cy="10639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904875</xdr:colOff>
      <xdr:row>30</xdr:row>
      <xdr:rowOff>47625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2811125" cy="10639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8" sqref="A8"/>
    </sheetView>
  </sheetViews>
  <sheetFormatPr defaultColWidth="17.140625" defaultRowHeight="12.75" customHeight="1" x14ac:dyDescent="0.2"/>
  <cols>
    <col min="1" max="1" width="53" customWidth="1"/>
    <col min="2" max="2" width="9.140625" customWidth="1"/>
  </cols>
  <sheetData>
    <row r="1" spans="1:2" ht="15.75" x14ac:dyDescent="0.25">
      <c r="A1" s="1" t="s">
        <v>0</v>
      </c>
      <c r="B1" s="4">
        <v>200</v>
      </c>
    </row>
    <row r="2" spans="1:2" ht="15.75" x14ac:dyDescent="0.25">
      <c r="A2" s="1" t="s">
        <v>1</v>
      </c>
      <c r="B2" s="9">
        <v>0.45</v>
      </c>
    </row>
    <row r="3" spans="1:2" ht="15.75" x14ac:dyDescent="0.25">
      <c r="A3" s="1" t="s">
        <v>2</v>
      </c>
      <c r="B3" s="4">
        <v>2.5</v>
      </c>
    </row>
    <row r="4" spans="1:2" ht="15.75" x14ac:dyDescent="0.25">
      <c r="A4" s="1" t="s">
        <v>3</v>
      </c>
      <c r="B4" s="8">
        <v>0.25</v>
      </c>
    </row>
    <row r="5" spans="1:2" ht="15.75" x14ac:dyDescent="0.25">
      <c r="A5" s="1" t="s">
        <v>4</v>
      </c>
      <c r="B5" s="8">
        <v>0.25</v>
      </c>
    </row>
    <row r="6" spans="1:2" ht="15.75" x14ac:dyDescent="0.25">
      <c r="A6" s="1" t="s">
        <v>5</v>
      </c>
      <c r="B6" s="9">
        <v>0.92</v>
      </c>
    </row>
    <row r="7" spans="1:2" ht="15.75" x14ac:dyDescent="0.25">
      <c r="A7" s="1" t="s">
        <v>46</v>
      </c>
      <c r="B7" s="3">
        <v>40</v>
      </c>
    </row>
    <row r="8" spans="1:2" ht="15.75" x14ac:dyDescent="0.25">
      <c r="A8" s="6"/>
      <c r="B8" s="2"/>
    </row>
    <row r="9" spans="1:2" ht="15.75" x14ac:dyDescent="0.25">
      <c r="A9" s="7"/>
      <c r="B9" s="5"/>
    </row>
    <row r="10" spans="1:2" ht="15.75" x14ac:dyDescent="0.25">
      <c r="A10" s="7"/>
      <c r="B10" s="5"/>
    </row>
    <row r="11" spans="1:2" ht="15.75" x14ac:dyDescent="0.25">
      <c r="A11" s="7"/>
      <c r="B11" s="5"/>
    </row>
    <row r="12" spans="1:2" ht="15.75" x14ac:dyDescent="0.25">
      <c r="A12" s="7"/>
      <c r="B12" s="5"/>
    </row>
    <row r="13" spans="1:2" ht="15.75" x14ac:dyDescent="0.25">
      <c r="A13" s="7"/>
      <c r="B13" s="5"/>
    </row>
    <row r="14" spans="1:2" ht="15.75" x14ac:dyDescent="0.25">
      <c r="A14" s="7"/>
      <c r="B14" s="5"/>
    </row>
    <row r="15" spans="1:2" ht="15.75" x14ac:dyDescent="0.25">
      <c r="A15" s="7"/>
      <c r="B15" s="5"/>
    </row>
    <row r="16" spans="1:2" ht="15.75" x14ac:dyDescent="0.25">
      <c r="A16" s="7"/>
      <c r="B16" s="5"/>
    </row>
    <row r="17" spans="1:2" ht="15.75" x14ac:dyDescent="0.25">
      <c r="A17" s="7"/>
      <c r="B17" s="5"/>
    </row>
    <row r="18" spans="1:2" ht="15.75" x14ac:dyDescent="0.25">
      <c r="A18" s="7"/>
      <c r="B18" s="5"/>
    </row>
    <row r="19" spans="1:2" ht="15.75" x14ac:dyDescent="0.25">
      <c r="A19" s="7"/>
      <c r="B19" s="5"/>
    </row>
    <row r="20" spans="1:2" ht="15.75" x14ac:dyDescent="0.25">
      <c r="A20" s="7"/>
      <c r="B20" s="5"/>
    </row>
    <row r="21" spans="1:2" ht="15.75" x14ac:dyDescent="0.25">
      <c r="A21" s="7"/>
      <c r="B21" s="5"/>
    </row>
    <row r="22" spans="1:2" ht="15.75" x14ac:dyDescent="0.25">
      <c r="A22" s="7"/>
      <c r="B22" s="5"/>
    </row>
    <row r="23" spans="1:2" ht="15.75" x14ac:dyDescent="0.25">
      <c r="A23" s="7"/>
      <c r="B23" s="5"/>
    </row>
    <row r="24" spans="1:2" ht="15.75" x14ac:dyDescent="0.25">
      <c r="A24" s="7"/>
      <c r="B24" s="5"/>
    </row>
    <row r="25" spans="1:2" ht="15.75" x14ac:dyDescent="0.25">
      <c r="A25" s="7"/>
      <c r="B25" s="5"/>
    </row>
    <row r="26" spans="1:2" ht="15.75" x14ac:dyDescent="0.25">
      <c r="A26" s="7"/>
      <c r="B26" s="5"/>
    </row>
    <row r="27" spans="1:2" ht="15.75" x14ac:dyDescent="0.25">
      <c r="A27" s="7"/>
      <c r="B27" s="5"/>
    </row>
    <row r="28" spans="1:2" ht="15.75" x14ac:dyDescent="0.25">
      <c r="A28" s="7"/>
      <c r="B28" s="5"/>
    </row>
    <row r="29" spans="1:2" ht="15.75" x14ac:dyDescent="0.25">
      <c r="A29" s="7"/>
      <c r="B29" s="5"/>
    </row>
    <row r="30" spans="1:2" ht="15.75" x14ac:dyDescent="0.25">
      <c r="A30" s="7"/>
      <c r="B30" s="5"/>
    </row>
    <row r="31" spans="1:2" ht="15.75" x14ac:dyDescent="0.25">
      <c r="A31" s="7"/>
      <c r="B31" s="5"/>
    </row>
    <row r="32" spans="1:2" ht="15.75" x14ac:dyDescent="0.25">
      <c r="A32" s="7"/>
      <c r="B32" s="5"/>
    </row>
    <row r="33" spans="1:2" ht="15.75" x14ac:dyDescent="0.25">
      <c r="A33" s="7"/>
      <c r="B33" s="5"/>
    </row>
    <row r="34" spans="1:2" ht="15.75" x14ac:dyDescent="0.25">
      <c r="A34" s="7"/>
      <c r="B34" s="5"/>
    </row>
    <row r="35" spans="1:2" ht="15.75" x14ac:dyDescent="0.25">
      <c r="A35" s="7"/>
      <c r="B35" s="5"/>
    </row>
    <row r="36" spans="1:2" ht="15.75" x14ac:dyDescent="0.25">
      <c r="A36" s="7"/>
      <c r="B36" s="5"/>
    </row>
    <row r="37" spans="1:2" ht="15.75" x14ac:dyDescent="0.25">
      <c r="A37" s="7"/>
      <c r="B37" s="5"/>
    </row>
    <row r="38" spans="1:2" ht="15.75" x14ac:dyDescent="0.25">
      <c r="A38" s="7"/>
      <c r="B38" s="5"/>
    </row>
    <row r="39" spans="1:2" ht="15.75" x14ac:dyDescent="0.25">
      <c r="A39" s="7"/>
      <c r="B39" s="5"/>
    </row>
    <row r="40" spans="1:2" ht="15.75" x14ac:dyDescent="0.25">
      <c r="A40" s="7"/>
      <c r="B40" s="5"/>
    </row>
    <row r="41" spans="1:2" ht="15.75" x14ac:dyDescent="0.25">
      <c r="A41" s="7"/>
      <c r="B41" s="5"/>
    </row>
    <row r="42" spans="1:2" ht="15.75" x14ac:dyDescent="0.25">
      <c r="A42" s="7"/>
      <c r="B42" s="5"/>
    </row>
    <row r="43" spans="1:2" ht="15.75" x14ac:dyDescent="0.25">
      <c r="A43" s="7"/>
      <c r="B43" s="5"/>
    </row>
    <row r="44" spans="1:2" ht="15.75" x14ac:dyDescent="0.25">
      <c r="A44" s="7"/>
      <c r="B44" s="5"/>
    </row>
    <row r="45" spans="1:2" ht="15.75" x14ac:dyDescent="0.25">
      <c r="A45" s="7"/>
      <c r="B45" s="5"/>
    </row>
    <row r="46" spans="1:2" ht="15.75" x14ac:dyDescent="0.25">
      <c r="A46" s="7"/>
      <c r="B46" s="5"/>
    </row>
    <row r="47" spans="1:2" ht="15.75" x14ac:dyDescent="0.25">
      <c r="A47" s="7"/>
      <c r="B47" s="5"/>
    </row>
    <row r="48" spans="1:2" ht="15.75" x14ac:dyDescent="0.25">
      <c r="A48" s="7"/>
      <c r="B48" s="5"/>
    </row>
    <row r="49" spans="1:2" ht="15.75" x14ac:dyDescent="0.25">
      <c r="A49" s="7"/>
      <c r="B49" s="5"/>
    </row>
    <row r="50" spans="1:2" ht="15.75" x14ac:dyDescent="0.25">
      <c r="A50" s="7"/>
      <c r="B50" s="5"/>
    </row>
    <row r="51" spans="1:2" ht="15.75" x14ac:dyDescent="0.25">
      <c r="A51" s="7"/>
      <c r="B51" s="5"/>
    </row>
    <row r="52" spans="1:2" ht="15.75" x14ac:dyDescent="0.25">
      <c r="A52" s="7"/>
      <c r="B52" s="5"/>
    </row>
    <row r="53" spans="1:2" ht="15.75" x14ac:dyDescent="0.25">
      <c r="A53" s="7"/>
      <c r="B53" s="5"/>
    </row>
    <row r="54" spans="1:2" ht="15.75" x14ac:dyDescent="0.25">
      <c r="A54" s="7"/>
      <c r="B54" s="5"/>
    </row>
    <row r="55" spans="1:2" ht="15.75" x14ac:dyDescent="0.25">
      <c r="A55" s="7"/>
      <c r="B55" s="5"/>
    </row>
    <row r="56" spans="1:2" ht="15.75" x14ac:dyDescent="0.25">
      <c r="A56" s="7"/>
      <c r="B56" s="5"/>
    </row>
    <row r="57" spans="1:2" ht="15.75" x14ac:dyDescent="0.25">
      <c r="A57" s="7"/>
      <c r="B57" s="5"/>
    </row>
    <row r="58" spans="1:2" ht="15.75" x14ac:dyDescent="0.25">
      <c r="A58" s="7"/>
      <c r="B58" s="5"/>
    </row>
    <row r="59" spans="1:2" ht="15.75" x14ac:dyDescent="0.25">
      <c r="A59" s="7"/>
      <c r="B59" s="5"/>
    </row>
    <row r="60" spans="1:2" ht="15.75" x14ac:dyDescent="0.25">
      <c r="A60" s="7"/>
      <c r="B6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xSplit="1" topLeftCell="H1" activePane="topRight" state="frozen"/>
      <selection pane="topRight"/>
    </sheetView>
  </sheetViews>
  <sheetFormatPr defaultColWidth="17.140625" defaultRowHeight="15" x14ac:dyDescent="0.2"/>
  <cols>
    <col min="1" max="1" width="52" style="10" bestFit="1" customWidth="1"/>
    <col min="2" max="7" width="16" style="10" hidden="1" customWidth="1"/>
    <col min="8" max="8" width="25" style="10" customWidth="1"/>
    <col min="9" max="16384" width="17.140625" style="10"/>
  </cols>
  <sheetData>
    <row r="1" spans="1:10" ht="30.75" x14ac:dyDescent="0.25">
      <c r="A1" s="12"/>
      <c r="B1" s="13">
        <v>41624</v>
      </c>
      <c r="C1" s="13">
        <f>+B1+7</f>
        <v>41631</v>
      </c>
      <c r="D1" s="13">
        <f t="shared" ref="D1:G1" si="0">+C1+7</f>
        <v>41638</v>
      </c>
      <c r="E1" s="13">
        <f t="shared" si="0"/>
        <v>41645</v>
      </c>
      <c r="F1" s="13">
        <f t="shared" si="0"/>
        <v>41652</v>
      </c>
      <c r="G1" s="13">
        <f t="shared" si="0"/>
        <v>41659</v>
      </c>
      <c r="H1" s="13" t="s">
        <v>33</v>
      </c>
    </row>
    <row r="2" spans="1:10" ht="15.75" x14ac:dyDescent="0.25">
      <c r="A2" s="12" t="s">
        <v>24</v>
      </c>
      <c r="B2" s="14">
        <v>1500</v>
      </c>
      <c r="C2" s="14">
        <v>1500</v>
      </c>
      <c r="D2" s="14">
        <v>1500</v>
      </c>
      <c r="E2" s="14">
        <v>2000</v>
      </c>
      <c r="F2" s="14">
        <v>3000</v>
      </c>
      <c r="G2" s="14">
        <v>3400</v>
      </c>
      <c r="H2" s="31">
        <v>3000</v>
      </c>
    </row>
    <row r="3" spans="1:10" ht="15.75" x14ac:dyDescent="0.25">
      <c r="A3" s="12" t="s">
        <v>25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31">
        <v>3000</v>
      </c>
    </row>
    <row r="4" spans="1:10" ht="15.75" x14ac:dyDescent="0.25">
      <c r="A4" s="12" t="s">
        <v>26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31">
        <v>1000</v>
      </c>
    </row>
    <row r="5" spans="1:10" ht="15.75" x14ac:dyDescent="0.25">
      <c r="A5" s="12" t="s">
        <v>27</v>
      </c>
      <c r="B5" s="14">
        <v>15606</v>
      </c>
      <c r="C5" s="14">
        <v>15606</v>
      </c>
      <c r="D5" s="14">
        <v>15606</v>
      </c>
      <c r="E5" s="14">
        <v>15606</v>
      </c>
      <c r="F5" s="14">
        <v>15606</v>
      </c>
      <c r="G5" s="14">
        <v>15606</v>
      </c>
      <c r="H5" s="31">
        <v>1000</v>
      </c>
    </row>
    <row r="6" spans="1:10" ht="15.75" x14ac:dyDescent="0.25">
      <c r="A6" s="12" t="s">
        <v>28</v>
      </c>
      <c r="B6" s="14">
        <v>333</v>
      </c>
      <c r="C6" s="14">
        <v>333</v>
      </c>
      <c r="D6" s="14">
        <v>333</v>
      </c>
      <c r="E6" s="14">
        <v>333</v>
      </c>
      <c r="F6" s="14">
        <v>333</v>
      </c>
      <c r="G6" s="14">
        <v>333</v>
      </c>
      <c r="H6" s="31">
        <v>1000</v>
      </c>
    </row>
    <row r="7" spans="1:10" ht="15.75" x14ac:dyDescent="0.25">
      <c r="A7" s="15" t="s">
        <v>39</v>
      </c>
      <c r="B7" s="16">
        <f t="shared" ref="B7:H7" si="1">SUM(B2:B6)</f>
        <v>17439</v>
      </c>
      <c r="C7" s="16">
        <f t="shared" si="1"/>
        <v>17439</v>
      </c>
      <c r="D7" s="16">
        <f t="shared" si="1"/>
        <v>17439</v>
      </c>
      <c r="E7" s="16">
        <f t="shared" si="1"/>
        <v>17939</v>
      </c>
      <c r="F7" s="16">
        <f t="shared" si="1"/>
        <v>18939</v>
      </c>
      <c r="G7" s="16">
        <f t="shared" si="1"/>
        <v>19339</v>
      </c>
      <c r="H7" s="17">
        <f t="shared" si="1"/>
        <v>9000</v>
      </c>
      <c r="J7" s="10" t="s">
        <v>41</v>
      </c>
    </row>
    <row r="8" spans="1:10" ht="15.75" x14ac:dyDescent="0.25">
      <c r="A8" s="12" t="s">
        <v>34</v>
      </c>
      <c r="B8" s="14">
        <v>593</v>
      </c>
      <c r="C8" s="14">
        <v>593</v>
      </c>
      <c r="D8" s="14">
        <v>593</v>
      </c>
      <c r="E8" s="14">
        <v>593</v>
      </c>
      <c r="F8" s="14">
        <v>593</v>
      </c>
      <c r="G8" s="14">
        <v>593</v>
      </c>
      <c r="H8" s="14">
        <v>300</v>
      </c>
      <c r="J8" s="10" t="s">
        <v>41</v>
      </c>
    </row>
    <row r="9" spans="1:10" ht="15.75" x14ac:dyDescent="0.25">
      <c r="A9" s="12" t="s">
        <v>29</v>
      </c>
      <c r="B9" s="14">
        <v>339</v>
      </c>
      <c r="C9" s="14">
        <v>339</v>
      </c>
      <c r="D9" s="14">
        <v>339</v>
      </c>
      <c r="E9" s="14">
        <v>339</v>
      </c>
      <c r="F9" s="14">
        <v>339</v>
      </c>
      <c r="G9" s="14">
        <v>339</v>
      </c>
      <c r="H9" s="14">
        <v>300</v>
      </c>
      <c r="J9" s="10" t="s">
        <v>41</v>
      </c>
    </row>
    <row r="10" spans="1:10" ht="15.75" x14ac:dyDescent="0.25">
      <c r="A10" s="12" t="s">
        <v>30</v>
      </c>
      <c r="B10" s="14">
        <v>227</v>
      </c>
      <c r="C10" s="14">
        <v>227</v>
      </c>
      <c r="D10" s="14">
        <v>227</v>
      </c>
      <c r="E10" s="14">
        <v>227</v>
      </c>
      <c r="F10" s="14">
        <v>227</v>
      </c>
      <c r="G10" s="14">
        <v>227</v>
      </c>
      <c r="H10" s="14">
        <v>300</v>
      </c>
      <c r="J10" s="33" t="s">
        <v>41</v>
      </c>
    </row>
    <row r="11" spans="1:10" ht="15.75" x14ac:dyDescent="0.25">
      <c r="A11" s="12" t="s">
        <v>31</v>
      </c>
      <c r="B11" s="14">
        <v>320</v>
      </c>
      <c r="C11" s="14">
        <v>320</v>
      </c>
      <c r="D11" s="14">
        <v>320</v>
      </c>
      <c r="E11" s="14">
        <v>320</v>
      </c>
      <c r="F11" s="14">
        <v>320</v>
      </c>
      <c r="G11" s="14">
        <v>320</v>
      </c>
      <c r="H11" s="14">
        <v>300</v>
      </c>
      <c r="J11" s="33" t="s">
        <v>41</v>
      </c>
    </row>
    <row r="12" spans="1:10" ht="15.75" x14ac:dyDescent="0.25">
      <c r="A12" s="12" t="s">
        <v>32</v>
      </c>
      <c r="B12" s="14">
        <v>330</v>
      </c>
      <c r="C12" s="14">
        <v>330</v>
      </c>
      <c r="D12" s="14">
        <v>330</v>
      </c>
      <c r="E12" s="14">
        <v>330</v>
      </c>
      <c r="F12" s="14">
        <v>330</v>
      </c>
      <c r="G12" s="14">
        <v>330</v>
      </c>
      <c r="H12" s="14">
        <v>300</v>
      </c>
    </row>
    <row r="13" spans="1:10" ht="15.75" x14ac:dyDescent="0.25">
      <c r="A13" s="15" t="s">
        <v>6</v>
      </c>
      <c r="B13" s="18">
        <v>0.86</v>
      </c>
      <c r="C13" s="18">
        <v>0.86</v>
      </c>
      <c r="D13" s="18">
        <v>0.86</v>
      </c>
      <c r="E13" s="18">
        <v>0.86</v>
      </c>
      <c r="F13" s="18">
        <v>0.86</v>
      </c>
      <c r="G13" s="18">
        <v>0.86</v>
      </c>
      <c r="H13" s="18">
        <v>0.74</v>
      </c>
    </row>
    <row r="14" spans="1:10" ht="15.75" x14ac:dyDescent="0.25">
      <c r="A14" s="11" t="s">
        <v>7</v>
      </c>
      <c r="B14" s="19" t="e">
        <f t="shared" ref="B14:H14" si="2">B41/B44</f>
        <v>#REF!</v>
      </c>
      <c r="C14" s="19" t="e">
        <f t="shared" si="2"/>
        <v>#REF!</v>
      </c>
      <c r="D14" s="19" t="e">
        <f t="shared" si="2"/>
        <v>#REF!</v>
      </c>
      <c r="E14" s="19" t="e">
        <f t="shared" si="2"/>
        <v>#REF!</v>
      </c>
      <c r="F14" s="19" t="e">
        <f t="shared" si="2"/>
        <v>#REF!</v>
      </c>
      <c r="G14" s="19" t="e">
        <f t="shared" si="2"/>
        <v>#REF!</v>
      </c>
      <c r="H14" s="19">
        <f t="shared" si="2"/>
        <v>27.619073821030845</v>
      </c>
    </row>
    <row r="15" spans="1:10" ht="15.75" x14ac:dyDescent="0.25">
      <c r="A15" s="11" t="s">
        <v>8</v>
      </c>
      <c r="B15" s="20" t="e">
        <f t="shared" ref="B15:H15" si="3">B41</f>
        <v>#REF!</v>
      </c>
      <c r="C15" s="20" t="e">
        <f t="shared" si="3"/>
        <v>#REF!</v>
      </c>
      <c r="D15" s="20" t="e">
        <f t="shared" si="3"/>
        <v>#REF!</v>
      </c>
      <c r="E15" s="20" t="e">
        <f t="shared" si="3"/>
        <v>#REF!</v>
      </c>
      <c r="F15" s="20" t="e">
        <f t="shared" si="3"/>
        <v>#REF!</v>
      </c>
      <c r="G15" s="20" t="e">
        <f t="shared" si="3"/>
        <v>#REF!</v>
      </c>
      <c r="H15" s="20">
        <f t="shared" si="3"/>
        <v>1104.7629528412338</v>
      </c>
    </row>
    <row r="16" spans="1:10" x14ac:dyDescent="0.2">
      <c r="A16" s="14"/>
      <c r="B16" s="21"/>
      <c r="C16" s="21"/>
      <c r="D16" s="21"/>
      <c r="E16" s="21"/>
      <c r="F16" s="21"/>
      <c r="G16" s="21"/>
      <c r="H16" s="21"/>
    </row>
    <row r="17" spans="1:10" x14ac:dyDescent="0.2">
      <c r="A17" s="22" t="s">
        <v>38</v>
      </c>
      <c r="B17" s="23"/>
      <c r="C17" s="23"/>
      <c r="D17" s="23"/>
      <c r="E17" s="23"/>
      <c r="F17" s="23"/>
      <c r="G17" s="23"/>
      <c r="H17" s="23"/>
    </row>
    <row r="18" spans="1:10" x14ac:dyDescent="0.2">
      <c r="A18" s="14" t="s">
        <v>45</v>
      </c>
      <c r="B18" s="24">
        <f t="shared" ref="B18:G18" si="4">B7</f>
        <v>17439</v>
      </c>
      <c r="C18" s="24">
        <f t="shared" si="4"/>
        <v>17439</v>
      </c>
      <c r="D18" s="24">
        <f t="shared" si="4"/>
        <v>17439</v>
      </c>
      <c r="E18" s="24">
        <f t="shared" si="4"/>
        <v>17939</v>
      </c>
      <c r="F18" s="24">
        <f t="shared" si="4"/>
        <v>18939</v>
      </c>
      <c r="G18" s="24">
        <f t="shared" si="4"/>
        <v>19339</v>
      </c>
      <c r="H18" s="32">
        <f>H2+(0.7*H3)</f>
        <v>5100</v>
      </c>
    </row>
    <row r="19" spans="1:10" x14ac:dyDescent="0.2">
      <c r="A19" s="14" t="s">
        <v>9</v>
      </c>
      <c r="B19" s="25" t="e">
        <f>#REF!</f>
        <v>#REF!</v>
      </c>
      <c r="C19" s="25" t="e">
        <f>#REF!</f>
        <v>#REF!</v>
      </c>
      <c r="D19" s="25" t="e">
        <f>#REF!</f>
        <v>#REF!</v>
      </c>
      <c r="E19" s="25" t="e">
        <f>#REF!</f>
        <v>#REF!</v>
      </c>
      <c r="F19" s="25" t="e">
        <f>#REF!</f>
        <v>#REF!</v>
      </c>
      <c r="G19" s="25" t="e">
        <f>#REF!</f>
        <v>#REF!</v>
      </c>
      <c r="H19" s="25">
        <f>((H2*H8)+(H3*H9))/(H2+H3)</f>
        <v>300</v>
      </c>
    </row>
    <row r="20" spans="1:10" x14ac:dyDescent="0.2">
      <c r="A20" s="14" t="s">
        <v>10</v>
      </c>
      <c r="B20" s="26" t="e">
        <f>(B18*B19)/3600</f>
        <v>#REF!</v>
      </c>
      <c r="C20" s="26" t="e">
        <f t="shared" ref="C20:G20" si="5">(C18*C19)/3600</f>
        <v>#REF!</v>
      </c>
      <c r="D20" s="26" t="e">
        <f t="shared" si="5"/>
        <v>#REF!</v>
      </c>
      <c r="E20" s="26" t="e">
        <f t="shared" si="5"/>
        <v>#REF!</v>
      </c>
      <c r="F20" s="26" t="e">
        <f t="shared" si="5"/>
        <v>#REF!</v>
      </c>
      <c r="G20" s="26" t="e">
        <f t="shared" si="5"/>
        <v>#REF!</v>
      </c>
      <c r="H20" s="26">
        <f>(H18*H19)/3600</f>
        <v>425</v>
      </c>
    </row>
    <row r="21" spans="1:10" x14ac:dyDescent="0.2">
      <c r="A21" s="14" t="s">
        <v>40</v>
      </c>
      <c r="B21" s="24" t="e">
        <f>#REF!</f>
        <v>#REF!</v>
      </c>
      <c r="C21" s="24" t="e">
        <f>#REF!</f>
        <v>#REF!</v>
      </c>
      <c r="D21" s="24" t="e">
        <f>#REF!</f>
        <v>#REF!</v>
      </c>
      <c r="E21" s="24" t="e">
        <f>#REF!</f>
        <v>#REF!</v>
      </c>
      <c r="F21" s="24" t="e">
        <f>#REF!</f>
        <v>#REF!</v>
      </c>
      <c r="G21" s="24" t="e">
        <f>#REF!</f>
        <v>#REF!</v>
      </c>
      <c r="H21" s="32">
        <f>H4+H5+H6</f>
        <v>3000</v>
      </c>
    </row>
    <row r="22" spans="1:10" x14ac:dyDescent="0.2">
      <c r="A22" s="14" t="s">
        <v>9</v>
      </c>
      <c r="B22" s="25" t="e">
        <f t="shared" ref="B22:G22" si="6">B15</f>
        <v>#REF!</v>
      </c>
      <c r="C22" s="25" t="e">
        <f t="shared" si="6"/>
        <v>#REF!</v>
      </c>
      <c r="D22" s="25" t="e">
        <f t="shared" si="6"/>
        <v>#REF!</v>
      </c>
      <c r="E22" s="25" t="e">
        <f t="shared" si="6"/>
        <v>#REF!</v>
      </c>
      <c r="F22" s="25" t="e">
        <f t="shared" si="6"/>
        <v>#REF!</v>
      </c>
      <c r="G22" s="25" t="e">
        <f t="shared" si="6"/>
        <v>#REF!</v>
      </c>
      <c r="H22" s="25">
        <f>((H4*H10)+(H11*H5)+(H12*H6))/H21</f>
        <v>300</v>
      </c>
    </row>
    <row r="23" spans="1:10" x14ac:dyDescent="0.2">
      <c r="A23" s="14" t="s">
        <v>42</v>
      </c>
      <c r="B23" s="24">
        <f t="shared" ref="B23:G23" si="7">B10</f>
        <v>227</v>
      </c>
      <c r="C23" s="24">
        <f t="shared" si="7"/>
        <v>227</v>
      </c>
      <c r="D23" s="24">
        <f t="shared" si="7"/>
        <v>227</v>
      </c>
      <c r="E23" s="24">
        <f t="shared" si="7"/>
        <v>227</v>
      </c>
      <c r="F23" s="24">
        <f t="shared" si="7"/>
        <v>227</v>
      </c>
      <c r="G23" s="24">
        <f t="shared" si="7"/>
        <v>227</v>
      </c>
      <c r="H23" s="32">
        <f>(H22*H21)/3600</f>
        <v>250</v>
      </c>
      <c r="J23" s="10" t="s">
        <v>41</v>
      </c>
    </row>
    <row r="24" spans="1:10" x14ac:dyDescent="0.2">
      <c r="A24" s="27" t="s">
        <v>11</v>
      </c>
      <c r="B24" s="26" t="e">
        <f t="shared" ref="B24:G24" si="8">B20</f>
        <v>#REF!</v>
      </c>
      <c r="C24" s="26" t="e">
        <f t="shared" si="8"/>
        <v>#REF!</v>
      </c>
      <c r="D24" s="26" t="e">
        <f t="shared" si="8"/>
        <v>#REF!</v>
      </c>
      <c r="E24" s="26" t="e">
        <f t="shared" si="8"/>
        <v>#REF!</v>
      </c>
      <c r="F24" s="26" t="e">
        <f t="shared" si="8"/>
        <v>#REF!</v>
      </c>
      <c r="G24" s="26" t="e">
        <f t="shared" si="8"/>
        <v>#REF!</v>
      </c>
      <c r="H24" s="26">
        <f>H20+H23</f>
        <v>675</v>
      </c>
    </row>
    <row r="25" spans="1:10" x14ac:dyDescent="0.2">
      <c r="A25" s="14" t="s">
        <v>12</v>
      </c>
      <c r="B25" s="28">
        <f>('Master Values'!$B$1/52)/40</f>
        <v>9.6153846153846159E-2</v>
      </c>
      <c r="C25" s="28">
        <f>('Master Values'!$B$1/52)/40</f>
        <v>9.6153846153846159E-2</v>
      </c>
      <c r="D25" s="28">
        <f>('Master Values'!$B$1/52)/40</f>
        <v>9.6153846153846159E-2</v>
      </c>
      <c r="E25" s="28">
        <f>('Master Values'!$B$1/52)/40</f>
        <v>9.6153846153846159E-2</v>
      </c>
      <c r="F25" s="28">
        <f>('Master Values'!$B$1/52)/40</f>
        <v>9.6153846153846159E-2</v>
      </c>
      <c r="G25" s="28">
        <f>('Master Values'!$B$1/52)/40</f>
        <v>9.6153846153846159E-2</v>
      </c>
      <c r="H25" s="28">
        <f>('Master Values'!$B$1/52)/40</f>
        <v>9.6153846153846159E-2</v>
      </c>
    </row>
    <row r="26" spans="1:10" x14ac:dyDescent="0.2">
      <c r="A26" s="14" t="s">
        <v>13</v>
      </c>
      <c r="B26" s="28">
        <f>1-SUM(B25:B25)</f>
        <v>0.90384615384615385</v>
      </c>
      <c r="C26" s="28">
        <f t="shared" ref="C26:H26" si="9">1-SUM(C25:C25)</f>
        <v>0.90384615384615385</v>
      </c>
      <c r="D26" s="28">
        <f t="shared" si="9"/>
        <v>0.90384615384615385</v>
      </c>
      <c r="E26" s="28">
        <f t="shared" si="9"/>
        <v>0.90384615384615385</v>
      </c>
      <c r="F26" s="28">
        <f t="shared" si="9"/>
        <v>0.90384615384615385</v>
      </c>
      <c r="G26" s="28">
        <f t="shared" si="9"/>
        <v>0.90384615384615385</v>
      </c>
      <c r="H26" s="28">
        <f t="shared" si="9"/>
        <v>0.90384615384615385</v>
      </c>
    </row>
    <row r="27" spans="1:10" x14ac:dyDescent="0.2">
      <c r="A27" s="14" t="s">
        <v>21</v>
      </c>
      <c r="B27" s="28">
        <f>('Master Values'!$B$3/40)</f>
        <v>6.25E-2</v>
      </c>
      <c r="C27" s="28">
        <f>('Master Values'!$B$3/40)</f>
        <v>6.25E-2</v>
      </c>
      <c r="D27" s="28">
        <f>('Master Values'!$B$3/40)</f>
        <v>6.25E-2</v>
      </c>
      <c r="E27" s="28">
        <f>('Master Values'!$B$3/40)</f>
        <v>6.25E-2</v>
      </c>
      <c r="F27" s="28">
        <f>('Master Values'!$B$3/40)</f>
        <v>6.25E-2</v>
      </c>
      <c r="G27" s="28">
        <f>('Master Values'!$B$3/40)</f>
        <v>6.25E-2</v>
      </c>
      <c r="H27" s="28">
        <f>('Master Values'!$B$3/40)</f>
        <v>6.25E-2</v>
      </c>
    </row>
    <row r="28" spans="1:10" x14ac:dyDescent="0.2">
      <c r="A28" s="24" t="s">
        <v>22</v>
      </c>
      <c r="B28" s="28">
        <f>('Master Values'!$B$4/40)</f>
        <v>6.2500000000000003E-3</v>
      </c>
      <c r="C28" s="28">
        <f>('Master Values'!$B$4/40)</f>
        <v>6.2500000000000003E-3</v>
      </c>
      <c r="D28" s="28">
        <f>('Master Values'!$B$4/40)</f>
        <v>6.2500000000000003E-3</v>
      </c>
      <c r="E28" s="28">
        <f>('Master Values'!$B$4/40)</f>
        <v>6.2500000000000003E-3</v>
      </c>
      <c r="F28" s="28">
        <f>('Master Values'!$B$4/40)</f>
        <v>6.2500000000000003E-3</v>
      </c>
      <c r="G28" s="28">
        <f>('Master Values'!$B$4/40)</f>
        <v>6.2500000000000003E-3</v>
      </c>
      <c r="H28" s="28">
        <f>('Master Values'!$B$4/40)</f>
        <v>6.2500000000000003E-3</v>
      </c>
    </row>
    <row r="29" spans="1:10" x14ac:dyDescent="0.2">
      <c r="A29" s="24" t="s">
        <v>23</v>
      </c>
      <c r="B29" s="28">
        <f>('Master Values'!$B$5/40)</f>
        <v>6.2500000000000003E-3</v>
      </c>
      <c r="C29" s="28">
        <f>('Master Values'!$B$5/40)</f>
        <v>6.2500000000000003E-3</v>
      </c>
      <c r="D29" s="28">
        <f>('Master Values'!$B$5/40)</f>
        <v>6.2500000000000003E-3</v>
      </c>
      <c r="E29" s="28">
        <f>('Master Values'!$B$5/40)</f>
        <v>6.2500000000000003E-3</v>
      </c>
      <c r="F29" s="28">
        <f>('Master Values'!$B$5/40)</f>
        <v>6.2500000000000003E-3</v>
      </c>
      <c r="G29" s="28">
        <f>('Master Values'!$B$5/40)</f>
        <v>6.2500000000000003E-3</v>
      </c>
      <c r="H29" s="28">
        <f>('Master Values'!$B$5/40)</f>
        <v>6.2500000000000003E-3</v>
      </c>
    </row>
    <row r="30" spans="1:10" x14ac:dyDescent="0.2">
      <c r="A30" s="24" t="s">
        <v>14</v>
      </c>
      <c r="B30" s="28">
        <f>B26-SUM(B27:B29)</f>
        <v>0.82884615384615379</v>
      </c>
      <c r="C30" s="28">
        <f t="shared" ref="C30:H30" si="10">C26-SUM(C27:C29)</f>
        <v>0.82884615384615379</v>
      </c>
      <c r="D30" s="28">
        <f t="shared" si="10"/>
        <v>0.82884615384615379</v>
      </c>
      <c r="E30" s="28">
        <f t="shared" si="10"/>
        <v>0.82884615384615379</v>
      </c>
      <c r="F30" s="28">
        <f t="shared" si="10"/>
        <v>0.82884615384615379</v>
      </c>
      <c r="G30" s="28">
        <f t="shared" si="10"/>
        <v>0.82884615384615379</v>
      </c>
      <c r="H30" s="28">
        <f t="shared" si="10"/>
        <v>0.82884615384615379</v>
      </c>
    </row>
    <row r="31" spans="1:10" x14ac:dyDescent="0.2">
      <c r="A31" s="24" t="s">
        <v>5</v>
      </c>
      <c r="B31" s="28">
        <f>(1-'Master Values'!$B$6)*B30</f>
        <v>6.6307692307692276E-2</v>
      </c>
      <c r="C31" s="28">
        <f>(1-'Master Values'!$B$6)*C30</f>
        <v>6.6307692307692276E-2</v>
      </c>
      <c r="D31" s="28">
        <f>(1-'Master Values'!$B$6)*D30</f>
        <v>6.6307692307692276E-2</v>
      </c>
      <c r="E31" s="28">
        <f>(1-'Master Values'!$B$6)*E30</f>
        <v>6.6307692307692276E-2</v>
      </c>
      <c r="F31" s="28">
        <f>(1-'Master Values'!$B$6)*F30</f>
        <v>6.6307692307692276E-2</v>
      </c>
      <c r="G31" s="28">
        <f>(1-'Master Values'!$B$6)*G30</f>
        <v>6.6307692307692276E-2</v>
      </c>
      <c r="H31" s="28">
        <f>(1-'Master Values'!$B$6)*H30</f>
        <v>6.6307692307692276E-2</v>
      </c>
    </row>
    <row r="32" spans="1:10" x14ac:dyDescent="0.2">
      <c r="A32" s="24" t="s">
        <v>15</v>
      </c>
      <c r="B32" s="28">
        <f t="shared" ref="B32:H32" si="11">(1-B13)*B30</f>
        <v>0.11603846153846153</v>
      </c>
      <c r="C32" s="28">
        <f t="shared" si="11"/>
        <v>0.11603846153846153</v>
      </c>
      <c r="D32" s="28">
        <f t="shared" si="11"/>
        <v>0.11603846153846153</v>
      </c>
      <c r="E32" s="28">
        <f t="shared" si="11"/>
        <v>0.11603846153846153</v>
      </c>
      <c r="F32" s="28">
        <f t="shared" si="11"/>
        <v>0.11603846153846153</v>
      </c>
      <c r="G32" s="28">
        <f t="shared" si="11"/>
        <v>0.11603846153846153</v>
      </c>
      <c r="H32" s="28">
        <f t="shared" si="11"/>
        <v>0.2155</v>
      </c>
    </row>
    <row r="33" spans="1:8" x14ac:dyDescent="0.2">
      <c r="A33" s="24" t="s">
        <v>16</v>
      </c>
      <c r="B33" s="28">
        <f>B31+B32</f>
        <v>0.18234615384615382</v>
      </c>
      <c r="C33" s="28">
        <f t="shared" ref="C33:H33" si="12">C31+C32</f>
        <v>0.18234615384615382</v>
      </c>
      <c r="D33" s="28">
        <f t="shared" si="12"/>
        <v>0.18234615384615382</v>
      </c>
      <c r="E33" s="28">
        <f t="shared" si="12"/>
        <v>0.18234615384615382</v>
      </c>
      <c r="F33" s="28">
        <f t="shared" si="12"/>
        <v>0.18234615384615382</v>
      </c>
      <c r="G33" s="28">
        <f t="shared" si="12"/>
        <v>0.18234615384615382</v>
      </c>
      <c r="H33" s="28">
        <f t="shared" si="12"/>
        <v>0.28180769230769226</v>
      </c>
    </row>
    <row r="34" spans="1:8" x14ac:dyDescent="0.2">
      <c r="A34" s="14" t="s">
        <v>35</v>
      </c>
      <c r="B34" s="28">
        <f>B30-B33</f>
        <v>0.64649999999999996</v>
      </c>
      <c r="C34" s="28">
        <f t="shared" ref="C34:H34" si="13">C30-C33</f>
        <v>0.64649999999999996</v>
      </c>
      <c r="D34" s="28">
        <f t="shared" si="13"/>
        <v>0.64649999999999996</v>
      </c>
      <c r="E34" s="28">
        <f t="shared" si="13"/>
        <v>0.64649999999999996</v>
      </c>
      <c r="F34" s="28">
        <f t="shared" si="13"/>
        <v>0.64649999999999996</v>
      </c>
      <c r="G34" s="28">
        <f t="shared" si="13"/>
        <v>0.64649999999999996</v>
      </c>
      <c r="H34" s="28">
        <f t="shared" si="13"/>
        <v>0.54703846153846158</v>
      </c>
    </row>
    <row r="35" spans="1:8" x14ac:dyDescent="0.2">
      <c r="A35" s="14" t="s">
        <v>36</v>
      </c>
      <c r="B35" s="29">
        <f>1/B34</f>
        <v>1.5467904098994587</v>
      </c>
      <c r="C35" s="29">
        <f t="shared" ref="C35:H35" si="14">1/C34</f>
        <v>1.5467904098994587</v>
      </c>
      <c r="D35" s="29">
        <f t="shared" si="14"/>
        <v>1.5467904098994587</v>
      </c>
      <c r="E35" s="29">
        <f t="shared" si="14"/>
        <v>1.5467904098994587</v>
      </c>
      <c r="F35" s="29">
        <f t="shared" si="14"/>
        <v>1.5467904098994587</v>
      </c>
      <c r="G35" s="29">
        <f t="shared" si="14"/>
        <v>1.5467904098994587</v>
      </c>
      <c r="H35" s="29">
        <f t="shared" si="14"/>
        <v>1.8280250298811782</v>
      </c>
    </row>
    <row r="36" spans="1:8" x14ac:dyDescent="0.2">
      <c r="A36" s="14" t="s">
        <v>17</v>
      </c>
      <c r="B36" s="28">
        <f t="shared" ref="B36:H36" si="15">B30-B31</f>
        <v>0.7625384615384615</v>
      </c>
      <c r="C36" s="28">
        <f t="shared" si="15"/>
        <v>0.7625384615384615</v>
      </c>
      <c r="D36" s="28">
        <f t="shared" si="15"/>
        <v>0.7625384615384615</v>
      </c>
      <c r="E36" s="28">
        <f t="shared" si="15"/>
        <v>0.7625384615384615</v>
      </c>
      <c r="F36" s="28">
        <f t="shared" si="15"/>
        <v>0.7625384615384615</v>
      </c>
      <c r="G36" s="28">
        <f t="shared" si="15"/>
        <v>0.7625384615384615</v>
      </c>
      <c r="H36" s="28">
        <f t="shared" si="15"/>
        <v>0.7625384615384615</v>
      </c>
    </row>
    <row r="37" spans="1:8" x14ac:dyDescent="0.2">
      <c r="A37" s="14" t="s">
        <v>37</v>
      </c>
      <c r="B37" s="29">
        <f t="shared" ref="B37:H37" si="16">1/B36</f>
        <v>1.3114092605669323</v>
      </c>
      <c r="C37" s="29">
        <f t="shared" si="16"/>
        <v>1.3114092605669323</v>
      </c>
      <c r="D37" s="29">
        <f t="shared" si="16"/>
        <v>1.3114092605669323</v>
      </c>
      <c r="E37" s="29">
        <f t="shared" si="16"/>
        <v>1.3114092605669323</v>
      </c>
      <c r="F37" s="29">
        <f t="shared" si="16"/>
        <v>1.3114092605669323</v>
      </c>
      <c r="G37" s="29">
        <f t="shared" si="16"/>
        <v>1.3114092605669323</v>
      </c>
      <c r="H37" s="29">
        <f t="shared" si="16"/>
        <v>1.3114092605669323</v>
      </c>
    </row>
    <row r="38" spans="1:8" x14ac:dyDescent="0.2">
      <c r="A38" s="30" t="s">
        <v>44</v>
      </c>
      <c r="B38" s="26" t="e">
        <f t="shared" ref="B38:H38" si="17">B20*B35</f>
        <v>#REF!</v>
      </c>
      <c r="C38" s="26" t="e">
        <f t="shared" si="17"/>
        <v>#REF!</v>
      </c>
      <c r="D38" s="26" t="e">
        <f t="shared" si="17"/>
        <v>#REF!</v>
      </c>
      <c r="E38" s="26" t="e">
        <f t="shared" si="17"/>
        <v>#REF!</v>
      </c>
      <c r="F38" s="26" t="e">
        <f t="shared" si="17"/>
        <v>#REF!</v>
      </c>
      <c r="G38" s="26" t="e">
        <f t="shared" si="17"/>
        <v>#REF!</v>
      </c>
      <c r="H38" s="26">
        <f t="shared" si="17"/>
        <v>776.91063769950074</v>
      </c>
    </row>
    <row r="39" spans="1:8" x14ac:dyDescent="0.2">
      <c r="A39" s="30" t="s">
        <v>43</v>
      </c>
      <c r="B39" s="26"/>
      <c r="C39" s="26"/>
      <c r="D39" s="26"/>
      <c r="E39" s="26"/>
      <c r="F39" s="26"/>
      <c r="G39" s="26"/>
      <c r="H39" s="26">
        <f>H23*H37</f>
        <v>327.85231514173307</v>
      </c>
    </row>
    <row r="40" spans="1:8" x14ac:dyDescent="0.2">
      <c r="A40" s="30"/>
      <c r="B40" s="26"/>
      <c r="C40" s="26"/>
      <c r="D40" s="26"/>
      <c r="E40" s="26"/>
      <c r="F40" s="26"/>
      <c r="G40" s="26"/>
      <c r="H40" s="26"/>
    </row>
    <row r="41" spans="1:8" x14ac:dyDescent="0.2">
      <c r="A41" s="14" t="s">
        <v>18</v>
      </c>
      <c r="B41" s="26" t="e">
        <f>SUM(B38:B38)</f>
        <v>#REF!</v>
      </c>
      <c r="C41" s="26" t="e">
        <f t="shared" ref="C41:G41" si="18">SUM(C38:C38)</f>
        <v>#REF!</v>
      </c>
      <c r="D41" s="26" t="e">
        <f t="shared" si="18"/>
        <v>#REF!</v>
      </c>
      <c r="E41" s="26" t="e">
        <f t="shared" si="18"/>
        <v>#REF!</v>
      </c>
      <c r="F41" s="26" t="e">
        <f t="shared" si="18"/>
        <v>#REF!</v>
      </c>
      <c r="G41" s="26" t="e">
        <f t="shared" si="18"/>
        <v>#REF!</v>
      </c>
      <c r="H41" s="26">
        <f>SUM(H38:H39)</f>
        <v>1104.7629528412338</v>
      </c>
    </row>
    <row r="42" spans="1:8" x14ac:dyDescent="0.2">
      <c r="A42" s="14" t="s">
        <v>19</v>
      </c>
      <c r="B42" s="24">
        <v>5</v>
      </c>
      <c r="C42" s="24">
        <v>5</v>
      </c>
      <c r="D42" s="24">
        <v>5</v>
      </c>
      <c r="E42" s="24">
        <v>5</v>
      </c>
      <c r="F42" s="24">
        <v>5</v>
      </c>
      <c r="G42" s="24">
        <v>5</v>
      </c>
      <c r="H42" s="24">
        <v>5</v>
      </c>
    </row>
    <row r="43" spans="1:8" x14ac:dyDescent="0.2">
      <c r="A43" s="14" t="s">
        <v>20</v>
      </c>
      <c r="B43" s="24">
        <v>8</v>
      </c>
      <c r="C43" s="24">
        <v>8</v>
      </c>
      <c r="D43" s="24">
        <v>8</v>
      </c>
      <c r="E43" s="24">
        <v>8</v>
      </c>
      <c r="F43" s="24">
        <v>8</v>
      </c>
      <c r="G43" s="24">
        <v>8</v>
      </c>
      <c r="H43" s="24">
        <v>8</v>
      </c>
    </row>
    <row r="44" spans="1:8" x14ac:dyDescent="0.2">
      <c r="A44" s="14" t="s">
        <v>18</v>
      </c>
      <c r="B44" s="24">
        <f t="shared" ref="B44:H44" si="19">B42*B43</f>
        <v>40</v>
      </c>
      <c r="C44" s="24">
        <f t="shared" si="19"/>
        <v>40</v>
      </c>
      <c r="D44" s="24">
        <f t="shared" si="19"/>
        <v>40</v>
      </c>
      <c r="E44" s="24">
        <f t="shared" si="19"/>
        <v>40</v>
      </c>
      <c r="F44" s="24">
        <f t="shared" si="19"/>
        <v>40</v>
      </c>
      <c r="G44" s="24">
        <f t="shared" si="19"/>
        <v>40</v>
      </c>
      <c r="H44" s="24">
        <f t="shared" si="19"/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Values</vt:lpstr>
      <vt:lpstr>Staff 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CSG</cp:lastModifiedBy>
  <dcterms:created xsi:type="dcterms:W3CDTF">2013-11-25T21:19:25Z</dcterms:created>
  <dcterms:modified xsi:type="dcterms:W3CDTF">2014-05-09T21:26:00Z</dcterms:modified>
</cp:coreProperties>
</file>