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7"/>
  <workbookPr filterPrivacy="1"/>
  <xr:revisionPtr revIDLastSave="0" documentId="13_ncr:1_{62624AC9-B04D-4A44-9B10-D12B317C571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trix" sheetId="1" r:id="rId1"/>
    <sheet name="Math" sheetId="2" r:id="rId2"/>
    <sheet name="Sematic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1" i="3" l="1"/>
  <c r="AC41" i="3"/>
  <c r="V42" i="3"/>
  <c r="AC42" i="3"/>
  <c r="V43" i="3"/>
  <c r="AC43" i="3"/>
  <c r="V44" i="3"/>
  <c r="AC44" i="3"/>
  <c r="V45" i="3"/>
  <c r="AC45" i="3"/>
  <c r="V46" i="3"/>
  <c r="AC46" i="3"/>
  <c r="V47" i="3"/>
  <c r="AC47" i="3"/>
  <c r="AA48" i="3"/>
  <c r="AB48" i="3"/>
  <c r="AC48" i="3"/>
  <c r="V49" i="3"/>
  <c r="N59" i="3"/>
  <c r="U59" i="3"/>
  <c r="N60" i="3"/>
  <c r="U60" i="3"/>
  <c r="N61" i="3"/>
  <c r="U61" i="3"/>
  <c r="N62" i="3"/>
  <c r="U62" i="3"/>
  <c r="N63" i="3"/>
  <c r="U63" i="3"/>
  <c r="N64" i="3"/>
  <c r="U64" i="3"/>
  <c r="N65" i="3"/>
  <c r="U65" i="3"/>
  <c r="S66" i="3"/>
  <c r="T66" i="3"/>
  <c r="U66" i="3"/>
  <c r="N67" i="3"/>
  <c r="F75" i="3"/>
  <c r="G75" i="3"/>
  <c r="H75" i="3"/>
  <c r="I75" i="3"/>
  <c r="J75" i="3"/>
  <c r="K75" i="3"/>
  <c r="F76" i="3"/>
  <c r="G76" i="3"/>
  <c r="H76" i="3"/>
  <c r="I76" i="3"/>
  <c r="J76" i="3"/>
  <c r="K76" i="3"/>
  <c r="F77" i="3"/>
  <c r="G77" i="3"/>
  <c r="H77" i="3"/>
  <c r="I77" i="3"/>
  <c r="J77" i="3"/>
  <c r="K77" i="3"/>
  <c r="F78" i="3"/>
  <c r="G78" i="3"/>
  <c r="H78" i="3"/>
  <c r="I78" i="3"/>
  <c r="J78" i="3"/>
  <c r="K78" i="3"/>
  <c r="F79" i="3"/>
  <c r="G79" i="3"/>
  <c r="H79" i="3"/>
  <c r="I79" i="3"/>
  <c r="J79" i="3"/>
  <c r="C31" i="3"/>
  <c r="AC31" i="3"/>
  <c r="B5" i="2"/>
</calcChain>
</file>

<file path=xl/sharedStrings.xml><?xml version="1.0" encoding="utf-8"?>
<sst xmlns="http://schemas.openxmlformats.org/spreadsheetml/2006/main" count="253" uniqueCount="167">
  <si>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</si>
  <si>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</si>
  <si>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</si>
  <si>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</si>
  <si>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</si>
  <si>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</si>
  <si>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</si>
  <si>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</si>
  <si>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</si>
  <si>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</si>
  <si>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</si>
  <si>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</si>
  <si>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</si>
  <si>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</si>
  <si>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</si>
  <si>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</si>
  <si>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</si>
  <si>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</si>
  <si>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</si>
  <si>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</si>
  <si>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</si>
  <si>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</si>
  <si>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</si>
  <si>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</si>
  <si>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</si>
  <si>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</si>
  <si>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</si>
  <si>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</si>
  <si>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</si>
  <si>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</si>
  <si>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</si>
  <si>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</si>
  <si>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</si>
  <si>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</si>
  <si>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</si>
  <si>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</si>
  <si>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</si>
  <si>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</si>
  <si>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</si>
  <si>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</si>
  <si>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</si>
  <si>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</si>
  <si>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</si>
  <si>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</si>
  <si>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</si>
  <si>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</si>
  <si>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</si>
  <si>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</si>
  <si>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</si>
  <si>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</si>
  <si>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</si>
  <si>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</si>
  <si>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</si>
  <si>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</si>
  <si>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</si>
  <si>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</si>
  <si>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</si>
  <si>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</si>
  <si>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</si>
  <si>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</si>
  <si>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</si>
  <si>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</si>
  <si>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</si>
  <si>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</si>
  <si>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</si>
  <si>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</si>
  <si>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</si>
  <si>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</si>
  <si>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</si>
  <si>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</si>
  <si>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</si>
  <si>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</si>
  <si>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</si>
  <si>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</si>
  <si>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</si>
  <si>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</si>
  <si>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</si>
  <si>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</si>
  <si>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</si>
  <si>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</si>
  <si>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</si>
  <si>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</si>
  <si>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</si>
  <si>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</si>
  <si>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</si>
  <si>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</si>
  <si>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</si>
  <si>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</si>
  <si>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</si>
  <si>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</si>
  <si>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</si>
  <si>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</si>
  <si>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</si>
  <si>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</si>
  <si>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</si>
  <si>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</si>
  <si>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</si>
  <si>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</si>
  <si>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</si>
  <si>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</si>
  <si>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</si>
  <si>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</si>
  <si>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</si>
  <si>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</si>
  <si>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</si>
  <si>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</si>
  <si>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</si>
  <si>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</si>
  <si>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</si>
  <si>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</si>
  <si>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</si>
  <si>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</si>
  <si>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</si>
  <si>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</si>
  <si>
    <t>Cross_1F</t>
    <phoneticPr fontId="3" type="noConversion"/>
  </si>
  <si>
    <t>Cross_1G</t>
    <phoneticPr fontId="3" type="noConversion"/>
  </si>
  <si>
    <t>Cross_1H</t>
    <phoneticPr fontId="3" type="noConversion"/>
  </si>
  <si>
    <t>Cross_1I</t>
    <phoneticPr fontId="3" type="noConversion"/>
  </si>
  <si>
    <t>cross area 3</t>
    <phoneticPr fontId="3" type="noConversion"/>
  </si>
  <si>
    <t>Cross_3A</t>
  </si>
  <si>
    <t>Cross_3B</t>
    <phoneticPr fontId="3" type="noConversion"/>
  </si>
  <si>
    <t>Cross_3C</t>
    <phoneticPr fontId="3" type="noConversion"/>
  </si>
  <si>
    <t>Cross_3D</t>
    <phoneticPr fontId="3" type="noConversion"/>
  </si>
  <si>
    <t>Cross_3E</t>
    <phoneticPr fontId="3" type="noConversion"/>
  </si>
  <si>
    <t>Cross_3F</t>
    <phoneticPr fontId="3" type="noConversion"/>
  </si>
  <si>
    <t>cm_skip_backTrack3</t>
    <phoneticPr fontId="3" type="noConversion"/>
  </si>
  <si>
    <t>混码</t>
    <phoneticPr fontId="3" type="noConversion"/>
  </si>
  <si>
    <t>单码</t>
    <phoneticPr fontId="3" type="noConversion"/>
  </si>
  <si>
    <t>cross area 4</t>
    <phoneticPr fontId="3" type="noConversion"/>
  </si>
  <si>
    <t>Cross_4A</t>
    <phoneticPr fontId="3" type="noConversion"/>
  </si>
  <si>
    <t>Cross_4B</t>
  </si>
  <si>
    <t>Cross_4C</t>
  </si>
  <si>
    <t>Cross_4D</t>
  </si>
  <si>
    <t>Cross_4F</t>
    <phoneticPr fontId="3" type="noConversion"/>
  </si>
  <si>
    <t>Cross_4G</t>
    <phoneticPr fontId="3" type="noConversion"/>
  </si>
  <si>
    <t>Cross_4H</t>
    <phoneticPr fontId="3" type="noConversion"/>
  </si>
  <si>
    <t>Cross_4J</t>
    <phoneticPr fontId="3" type="noConversion"/>
  </si>
  <si>
    <t>Cross_4I</t>
    <phoneticPr fontId="3" type="noConversion"/>
  </si>
  <si>
    <t>Cross_4K</t>
    <phoneticPr fontId="3" type="noConversion"/>
  </si>
  <si>
    <t>Cross_4E</t>
    <phoneticPr fontId="3" type="noConversion"/>
  </si>
  <si>
    <t>订单号</t>
  </si>
  <si>
    <t>ART.N</t>
  </si>
  <si>
    <t>时间</t>
  </si>
  <si>
    <t>EUR</t>
  </si>
  <si>
    <t>UK</t>
  </si>
  <si>
    <t>CM</t>
  </si>
  <si>
    <t>2021-832</t>
  </si>
  <si>
    <t>589-1309</t>
  </si>
  <si>
    <t>数量（个）</t>
  </si>
  <si>
    <t>589-6309</t>
  </si>
  <si>
    <t>2021-833</t>
  </si>
  <si>
    <t>509-6303</t>
  </si>
  <si>
    <t>2021-834</t>
  </si>
  <si>
    <t>509-0303</t>
  </si>
  <si>
    <t xml:space="preserve"> </t>
    <phoneticPr fontId="3" type="noConversion"/>
  </si>
  <si>
    <t>pipe 2 in direction</t>
    <phoneticPr fontId="3" type="noConversion"/>
  </si>
  <si>
    <t>Starter</t>
    <phoneticPr fontId="3" type="noConversion"/>
  </si>
  <si>
    <t>mx rightAnglePivotTable</t>
    <phoneticPr fontId="3" type="noConversion"/>
  </si>
  <si>
    <t>mx twoRowHeaderPivotTable2</t>
    <phoneticPr fontId="3" type="noConversion"/>
  </si>
  <si>
    <t>ORDER NO.2</t>
    <phoneticPr fontId="3" type="noConversion"/>
  </si>
  <si>
    <t xml:space="preserve">35  36   37    38    39  40  </t>
  </si>
  <si>
    <t>ROSADO</t>
  </si>
  <si>
    <t>1   2    3     3     2   1</t>
  </si>
  <si>
    <t>GRIS</t>
  </si>
  <si>
    <t>MOSTAZA</t>
  </si>
  <si>
    <t>1   2    3     3     2   1=36PRS/CTN</t>
  </si>
  <si>
    <t>simple 2d Table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</si>
</sst>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</cellStyleXfs>
  <cellXfs count="110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 wrapText="1"/>
    </xf>
    <xf numFmtId="177" fontId="14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14" fontId="14" fillId="0" borderId="10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177" fontId="18" fillId="0" borderId="0" xfId="0" applyNumberFormat="1" applyFont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8" fillId="0" borderId="9" xfId="0" applyNumberFormat="1" applyFont="1" applyBorder="1" applyAlignment="1">
      <alignment horizontal="center" vertical="center" wrapText="1"/>
    </xf>
    <xf numFmtId="0" fontId="20" fillId="8" borderId="0" xfId="6" applyAlignment="1"/>
    <xf numFmtId="0" fontId="19" fillId="7" borderId="0" xfId="5" applyAlignment="1"/>
    <xf numFmtId="0" fontId="1" fillId="2" borderId="0" xfId="1" applyAlignment="1"/>
    <xf numFmtId="0" fontId="20" fillId="11" borderId="0" xfId="7" applyFill="1" applyAlignment="1"/>
    <xf numFmtId="0" fontId="20" fillId="12" borderId="0" xfId="8" applyFill="1" applyAlignment="1"/>
    <xf numFmtId="0" fontId="14" fillId="0" borderId="4" xfId="0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2" fontId="0" fillId="6" borderId="4" xfId="0" applyNumberForma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0" fillId="0" borderId="0" xfId="0" applyFill="1"/>
    <xf numFmtId="0" fontId="14" fillId="0" borderId="4" xfId="0" applyFont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176" fontId="14" fillId="0" borderId="10" xfId="0" applyNumberFormat="1" applyFont="1" applyFill="1" applyBorder="1" applyAlignment="1">
      <alignment horizontal="center" vertical="center" wrapText="1"/>
    </xf>
    <xf numFmtId="177" fontId="14" fillId="0" borderId="4" xfId="0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76" fontId="4" fillId="0" borderId="6" xfId="0" applyNumberFormat="1" applyFont="1" applyBorder="1" applyAlignment="1">
      <alignment horizontal="center" vertical="center" wrapText="1"/>
    </xf>
    <xf numFmtId="176" fontId="4" fillId="0" borderId="9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12" fillId="0" borderId="9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177" fontId="9" fillId="0" borderId="9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5" borderId="6" xfId="3" applyFont="1" applyBorder="1">
      <alignment horizontal="center" vertical="center" wrapText="1"/>
    </xf>
    <xf numFmtId="0" fontId="8" fillId="5" borderId="9" xfId="3" applyFont="1" applyBorder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4" fontId="13" fillId="0" borderId="6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 wrapText="1"/>
    </xf>
    <xf numFmtId="177" fontId="14" fillId="0" borderId="11" xfId="0" applyNumberFormat="1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0" fontId="11" fillId="6" borderId="9" xfId="4" applyBorder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7" fillId="5" borderId="6" xfId="3">
      <alignment horizontal="center" vertical="center" wrapText="1"/>
    </xf>
    <xf numFmtId="0" fontId="7" fillId="5" borderId="9" xfId="3" applyBorder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2" borderId="5" xfId="1" applyBorder="1" applyAlignment="1">
      <alignment vertical="center"/>
    </xf>
  </cellXfs>
  <cellStyles count="9">
    <cellStyle name="20% - Accent1" xfId="6" builtinId="30"/>
    <cellStyle name="40% - Accent1" xfId="7" builtinId="31"/>
    <cellStyle name="60% - Accent1" xfId="8" builtinId="32"/>
    <cellStyle name="Accent1" xfId="5" builtinId="29"/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44</xdr:row>
      <xdr:rowOff>266700</xdr:rowOff>
    </xdr:from>
    <xdr:to>
      <xdr:col>7</xdr:col>
      <xdr:colOff>960120</xdr:colOff>
      <xdr:row>45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99060</xdr:colOff>
      <xdr:row>62</xdr:row>
      <xdr:rowOff>266700</xdr:rowOff>
    </xdr:from>
    <xdr:to>
      <xdr:col>7</xdr:col>
      <xdr:colOff>960120</xdr:colOff>
      <xdr:row>63</xdr:row>
      <xdr:rowOff>373380</xdr:rowOff>
    </xdr:to>
    <xdr:pic>
      <xdr:nvPicPr>
        <xdr:cNvPr id="5" name="图片 23">
          <a:extLst>
            <a:ext uri="{FF2B5EF4-FFF2-40B4-BE49-F238E27FC236}">
              <a16:creationId xmlns:a16="http://schemas.microsoft.com/office/drawing/2014/main" id="{141937F7-54EB-4BE9-A2A5-962C79301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6260" y="5661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"/>
  <sheetViews>
    <sheetView topLeftCell="A127" workbookViewId="0">
      <selection activeCell="C6" sqref="C6"/>
    </sheetView>
  </sheetViews>
  <sheetFormatPr defaultRowHeight="13.8" x14ac:dyDescent="0.25"/>
  <cols>
    <col min="1" max="1" width="15" customWidth="1"/>
    <col min="2" max="5" width="12.77734375" customWidth="1"/>
  </cols>
  <sheetData>
    <row r="1" spans="1:8" x14ac:dyDescent="0.25">
      <c r="A1" s="1" t="s">
        <v>1</v>
      </c>
    </row>
    <row r="2" spans="1:8" x14ac:dyDescent="0.25">
      <c r="A2" s="2" t="s">
        <v>0</v>
      </c>
      <c r="B2" t="s">
        <v>6</v>
      </c>
    </row>
    <row r="5" spans="1:8" x14ac:dyDescent="0.25">
      <c r="A5" s="1" t="s">
        <v>74</v>
      </c>
    </row>
    <row r="6" spans="1:8" x14ac:dyDescent="0.25">
      <c r="A6" s="2" t="s">
        <v>0</v>
      </c>
      <c r="C6" t="s">
        <v>156</v>
      </c>
      <c r="D6" s="60" t="s">
        <v>75</v>
      </c>
      <c r="E6" s="60"/>
      <c r="G6" s="60" t="s">
        <v>76</v>
      </c>
      <c r="H6" s="60"/>
    </row>
    <row r="11" spans="1:8" x14ac:dyDescent="0.25">
      <c r="A11" s="1" t="s">
        <v>49</v>
      </c>
    </row>
    <row r="12" spans="1:8" x14ac:dyDescent="0.25">
      <c r="A12" s="2" t="s">
        <v>0</v>
      </c>
      <c r="B12" t="s">
        <v>50</v>
      </c>
      <c r="C12" t="s">
        <v>51</v>
      </c>
    </row>
    <row r="15" spans="1:8" x14ac:dyDescent="0.25">
      <c r="A15" s="1" t="s">
        <v>3</v>
      </c>
    </row>
    <row r="16" spans="1:8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59" t="s">
        <v>0</v>
      </c>
      <c r="B22" t="s">
        <v>7</v>
      </c>
    </row>
    <row r="23" spans="1:4" x14ac:dyDescent="0.25">
      <c r="A23" s="59"/>
      <c r="B23" t="s">
        <v>8</v>
      </c>
    </row>
    <row r="26" spans="1:4" x14ac:dyDescent="0.25">
      <c r="A26" s="1" t="s">
        <v>13</v>
      </c>
    </row>
    <row r="27" spans="1:4" x14ac:dyDescent="0.25">
      <c r="A27" s="59" t="s">
        <v>0</v>
      </c>
      <c r="B27" t="s">
        <v>14</v>
      </c>
    </row>
    <row r="28" spans="1:4" x14ac:dyDescent="0.25">
      <c r="A28" s="59"/>
      <c r="B28" t="s">
        <v>15</v>
      </c>
    </row>
    <row r="29" spans="1:4" x14ac:dyDescent="0.25">
      <c r="A29" s="59"/>
      <c r="B29" t="s">
        <v>16</v>
      </c>
    </row>
    <row r="31" spans="1:4" x14ac:dyDescent="0.25">
      <c r="A31" s="1" t="s">
        <v>69</v>
      </c>
    </row>
    <row r="32" spans="1:4" x14ac:dyDescent="0.25">
      <c r="A32" s="59" t="s">
        <v>0</v>
      </c>
      <c r="B32" t="s">
        <v>70</v>
      </c>
      <c r="C32" t="s">
        <v>71</v>
      </c>
      <c r="D32" t="s">
        <v>72</v>
      </c>
    </row>
    <row r="33" spans="1:3" x14ac:dyDescent="0.25">
      <c r="A33" s="59"/>
    </row>
    <row r="34" spans="1:3" x14ac:dyDescent="0.25">
      <c r="A34" s="59"/>
    </row>
    <row r="36" spans="1:3" x14ac:dyDescent="0.25">
      <c r="A36" s="1" t="s">
        <v>38</v>
      </c>
    </row>
    <row r="37" spans="1:3" x14ac:dyDescent="0.25">
      <c r="A37" s="59" t="s">
        <v>0</v>
      </c>
      <c r="B37" t="s">
        <v>39</v>
      </c>
      <c r="C37" t="s">
        <v>40</v>
      </c>
    </row>
    <row r="38" spans="1:3" x14ac:dyDescent="0.25">
      <c r="A38" s="59"/>
      <c r="C38" t="s">
        <v>41</v>
      </c>
    </row>
    <row r="39" spans="1:3" x14ac:dyDescent="0.25">
      <c r="A39" s="59"/>
    </row>
    <row r="41" spans="1:3" x14ac:dyDescent="0.25">
      <c r="A41" s="1" t="s">
        <v>17</v>
      </c>
    </row>
    <row r="42" spans="1:3" x14ac:dyDescent="0.25">
      <c r="A42" s="59" t="s">
        <v>0</v>
      </c>
      <c r="B42" t="s">
        <v>18</v>
      </c>
      <c r="C42" t="s">
        <v>21</v>
      </c>
    </row>
    <row r="43" spans="1:3" x14ac:dyDescent="0.25">
      <c r="A43" s="59"/>
      <c r="B43" t="s">
        <v>19</v>
      </c>
    </row>
    <row r="44" spans="1:3" x14ac:dyDescent="0.25">
      <c r="A44" s="59"/>
      <c r="B44" t="s">
        <v>20</v>
      </c>
    </row>
    <row r="47" spans="1:3" x14ac:dyDescent="0.25">
      <c r="A47" s="1" t="s">
        <v>26</v>
      </c>
    </row>
    <row r="48" spans="1:3" x14ac:dyDescent="0.25">
      <c r="A48" s="59" t="s">
        <v>0</v>
      </c>
      <c r="B48" t="s">
        <v>22</v>
      </c>
      <c r="C48" t="s">
        <v>23</v>
      </c>
    </row>
    <row r="49" spans="1:4" x14ac:dyDescent="0.25">
      <c r="A49" s="59"/>
      <c r="B49" t="s">
        <v>24</v>
      </c>
    </row>
    <row r="50" spans="1:4" x14ac:dyDescent="0.25">
      <c r="A50" s="59"/>
      <c r="B50" t="s">
        <v>25</v>
      </c>
    </row>
    <row r="52" spans="1:4" x14ac:dyDescent="0.25">
      <c r="A52" s="1" t="s">
        <v>31</v>
      </c>
    </row>
    <row r="53" spans="1:4" x14ac:dyDescent="0.25">
      <c r="A53" s="59" t="s">
        <v>0</v>
      </c>
      <c r="B53" s="31" t="s">
        <v>27</v>
      </c>
      <c r="C53" s="31" t="s">
        <v>73</v>
      </c>
      <c r="D53" s="34" t="s">
        <v>28</v>
      </c>
    </row>
    <row r="54" spans="1:4" x14ac:dyDescent="0.25">
      <c r="A54" s="59"/>
      <c r="B54" s="35" t="s">
        <v>114</v>
      </c>
      <c r="C54" s="31" t="s">
        <v>29</v>
      </c>
      <c r="D54" s="31" t="s">
        <v>30</v>
      </c>
    </row>
    <row r="55" spans="1:4" x14ac:dyDescent="0.25">
      <c r="A55" s="59"/>
      <c r="B55" s="35" t="s">
        <v>115</v>
      </c>
      <c r="C55" s="35" t="s">
        <v>116</v>
      </c>
    </row>
    <row r="56" spans="1:4" x14ac:dyDescent="0.25">
      <c r="A56" s="59"/>
      <c r="B56" s="32" t="s">
        <v>117</v>
      </c>
    </row>
    <row r="58" spans="1:4" x14ac:dyDescent="0.25">
      <c r="A58" s="1" t="s">
        <v>32</v>
      </c>
    </row>
    <row r="59" spans="1:4" x14ac:dyDescent="0.25">
      <c r="A59" s="59" t="s">
        <v>0</v>
      </c>
      <c r="B59" t="s">
        <v>33</v>
      </c>
      <c r="C59" t="s">
        <v>34</v>
      </c>
    </row>
    <row r="60" spans="1:4" x14ac:dyDescent="0.25">
      <c r="A60" s="59"/>
      <c r="C60" t="s">
        <v>36</v>
      </c>
    </row>
    <row r="61" spans="1:4" x14ac:dyDescent="0.25">
      <c r="A61" s="59"/>
      <c r="C61" t="s">
        <v>37</v>
      </c>
      <c r="D61" t="s">
        <v>35</v>
      </c>
    </row>
    <row r="64" spans="1:4" x14ac:dyDescent="0.25">
      <c r="A64" s="1" t="s">
        <v>118</v>
      </c>
    </row>
    <row r="65" spans="1:6" x14ac:dyDescent="0.25">
      <c r="A65" s="2" t="s">
        <v>0</v>
      </c>
      <c r="B65" t="s">
        <v>119</v>
      </c>
    </row>
    <row r="66" spans="1:6" x14ac:dyDescent="0.25">
      <c r="A66" s="2"/>
      <c r="B66" t="s">
        <v>120</v>
      </c>
      <c r="C66" t="s">
        <v>121</v>
      </c>
      <c r="D66" t="s">
        <v>124</v>
      </c>
    </row>
    <row r="67" spans="1:6" x14ac:dyDescent="0.25">
      <c r="A67" s="2"/>
      <c r="C67" t="s">
        <v>122</v>
      </c>
      <c r="D67" t="s">
        <v>123</v>
      </c>
    </row>
    <row r="68" spans="1:6" x14ac:dyDescent="0.25">
      <c r="A68" s="33"/>
    </row>
    <row r="71" spans="1:6" x14ac:dyDescent="0.25">
      <c r="A71" s="1" t="s">
        <v>128</v>
      </c>
    </row>
    <row r="72" spans="1:6" x14ac:dyDescent="0.25">
      <c r="A72" s="2" t="s">
        <v>0</v>
      </c>
      <c r="B72" t="s">
        <v>129</v>
      </c>
      <c r="C72" t="s">
        <v>130</v>
      </c>
      <c r="D72" t="s">
        <v>133</v>
      </c>
      <c r="E72" t="s">
        <v>134</v>
      </c>
      <c r="F72" t="s">
        <v>135</v>
      </c>
    </row>
    <row r="73" spans="1:6" x14ac:dyDescent="0.25">
      <c r="A73" s="2"/>
      <c r="C73" t="s">
        <v>131</v>
      </c>
      <c r="D73" t="s">
        <v>137</v>
      </c>
      <c r="E73" t="s">
        <v>136</v>
      </c>
      <c r="F73" t="s">
        <v>138</v>
      </c>
    </row>
    <row r="74" spans="1:6" x14ac:dyDescent="0.25">
      <c r="A74" s="2"/>
      <c r="C74" t="s">
        <v>132</v>
      </c>
    </row>
    <row r="75" spans="1:6" x14ac:dyDescent="0.25">
      <c r="A75" s="33"/>
    </row>
    <row r="76" spans="1:6" x14ac:dyDescent="0.25">
      <c r="A76" s="33"/>
      <c r="C76" t="s">
        <v>139</v>
      </c>
    </row>
    <row r="79" spans="1:6" x14ac:dyDescent="0.25">
      <c r="A79" s="1" t="s">
        <v>42</v>
      </c>
    </row>
    <row r="80" spans="1:6" x14ac:dyDescent="0.25">
      <c r="A80" s="59" t="s">
        <v>0</v>
      </c>
      <c r="B80" t="s">
        <v>52</v>
      </c>
      <c r="C80" t="s">
        <v>53</v>
      </c>
      <c r="D80" t="s">
        <v>54</v>
      </c>
      <c r="E80" t="s">
        <v>55</v>
      </c>
    </row>
    <row r="81" spans="1:8" x14ac:dyDescent="0.25">
      <c r="A81" s="59"/>
    </row>
    <row r="82" spans="1:8" x14ac:dyDescent="0.25">
      <c r="A82" s="59"/>
    </row>
    <row r="86" spans="1:8" x14ac:dyDescent="0.25">
      <c r="A86" s="1" t="s">
        <v>43</v>
      </c>
    </row>
    <row r="87" spans="1:8" x14ac:dyDescent="0.25">
      <c r="A87" s="59" t="s">
        <v>0</v>
      </c>
      <c r="B87" t="s">
        <v>56</v>
      </c>
    </row>
    <row r="88" spans="1:8" x14ac:dyDescent="0.25">
      <c r="A88" s="59"/>
      <c r="B88" t="s">
        <v>57</v>
      </c>
    </row>
    <row r="89" spans="1:8" x14ac:dyDescent="0.25">
      <c r="A89" s="59"/>
      <c r="B89" t="s">
        <v>58</v>
      </c>
    </row>
    <row r="90" spans="1:8" x14ac:dyDescent="0.25">
      <c r="A90" s="59"/>
      <c r="B90" t="s">
        <v>59</v>
      </c>
    </row>
    <row r="94" spans="1:8" x14ac:dyDescent="0.25">
      <c r="A94" s="1" t="s">
        <v>48</v>
      </c>
    </row>
    <row r="95" spans="1:8" x14ac:dyDescent="0.25">
      <c r="A95" s="59" t="s">
        <v>0</v>
      </c>
      <c r="B95" t="s">
        <v>44</v>
      </c>
      <c r="D95" t="s">
        <v>45</v>
      </c>
      <c r="E95" t="s">
        <v>46</v>
      </c>
      <c r="H95" t="s">
        <v>47</v>
      </c>
    </row>
    <row r="96" spans="1:8" x14ac:dyDescent="0.25">
      <c r="A96" s="59"/>
    </row>
    <row r="97" spans="1:8" x14ac:dyDescent="0.25">
      <c r="A97" s="59"/>
    </row>
    <row r="100" spans="1:8" x14ac:dyDescent="0.25">
      <c r="A100" s="1" t="s">
        <v>77</v>
      </c>
    </row>
    <row r="101" spans="1:8" x14ac:dyDescent="0.25">
      <c r="A101" s="59" t="s">
        <v>0</v>
      </c>
      <c r="B101" t="s">
        <v>78</v>
      </c>
      <c r="C101" t="s">
        <v>79</v>
      </c>
      <c r="D101" t="s">
        <v>125</v>
      </c>
    </row>
    <row r="102" spans="1:8" x14ac:dyDescent="0.25">
      <c r="A102" s="59"/>
    </row>
    <row r="103" spans="1:8" x14ac:dyDescent="0.25">
      <c r="A103" s="59"/>
    </row>
    <row r="108" spans="1:8" x14ac:dyDescent="0.25">
      <c r="A108" s="1" t="s">
        <v>60</v>
      </c>
    </row>
    <row r="109" spans="1:8" x14ac:dyDescent="0.25">
      <c r="A109" s="59" t="s">
        <v>0</v>
      </c>
      <c r="B109" t="s">
        <v>61</v>
      </c>
      <c r="D109" t="s">
        <v>62</v>
      </c>
      <c r="E109" t="s">
        <v>63</v>
      </c>
      <c r="H109" t="s">
        <v>64</v>
      </c>
    </row>
    <row r="110" spans="1:8" x14ac:dyDescent="0.25">
      <c r="A110" s="59"/>
    </row>
    <row r="111" spans="1:8" x14ac:dyDescent="0.25">
      <c r="A111" s="59"/>
    </row>
    <row r="114" spans="1:8" x14ac:dyDescent="0.25">
      <c r="A114" s="1" t="s">
        <v>155</v>
      </c>
    </row>
    <row r="115" spans="1:8" x14ac:dyDescent="0.25">
      <c r="A115" s="59" t="s">
        <v>0</v>
      </c>
      <c r="B115" t="s">
        <v>61</v>
      </c>
      <c r="D115" t="s">
        <v>62</v>
      </c>
      <c r="E115" t="s">
        <v>63</v>
      </c>
      <c r="H115" t="s">
        <v>64</v>
      </c>
    </row>
    <row r="116" spans="1:8" x14ac:dyDescent="0.25">
      <c r="A116" s="59"/>
    </row>
    <row r="117" spans="1:8" x14ac:dyDescent="0.25">
      <c r="A117" s="59"/>
    </row>
  </sheetData>
  <mergeCells count="16">
    <mergeCell ref="A115:A117"/>
    <mergeCell ref="D6:E6"/>
    <mergeCell ref="G6:H6"/>
    <mergeCell ref="A101:A103"/>
    <mergeCell ref="A109:A111"/>
    <mergeCell ref="A22:A23"/>
    <mergeCell ref="A27:A29"/>
    <mergeCell ref="A42:A44"/>
    <mergeCell ref="A48:A50"/>
    <mergeCell ref="A80:A82"/>
    <mergeCell ref="A87:A90"/>
    <mergeCell ref="A95:A97"/>
    <mergeCell ref="A59:A61"/>
    <mergeCell ref="A37:A39"/>
    <mergeCell ref="A32:A34"/>
    <mergeCell ref="A53:A56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5"/>
  <sheetViews>
    <sheetView workbookViewId="0">
      <selection activeCell="B5" sqref="B5"/>
    </sheetView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59" t="s">
        <v>0</v>
      </c>
      <c r="B2">
        <v>1</v>
      </c>
    </row>
    <row r="3" spans="1:2" x14ac:dyDescent="0.25">
      <c r="A3" s="59"/>
      <c r="B3">
        <v>2</v>
      </c>
    </row>
    <row r="4" spans="1:2" x14ac:dyDescent="0.25">
      <c r="A4" s="59"/>
    </row>
    <row r="5" spans="1:2" x14ac:dyDescent="0.25">
      <c r="A5" s="59"/>
      <c r="B5">
        <f>SUM(B2:B3)</f>
        <v>3</v>
      </c>
    </row>
  </sheetData>
  <mergeCells count="1">
    <mergeCell ref="A2:A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93"/>
  <sheetViews>
    <sheetView tabSelected="1" topLeftCell="A76" zoomScaleNormal="100" workbookViewId="0">
      <selection activeCell="A85" sqref="A85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61" t="s">
        <v>0</v>
      </c>
      <c r="B2" s="62" t="s">
        <v>66</v>
      </c>
      <c r="C2" s="63"/>
      <c r="D2" s="63"/>
      <c r="E2" s="63"/>
      <c r="F2" s="63"/>
      <c r="G2" s="63"/>
      <c r="H2" s="63"/>
      <c r="I2" s="64"/>
      <c r="J2" s="65"/>
    </row>
    <row r="3" spans="1:10" x14ac:dyDescent="0.25">
      <c r="A3" s="61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65"/>
    </row>
    <row r="7" spans="1:10" x14ac:dyDescent="0.25">
      <c r="A7" s="1" t="s">
        <v>68</v>
      </c>
    </row>
    <row r="8" spans="1:10" x14ac:dyDescent="0.25">
      <c r="A8" s="61" t="s">
        <v>0</v>
      </c>
      <c r="B8" s="62" t="s">
        <v>66</v>
      </c>
      <c r="C8" s="63"/>
      <c r="D8" s="63"/>
      <c r="E8" s="63"/>
      <c r="F8" s="63"/>
      <c r="G8" s="63"/>
      <c r="H8" s="63"/>
      <c r="I8" s="64"/>
    </row>
    <row r="9" spans="1:10" x14ac:dyDescent="0.25">
      <c r="A9" s="61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61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61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61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61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61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61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61"/>
      <c r="B16" s="4"/>
      <c r="C16" s="5"/>
      <c r="D16" s="5"/>
      <c r="E16" s="5"/>
      <c r="F16" s="5"/>
      <c r="G16" s="5"/>
      <c r="H16" s="6">
        <v>1</v>
      </c>
      <c r="I16" s="6"/>
    </row>
    <row r="20" spans="1:29" x14ac:dyDescent="0.25">
      <c r="A20" s="1"/>
    </row>
    <row r="22" spans="1:29" x14ac:dyDescent="0.25">
      <c r="A22" s="61" t="s">
        <v>0</v>
      </c>
      <c r="B22" s="103" t="s">
        <v>111</v>
      </c>
      <c r="C22" s="93" t="s">
        <v>112</v>
      </c>
      <c r="D22" s="78" t="s">
        <v>113</v>
      </c>
      <c r="E22" s="56"/>
      <c r="F22" s="57"/>
      <c r="G22" s="57"/>
      <c r="H22" s="57"/>
      <c r="I22" s="57"/>
      <c r="J22" s="57"/>
      <c r="K22" s="57"/>
      <c r="L22" s="58"/>
    </row>
    <row r="23" spans="1:29" x14ac:dyDescent="0.25">
      <c r="A23" s="61"/>
      <c r="B23" s="104"/>
      <c r="C23" s="94"/>
      <c r="D23" s="79"/>
      <c r="E23" s="3">
        <v>28</v>
      </c>
      <c r="F23" s="3">
        <v>29</v>
      </c>
      <c r="G23" s="3">
        <v>30</v>
      </c>
      <c r="H23" s="3">
        <v>31</v>
      </c>
      <c r="I23" s="3">
        <v>32</v>
      </c>
      <c r="J23" s="3">
        <v>33</v>
      </c>
      <c r="K23" s="3">
        <v>34</v>
      </c>
      <c r="L23" s="3">
        <v>35</v>
      </c>
    </row>
    <row r="24" spans="1:29" ht="15.6" x14ac:dyDescent="0.25">
      <c r="A24" s="61"/>
      <c r="C24" s="36">
        <v>2040</v>
      </c>
      <c r="D24" s="13">
        <v>1</v>
      </c>
      <c r="E24" s="4">
        <v>1</v>
      </c>
      <c r="F24" s="5">
        <v>1</v>
      </c>
      <c r="G24" s="5">
        <v>2</v>
      </c>
      <c r="H24" s="5">
        <v>2</v>
      </c>
      <c r="I24" s="5">
        <v>2</v>
      </c>
      <c r="J24" s="5">
        <v>2</v>
      </c>
      <c r="K24" s="5">
        <v>1</v>
      </c>
      <c r="L24" s="5">
        <v>1</v>
      </c>
    </row>
    <row r="25" spans="1:29" ht="15.6" x14ac:dyDescent="0.25">
      <c r="A25" s="61"/>
      <c r="B25" s="47"/>
      <c r="C25" s="48">
        <v>980</v>
      </c>
      <c r="D25" s="13">
        <v>1</v>
      </c>
      <c r="E25" s="49">
        <v>1</v>
      </c>
      <c r="F25" s="50">
        <v>1</v>
      </c>
      <c r="G25" s="50">
        <v>1</v>
      </c>
      <c r="H25" s="50">
        <v>2</v>
      </c>
      <c r="I25" s="50">
        <v>2</v>
      </c>
      <c r="J25" s="50">
        <v>1</v>
      </c>
      <c r="K25" s="50">
        <v>1</v>
      </c>
      <c r="L25" s="50">
        <v>1</v>
      </c>
    </row>
    <row r="26" spans="1:29" ht="15.6" x14ac:dyDescent="0.25">
      <c r="A26" s="61"/>
      <c r="B26" s="46"/>
      <c r="C26" s="36">
        <v>96</v>
      </c>
      <c r="D26" s="13">
        <v>1</v>
      </c>
      <c r="E26" s="4"/>
      <c r="F26" s="5"/>
      <c r="G26" s="4">
        <v>1</v>
      </c>
      <c r="H26" s="5"/>
      <c r="I26" s="4"/>
      <c r="J26" s="5"/>
      <c r="K26" s="4"/>
      <c r="L26" s="5"/>
    </row>
    <row r="27" spans="1:29" ht="15.6" x14ac:dyDescent="0.25">
      <c r="A27" s="61"/>
      <c r="B27" s="46">
        <v>16501</v>
      </c>
      <c r="C27" s="36">
        <v>96</v>
      </c>
      <c r="D27" s="13">
        <v>1</v>
      </c>
      <c r="E27" s="4"/>
      <c r="F27" s="5"/>
      <c r="G27" s="4"/>
      <c r="H27" s="5">
        <v>1</v>
      </c>
      <c r="I27" s="4"/>
      <c r="J27" s="5"/>
      <c r="K27" s="4"/>
      <c r="L27" s="5"/>
    </row>
    <row r="28" spans="1:29" ht="15.6" x14ac:dyDescent="0.25">
      <c r="A28" s="61"/>
      <c r="B28" s="46"/>
      <c r="C28" s="36">
        <v>96</v>
      </c>
      <c r="D28" s="13">
        <v>1</v>
      </c>
      <c r="E28" s="4"/>
      <c r="F28" s="5"/>
      <c r="G28" s="5"/>
      <c r="H28" s="5"/>
      <c r="I28" s="5">
        <v>1</v>
      </c>
      <c r="J28" s="5"/>
      <c r="K28" s="6"/>
      <c r="L28" s="6"/>
    </row>
    <row r="29" spans="1:29" ht="15.6" x14ac:dyDescent="0.25">
      <c r="A29" s="61"/>
      <c r="B29" s="46"/>
      <c r="C29" s="36">
        <v>96</v>
      </c>
      <c r="D29" s="13">
        <v>1</v>
      </c>
      <c r="E29" s="4"/>
      <c r="F29" s="5"/>
      <c r="G29" s="5"/>
      <c r="H29" s="5"/>
      <c r="I29" s="5"/>
      <c r="J29" s="5">
        <v>1</v>
      </c>
      <c r="K29" s="6"/>
      <c r="L29" s="6"/>
    </row>
    <row r="30" spans="1:29" ht="15.6" x14ac:dyDescent="0.25">
      <c r="A30" s="61"/>
      <c r="B30" s="46"/>
      <c r="C30" s="36">
        <v>96</v>
      </c>
      <c r="D30" s="13">
        <v>1</v>
      </c>
      <c r="E30" s="4"/>
      <c r="F30" s="5"/>
      <c r="G30" s="5"/>
      <c r="H30" s="5"/>
      <c r="I30" s="5"/>
      <c r="J30" s="5"/>
      <c r="K30" s="6">
        <v>1</v>
      </c>
      <c r="L30" s="6"/>
    </row>
    <row r="31" spans="1:29" ht="14.4" x14ac:dyDescent="0.25">
      <c r="A31" s="61"/>
      <c r="C31">
        <f>SUM(C24:C30)</f>
        <v>3500</v>
      </c>
      <c r="W31" s="14"/>
      <c r="X31" s="16"/>
      <c r="Y31" s="37"/>
      <c r="Z31" s="12"/>
      <c r="AA31" s="18"/>
      <c r="AB31" s="18"/>
      <c r="AC31" s="19">
        <f>SUM(D24:D30)</f>
        <v>7</v>
      </c>
    </row>
    <row r="32" spans="1:29" ht="15.6" x14ac:dyDescent="0.25">
      <c r="A32" s="61"/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2"/>
      <c r="U32" s="15"/>
      <c r="V32" s="15"/>
      <c r="W32" s="26"/>
      <c r="X32" s="27"/>
      <c r="Y32" s="27"/>
      <c r="Z32" s="28"/>
      <c r="AA32" s="29"/>
      <c r="AB32" s="29"/>
      <c r="AC32" s="30" t="s">
        <v>110</v>
      </c>
    </row>
    <row r="37" spans="1:29" x14ac:dyDescent="0.25">
      <c r="A37" s="1" t="s">
        <v>80</v>
      </c>
    </row>
    <row r="39" spans="1:29" x14ac:dyDescent="0.25">
      <c r="A39" s="61" t="s">
        <v>0</v>
      </c>
      <c r="B39" s="103" t="s">
        <v>111</v>
      </c>
      <c r="C39" s="74" t="s">
        <v>81</v>
      </c>
      <c r="D39" s="105" t="s">
        <v>82</v>
      </c>
      <c r="E39" s="74" t="s">
        <v>83</v>
      </c>
      <c r="F39" s="74" t="s">
        <v>84</v>
      </c>
      <c r="G39" s="107" t="s">
        <v>85</v>
      </c>
      <c r="H39" s="74" t="s">
        <v>86</v>
      </c>
      <c r="I39" s="107" t="s">
        <v>87</v>
      </c>
      <c r="J39" s="74" t="s">
        <v>88</v>
      </c>
      <c r="K39" s="74" t="s">
        <v>89</v>
      </c>
      <c r="L39" s="56"/>
      <c r="M39" s="57"/>
      <c r="N39" s="57"/>
      <c r="O39" s="57"/>
      <c r="P39" s="57"/>
      <c r="Q39" s="57"/>
      <c r="R39" s="57"/>
      <c r="S39" s="58"/>
      <c r="T39" s="74" t="s">
        <v>90</v>
      </c>
      <c r="U39" s="74" t="s">
        <v>91</v>
      </c>
      <c r="V39" s="93" t="s">
        <v>112</v>
      </c>
      <c r="W39" s="66" t="s">
        <v>92</v>
      </c>
      <c r="X39" s="68" t="s">
        <v>93</v>
      </c>
      <c r="Y39" s="70" t="s">
        <v>94</v>
      </c>
      <c r="Z39" s="72" t="s">
        <v>95</v>
      </c>
      <c r="AA39" s="76" t="s">
        <v>96</v>
      </c>
      <c r="AB39" s="76" t="s">
        <v>97</v>
      </c>
      <c r="AC39" s="78" t="s">
        <v>113</v>
      </c>
    </row>
    <row r="40" spans="1:29" x14ac:dyDescent="0.25">
      <c r="A40" s="61"/>
      <c r="B40" s="104"/>
      <c r="C40" s="75"/>
      <c r="D40" s="106"/>
      <c r="E40" s="75"/>
      <c r="F40" s="75"/>
      <c r="G40" s="108"/>
      <c r="H40" s="75"/>
      <c r="I40" s="108"/>
      <c r="J40" s="75"/>
      <c r="K40" s="75"/>
      <c r="L40" s="3">
        <v>28</v>
      </c>
      <c r="M40" s="3">
        <v>29</v>
      </c>
      <c r="N40" s="3">
        <v>30</v>
      </c>
      <c r="O40" s="3">
        <v>31</v>
      </c>
      <c r="P40" s="3">
        <v>32</v>
      </c>
      <c r="Q40" s="3">
        <v>33</v>
      </c>
      <c r="R40" s="3">
        <v>34</v>
      </c>
      <c r="S40" s="3">
        <v>35</v>
      </c>
      <c r="T40" s="75"/>
      <c r="U40" s="75"/>
      <c r="V40" s="94"/>
      <c r="W40" s="67"/>
      <c r="X40" s="69"/>
      <c r="Y40" s="71"/>
      <c r="Z40" s="73"/>
      <c r="AA40" s="77"/>
      <c r="AB40" s="77"/>
      <c r="AC40" s="79"/>
    </row>
    <row r="41" spans="1:29" ht="27.6" x14ac:dyDescent="0.25">
      <c r="A41" s="61"/>
      <c r="C41" s="80">
        <v>91338035</v>
      </c>
      <c r="D41" s="7">
        <v>532325</v>
      </c>
      <c r="E41" s="80" t="s">
        <v>98</v>
      </c>
      <c r="F41" s="83" t="s">
        <v>99</v>
      </c>
      <c r="G41" s="80" t="s">
        <v>99</v>
      </c>
      <c r="H41" s="80"/>
      <c r="I41" s="83" t="s">
        <v>100</v>
      </c>
      <c r="J41" s="83" t="s">
        <v>101</v>
      </c>
      <c r="K41" s="83" t="s">
        <v>126</v>
      </c>
      <c r="L41" s="4">
        <v>1</v>
      </c>
      <c r="M41" s="5">
        <v>1</v>
      </c>
      <c r="N41" s="5">
        <v>2</v>
      </c>
      <c r="O41" s="5">
        <v>2</v>
      </c>
      <c r="P41" s="5">
        <v>2</v>
      </c>
      <c r="Q41" s="5">
        <v>2</v>
      </c>
      <c r="R41" s="5">
        <v>1</v>
      </c>
      <c r="S41" s="5">
        <v>1</v>
      </c>
      <c r="T41" s="8">
        <v>12</v>
      </c>
      <c r="U41" s="9">
        <v>170</v>
      </c>
      <c r="V41" s="7">
        <f>T41*U41</f>
        <v>2040</v>
      </c>
      <c r="W41" s="10" t="s">
        <v>102</v>
      </c>
      <c r="X41" s="86" t="s">
        <v>103</v>
      </c>
      <c r="Y41" s="11" t="s">
        <v>104</v>
      </c>
      <c r="Z41" s="88">
        <v>43171</v>
      </c>
      <c r="AA41" s="12"/>
      <c r="AB41" s="12"/>
      <c r="AC41" s="13">
        <f>0.415*0.39*0.265*U41</f>
        <v>7.2913424999999998</v>
      </c>
    </row>
    <row r="42" spans="1:29" s="45" customFormat="1" ht="27.6" x14ac:dyDescent="0.25">
      <c r="A42" s="61"/>
      <c r="B42" s="47"/>
      <c r="C42" s="81"/>
      <c r="D42" s="48">
        <v>532326</v>
      </c>
      <c r="E42" s="81"/>
      <c r="F42" s="84"/>
      <c r="G42" s="81"/>
      <c r="H42" s="81"/>
      <c r="I42" s="84"/>
      <c r="J42" s="84"/>
      <c r="K42" s="84"/>
      <c r="L42" s="49">
        <v>1</v>
      </c>
      <c r="M42" s="50">
        <v>1</v>
      </c>
      <c r="N42" s="50">
        <v>1</v>
      </c>
      <c r="O42" s="50">
        <v>2</v>
      </c>
      <c r="P42" s="50">
        <v>2</v>
      </c>
      <c r="Q42" s="50">
        <v>1</v>
      </c>
      <c r="R42" s="50">
        <v>1</v>
      </c>
      <c r="S42" s="50">
        <v>1</v>
      </c>
      <c r="T42" s="50">
        <v>10</v>
      </c>
      <c r="U42" s="51">
        <v>98</v>
      </c>
      <c r="V42" s="48">
        <f t="shared" ref="V42:V47" si="0">T42*U42</f>
        <v>980</v>
      </c>
      <c r="W42" s="52" t="s">
        <v>105</v>
      </c>
      <c r="X42" s="87"/>
      <c r="Y42" s="53" t="s">
        <v>106</v>
      </c>
      <c r="Z42" s="89"/>
      <c r="AA42" s="54"/>
      <c r="AB42" s="54"/>
      <c r="AC42" s="55">
        <f>0.515*0.265*0.265*U42</f>
        <v>3.5442557500000005</v>
      </c>
    </row>
    <row r="43" spans="1:29" ht="15.6" x14ac:dyDescent="0.25">
      <c r="A43" s="61"/>
      <c r="B43" s="46"/>
      <c r="C43" s="81"/>
      <c r="D43" s="7">
        <v>533180</v>
      </c>
      <c r="E43" s="81"/>
      <c r="F43" s="84"/>
      <c r="G43" s="81"/>
      <c r="H43" s="81"/>
      <c r="I43" s="84"/>
      <c r="J43" s="84"/>
      <c r="K43" s="84" t="s">
        <v>127</v>
      </c>
      <c r="L43" s="4"/>
      <c r="M43" s="5"/>
      <c r="N43" s="4">
        <v>1</v>
      </c>
      <c r="O43" s="5"/>
      <c r="P43" s="4"/>
      <c r="Q43" s="5"/>
      <c r="R43" s="4"/>
      <c r="S43" s="5"/>
      <c r="T43" s="8">
        <v>16</v>
      </c>
      <c r="U43" s="9">
        <v>6</v>
      </c>
      <c r="V43" s="7">
        <f t="shared" si="0"/>
        <v>96</v>
      </c>
      <c r="W43" s="14" t="s">
        <v>107</v>
      </c>
      <c r="X43" s="87"/>
      <c r="Y43" s="91" t="s">
        <v>108</v>
      </c>
      <c r="Z43" s="89"/>
      <c r="AA43" s="12"/>
      <c r="AB43" s="12"/>
      <c r="AC43" s="13">
        <f>0.515*0.415*0.265*U43</f>
        <v>0.33982275000000001</v>
      </c>
    </row>
    <row r="44" spans="1:29" ht="15.6" x14ac:dyDescent="0.25">
      <c r="A44" s="61"/>
      <c r="B44" s="46">
        <v>16501</v>
      </c>
      <c r="C44" s="81"/>
      <c r="D44" s="7">
        <v>533181</v>
      </c>
      <c r="E44" s="81"/>
      <c r="F44" s="84"/>
      <c r="G44" s="81"/>
      <c r="H44" s="81"/>
      <c r="I44" s="84"/>
      <c r="J44" s="84"/>
      <c r="K44" s="84"/>
      <c r="L44" s="4"/>
      <c r="M44" s="5"/>
      <c r="N44" s="4"/>
      <c r="O44" s="5">
        <v>1</v>
      </c>
      <c r="P44" s="4"/>
      <c r="Q44" s="5"/>
      <c r="R44" s="4"/>
      <c r="S44" s="5"/>
      <c r="T44" s="8">
        <v>16</v>
      </c>
      <c r="U44" s="9">
        <v>6</v>
      </c>
      <c r="V44" s="7">
        <f t="shared" si="0"/>
        <v>96</v>
      </c>
      <c r="W44" s="14" t="s">
        <v>107</v>
      </c>
      <c r="X44" s="87"/>
      <c r="Y44" s="92"/>
      <c r="Z44" s="89"/>
      <c r="AA44" s="12"/>
      <c r="AB44" s="12"/>
      <c r="AC44" s="13">
        <f>0.515*0.415*0.265*U44</f>
        <v>0.33982275000000001</v>
      </c>
    </row>
    <row r="45" spans="1:29" ht="15.6" x14ac:dyDescent="0.25">
      <c r="A45" s="61"/>
      <c r="B45" s="46"/>
      <c r="C45" s="81"/>
      <c r="D45" s="7">
        <v>533182</v>
      </c>
      <c r="E45" s="81"/>
      <c r="F45" s="84"/>
      <c r="G45" s="81"/>
      <c r="H45" s="81"/>
      <c r="I45" s="84"/>
      <c r="J45" s="84"/>
      <c r="K45" s="84"/>
      <c r="L45" s="4"/>
      <c r="M45" s="5"/>
      <c r="N45" s="5"/>
      <c r="O45" s="5"/>
      <c r="P45" s="5">
        <v>1</v>
      </c>
      <c r="Q45" s="5"/>
      <c r="R45" s="6"/>
      <c r="S45" s="6"/>
      <c r="T45" s="8">
        <v>16</v>
      </c>
      <c r="U45" s="9">
        <v>6</v>
      </c>
      <c r="V45" s="7">
        <f t="shared" si="0"/>
        <v>96</v>
      </c>
      <c r="W45" s="14" t="s">
        <v>107</v>
      </c>
      <c r="X45" s="87"/>
      <c r="Y45" s="92"/>
      <c r="Z45" s="89"/>
      <c r="AA45" s="12"/>
      <c r="AB45" s="12"/>
      <c r="AC45" s="13">
        <f>0.515*0.415*0.265*U45</f>
        <v>0.33982275000000001</v>
      </c>
    </row>
    <row r="46" spans="1:29" ht="15.6" x14ac:dyDescent="0.25">
      <c r="A46" s="61"/>
      <c r="B46" s="46"/>
      <c r="C46" s="81"/>
      <c r="D46" s="36">
        <v>533183</v>
      </c>
      <c r="E46" s="81"/>
      <c r="F46" s="84"/>
      <c r="G46" s="81"/>
      <c r="H46" s="81"/>
      <c r="I46" s="84"/>
      <c r="J46" s="84"/>
      <c r="K46" s="84"/>
      <c r="L46" s="4"/>
      <c r="M46" s="5"/>
      <c r="N46" s="5"/>
      <c r="O46" s="5"/>
      <c r="P46" s="5"/>
      <c r="Q46" s="5">
        <v>1</v>
      </c>
      <c r="R46" s="6"/>
      <c r="S46" s="6"/>
      <c r="T46" s="8">
        <v>16</v>
      </c>
      <c r="U46" s="9">
        <v>6</v>
      </c>
      <c r="V46" s="7">
        <f t="shared" si="0"/>
        <v>96</v>
      </c>
      <c r="W46" s="14" t="s">
        <v>107</v>
      </c>
      <c r="X46" s="87"/>
      <c r="Y46" s="92"/>
      <c r="Z46" s="89"/>
      <c r="AA46" s="12"/>
      <c r="AB46" s="12"/>
      <c r="AC46" s="13">
        <f>0.515*0.415*0.265*U46</f>
        <v>0.33982275000000001</v>
      </c>
    </row>
    <row r="47" spans="1:29" ht="15.6" x14ac:dyDescent="0.25">
      <c r="A47" s="61"/>
      <c r="B47" s="46"/>
      <c r="C47" s="82"/>
      <c r="D47" s="36">
        <v>533184</v>
      </c>
      <c r="E47" s="82"/>
      <c r="F47" s="85"/>
      <c r="G47" s="82"/>
      <c r="H47" s="82"/>
      <c r="I47" s="85"/>
      <c r="J47" s="85"/>
      <c r="K47" s="85"/>
      <c r="L47" s="4"/>
      <c r="M47" s="5"/>
      <c r="N47" s="5"/>
      <c r="O47" s="5"/>
      <c r="P47" s="5"/>
      <c r="Q47" s="5"/>
      <c r="R47" s="6">
        <v>1</v>
      </c>
      <c r="S47" s="6"/>
      <c r="T47" s="8">
        <v>16</v>
      </c>
      <c r="U47" s="9">
        <v>6</v>
      </c>
      <c r="V47" s="7">
        <f t="shared" si="0"/>
        <v>96</v>
      </c>
      <c r="W47" s="14" t="s">
        <v>107</v>
      </c>
      <c r="X47" s="87"/>
      <c r="Y47" s="92"/>
      <c r="Z47" s="90"/>
      <c r="AA47" s="12"/>
      <c r="AB47" s="12"/>
      <c r="AC47" s="13">
        <f>0.515*0.415*0.265*U47</f>
        <v>0.33982275000000001</v>
      </c>
    </row>
    <row r="48" spans="1:29" ht="14.4" x14ac:dyDescent="0.25">
      <c r="A48" s="61"/>
      <c r="W48" s="14"/>
      <c r="X48" s="16"/>
      <c r="Y48" s="17"/>
      <c r="Z48" s="12"/>
      <c r="AA48" s="18">
        <f>SUM(AA41:AA47)</f>
        <v>0</v>
      </c>
      <c r="AB48" s="18">
        <f>SUM(AB41:AB47)</f>
        <v>0</v>
      </c>
      <c r="AC48" s="19">
        <f>SUM(AC41:AC47)</f>
        <v>12.534711999999999</v>
      </c>
    </row>
    <row r="49" spans="1:29" ht="15.6" x14ac:dyDescent="0.25">
      <c r="A49" s="61"/>
      <c r="B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2"/>
      <c r="U49" s="15"/>
      <c r="V49" s="15">
        <f>SUM(V41:V47)</f>
        <v>3500</v>
      </c>
      <c r="W49" s="26"/>
      <c r="X49" s="27"/>
      <c r="Y49" s="27"/>
      <c r="Z49" s="28"/>
      <c r="AA49" s="29"/>
      <c r="AB49" s="29"/>
      <c r="AC49" s="30" t="s">
        <v>110</v>
      </c>
    </row>
    <row r="50" spans="1:29" ht="15.6" x14ac:dyDescent="0.25">
      <c r="B50" s="20" t="s">
        <v>109</v>
      </c>
      <c r="C50" s="21"/>
      <c r="D50" s="21"/>
      <c r="E50" s="22"/>
      <c r="F50" s="23"/>
      <c r="G50" s="23"/>
      <c r="H50" s="24"/>
      <c r="I50" s="25"/>
      <c r="J50" s="21"/>
      <c r="K50" s="21"/>
      <c r="L50" s="21"/>
      <c r="M50" s="21"/>
      <c r="N50" s="21"/>
      <c r="O50" s="22"/>
      <c r="P50" s="23"/>
      <c r="Q50" s="23"/>
      <c r="R50" s="24"/>
      <c r="S50" s="21"/>
      <c r="T50" s="21"/>
      <c r="U50" s="21"/>
      <c r="V50" s="21"/>
    </row>
    <row r="55" spans="1:29" x14ac:dyDescent="0.25">
      <c r="A55" s="1" t="s">
        <v>158</v>
      </c>
    </row>
    <row r="57" spans="1:29" x14ac:dyDescent="0.25">
      <c r="A57" s="61" t="s">
        <v>0</v>
      </c>
      <c r="B57" s="103" t="s">
        <v>159</v>
      </c>
      <c r="C57" s="74" t="s">
        <v>81</v>
      </c>
      <c r="D57" s="105" t="s">
        <v>82</v>
      </c>
      <c r="E57" s="74" t="s">
        <v>83</v>
      </c>
      <c r="F57" s="74" t="s">
        <v>84</v>
      </c>
      <c r="G57" s="107" t="s">
        <v>85</v>
      </c>
      <c r="H57" s="74" t="s">
        <v>86</v>
      </c>
      <c r="I57" s="107" t="s">
        <v>87</v>
      </c>
      <c r="J57" s="74" t="s">
        <v>88</v>
      </c>
      <c r="K57" s="74" t="s">
        <v>89</v>
      </c>
      <c r="L57" s="74" t="s">
        <v>90</v>
      </c>
      <c r="M57" s="74" t="s">
        <v>91</v>
      </c>
      <c r="N57" s="93" t="s">
        <v>112</v>
      </c>
      <c r="O57" s="66" t="s">
        <v>92</v>
      </c>
      <c r="P57" s="68" t="s">
        <v>93</v>
      </c>
      <c r="Q57" s="70" t="s">
        <v>94</v>
      </c>
      <c r="R57" s="72" t="s">
        <v>95</v>
      </c>
      <c r="S57" s="76" t="s">
        <v>96</v>
      </c>
      <c r="T57" s="76" t="s">
        <v>97</v>
      </c>
      <c r="U57" s="78" t="s">
        <v>113</v>
      </c>
      <c r="V57" s="56"/>
      <c r="W57" s="57"/>
      <c r="X57" s="57"/>
      <c r="Y57" s="57"/>
      <c r="Z57" s="57"/>
      <c r="AA57" s="57"/>
      <c r="AB57" s="57"/>
      <c r="AC57" s="58"/>
    </row>
    <row r="58" spans="1:29" x14ac:dyDescent="0.25">
      <c r="A58" s="61"/>
      <c r="B58" s="104"/>
      <c r="C58" s="75"/>
      <c r="D58" s="106"/>
      <c r="E58" s="75"/>
      <c r="F58" s="75"/>
      <c r="G58" s="108"/>
      <c r="H58" s="75"/>
      <c r="I58" s="108"/>
      <c r="J58" s="75"/>
      <c r="K58" s="75"/>
      <c r="L58" s="75"/>
      <c r="M58" s="75"/>
      <c r="N58" s="94"/>
      <c r="O58" s="67"/>
      <c r="P58" s="69"/>
      <c r="Q58" s="71"/>
      <c r="R58" s="73"/>
      <c r="S58" s="77"/>
      <c r="T58" s="77"/>
      <c r="U58" s="79"/>
      <c r="V58" s="3">
        <v>28</v>
      </c>
      <c r="W58" s="3">
        <v>29</v>
      </c>
      <c r="X58" s="3">
        <v>30</v>
      </c>
      <c r="Y58" s="3">
        <v>31</v>
      </c>
      <c r="Z58" s="3">
        <v>32</v>
      </c>
      <c r="AA58" s="3">
        <v>33</v>
      </c>
      <c r="AB58" s="3">
        <v>34</v>
      </c>
      <c r="AC58" s="3">
        <v>35</v>
      </c>
    </row>
    <row r="59" spans="1:29" ht="27.6" x14ac:dyDescent="0.25">
      <c r="A59" s="61"/>
      <c r="C59" s="80">
        <v>91338035</v>
      </c>
      <c r="D59" s="36">
        <v>532325</v>
      </c>
      <c r="E59" s="80" t="s">
        <v>98</v>
      </c>
      <c r="F59" s="83" t="s">
        <v>99</v>
      </c>
      <c r="G59" s="80" t="s">
        <v>99</v>
      </c>
      <c r="H59" s="80"/>
      <c r="I59" s="83" t="s">
        <v>100</v>
      </c>
      <c r="J59" s="83" t="s">
        <v>101</v>
      </c>
      <c r="K59" s="83" t="s">
        <v>126</v>
      </c>
      <c r="L59" s="8">
        <v>12</v>
      </c>
      <c r="M59" s="9">
        <v>170</v>
      </c>
      <c r="N59" s="36">
        <f>L59*M59</f>
        <v>2040</v>
      </c>
      <c r="O59" s="10" t="s">
        <v>102</v>
      </c>
      <c r="P59" s="86" t="s">
        <v>103</v>
      </c>
      <c r="Q59" s="11" t="s">
        <v>104</v>
      </c>
      <c r="R59" s="88">
        <v>43171</v>
      </c>
      <c r="S59" s="12"/>
      <c r="T59" s="12"/>
      <c r="U59" s="13">
        <f>0.415*0.39*0.265*M59</f>
        <v>7.2913424999999998</v>
      </c>
      <c r="V59" s="4">
        <v>1</v>
      </c>
      <c r="W59" s="5">
        <v>1</v>
      </c>
      <c r="X59" s="5">
        <v>2</v>
      </c>
      <c r="Y59" s="5">
        <v>2</v>
      </c>
      <c r="Z59" s="5">
        <v>2</v>
      </c>
      <c r="AA59" s="5">
        <v>2</v>
      </c>
      <c r="AB59" s="5">
        <v>1</v>
      </c>
      <c r="AC59" s="5">
        <v>1</v>
      </c>
    </row>
    <row r="60" spans="1:29" ht="27.6" x14ac:dyDescent="0.25">
      <c r="A60" s="61"/>
      <c r="B60" s="47"/>
      <c r="C60" s="81"/>
      <c r="D60" s="48">
        <v>532326</v>
      </c>
      <c r="E60" s="81"/>
      <c r="F60" s="84"/>
      <c r="G60" s="81"/>
      <c r="H60" s="81"/>
      <c r="I60" s="84"/>
      <c r="J60" s="84"/>
      <c r="K60" s="84"/>
      <c r="L60" s="50">
        <v>10</v>
      </c>
      <c r="M60" s="51">
        <v>98</v>
      </c>
      <c r="N60" s="48">
        <f t="shared" ref="N60:N65" si="1">L60*M60</f>
        <v>980</v>
      </c>
      <c r="O60" s="52" t="s">
        <v>105</v>
      </c>
      <c r="P60" s="87"/>
      <c r="Q60" s="53" t="s">
        <v>106</v>
      </c>
      <c r="R60" s="89"/>
      <c r="S60" s="54"/>
      <c r="T60" s="54"/>
      <c r="U60" s="55">
        <f>0.515*0.265*0.265*M60</f>
        <v>3.5442557500000005</v>
      </c>
      <c r="V60" s="49">
        <v>1</v>
      </c>
      <c r="W60" s="50">
        <v>1</v>
      </c>
      <c r="X60" s="50">
        <v>1</v>
      </c>
      <c r="Y60" s="50">
        <v>2</v>
      </c>
      <c r="Z60" s="50">
        <v>2</v>
      </c>
      <c r="AA60" s="50">
        <v>1</v>
      </c>
      <c r="AB60" s="50">
        <v>1</v>
      </c>
      <c r="AC60" s="50">
        <v>1</v>
      </c>
    </row>
    <row r="61" spans="1:29" ht="15.6" x14ac:dyDescent="0.25">
      <c r="A61" s="61"/>
      <c r="B61" s="46"/>
      <c r="C61" s="81"/>
      <c r="D61" s="36">
        <v>533180</v>
      </c>
      <c r="E61" s="81"/>
      <c r="F61" s="84"/>
      <c r="G61" s="81"/>
      <c r="H61" s="81"/>
      <c r="I61" s="84"/>
      <c r="J61" s="84"/>
      <c r="K61" s="84" t="s">
        <v>127</v>
      </c>
      <c r="L61" s="8">
        <v>16</v>
      </c>
      <c r="M61" s="9">
        <v>6</v>
      </c>
      <c r="N61" s="36">
        <f t="shared" si="1"/>
        <v>96</v>
      </c>
      <c r="O61" s="14" t="s">
        <v>107</v>
      </c>
      <c r="P61" s="87"/>
      <c r="Q61" s="91" t="s">
        <v>108</v>
      </c>
      <c r="R61" s="89"/>
      <c r="S61" s="12"/>
      <c r="T61" s="12"/>
      <c r="U61" s="13">
        <f>0.515*0.415*0.265*M61</f>
        <v>0.33982275000000001</v>
      </c>
      <c r="V61" s="4"/>
      <c r="W61" s="5"/>
      <c r="X61" s="4">
        <v>1</v>
      </c>
      <c r="Y61" s="5"/>
      <c r="Z61" s="4"/>
      <c r="AA61" s="5"/>
      <c r="AB61" s="4"/>
      <c r="AC61" s="5"/>
    </row>
    <row r="62" spans="1:29" ht="15.6" x14ac:dyDescent="0.25">
      <c r="A62" s="61"/>
      <c r="B62" s="46">
        <v>16501</v>
      </c>
      <c r="C62" s="81"/>
      <c r="D62" s="36">
        <v>533181</v>
      </c>
      <c r="E62" s="81"/>
      <c r="F62" s="84"/>
      <c r="G62" s="81"/>
      <c r="H62" s="81"/>
      <c r="I62" s="84"/>
      <c r="J62" s="84"/>
      <c r="K62" s="84"/>
      <c r="L62" s="8">
        <v>16</v>
      </c>
      <c r="M62" s="9">
        <v>6</v>
      </c>
      <c r="N62" s="36">
        <f t="shared" si="1"/>
        <v>96</v>
      </c>
      <c r="O62" s="14" t="s">
        <v>107</v>
      </c>
      <c r="P62" s="87"/>
      <c r="Q62" s="92"/>
      <c r="R62" s="89"/>
      <c r="S62" s="12"/>
      <c r="T62" s="12"/>
      <c r="U62" s="13">
        <f>0.515*0.415*0.265*M62</f>
        <v>0.33982275000000001</v>
      </c>
      <c r="V62" s="4"/>
      <c r="W62" s="5"/>
      <c r="X62" s="4"/>
      <c r="Y62" s="5">
        <v>1</v>
      </c>
      <c r="Z62" s="4"/>
      <c r="AA62" s="5"/>
      <c r="AB62" s="4"/>
      <c r="AC62" s="5"/>
    </row>
    <row r="63" spans="1:29" ht="15.6" x14ac:dyDescent="0.25">
      <c r="A63" s="61"/>
      <c r="B63" s="46"/>
      <c r="C63" s="81"/>
      <c r="D63" s="36">
        <v>533182</v>
      </c>
      <c r="E63" s="81"/>
      <c r="F63" s="84"/>
      <c r="G63" s="81"/>
      <c r="H63" s="81"/>
      <c r="I63" s="84"/>
      <c r="J63" s="84"/>
      <c r="K63" s="84"/>
      <c r="L63" s="8">
        <v>16</v>
      </c>
      <c r="M63" s="9">
        <v>6</v>
      </c>
      <c r="N63" s="36">
        <f t="shared" si="1"/>
        <v>96</v>
      </c>
      <c r="O63" s="14" t="s">
        <v>107</v>
      </c>
      <c r="P63" s="87"/>
      <c r="Q63" s="92"/>
      <c r="R63" s="89"/>
      <c r="S63" s="12"/>
      <c r="T63" s="12"/>
      <c r="U63" s="13">
        <f>0.515*0.415*0.265*M63</f>
        <v>0.33982275000000001</v>
      </c>
      <c r="V63" s="4"/>
      <c r="W63" s="5"/>
      <c r="X63" s="5"/>
      <c r="Y63" s="5"/>
      <c r="Z63" s="5">
        <v>1</v>
      </c>
      <c r="AA63" s="5"/>
      <c r="AB63" s="6"/>
      <c r="AC63" s="6"/>
    </row>
    <row r="64" spans="1:29" ht="15.6" x14ac:dyDescent="0.25">
      <c r="A64" s="61"/>
      <c r="B64" s="46"/>
      <c r="C64" s="81"/>
      <c r="D64" s="36">
        <v>533183</v>
      </c>
      <c r="E64" s="81"/>
      <c r="F64" s="84"/>
      <c r="G64" s="81"/>
      <c r="H64" s="81"/>
      <c r="I64" s="84"/>
      <c r="J64" s="84"/>
      <c r="K64" s="84"/>
      <c r="L64" s="8">
        <v>16</v>
      </c>
      <c r="M64" s="9">
        <v>6</v>
      </c>
      <c r="N64" s="36">
        <f t="shared" si="1"/>
        <v>96</v>
      </c>
      <c r="O64" s="14" t="s">
        <v>107</v>
      </c>
      <c r="P64" s="87"/>
      <c r="Q64" s="92"/>
      <c r="R64" s="89"/>
      <c r="S64" s="12"/>
      <c r="T64" s="12"/>
      <c r="U64" s="13">
        <f>0.515*0.415*0.265*M64</f>
        <v>0.33982275000000001</v>
      </c>
      <c r="V64" s="4"/>
      <c r="W64" s="5"/>
      <c r="X64" s="5"/>
      <c r="Y64" s="5"/>
      <c r="Z64" s="5"/>
      <c r="AA64" s="5">
        <v>1</v>
      </c>
      <c r="AB64" s="6"/>
      <c r="AC64" s="6"/>
    </row>
    <row r="65" spans="1:29" ht="15.6" x14ac:dyDescent="0.25">
      <c r="A65" s="61"/>
      <c r="B65" s="46"/>
      <c r="C65" s="82"/>
      <c r="D65" s="36">
        <v>533184</v>
      </c>
      <c r="E65" s="82"/>
      <c r="F65" s="85"/>
      <c r="G65" s="82"/>
      <c r="H65" s="82"/>
      <c r="I65" s="85"/>
      <c r="J65" s="85"/>
      <c r="K65" s="85"/>
      <c r="L65" s="8">
        <v>16</v>
      </c>
      <c r="M65" s="9">
        <v>6</v>
      </c>
      <c r="N65" s="36">
        <f t="shared" si="1"/>
        <v>96</v>
      </c>
      <c r="O65" s="14" t="s">
        <v>107</v>
      </c>
      <c r="P65" s="87"/>
      <c r="Q65" s="92"/>
      <c r="R65" s="90"/>
      <c r="S65" s="12"/>
      <c r="T65" s="12"/>
      <c r="U65" s="13">
        <f>0.515*0.415*0.265*M65</f>
        <v>0.33982275000000001</v>
      </c>
      <c r="V65" s="4"/>
      <c r="W65" s="5"/>
      <c r="X65" s="5"/>
      <c r="Y65" s="5"/>
      <c r="Z65" s="5"/>
      <c r="AA65" s="5"/>
      <c r="AB65" s="6">
        <v>1</v>
      </c>
      <c r="AC65" s="6"/>
    </row>
    <row r="66" spans="1:29" ht="14.4" x14ac:dyDescent="0.25">
      <c r="A66" s="61"/>
      <c r="S66" s="18">
        <f>SUM(S59:S65)</f>
        <v>0</v>
      </c>
      <c r="T66" s="18">
        <f>SUM(T59:T65)</f>
        <v>0</v>
      </c>
      <c r="U66" s="19">
        <f>SUM(U59:U65)</f>
        <v>12.534711999999999</v>
      </c>
    </row>
    <row r="67" spans="1:29" ht="15.6" x14ac:dyDescent="0.25">
      <c r="A67" s="61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15">
        <f>SUM(N59:N65)</f>
        <v>3500</v>
      </c>
      <c r="O67" s="46"/>
      <c r="P67" s="46"/>
      <c r="Q67" s="46"/>
      <c r="R67" s="46"/>
      <c r="S67" s="46"/>
      <c r="T67" s="46"/>
      <c r="U67" s="15"/>
      <c r="W67" s="26"/>
      <c r="X67" s="27"/>
      <c r="Y67" s="27"/>
      <c r="Z67" s="28"/>
      <c r="AA67" s="29"/>
      <c r="AB67" s="29"/>
      <c r="AC67" s="30" t="s">
        <v>110</v>
      </c>
    </row>
    <row r="68" spans="1:29" x14ac:dyDescent="0.25">
      <c r="A68" s="45"/>
    </row>
    <row r="71" spans="1:29" x14ac:dyDescent="0.25">
      <c r="A71" s="1" t="s">
        <v>157</v>
      </c>
    </row>
    <row r="72" spans="1:29" x14ac:dyDescent="0.25">
      <c r="A72" s="61" t="s">
        <v>0</v>
      </c>
      <c r="B72" s="99" t="s">
        <v>140</v>
      </c>
      <c r="C72" s="99" t="s">
        <v>141</v>
      </c>
      <c r="D72" s="99" t="s">
        <v>142</v>
      </c>
      <c r="E72" s="38" t="s">
        <v>143</v>
      </c>
      <c r="F72" s="39">
        <v>34</v>
      </c>
      <c r="G72" s="39">
        <v>35</v>
      </c>
      <c r="H72" s="39">
        <v>36</v>
      </c>
      <c r="I72" s="39">
        <v>37</v>
      </c>
      <c r="J72" s="39">
        <v>38</v>
      </c>
      <c r="K72" s="39">
        <v>39</v>
      </c>
    </row>
    <row r="73" spans="1:29" x14ac:dyDescent="0.25">
      <c r="A73" s="61"/>
      <c r="B73" s="99"/>
      <c r="C73" s="99"/>
      <c r="D73" s="99"/>
      <c r="E73" s="4" t="s">
        <v>144</v>
      </c>
      <c r="F73" s="40">
        <v>2</v>
      </c>
      <c r="G73" s="41">
        <v>2.5</v>
      </c>
      <c r="H73" s="40">
        <v>3</v>
      </c>
      <c r="I73" s="40">
        <v>4</v>
      </c>
      <c r="J73" s="40">
        <v>5</v>
      </c>
      <c r="K73" s="40">
        <v>6</v>
      </c>
    </row>
    <row r="74" spans="1:29" x14ac:dyDescent="0.25">
      <c r="A74" s="61"/>
      <c r="B74" s="96"/>
      <c r="C74" s="96"/>
      <c r="D74" s="96"/>
      <c r="E74" s="4" t="s">
        <v>145</v>
      </c>
      <c r="F74" s="40">
        <v>22.5</v>
      </c>
      <c r="G74" s="40">
        <v>23.5</v>
      </c>
      <c r="H74" s="40">
        <v>24</v>
      </c>
      <c r="I74" s="40">
        <v>24.5</v>
      </c>
      <c r="J74" s="40">
        <v>25.5</v>
      </c>
      <c r="K74" s="40">
        <v>26</v>
      </c>
    </row>
    <row r="75" spans="1:29" ht="15.6" x14ac:dyDescent="0.25">
      <c r="A75" s="61"/>
      <c r="B75" s="95" t="s">
        <v>146</v>
      </c>
      <c r="C75" s="42" t="s">
        <v>147</v>
      </c>
      <c r="D75" s="95">
        <v>2129</v>
      </c>
      <c r="E75" s="42" t="s">
        <v>148</v>
      </c>
      <c r="F75" s="43">
        <f>2*148</f>
        <v>296</v>
      </c>
      <c r="G75" s="43">
        <f>2*538</f>
        <v>1076</v>
      </c>
      <c r="H75" s="43">
        <f>2*792</f>
        <v>1584</v>
      </c>
      <c r="I75" s="43">
        <f>2*782</f>
        <v>1564</v>
      </c>
      <c r="J75" s="43">
        <f>2*602</f>
        <v>1204</v>
      </c>
      <c r="K75" s="43">
        <f>2*174</f>
        <v>348</v>
      </c>
    </row>
    <row r="76" spans="1:29" ht="15.6" x14ac:dyDescent="0.25">
      <c r="A76" s="61"/>
      <c r="B76" s="96"/>
      <c r="C76" s="43" t="s">
        <v>149</v>
      </c>
      <c r="D76" s="96"/>
      <c r="E76" s="42" t="s">
        <v>148</v>
      </c>
      <c r="F76" s="43">
        <f>2*90</f>
        <v>180</v>
      </c>
      <c r="G76" s="43">
        <f>2*420</f>
        <v>840</v>
      </c>
      <c r="H76" s="43">
        <f>2*675</f>
        <v>1350</v>
      </c>
      <c r="I76" s="43">
        <f>2*725</f>
        <v>1450</v>
      </c>
      <c r="J76" s="43">
        <f>2*665</f>
        <v>1330</v>
      </c>
      <c r="K76" s="43">
        <f>2*195</f>
        <v>390</v>
      </c>
    </row>
    <row r="77" spans="1:29" ht="15.6" x14ac:dyDescent="0.25">
      <c r="A77" s="61"/>
      <c r="B77" s="44" t="s">
        <v>150</v>
      </c>
      <c r="C77" s="42" t="s">
        <v>151</v>
      </c>
      <c r="D77" s="42">
        <v>2137</v>
      </c>
      <c r="E77" s="42" t="s">
        <v>148</v>
      </c>
      <c r="F77" s="43">
        <f>2*30</f>
        <v>60</v>
      </c>
      <c r="G77" s="43">
        <f>2*130</f>
        <v>260</v>
      </c>
      <c r="H77" s="43">
        <f>2*140</f>
        <v>280</v>
      </c>
      <c r="I77" s="43">
        <f>2*170</f>
        <v>340</v>
      </c>
      <c r="J77" s="43">
        <f>2*60</f>
        <v>120</v>
      </c>
      <c r="K77" s="43">
        <f>2*70</f>
        <v>140</v>
      </c>
    </row>
    <row r="78" spans="1:29" ht="15.6" x14ac:dyDescent="0.25">
      <c r="A78" s="61"/>
      <c r="B78" s="95" t="s">
        <v>152</v>
      </c>
      <c r="C78" s="43" t="s">
        <v>153</v>
      </c>
      <c r="D78" s="97">
        <v>2129</v>
      </c>
      <c r="E78" s="42" t="s">
        <v>148</v>
      </c>
      <c r="F78" s="43">
        <f>2*130</f>
        <v>260</v>
      </c>
      <c r="G78" s="43">
        <f>2*420</f>
        <v>840</v>
      </c>
      <c r="H78" s="43">
        <f>2*660</f>
        <v>1320</v>
      </c>
      <c r="I78" s="43">
        <f>2*650</f>
        <v>1300</v>
      </c>
      <c r="J78" s="43">
        <f>2*410</f>
        <v>820</v>
      </c>
      <c r="K78" s="43">
        <f>2*230</f>
        <v>460</v>
      </c>
    </row>
    <row r="79" spans="1:29" ht="15.6" x14ac:dyDescent="0.25">
      <c r="A79" s="61"/>
      <c r="B79" s="96"/>
      <c r="C79" s="43" t="s">
        <v>151</v>
      </c>
      <c r="D79" s="98"/>
      <c r="E79" s="42" t="s">
        <v>148</v>
      </c>
      <c r="F79" s="43">
        <f>2*130</f>
        <v>260</v>
      </c>
      <c r="G79" s="43">
        <f>2*350</f>
        <v>700</v>
      </c>
      <c r="H79" s="43">
        <f>2*660</f>
        <v>1320</v>
      </c>
      <c r="I79" s="43">
        <f>2*780</f>
        <v>1560</v>
      </c>
      <c r="J79" s="43">
        <f>2*500</f>
        <v>1000</v>
      </c>
      <c r="K79" s="43" t="s">
        <v>154</v>
      </c>
    </row>
    <row r="85" spans="1:3" x14ac:dyDescent="0.25">
      <c r="A85" s="1" t="s">
        <v>166</v>
      </c>
      <c r="C85" t="s">
        <v>160</v>
      </c>
    </row>
    <row r="86" spans="1:3" x14ac:dyDescent="0.25">
      <c r="A86" s="61" t="s">
        <v>0</v>
      </c>
      <c r="B86" t="s">
        <v>161</v>
      </c>
      <c r="C86" t="s">
        <v>162</v>
      </c>
    </row>
    <row r="87" spans="1:3" x14ac:dyDescent="0.25">
      <c r="A87" s="61"/>
      <c r="B87" t="s">
        <v>163</v>
      </c>
      <c r="C87" t="s">
        <v>162</v>
      </c>
    </row>
    <row r="88" spans="1:3" x14ac:dyDescent="0.25">
      <c r="A88" s="61"/>
      <c r="B88" t="s">
        <v>164</v>
      </c>
      <c r="C88" t="s">
        <v>165</v>
      </c>
    </row>
    <row r="89" spans="1:3" x14ac:dyDescent="0.25">
      <c r="A89" s="109"/>
    </row>
    <row r="90" spans="1:3" x14ac:dyDescent="0.25">
      <c r="A90" s="109"/>
    </row>
    <row r="91" spans="1:3" x14ac:dyDescent="0.25">
      <c r="A91" s="109"/>
    </row>
    <row r="92" spans="1:3" x14ac:dyDescent="0.25">
      <c r="A92" s="109"/>
    </row>
    <row r="93" spans="1:3" x14ac:dyDescent="0.25">
      <c r="A93" s="109"/>
    </row>
  </sheetData>
  <mergeCells count="86">
    <mergeCell ref="H39:H40"/>
    <mergeCell ref="I39:I40"/>
    <mergeCell ref="D39:D40"/>
    <mergeCell ref="C57:C58"/>
    <mergeCell ref="B57:B58"/>
    <mergeCell ref="E39:E40"/>
    <mergeCell ref="F39:F40"/>
    <mergeCell ref="G39:G40"/>
    <mergeCell ref="C39:C40"/>
    <mergeCell ref="A86:A88"/>
    <mergeCell ref="S57:S58"/>
    <mergeCell ref="O57:O58"/>
    <mergeCell ref="N57:N58"/>
    <mergeCell ref="M57:M58"/>
    <mergeCell ref="L57:L58"/>
    <mergeCell ref="K57:K58"/>
    <mergeCell ref="J57:J58"/>
    <mergeCell ref="I57:I58"/>
    <mergeCell ref="H57:H58"/>
    <mergeCell ref="G57:G58"/>
    <mergeCell ref="F57:F58"/>
    <mergeCell ref="E57:E58"/>
    <mergeCell ref="D57:D58"/>
    <mergeCell ref="D22:D23"/>
    <mergeCell ref="B39:B40"/>
    <mergeCell ref="B22:B23"/>
    <mergeCell ref="T57:T58"/>
    <mergeCell ref="U57:U58"/>
    <mergeCell ref="C59:C65"/>
    <mergeCell ref="E59:E65"/>
    <mergeCell ref="F59:F65"/>
    <mergeCell ref="G59:G65"/>
    <mergeCell ref="H59:H65"/>
    <mergeCell ref="I59:I65"/>
    <mergeCell ref="J59:J65"/>
    <mergeCell ref="K59:K60"/>
    <mergeCell ref="P59:P65"/>
    <mergeCell ref="R59:R65"/>
    <mergeCell ref="K61:K65"/>
    <mergeCell ref="Q61:Q65"/>
    <mergeCell ref="B32:T32"/>
    <mergeCell ref="A57:A67"/>
    <mergeCell ref="A22:A32"/>
    <mergeCell ref="B78:B79"/>
    <mergeCell ref="D78:D79"/>
    <mergeCell ref="A72:A79"/>
    <mergeCell ref="B72:B74"/>
    <mergeCell ref="C72:C74"/>
    <mergeCell ref="D72:D74"/>
    <mergeCell ref="B75:B76"/>
    <mergeCell ref="D75:D76"/>
    <mergeCell ref="B49:T49"/>
    <mergeCell ref="A39:A49"/>
    <mergeCell ref="C22:C23"/>
    <mergeCell ref="P57:P58"/>
    <mergeCell ref="Q57:Q58"/>
    <mergeCell ref="R57:R58"/>
    <mergeCell ref="AB39:AB40"/>
    <mergeCell ref="AC39:AC40"/>
    <mergeCell ref="C41:C47"/>
    <mergeCell ref="E41:E47"/>
    <mergeCell ref="F41:F47"/>
    <mergeCell ref="G41:G47"/>
    <mergeCell ref="H41:H47"/>
    <mergeCell ref="I41:I47"/>
    <mergeCell ref="J41:J47"/>
    <mergeCell ref="X41:X47"/>
    <mergeCell ref="Z41:Z47"/>
    <mergeCell ref="K41:K42"/>
    <mergeCell ref="K43:K47"/>
    <mergeCell ref="AA39:AA40"/>
    <mergeCell ref="Y43:Y47"/>
    <mergeCell ref="V39:V40"/>
    <mergeCell ref="W39:W40"/>
    <mergeCell ref="X39:X40"/>
    <mergeCell ref="Y39:Y40"/>
    <mergeCell ref="Z39:Z40"/>
    <mergeCell ref="J39:J40"/>
    <mergeCell ref="K39:K40"/>
    <mergeCell ref="T39:T40"/>
    <mergeCell ref="U39:U40"/>
    <mergeCell ref="A2:A3"/>
    <mergeCell ref="B8:I8"/>
    <mergeCell ref="A8:A16"/>
    <mergeCell ref="J2:J3"/>
    <mergeCell ref="B2:I2"/>
  </mergeCells>
  <phoneticPr fontId="3" type="noConversion"/>
  <pageMargins left="0.7" right="0.7" top="0.75" bottom="0.75" header="0.3" footer="0.3"/>
  <pageSetup paperSize="13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2021-05-23T01:52:05Z</dcterms:modified>
</cp:coreProperties>
</file>