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BEC869E2-C02F-854C-96E2-F4A53B95EDF5}" xr6:coauthVersionLast="47" xr6:coauthVersionMax="47" xr10:uidLastSave="{00000000-0000-0000-0000-000000000000}"/>
  <bookViews>
    <workbookView xWindow="0" yWindow="500" windowWidth="5120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2" i="1" l="1"/>
  <c r="E231" i="1"/>
  <c r="E230" i="1"/>
  <c r="E229" i="1"/>
  <c r="E228" i="1"/>
  <c r="E227" i="1"/>
  <c r="E226" i="1"/>
  <c r="E225" i="1"/>
  <c r="E224" i="1"/>
  <c r="E223" i="1"/>
  <c r="E222" i="1"/>
  <c r="E221" i="1"/>
  <c r="E219" i="1"/>
  <c r="E220" i="1"/>
  <c r="E218" i="1"/>
  <c r="E216" i="1"/>
  <c r="E217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F103" i="1"/>
  <c r="F102" i="1"/>
  <c r="F100" i="1"/>
  <c r="F99" i="1"/>
  <c r="F97" i="1"/>
  <c r="F96" i="1"/>
  <c r="F94" i="1"/>
  <c r="F93" i="1"/>
  <c r="B140" i="1"/>
  <c r="B143" i="1" s="1"/>
  <c r="C139" i="1"/>
  <c r="B139" i="1"/>
  <c r="C138" i="1"/>
  <c r="B138" i="1"/>
  <c r="C137" i="1"/>
  <c r="B95" i="1"/>
  <c r="B97" i="1" s="1"/>
  <c r="C94" i="1"/>
  <c r="B94" i="1"/>
  <c r="C93" i="1"/>
  <c r="B93" i="1"/>
  <c r="C92" i="1"/>
  <c r="E24" i="1"/>
  <c r="E56" i="1"/>
  <c r="E55" i="1"/>
  <c r="E54" i="1"/>
  <c r="E47" i="1"/>
  <c r="E53" i="1"/>
  <c r="E52" i="1"/>
  <c r="E51" i="1"/>
  <c r="E48" i="1"/>
  <c r="E49" i="1"/>
  <c r="E45" i="1"/>
  <c r="E46" i="1"/>
  <c r="E50" i="1"/>
  <c r="E44" i="1"/>
  <c r="E43" i="1"/>
  <c r="E42" i="1"/>
  <c r="E39" i="1"/>
  <c r="E41" i="1"/>
  <c r="E40" i="1"/>
  <c r="E38" i="1"/>
  <c r="E37" i="1"/>
  <c r="E36" i="1"/>
  <c r="E35" i="1"/>
  <c r="E34" i="1"/>
  <c r="E33" i="1"/>
  <c r="E29" i="1"/>
  <c r="E32" i="1"/>
  <c r="E31" i="1"/>
  <c r="E30" i="1"/>
  <c r="E28" i="1"/>
  <c r="E27" i="1"/>
  <c r="E26" i="1"/>
  <c r="E23" i="1"/>
  <c r="E25" i="1"/>
  <c r="E22" i="1"/>
  <c r="E21" i="1"/>
  <c r="C95" i="1" l="1"/>
  <c r="C97" i="1"/>
  <c r="C96" i="1"/>
  <c r="B98" i="1"/>
  <c r="C98" i="1" s="1"/>
  <c r="B96" i="1"/>
  <c r="C143" i="1"/>
  <c r="B144" i="1"/>
  <c r="B146" i="1"/>
  <c r="B145" i="1"/>
  <c r="C144" i="1"/>
  <c r="C145" i="1"/>
  <c r="B141" i="1"/>
  <c r="C140" i="1"/>
  <c r="C141" i="1"/>
  <c r="B142" i="1"/>
  <c r="C142" i="1"/>
  <c r="B99" i="1" l="1"/>
  <c r="B101" i="1"/>
  <c r="C100" i="1"/>
  <c r="B100" i="1"/>
  <c r="C99" i="1"/>
  <c r="C147" i="1"/>
  <c r="B147" i="1"/>
  <c r="C146" i="1"/>
  <c r="C148" i="1"/>
  <c r="B149" i="1"/>
  <c r="B148" i="1"/>
  <c r="B103" i="1" l="1"/>
  <c r="B104" i="1"/>
  <c r="C101" i="1"/>
  <c r="B102" i="1"/>
  <c r="C102" i="1"/>
  <c r="C103" i="1"/>
  <c r="C151" i="1"/>
  <c r="B152" i="1"/>
  <c r="B151" i="1"/>
  <c r="C150" i="1"/>
  <c r="B150" i="1"/>
  <c r="C149" i="1"/>
  <c r="C106" i="1" l="1"/>
  <c r="B107" i="1"/>
  <c r="B106" i="1"/>
  <c r="C104" i="1"/>
  <c r="B105" i="1"/>
  <c r="C105" i="1"/>
  <c r="C154" i="1"/>
  <c r="B155" i="1"/>
  <c r="B154" i="1"/>
  <c r="C153" i="1"/>
  <c r="B153" i="1"/>
  <c r="C152" i="1"/>
  <c r="C109" i="1" l="1"/>
  <c r="B110" i="1"/>
  <c r="B109" i="1"/>
  <c r="C107" i="1"/>
  <c r="C108" i="1"/>
  <c r="B108" i="1"/>
  <c r="C155" i="1"/>
  <c r="C156" i="1"/>
  <c r="B158" i="1"/>
  <c r="C157" i="1"/>
  <c r="B156" i="1"/>
  <c r="B157" i="1"/>
  <c r="C111" i="1" l="1"/>
  <c r="B113" i="1"/>
  <c r="B112" i="1"/>
  <c r="C110" i="1"/>
  <c r="C112" i="1"/>
  <c r="B111" i="1"/>
  <c r="C159" i="1"/>
  <c r="B159" i="1"/>
  <c r="C160" i="1"/>
  <c r="C158" i="1"/>
  <c r="B161" i="1"/>
  <c r="B160" i="1"/>
  <c r="C113" i="1" l="1"/>
  <c r="C114" i="1"/>
  <c r="B114" i="1"/>
  <c r="B116" i="1"/>
  <c r="C115" i="1"/>
  <c r="B115" i="1"/>
  <c r="C163" i="1"/>
  <c r="B163" i="1"/>
  <c r="C162" i="1"/>
  <c r="B164" i="1"/>
  <c r="B162" i="1"/>
  <c r="C161" i="1"/>
  <c r="C117" i="1" l="1"/>
  <c r="B119" i="1"/>
  <c r="B118" i="1"/>
  <c r="C116" i="1"/>
  <c r="C118" i="1"/>
  <c r="B117" i="1"/>
  <c r="B167" i="1"/>
  <c r="C166" i="1"/>
  <c r="B166" i="1"/>
  <c r="C164" i="1"/>
  <c r="C165" i="1"/>
  <c r="B165" i="1"/>
  <c r="B121" i="1" l="1"/>
  <c r="B122" i="1"/>
  <c r="C121" i="1"/>
  <c r="C119" i="1"/>
  <c r="C120" i="1"/>
  <c r="B120" i="1"/>
  <c r="C167" i="1"/>
  <c r="B168" i="1"/>
  <c r="B170" i="1"/>
  <c r="C169" i="1"/>
  <c r="C168" i="1"/>
  <c r="B169" i="1"/>
  <c r="B124" i="1" l="1"/>
  <c r="C124" i="1"/>
  <c r="B125" i="1"/>
  <c r="C122" i="1"/>
  <c r="B123" i="1"/>
  <c r="C123" i="1"/>
  <c r="C171" i="1"/>
  <c r="B171" i="1"/>
  <c r="C170" i="1"/>
  <c r="B172" i="1"/>
  <c r="B173" i="1"/>
  <c r="C172" i="1"/>
  <c r="C127" i="1" l="1"/>
  <c r="B128" i="1"/>
  <c r="C126" i="1"/>
  <c r="B126" i="1"/>
  <c r="B127" i="1"/>
  <c r="C125" i="1"/>
  <c r="C175" i="1"/>
  <c r="B175" i="1"/>
  <c r="C174" i="1"/>
  <c r="B174" i="1"/>
  <c r="C173" i="1"/>
  <c r="C130" i="1" l="1"/>
  <c r="C129" i="1"/>
  <c r="B130" i="1"/>
  <c r="B129" i="1"/>
  <c r="C1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  <author>tc={2302BF4A-2FC9-3549-BDCB-13058A6FDFF4}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  <comment ref="F2" authorId="1" shapeId="0" xr:uid="{2302BF4A-2FC9-3549-BDCB-13058A6FDFF4}">
      <text>
        <t>[Trådad kommentar]
I din version av Excel kan du läsa den här trådade kommentaren, men eventuella ändringar i den tas bort om filen öppnas i en senare version av Excel. Läs mer: https://go.microsoft.com/fwlink/?linkid=870924
Kommentar:
    These are default settings for the function and the number of persons on which they were determined is unknown</t>
      </text>
    </comment>
  </commentList>
</comments>
</file>

<file path=xl/sharedStrings.xml><?xml version="1.0" encoding="utf-8"?>
<sst xmlns="http://schemas.openxmlformats.org/spreadsheetml/2006/main" count="787" uniqueCount="39">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</sst>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  <threadedComment ref="F2" dT="2022-01-12T15:00:16.97" personId="{67DA955D-ABA8-DE4E-B405-107B29E220C6}" id="{2302BF4A-2FC9-3549-BDCB-13058A6FDFF4}">
    <text>These are default settings for the function and the number of persons on which they were determined is unknown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" Type="http://schemas.openxmlformats.org/officeDocument/2006/relationships/hyperlink" Target="https://doi.org/10.1016/S0892-1997(01)00034-0" TargetMode="External"/><Relationship Id="rId21" Type="http://schemas.openxmlformats.org/officeDocument/2006/relationships/hyperlink" Target="https://doi.org/10.1121/1.1289363" TargetMode="External"/><Relationship Id="rId7" Type="http://schemas.openxmlformats.org/officeDocument/2006/relationships/hyperlink" Target="https://doi.org/10.1177%2F002383098302600403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microsoft.com/office/2017/10/relationships/threadedComment" Target="../threadedComments/threadedComment1.xm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0" Type="http://schemas.openxmlformats.org/officeDocument/2006/relationships/hyperlink" Target="https://doi.org/10.1016/j.jvoice.2017.08.003" TargetMode="External"/><Relationship Id="rId29" Type="http://schemas.openxmlformats.org/officeDocument/2006/relationships/hyperlink" Target="https://doi.org/10.1016/S0095-4470(03)00049-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121/1.3180321" TargetMode="Externa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121/1.3180321" TargetMode="External"/><Relationship Id="rId30" Type="http://schemas.openxmlformats.org/officeDocument/2006/relationships/hyperlink" Target="https://doi.org/10.1016/S0095-4470(03)00049-4" TargetMode="External"/><Relationship Id="rId8" Type="http://schemas.openxmlformats.org/officeDocument/2006/relationships/hyperlink" Target="https://doi.org/10.1177%2F0023830983026004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260"/>
  <sheetViews>
    <sheetView tabSelected="1" topLeftCell="A112" zoomScale="210" zoomScaleNormal="207" workbookViewId="0">
      <selection activeCell="B124" sqref="B124"/>
    </sheetView>
  </sheetViews>
  <sheetFormatPr baseColWidth="10" defaultRowHeight="16" x14ac:dyDescent="0.2"/>
  <cols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14</v>
      </c>
      <c r="C1" t="s">
        <v>15</v>
      </c>
      <c r="D1" t="s">
        <v>2</v>
      </c>
      <c r="E1" s="1" t="s">
        <v>16</v>
      </c>
      <c r="F1" s="1" t="s">
        <v>23</v>
      </c>
      <c r="G1" t="s">
        <v>38</v>
      </c>
    </row>
    <row r="2" spans="1:7" x14ac:dyDescent="0.2">
      <c r="A2" t="s">
        <v>1</v>
      </c>
      <c r="B2">
        <v>0</v>
      </c>
      <c r="C2">
        <v>200</v>
      </c>
      <c r="D2" t="s">
        <v>3</v>
      </c>
      <c r="E2" s="1" t="s">
        <v>4</v>
      </c>
      <c r="F2" s="1">
        <v>1</v>
      </c>
      <c r="G2" t="s">
        <v>36</v>
      </c>
    </row>
    <row r="3" spans="1:7" x14ac:dyDescent="0.2">
      <c r="A3" t="s">
        <v>5</v>
      </c>
      <c r="B3">
        <v>0</v>
      </c>
      <c r="C3">
        <v>200</v>
      </c>
      <c r="D3" t="s">
        <v>3</v>
      </c>
      <c r="E3" s="1" t="s">
        <v>6</v>
      </c>
      <c r="F3" s="1">
        <v>1</v>
      </c>
      <c r="G3" t="s">
        <v>36</v>
      </c>
    </row>
    <row r="4" spans="1:7" x14ac:dyDescent="0.2">
      <c r="A4" t="s">
        <v>7</v>
      </c>
      <c r="B4">
        <v>0</v>
      </c>
      <c r="C4">
        <v>200</v>
      </c>
      <c r="D4" t="s">
        <v>3</v>
      </c>
      <c r="E4" s="1" t="s">
        <v>8</v>
      </c>
      <c r="F4" s="1">
        <v>1</v>
      </c>
      <c r="G4" t="s">
        <v>36</v>
      </c>
    </row>
    <row r="5" spans="1:7" x14ac:dyDescent="0.2">
      <c r="A5" t="s">
        <v>1</v>
      </c>
      <c r="B5">
        <v>0</v>
      </c>
      <c r="C5">
        <v>200</v>
      </c>
      <c r="D5" t="s">
        <v>9</v>
      </c>
      <c r="E5" s="1">
        <v>400</v>
      </c>
      <c r="F5" s="1">
        <v>1</v>
      </c>
      <c r="G5" t="s">
        <v>36</v>
      </c>
    </row>
    <row r="6" spans="1:7" x14ac:dyDescent="0.2">
      <c r="A6" t="s">
        <v>5</v>
      </c>
      <c r="B6">
        <v>0</v>
      </c>
      <c r="C6">
        <v>200</v>
      </c>
      <c r="D6" t="s">
        <v>9</v>
      </c>
      <c r="E6" s="1">
        <v>640</v>
      </c>
      <c r="F6" s="1">
        <v>1</v>
      </c>
      <c r="G6" t="s">
        <v>36</v>
      </c>
    </row>
    <row r="7" spans="1:7" x14ac:dyDescent="0.2">
      <c r="A7" t="s">
        <v>7</v>
      </c>
      <c r="B7">
        <v>0</v>
      </c>
      <c r="C7">
        <v>200</v>
      </c>
      <c r="D7" t="s">
        <v>9</v>
      </c>
      <c r="E7" s="1">
        <v>600</v>
      </c>
      <c r="F7" s="1">
        <v>1</v>
      </c>
      <c r="G7" t="s">
        <v>36</v>
      </c>
    </row>
    <row r="8" spans="1:7" x14ac:dyDescent="0.2">
      <c r="A8" t="s">
        <v>1</v>
      </c>
      <c r="B8">
        <v>0</v>
      </c>
      <c r="C8">
        <v>200</v>
      </c>
      <c r="D8" t="s">
        <v>10</v>
      </c>
      <c r="E8" s="1">
        <v>50</v>
      </c>
      <c r="F8" s="1">
        <v>1</v>
      </c>
      <c r="G8" t="s">
        <v>36</v>
      </c>
    </row>
    <row r="9" spans="1:7" x14ac:dyDescent="0.2">
      <c r="A9" t="s">
        <v>5</v>
      </c>
      <c r="B9">
        <v>0</v>
      </c>
      <c r="C9">
        <v>200</v>
      </c>
      <c r="D9" t="s">
        <v>10</v>
      </c>
      <c r="E9" s="1">
        <v>80</v>
      </c>
      <c r="F9" s="1">
        <v>1</v>
      </c>
      <c r="G9" t="s">
        <v>36</v>
      </c>
    </row>
    <row r="10" spans="1:7" x14ac:dyDescent="0.2">
      <c r="A10" t="s">
        <v>7</v>
      </c>
      <c r="B10">
        <v>0</v>
      </c>
      <c r="C10">
        <v>200</v>
      </c>
      <c r="D10" t="s">
        <v>10</v>
      </c>
      <c r="E10" s="1">
        <v>50</v>
      </c>
      <c r="F10" s="1">
        <v>1</v>
      </c>
      <c r="G10" t="s">
        <v>36</v>
      </c>
    </row>
    <row r="11" spans="1:7" x14ac:dyDescent="0.2">
      <c r="A11" t="s">
        <v>1</v>
      </c>
      <c r="B11">
        <v>0</v>
      </c>
      <c r="C11">
        <v>200</v>
      </c>
      <c r="D11" t="s">
        <v>11</v>
      </c>
      <c r="E11" s="1">
        <v>5</v>
      </c>
      <c r="F11" s="1">
        <v>1</v>
      </c>
      <c r="G11" t="s">
        <v>37</v>
      </c>
    </row>
    <row r="12" spans="1:7" x14ac:dyDescent="0.2">
      <c r="A12" t="s">
        <v>5</v>
      </c>
      <c r="B12">
        <v>0</v>
      </c>
      <c r="C12">
        <v>200</v>
      </c>
      <c r="D12" t="s">
        <v>11</v>
      </c>
      <c r="E12" s="1">
        <v>5</v>
      </c>
      <c r="F12" s="1">
        <v>1</v>
      </c>
      <c r="G12" t="s">
        <v>37</v>
      </c>
    </row>
    <row r="13" spans="1:7" x14ac:dyDescent="0.2">
      <c r="A13" t="s">
        <v>7</v>
      </c>
      <c r="B13">
        <v>0</v>
      </c>
      <c r="C13">
        <v>200</v>
      </c>
      <c r="D13" t="s">
        <v>11</v>
      </c>
      <c r="E13" s="1">
        <v>5</v>
      </c>
      <c r="F13" s="1">
        <v>1</v>
      </c>
      <c r="G13" t="s">
        <v>37</v>
      </c>
    </row>
    <row r="14" spans="1:7" x14ac:dyDescent="0.2">
      <c r="A14" t="s">
        <v>1</v>
      </c>
      <c r="B14">
        <v>0</v>
      </c>
      <c r="C14">
        <v>200</v>
      </c>
      <c r="D14" t="s">
        <v>12</v>
      </c>
      <c r="E14" s="1">
        <v>500</v>
      </c>
      <c r="F14" s="1">
        <v>1</v>
      </c>
      <c r="G14" t="s">
        <v>37</v>
      </c>
    </row>
    <row r="15" spans="1:7" x14ac:dyDescent="0.2">
      <c r="A15" t="s">
        <v>5</v>
      </c>
      <c r="B15">
        <v>0</v>
      </c>
      <c r="C15">
        <v>200</v>
      </c>
      <c r="D15" t="s">
        <v>12</v>
      </c>
      <c r="E15" s="1">
        <v>560</v>
      </c>
      <c r="F15" s="1">
        <v>1</v>
      </c>
      <c r="G15" t="s">
        <v>37</v>
      </c>
    </row>
    <row r="16" spans="1:7" x14ac:dyDescent="0.2">
      <c r="A16" t="s">
        <v>1</v>
      </c>
      <c r="B16">
        <v>0</v>
      </c>
      <c r="C16">
        <v>200</v>
      </c>
      <c r="D16" t="s">
        <v>13</v>
      </c>
      <c r="E16" s="1">
        <v>25</v>
      </c>
      <c r="F16" s="1">
        <v>1</v>
      </c>
      <c r="G16" s="2" t="s">
        <v>35</v>
      </c>
    </row>
    <row r="17" spans="1:7" x14ac:dyDescent="0.2">
      <c r="A17" t="s">
        <v>5</v>
      </c>
      <c r="B17">
        <v>0</v>
      </c>
      <c r="C17">
        <v>200</v>
      </c>
      <c r="D17" t="s">
        <v>13</v>
      </c>
      <c r="E17" s="1">
        <v>25</v>
      </c>
      <c r="F17" s="1">
        <v>1</v>
      </c>
      <c r="G17" s="2" t="s">
        <v>35</v>
      </c>
    </row>
    <row r="18" spans="1:7" x14ac:dyDescent="0.2">
      <c r="A18" t="s">
        <v>7</v>
      </c>
      <c r="B18">
        <v>0</v>
      </c>
      <c r="C18">
        <v>200</v>
      </c>
      <c r="D18" t="s">
        <v>13</v>
      </c>
      <c r="E18" s="1">
        <v>25</v>
      </c>
      <c r="F18" s="1">
        <v>1</v>
      </c>
      <c r="G18" s="2" t="s">
        <v>35</v>
      </c>
    </row>
    <row r="19" spans="1:7" x14ac:dyDescent="0.2">
      <c r="A19" t="s">
        <v>1</v>
      </c>
      <c r="B19">
        <v>0</v>
      </c>
      <c r="C19">
        <v>200</v>
      </c>
      <c r="D19" t="s">
        <v>32</v>
      </c>
      <c r="E19" s="1">
        <v>5000</v>
      </c>
      <c r="F19" s="1">
        <v>1</v>
      </c>
      <c r="G19" s="2" t="s">
        <v>24</v>
      </c>
    </row>
    <row r="20" spans="1:7" x14ac:dyDescent="0.2">
      <c r="A20" t="s">
        <v>5</v>
      </c>
      <c r="B20">
        <v>0</v>
      </c>
      <c r="C20">
        <v>200</v>
      </c>
      <c r="D20" t="s">
        <v>32</v>
      </c>
      <c r="E20" s="1">
        <v>5500</v>
      </c>
      <c r="F20" s="1">
        <v>1</v>
      </c>
      <c r="G20" s="2" t="s">
        <v>24</v>
      </c>
    </row>
    <row r="21" spans="1:7" x14ac:dyDescent="0.2">
      <c r="A21" t="s">
        <v>1</v>
      </c>
      <c r="B21">
        <v>4</v>
      </c>
      <c r="C21">
        <v>6</v>
      </c>
      <c r="D21" t="s">
        <v>12</v>
      </c>
      <c r="E21" s="1">
        <f>(1200-480)/2 + 480</f>
        <v>840</v>
      </c>
      <c r="F21" s="1">
        <v>10</v>
      </c>
      <c r="G21" s="2" t="s">
        <v>31</v>
      </c>
    </row>
    <row r="22" spans="1:7" x14ac:dyDescent="0.2">
      <c r="A22" t="s">
        <v>1</v>
      </c>
      <c r="B22">
        <v>4</v>
      </c>
      <c r="C22">
        <v>6</v>
      </c>
      <c r="D22" t="s">
        <v>18</v>
      </c>
      <c r="E22" s="1">
        <f>(3600-1700)/2 + 1700</f>
        <v>2650</v>
      </c>
      <c r="F22" s="1">
        <v>10</v>
      </c>
      <c r="G22" s="2" t="s">
        <v>31</v>
      </c>
    </row>
    <row r="23" spans="1:7" x14ac:dyDescent="0.2">
      <c r="A23" t="s">
        <v>1</v>
      </c>
      <c r="B23">
        <v>4</v>
      </c>
      <c r="C23">
        <v>6</v>
      </c>
      <c r="D23" t="s">
        <v>17</v>
      </c>
      <c r="E23" s="1">
        <f>(4300-3400)/2+3400</f>
        <v>3850</v>
      </c>
      <c r="F23" s="1">
        <v>10</v>
      </c>
      <c r="G23" s="2" t="s">
        <v>31</v>
      </c>
    </row>
    <row r="24" spans="1:7" x14ac:dyDescent="0.2">
      <c r="A24" t="s">
        <v>5</v>
      </c>
      <c r="B24">
        <v>4</v>
      </c>
      <c r="C24">
        <v>6</v>
      </c>
      <c r="D24" t="s">
        <v>12</v>
      </c>
      <c r="E24" s="1">
        <f>(1200-480)/2 + 480</f>
        <v>840</v>
      </c>
      <c r="F24" s="1">
        <v>10</v>
      </c>
      <c r="G24" s="2" t="s">
        <v>31</v>
      </c>
    </row>
    <row r="25" spans="1:7" x14ac:dyDescent="0.2">
      <c r="A25" t="s">
        <v>5</v>
      </c>
      <c r="B25">
        <v>4</v>
      </c>
      <c r="C25">
        <v>6</v>
      </c>
      <c r="D25" t="s">
        <v>18</v>
      </c>
      <c r="E25" s="1">
        <f>(3600-1700)/2 + 1700</f>
        <v>2650</v>
      </c>
      <c r="F25" s="1">
        <v>10</v>
      </c>
      <c r="G25" s="2" t="s">
        <v>31</v>
      </c>
    </row>
    <row r="26" spans="1:7" x14ac:dyDescent="0.2">
      <c r="A26" t="s">
        <v>5</v>
      </c>
      <c r="B26">
        <v>4</v>
      </c>
      <c r="C26">
        <v>6</v>
      </c>
      <c r="D26" t="s">
        <v>17</v>
      </c>
      <c r="E26" s="1">
        <f>(4300-3400)/2+3400</f>
        <v>3850</v>
      </c>
      <c r="F26" s="1">
        <v>10</v>
      </c>
      <c r="G26" s="2" t="s">
        <v>31</v>
      </c>
    </row>
    <row r="27" spans="1:7" x14ac:dyDescent="0.2">
      <c r="A27" t="s">
        <v>1</v>
      </c>
      <c r="B27">
        <v>6</v>
      </c>
      <c r="C27">
        <v>12</v>
      </c>
      <c r="D27" t="s">
        <v>12</v>
      </c>
      <c r="E27" s="1">
        <f>(900-325)/2 + 325</f>
        <v>612.5</v>
      </c>
      <c r="F27" s="1">
        <v>10</v>
      </c>
      <c r="G27" s="2" t="s">
        <v>31</v>
      </c>
    </row>
    <row r="28" spans="1:7" x14ac:dyDescent="0.2">
      <c r="A28" t="s">
        <v>1</v>
      </c>
      <c r="B28">
        <v>6</v>
      </c>
      <c r="C28">
        <v>12</v>
      </c>
      <c r="D28" t="s">
        <v>18</v>
      </c>
      <c r="E28" s="1">
        <f>(2700-1300)/2 + 1300</f>
        <v>2000</v>
      </c>
      <c r="F28" s="1">
        <v>10</v>
      </c>
      <c r="G28" s="2" t="s">
        <v>31</v>
      </c>
    </row>
    <row r="29" spans="1:7" x14ac:dyDescent="0.2">
      <c r="A29" t="s">
        <v>1</v>
      </c>
      <c r="B29">
        <v>6</v>
      </c>
      <c r="C29">
        <v>12</v>
      </c>
      <c r="D29" t="s">
        <v>17</v>
      </c>
      <c r="E29" s="1">
        <f>(3300-2700)/2+2700</f>
        <v>3000</v>
      </c>
      <c r="F29" s="1">
        <v>10</v>
      </c>
      <c r="G29" s="2" t="s">
        <v>31</v>
      </c>
    </row>
    <row r="30" spans="1:7" x14ac:dyDescent="0.2">
      <c r="A30" t="s">
        <v>5</v>
      </c>
      <c r="B30">
        <v>6</v>
      </c>
      <c r="C30">
        <v>12</v>
      </c>
      <c r="D30" t="s">
        <v>12</v>
      </c>
      <c r="E30" s="1">
        <f>(950-375)/2 + 375</f>
        <v>662.5</v>
      </c>
      <c r="F30" s="1">
        <v>10</v>
      </c>
      <c r="G30" s="2" t="s">
        <v>31</v>
      </c>
    </row>
    <row r="31" spans="1:7" x14ac:dyDescent="0.2">
      <c r="A31" t="s">
        <v>5</v>
      </c>
      <c r="B31">
        <v>6</v>
      </c>
      <c r="C31">
        <v>12</v>
      </c>
      <c r="D31" t="s">
        <v>18</v>
      </c>
      <c r="E31" s="1">
        <f>(3200-1500)/2 + 1500</f>
        <v>2350</v>
      </c>
      <c r="F31" s="1">
        <v>10</v>
      </c>
      <c r="G31" s="2" t="s">
        <v>31</v>
      </c>
    </row>
    <row r="32" spans="1:7" x14ac:dyDescent="0.2">
      <c r="A32" t="s">
        <v>5</v>
      </c>
      <c r="B32">
        <v>6</v>
      </c>
      <c r="C32">
        <v>12</v>
      </c>
      <c r="D32" t="s">
        <v>17</v>
      </c>
      <c r="E32" s="1">
        <f>(3500-3000)/2+3000</f>
        <v>3250</v>
      </c>
      <c r="F32" s="1">
        <v>10</v>
      </c>
      <c r="G32" s="2" t="s">
        <v>31</v>
      </c>
    </row>
    <row r="33" spans="1:7" x14ac:dyDescent="0.2">
      <c r="A33" t="s">
        <v>1</v>
      </c>
      <c r="B33">
        <v>12</v>
      </c>
      <c r="C33">
        <v>14</v>
      </c>
      <c r="D33" t="s">
        <v>12</v>
      </c>
      <c r="E33" s="1">
        <f>(900-325)/2 + 325</f>
        <v>612.5</v>
      </c>
      <c r="F33" s="1">
        <v>10</v>
      </c>
      <c r="G33" s="2" t="s">
        <v>31</v>
      </c>
    </row>
    <row r="34" spans="1:7" x14ac:dyDescent="0.2">
      <c r="A34" t="s">
        <v>1</v>
      </c>
      <c r="B34">
        <v>12</v>
      </c>
      <c r="C34">
        <v>14</v>
      </c>
      <c r="D34" t="s">
        <v>18</v>
      </c>
      <c r="E34" s="1">
        <f>(2700-1300)/2 + 1300</f>
        <v>2000</v>
      </c>
      <c r="F34" s="1">
        <v>10</v>
      </c>
      <c r="G34" s="2" t="s">
        <v>31</v>
      </c>
    </row>
    <row r="35" spans="1:7" x14ac:dyDescent="0.2">
      <c r="A35" t="s">
        <v>1</v>
      </c>
      <c r="B35">
        <v>12</v>
      </c>
      <c r="C35">
        <v>14</v>
      </c>
      <c r="D35" t="s">
        <v>17</v>
      </c>
      <c r="E35" s="1">
        <f>(3300-2700)/2+2700</f>
        <v>3000</v>
      </c>
      <c r="F35" s="1">
        <v>10</v>
      </c>
      <c r="G35" s="2" t="s">
        <v>31</v>
      </c>
    </row>
    <row r="36" spans="1:7" x14ac:dyDescent="0.2">
      <c r="A36" t="s">
        <v>5</v>
      </c>
      <c r="B36">
        <v>12</v>
      </c>
      <c r="C36">
        <v>14</v>
      </c>
      <c r="D36" t="s">
        <v>12</v>
      </c>
      <c r="E36" s="1">
        <f>(950-375)/2 + 375</f>
        <v>662.5</v>
      </c>
      <c r="F36" s="1">
        <v>10</v>
      </c>
      <c r="G36" s="2" t="s">
        <v>31</v>
      </c>
    </row>
    <row r="37" spans="1:7" x14ac:dyDescent="0.2">
      <c r="A37" t="s">
        <v>5</v>
      </c>
      <c r="B37">
        <v>12</v>
      </c>
      <c r="C37">
        <v>14</v>
      </c>
      <c r="D37" t="s">
        <v>18</v>
      </c>
      <c r="E37" s="1">
        <f>(3200-1500)/2 + 1500</f>
        <v>2350</v>
      </c>
      <c r="F37" s="1">
        <v>10</v>
      </c>
      <c r="G37" s="2" t="s">
        <v>31</v>
      </c>
    </row>
    <row r="38" spans="1:7" x14ac:dyDescent="0.2">
      <c r="A38" t="s">
        <v>5</v>
      </c>
      <c r="B38">
        <v>12</v>
      </c>
      <c r="C38">
        <v>14</v>
      </c>
      <c r="D38" t="s">
        <v>17</v>
      </c>
      <c r="E38" s="1">
        <f>(3500-3000)/2+3000</f>
        <v>3250</v>
      </c>
      <c r="F38" s="1">
        <v>10</v>
      </c>
      <c r="G38" s="2" t="s">
        <v>31</v>
      </c>
    </row>
    <row r="39" spans="1:7" x14ac:dyDescent="0.2">
      <c r="A39" t="s">
        <v>1</v>
      </c>
      <c r="B39">
        <v>14</v>
      </c>
      <c r="C39">
        <v>16</v>
      </c>
      <c r="D39" t="s">
        <v>12</v>
      </c>
      <c r="E39" s="1">
        <f>(850-325)/2 + 325</f>
        <v>587.5</v>
      </c>
      <c r="F39" s="1">
        <v>10</v>
      </c>
      <c r="G39" s="2" t="s">
        <v>31</v>
      </c>
    </row>
    <row r="40" spans="1:7" x14ac:dyDescent="0.2">
      <c r="A40" t="s">
        <v>1</v>
      </c>
      <c r="B40">
        <v>14</v>
      </c>
      <c r="C40">
        <v>16</v>
      </c>
      <c r="D40" t="s">
        <v>18</v>
      </c>
      <c r="E40" s="1">
        <f>(2700-1300)/2 + 1300</f>
        <v>2000</v>
      </c>
      <c r="F40" s="1">
        <v>10</v>
      </c>
      <c r="G40" s="2" t="s">
        <v>31</v>
      </c>
    </row>
    <row r="41" spans="1:7" x14ac:dyDescent="0.2">
      <c r="A41" t="s">
        <v>1</v>
      </c>
      <c r="B41">
        <v>14</v>
      </c>
      <c r="C41">
        <v>16</v>
      </c>
      <c r="D41" t="s">
        <v>17</v>
      </c>
      <c r="E41" s="1">
        <f>(3300-2700)/2+2700</f>
        <v>3000</v>
      </c>
      <c r="F41" s="1">
        <v>10</v>
      </c>
      <c r="G41" s="2" t="s">
        <v>31</v>
      </c>
    </row>
    <row r="42" spans="1:7" x14ac:dyDescent="0.2">
      <c r="A42" t="s">
        <v>5</v>
      </c>
      <c r="B42">
        <v>14</v>
      </c>
      <c r="C42">
        <v>16</v>
      </c>
      <c r="D42" t="s">
        <v>12</v>
      </c>
      <c r="E42" s="1">
        <f>(900-400)/2 + 400</f>
        <v>650</v>
      </c>
      <c r="F42" s="1">
        <v>10</v>
      </c>
      <c r="G42" s="2" t="s">
        <v>31</v>
      </c>
    </row>
    <row r="43" spans="1:7" x14ac:dyDescent="0.2">
      <c r="A43" t="s">
        <v>5</v>
      </c>
      <c r="B43">
        <v>14</v>
      </c>
      <c r="C43">
        <v>16</v>
      </c>
      <c r="D43" t="s">
        <v>18</v>
      </c>
      <c r="E43" s="1">
        <f>(2700-1600)/2 + 1600</f>
        <v>2150</v>
      </c>
      <c r="F43" s="1">
        <v>10</v>
      </c>
      <c r="G43" s="2" t="s">
        <v>31</v>
      </c>
    </row>
    <row r="44" spans="1:7" x14ac:dyDescent="0.2">
      <c r="A44" t="s">
        <v>5</v>
      </c>
      <c r="B44">
        <v>14</v>
      </c>
      <c r="C44">
        <v>16</v>
      </c>
      <c r="D44" t="s">
        <v>17</v>
      </c>
      <c r="E44" s="1">
        <f>(3300-2800)/2+2800</f>
        <v>3050</v>
      </c>
      <c r="F44" s="1">
        <v>10</v>
      </c>
      <c r="G44" s="2" t="s">
        <v>31</v>
      </c>
    </row>
    <row r="45" spans="1:7" x14ac:dyDescent="0.2">
      <c r="A45" t="s">
        <v>1</v>
      </c>
      <c r="B45">
        <v>16</v>
      </c>
      <c r="C45">
        <v>18</v>
      </c>
      <c r="D45" t="s">
        <v>12</v>
      </c>
      <c r="E45" s="1">
        <f>(750-300)/2 + 300</f>
        <v>525</v>
      </c>
      <c r="F45" s="1">
        <v>10</v>
      </c>
      <c r="G45" s="2" t="s">
        <v>31</v>
      </c>
    </row>
    <row r="46" spans="1:7" x14ac:dyDescent="0.2">
      <c r="A46" t="s">
        <v>1</v>
      </c>
      <c r="B46">
        <v>16</v>
      </c>
      <c r="C46">
        <v>18</v>
      </c>
      <c r="D46" t="s">
        <v>18</v>
      </c>
      <c r="E46" s="1">
        <f>(2300-1250)/2 + 1250</f>
        <v>1775</v>
      </c>
      <c r="F46" s="1">
        <v>10</v>
      </c>
      <c r="G46" s="2" t="s">
        <v>31</v>
      </c>
    </row>
    <row r="47" spans="1:7" x14ac:dyDescent="0.2">
      <c r="A47" t="s">
        <v>1</v>
      </c>
      <c r="B47">
        <v>16</v>
      </c>
      <c r="C47">
        <v>18</v>
      </c>
      <c r="D47" t="s">
        <v>17</v>
      </c>
      <c r="E47" s="1">
        <f>(3000-2300)/2+2300</f>
        <v>2650</v>
      </c>
      <c r="F47" s="1">
        <v>10</v>
      </c>
      <c r="G47" s="2" t="s">
        <v>31</v>
      </c>
    </row>
    <row r="48" spans="1:7" x14ac:dyDescent="0.2">
      <c r="A48" t="s">
        <v>5</v>
      </c>
      <c r="B48">
        <v>16</v>
      </c>
      <c r="C48">
        <v>18</v>
      </c>
      <c r="D48" t="s">
        <v>12</v>
      </c>
      <c r="E48" s="1">
        <f>(950-400)/2 + 400</f>
        <v>675</v>
      </c>
      <c r="F48" s="1">
        <v>10</v>
      </c>
      <c r="G48" s="2" t="s">
        <v>31</v>
      </c>
    </row>
    <row r="49" spans="1:7" x14ac:dyDescent="0.2">
      <c r="A49" t="s">
        <v>5</v>
      </c>
      <c r="B49">
        <v>16</v>
      </c>
      <c r="C49">
        <v>18</v>
      </c>
      <c r="D49" t="s">
        <v>18</v>
      </c>
      <c r="E49" s="1">
        <f>(2800-1800)/2 + 1800</f>
        <v>2300</v>
      </c>
      <c r="F49" s="1">
        <v>10</v>
      </c>
      <c r="G49" s="2" t="s">
        <v>31</v>
      </c>
    </row>
    <row r="50" spans="1:7" x14ac:dyDescent="0.2">
      <c r="A50" t="s">
        <v>5</v>
      </c>
      <c r="B50">
        <v>16</v>
      </c>
      <c r="C50">
        <v>18</v>
      </c>
      <c r="D50" t="s">
        <v>17</v>
      </c>
      <c r="E50" s="1">
        <f>(3300-2800)/2+2800</f>
        <v>3050</v>
      </c>
      <c r="F50" s="1">
        <v>10</v>
      </c>
      <c r="G50" s="2" t="s">
        <v>31</v>
      </c>
    </row>
    <row r="51" spans="1:7" x14ac:dyDescent="0.2">
      <c r="A51" t="s">
        <v>1</v>
      </c>
      <c r="B51">
        <v>18</v>
      </c>
      <c r="C51">
        <v>20</v>
      </c>
      <c r="D51" t="s">
        <v>12</v>
      </c>
      <c r="E51" s="1">
        <f>(750-270)/2 + 270</f>
        <v>510</v>
      </c>
      <c r="F51" s="1">
        <v>10</v>
      </c>
      <c r="G51" s="2" t="s">
        <v>31</v>
      </c>
    </row>
    <row r="52" spans="1:7" x14ac:dyDescent="0.2">
      <c r="A52" t="s">
        <v>1</v>
      </c>
      <c r="B52">
        <v>18</v>
      </c>
      <c r="C52">
        <v>20</v>
      </c>
      <c r="D52" t="s">
        <v>18</v>
      </c>
      <c r="E52" s="1">
        <f>(2300-900)/2 + 900</f>
        <v>1600</v>
      </c>
      <c r="F52" s="1">
        <v>10</v>
      </c>
      <c r="G52" s="2" t="s">
        <v>31</v>
      </c>
    </row>
    <row r="53" spans="1:7" x14ac:dyDescent="0.2">
      <c r="A53" t="s">
        <v>1</v>
      </c>
      <c r="B53">
        <v>18</v>
      </c>
      <c r="C53">
        <v>20</v>
      </c>
      <c r="D53" t="s">
        <v>17</v>
      </c>
      <c r="E53" s="1">
        <f>(3000-2300)/2+2300</f>
        <v>2650</v>
      </c>
      <c r="F53" s="1">
        <v>10</v>
      </c>
      <c r="G53" s="2" t="s">
        <v>31</v>
      </c>
    </row>
    <row r="54" spans="1:7" x14ac:dyDescent="0.2">
      <c r="A54" t="s">
        <v>5</v>
      </c>
      <c r="B54">
        <v>18</v>
      </c>
      <c r="C54">
        <v>20</v>
      </c>
      <c r="D54" t="s">
        <v>12</v>
      </c>
      <c r="E54" s="1">
        <f>(900-350)/2 + 350</f>
        <v>625</v>
      </c>
      <c r="F54" s="1">
        <v>10</v>
      </c>
      <c r="G54" s="2" t="s">
        <v>31</v>
      </c>
    </row>
    <row r="55" spans="1:7" x14ac:dyDescent="0.2">
      <c r="A55" t="s">
        <v>5</v>
      </c>
      <c r="B55">
        <v>18</v>
      </c>
      <c r="C55">
        <v>20</v>
      </c>
      <c r="D55" t="s">
        <v>18</v>
      </c>
      <c r="E55" s="1">
        <f>(2800-1300)/2 + 1300</f>
        <v>2050</v>
      </c>
      <c r="F55" s="1">
        <v>10</v>
      </c>
      <c r="G55" s="2" t="s">
        <v>31</v>
      </c>
    </row>
    <row r="56" spans="1:7" x14ac:dyDescent="0.2">
      <c r="A56" t="s">
        <v>5</v>
      </c>
      <c r="B56">
        <v>18</v>
      </c>
      <c r="C56">
        <v>20</v>
      </c>
      <c r="D56" t="s">
        <v>17</v>
      </c>
      <c r="E56" s="1">
        <f>(3400-2700)/2+2700</f>
        <v>3050</v>
      </c>
      <c r="F56" s="1">
        <v>10</v>
      </c>
      <c r="G56" s="2" t="s">
        <v>31</v>
      </c>
    </row>
    <row r="57" spans="1:7" x14ac:dyDescent="0.2">
      <c r="A57" t="s">
        <v>1</v>
      </c>
      <c r="B57">
        <v>20</v>
      </c>
      <c r="C57">
        <v>50</v>
      </c>
      <c r="D57" t="s">
        <v>10</v>
      </c>
      <c r="E57" s="1">
        <v>85</v>
      </c>
      <c r="F57" s="1">
        <v>12</v>
      </c>
      <c r="G57" s="2" t="s">
        <v>34</v>
      </c>
    </row>
    <row r="58" spans="1:7" x14ac:dyDescent="0.2">
      <c r="A58" t="s">
        <v>5</v>
      </c>
      <c r="B58">
        <v>19</v>
      </c>
      <c r="C58">
        <v>48</v>
      </c>
      <c r="D58" t="s">
        <v>10</v>
      </c>
      <c r="E58" s="1">
        <v>140</v>
      </c>
      <c r="F58" s="1">
        <v>12</v>
      </c>
      <c r="G58" s="2" t="s">
        <v>34</v>
      </c>
    </row>
    <row r="59" spans="1:7" x14ac:dyDescent="0.2">
      <c r="A59" t="s">
        <v>1</v>
      </c>
      <c r="B59">
        <v>20</v>
      </c>
      <c r="C59">
        <v>50</v>
      </c>
      <c r="D59" t="s">
        <v>9</v>
      </c>
      <c r="E59" s="1">
        <v>219</v>
      </c>
      <c r="F59" s="1">
        <v>12</v>
      </c>
      <c r="G59" s="2" t="s">
        <v>34</v>
      </c>
    </row>
    <row r="60" spans="1:7" x14ac:dyDescent="0.2">
      <c r="A60" t="s">
        <v>5</v>
      </c>
      <c r="B60">
        <v>19</v>
      </c>
      <c r="C60">
        <v>48</v>
      </c>
      <c r="D60" t="s">
        <v>9</v>
      </c>
      <c r="E60" s="1">
        <v>275</v>
      </c>
      <c r="F60" s="1">
        <v>12</v>
      </c>
      <c r="G60" s="2" t="s">
        <v>34</v>
      </c>
    </row>
    <row r="61" spans="1:7" x14ac:dyDescent="0.2">
      <c r="A61" t="s">
        <v>1</v>
      </c>
      <c r="B61">
        <v>5</v>
      </c>
      <c r="C61">
        <v>10</v>
      </c>
      <c r="D61" t="s">
        <v>10</v>
      </c>
      <c r="E61" s="1">
        <v>199</v>
      </c>
      <c r="F61" s="1">
        <v>12</v>
      </c>
      <c r="G61" s="2" t="s">
        <v>34</v>
      </c>
    </row>
    <row r="62" spans="1:7" x14ac:dyDescent="0.2">
      <c r="A62" t="s">
        <v>5</v>
      </c>
      <c r="B62">
        <v>5</v>
      </c>
      <c r="C62">
        <v>10</v>
      </c>
      <c r="D62" t="s">
        <v>10</v>
      </c>
      <c r="E62" s="1">
        <v>195</v>
      </c>
      <c r="F62" s="1">
        <v>12</v>
      </c>
      <c r="G62" s="2" t="s">
        <v>34</v>
      </c>
    </row>
    <row r="63" spans="1:7" x14ac:dyDescent="0.2">
      <c r="A63" t="s">
        <v>1</v>
      </c>
      <c r="B63">
        <v>5</v>
      </c>
      <c r="C63">
        <v>10</v>
      </c>
      <c r="D63" t="s">
        <v>9</v>
      </c>
      <c r="E63" s="1">
        <v>342</v>
      </c>
      <c r="F63" s="1">
        <v>12</v>
      </c>
      <c r="G63" s="2" t="s">
        <v>34</v>
      </c>
    </row>
    <row r="64" spans="1:7" x14ac:dyDescent="0.2">
      <c r="A64" t="s">
        <v>5</v>
      </c>
      <c r="B64">
        <v>5</v>
      </c>
      <c r="C64">
        <v>10</v>
      </c>
      <c r="D64" t="s">
        <v>9</v>
      </c>
      <c r="E64" s="1">
        <v>474</v>
      </c>
      <c r="F64" s="1">
        <v>12</v>
      </c>
      <c r="G64" s="2" t="s">
        <v>34</v>
      </c>
    </row>
    <row r="65" spans="1:7" x14ac:dyDescent="0.2">
      <c r="A65" t="s">
        <v>1</v>
      </c>
      <c r="B65">
        <v>18</v>
      </c>
      <c r="C65">
        <v>30</v>
      </c>
      <c r="D65" t="s">
        <v>32</v>
      </c>
      <c r="E65" s="1">
        <v>5200</v>
      </c>
      <c r="F65" s="1">
        <v>20</v>
      </c>
      <c r="G65" s="2" t="s">
        <v>24</v>
      </c>
    </row>
    <row r="66" spans="1:7" x14ac:dyDescent="0.2">
      <c r="A66" t="s">
        <v>5</v>
      </c>
      <c r="B66">
        <v>18</v>
      </c>
      <c r="C66">
        <v>30</v>
      </c>
      <c r="D66" t="s">
        <v>32</v>
      </c>
      <c r="E66" s="1">
        <v>6300</v>
      </c>
      <c r="F66" s="1">
        <v>20</v>
      </c>
      <c r="G66" s="2" t="s">
        <v>24</v>
      </c>
    </row>
    <row r="67" spans="1:7" x14ac:dyDescent="0.2">
      <c r="A67" t="s">
        <v>1</v>
      </c>
      <c r="B67">
        <v>18</v>
      </c>
      <c r="C67">
        <v>28</v>
      </c>
      <c r="D67" t="s">
        <v>9</v>
      </c>
      <c r="E67" s="1">
        <v>425</v>
      </c>
      <c r="F67" s="1">
        <v>55</v>
      </c>
      <c r="G67" s="2" t="s">
        <v>19</v>
      </c>
    </row>
    <row r="68" spans="1:7" x14ac:dyDescent="0.2">
      <c r="A68" t="s">
        <v>5</v>
      </c>
      <c r="B68">
        <v>18</v>
      </c>
      <c r="C68">
        <v>27</v>
      </c>
      <c r="D68" t="s">
        <v>9</v>
      </c>
      <c r="E68" s="1">
        <v>517</v>
      </c>
      <c r="F68" s="1">
        <v>104</v>
      </c>
      <c r="G68" s="2" t="s">
        <v>19</v>
      </c>
    </row>
    <row r="69" spans="1:7" x14ac:dyDescent="0.2">
      <c r="A69" t="s">
        <v>1</v>
      </c>
      <c r="B69">
        <v>65</v>
      </c>
      <c r="C69">
        <v>86</v>
      </c>
      <c r="D69" t="s">
        <v>9</v>
      </c>
      <c r="E69" s="1">
        <v>363</v>
      </c>
      <c r="F69" s="1">
        <v>51</v>
      </c>
      <c r="G69" s="2" t="s">
        <v>19</v>
      </c>
    </row>
    <row r="70" spans="1:7" x14ac:dyDescent="0.2">
      <c r="A70" t="s">
        <v>5</v>
      </c>
      <c r="B70">
        <v>63</v>
      </c>
      <c r="C70">
        <v>84</v>
      </c>
      <c r="D70" t="s">
        <v>9</v>
      </c>
      <c r="E70" s="1">
        <v>520</v>
      </c>
      <c r="F70" s="1">
        <v>82</v>
      </c>
      <c r="G70" s="2" t="s">
        <v>19</v>
      </c>
    </row>
    <row r="71" spans="1:7" x14ac:dyDescent="0.2">
      <c r="A71" t="s">
        <v>1</v>
      </c>
      <c r="B71">
        <v>19</v>
      </c>
      <c r="C71">
        <v>24</v>
      </c>
      <c r="D71" t="s">
        <v>12</v>
      </c>
      <c r="E71">
        <v>496</v>
      </c>
      <c r="F71">
        <v>20</v>
      </c>
      <c r="G71" s="2" t="s">
        <v>20</v>
      </c>
    </row>
    <row r="72" spans="1:7" x14ac:dyDescent="0.2">
      <c r="A72" t="s">
        <v>1</v>
      </c>
      <c r="B72">
        <v>19</v>
      </c>
      <c r="C72">
        <v>24</v>
      </c>
      <c r="D72" t="s">
        <v>18</v>
      </c>
      <c r="E72">
        <v>1640</v>
      </c>
      <c r="F72">
        <v>20</v>
      </c>
      <c r="G72" s="2" t="s">
        <v>20</v>
      </c>
    </row>
    <row r="73" spans="1:7" x14ac:dyDescent="0.2">
      <c r="A73" t="s">
        <v>1</v>
      </c>
      <c r="B73">
        <v>19</v>
      </c>
      <c r="C73">
        <v>24</v>
      </c>
      <c r="D73" t="s">
        <v>17</v>
      </c>
      <c r="E73">
        <v>2486</v>
      </c>
      <c r="F73">
        <v>20</v>
      </c>
      <c r="G73" s="2" t="s">
        <v>20</v>
      </c>
    </row>
    <row r="74" spans="1:7" x14ac:dyDescent="0.2">
      <c r="A74" t="s">
        <v>5</v>
      </c>
      <c r="B74">
        <v>19</v>
      </c>
      <c r="C74">
        <v>24</v>
      </c>
      <c r="D74" t="s">
        <v>12</v>
      </c>
      <c r="E74">
        <v>582</v>
      </c>
      <c r="F74">
        <v>20</v>
      </c>
      <c r="G74" s="2" t="s">
        <v>20</v>
      </c>
    </row>
    <row r="75" spans="1:7" x14ac:dyDescent="0.2">
      <c r="A75" t="s">
        <v>5</v>
      </c>
      <c r="B75">
        <v>19</v>
      </c>
      <c r="C75">
        <v>24</v>
      </c>
      <c r="D75" t="s">
        <v>18</v>
      </c>
      <c r="E75">
        <v>1950</v>
      </c>
      <c r="F75">
        <v>20</v>
      </c>
      <c r="G75" s="2" t="s">
        <v>20</v>
      </c>
    </row>
    <row r="76" spans="1:7" x14ac:dyDescent="0.2">
      <c r="A76" t="s">
        <v>5</v>
      </c>
      <c r="B76">
        <v>19</v>
      </c>
      <c r="C76">
        <v>24</v>
      </c>
      <c r="D76" t="s">
        <v>17</v>
      </c>
      <c r="E76">
        <v>1994</v>
      </c>
      <c r="F76">
        <v>20</v>
      </c>
      <c r="G76" s="2" t="s">
        <v>20</v>
      </c>
    </row>
    <row r="77" spans="1:7" x14ac:dyDescent="0.2">
      <c r="A77" t="s">
        <v>1</v>
      </c>
      <c r="B77">
        <v>62</v>
      </c>
      <c r="C77">
        <v>79</v>
      </c>
      <c r="D77" t="s">
        <v>12</v>
      </c>
      <c r="E77">
        <v>442</v>
      </c>
      <c r="F77">
        <v>20</v>
      </c>
      <c r="G77" s="2" t="s">
        <v>20</v>
      </c>
    </row>
    <row r="78" spans="1:7" x14ac:dyDescent="0.2">
      <c r="A78" t="s">
        <v>1</v>
      </c>
      <c r="B78">
        <v>62</v>
      </c>
      <c r="C78">
        <v>79</v>
      </c>
      <c r="D78" t="s">
        <v>18</v>
      </c>
      <c r="E78">
        <v>1596</v>
      </c>
      <c r="F78">
        <v>20</v>
      </c>
      <c r="G78" s="2" t="s">
        <v>20</v>
      </c>
    </row>
    <row r="79" spans="1:7" x14ac:dyDescent="0.2">
      <c r="A79" t="s">
        <v>1</v>
      </c>
      <c r="B79">
        <v>62</v>
      </c>
      <c r="C79">
        <v>79</v>
      </c>
      <c r="D79" t="s">
        <v>17</v>
      </c>
      <c r="E79">
        <v>2436</v>
      </c>
      <c r="F79">
        <v>20</v>
      </c>
      <c r="G79" s="2" t="s">
        <v>20</v>
      </c>
    </row>
    <row r="80" spans="1:7" x14ac:dyDescent="0.2">
      <c r="A80" t="s">
        <v>5</v>
      </c>
      <c r="B80">
        <v>62</v>
      </c>
      <c r="C80">
        <v>79</v>
      </c>
      <c r="D80" t="s">
        <v>12</v>
      </c>
      <c r="E80">
        <v>412</v>
      </c>
      <c r="F80">
        <v>20</v>
      </c>
      <c r="G80" s="2" t="s">
        <v>20</v>
      </c>
    </row>
    <row r="81" spans="1:7" x14ac:dyDescent="0.2">
      <c r="A81" t="s">
        <v>5</v>
      </c>
      <c r="B81">
        <v>62</v>
      </c>
      <c r="C81">
        <v>79</v>
      </c>
      <c r="D81" t="s">
        <v>18</v>
      </c>
      <c r="E81">
        <v>1752</v>
      </c>
      <c r="F81">
        <v>20</v>
      </c>
      <c r="G81" s="2" t="s">
        <v>20</v>
      </c>
    </row>
    <row r="82" spans="1:7" x14ac:dyDescent="0.2">
      <c r="A82" t="s">
        <v>5</v>
      </c>
      <c r="B82">
        <v>62</v>
      </c>
      <c r="C82">
        <v>79</v>
      </c>
      <c r="D82" t="s">
        <v>17</v>
      </c>
      <c r="E82">
        <v>2716</v>
      </c>
      <c r="F82">
        <v>20</v>
      </c>
      <c r="G82" s="2" t="s">
        <v>20</v>
      </c>
    </row>
    <row r="83" spans="1:7" x14ac:dyDescent="0.2">
      <c r="A83" t="s">
        <v>7</v>
      </c>
      <c r="B83">
        <v>5</v>
      </c>
      <c r="C83">
        <v>8</v>
      </c>
      <c r="D83" t="s">
        <v>10</v>
      </c>
      <c r="E83" s="1">
        <v>193</v>
      </c>
      <c r="F83" s="1">
        <v>29</v>
      </c>
      <c r="G83" s="2" t="s">
        <v>21</v>
      </c>
    </row>
    <row r="84" spans="1:7" x14ac:dyDescent="0.2">
      <c r="A84" t="s">
        <v>7</v>
      </c>
      <c r="B84">
        <v>5</v>
      </c>
      <c r="C84">
        <v>8</v>
      </c>
      <c r="D84" t="s">
        <v>9</v>
      </c>
      <c r="E84" s="1">
        <v>377</v>
      </c>
      <c r="F84" s="1">
        <v>36</v>
      </c>
      <c r="G84" s="2" t="s">
        <v>21</v>
      </c>
    </row>
    <row r="85" spans="1:7" x14ac:dyDescent="0.2">
      <c r="A85" t="s">
        <v>1</v>
      </c>
      <c r="B85">
        <v>26</v>
      </c>
      <c r="C85">
        <v>39</v>
      </c>
      <c r="D85" t="s">
        <v>10</v>
      </c>
      <c r="E85" s="1">
        <v>68</v>
      </c>
      <c r="F85" s="1">
        <v>3.75</v>
      </c>
      <c r="G85" s="2" t="s">
        <v>22</v>
      </c>
    </row>
    <row r="86" spans="1:7" x14ac:dyDescent="0.2">
      <c r="A86" t="s">
        <v>5</v>
      </c>
      <c r="B86">
        <v>26</v>
      </c>
      <c r="C86">
        <v>39</v>
      </c>
      <c r="D86" t="s">
        <v>10</v>
      </c>
      <c r="E86" s="1">
        <v>126</v>
      </c>
      <c r="F86" s="1">
        <v>3.75</v>
      </c>
      <c r="G86" s="2" t="s">
        <v>22</v>
      </c>
    </row>
    <row r="87" spans="1:7" x14ac:dyDescent="0.2">
      <c r="A87" t="s">
        <v>1</v>
      </c>
      <c r="B87">
        <v>26</v>
      </c>
      <c r="C87">
        <v>39</v>
      </c>
      <c r="D87" t="s">
        <v>9</v>
      </c>
      <c r="E87" s="1">
        <v>136</v>
      </c>
      <c r="F87" s="1">
        <v>3.75</v>
      </c>
      <c r="G87" s="2" t="s">
        <v>22</v>
      </c>
    </row>
    <row r="88" spans="1:7" x14ac:dyDescent="0.2">
      <c r="A88" t="s">
        <v>5</v>
      </c>
      <c r="B88">
        <v>26</v>
      </c>
      <c r="C88">
        <v>39</v>
      </c>
      <c r="D88" t="s">
        <v>9</v>
      </c>
      <c r="E88" s="1">
        <v>238</v>
      </c>
      <c r="F88" s="1">
        <v>3.75</v>
      </c>
      <c r="G88" s="2" t="s">
        <v>22</v>
      </c>
    </row>
    <row r="89" spans="1:7" x14ac:dyDescent="0.2">
      <c r="A89" t="s">
        <v>1</v>
      </c>
      <c r="B89">
        <v>5</v>
      </c>
      <c r="C89">
        <v>5</v>
      </c>
      <c r="D89" t="s">
        <v>12</v>
      </c>
      <c r="E89" s="1">
        <v>816.5</v>
      </c>
      <c r="F89" s="1">
        <v>19</v>
      </c>
      <c r="G89" s="2" t="s">
        <v>25</v>
      </c>
    </row>
    <row r="90" spans="1:7" x14ac:dyDescent="0.2">
      <c r="A90" t="s">
        <v>1</v>
      </c>
      <c r="B90">
        <v>5</v>
      </c>
      <c r="C90">
        <v>5</v>
      </c>
      <c r="D90" t="s">
        <v>18</v>
      </c>
      <c r="E90" s="1">
        <v>2148.5</v>
      </c>
      <c r="F90" s="1">
        <v>19</v>
      </c>
      <c r="G90" s="2" t="s">
        <v>25</v>
      </c>
    </row>
    <row r="91" spans="1:7" x14ac:dyDescent="0.2">
      <c r="A91" t="s">
        <v>1</v>
      </c>
      <c r="B91">
        <v>5</v>
      </c>
      <c r="C91">
        <v>5</v>
      </c>
      <c r="D91" t="s">
        <v>17</v>
      </c>
      <c r="E91" s="1">
        <v>3077.5</v>
      </c>
      <c r="F91" s="1">
        <v>19</v>
      </c>
      <c r="G91" s="2" t="s">
        <v>25</v>
      </c>
    </row>
    <row r="92" spans="1:7" x14ac:dyDescent="0.2">
      <c r="A92" t="s">
        <v>1</v>
      </c>
      <c r="B92">
        <v>6</v>
      </c>
      <c r="C92">
        <f>B92</f>
        <v>6</v>
      </c>
      <c r="D92" t="s">
        <v>12</v>
      </c>
      <c r="E92" s="1">
        <v>729.5</v>
      </c>
      <c r="F92" s="1">
        <v>11</v>
      </c>
      <c r="G92" s="2" t="s">
        <v>25</v>
      </c>
    </row>
    <row r="93" spans="1:7" x14ac:dyDescent="0.2">
      <c r="A93" t="s">
        <v>1</v>
      </c>
      <c r="B93">
        <f>B92</f>
        <v>6</v>
      </c>
      <c r="C93">
        <f>B92</f>
        <v>6</v>
      </c>
      <c r="D93" t="s">
        <v>18</v>
      </c>
      <c r="E93" s="1">
        <v>2135.5</v>
      </c>
      <c r="F93" s="1">
        <f>F92</f>
        <v>11</v>
      </c>
      <c r="G93" s="2" t="s">
        <v>25</v>
      </c>
    </row>
    <row r="94" spans="1:7" x14ac:dyDescent="0.2">
      <c r="A94" t="s">
        <v>1</v>
      </c>
      <c r="B94">
        <f>B92</f>
        <v>6</v>
      </c>
      <c r="C94">
        <f>B92</f>
        <v>6</v>
      </c>
      <c r="D94" t="s">
        <v>17</v>
      </c>
      <c r="E94" s="1">
        <v>2930</v>
      </c>
      <c r="F94" s="1">
        <f>F92</f>
        <v>11</v>
      </c>
      <c r="G94" s="2" t="s">
        <v>25</v>
      </c>
    </row>
    <row r="95" spans="1:7" x14ac:dyDescent="0.2">
      <c r="A95" t="s">
        <v>1</v>
      </c>
      <c r="B95" s="3">
        <f>B92+1</f>
        <v>7</v>
      </c>
      <c r="C95" s="3">
        <f>B95</f>
        <v>7</v>
      </c>
      <c r="D95" t="s">
        <v>12</v>
      </c>
      <c r="E95" s="1">
        <v>704.5</v>
      </c>
      <c r="F95" s="1">
        <v>11</v>
      </c>
      <c r="G95" s="2" t="s">
        <v>25</v>
      </c>
    </row>
    <row r="96" spans="1:7" x14ac:dyDescent="0.2">
      <c r="A96" t="s">
        <v>1</v>
      </c>
      <c r="B96" s="3">
        <f>B95</f>
        <v>7</v>
      </c>
      <c r="C96" s="3">
        <f>B95</f>
        <v>7</v>
      </c>
      <c r="D96" t="s">
        <v>18</v>
      </c>
      <c r="E96" s="1">
        <v>2112.5</v>
      </c>
      <c r="F96" s="1">
        <f>F95</f>
        <v>11</v>
      </c>
      <c r="G96" s="2" t="s">
        <v>25</v>
      </c>
    </row>
    <row r="97" spans="1:7" x14ac:dyDescent="0.2">
      <c r="A97" t="s">
        <v>1</v>
      </c>
      <c r="B97" s="3">
        <f>B95</f>
        <v>7</v>
      </c>
      <c r="C97" s="3">
        <f>B95</f>
        <v>7</v>
      </c>
      <c r="D97" t="s">
        <v>17</v>
      </c>
      <c r="E97" s="1">
        <v>2935.5</v>
      </c>
      <c r="F97" s="1">
        <f>F95</f>
        <v>11</v>
      </c>
      <c r="G97" s="2" t="s">
        <v>25</v>
      </c>
    </row>
    <row r="98" spans="1:7" x14ac:dyDescent="0.2">
      <c r="A98" t="s">
        <v>1</v>
      </c>
      <c r="B98" s="3">
        <f>B95+1</f>
        <v>8</v>
      </c>
      <c r="C98" s="3">
        <f>B98</f>
        <v>8</v>
      </c>
      <c r="D98" t="s">
        <v>12</v>
      </c>
      <c r="E98" s="1">
        <v>691.5</v>
      </c>
      <c r="F98" s="1">
        <v>25</v>
      </c>
      <c r="G98" s="2" t="s">
        <v>25</v>
      </c>
    </row>
    <row r="99" spans="1:7" x14ac:dyDescent="0.2">
      <c r="A99" t="s">
        <v>1</v>
      </c>
      <c r="B99" s="3">
        <f>B98</f>
        <v>8</v>
      </c>
      <c r="C99" s="3">
        <f>B98</f>
        <v>8</v>
      </c>
      <c r="D99" t="s">
        <v>18</v>
      </c>
      <c r="E99" s="1">
        <v>2106</v>
      </c>
      <c r="F99" s="1">
        <f>F98</f>
        <v>25</v>
      </c>
      <c r="G99" s="2" t="s">
        <v>25</v>
      </c>
    </row>
    <row r="100" spans="1:7" x14ac:dyDescent="0.2">
      <c r="A100" t="s">
        <v>1</v>
      </c>
      <c r="B100" s="3">
        <f>B98</f>
        <v>8</v>
      </c>
      <c r="C100" s="3">
        <f>B98</f>
        <v>8</v>
      </c>
      <c r="D100" t="s">
        <v>17</v>
      </c>
      <c r="E100" s="1">
        <v>2919</v>
      </c>
      <c r="F100" s="1">
        <f>F98</f>
        <v>25</v>
      </c>
      <c r="G100" s="2" t="s">
        <v>25</v>
      </c>
    </row>
    <row r="101" spans="1:7" x14ac:dyDescent="0.2">
      <c r="A101" t="s">
        <v>1</v>
      </c>
      <c r="B101" s="3">
        <f>B98+1</f>
        <v>9</v>
      </c>
      <c r="C101" s="3">
        <f>B101</f>
        <v>9</v>
      </c>
      <c r="D101" t="s">
        <v>12</v>
      </c>
      <c r="E101" s="1">
        <v>696.5</v>
      </c>
      <c r="F101" s="4">
        <v>23</v>
      </c>
      <c r="G101" s="2" t="s">
        <v>25</v>
      </c>
    </row>
    <row r="102" spans="1:7" x14ac:dyDescent="0.2">
      <c r="A102" t="s">
        <v>1</v>
      </c>
      <c r="B102" s="3">
        <f>B101</f>
        <v>9</v>
      </c>
      <c r="C102" s="3">
        <f>B101</f>
        <v>9</v>
      </c>
      <c r="D102" t="s">
        <v>18</v>
      </c>
      <c r="E102" s="1">
        <v>2074.5</v>
      </c>
      <c r="F102" s="4">
        <f>F101</f>
        <v>23</v>
      </c>
      <c r="G102" s="2" t="s">
        <v>25</v>
      </c>
    </row>
    <row r="103" spans="1:7" x14ac:dyDescent="0.2">
      <c r="A103" t="s">
        <v>1</v>
      </c>
      <c r="B103" s="3">
        <f>B101</f>
        <v>9</v>
      </c>
      <c r="C103" s="3">
        <f>B101</f>
        <v>9</v>
      </c>
      <c r="D103" t="s">
        <v>17</v>
      </c>
      <c r="E103" s="1">
        <v>2820</v>
      </c>
      <c r="F103" s="4">
        <f>F101</f>
        <v>23</v>
      </c>
      <c r="G103" s="2" t="s">
        <v>25</v>
      </c>
    </row>
    <row r="104" spans="1:7" x14ac:dyDescent="0.2">
      <c r="A104" t="s">
        <v>1</v>
      </c>
      <c r="B104" s="3">
        <f>B101+1</f>
        <v>10</v>
      </c>
      <c r="C104" s="3">
        <f>B104</f>
        <v>10</v>
      </c>
      <c r="D104" t="s">
        <v>12</v>
      </c>
      <c r="E104" s="1">
        <v>697</v>
      </c>
      <c r="F104" s="1">
        <v>25</v>
      </c>
      <c r="G104" s="2" t="s">
        <v>25</v>
      </c>
    </row>
    <row r="105" spans="1:7" x14ac:dyDescent="0.2">
      <c r="A105" t="s">
        <v>1</v>
      </c>
      <c r="B105" s="3">
        <f>B104</f>
        <v>10</v>
      </c>
      <c r="C105" s="3">
        <f>B104</f>
        <v>10</v>
      </c>
      <c r="D105" t="s">
        <v>18</v>
      </c>
      <c r="E105" s="1">
        <v>2060.5</v>
      </c>
      <c r="F105" s="1">
        <v>25</v>
      </c>
      <c r="G105" s="2" t="s">
        <v>25</v>
      </c>
    </row>
    <row r="106" spans="1:7" x14ac:dyDescent="0.2">
      <c r="A106" t="s">
        <v>1</v>
      </c>
      <c r="B106" s="3">
        <f>B104</f>
        <v>10</v>
      </c>
      <c r="C106" s="3">
        <f>B104</f>
        <v>10</v>
      </c>
      <c r="D106" t="s">
        <v>17</v>
      </c>
      <c r="E106" s="1">
        <v>2822.5</v>
      </c>
      <c r="F106" s="1">
        <v>25</v>
      </c>
      <c r="G106" s="2" t="s">
        <v>25</v>
      </c>
    </row>
    <row r="107" spans="1:7" x14ac:dyDescent="0.2">
      <c r="A107" t="s">
        <v>1</v>
      </c>
      <c r="B107" s="3">
        <f>B104+1</f>
        <v>11</v>
      </c>
      <c r="C107" s="3">
        <f>B107</f>
        <v>11</v>
      </c>
      <c r="D107" t="s">
        <v>12</v>
      </c>
      <c r="E107" s="1">
        <v>650</v>
      </c>
      <c r="F107" s="1">
        <v>24</v>
      </c>
      <c r="G107" s="2" t="s">
        <v>25</v>
      </c>
    </row>
    <row r="108" spans="1:7" x14ac:dyDescent="0.2">
      <c r="A108" t="s">
        <v>1</v>
      </c>
      <c r="B108" s="3">
        <f>B107</f>
        <v>11</v>
      </c>
      <c r="C108" s="3">
        <f>B107</f>
        <v>11</v>
      </c>
      <c r="D108" t="s">
        <v>18</v>
      </c>
      <c r="E108" s="1">
        <v>1990</v>
      </c>
      <c r="F108" s="1">
        <v>24</v>
      </c>
      <c r="G108" s="2" t="s">
        <v>25</v>
      </c>
    </row>
    <row r="109" spans="1:7" x14ac:dyDescent="0.2">
      <c r="A109" t="s">
        <v>1</v>
      </c>
      <c r="B109" s="3">
        <f>B107</f>
        <v>11</v>
      </c>
      <c r="C109" s="3">
        <f>B107</f>
        <v>11</v>
      </c>
      <c r="D109" t="s">
        <v>17</v>
      </c>
      <c r="E109" s="1">
        <v>2725</v>
      </c>
      <c r="F109" s="1">
        <v>24</v>
      </c>
      <c r="G109" s="2" t="s">
        <v>25</v>
      </c>
    </row>
    <row r="110" spans="1:7" x14ac:dyDescent="0.2">
      <c r="A110" t="s">
        <v>1</v>
      </c>
      <c r="B110" s="3">
        <f>B107+1</f>
        <v>12</v>
      </c>
      <c r="C110" s="3">
        <f>B110</f>
        <v>12</v>
      </c>
      <c r="D110" t="s">
        <v>12</v>
      </c>
      <c r="E110" s="1">
        <v>624.5</v>
      </c>
      <c r="F110" s="1">
        <v>22</v>
      </c>
      <c r="G110" s="2" t="s">
        <v>25</v>
      </c>
    </row>
    <row r="111" spans="1:7" x14ac:dyDescent="0.2">
      <c r="A111" t="s">
        <v>1</v>
      </c>
      <c r="B111" s="3">
        <f>B110</f>
        <v>12</v>
      </c>
      <c r="C111" s="3">
        <f>B110</f>
        <v>12</v>
      </c>
      <c r="D111" t="s">
        <v>18</v>
      </c>
      <c r="E111" s="1">
        <v>1919</v>
      </c>
      <c r="F111" s="1">
        <v>22</v>
      </c>
      <c r="G111" s="2" t="s">
        <v>25</v>
      </c>
    </row>
    <row r="112" spans="1:7" x14ac:dyDescent="0.2">
      <c r="A112" t="s">
        <v>1</v>
      </c>
      <c r="B112" s="3">
        <f>B110</f>
        <v>12</v>
      </c>
      <c r="C112" s="3">
        <f>B110</f>
        <v>12</v>
      </c>
      <c r="D112" t="s">
        <v>17</v>
      </c>
      <c r="E112" s="1">
        <v>2678</v>
      </c>
      <c r="F112" s="1">
        <v>22</v>
      </c>
      <c r="G112" s="2" t="s">
        <v>25</v>
      </c>
    </row>
    <row r="113" spans="1:7" x14ac:dyDescent="0.2">
      <c r="A113" t="s">
        <v>1</v>
      </c>
      <c r="B113" s="3">
        <f>B110+1</f>
        <v>13</v>
      </c>
      <c r="C113" s="3">
        <f>B113</f>
        <v>13</v>
      </c>
      <c r="D113" t="s">
        <v>12</v>
      </c>
      <c r="E113" s="1">
        <v>576.5</v>
      </c>
      <c r="F113" s="1">
        <v>16</v>
      </c>
      <c r="G113" s="2" t="s">
        <v>25</v>
      </c>
    </row>
    <row r="114" spans="1:7" x14ac:dyDescent="0.2">
      <c r="A114" t="s">
        <v>1</v>
      </c>
      <c r="B114" s="3">
        <f>B113</f>
        <v>13</v>
      </c>
      <c r="C114" s="3">
        <f>B113</f>
        <v>13</v>
      </c>
      <c r="D114" t="s">
        <v>18</v>
      </c>
      <c r="E114" s="1">
        <v>1777.5</v>
      </c>
      <c r="F114" s="1">
        <v>16</v>
      </c>
      <c r="G114" s="2" t="s">
        <v>25</v>
      </c>
    </row>
    <row r="115" spans="1:7" x14ac:dyDescent="0.2">
      <c r="A115" t="s">
        <v>1</v>
      </c>
      <c r="B115" s="3">
        <f>B113</f>
        <v>13</v>
      </c>
      <c r="C115" s="3">
        <f>B113</f>
        <v>13</v>
      </c>
      <c r="D115" t="s">
        <v>17</v>
      </c>
      <c r="E115" s="1">
        <v>2568.5</v>
      </c>
      <c r="F115" s="1">
        <v>16</v>
      </c>
      <c r="G115" s="2" t="s">
        <v>25</v>
      </c>
    </row>
    <row r="116" spans="1:7" x14ac:dyDescent="0.2">
      <c r="A116" t="s">
        <v>1</v>
      </c>
      <c r="B116" s="3">
        <f>B113+1</f>
        <v>14</v>
      </c>
      <c r="C116" s="3">
        <f>B116</f>
        <v>14</v>
      </c>
      <c r="D116" t="s">
        <v>12</v>
      </c>
      <c r="E116" s="1">
        <v>597</v>
      </c>
      <c r="F116" s="1">
        <v>11</v>
      </c>
      <c r="G116" s="2" t="s">
        <v>25</v>
      </c>
    </row>
    <row r="117" spans="1:7" x14ac:dyDescent="0.2">
      <c r="A117" t="s">
        <v>1</v>
      </c>
      <c r="B117" s="3">
        <f>B116</f>
        <v>14</v>
      </c>
      <c r="C117" s="3">
        <f>B116</f>
        <v>14</v>
      </c>
      <c r="D117" t="s">
        <v>18</v>
      </c>
      <c r="E117" s="1">
        <v>1861.5</v>
      </c>
      <c r="F117" s="1">
        <v>11</v>
      </c>
      <c r="G117" s="2" t="s">
        <v>25</v>
      </c>
    </row>
    <row r="118" spans="1:7" x14ac:dyDescent="0.2">
      <c r="A118" t="s">
        <v>1</v>
      </c>
      <c r="B118" s="3">
        <f>B116</f>
        <v>14</v>
      </c>
      <c r="C118" s="3">
        <f>B116</f>
        <v>14</v>
      </c>
      <c r="D118" t="s">
        <v>17</v>
      </c>
      <c r="E118" s="1">
        <v>2607</v>
      </c>
      <c r="F118" s="1">
        <v>11</v>
      </c>
      <c r="G118" s="2" t="s">
        <v>25</v>
      </c>
    </row>
    <row r="119" spans="1:7" x14ac:dyDescent="0.2">
      <c r="A119" t="s">
        <v>1</v>
      </c>
      <c r="B119" s="3">
        <f>B116+1</f>
        <v>15</v>
      </c>
      <c r="C119" s="3">
        <f>B119</f>
        <v>15</v>
      </c>
      <c r="D119" t="s">
        <v>12</v>
      </c>
      <c r="E119" s="1">
        <v>520.5</v>
      </c>
      <c r="F119" s="1">
        <v>11</v>
      </c>
      <c r="G119" s="2" t="s">
        <v>25</v>
      </c>
    </row>
    <row r="120" spans="1:7" x14ac:dyDescent="0.2">
      <c r="A120" t="s">
        <v>1</v>
      </c>
      <c r="B120" s="3">
        <f>B119</f>
        <v>15</v>
      </c>
      <c r="C120" s="3">
        <f>B119</f>
        <v>15</v>
      </c>
      <c r="D120" t="s">
        <v>18</v>
      </c>
      <c r="E120" s="1">
        <v>1663</v>
      </c>
      <c r="F120" s="1">
        <v>11</v>
      </c>
      <c r="G120" s="2" t="s">
        <v>25</v>
      </c>
    </row>
    <row r="121" spans="1:7" x14ac:dyDescent="0.2">
      <c r="A121" t="s">
        <v>1</v>
      </c>
      <c r="B121" s="3">
        <f>B119</f>
        <v>15</v>
      </c>
      <c r="C121" s="3">
        <f>B119</f>
        <v>15</v>
      </c>
      <c r="D121" t="s">
        <v>17</v>
      </c>
      <c r="E121" s="1">
        <v>2359.5</v>
      </c>
      <c r="F121" s="1">
        <v>11</v>
      </c>
      <c r="G121" s="2" t="s">
        <v>25</v>
      </c>
    </row>
    <row r="122" spans="1:7" x14ac:dyDescent="0.2">
      <c r="A122" t="s">
        <v>1</v>
      </c>
      <c r="B122" s="3">
        <f>B119+1</f>
        <v>16</v>
      </c>
      <c r="C122" s="3">
        <f>B122</f>
        <v>16</v>
      </c>
      <c r="D122" t="s">
        <v>12</v>
      </c>
      <c r="E122" s="1">
        <v>387.5</v>
      </c>
      <c r="F122" s="1">
        <v>11</v>
      </c>
      <c r="G122" s="2" t="s">
        <v>25</v>
      </c>
    </row>
    <row r="123" spans="1:7" x14ac:dyDescent="0.2">
      <c r="A123" t="s">
        <v>1</v>
      </c>
      <c r="B123" s="3">
        <f>B122</f>
        <v>16</v>
      </c>
      <c r="C123" s="3">
        <f>B122</f>
        <v>16</v>
      </c>
      <c r="D123" t="s">
        <v>18</v>
      </c>
      <c r="E123" s="1">
        <v>1634.5</v>
      </c>
      <c r="F123" s="1">
        <v>11</v>
      </c>
      <c r="G123" s="2" t="s">
        <v>25</v>
      </c>
    </row>
    <row r="124" spans="1:7" x14ac:dyDescent="0.2">
      <c r="A124" t="s">
        <v>1</v>
      </c>
      <c r="B124" s="3">
        <f>B122</f>
        <v>16</v>
      </c>
      <c r="C124" s="3">
        <f>B122</f>
        <v>16</v>
      </c>
      <c r="D124" t="s">
        <v>17</v>
      </c>
      <c r="E124" s="1">
        <v>2392</v>
      </c>
      <c r="F124" s="1">
        <v>11</v>
      </c>
      <c r="G124" s="2" t="s">
        <v>25</v>
      </c>
    </row>
    <row r="125" spans="1:7" x14ac:dyDescent="0.2">
      <c r="A125" t="s">
        <v>1</v>
      </c>
      <c r="B125" s="3">
        <f>B122+1</f>
        <v>17</v>
      </c>
      <c r="C125" s="3">
        <f>B125</f>
        <v>17</v>
      </c>
      <c r="D125" t="s">
        <v>12</v>
      </c>
      <c r="E125" s="1">
        <v>501</v>
      </c>
      <c r="F125" s="1">
        <v>10</v>
      </c>
      <c r="G125" s="2" t="s">
        <v>25</v>
      </c>
    </row>
    <row r="126" spans="1:7" x14ac:dyDescent="0.2">
      <c r="A126" t="s">
        <v>1</v>
      </c>
      <c r="B126" s="3">
        <f>B125</f>
        <v>17</v>
      </c>
      <c r="C126" s="3">
        <f>B125</f>
        <v>17</v>
      </c>
      <c r="D126" t="s">
        <v>18</v>
      </c>
      <c r="E126" s="1">
        <v>1604</v>
      </c>
      <c r="F126" s="1">
        <v>10</v>
      </c>
      <c r="G126" s="2" t="s">
        <v>25</v>
      </c>
    </row>
    <row r="127" spans="1:7" x14ac:dyDescent="0.2">
      <c r="A127" t="s">
        <v>1</v>
      </c>
      <c r="B127" s="3">
        <f>B125</f>
        <v>17</v>
      </c>
      <c r="C127" s="3">
        <f>B125</f>
        <v>17</v>
      </c>
      <c r="D127" t="s">
        <v>17</v>
      </c>
      <c r="E127" s="1">
        <v>2398</v>
      </c>
      <c r="F127" s="1">
        <v>10</v>
      </c>
      <c r="G127" s="2" t="s">
        <v>25</v>
      </c>
    </row>
    <row r="128" spans="1:7" x14ac:dyDescent="0.2">
      <c r="A128" t="s">
        <v>1</v>
      </c>
      <c r="B128" s="3">
        <f>B125+1</f>
        <v>18</v>
      </c>
      <c r="C128" s="3">
        <f>B128</f>
        <v>18</v>
      </c>
      <c r="D128" t="s">
        <v>12</v>
      </c>
      <c r="E128" s="1">
        <v>510</v>
      </c>
      <c r="F128" s="1">
        <v>10</v>
      </c>
      <c r="G128" s="2" t="s">
        <v>25</v>
      </c>
    </row>
    <row r="129" spans="1:7" x14ac:dyDescent="0.2">
      <c r="A129" t="s">
        <v>1</v>
      </c>
      <c r="B129" s="3">
        <f>B128</f>
        <v>18</v>
      </c>
      <c r="C129" s="3">
        <f>B128</f>
        <v>18</v>
      </c>
      <c r="D129" t="s">
        <v>18</v>
      </c>
      <c r="E129" s="1">
        <v>1585</v>
      </c>
      <c r="F129" s="1">
        <v>10</v>
      </c>
      <c r="G129" s="2" t="s">
        <v>25</v>
      </c>
    </row>
    <row r="130" spans="1:7" x14ac:dyDescent="0.2">
      <c r="A130" t="s">
        <v>1</v>
      </c>
      <c r="B130" s="3">
        <f>B128</f>
        <v>18</v>
      </c>
      <c r="C130" s="3">
        <f>B128</f>
        <v>18</v>
      </c>
      <c r="D130" t="s">
        <v>17</v>
      </c>
      <c r="E130" s="1">
        <v>2337.5</v>
      </c>
      <c r="F130" s="1">
        <v>10</v>
      </c>
      <c r="G130" s="2" t="s">
        <v>25</v>
      </c>
    </row>
    <row r="131" spans="1:7" x14ac:dyDescent="0.2">
      <c r="A131" t="s">
        <v>1</v>
      </c>
      <c r="B131">
        <v>19</v>
      </c>
      <c r="C131">
        <v>50</v>
      </c>
      <c r="D131" t="s">
        <v>12</v>
      </c>
      <c r="E131" s="1">
        <v>507.5</v>
      </c>
      <c r="F131" s="1">
        <v>29</v>
      </c>
      <c r="G131" s="2" t="s">
        <v>25</v>
      </c>
    </row>
    <row r="132" spans="1:7" x14ac:dyDescent="0.2">
      <c r="A132" t="s">
        <v>1</v>
      </c>
      <c r="B132">
        <v>19</v>
      </c>
      <c r="C132">
        <v>50</v>
      </c>
      <c r="D132" t="s">
        <v>18</v>
      </c>
      <c r="E132" s="1">
        <v>1597.5</v>
      </c>
      <c r="F132" s="1">
        <v>29</v>
      </c>
      <c r="G132" s="2" t="s">
        <v>25</v>
      </c>
    </row>
    <row r="133" spans="1:7" x14ac:dyDescent="0.2">
      <c r="A133" t="s">
        <v>1</v>
      </c>
      <c r="B133">
        <v>19</v>
      </c>
      <c r="C133">
        <v>50</v>
      </c>
      <c r="D133" t="s">
        <v>17</v>
      </c>
      <c r="E133" s="1">
        <v>2271</v>
      </c>
      <c r="F133" s="1">
        <v>29</v>
      </c>
      <c r="G133" s="2" t="s">
        <v>25</v>
      </c>
    </row>
    <row r="134" spans="1:7" x14ac:dyDescent="0.2">
      <c r="A134" t="s">
        <v>5</v>
      </c>
      <c r="B134">
        <v>5</v>
      </c>
      <c r="C134">
        <v>5</v>
      </c>
      <c r="D134" t="s">
        <v>12</v>
      </c>
      <c r="E134" s="1">
        <v>845</v>
      </c>
      <c r="F134" s="1">
        <v>13</v>
      </c>
      <c r="G134" s="2" t="s">
        <v>25</v>
      </c>
    </row>
    <row r="135" spans="1:7" x14ac:dyDescent="0.2">
      <c r="A135" t="s">
        <v>5</v>
      </c>
      <c r="B135">
        <v>5</v>
      </c>
      <c r="C135">
        <v>5</v>
      </c>
      <c r="D135" t="s">
        <v>18</v>
      </c>
      <c r="E135" s="1">
        <v>2178</v>
      </c>
      <c r="F135" s="1">
        <v>13</v>
      </c>
      <c r="G135" s="2" t="s">
        <v>25</v>
      </c>
    </row>
    <row r="136" spans="1:7" x14ac:dyDescent="0.2">
      <c r="A136" t="s">
        <v>5</v>
      </c>
      <c r="B136">
        <v>5</v>
      </c>
      <c r="C136">
        <v>5</v>
      </c>
      <c r="D136" t="s">
        <v>17</v>
      </c>
      <c r="E136" s="1">
        <v>3012.5</v>
      </c>
      <c r="F136" s="1">
        <v>13</v>
      </c>
      <c r="G136" s="2" t="s">
        <v>25</v>
      </c>
    </row>
    <row r="137" spans="1:7" x14ac:dyDescent="0.2">
      <c r="A137" t="s">
        <v>5</v>
      </c>
      <c r="B137">
        <v>6</v>
      </c>
      <c r="C137">
        <f>B137</f>
        <v>6</v>
      </c>
      <c r="D137" t="s">
        <v>12</v>
      </c>
      <c r="E137" s="1">
        <v>798</v>
      </c>
      <c r="F137" s="1">
        <v>16</v>
      </c>
      <c r="G137" s="2" t="s">
        <v>25</v>
      </c>
    </row>
    <row r="138" spans="1:7" x14ac:dyDescent="0.2">
      <c r="A138" t="s">
        <v>5</v>
      </c>
      <c r="B138">
        <f>B137</f>
        <v>6</v>
      </c>
      <c r="C138">
        <f>B137</f>
        <v>6</v>
      </c>
      <c r="D138" t="s">
        <v>18</v>
      </c>
      <c r="E138" s="1">
        <v>2122</v>
      </c>
      <c r="F138" s="1">
        <v>16</v>
      </c>
      <c r="G138" s="2" t="s">
        <v>25</v>
      </c>
    </row>
    <row r="139" spans="1:7" x14ac:dyDescent="0.2">
      <c r="A139" t="s">
        <v>5</v>
      </c>
      <c r="B139">
        <f>B137</f>
        <v>6</v>
      </c>
      <c r="C139">
        <f>B137</f>
        <v>6</v>
      </c>
      <c r="D139" t="s">
        <v>17</v>
      </c>
      <c r="E139" s="1">
        <v>3108.5</v>
      </c>
      <c r="F139" s="1">
        <v>16</v>
      </c>
      <c r="G139" s="2" t="s">
        <v>25</v>
      </c>
    </row>
    <row r="140" spans="1:7" x14ac:dyDescent="0.2">
      <c r="A140" t="s">
        <v>5</v>
      </c>
      <c r="B140" s="3">
        <f>B137+1</f>
        <v>7</v>
      </c>
      <c r="C140" s="3">
        <f>B140</f>
        <v>7</v>
      </c>
      <c r="D140" t="s">
        <v>12</v>
      </c>
      <c r="E140" s="1">
        <v>767</v>
      </c>
      <c r="F140" s="1">
        <v>24</v>
      </c>
      <c r="G140" s="2" t="s">
        <v>25</v>
      </c>
    </row>
    <row r="141" spans="1:7" x14ac:dyDescent="0.2">
      <c r="A141" t="s">
        <v>5</v>
      </c>
      <c r="B141" s="3">
        <f>B140</f>
        <v>7</v>
      </c>
      <c r="C141" s="3">
        <f>B140</f>
        <v>7</v>
      </c>
      <c r="D141" t="s">
        <v>18</v>
      </c>
      <c r="E141" s="1">
        <v>2152.5</v>
      </c>
      <c r="F141" s="1">
        <v>24</v>
      </c>
      <c r="G141" s="2" t="s">
        <v>25</v>
      </c>
    </row>
    <row r="142" spans="1:7" x14ac:dyDescent="0.2">
      <c r="A142" t="s">
        <v>5</v>
      </c>
      <c r="B142" s="3">
        <f>B140</f>
        <v>7</v>
      </c>
      <c r="C142" s="3">
        <f>B140</f>
        <v>7</v>
      </c>
      <c r="D142" t="s">
        <v>17</v>
      </c>
      <c r="E142" s="1">
        <v>3031.5</v>
      </c>
      <c r="F142" s="1">
        <v>24</v>
      </c>
      <c r="G142" s="2" t="s">
        <v>25</v>
      </c>
    </row>
    <row r="143" spans="1:7" x14ac:dyDescent="0.2">
      <c r="A143" t="s">
        <v>5</v>
      </c>
      <c r="B143" s="3">
        <f>B140+1</f>
        <v>8</v>
      </c>
      <c r="C143" s="3">
        <f>B143</f>
        <v>8</v>
      </c>
      <c r="D143" t="s">
        <v>12</v>
      </c>
      <c r="E143" s="1">
        <v>767</v>
      </c>
      <c r="F143" s="1">
        <v>11</v>
      </c>
      <c r="G143" s="2" t="s">
        <v>25</v>
      </c>
    </row>
    <row r="144" spans="1:7" x14ac:dyDescent="0.2">
      <c r="A144" t="s">
        <v>5</v>
      </c>
      <c r="B144" s="3">
        <f>B143</f>
        <v>8</v>
      </c>
      <c r="C144" s="3">
        <f>B143</f>
        <v>8</v>
      </c>
      <c r="D144" t="s">
        <v>18</v>
      </c>
      <c r="E144" s="1">
        <v>2135.5</v>
      </c>
      <c r="F144" s="1">
        <v>11</v>
      </c>
      <c r="G144" s="2" t="s">
        <v>25</v>
      </c>
    </row>
    <row r="145" spans="1:7" x14ac:dyDescent="0.2">
      <c r="A145" t="s">
        <v>5</v>
      </c>
      <c r="B145" s="3">
        <f>B143</f>
        <v>8</v>
      </c>
      <c r="C145" s="3">
        <f>B143</f>
        <v>8</v>
      </c>
      <c r="D145" t="s">
        <v>17</v>
      </c>
      <c r="E145" s="1">
        <v>2992.5</v>
      </c>
      <c r="F145" s="1">
        <v>11</v>
      </c>
      <c r="G145" s="2" t="s">
        <v>25</v>
      </c>
    </row>
    <row r="146" spans="1:7" x14ac:dyDescent="0.2">
      <c r="A146" t="s">
        <v>5</v>
      </c>
      <c r="B146" s="3">
        <f>B143+1</f>
        <v>9</v>
      </c>
      <c r="C146" s="3">
        <f>B146</f>
        <v>9</v>
      </c>
      <c r="D146" t="s">
        <v>12</v>
      </c>
      <c r="E146" s="1">
        <v>759</v>
      </c>
      <c r="F146" s="1">
        <v>25</v>
      </c>
      <c r="G146" s="2" t="s">
        <v>25</v>
      </c>
    </row>
    <row r="147" spans="1:7" x14ac:dyDescent="0.2">
      <c r="A147" t="s">
        <v>5</v>
      </c>
      <c r="B147" s="3">
        <f>B146</f>
        <v>9</v>
      </c>
      <c r="C147" s="3">
        <f>B146</f>
        <v>9</v>
      </c>
      <c r="D147" t="s">
        <v>18</v>
      </c>
      <c r="E147" s="1">
        <v>2155.5</v>
      </c>
      <c r="F147" s="1">
        <v>25</v>
      </c>
      <c r="G147" s="2" t="s">
        <v>25</v>
      </c>
    </row>
    <row r="148" spans="1:7" x14ac:dyDescent="0.2">
      <c r="A148" t="s">
        <v>5</v>
      </c>
      <c r="B148" s="3">
        <f>B146</f>
        <v>9</v>
      </c>
      <c r="C148" s="3">
        <f>B146</f>
        <v>9</v>
      </c>
      <c r="D148" t="s">
        <v>17</v>
      </c>
      <c r="E148" s="1">
        <v>2962</v>
      </c>
      <c r="F148" s="1">
        <v>25</v>
      </c>
      <c r="G148" s="2" t="s">
        <v>25</v>
      </c>
    </row>
    <row r="149" spans="1:7" x14ac:dyDescent="0.2">
      <c r="A149" t="s">
        <v>5</v>
      </c>
      <c r="B149" s="3">
        <f>B146+1</f>
        <v>10</v>
      </c>
      <c r="C149" s="3">
        <f>B149</f>
        <v>10</v>
      </c>
      <c r="D149" t="s">
        <v>12</v>
      </c>
      <c r="E149" s="1">
        <v>754.5</v>
      </c>
      <c r="F149" s="1">
        <v>14</v>
      </c>
      <c r="G149" s="2" t="s">
        <v>25</v>
      </c>
    </row>
    <row r="150" spans="1:7" x14ac:dyDescent="0.2">
      <c r="A150" t="s">
        <v>5</v>
      </c>
      <c r="B150" s="3">
        <f>B149</f>
        <v>10</v>
      </c>
      <c r="C150" s="3">
        <f>B149</f>
        <v>10</v>
      </c>
      <c r="D150" t="s">
        <v>18</v>
      </c>
      <c r="E150" s="1">
        <v>2116.5</v>
      </c>
      <c r="F150" s="1">
        <v>14</v>
      </c>
      <c r="G150" s="2" t="s">
        <v>25</v>
      </c>
    </row>
    <row r="151" spans="1:7" x14ac:dyDescent="0.2">
      <c r="A151" t="s">
        <v>5</v>
      </c>
      <c r="B151" s="3">
        <f>B149</f>
        <v>10</v>
      </c>
      <c r="C151" s="3">
        <f>B149</f>
        <v>10</v>
      </c>
      <c r="D151" t="s">
        <v>17</v>
      </c>
      <c r="E151" s="1">
        <v>2885</v>
      </c>
      <c r="F151" s="1">
        <v>14</v>
      </c>
      <c r="G151" s="2" t="s">
        <v>25</v>
      </c>
    </row>
    <row r="152" spans="1:7" x14ac:dyDescent="0.2">
      <c r="A152" t="s">
        <v>5</v>
      </c>
      <c r="B152" s="3">
        <f>B149+1</f>
        <v>11</v>
      </c>
      <c r="C152" s="3">
        <f>B152</f>
        <v>11</v>
      </c>
      <c r="D152" t="s">
        <v>12</v>
      </c>
      <c r="E152" s="1">
        <v>723.5</v>
      </c>
      <c r="F152" s="1">
        <v>19</v>
      </c>
      <c r="G152" s="2" t="s">
        <v>25</v>
      </c>
    </row>
    <row r="153" spans="1:7" x14ac:dyDescent="0.2">
      <c r="A153" t="s">
        <v>5</v>
      </c>
      <c r="B153" s="3">
        <f>B152</f>
        <v>11</v>
      </c>
      <c r="C153" s="3">
        <f>B152</f>
        <v>11</v>
      </c>
      <c r="D153" t="s">
        <v>18</v>
      </c>
      <c r="E153" s="1">
        <v>2095</v>
      </c>
      <c r="F153" s="1">
        <v>19</v>
      </c>
      <c r="G153" s="2" t="s">
        <v>25</v>
      </c>
    </row>
    <row r="154" spans="1:7" x14ac:dyDescent="0.2">
      <c r="A154" t="s">
        <v>5</v>
      </c>
      <c r="B154" s="3">
        <f>B152</f>
        <v>11</v>
      </c>
      <c r="C154" s="3">
        <f>B152</f>
        <v>11</v>
      </c>
      <c r="D154" t="s">
        <v>17</v>
      </c>
      <c r="E154" s="1">
        <v>2814.5</v>
      </c>
      <c r="F154" s="1">
        <v>19</v>
      </c>
      <c r="G154" s="2" t="s">
        <v>25</v>
      </c>
    </row>
    <row r="155" spans="1:7" x14ac:dyDescent="0.2">
      <c r="A155" t="s">
        <v>5</v>
      </c>
      <c r="B155" s="3">
        <f>B152+1</f>
        <v>12</v>
      </c>
      <c r="C155" s="3">
        <f>B155</f>
        <v>12</v>
      </c>
      <c r="D155" t="s">
        <v>12</v>
      </c>
      <c r="E155" s="1">
        <v>689</v>
      </c>
      <c r="F155" s="1">
        <v>21</v>
      </c>
      <c r="G155" s="2" t="s">
        <v>25</v>
      </c>
    </row>
    <row r="156" spans="1:7" x14ac:dyDescent="0.2">
      <c r="A156" t="s">
        <v>5</v>
      </c>
      <c r="B156" s="3">
        <f>B155</f>
        <v>12</v>
      </c>
      <c r="C156" s="3">
        <f>B155</f>
        <v>12</v>
      </c>
      <c r="D156" t="s">
        <v>18</v>
      </c>
      <c r="E156" s="1">
        <v>2048</v>
      </c>
      <c r="F156" s="1">
        <v>21</v>
      </c>
      <c r="G156" s="2" t="s">
        <v>25</v>
      </c>
    </row>
    <row r="157" spans="1:7" x14ac:dyDescent="0.2">
      <c r="A157" t="s">
        <v>5</v>
      </c>
      <c r="B157" s="3">
        <f>B155</f>
        <v>12</v>
      </c>
      <c r="C157" s="3">
        <f>B155</f>
        <v>12</v>
      </c>
      <c r="D157" t="s">
        <v>17</v>
      </c>
      <c r="E157" s="1">
        <v>2811.5</v>
      </c>
      <c r="F157" s="1">
        <v>21</v>
      </c>
      <c r="G157" s="2" t="s">
        <v>25</v>
      </c>
    </row>
    <row r="158" spans="1:7" x14ac:dyDescent="0.2">
      <c r="A158" t="s">
        <v>5</v>
      </c>
      <c r="B158" s="3">
        <f>B155+1</f>
        <v>13</v>
      </c>
      <c r="C158" s="3">
        <f>B158</f>
        <v>13</v>
      </c>
      <c r="D158" t="s">
        <v>12</v>
      </c>
      <c r="E158" s="1">
        <v>692.5</v>
      </c>
      <c r="F158" s="1">
        <v>13</v>
      </c>
      <c r="G158" s="2" t="s">
        <v>25</v>
      </c>
    </row>
    <row r="159" spans="1:7" x14ac:dyDescent="0.2">
      <c r="A159" t="s">
        <v>5</v>
      </c>
      <c r="B159" s="3">
        <f>B158</f>
        <v>13</v>
      </c>
      <c r="C159" s="3">
        <f>B158</f>
        <v>13</v>
      </c>
      <c r="D159" t="s">
        <v>18</v>
      </c>
      <c r="E159" s="1">
        <v>2036.5</v>
      </c>
      <c r="F159" s="1">
        <v>13</v>
      </c>
      <c r="G159" s="2" t="s">
        <v>25</v>
      </c>
    </row>
    <row r="160" spans="1:7" x14ac:dyDescent="0.2">
      <c r="A160" t="s">
        <v>5</v>
      </c>
      <c r="B160" s="3">
        <f>B158</f>
        <v>13</v>
      </c>
      <c r="C160" s="3">
        <f>B158</f>
        <v>13</v>
      </c>
      <c r="D160" t="s">
        <v>17</v>
      </c>
      <c r="E160" s="1">
        <v>2776</v>
      </c>
      <c r="F160" s="1">
        <v>13</v>
      </c>
      <c r="G160" s="2" t="s">
        <v>25</v>
      </c>
    </row>
    <row r="161" spans="1:7" x14ac:dyDescent="0.2">
      <c r="A161" t="s">
        <v>5</v>
      </c>
      <c r="B161" s="3">
        <f>B158+1</f>
        <v>14</v>
      </c>
      <c r="C161" s="3">
        <f>B161</f>
        <v>14</v>
      </c>
      <c r="D161" t="s">
        <v>12</v>
      </c>
      <c r="E161" s="1">
        <v>654</v>
      </c>
      <c r="F161" s="1">
        <v>10</v>
      </c>
      <c r="G161" s="2" t="s">
        <v>25</v>
      </c>
    </row>
    <row r="162" spans="1:7" x14ac:dyDescent="0.2">
      <c r="A162" t="s">
        <v>5</v>
      </c>
      <c r="B162" s="3">
        <f>B161</f>
        <v>14</v>
      </c>
      <c r="C162" s="3">
        <f>B161</f>
        <v>14</v>
      </c>
      <c r="D162" t="s">
        <v>18</v>
      </c>
      <c r="E162" s="1">
        <v>1942.5</v>
      </c>
      <c r="F162" s="1">
        <v>10</v>
      </c>
      <c r="G162" s="2" t="s">
        <v>25</v>
      </c>
    </row>
    <row r="163" spans="1:7" x14ac:dyDescent="0.2">
      <c r="A163" t="s">
        <v>5</v>
      </c>
      <c r="B163" s="3">
        <f>B161</f>
        <v>14</v>
      </c>
      <c r="C163" s="3">
        <f>B161</f>
        <v>14</v>
      </c>
      <c r="D163" t="s">
        <v>17</v>
      </c>
      <c r="E163" s="1">
        <v>2668.5</v>
      </c>
      <c r="F163" s="1">
        <v>10</v>
      </c>
      <c r="G163" s="2" t="s">
        <v>25</v>
      </c>
    </row>
    <row r="164" spans="1:7" x14ac:dyDescent="0.2">
      <c r="A164" t="s">
        <v>5</v>
      </c>
      <c r="B164" s="3">
        <f>B161+1</f>
        <v>15</v>
      </c>
      <c r="C164" s="3">
        <f>B164</f>
        <v>15</v>
      </c>
      <c r="D164" t="s">
        <v>12</v>
      </c>
      <c r="E164" s="1">
        <v>639</v>
      </c>
      <c r="F164" s="1">
        <v>11</v>
      </c>
      <c r="G164" s="2" t="s">
        <v>25</v>
      </c>
    </row>
    <row r="165" spans="1:7" x14ac:dyDescent="0.2">
      <c r="A165" t="s">
        <v>5</v>
      </c>
      <c r="B165" s="3">
        <f>B164</f>
        <v>15</v>
      </c>
      <c r="C165" s="3">
        <f>B164</f>
        <v>15</v>
      </c>
      <c r="D165" t="s">
        <v>18</v>
      </c>
      <c r="E165" s="1">
        <v>1915</v>
      </c>
      <c r="F165" s="1">
        <v>11</v>
      </c>
      <c r="G165" s="2" t="s">
        <v>25</v>
      </c>
    </row>
    <row r="166" spans="1:7" x14ac:dyDescent="0.2">
      <c r="A166" t="s">
        <v>5</v>
      </c>
      <c r="B166" s="3">
        <f>B164</f>
        <v>15</v>
      </c>
      <c r="C166" s="3">
        <f>B164</f>
        <v>15</v>
      </c>
      <c r="D166" t="s">
        <v>17</v>
      </c>
      <c r="E166" s="1">
        <v>2593</v>
      </c>
      <c r="F166" s="1">
        <v>11</v>
      </c>
      <c r="G166" s="2" t="s">
        <v>25</v>
      </c>
    </row>
    <row r="167" spans="1:7" x14ac:dyDescent="0.2">
      <c r="A167" t="s">
        <v>5</v>
      </c>
      <c r="B167" s="3">
        <f>B164+1</f>
        <v>16</v>
      </c>
      <c r="C167" s="3">
        <f>B167</f>
        <v>16</v>
      </c>
      <c r="D167" t="s">
        <v>12</v>
      </c>
      <c r="E167" s="1">
        <v>637</v>
      </c>
      <c r="F167" s="1">
        <v>11</v>
      </c>
      <c r="G167" s="2" t="s">
        <v>25</v>
      </c>
    </row>
    <row r="168" spans="1:7" x14ac:dyDescent="0.2">
      <c r="A168" t="s">
        <v>5</v>
      </c>
      <c r="B168" s="3">
        <f>B167</f>
        <v>16</v>
      </c>
      <c r="C168" s="3">
        <f>B167</f>
        <v>16</v>
      </c>
      <c r="D168" t="s">
        <v>18</v>
      </c>
      <c r="E168" s="1">
        <v>1967.5</v>
      </c>
      <c r="F168" s="1">
        <v>11</v>
      </c>
      <c r="G168" s="2" t="s">
        <v>25</v>
      </c>
    </row>
    <row r="169" spans="1:7" x14ac:dyDescent="0.2">
      <c r="A169" t="s">
        <v>5</v>
      </c>
      <c r="B169" s="3">
        <f>B167</f>
        <v>16</v>
      </c>
      <c r="C169" s="3">
        <f>B167</f>
        <v>16</v>
      </c>
      <c r="D169" t="s">
        <v>17</v>
      </c>
      <c r="E169" s="1">
        <v>2648.5</v>
      </c>
      <c r="F169" s="1">
        <v>11</v>
      </c>
      <c r="G169" s="2" t="s">
        <v>25</v>
      </c>
    </row>
    <row r="170" spans="1:7" x14ac:dyDescent="0.2">
      <c r="A170" t="s">
        <v>5</v>
      </c>
      <c r="B170" s="3">
        <f>B167+1</f>
        <v>17</v>
      </c>
      <c r="C170" s="3">
        <f>B170</f>
        <v>17</v>
      </c>
      <c r="D170" t="s">
        <v>12</v>
      </c>
      <c r="E170" s="1">
        <v>656</v>
      </c>
      <c r="F170" s="1">
        <v>9</v>
      </c>
      <c r="G170" s="2" t="s">
        <v>25</v>
      </c>
    </row>
    <row r="171" spans="1:7" x14ac:dyDescent="0.2">
      <c r="A171" t="s">
        <v>5</v>
      </c>
      <c r="B171" s="3">
        <f>B170</f>
        <v>17</v>
      </c>
      <c r="C171" s="3">
        <f>B170</f>
        <v>17</v>
      </c>
      <c r="D171" t="s">
        <v>18</v>
      </c>
      <c r="E171" s="1">
        <v>1941.5</v>
      </c>
      <c r="F171" s="1">
        <v>9</v>
      </c>
      <c r="G171" s="2" t="s">
        <v>25</v>
      </c>
    </row>
    <row r="172" spans="1:7" x14ac:dyDescent="0.2">
      <c r="A172" t="s">
        <v>5</v>
      </c>
      <c r="B172" s="3">
        <f>B170</f>
        <v>17</v>
      </c>
      <c r="C172" s="3">
        <f>B170</f>
        <v>17</v>
      </c>
      <c r="D172" t="s">
        <v>17</v>
      </c>
      <c r="E172" s="1">
        <v>2642.5</v>
      </c>
      <c r="F172" s="1">
        <v>9</v>
      </c>
      <c r="G172" s="2" t="s">
        <v>25</v>
      </c>
    </row>
    <row r="173" spans="1:7" x14ac:dyDescent="0.2">
      <c r="A173" t="s">
        <v>5</v>
      </c>
      <c r="B173" s="3">
        <f>B170+1</f>
        <v>18</v>
      </c>
      <c r="C173" s="3">
        <f>B173</f>
        <v>18</v>
      </c>
      <c r="D173" t="s">
        <v>12</v>
      </c>
      <c r="E173" s="1">
        <v>675</v>
      </c>
      <c r="F173" s="1">
        <v>10</v>
      </c>
      <c r="G173" s="2" t="s">
        <v>25</v>
      </c>
    </row>
    <row r="174" spans="1:7" x14ac:dyDescent="0.2">
      <c r="A174" t="s">
        <v>5</v>
      </c>
      <c r="B174" s="3">
        <f>B173</f>
        <v>18</v>
      </c>
      <c r="C174" s="3">
        <f>B173</f>
        <v>18</v>
      </c>
      <c r="D174" t="s">
        <v>18</v>
      </c>
      <c r="E174" s="1">
        <v>1983</v>
      </c>
      <c r="F174" s="1">
        <v>10</v>
      </c>
      <c r="G174" s="2" t="s">
        <v>25</v>
      </c>
    </row>
    <row r="175" spans="1:7" x14ac:dyDescent="0.2">
      <c r="A175" t="s">
        <v>5</v>
      </c>
      <c r="B175" s="3">
        <f>B173</f>
        <v>18</v>
      </c>
      <c r="C175" s="3">
        <f>B173</f>
        <v>18</v>
      </c>
      <c r="D175" t="s">
        <v>17</v>
      </c>
      <c r="E175" s="1">
        <v>2681.5</v>
      </c>
      <c r="F175" s="1">
        <v>10</v>
      </c>
      <c r="G175" s="2" t="s">
        <v>25</v>
      </c>
    </row>
    <row r="176" spans="1:7" x14ac:dyDescent="0.2">
      <c r="A176" t="s">
        <v>5</v>
      </c>
      <c r="B176">
        <v>19</v>
      </c>
      <c r="C176">
        <v>50</v>
      </c>
      <c r="D176" t="s">
        <v>12</v>
      </c>
      <c r="E176" s="1">
        <v>627</v>
      </c>
      <c r="F176" s="1">
        <v>27</v>
      </c>
      <c r="G176" s="2" t="s">
        <v>25</v>
      </c>
    </row>
    <row r="177" spans="1:7" x14ac:dyDescent="0.2">
      <c r="A177" t="s">
        <v>5</v>
      </c>
      <c r="B177">
        <v>19</v>
      </c>
      <c r="C177">
        <v>50</v>
      </c>
      <c r="D177" t="s">
        <v>18</v>
      </c>
      <c r="E177" s="1">
        <v>1918</v>
      </c>
      <c r="F177" s="1">
        <v>27</v>
      </c>
      <c r="G177" s="2" t="s">
        <v>25</v>
      </c>
    </row>
    <row r="178" spans="1:7" x14ac:dyDescent="0.2">
      <c r="A178" t="s">
        <v>5</v>
      </c>
      <c r="B178">
        <v>19</v>
      </c>
      <c r="C178">
        <v>50</v>
      </c>
      <c r="D178" t="s">
        <v>17</v>
      </c>
      <c r="E178" s="1">
        <v>2587.5</v>
      </c>
      <c r="F178" s="1">
        <v>27</v>
      </c>
      <c r="G178" s="2" t="s">
        <v>25</v>
      </c>
    </row>
    <row r="179" spans="1:7" x14ac:dyDescent="0.2">
      <c r="A179" t="s">
        <v>7</v>
      </c>
      <c r="B179">
        <v>5</v>
      </c>
      <c r="C179">
        <v>10</v>
      </c>
      <c r="D179" t="s">
        <v>12</v>
      </c>
      <c r="E179" s="1">
        <f>(381 + 610 + 888 + 806 + 624 + 487)/6</f>
        <v>632.66666666666663</v>
      </c>
      <c r="F179" s="1">
        <v>100</v>
      </c>
      <c r="G179" s="2" t="s">
        <v>26</v>
      </c>
    </row>
    <row r="180" spans="1:7" x14ac:dyDescent="0.2">
      <c r="A180" t="s">
        <v>7</v>
      </c>
      <c r="B180">
        <v>5</v>
      </c>
      <c r="C180">
        <v>10</v>
      </c>
      <c r="D180" t="s">
        <v>18</v>
      </c>
      <c r="E180" s="1">
        <f>(1537 + 1917 + 1947 + 1523 + 1483 + 1402)/6</f>
        <v>1634.8333333333333</v>
      </c>
      <c r="F180" s="1">
        <v>100</v>
      </c>
      <c r="G180" s="2" t="s">
        <v>26</v>
      </c>
    </row>
    <row r="181" spans="1:7" x14ac:dyDescent="0.2">
      <c r="A181" t="s">
        <v>7</v>
      </c>
      <c r="B181">
        <v>5</v>
      </c>
      <c r="C181">
        <v>10</v>
      </c>
      <c r="D181" t="s">
        <v>17</v>
      </c>
      <c r="E181" s="1">
        <f>(2760 + 2992 + 3088 + 2808 + 2673 + 2585)/6</f>
        <v>2817.6666666666665</v>
      </c>
      <c r="F181" s="1">
        <v>100</v>
      </c>
      <c r="G181" s="2" t="s">
        <v>26</v>
      </c>
    </row>
    <row r="182" spans="1:7" x14ac:dyDescent="0.2">
      <c r="A182" t="s">
        <v>1</v>
      </c>
      <c r="B182">
        <v>18</v>
      </c>
      <c r="C182">
        <v>24</v>
      </c>
      <c r="D182" t="s">
        <v>12</v>
      </c>
      <c r="E182" s="1">
        <f>(329 + 452 + 616 + 593 + 470 + 369)/6</f>
        <v>471.5</v>
      </c>
      <c r="F182" s="1">
        <v>100</v>
      </c>
      <c r="G182" s="2" t="s">
        <v>26</v>
      </c>
    </row>
    <row r="183" spans="1:7" x14ac:dyDescent="0.2">
      <c r="A183" t="s">
        <v>1</v>
      </c>
      <c r="B183">
        <v>18</v>
      </c>
      <c r="C183">
        <v>24</v>
      </c>
      <c r="D183" t="s">
        <v>18</v>
      </c>
      <c r="E183" s="1">
        <f>(2166 + 1873 + 1427 + 1102 + 1007 + 952)/6</f>
        <v>1421.1666666666667</v>
      </c>
      <c r="F183" s="1">
        <v>100</v>
      </c>
      <c r="G183" s="2" t="s">
        <v>26</v>
      </c>
    </row>
    <row r="184" spans="1:7" x14ac:dyDescent="0.2">
      <c r="A184" t="s">
        <v>1</v>
      </c>
      <c r="B184">
        <v>18</v>
      </c>
      <c r="C184">
        <v>24</v>
      </c>
      <c r="D184" t="s">
        <v>17</v>
      </c>
      <c r="E184" s="1">
        <f>(2869 + 2610 + 2644 + 2720 + 2562 + 2502)/6</f>
        <v>2651.1666666666665</v>
      </c>
      <c r="F184" s="1">
        <v>100</v>
      </c>
      <c r="G184" s="2" t="s">
        <v>26</v>
      </c>
    </row>
    <row r="185" spans="1:7" x14ac:dyDescent="0.2">
      <c r="A185" t="s">
        <v>5</v>
      </c>
      <c r="B185">
        <v>18</v>
      </c>
      <c r="C185">
        <v>24</v>
      </c>
      <c r="D185" t="s">
        <v>12</v>
      </c>
      <c r="E185" s="1">
        <f>(394 + 543 + 782 + 747 + 567 + 450)/6</f>
        <v>580.5</v>
      </c>
      <c r="F185" s="1">
        <v>100</v>
      </c>
      <c r="G185" s="2" t="s">
        <v>26</v>
      </c>
    </row>
    <row r="186" spans="1:7" x14ac:dyDescent="0.2">
      <c r="A186" t="s">
        <v>5</v>
      </c>
      <c r="B186">
        <v>18</v>
      </c>
      <c r="C186">
        <v>24</v>
      </c>
      <c r="D186" t="s">
        <v>18</v>
      </c>
      <c r="E186" s="1">
        <f>(1969 + 1879 + 1670 + 1471 + 1311 + 1262)/6</f>
        <v>1593.6666666666667</v>
      </c>
      <c r="F186" s="1">
        <v>100</v>
      </c>
      <c r="G186" s="2" t="s">
        <v>26</v>
      </c>
    </row>
    <row r="187" spans="1:7" x14ac:dyDescent="0.2">
      <c r="A187" t="s">
        <v>5</v>
      </c>
      <c r="B187">
        <v>18</v>
      </c>
      <c r="C187">
        <v>24</v>
      </c>
      <c r="D187" t="s">
        <v>17</v>
      </c>
      <c r="E187" s="1">
        <f>(3025 + 2834 + 2879 + 2809 + 2598 + 2561)/6</f>
        <v>2784.3333333333335</v>
      </c>
      <c r="F187" s="1">
        <v>100</v>
      </c>
      <c r="G187" s="2" t="s">
        <v>26</v>
      </c>
    </row>
    <row r="188" spans="1:7" x14ac:dyDescent="0.2">
      <c r="A188" t="s">
        <v>1</v>
      </c>
      <c r="B188">
        <v>20</v>
      </c>
      <c r="C188">
        <v>35</v>
      </c>
      <c r="D188" t="s">
        <v>12</v>
      </c>
      <c r="E188" s="1">
        <f>(373+930+417)/3</f>
        <v>573.33333333333337</v>
      </c>
      <c r="F188" s="1">
        <v>12</v>
      </c>
      <c r="G188" s="2" t="s">
        <v>27</v>
      </c>
    </row>
    <row r="189" spans="1:7" x14ac:dyDescent="0.2">
      <c r="A189" t="s">
        <v>1</v>
      </c>
      <c r="B189">
        <v>20</v>
      </c>
      <c r="C189">
        <v>35</v>
      </c>
      <c r="D189" t="s">
        <v>18</v>
      </c>
      <c r="E189" s="1">
        <f>(2557+1790+1809)/3</f>
        <v>2052</v>
      </c>
      <c r="F189" s="1">
        <v>12</v>
      </c>
      <c r="G189" s="2" t="s">
        <v>27</v>
      </c>
    </row>
    <row r="190" spans="1:7" x14ac:dyDescent="0.2">
      <c r="A190" t="s">
        <v>1</v>
      </c>
      <c r="B190">
        <v>20</v>
      </c>
      <c r="C190">
        <v>35</v>
      </c>
      <c r="D190" t="s">
        <v>17</v>
      </c>
      <c r="E190" s="1">
        <f>(3116+2677+2746)/3</f>
        <v>2846.3333333333335</v>
      </c>
      <c r="F190" s="1">
        <v>12</v>
      </c>
      <c r="G190" s="2" t="s">
        <v>27</v>
      </c>
    </row>
    <row r="191" spans="1:7" x14ac:dyDescent="0.2">
      <c r="A191" t="s">
        <v>1</v>
      </c>
      <c r="B191">
        <v>60</v>
      </c>
      <c r="C191">
        <v>89</v>
      </c>
      <c r="D191" t="s">
        <v>12</v>
      </c>
      <c r="E191" s="1">
        <f>(299+558+358)/4</f>
        <v>303.75</v>
      </c>
      <c r="F191" s="1">
        <v>27</v>
      </c>
      <c r="G191" s="2" t="s">
        <v>27</v>
      </c>
    </row>
    <row r="192" spans="1:7" x14ac:dyDescent="0.2">
      <c r="A192" t="s">
        <v>1</v>
      </c>
      <c r="B192">
        <v>60</v>
      </c>
      <c r="C192">
        <v>89</v>
      </c>
      <c r="D192" t="s">
        <v>18</v>
      </c>
      <c r="E192" s="1">
        <f>(2201+1604+1709)/3</f>
        <v>1838</v>
      </c>
      <c r="F192" s="1">
        <v>27</v>
      </c>
      <c r="G192" s="2" t="s">
        <v>27</v>
      </c>
    </row>
    <row r="193" spans="1:7" x14ac:dyDescent="0.2">
      <c r="A193" t="s">
        <v>1</v>
      </c>
      <c r="B193">
        <v>60</v>
      </c>
      <c r="C193">
        <v>89</v>
      </c>
      <c r="D193" t="s">
        <v>17</v>
      </c>
      <c r="E193" s="1">
        <f>(2986+2460+2656)/3</f>
        <v>2700.6666666666665</v>
      </c>
      <c r="F193" s="1">
        <v>27</v>
      </c>
      <c r="G193" s="2" t="s">
        <v>27</v>
      </c>
    </row>
    <row r="194" spans="1:7" x14ac:dyDescent="0.2">
      <c r="A194" t="s">
        <v>5</v>
      </c>
      <c r="B194">
        <v>20</v>
      </c>
      <c r="C194">
        <v>35</v>
      </c>
      <c r="D194" t="s">
        <v>12</v>
      </c>
      <c r="E194" s="1">
        <f>(365+712+389)/3</f>
        <v>488.66666666666669</v>
      </c>
      <c r="F194" s="1">
        <v>15</v>
      </c>
      <c r="G194" s="2" t="s">
        <v>27</v>
      </c>
    </row>
    <row r="195" spans="1:7" x14ac:dyDescent="0.2">
      <c r="A195" t="s">
        <v>5</v>
      </c>
      <c r="B195">
        <v>20</v>
      </c>
      <c r="C195">
        <v>35</v>
      </c>
      <c r="D195" t="s">
        <v>18</v>
      </c>
      <c r="E195" s="1">
        <f>(2360+1875+1646)/3</f>
        <v>1960.3333333333333</v>
      </c>
      <c r="F195" s="1">
        <v>15</v>
      </c>
      <c r="G195" s="2" t="s">
        <v>27</v>
      </c>
    </row>
    <row r="196" spans="1:7" x14ac:dyDescent="0.2">
      <c r="A196" t="s">
        <v>5</v>
      </c>
      <c r="B196">
        <v>20</v>
      </c>
      <c r="C196">
        <v>35</v>
      </c>
      <c r="D196" t="s">
        <v>17</v>
      </c>
      <c r="E196" s="1">
        <f>(2932+2665+2668)/3</f>
        <v>2755</v>
      </c>
      <c r="F196" s="1">
        <v>15</v>
      </c>
      <c r="G196" s="2" t="s">
        <v>27</v>
      </c>
    </row>
    <row r="197" spans="1:7" x14ac:dyDescent="0.2">
      <c r="A197" t="s">
        <v>5</v>
      </c>
      <c r="B197">
        <v>60</v>
      </c>
      <c r="C197">
        <v>89</v>
      </c>
      <c r="D197" t="s">
        <v>12</v>
      </c>
      <c r="E197" s="1">
        <f>(315+633+366)/3</f>
        <v>438</v>
      </c>
      <c r="F197" s="1">
        <v>32</v>
      </c>
      <c r="G197" s="2" t="s">
        <v>27</v>
      </c>
    </row>
    <row r="198" spans="1:7" x14ac:dyDescent="0.2">
      <c r="A198" t="s">
        <v>5</v>
      </c>
      <c r="B198">
        <v>60</v>
      </c>
      <c r="C198">
        <v>89</v>
      </c>
      <c r="D198" t="s">
        <v>18</v>
      </c>
      <c r="E198" s="1">
        <f>(2184+1639+1553)/3</f>
        <v>1792</v>
      </c>
      <c r="F198" s="1">
        <v>32</v>
      </c>
      <c r="G198" s="2" t="s">
        <v>27</v>
      </c>
    </row>
    <row r="199" spans="1:7" x14ac:dyDescent="0.2">
      <c r="A199" t="s">
        <v>5</v>
      </c>
      <c r="B199">
        <v>60</v>
      </c>
      <c r="C199">
        <v>89</v>
      </c>
      <c r="D199" t="s">
        <v>17</v>
      </c>
      <c r="E199" s="1">
        <f>(2804+2459+2604)/3</f>
        <v>2622.3333333333335</v>
      </c>
      <c r="F199" s="1">
        <v>32</v>
      </c>
      <c r="G199" s="2" t="s">
        <v>27</v>
      </c>
    </row>
    <row r="200" spans="1:7" x14ac:dyDescent="0.2">
      <c r="A200" t="s">
        <v>5</v>
      </c>
      <c r="B200">
        <v>20</v>
      </c>
      <c r="C200">
        <v>30</v>
      </c>
      <c r="D200" t="s">
        <v>12</v>
      </c>
      <c r="E200" s="1">
        <f>(355+386+865)/3</f>
        <v>535.33333333333337</v>
      </c>
      <c r="F200" s="1">
        <v>21</v>
      </c>
      <c r="G200" s="2" t="s">
        <v>28</v>
      </c>
    </row>
    <row r="201" spans="1:7" x14ac:dyDescent="0.2">
      <c r="A201" t="s">
        <v>5</v>
      </c>
      <c r="B201">
        <v>20</v>
      </c>
      <c r="C201">
        <v>30</v>
      </c>
      <c r="D201" t="s">
        <v>18</v>
      </c>
      <c r="E201" s="1">
        <f>(2761+1145+2027)/3</f>
        <v>1977.6666666666667</v>
      </c>
      <c r="F201" s="1">
        <v>21</v>
      </c>
      <c r="G201" s="2" t="s">
        <v>28</v>
      </c>
    </row>
    <row r="202" spans="1:7" x14ac:dyDescent="0.2">
      <c r="A202" t="s">
        <v>5</v>
      </c>
      <c r="B202">
        <v>20</v>
      </c>
      <c r="C202">
        <v>30</v>
      </c>
      <c r="D202" t="s">
        <v>17</v>
      </c>
      <c r="E202" s="1">
        <f>(3376+2682+2918)/3</f>
        <v>2992</v>
      </c>
      <c r="F202" s="1">
        <v>21</v>
      </c>
      <c r="G202" s="2" t="s">
        <v>28</v>
      </c>
    </row>
    <row r="203" spans="1:7" x14ac:dyDescent="0.2">
      <c r="A203" t="s">
        <v>5</v>
      </c>
      <c r="B203">
        <v>40</v>
      </c>
      <c r="C203">
        <v>60</v>
      </c>
      <c r="D203" t="s">
        <v>12</v>
      </c>
      <c r="E203" s="1">
        <f>(322+335+783)/3</f>
        <v>480</v>
      </c>
      <c r="F203" s="1">
        <v>20</v>
      </c>
      <c r="G203" s="2" t="s">
        <v>28</v>
      </c>
    </row>
    <row r="204" spans="1:7" x14ac:dyDescent="0.2">
      <c r="A204" t="s">
        <v>5</v>
      </c>
      <c r="B204">
        <v>40</v>
      </c>
      <c r="C204">
        <v>60</v>
      </c>
      <c r="D204" t="s">
        <v>18</v>
      </c>
      <c r="E204" s="1">
        <f>(2838+1025+2159)/3</f>
        <v>2007.3333333333333</v>
      </c>
      <c r="F204" s="1">
        <v>20</v>
      </c>
      <c r="G204" s="2" t="s">
        <v>28</v>
      </c>
    </row>
    <row r="205" spans="1:7" x14ac:dyDescent="0.2">
      <c r="A205" t="s">
        <v>5</v>
      </c>
      <c r="B205">
        <v>40</v>
      </c>
      <c r="C205">
        <v>60</v>
      </c>
      <c r="D205" t="s">
        <v>17</v>
      </c>
      <c r="E205" s="1">
        <f>(3403+2814+2964)/3</f>
        <v>3060.3333333333335</v>
      </c>
      <c r="F205" s="1">
        <v>20</v>
      </c>
      <c r="G205" s="2" t="s">
        <v>28</v>
      </c>
    </row>
    <row r="206" spans="1:7" x14ac:dyDescent="0.2">
      <c r="A206" t="s">
        <v>5</v>
      </c>
      <c r="B206">
        <v>70</v>
      </c>
      <c r="C206">
        <v>200</v>
      </c>
      <c r="D206" t="s">
        <v>12</v>
      </c>
      <c r="E206" s="1">
        <f>(332+337+734)/3</f>
        <v>467.66666666666669</v>
      </c>
      <c r="F206" s="1">
        <v>12</v>
      </c>
      <c r="G206" s="2" t="s">
        <v>28</v>
      </c>
    </row>
    <row r="207" spans="1:7" x14ac:dyDescent="0.2">
      <c r="A207" t="s">
        <v>5</v>
      </c>
      <c r="B207">
        <v>70</v>
      </c>
      <c r="C207">
        <v>200</v>
      </c>
      <c r="D207" t="s">
        <v>18</v>
      </c>
      <c r="E207" s="1">
        <f>(2732+994+2163)/3</f>
        <v>1963</v>
      </c>
      <c r="F207" s="1">
        <v>12</v>
      </c>
      <c r="G207" s="2" t="s">
        <v>28</v>
      </c>
    </row>
    <row r="208" spans="1:7" x14ac:dyDescent="0.2">
      <c r="A208" t="s">
        <v>5</v>
      </c>
      <c r="B208">
        <v>70</v>
      </c>
      <c r="C208">
        <v>200</v>
      </c>
      <c r="D208" t="s">
        <v>17</v>
      </c>
      <c r="E208" s="1">
        <f>(3354+2783+2976)/3</f>
        <v>3037.6666666666665</v>
      </c>
      <c r="F208" s="1">
        <v>12</v>
      </c>
      <c r="G208" s="2" t="s">
        <v>28</v>
      </c>
    </row>
    <row r="209" spans="1:7" x14ac:dyDescent="0.2">
      <c r="A209" t="s">
        <v>1</v>
      </c>
      <c r="B209">
        <v>20</v>
      </c>
      <c r="C209">
        <v>30</v>
      </c>
      <c r="D209" t="s">
        <v>12</v>
      </c>
      <c r="E209" s="1">
        <f>(282+317+650)/3</f>
        <v>416.33333333333331</v>
      </c>
      <c r="F209" s="1">
        <v>19</v>
      </c>
      <c r="G209" s="2" t="s">
        <v>28</v>
      </c>
    </row>
    <row r="210" spans="1:7" x14ac:dyDescent="0.2">
      <c r="A210" t="s">
        <v>1</v>
      </c>
      <c r="B210">
        <v>20</v>
      </c>
      <c r="C210">
        <v>30</v>
      </c>
      <c r="D210" t="s">
        <v>18</v>
      </c>
      <c r="E210" s="1">
        <f>(2250+1006+1720)/3</f>
        <v>1658.6666666666667</v>
      </c>
      <c r="F210" s="1">
        <v>19</v>
      </c>
      <c r="G210" s="2" t="s">
        <v>28</v>
      </c>
    </row>
    <row r="211" spans="1:7" x14ac:dyDescent="0.2">
      <c r="A211" t="s">
        <v>1</v>
      </c>
      <c r="B211">
        <v>20</v>
      </c>
      <c r="C211">
        <v>30</v>
      </c>
      <c r="D211" t="s">
        <v>17</v>
      </c>
      <c r="E211" s="1">
        <f>(2908+2338+2567)/3</f>
        <v>2604.3333333333335</v>
      </c>
      <c r="F211" s="1">
        <v>19</v>
      </c>
      <c r="G211" s="2" t="s">
        <v>28</v>
      </c>
    </row>
    <row r="212" spans="1:7" x14ac:dyDescent="0.2">
      <c r="A212" t="s">
        <v>1</v>
      </c>
      <c r="B212">
        <v>40</v>
      </c>
      <c r="C212">
        <v>60</v>
      </c>
      <c r="D212" t="s">
        <v>12</v>
      </c>
      <c r="E212" s="1">
        <f>(274+316+645)/3</f>
        <v>411.66666666666669</v>
      </c>
      <c r="F212" s="1">
        <v>12</v>
      </c>
      <c r="G212" s="2" t="s">
        <v>28</v>
      </c>
    </row>
    <row r="213" spans="1:7" x14ac:dyDescent="0.2">
      <c r="A213" t="s">
        <v>1</v>
      </c>
      <c r="B213">
        <v>40</v>
      </c>
      <c r="C213">
        <v>60</v>
      </c>
      <c r="D213" t="s">
        <v>18</v>
      </c>
      <c r="E213" s="1">
        <f>(2332+946+1822)/3</f>
        <v>1700</v>
      </c>
      <c r="F213" s="1">
        <v>12</v>
      </c>
      <c r="G213" s="2" t="s">
        <v>28</v>
      </c>
    </row>
    <row r="214" spans="1:7" x14ac:dyDescent="0.2">
      <c r="A214" t="s">
        <v>1</v>
      </c>
      <c r="B214">
        <v>40</v>
      </c>
      <c r="C214">
        <v>60</v>
      </c>
      <c r="D214" t="s">
        <v>17</v>
      </c>
      <c r="E214" s="1">
        <f>(2944+2343+2533)/3</f>
        <v>2606.6666666666665</v>
      </c>
      <c r="F214" s="1">
        <v>12</v>
      </c>
      <c r="G214" s="2" t="s">
        <v>28</v>
      </c>
    </row>
    <row r="215" spans="1:7" x14ac:dyDescent="0.2">
      <c r="A215" t="s">
        <v>1</v>
      </c>
      <c r="B215">
        <v>70</v>
      </c>
      <c r="C215">
        <v>200</v>
      </c>
      <c r="D215" t="s">
        <v>12</v>
      </c>
      <c r="E215" s="1">
        <f>(276+299+618)/3</f>
        <v>397.66666666666669</v>
      </c>
      <c r="F215" s="1">
        <v>12</v>
      </c>
      <c r="G215" s="2" t="s">
        <v>28</v>
      </c>
    </row>
    <row r="216" spans="1:7" x14ac:dyDescent="0.2">
      <c r="A216" t="s">
        <v>1</v>
      </c>
      <c r="B216">
        <v>70</v>
      </c>
      <c r="C216">
        <v>200</v>
      </c>
      <c r="D216" t="s">
        <v>18</v>
      </c>
      <c r="E216" s="1">
        <f>(2230+867+1704)/3</f>
        <v>1600.3333333333333</v>
      </c>
      <c r="F216" s="1">
        <v>12</v>
      </c>
      <c r="G216" s="2" t="s">
        <v>28</v>
      </c>
    </row>
    <row r="217" spans="1:7" x14ac:dyDescent="0.2">
      <c r="A217" t="s">
        <v>1</v>
      </c>
      <c r="B217">
        <v>70</v>
      </c>
      <c r="C217">
        <v>200</v>
      </c>
      <c r="D217" t="s">
        <v>17</v>
      </c>
      <c r="E217" s="1">
        <f>(2406+2278+2855)/3</f>
        <v>2513</v>
      </c>
      <c r="F217" s="1">
        <v>12</v>
      </c>
      <c r="G217" s="2" t="s">
        <v>28</v>
      </c>
    </row>
    <row r="218" spans="1:7" x14ac:dyDescent="0.2">
      <c r="A218" t="s">
        <v>7</v>
      </c>
      <c r="B218">
        <v>3</v>
      </c>
      <c r="C218">
        <v>3</v>
      </c>
      <c r="D218" t="s">
        <v>12</v>
      </c>
      <c r="E218" s="1">
        <f>(1256+502)/2</f>
        <v>879</v>
      </c>
      <c r="F218" s="1">
        <v>10</v>
      </c>
      <c r="G218" s="2" t="s">
        <v>30</v>
      </c>
    </row>
    <row r="219" spans="1:7" x14ac:dyDescent="0.2">
      <c r="A219" t="s">
        <v>7</v>
      </c>
      <c r="B219">
        <v>3</v>
      </c>
      <c r="C219">
        <v>3</v>
      </c>
      <c r="D219" t="s">
        <v>18</v>
      </c>
      <c r="E219" s="1">
        <f>(3437+1891)/2</f>
        <v>2664</v>
      </c>
      <c r="F219" s="1">
        <v>10</v>
      </c>
      <c r="G219" s="2" t="s">
        <v>30</v>
      </c>
    </row>
    <row r="220" spans="1:7" x14ac:dyDescent="0.2">
      <c r="A220" t="s">
        <v>7</v>
      </c>
      <c r="B220">
        <v>3</v>
      </c>
      <c r="C220">
        <v>3</v>
      </c>
      <c r="D220" t="s">
        <v>17</v>
      </c>
      <c r="E220" s="1">
        <f>(4331+2661)/2</f>
        <v>3496</v>
      </c>
      <c r="F220" s="1">
        <v>10</v>
      </c>
      <c r="G220" s="2" t="s">
        <v>30</v>
      </c>
    </row>
    <row r="221" spans="1:7" x14ac:dyDescent="0.2">
      <c r="A221" t="s">
        <v>7</v>
      </c>
      <c r="B221">
        <v>5</v>
      </c>
      <c r="C221">
        <v>5</v>
      </c>
      <c r="D221" t="s">
        <v>12</v>
      </c>
      <c r="E221" s="1">
        <f>(471+1161)/2</f>
        <v>816</v>
      </c>
      <c r="F221" s="1">
        <v>10</v>
      </c>
      <c r="G221" s="2" t="s">
        <v>30</v>
      </c>
    </row>
    <row r="222" spans="1:7" x14ac:dyDescent="0.2">
      <c r="A222" t="s">
        <v>7</v>
      </c>
      <c r="B222">
        <v>5</v>
      </c>
      <c r="C222">
        <v>5</v>
      </c>
      <c r="D222" t="s">
        <v>18</v>
      </c>
      <c r="E222" s="1">
        <f>(3535+1602)/2</f>
        <v>2568.5</v>
      </c>
      <c r="F222" s="1">
        <v>10</v>
      </c>
      <c r="G222" s="2" t="s">
        <v>30</v>
      </c>
    </row>
    <row r="223" spans="1:7" x14ac:dyDescent="0.2">
      <c r="A223" t="s">
        <v>7</v>
      </c>
      <c r="B223">
        <v>5</v>
      </c>
      <c r="C223">
        <v>5</v>
      </c>
      <c r="D223" t="s">
        <v>17</v>
      </c>
      <c r="E223" s="1">
        <f>(4058+2498)/2</f>
        <v>3278</v>
      </c>
      <c r="F223" s="1">
        <v>10</v>
      </c>
      <c r="G223" s="2" t="s">
        <v>30</v>
      </c>
    </row>
    <row r="224" spans="1:7" x14ac:dyDescent="0.2">
      <c r="A224" t="s">
        <v>7</v>
      </c>
      <c r="B224">
        <v>7</v>
      </c>
      <c r="C224">
        <v>7</v>
      </c>
      <c r="D224" t="s">
        <v>12</v>
      </c>
      <c r="E224" s="1">
        <f>(358+1074)/2</f>
        <v>716</v>
      </c>
      <c r="F224" s="1">
        <v>10</v>
      </c>
      <c r="G224" s="2" t="s">
        <v>30</v>
      </c>
    </row>
    <row r="225" spans="1:7" x14ac:dyDescent="0.2">
      <c r="A225" t="s">
        <v>7</v>
      </c>
      <c r="B225">
        <v>7</v>
      </c>
      <c r="C225">
        <v>7</v>
      </c>
      <c r="D225" t="s">
        <v>18</v>
      </c>
      <c r="E225" s="1">
        <f>(3402+1494)/2</f>
        <v>2448</v>
      </c>
      <c r="F225" s="1">
        <v>10</v>
      </c>
      <c r="G225" s="2" t="s">
        <v>30</v>
      </c>
    </row>
    <row r="226" spans="1:7" x14ac:dyDescent="0.2">
      <c r="A226" t="s">
        <v>7</v>
      </c>
      <c r="B226">
        <v>7</v>
      </c>
      <c r="C226">
        <v>7</v>
      </c>
      <c r="D226" t="s">
        <v>17</v>
      </c>
      <c r="E226" s="1">
        <f>(3977+2297)/2</f>
        <v>3137</v>
      </c>
      <c r="F226" s="1">
        <v>10</v>
      </c>
      <c r="G226" s="2" t="s">
        <v>30</v>
      </c>
    </row>
    <row r="227" spans="1:7" x14ac:dyDescent="0.2">
      <c r="A227" t="s">
        <v>5</v>
      </c>
      <c r="B227">
        <v>18</v>
      </c>
      <c r="C227">
        <v>200</v>
      </c>
      <c r="D227" t="s">
        <v>12</v>
      </c>
      <c r="E227" s="1">
        <f>(300+694)/2</f>
        <v>497</v>
      </c>
      <c r="F227" s="1">
        <v>10</v>
      </c>
      <c r="G227" s="2" t="s">
        <v>30</v>
      </c>
    </row>
    <row r="228" spans="1:7" x14ac:dyDescent="0.2">
      <c r="A228" t="s">
        <v>5</v>
      </c>
      <c r="B228">
        <v>18</v>
      </c>
      <c r="C228">
        <v>200</v>
      </c>
      <c r="D228" t="s">
        <v>18</v>
      </c>
      <c r="E228" s="1">
        <f>(2345+1081)/2</f>
        <v>1713</v>
      </c>
      <c r="F228" s="1">
        <v>10</v>
      </c>
      <c r="G228" s="2" t="s">
        <v>30</v>
      </c>
    </row>
    <row r="229" spans="1:7" x14ac:dyDescent="0.2">
      <c r="A229" t="s">
        <v>5</v>
      </c>
      <c r="B229">
        <v>18</v>
      </c>
      <c r="C229">
        <v>200</v>
      </c>
      <c r="D229" t="s">
        <v>17</v>
      </c>
      <c r="E229" s="1">
        <f>(3003+1686)/2</f>
        <v>2344.5</v>
      </c>
      <c r="F229" s="1">
        <v>10</v>
      </c>
      <c r="G229" s="2" t="s">
        <v>30</v>
      </c>
    </row>
    <row r="230" spans="1:7" x14ac:dyDescent="0.2">
      <c r="A230" t="s">
        <v>1</v>
      </c>
      <c r="B230">
        <v>18</v>
      </c>
      <c r="C230">
        <v>200</v>
      </c>
      <c r="D230" t="s">
        <v>12</v>
      </c>
      <c r="E230" s="1">
        <f>(429+836)/2</f>
        <v>632.5</v>
      </c>
      <c r="F230" s="1">
        <v>10</v>
      </c>
      <c r="G230" s="2" t="s">
        <v>30</v>
      </c>
    </row>
    <row r="231" spans="1:7" x14ac:dyDescent="0.2">
      <c r="A231" t="s">
        <v>1</v>
      </c>
      <c r="B231">
        <v>18</v>
      </c>
      <c r="C231">
        <v>200</v>
      </c>
      <c r="D231" t="s">
        <v>18</v>
      </c>
      <c r="E231" s="1">
        <f>(2588+1203)/2</f>
        <v>1895.5</v>
      </c>
      <c r="F231" s="1">
        <v>10</v>
      </c>
      <c r="G231" s="2" t="s">
        <v>30</v>
      </c>
    </row>
    <row r="232" spans="1:7" x14ac:dyDescent="0.2">
      <c r="A232" t="s">
        <v>1</v>
      </c>
      <c r="B232">
        <v>18</v>
      </c>
      <c r="C232">
        <v>200</v>
      </c>
      <c r="D232" t="s">
        <v>17</v>
      </c>
      <c r="E232" s="1">
        <f>(3256+1870)/2</f>
        <v>2563</v>
      </c>
      <c r="F232" s="1">
        <v>10</v>
      </c>
      <c r="G232" s="2" t="s">
        <v>30</v>
      </c>
    </row>
    <row r="233" spans="1:7" x14ac:dyDescent="0.2">
      <c r="A233" t="s">
        <v>1</v>
      </c>
      <c r="B233">
        <v>4</v>
      </c>
      <c r="C233">
        <v>4</v>
      </c>
      <c r="D233" t="s">
        <v>12</v>
      </c>
      <c r="E233" s="1">
        <v>760</v>
      </c>
      <c r="F233" s="1">
        <v>10</v>
      </c>
      <c r="G233" s="2" t="s">
        <v>29</v>
      </c>
    </row>
    <row r="234" spans="1:7" x14ac:dyDescent="0.2">
      <c r="A234" t="s">
        <v>1</v>
      </c>
      <c r="B234">
        <v>4</v>
      </c>
      <c r="C234">
        <v>4</v>
      </c>
      <c r="D234" t="s">
        <v>18</v>
      </c>
      <c r="E234" s="1">
        <v>2400</v>
      </c>
      <c r="F234" s="1">
        <v>10</v>
      </c>
      <c r="G234" s="2" t="s">
        <v>29</v>
      </c>
    </row>
    <row r="235" spans="1:7" x14ac:dyDescent="0.2">
      <c r="A235" t="s">
        <v>1</v>
      </c>
      <c r="B235">
        <v>4</v>
      </c>
      <c r="C235">
        <v>4</v>
      </c>
      <c r="D235" t="s">
        <v>17</v>
      </c>
      <c r="E235" s="1">
        <v>3800</v>
      </c>
      <c r="F235" s="1">
        <v>10</v>
      </c>
      <c r="G235" s="2" t="s">
        <v>29</v>
      </c>
    </row>
    <row r="236" spans="1:7" x14ac:dyDescent="0.2">
      <c r="A236" t="s">
        <v>5</v>
      </c>
      <c r="B236">
        <v>4</v>
      </c>
      <c r="C236">
        <v>4</v>
      </c>
      <c r="D236" t="s">
        <v>12</v>
      </c>
      <c r="E236" s="1">
        <v>790</v>
      </c>
      <c r="F236" s="1">
        <v>10</v>
      </c>
      <c r="G236" s="2" t="s">
        <v>29</v>
      </c>
    </row>
    <row r="237" spans="1:7" x14ac:dyDescent="0.2">
      <c r="A237" t="s">
        <v>5</v>
      </c>
      <c r="B237">
        <v>4</v>
      </c>
      <c r="C237">
        <v>4</v>
      </c>
      <c r="D237" t="s">
        <v>18</v>
      </c>
      <c r="E237" s="1">
        <v>2500</v>
      </c>
      <c r="F237" s="1">
        <v>10</v>
      </c>
      <c r="G237" s="2" t="s">
        <v>29</v>
      </c>
    </row>
    <row r="238" spans="1:7" x14ac:dyDescent="0.2">
      <c r="A238" t="s">
        <v>5</v>
      </c>
      <c r="B238">
        <v>4</v>
      </c>
      <c r="C238">
        <v>4</v>
      </c>
      <c r="D238" t="s">
        <v>17</v>
      </c>
      <c r="E238" s="1">
        <v>4200</v>
      </c>
      <c r="F238" s="1">
        <v>10</v>
      </c>
      <c r="G238" s="2" t="s">
        <v>29</v>
      </c>
    </row>
    <row r="239" spans="1:7" x14ac:dyDescent="0.2">
      <c r="A239" t="s">
        <v>1</v>
      </c>
      <c r="B239">
        <v>8</v>
      </c>
      <c r="C239">
        <v>8</v>
      </c>
      <c r="D239" t="s">
        <v>12</v>
      </c>
      <c r="E239" s="1">
        <v>660</v>
      </c>
      <c r="F239" s="1">
        <v>10</v>
      </c>
      <c r="G239" s="2" t="s">
        <v>29</v>
      </c>
    </row>
    <row r="240" spans="1:7" x14ac:dyDescent="0.2">
      <c r="A240" t="s">
        <v>1</v>
      </c>
      <c r="B240">
        <v>8</v>
      </c>
      <c r="C240">
        <v>8</v>
      </c>
      <c r="D240" t="s">
        <v>18</v>
      </c>
      <c r="E240" s="1">
        <v>2300</v>
      </c>
      <c r="F240" s="1">
        <v>10</v>
      </c>
      <c r="G240" s="2" t="s">
        <v>29</v>
      </c>
    </row>
    <row r="241" spans="1:7" x14ac:dyDescent="0.2">
      <c r="A241" t="s">
        <v>1</v>
      </c>
      <c r="B241">
        <v>8</v>
      </c>
      <c r="C241">
        <v>8</v>
      </c>
      <c r="D241" t="s">
        <v>17</v>
      </c>
      <c r="E241" s="1">
        <v>3400</v>
      </c>
      <c r="F241" s="1">
        <v>10</v>
      </c>
      <c r="G241" s="2" t="s">
        <v>29</v>
      </c>
    </row>
    <row r="242" spans="1:7" x14ac:dyDescent="0.2">
      <c r="A242" t="s">
        <v>5</v>
      </c>
      <c r="B242">
        <v>8</v>
      </c>
      <c r="C242">
        <v>8</v>
      </c>
      <c r="D242" t="s">
        <v>12</v>
      </c>
      <c r="E242" s="1">
        <v>760</v>
      </c>
      <c r="F242" s="1">
        <v>10</v>
      </c>
      <c r="G242" s="2" t="s">
        <v>29</v>
      </c>
    </row>
    <row r="243" spans="1:7" x14ac:dyDescent="0.2">
      <c r="A243" t="s">
        <v>5</v>
      </c>
      <c r="B243">
        <v>8</v>
      </c>
      <c r="C243">
        <v>8</v>
      </c>
      <c r="D243" t="s">
        <v>18</v>
      </c>
      <c r="E243" s="1">
        <v>2450</v>
      </c>
      <c r="F243" s="1">
        <v>10</v>
      </c>
      <c r="G243" s="2" t="s">
        <v>29</v>
      </c>
    </row>
    <row r="244" spans="1:7" x14ac:dyDescent="0.2">
      <c r="A244" t="s">
        <v>5</v>
      </c>
      <c r="B244">
        <v>8</v>
      </c>
      <c r="C244">
        <v>8</v>
      </c>
      <c r="D244" t="s">
        <v>17</v>
      </c>
      <c r="E244" s="1">
        <v>3750</v>
      </c>
      <c r="F244" s="1">
        <v>10</v>
      </c>
      <c r="G244" s="2" t="s">
        <v>29</v>
      </c>
    </row>
    <row r="245" spans="1:7" x14ac:dyDescent="0.2">
      <c r="A245" t="s">
        <v>1</v>
      </c>
      <c r="B245">
        <v>12</v>
      </c>
      <c r="C245">
        <v>12</v>
      </c>
      <c r="D245" t="s">
        <v>12</v>
      </c>
      <c r="E245" s="1">
        <v>640</v>
      </c>
      <c r="F245" s="1">
        <v>10</v>
      </c>
      <c r="G245" s="2" t="s">
        <v>29</v>
      </c>
    </row>
    <row r="246" spans="1:7" x14ac:dyDescent="0.2">
      <c r="A246" t="s">
        <v>1</v>
      </c>
      <c r="B246">
        <v>12</v>
      </c>
      <c r="C246">
        <v>12</v>
      </c>
      <c r="D246" t="s">
        <v>18</v>
      </c>
      <c r="E246" s="1">
        <v>2050</v>
      </c>
      <c r="F246" s="1">
        <v>10</v>
      </c>
      <c r="G246" s="2" t="s">
        <v>29</v>
      </c>
    </row>
    <row r="247" spans="1:7" x14ac:dyDescent="0.2">
      <c r="A247" t="s">
        <v>1</v>
      </c>
      <c r="B247">
        <v>12</v>
      </c>
      <c r="C247">
        <v>12</v>
      </c>
      <c r="D247" t="s">
        <v>17</v>
      </c>
      <c r="E247" s="1">
        <v>3000</v>
      </c>
      <c r="F247" s="1">
        <v>10</v>
      </c>
      <c r="G247" s="2" t="s">
        <v>29</v>
      </c>
    </row>
    <row r="248" spans="1:7" x14ac:dyDescent="0.2">
      <c r="A248" t="s">
        <v>5</v>
      </c>
      <c r="B248">
        <v>12</v>
      </c>
      <c r="C248">
        <v>12</v>
      </c>
      <c r="D248" t="s">
        <v>12</v>
      </c>
      <c r="E248" s="1">
        <v>720</v>
      </c>
      <c r="F248" s="1">
        <v>10</v>
      </c>
      <c r="G248" s="2" t="s">
        <v>29</v>
      </c>
    </row>
    <row r="249" spans="1:7" x14ac:dyDescent="0.2">
      <c r="A249" t="s">
        <v>5</v>
      </c>
      <c r="B249">
        <v>12</v>
      </c>
      <c r="C249">
        <v>12</v>
      </c>
      <c r="D249" t="s">
        <v>18</v>
      </c>
      <c r="E249" s="1">
        <v>2300</v>
      </c>
      <c r="F249" s="1">
        <v>10</v>
      </c>
      <c r="G249" s="2" t="s">
        <v>29</v>
      </c>
    </row>
    <row r="250" spans="1:7" x14ac:dyDescent="0.2">
      <c r="A250" t="s">
        <v>5</v>
      </c>
      <c r="B250">
        <v>12</v>
      </c>
      <c r="C250">
        <v>12</v>
      </c>
      <c r="D250" t="s">
        <v>17</v>
      </c>
      <c r="E250" s="1">
        <v>3350</v>
      </c>
      <c r="F250" s="1">
        <v>10</v>
      </c>
      <c r="G250" s="2" t="s">
        <v>29</v>
      </c>
    </row>
    <row r="251" spans="1:7" x14ac:dyDescent="0.2">
      <c r="A251" t="s">
        <v>1</v>
      </c>
      <c r="B251">
        <v>16</v>
      </c>
      <c r="C251">
        <v>16</v>
      </c>
      <c r="D251" t="s">
        <v>12</v>
      </c>
      <c r="E251" s="1">
        <v>525</v>
      </c>
      <c r="F251" s="1">
        <v>10</v>
      </c>
      <c r="G251" s="2" t="s">
        <v>29</v>
      </c>
    </row>
    <row r="252" spans="1:7" x14ac:dyDescent="0.2">
      <c r="A252" t="s">
        <v>1</v>
      </c>
      <c r="B252">
        <v>16</v>
      </c>
      <c r="C252">
        <v>16</v>
      </c>
      <c r="D252" t="s">
        <v>18</v>
      </c>
      <c r="E252" s="1">
        <v>1750</v>
      </c>
      <c r="F252" s="1">
        <v>10</v>
      </c>
      <c r="G252" s="2" t="s">
        <v>29</v>
      </c>
    </row>
    <row r="253" spans="1:7" x14ac:dyDescent="0.2">
      <c r="A253" t="s">
        <v>1</v>
      </c>
      <c r="B253">
        <v>16</v>
      </c>
      <c r="C253">
        <v>16</v>
      </c>
      <c r="D253" t="s">
        <v>17</v>
      </c>
      <c r="E253" s="1">
        <v>2600</v>
      </c>
      <c r="F253" s="1">
        <v>10</v>
      </c>
      <c r="G253" s="2" t="s">
        <v>29</v>
      </c>
    </row>
    <row r="254" spans="1:7" x14ac:dyDescent="0.2">
      <c r="A254" t="s">
        <v>5</v>
      </c>
      <c r="B254">
        <v>16</v>
      </c>
      <c r="C254">
        <v>16</v>
      </c>
      <c r="D254" t="s">
        <v>12</v>
      </c>
      <c r="E254" s="1">
        <v>690</v>
      </c>
      <c r="F254" s="1">
        <v>10</v>
      </c>
      <c r="G254" s="2" t="s">
        <v>29</v>
      </c>
    </row>
    <row r="255" spans="1:7" x14ac:dyDescent="0.2">
      <c r="A255" t="s">
        <v>5</v>
      </c>
      <c r="B255">
        <v>16</v>
      </c>
      <c r="C255">
        <v>16</v>
      </c>
      <c r="D255" t="s">
        <v>18</v>
      </c>
      <c r="E255" s="1">
        <v>2200</v>
      </c>
      <c r="F255" s="1">
        <v>10</v>
      </c>
      <c r="G255" s="2" t="s">
        <v>29</v>
      </c>
    </row>
    <row r="256" spans="1:7" x14ac:dyDescent="0.2">
      <c r="A256" t="s">
        <v>5</v>
      </c>
      <c r="B256">
        <v>16</v>
      </c>
      <c r="C256">
        <v>16</v>
      </c>
      <c r="D256" t="s">
        <v>17</v>
      </c>
      <c r="E256" s="1">
        <v>3150</v>
      </c>
      <c r="F256" s="1">
        <v>10</v>
      </c>
      <c r="G256" s="2" t="s">
        <v>29</v>
      </c>
    </row>
    <row r="257" spans="1:7" x14ac:dyDescent="0.2">
      <c r="A257" t="s">
        <v>1</v>
      </c>
      <c r="B257">
        <v>19</v>
      </c>
      <c r="C257">
        <v>48</v>
      </c>
      <c r="D257" t="s">
        <v>9</v>
      </c>
      <c r="E257" s="1">
        <v>160</v>
      </c>
      <c r="F257" s="1">
        <v>57</v>
      </c>
      <c r="G257" s="2" t="s">
        <v>33</v>
      </c>
    </row>
    <row r="258" spans="1:7" x14ac:dyDescent="0.2">
      <c r="A258" t="s">
        <v>5</v>
      </c>
      <c r="B258">
        <v>19</v>
      </c>
      <c r="C258">
        <v>48</v>
      </c>
      <c r="D258" t="s">
        <v>9</v>
      </c>
      <c r="E258" s="1">
        <v>272</v>
      </c>
      <c r="F258" s="1">
        <v>57</v>
      </c>
      <c r="G258" s="2" t="s">
        <v>33</v>
      </c>
    </row>
    <row r="259" spans="1:7" x14ac:dyDescent="0.2">
      <c r="A259" t="s">
        <v>1</v>
      </c>
      <c r="B259">
        <v>19</v>
      </c>
      <c r="C259">
        <v>48</v>
      </c>
      <c r="D259" t="s">
        <v>10</v>
      </c>
      <c r="E259" s="1">
        <v>80</v>
      </c>
      <c r="F259" s="1">
        <v>57</v>
      </c>
      <c r="G259" s="2" t="s">
        <v>33</v>
      </c>
    </row>
    <row r="260" spans="1:7" x14ac:dyDescent="0.2">
      <c r="A260" t="s">
        <v>5</v>
      </c>
      <c r="B260">
        <v>19</v>
      </c>
      <c r="C260">
        <v>48</v>
      </c>
      <c r="D260" t="s">
        <v>10</v>
      </c>
      <c r="E260" s="1">
        <v>139</v>
      </c>
      <c r="F260" s="1">
        <v>57</v>
      </c>
      <c r="G260" s="2" t="s">
        <v>33</v>
      </c>
    </row>
  </sheetData>
  <hyperlinks>
    <hyperlink ref="G67" r:id="rId1" tooltip="Persistent link using digital object identifier" display="https://doi.org/10.1016/j.jvoice.2013.03.002" xr:uid="{C13AC9A7-735A-8548-A3EF-AF2B628A2905}"/>
    <hyperlink ref="G68:G70" r:id="rId2" tooltip="Persistent link using digital object identifier" display="https://doi.org/10.1016/j.jvoice.2013.03.002" xr:uid="{A1E10169-DA81-1B43-8289-BED48B9B46CB}"/>
    <hyperlink ref="G71" r:id="rId3" tooltip="Persistent link using digital object identifier" display="https://doi.org/10.1016/S0892-1997(01)00034-0" xr:uid="{C4DD5B83-550C-6841-AD58-A68760FF9B0D}"/>
    <hyperlink ref="G72:G82" r:id="rId4" tooltip="Persistent link using digital object identifier" display="https://doi.org/10.1016/S0892-1997(01)00034-0" xr:uid="{163A97FE-59A3-E74A-8930-BA297AAC1C06}"/>
    <hyperlink ref="G83" r:id="rId5" tooltip="Persistent link using digital object identifier" display="https://doi.org/10.1016/j.ijporl.2015.09.005" xr:uid="{40C0E2C1-B1B9-D54D-BB89-E2644E58E5A0}"/>
    <hyperlink ref="G84" r:id="rId6" tooltip="Persistent link using digital object identifier" display="https://doi.org/10.1016/j.ijporl.2015.09.005" xr:uid="{C0CFB0B7-F387-174E-BC36-607BBE64E365}"/>
    <hyperlink ref="G85" r:id="rId7" display="https://doi.org/10.1177%2F002383098302600403" xr:uid="{9E0A6309-364D-324C-98D6-721595760514}"/>
    <hyperlink ref="G86" r:id="rId8" display="https://doi.org/10.1177%2F002383098302600403" xr:uid="{701D7B5B-E42E-F843-A0FD-54121B8A0B5A}"/>
    <hyperlink ref="G87" r:id="rId9" display="https://doi.org/10.1177%2F002383098302600403" xr:uid="{CDE31976-5E77-D14F-9268-337EFAD77B11}"/>
    <hyperlink ref="G88" r:id="rId10" display="https://doi.org/10.1177%2F002383098302600403" xr:uid="{392006C8-D898-EC44-B63E-976EC9FA814F}"/>
    <hyperlink ref="G65" r:id="rId11" display="https://doi.org/10.1121/1.3180321" xr:uid="{463971BF-CF0F-D540-8EDC-3F04FA80C9D2}"/>
    <hyperlink ref="G66" r:id="rId12" display="https://doi.org/10.1121/1.3180321" xr:uid="{0F91FB89-7F88-DF4D-8674-F227F1EF2D2F}"/>
    <hyperlink ref="G89" r:id="rId13" display="https://doi.org/10.1121/1.426686" xr:uid="{35875897-80BC-BC4D-AC81-EF1FDD246107}"/>
    <hyperlink ref="G90:G178" r:id="rId14" display="https://doi.org/10.1121/1.426686" xr:uid="{D81BDEF4-239B-C142-8553-6C88A0A4ADD7}"/>
    <hyperlink ref="G179" r:id="rId15" display="https://doi.org/10.1016/j.jvoice.2010.10.018" xr:uid="{672055BF-2361-634C-9CF6-575781229BE5}"/>
    <hyperlink ref="G180:G187" r:id="rId16" display="https://doi.org/10.1016/j.jvoice.2010.10.018" xr:uid="{321A9C51-3C03-1240-B848-EF99802433C3}"/>
    <hyperlink ref="G188" r:id="rId17" tooltip="Persistent link using digital object identifier" display="https://doi.org/10.1016/j.jcomdis.2009.03.001" xr:uid="{6B469B74-3562-684E-803F-D32375DCB733}"/>
    <hyperlink ref="G189:G199" r:id="rId18" tooltip="Persistent link using digital object identifier" display="https://doi.org/10.1016/j.jcomdis.2009.03.001" xr:uid="{C81262EC-718B-7F4A-A844-6716463CA295}"/>
    <hyperlink ref="G200" r:id="rId19" display="https://doi.org/10.1016/j.jvoice.2017.08.003" xr:uid="{97EE5061-CF0F-9C45-80EA-744A5D5D9394}"/>
    <hyperlink ref="G201:G217" r:id="rId20" display="https://doi.org/10.1016/j.jvoice.2017.08.003" xr:uid="{A6FD8D07-A3E9-5849-8EC5-744FD6967FA1}"/>
    <hyperlink ref="G218" r:id="rId21" display="https://doi.org/10.1121/1.1289363" xr:uid="{3CFD3C3C-397A-FA4D-BDC4-EBF74B5CDB3C}"/>
    <hyperlink ref="G219:G223" r:id="rId22" display="https://doi.org/10.1121/1.1289363" xr:uid="{6E1DB70E-4A56-B74B-91F7-A1A905A34D26}"/>
    <hyperlink ref="G224:G226" r:id="rId23" display="https://doi.org/10.1121/1.1289363" xr:uid="{89875D7F-1AE0-A446-AC8B-6AEAE65EBAC2}"/>
    <hyperlink ref="G227" r:id="rId24" display="https://doi.org/10.1121/1.1289363" xr:uid="{AE1984FC-38E2-D442-ADEA-C5F61C5A0820}"/>
    <hyperlink ref="G228:G232" r:id="rId25" display="https://doi.org/10.1121/1.1289363" xr:uid="{5A99AB5C-D21B-3145-A5DE-F02B40A0CDDE}"/>
    <hyperlink ref="G233:G256" r:id="rId26" display="https://doi.org/10.1121/1.1289363" xr:uid="{026CC929-1082-364C-96DD-25B458BA4B81}"/>
    <hyperlink ref="G19" r:id="rId27" display="https://doi.org/10.1121/1.3180321" xr:uid="{435D7842-1218-F84A-984E-8AB7C0F3382E}"/>
    <hyperlink ref="G20" r:id="rId28" display="https://doi.org/10.1121/1.3180321" xr:uid="{617E397E-AF5B-514D-AD2E-E053BC61B330}"/>
    <hyperlink ref="G18" r:id="rId29" tooltip="Persistent link using digital object identifier" display="https://doi.org/10.1016/S0095-4470(03)00049-4" xr:uid="{B02CE743-C69D-AE40-B889-C15847EEC796}"/>
    <hyperlink ref="G16:G17" r:id="rId30" tooltip="Persistent link using digital object identifier" display="https://doi.org/10.1016/S0095-4470(03)00049-4" xr:uid="{FCF461C2-18DC-D548-8B93-FEE3BAA4C0DD}"/>
  </hyperlinks>
  <pageMargins left="0.7" right="0.7" top="0.75" bottom="0.75" header="0.3" footer="0.3"/>
  <pageSetup paperSize="9" orientation="portrait" horizontalDpi="0" verticalDpi="0"/>
  <legacy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2022-01-18T18:11:44Z</dcterms:modified>
</cp:coreProperties>
</file>