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06005C58-41AC-2943-BEC1-F6DA9B9FED38}" xr6:coauthVersionLast="47" xr6:coauthVersionMax="47" xr10:uidLastSave="{00000000-0000-0000-0000-000000000000}"/>
  <bookViews>
    <workbookView xWindow="38420" yWindow="500" windowWidth="38380" windowHeight="427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5" i="1" l="1"/>
  <c r="E634" i="1"/>
  <c r="E633" i="1"/>
  <c r="E632" i="1"/>
  <c r="E631" i="1"/>
  <c r="E630" i="1"/>
  <c r="E629" i="1"/>
  <c r="E628" i="1"/>
  <c r="E627" i="1"/>
  <c r="E626" i="1"/>
  <c r="E625" i="1"/>
  <c r="E624" i="1"/>
  <c r="E600" i="1"/>
  <c r="E601" i="1"/>
  <c r="E605" i="1"/>
  <c r="E603" i="1"/>
  <c r="E604" i="1"/>
  <c r="E602" i="1"/>
  <c r="C581" i="1"/>
  <c r="B581" i="1"/>
  <c r="C580" i="1"/>
  <c r="B58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3" i="1"/>
  <c r="E494" i="1"/>
  <c r="E495" i="1"/>
  <c r="E492" i="1"/>
  <c r="E496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399" i="1"/>
  <c r="E398" i="1"/>
  <c r="E397" i="1"/>
  <c r="E396" i="1"/>
  <c r="E395" i="1"/>
  <c r="E394" i="1"/>
  <c r="E343" i="1"/>
  <c r="E340" i="1"/>
  <c r="E342" i="1"/>
  <c r="E339" i="1"/>
  <c r="E341" i="1"/>
  <c r="E338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C304" i="1"/>
  <c r="C305" i="1" s="1"/>
  <c r="C306" i="1" s="1"/>
  <c r="C307" i="1" s="1"/>
  <c r="C308" i="1" s="1"/>
  <c r="C309" i="1" s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C297" i="1"/>
  <c r="C298" i="1" s="1"/>
  <c r="C299" i="1" s="1"/>
  <c r="C300" i="1" s="1"/>
  <c r="C301" i="1" s="1"/>
  <c r="C302" i="1" s="1"/>
  <c r="B297" i="1"/>
  <c r="B298" i="1" s="1"/>
  <c r="B299" i="1" s="1"/>
  <c r="B300" i="1" s="1"/>
  <c r="B301" i="1" s="1"/>
  <c r="B302" i="1" s="1"/>
  <c r="F296" i="1"/>
  <c r="F295" i="1"/>
  <c r="F294" i="1"/>
  <c r="F293" i="1"/>
  <c r="F292" i="1"/>
  <c r="F291" i="1"/>
  <c r="F290" i="1"/>
  <c r="C290" i="1"/>
  <c r="C291" i="1" s="1"/>
  <c r="C292" i="1" s="1"/>
  <c r="C293" i="1" s="1"/>
  <c r="C294" i="1" s="1"/>
  <c r="C295" i="1" s="1"/>
  <c r="B290" i="1"/>
  <c r="B291" i="1" s="1"/>
  <c r="B292" i="1" s="1"/>
  <c r="B293" i="1" s="1"/>
  <c r="B294" i="1" s="1"/>
  <c r="B295" i="1" s="1"/>
  <c r="F289" i="1"/>
  <c r="F288" i="1"/>
  <c r="F287" i="1"/>
  <c r="F286" i="1"/>
  <c r="F285" i="1"/>
  <c r="F284" i="1"/>
  <c r="F283" i="1"/>
  <c r="C283" i="1"/>
  <c r="C284" i="1" s="1"/>
  <c r="C285" i="1" s="1"/>
  <c r="C286" i="1" s="1"/>
  <c r="C287" i="1" s="1"/>
  <c r="C288" i="1" s="1"/>
  <c r="B283" i="1"/>
  <c r="B284" i="1" s="1"/>
  <c r="B285" i="1" s="1"/>
  <c r="B286" i="1" s="1"/>
  <c r="B287" i="1" s="1"/>
  <c r="B288" i="1" s="1"/>
  <c r="F282" i="1"/>
  <c r="F281" i="1"/>
  <c r="F280" i="1"/>
  <c r="F279" i="1"/>
  <c r="F278" i="1"/>
  <c r="F277" i="1"/>
  <c r="F276" i="1"/>
  <c r="C276" i="1"/>
  <c r="C277" i="1" s="1"/>
  <c r="C278" i="1" s="1"/>
  <c r="C279" i="1" s="1"/>
  <c r="C280" i="1" s="1"/>
  <c r="C281" i="1" s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C269" i="1"/>
  <c r="C270" i="1" s="1"/>
  <c r="C271" i="1" s="1"/>
  <c r="C272" i="1" s="1"/>
  <c r="C273" i="1" s="1"/>
  <c r="C274" i="1" s="1"/>
  <c r="B269" i="1"/>
  <c r="B270" i="1" s="1"/>
  <c r="B271" i="1" s="1"/>
  <c r="B272" i="1" s="1"/>
  <c r="B273" i="1" s="1"/>
  <c r="B274" i="1" s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0" i="1"/>
  <c r="E221" i="1"/>
  <c r="E219" i="1"/>
  <c r="E217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F104" i="1"/>
  <c r="F103" i="1"/>
  <c r="F101" i="1"/>
  <c r="F100" i="1"/>
  <c r="F98" i="1"/>
  <c r="F97" i="1"/>
  <c r="F95" i="1"/>
  <c r="F94" i="1"/>
  <c r="B141" i="1"/>
  <c r="B144" i="1" s="1"/>
  <c r="C140" i="1"/>
  <c r="B140" i="1"/>
  <c r="C139" i="1"/>
  <c r="B139" i="1"/>
  <c r="C138" i="1"/>
  <c r="B96" i="1"/>
  <c r="B98" i="1" s="1"/>
  <c r="C95" i="1"/>
  <c r="B95" i="1"/>
  <c r="C94" i="1"/>
  <c r="B94" i="1"/>
  <c r="C93" i="1"/>
  <c r="E25" i="1"/>
  <c r="E57" i="1"/>
  <c r="E56" i="1"/>
  <c r="E55" i="1"/>
  <c r="E48" i="1"/>
  <c r="E54" i="1"/>
  <c r="E53" i="1"/>
  <c r="E52" i="1"/>
  <c r="E49" i="1"/>
  <c r="E50" i="1"/>
  <c r="E46" i="1"/>
  <c r="E47" i="1"/>
  <c r="E51" i="1"/>
  <c r="E45" i="1"/>
  <c r="E44" i="1"/>
  <c r="E43" i="1"/>
  <c r="E40" i="1"/>
  <c r="E42" i="1"/>
  <c r="E41" i="1"/>
  <c r="E39" i="1"/>
  <c r="E38" i="1"/>
  <c r="E37" i="1"/>
  <c r="E36" i="1"/>
  <c r="E35" i="1"/>
  <c r="E34" i="1"/>
  <c r="E30" i="1"/>
  <c r="E33" i="1"/>
  <c r="E32" i="1"/>
  <c r="E31" i="1"/>
  <c r="E29" i="1"/>
  <c r="E28" i="1"/>
  <c r="E27" i="1"/>
  <c r="E24" i="1"/>
  <c r="E26" i="1"/>
  <c r="E23" i="1"/>
  <c r="E22" i="1"/>
  <c r="C96" i="1" l="1"/>
  <c r="C98" i="1"/>
  <c r="C97" i="1"/>
  <c r="B99" i="1"/>
  <c r="C99" i="1" s="1"/>
  <c r="B97" i="1"/>
  <c r="C144" i="1"/>
  <c r="B145" i="1"/>
  <c r="B147" i="1"/>
  <c r="B146" i="1"/>
  <c r="C145" i="1"/>
  <c r="C146" i="1"/>
  <c r="B142" i="1"/>
  <c r="C141" i="1"/>
  <c r="C142" i="1"/>
  <c r="B143" i="1"/>
  <c r="C143" i="1"/>
  <c r="B100" i="1" l="1"/>
  <c r="B102" i="1"/>
  <c r="C101" i="1"/>
  <c r="B101" i="1"/>
  <c r="C100" i="1"/>
  <c r="C148" i="1"/>
  <c r="B148" i="1"/>
  <c r="C147" i="1"/>
  <c r="C149" i="1"/>
  <c r="B150" i="1"/>
  <c r="B149" i="1"/>
  <c r="B104" i="1" l="1"/>
  <c r="B105" i="1"/>
  <c r="C102" i="1"/>
  <c r="B103" i="1"/>
  <c r="C103" i="1"/>
  <c r="C104" i="1"/>
  <c r="C152" i="1"/>
  <c r="B153" i="1"/>
  <c r="B152" i="1"/>
  <c r="C151" i="1"/>
  <c r="B151" i="1"/>
  <c r="C150" i="1"/>
  <c r="C107" i="1" l="1"/>
  <c r="B108" i="1"/>
  <c r="B107" i="1"/>
  <c r="C105" i="1"/>
  <c r="B106" i="1"/>
  <c r="C106" i="1"/>
  <c r="C155" i="1"/>
  <c r="B156" i="1"/>
  <c r="B155" i="1"/>
  <c r="C154" i="1"/>
  <c r="B154" i="1"/>
  <c r="C153" i="1"/>
  <c r="C110" i="1" l="1"/>
  <c r="B111" i="1"/>
  <c r="B110" i="1"/>
  <c r="C108" i="1"/>
  <c r="C109" i="1"/>
  <c r="B109" i="1"/>
  <c r="C156" i="1"/>
  <c r="C157" i="1"/>
  <c r="B159" i="1"/>
  <c r="C158" i="1"/>
  <c r="B157" i="1"/>
  <c r="B158" i="1"/>
  <c r="C112" i="1" l="1"/>
  <c r="B114" i="1"/>
  <c r="B113" i="1"/>
  <c r="C111" i="1"/>
  <c r="C113" i="1"/>
  <c r="B112" i="1"/>
  <c r="C160" i="1"/>
  <c r="B160" i="1"/>
  <c r="C161" i="1"/>
  <c r="C159" i="1"/>
  <c r="B162" i="1"/>
  <c r="B161" i="1"/>
  <c r="C114" i="1" l="1"/>
  <c r="C115" i="1"/>
  <c r="B115" i="1"/>
  <c r="B117" i="1"/>
  <c r="C116" i="1"/>
  <c r="B116" i="1"/>
  <c r="C164" i="1"/>
  <c r="B164" i="1"/>
  <c r="C163" i="1"/>
  <c r="B165" i="1"/>
  <c r="B163" i="1"/>
  <c r="C162" i="1"/>
  <c r="C118" i="1" l="1"/>
  <c r="B120" i="1"/>
  <c r="B119" i="1"/>
  <c r="C117" i="1"/>
  <c r="C119" i="1"/>
  <c r="B118" i="1"/>
  <c r="B168" i="1"/>
  <c r="C167" i="1"/>
  <c r="B167" i="1"/>
  <c r="C165" i="1"/>
  <c r="C166" i="1"/>
  <c r="B166" i="1"/>
  <c r="B122" i="1" l="1"/>
  <c r="B123" i="1"/>
  <c r="C122" i="1"/>
  <c r="C120" i="1"/>
  <c r="C121" i="1"/>
  <c r="B121" i="1"/>
  <c r="C168" i="1"/>
  <c r="B169" i="1"/>
  <c r="B171" i="1"/>
  <c r="C170" i="1"/>
  <c r="C169" i="1"/>
  <c r="B170" i="1"/>
  <c r="B125" i="1" l="1"/>
  <c r="C125" i="1"/>
  <c r="B126" i="1"/>
  <c r="C123" i="1"/>
  <c r="B124" i="1"/>
  <c r="C124" i="1"/>
  <c r="C172" i="1"/>
  <c r="B172" i="1"/>
  <c r="C171" i="1"/>
  <c r="B173" i="1"/>
  <c r="B174" i="1"/>
  <c r="C173" i="1"/>
  <c r="C128" i="1" l="1"/>
  <c r="B129" i="1"/>
  <c r="C127" i="1"/>
  <c r="B127" i="1"/>
  <c r="B128" i="1"/>
  <c r="C126" i="1"/>
  <c r="C176" i="1"/>
  <c r="B176" i="1"/>
  <c r="C175" i="1"/>
  <c r="B175" i="1"/>
  <c r="C174" i="1"/>
  <c r="C131" i="1" l="1"/>
  <c r="C130" i="1"/>
  <c r="B131" i="1"/>
  <c r="B130" i="1"/>
  <c r="C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<sst xmlns="http://schemas.openxmlformats.org/spreadsheetml/2006/main" count="1915" uniqueCount="60">
  <si>
    <t>Gender</t>
  </si>
  <si>
    <t>Male</t>
  </si>
  <si>
    <t>Parameter</t>
  </si>
  <si>
    <t>Female</t>
  </si>
  <si>
    <t>NA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</si>
  <si>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</si>
  <si>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</si>
  <si>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</si>
  <si>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</si>
  <si>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</si>
  <si>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</si>
  <si>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</si>
  <si>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</si>
  <si>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</si>
  <si>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</si>
  <si>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</si>
  <si>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</si>
  <si>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</si>
  <si>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</si>
  <si>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</si>
  <si>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</si>
  <si>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</si>
  <si>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</si>
  <si>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</si>
  <si>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</si>
  <si>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</si>
  <si>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</si>
  <si>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</si>
  <si>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</si>
  <si>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</si>
  <si>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</si>
  <si>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</si>
  <si>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</si>
  <si>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</si>
  <si>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</si>
  <si>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</si>
  <si>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</si>
  <si>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</si>
  <si>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</si>
  <si>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</si>
  <si>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</si>
  <si>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</si>
  <si>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</si>
  <si>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</si>
  <si>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</si>
  <si>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</si>
  <si>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</si>
  <si>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</si>
  <si>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</si>
  <si>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</si>
  <si>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</si>
  <si>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</si>
  <si>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</si>
  <si>
    <t>10.1121/1.1913429</t>
  </si>
  <si>
    <t>10.1016/j.jcomdis.2015.10.007</t>
  </si>
  <si>
    <t>10.1016/s0095-4470(19)31416-0 </t>
  </si>
  <si>
    <t>10.1044/1092-4388(2003/054)</t>
  </si>
  <si>
    <t>10.1515/lingvan-2020-0051</t>
  </si>
  <si>
    <t>10.1121/1.411872</t>
  </si>
  <si>
    <t>10.1016/j.neures.2011.01.010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</si>
</sst>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hyperlink" Target="https://doi.org/10.1121/1.1913429" TargetMode="Externa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doi.org/10.1016/j.ijporl.2015.09.005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hyperlink" Target="https://doi.org/10.1121/1.191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637"/>
  <sheetViews>
    <sheetView tabSelected="1" zoomScale="210" zoomScaleNormal="207" workbookViewId="0">
      <selection activeCell="D5" sqref="D5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10</v>
      </c>
      <c r="C1" t="s">
        <v>11</v>
      </c>
      <c r="D1" t="s">
        <v>2</v>
      </c>
      <c r="E1" s="1" t="s">
        <v>12</v>
      </c>
      <c r="F1" s="1" t="s">
        <v>19</v>
      </c>
      <c r="G1" t="s">
        <v>34</v>
      </c>
    </row>
    <row r="2" spans="1:7" x14ac:dyDescent="0.2">
      <c r="A2" t="s">
        <v>1</v>
      </c>
      <c r="B2">
        <v>10</v>
      </c>
      <c r="C2">
        <v>120</v>
      </c>
      <c r="D2" t="s">
        <v>5</v>
      </c>
      <c r="E2" s="1">
        <v>400</v>
      </c>
      <c r="F2" s="1">
        <v>1</v>
      </c>
      <c r="G2" t="s">
        <v>32</v>
      </c>
    </row>
    <row r="3" spans="1:7" x14ac:dyDescent="0.2">
      <c r="A3" t="s">
        <v>3</v>
      </c>
      <c r="B3">
        <v>10</v>
      </c>
      <c r="C3">
        <v>120</v>
      </c>
      <c r="D3" t="s">
        <v>5</v>
      </c>
      <c r="E3" s="1">
        <v>640</v>
      </c>
      <c r="F3" s="1">
        <v>1</v>
      </c>
      <c r="G3" t="s">
        <v>32</v>
      </c>
    </row>
    <row r="4" spans="1:7" x14ac:dyDescent="0.2">
      <c r="A4" t="s">
        <v>4</v>
      </c>
      <c r="B4">
        <v>10</v>
      </c>
      <c r="C4">
        <v>120</v>
      </c>
      <c r="D4" t="s">
        <v>5</v>
      </c>
      <c r="E4" s="1">
        <v>600</v>
      </c>
      <c r="F4" s="1">
        <v>1</v>
      </c>
      <c r="G4" t="s">
        <v>32</v>
      </c>
    </row>
    <row r="5" spans="1:7" x14ac:dyDescent="0.2">
      <c r="A5" t="s">
        <v>1</v>
      </c>
      <c r="B5">
        <v>10</v>
      </c>
      <c r="C5">
        <v>120</v>
      </c>
      <c r="D5" t="s">
        <v>6</v>
      </c>
      <c r="E5" s="1">
        <v>50</v>
      </c>
      <c r="F5" s="1">
        <v>1</v>
      </c>
      <c r="G5" t="s">
        <v>32</v>
      </c>
    </row>
    <row r="6" spans="1:7" x14ac:dyDescent="0.2">
      <c r="A6" t="s">
        <v>3</v>
      </c>
      <c r="B6">
        <v>10</v>
      </c>
      <c r="C6">
        <v>120</v>
      </c>
      <c r="D6" t="s">
        <v>6</v>
      </c>
      <c r="E6" s="1">
        <v>80</v>
      </c>
      <c r="F6" s="1">
        <v>1</v>
      </c>
      <c r="G6" t="s">
        <v>32</v>
      </c>
    </row>
    <row r="7" spans="1:7" x14ac:dyDescent="0.2">
      <c r="A7" t="s">
        <v>4</v>
      </c>
      <c r="B7">
        <v>10</v>
      </c>
      <c r="C7">
        <v>120</v>
      </c>
      <c r="D7" t="s">
        <v>6</v>
      </c>
      <c r="E7" s="1">
        <v>50</v>
      </c>
      <c r="F7" s="1">
        <v>1</v>
      </c>
      <c r="G7" t="s">
        <v>32</v>
      </c>
    </row>
    <row r="8" spans="1:7" x14ac:dyDescent="0.2">
      <c r="A8" t="s">
        <v>1</v>
      </c>
      <c r="B8">
        <v>10</v>
      </c>
      <c r="C8">
        <v>120</v>
      </c>
      <c r="D8" t="s">
        <v>7</v>
      </c>
      <c r="E8" s="1">
        <v>5</v>
      </c>
      <c r="F8" s="1">
        <v>1</v>
      </c>
      <c r="G8" t="s">
        <v>33</v>
      </c>
    </row>
    <row r="9" spans="1:7" x14ac:dyDescent="0.2">
      <c r="A9" t="s">
        <v>3</v>
      </c>
      <c r="B9">
        <v>10</v>
      </c>
      <c r="C9">
        <v>120</v>
      </c>
      <c r="D9" t="s">
        <v>7</v>
      </c>
      <c r="E9" s="1">
        <v>5</v>
      </c>
      <c r="F9" s="1">
        <v>1</v>
      </c>
      <c r="G9" t="s">
        <v>33</v>
      </c>
    </row>
    <row r="10" spans="1:7" x14ac:dyDescent="0.2">
      <c r="A10" t="s">
        <v>4</v>
      </c>
      <c r="B10">
        <v>10</v>
      </c>
      <c r="C10">
        <v>120</v>
      </c>
      <c r="D10" t="s">
        <v>7</v>
      </c>
      <c r="E10" s="1">
        <v>5</v>
      </c>
      <c r="F10" s="1">
        <v>1</v>
      </c>
      <c r="G10" t="s">
        <v>33</v>
      </c>
    </row>
    <row r="11" spans="1:7" x14ac:dyDescent="0.2">
      <c r="A11" t="s">
        <v>1</v>
      </c>
      <c r="B11">
        <v>10</v>
      </c>
      <c r="C11">
        <v>120</v>
      </c>
      <c r="D11" t="s">
        <v>8</v>
      </c>
      <c r="E11" s="1">
        <v>500</v>
      </c>
      <c r="F11" s="1">
        <v>1</v>
      </c>
      <c r="G11" t="s">
        <v>33</v>
      </c>
    </row>
    <row r="12" spans="1:7" x14ac:dyDescent="0.2">
      <c r="A12" t="s">
        <v>3</v>
      </c>
      <c r="B12">
        <v>10</v>
      </c>
      <c r="C12">
        <v>120</v>
      </c>
      <c r="D12" t="s">
        <v>8</v>
      </c>
      <c r="E12" s="1">
        <v>560</v>
      </c>
      <c r="F12" s="1">
        <v>1</v>
      </c>
      <c r="G12" t="s">
        <v>33</v>
      </c>
    </row>
    <row r="13" spans="1:7" x14ac:dyDescent="0.2">
      <c r="A13" t="s">
        <v>1</v>
      </c>
      <c r="B13">
        <v>10</v>
      </c>
      <c r="C13">
        <v>120</v>
      </c>
      <c r="D13" t="s">
        <v>9</v>
      </c>
      <c r="E13" s="1">
        <v>25</v>
      </c>
      <c r="F13" s="1">
        <v>1</v>
      </c>
      <c r="G13" s="2" t="s">
        <v>31</v>
      </c>
    </row>
    <row r="14" spans="1:7" x14ac:dyDescent="0.2">
      <c r="A14" t="s">
        <v>3</v>
      </c>
      <c r="B14">
        <v>10</v>
      </c>
      <c r="C14">
        <v>120</v>
      </c>
      <c r="D14" t="s">
        <v>9</v>
      </c>
      <c r="E14" s="1">
        <v>25</v>
      </c>
      <c r="F14" s="1">
        <v>1</v>
      </c>
      <c r="G14" s="2" t="s">
        <v>31</v>
      </c>
    </row>
    <row r="15" spans="1:7" x14ac:dyDescent="0.2">
      <c r="A15" t="s">
        <v>4</v>
      </c>
      <c r="B15">
        <v>10</v>
      </c>
      <c r="C15">
        <v>120</v>
      </c>
      <c r="D15" t="s">
        <v>9</v>
      </c>
      <c r="E15" s="1">
        <v>25</v>
      </c>
      <c r="F15" s="1">
        <v>1</v>
      </c>
      <c r="G15" s="2" t="s">
        <v>31</v>
      </c>
    </row>
    <row r="16" spans="1:7" x14ac:dyDescent="0.2">
      <c r="A16" t="s">
        <v>1</v>
      </c>
      <c r="B16">
        <v>13</v>
      </c>
      <c r="C16">
        <v>120</v>
      </c>
      <c r="D16" t="s">
        <v>28</v>
      </c>
      <c r="E16" s="1">
        <v>5000</v>
      </c>
      <c r="F16" s="1">
        <v>10</v>
      </c>
      <c r="G16" s="2" t="s">
        <v>50</v>
      </c>
    </row>
    <row r="17" spans="1:7" x14ac:dyDescent="0.2">
      <c r="A17" t="s">
        <v>1</v>
      </c>
      <c r="B17">
        <v>0</v>
      </c>
      <c r="C17">
        <v>12</v>
      </c>
      <c r="D17" t="s">
        <v>28</v>
      </c>
      <c r="E17" s="1">
        <v>5500</v>
      </c>
      <c r="F17" s="1">
        <v>10</v>
      </c>
      <c r="G17" s="2" t="s">
        <v>50</v>
      </c>
    </row>
    <row r="18" spans="1:7" x14ac:dyDescent="0.2">
      <c r="A18" t="s">
        <v>4</v>
      </c>
      <c r="B18">
        <v>0</v>
      </c>
      <c r="C18">
        <v>120</v>
      </c>
      <c r="D18" t="s">
        <v>28</v>
      </c>
      <c r="E18" s="1">
        <v>5500</v>
      </c>
      <c r="F18" s="1">
        <v>10</v>
      </c>
      <c r="G18" s="2" t="s">
        <v>50</v>
      </c>
    </row>
    <row r="19" spans="1:7" x14ac:dyDescent="0.2">
      <c r="A19" t="s">
        <v>3</v>
      </c>
      <c r="B19">
        <v>0</v>
      </c>
      <c r="C19">
        <v>120</v>
      </c>
      <c r="D19" t="s">
        <v>28</v>
      </c>
      <c r="E19" s="1">
        <v>5500</v>
      </c>
      <c r="F19" s="1">
        <v>10</v>
      </c>
      <c r="G19" s="2" t="s">
        <v>50</v>
      </c>
    </row>
    <row r="20" spans="1:7" x14ac:dyDescent="0.2">
      <c r="A20" t="s">
        <v>1</v>
      </c>
      <c r="B20">
        <v>0</v>
      </c>
      <c r="C20">
        <v>12</v>
      </c>
      <c r="D20" t="s">
        <v>7</v>
      </c>
      <c r="E20" s="1">
        <v>4</v>
      </c>
      <c r="F20" s="1">
        <v>10</v>
      </c>
      <c r="G20" s="2" t="s">
        <v>50</v>
      </c>
    </row>
    <row r="21" spans="1:7" x14ac:dyDescent="0.2">
      <c r="A21" t="s">
        <v>3</v>
      </c>
      <c r="B21">
        <v>0</v>
      </c>
      <c r="C21">
        <v>12</v>
      </c>
      <c r="D21" t="s">
        <v>7</v>
      </c>
      <c r="E21" s="1">
        <v>4</v>
      </c>
      <c r="F21" s="1">
        <v>10</v>
      </c>
      <c r="G21" s="2" t="s">
        <v>50</v>
      </c>
    </row>
    <row r="22" spans="1:7" x14ac:dyDescent="0.2">
      <c r="A22" t="s">
        <v>1</v>
      </c>
      <c r="B22">
        <v>4</v>
      </c>
      <c r="C22">
        <v>6</v>
      </c>
      <c r="D22" t="s">
        <v>8</v>
      </c>
      <c r="E22" s="1">
        <f>(1200-480)/2 + 480</f>
        <v>840</v>
      </c>
      <c r="F22" s="1">
        <v>10</v>
      </c>
      <c r="G22" s="2" t="s">
        <v>27</v>
      </c>
    </row>
    <row r="23" spans="1:7" x14ac:dyDescent="0.2">
      <c r="A23" t="s">
        <v>1</v>
      </c>
      <c r="B23">
        <v>4</v>
      </c>
      <c r="C23">
        <v>6</v>
      </c>
      <c r="D23" t="s">
        <v>14</v>
      </c>
      <c r="E23" s="1">
        <f>(3600-1700)/2 + 1700</f>
        <v>2650</v>
      </c>
      <c r="F23" s="1">
        <v>10</v>
      </c>
      <c r="G23" s="2" t="s">
        <v>27</v>
      </c>
    </row>
    <row r="24" spans="1:7" x14ac:dyDescent="0.2">
      <c r="A24" t="s">
        <v>1</v>
      </c>
      <c r="B24">
        <v>4</v>
      </c>
      <c r="C24">
        <v>6</v>
      </c>
      <c r="D24" t="s">
        <v>13</v>
      </c>
      <c r="E24" s="1">
        <f>(4300-3400)/2+3400</f>
        <v>3850</v>
      </c>
      <c r="F24" s="1">
        <v>10</v>
      </c>
      <c r="G24" s="2" t="s">
        <v>27</v>
      </c>
    </row>
    <row r="25" spans="1:7" x14ac:dyDescent="0.2">
      <c r="A25" t="s">
        <v>3</v>
      </c>
      <c r="B25">
        <v>4</v>
      </c>
      <c r="C25">
        <v>6</v>
      </c>
      <c r="D25" t="s">
        <v>8</v>
      </c>
      <c r="E25" s="1">
        <f>(1200-480)/2 + 480</f>
        <v>840</v>
      </c>
      <c r="F25" s="1">
        <v>10</v>
      </c>
      <c r="G25" s="2" t="s">
        <v>27</v>
      </c>
    </row>
    <row r="26" spans="1:7" x14ac:dyDescent="0.2">
      <c r="A26" t="s">
        <v>3</v>
      </c>
      <c r="B26">
        <v>4</v>
      </c>
      <c r="C26">
        <v>6</v>
      </c>
      <c r="D26" t="s">
        <v>14</v>
      </c>
      <c r="E26" s="1">
        <f>(3600-1700)/2 + 1700</f>
        <v>2650</v>
      </c>
      <c r="F26" s="1">
        <v>10</v>
      </c>
      <c r="G26" s="2" t="s">
        <v>27</v>
      </c>
    </row>
    <row r="27" spans="1:7" x14ac:dyDescent="0.2">
      <c r="A27" t="s">
        <v>3</v>
      </c>
      <c r="B27">
        <v>4</v>
      </c>
      <c r="C27">
        <v>6</v>
      </c>
      <c r="D27" t="s">
        <v>13</v>
      </c>
      <c r="E27" s="1">
        <f>(4300-3400)/2+3400</f>
        <v>3850</v>
      </c>
      <c r="F27" s="1">
        <v>10</v>
      </c>
      <c r="G27" s="2" t="s">
        <v>27</v>
      </c>
    </row>
    <row r="28" spans="1:7" x14ac:dyDescent="0.2">
      <c r="A28" t="s">
        <v>1</v>
      </c>
      <c r="B28">
        <v>6</v>
      </c>
      <c r="C28">
        <v>12</v>
      </c>
      <c r="D28" t="s">
        <v>8</v>
      </c>
      <c r="E28" s="1">
        <f>(900-325)/2 + 325</f>
        <v>612.5</v>
      </c>
      <c r="F28" s="1">
        <v>10</v>
      </c>
      <c r="G28" s="2" t="s">
        <v>27</v>
      </c>
    </row>
    <row r="29" spans="1:7" x14ac:dyDescent="0.2">
      <c r="A29" t="s">
        <v>1</v>
      </c>
      <c r="B29">
        <v>6</v>
      </c>
      <c r="C29">
        <v>12</v>
      </c>
      <c r="D29" t="s">
        <v>14</v>
      </c>
      <c r="E29" s="1">
        <f>(2700-1300)/2 + 1300</f>
        <v>2000</v>
      </c>
      <c r="F29" s="1">
        <v>10</v>
      </c>
      <c r="G29" s="2" t="s">
        <v>27</v>
      </c>
    </row>
    <row r="30" spans="1:7" x14ac:dyDescent="0.2">
      <c r="A30" t="s">
        <v>1</v>
      </c>
      <c r="B30">
        <v>6</v>
      </c>
      <c r="C30">
        <v>12</v>
      </c>
      <c r="D30" t="s">
        <v>13</v>
      </c>
      <c r="E30" s="1">
        <f>(3300-2700)/2+2700</f>
        <v>3000</v>
      </c>
      <c r="F30" s="1">
        <v>10</v>
      </c>
      <c r="G30" s="2" t="s">
        <v>27</v>
      </c>
    </row>
    <row r="31" spans="1:7" x14ac:dyDescent="0.2">
      <c r="A31" t="s">
        <v>3</v>
      </c>
      <c r="B31">
        <v>6</v>
      </c>
      <c r="C31">
        <v>12</v>
      </c>
      <c r="D31" t="s">
        <v>8</v>
      </c>
      <c r="E31" s="1">
        <f>(950-375)/2 + 375</f>
        <v>662.5</v>
      </c>
      <c r="F31" s="1">
        <v>10</v>
      </c>
      <c r="G31" s="2" t="s">
        <v>27</v>
      </c>
    </row>
    <row r="32" spans="1:7" x14ac:dyDescent="0.2">
      <c r="A32" t="s">
        <v>3</v>
      </c>
      <c r="B32">
        <v>6</v>
      </c>
      <c r="C32">
        <v>12</v>
      </c>
      <c r="D32" t="s">
        <v>14</v>
      </c>
      <c r="E32" s="1">
        <f>(3200-1500)/2 + 1500</f>
        <v>2350</v>
      </c>
      <c r="F32" s="1">
        <v>10</v>
      </c>
      <c r="G32" s="2" t="s">
        <v>27</v>
      </c>
    </row>
    <row r="33" spans="1:7" x14ac:dyDescent="0.2">
      <c r="A33" t="s">
        <v>3</v>
      </c>
      <c r="B33">
        <v>6</v>
      </c>
      <c r="C33">
        <v>12</v>
      </c>
      <c r="D33" t="s">
        <v>13</v>
      </c>
      <c r="E33" s="1">
        <f>(3500-3000)/2+3000</f>
        <v>3250</v>
      </c>
      <c r="F33" s="1">
        <v>10</v>
      </c>
      <c r="G33" s="2" t="s">
        <v>27</v>
      </c>
    </row>
    <row r="34" spans="1:7" x14ac:dyDescent="0.2">
      <c r="A34" t="s">
        <v>1</v>
      </c>
      <c r="B34">
        <v>12</v>
      </c>
      <c r="C34">
        <v>14</v>
      </c>
      <c r="D34" t="s">
        <v>8</v>
      </c>
      <c r="E34" s="1">
        <f>(900-325)/2 + 325</f>
        <v>612.5</v>
      </c>
      <c r="F34" s="1">
        <v>10</v>
      </c>
      <c r="G34" s="2" t="s">
        <v>27</v>
      </c>
    </row>
    <row r="35" spans="1:7" x14ac:dyDescent="0.2">
      <c r="A35" t="s">
        <v>1</v>
      </c>
      <c r="B35">
        <v>12</v>
      </c>
      <c r="C35">
        <v>14</v>
      </c>
      <c r="D35" t="s">
        <v>14</v>
      </c>
      <c r="E35" s="1">
        <f>(2700-1300)/2 + 1300</f>
        <v>2000</v>
      </c>
      <c r="F35" s="1">
        <v>10</v>
      </c>
      <c r="G35" s="2" t="s">
        <v>27</v>
      </c>
    </row>
    <row r="36" spans="1:7" x14ac:dyDescent="0.2">
      <c r="A36" t="s">
        <v>1</v>
      </c>
      <c r="B36">
        <v>12</v>
      </c>
      <c r="C36">
        <v>14</v>
      </c>
      <c r="D36" t="s">
        <v>13</v>
      </c>
      <c r="E36" s="1">
        <f>(3300-2700)/2+2700</f>
        <v>3000</v>
      </c>
      <c r="F36" s="1">
        <v>10</v>
      </c>
      <c r="G36" s="2" t="s">
        <v>27</v>
      </c>
    </row>
    <row r="37" spans="1:7" x14ac:dyDescent="0.2">
      <c r="A37" t="s">
        <v>3</v>
      </c>
      <c r="B37">
        <v>12</v>
      </c>
      <c r="C37">
        <v>14</v>
      </c>
      <c r="D37" t="s">
        <v>8</v>
      </c>
      <c r="E37" s="1">
        <f>(950-375)/2 + 375</f>
        <v>662.5</v>
      </c>
      <c r="F37" s="1">
        <v>10</v>
      </c>
      <c r="G37" s="2" t="s">
        <v>27</v>
      </c>
    </row>
    <row r="38" spans="1:7" x14ac:dyDescent="0.2">
      <c r="A38" t="s">
        <v>3</v>
      </c>
      <c r="B38">
        <v>12</v>
      </c>
      <c r="C38">
        <v>14</v>
      </c>
      <c r="D38" t="s">
        <v>14</v>
      </c>
      <c r="E38" s="1">
        <f>(3200-1500)/2 + 1500</f>
        <v>2350</v>
      </c>
      <c r="F38" s="1">
        <v>10</v>
      </c>
      <c r="G38" s="2" t="s">
        <v>27</v>
      </c>
    </row>
    <row r="39" spans="1:7" x14ac:dyDescent="0.2">
      <c r="A39" t="s">
        <v>3</v>
      </c>
      <c r="B39">
        <v>12</v>
      </c>
      <c r="C39">
        <v>14</v>
      </c>
      <c r="D39" t="s">
        <v>13</v>
      </c>
      <c r="E39" s="1">
        <f>(3500-3000)/2+3000</f>
        <v>3250</v>
      </c>
      <c r="F39" s="1">
        <v>10</v>
      </c>
      <c r="G39" s="2" t="s">
        <v>27</v>
      </c>
    </row>
    <row r="40" spans="1:7" x14ac:dyDescent="0.2">
      <c r="A40" t="s">
        <v>1</v>
      </c>
      <c r="B40">
        <v>14</v>
      </c>
      <c r="C40">
        <v>16</v>
      </c>
      <c r="D40" t="s">
        <v>8</v>
      </c>
      <c r="E40" s="1">
        <f>(850-325)/2 + 325</f>
        <v>587.5</v>
      </c>
      <c r="F40" s="1">
        <v>10</v>
      </c>
      <c r="G40" s="2" t="s">
        <v>27</v>
      </c>
    </row>
    <row r="41" spans="1:7" x14ac:dyDescent="0.2">
      <c r="A41" t="s">
        <v>1</v>
      </c>
      <c r="B41">
        <v>14</v>
      </c>
      <c r="C41">
        <v>16</v>
      </c>
      <c r="D41" t="s">
        <v>14</v>
      </c>
      <c r="E41" s="1">
        <f>(2700-1300)/2 + 1300</f>
        <v>2000</v>
      </c>
      <c r="F41" s="1">
        <v>10</v>
      </c>
      <c r="G41" s="2" t="s">
        <v>27</v>
      </c>
    </row>
    <row r="42" spans="1:7" x14ac:dyDescent="0.2">
      <c r="A42" t="s">
        <v>1</v>
      </c>
      <c r="B42">
        <v>14</v>
      </c>
      <c r="C42">
        <v>16</v>
      </c>
      <c r="D42" t="s">
        <v>13</v>
      </c>
      <c r="E42" s="1">
        <f>(3300-2700)/2+2700</f>
        <v>3000</v>
      </c>
      <c r="F42" s="1">
        <v>10</v>
      </c>
      <c r="G42" s="2" t="s">
        <v>27</v>
      </c>
    </row>
    <row r="43" spans="1:7" x14ac:dyDescent="0.2">
      <c r="A43" t="s">
        <v>3</v>
      </c>
      <c r="B43">
        <v>14</v>
      </c>
      <c r="C43">
        <v>16</v>
      </c>
      <c r="D43" t="s">
        <v>8</v>
      </c>
      <c r="E43" s="1">
        <f>(900-400)/2 + 400</f>
        <v>650</v>
      </c>
      <c r="F43" s="1">
        <v>10</v>
      </c>
      <c r="G43" s="2" t="s">
        <v>27</v>
      </c>
    </row>
    <row r="44" spans="1:7" x14ac:dyDescent="0.2">
      <c r="A44" t="s">
        <v>3</v>
      </c>
      <c r="B44">
        <v>14</v>
      </c>
      <c r="C44">
        <v>16</v>
      </c>
      <c r="D44" t="s">
        <v>14</v>
      </c>
      <c r="E44" s="1">
        <f>(2700-1600)/2 + 1600</f>
        <v>2150</v>
      </c>
      <c r="F44" s="1">
        <v>10</v>
      </c>
      <c r="G44" s="2" t="s">
        <v>27</v>
      </c>
    </row>
    <row r="45" spans="1:7" x14ac:dyDescent="0.2">
      <c r="A45" t="s">
        <v>3</v>
      </c>
      <c r="B45">
        <v>14</v>
      </c>
      <c r="C45">
        <v>16</v>
      </c>
      <c r="D45" t="s">
        <v>13</v>
      </c>
      <c r="E45" s="1">
        <f>(3300-2800)/2+2800</f>
        <v>3050</v>
      </c>
      <c r="F45" s="1">
        <v>10</v>
      </c>
      <c r="G45" s="2" t="s">
        <v>27</v>
      </c>
    </row>
    <row r="46" spans="1:7" x14ac:dyDescent="0.2">
      <c r="A46" t="s">
        <v>1</v>
      </c>
      <c r="B46">
        <v>16</v>
      </c>
      <c r="C46">
        <v>18</v>
      </c>
      <c r="D46" t="s">
        <v>8</v>
      </c>
      <c r="E46" s="1">
        <f>(750-300)/2 + 300</f>
        <v>525</v>
      </c>
      <c r="F46" s="1">
        <v>10</v>
      </c>
      <c r="G46" s="2" t="s">
        <v>27</v>
      </c>
    </row>
    <row r="47" spans="1:7" x14ac:dyDescent="0.2">
      <c r="A47" t="s">
        <v>1</v>
      </c>
      <c r="B47">
        <v>16</v>
      </c>
      <c r="C47">
        <v>18</v>
      </c>
      <c r="D47" t="s">
        <v>14</v>
      </c>
      <c r="E47" s="1">
        <f>(2300-1250)/2 + 1250</f>
        <v>1775</v>
      </c>
      <c r="F47" s="1">
        <v>10</v>
      </c>
      <c r="G47" s="2" t="s">
        <v>27</v>
      </c>
    </row>
    <row r="48" spans="1:7" x14ac:dyDescent="0.2">
      <c r="A48" t="s">
        <v>1</v>
      </c>
      <c r="B48">
        <v>16</v>
      </c>
      <c r="C48">
        <v>18</v>
      </c>
      <c r="D48" t="s">
        <v>13</v>
      </c>
      <c r="E48" s="1">
        <f>(3000-2300)/2+2300</f>
        <v>2650</v>
      </c>
      <c r="F48" s="1">
        <v>10</v>
      </c>
      <c r="G48" s="2" t="s">
        <v>27</v>
      </c>
    </row>
    <row r="49" spans="1:7" x14ac:dyDescent="0.2">
      <c r="A49" t="s">
        <v>3</v>
      </c>
      <c r="B49">
        <v>16</v>
      </c>
      <c r="C49">
        <v>18</v>
      </c>
      <c r="D49" t="s">
        <v>8</v>
      </c>
      <c r="E49" s="1">
        <f>(950-400)/2 + 400</f>
        <v>675</v>
      </c>
      <c r="F49" s="1">
        <v>10</v>
      </c>
      <c r="G49" s="2" t="s">
        <v>27</v>
      </c>
    </row>
    <row r="50" spans="1:7" x14ac:dyDescent="0.2">
      <c r="A50" t="s">
        <v>3</v>
      </c>
      <c r="B50">
        <v>16</v>
      </c>
      <c r="C50">
        <v>18</v>
      </c>
      <c r="D50" t="s">
        <v>14</v>
      </c>
      <c r="E50" s="1">
        <f>(2800-1800)/2 + 1800</f>
        <v>2300</v>
      </c>
      <c r="F50" s="1">
        <v>10</v>
      </c>
      <c r="G50" s="2" t="s">
        <v>27</v>
      </c>
    </row>
    <row r="51" spans="1:7" x14ac:dyDescent="0.2">
      <c r="A51" t="s">
        <v>3</v>
      </c>
      <c r="B51">
        <v>16</v>
      </c>
      <c r="C51">
        <v>18</v>
      </c>
      <c r="D51" t="s">
        <v>13</v>
      </c>
      <c r="E51" s="1">
        <f>(3300-2800)/2+2800</f>
        <v>3050</v>
      </c>
      <c r="F51" s="1">
        <v>10</v>
      </c>
      <c r="G51" s="2" t="s">
        <v>27</v>
      </c>
    </row>
    <row r="52" spans="1:7" x14ac:dyDescent="0.2">
      <c r="A52" t="s">
        <v>1</v>
      </c>
      <c r="B52">
        <v>18</v>
      </c>
      <c r="C52">
        <v>20</v>
      </c>
      <c r="D52" t="s">
        <v>8</v>
      </c>
      <c r="E52" s="1">
        <f>(750-270)/2 + 270</f>
        <v>510</v>
      </c>
      <c r="F52" s="1">
        <v>10</v>
      </c>
      <c r="G52" s="2" t="s">
        <v>27</v>
      </c>
    </row>
    <row r="53" spans="1:7" x14ac:dyDescent="0.2">
      <c r="A53" t="s">
        <v>1</v>
      </c>
      <c r="B53">
        <v>18</v>
      </c>
      <c r="C53">
        <v>20</v>
      </c>
      <c r="D53" t="s">
        <v>14</v>
      </c>
      <c r="E53" s="1">
        <f>(2300-900)/2 + 900</f>
        <v>1600</v>
      </c>
      <c r="F53" s="1">
        <v>10</v>
      </c>
      <c r="G53" s="2" t="s">
        <v>27</v>
      </c>
    </row>
    <row r="54" spans="1:7" x14ac:dyDescent="0.2">
      <c r="A54" t="s">
        <v>1</v>
      </c>
      <c r="B54">
        <v>18</v>
      </c>
      <c r="C54">
        <v>20</v>
      </c>
      <c r="D54" t="s">
        <v>13</v>
      </c>
      <c r="E54" s="1">
        <f>(3000-2300)/2+2300</f>
        <v>2650</v>
      </c>
      <c r="F54" s="1">
        <v>10</v>
      </c>
      <c r="G54" s="2" t="s">
        <v>27</v>
      </c>
    </row>
    <row r="55" spans="1:7" x14ac:dyDescent="0.2">
      <c r="A55" t="s">
        <v>3</v>
      </c>
      <c r="B55">
        <v>18</v>
      </c>
      <c r="C55">
        <v>20</v>
      </c>
      <c r="D55" t="s">
        <v>8</v>
      </c>
      <c r="E55" s="1">
        <f>(900-350)/2 + 350</f>
        <v>625</v>
      </c>
      <c r="F55" s="1">
        <v>10</v>
      </c>
      <c r="G55" s="2" t="s">
        <v>27</v>
      </c>
    </row>
    <row r="56" spans="1:7" x14ac:dyDescent="0.2">
      <c r="A56" t="s">
        <v>3</v>
      </c>
      <c r="B56">
        <v>18</v>
      </c>
      <c r="C56">
        <v>20</v>
      </c>
      <c r="D56" t="s">
        <v>14</v>
      </c>
      <c r="E56" s="1">
        <f>(2800-1300)/2 + 1300</f>
        <v>2050</v>
      </c>
      <c r="F56" s="1">
        <v>10</v>
      </c>
      <c r="G56" s="2" t="s">
        <v>27</v>
      </c>
    </row>
    <row r="57" spans="1:7" x14ac:dyDescent="0.2">
      <c r="A57" t="s">
        <v>3</v>
      </c>
      <c r="B57">
        <v>18</v>
      </c>
      <c r="C57">
        <v>20</v>
      </c>
      <c r="D57" t="s">
        <v>13</v>
      </c>
      <c r="E57" s="1">
        <f>(3400-2700)/2+2700</f>
        <v>3050</v>
      </c>
      <c r="F57" s="1">
        <v>10</v>
      </c>
      <c r="G57" s="2" t="s">
        <v>27</v>
      </c>
    </row>
    <row r="58" spans="1:7" x14ac:dyDescent="0.2">
      <c r="A58" t="s">
        <v>1</v>
      </c>
      <c r="B58">
        <v>20</v>
      </c>
      <c r="C58">
        <v>50</v>
      </c>
      <c r="D58" t="s">
        <v>6</v>
      </c>
      <c r="E58" s="1">
        <v>85</v>
      </c>
      <c r="F58" s="1">
        <v>12</v>
      </c>
      <c r="G58" s="2" t="s">
        <v>30</v>
      </c>
    </row>
    <row r="59" spans="1:7" x14ac:dyDescent="0.2">
      <c r="A59" t="s">
        <v>3</v>
      </c>
      <c r="B59">
        <v>19</v>
      </c>
      <c r="C59">
        <v>48</v>
      </c>
      <c r="D59" t="s">
        <v>6</v>
      </c>
      <c r="E59" s="1">
        <v>140</v>
      </c>
      <c r="F59" s="1">
        <v>12</v>
      </c>
      <c r="G59" s="2" t="s">
        <v>30</v>
      </c>
    </row>
    <row r="60" spans="1:7" x14ac:dyDescent="0.2">
      <c r="A60" t="s">
        <v>1</v>
      </c>
      <c r="B60">
        <v>20</v>
      </c>
      <c r="C60">
        <v>50</v>
      </c>
      <c r="D60" t="s">
        <v>5</v>
      </c>
      <c r="E60" s="1">
        <v>219</v>
      </c>
      <c r="F60" s="1">
        <v>12</v>
      </c>
      <c r="G60" s="2" t="s">
        <v>30</v>
      </c>
    </row>
    <row r="61" spans="1:7" x14ac:dyDescent="0.2">
      <c r="A61" t="s">
        <v>3</v>
      </c>
      <c r="B61">
        <v>19</v>
      </c>
      <c r="C61">
        <v>48</v>
      </c>
      <c r="D61" t="s">
        <v>5</v>
      </c>
      <c r="E61" s="1">
        <v>275</v>
      </c>
      <c r="F61" s="1">
        <v>12</v>
      </c>
      <c r="G61" s="2" t="s">
        <v>30</v>
      </c>
    </row>
    <row r="62" spans="1:7" x14ac:dyDescent="0.2">
      <c r="A62" t="s">
        <v>1</v>
      </c>
      <c r="B62">
        <v>5</v>
      </c>
      <c r="C62">
        <v>10</v>
      </c>
      <c r="D62" t="s">
        <v>6</v>
      </c>
      <c r="E62" s="1">
        <v>199</v>
      </c>
      <c r="F62" s="1">
        <v>12</v>
      </c>
      <c r="G62" s="2" t="s">
        <v>30</v>
      </c>
    </row>
    <row r="63" spans="1:7" x14ac:dyDescent="0.2">
      <c r="A63" t="s">
        <v>3</v>
      </c>
      <c r="B63">
        <v>5</v>
      </c>
      <c r="C63">
        <v>10</v>
      </c>
      <c r="D63" t="s">
        <v>6</v>
      </c>
      <c r="E63" s="1">
        <v>195</v>
      </c>
      <c r="F63" s="1">
        <v>12</v>
      </c>
      <c r="G63" s="2" t="s">
        <v>30</v>
      </c>
    </row>
    <row r="64" spans="1:7" x14ac:dyDescent="0.2">
      <c r="A64" t="s">
        <v>1</v>
      </c>
      <c r="B64">
        <v>5</v>
      </c>
      <c r="C64">
        <v>10</v>
      </c>
      <c r="D64" t="s">
        <v>5</v>
      </c>
      <c r="E64" s="1">
        <v>342</v>
      </c>
      <c r="F64" s="1">
        <v>12</v>
      </c>
      <c r="G64" s="2" t="s">
        <v>30</v>
      </c>
    </row>
    <row r="65" spans="1:7" x14ac:dyDescent="0.2">
      <c r="A65" t="s">
        <v>3</v>
      </c>
      <c r="B65">
        <v>5</v>
      </c>
      <c r="C65">
        <v>10</v>
      </c>
      <c r="D65" t="s">
        <v>5</v>
      </c>
      <c r="E65" s="1">
        <v>474</v>
      </c>
      <c r="F65" s="1">
        <v>12</v>
      </c>
      <c r="G65" s="2" t="s">
        <v>30</v>
      </c>
    </row>
    <row r="66" spans="1:7" x14ac:dyDescent="0.2">
      <c r="A66" t="s">
        <v>1</v>
      </c>
      <c r="B66">
        <v>18</v>
      </c>
      <c r="C66">
        <v>30</v>
      </c>
      <c r="D66" t="s">
        <v>28</v>
      </c>
      <c r="E66" s="1">
        <v>5230</v>
      </c>
      <c r="F66" s="1">
        <v>20</v>
      </c>
      <c r="G66" s="2" t="s">
        <v>20</v>
      </c>
    </row>
    <row r="67" spans="1:7" x14ac:dyDescent="0.2">
      <c r="A67" t="s">
        <v>3</v>
      </c>
      <c r="B67">
        <v>18</v>
      </c>
      <c r="C67">
        <v>30</v>
      </c>
      <c r="D67" t="s">
        <v>28</v>
      </c>
      <c r="E67" s="1">
        <v>6000</v>
      </c>
      <c r="F67" s="1">
        <v>20</v>
      </c>
      <c r="G67" s="2" t="s">
        <v>20</v>
      </c>
    </row>
    <row r="68" spans="1:7" x14ac:dyDescent="0.2">
      <c r="A68" t="s">
        <v>1</v>
      </c>
      <c r="B68">
        <v>18</v>
      </c>
      <c r="C68">
        <v>28</v>
      </c>
      <c r="D68" t="s">
        <v>5</v>
      </c>
      <c r="E68" s="1">
        <v>425</v>
      </c>
      <c r="F68" s="1">
        <v>55</v>
      </c>
      <c r="G68" s="2" t="s">
        <v>15</v>
      </c>
    </row>
    <row r="69" spans="1:7" x14ac:dyDescent="0.2">
      <c r="A69" t="s">
        <v>3</v>
      </c>
      <c r="B69">
        <v>18</v>
      </c>
      <c r="C69">
        <v>27</v>
      </c>
      <c r="D69" t="s">
        <v>5</v>
      </c>
      <c r="E69" s="1">
        <v>517</v>
      </c>
      <c r="F69" s="1">
        <v>104</v>
      </c>
      <c r="G69" s="2" t="s">
        <v>15</v>
      </c>
    </row>
    <row r="70" spans="1:7" x14ac:dyDescent="0.2">
      <c r="A70" t="s">
        <v>1</v>
      </c>
      <c r="B70">
        <v>65</v>
      </c>
      <c r="C70">
        <v>86</v>
      </c>
      <c r="D70" t="s">
        <v>5</v>
      </c>
      <c r="E70" s="1">
        <v>363</v>
      </c>
      <c r="F70" s="1">
        <v>51</v>
      </c>
      <c r="G70" s="2" t="s">
        <v>15</v>
      </c>
    </row>
    <row r="71" spans="1:7" x14ac:dyDescent="0.2">
      <c r="A71" t="s">
        <v>3</v>
      </c>
      <c r="B71">
        <v>63</v>
      </c>
      <c r="C71">
        <v>84</v>
      </c>
      <c r="D71" t="s">
        <v>5</v>
      </c>
      <c r="E71" s="1">
        <v>520</v>
      </c>
      <c r="F71" s="1">
        <v>82</v>
      </c>
      <c r="G71" s="2" t="s">
        <v>15</v>
      </c>
    </row>
    <row r="72" spans="1:7" x14ac:dyDescent="0.2">
      <c r="A72" t="s">
        <v>1</v>
      </c>
      <c r="B72">
        <v>19</v>
      </c>
      <c r="C72">
        <v>24</v>
      </c>
      <c r="D72" t="s">
        <v>8</v>
      </c>
      <c r="E72">
        <v>496</v>
      </c>
      <c r="F72">
        <v>20</v>
      </c>
      <c r="G72" s="2" t="s">
        <v>16</v>
      </c>
    </row>
    <row r="73" spans="1:7" x14ac:dyDescent="0.2">
      <c r="A73" t="s">
        <v>1</v>
      </c>
      <c r="B73">
        <v>19</v>
      </c>
      <c r="C73">
        <v>24</v>
      </c>
      <c r="D73" t="s">
        <v>14</v>
      </c>
      <c r="E73">
        <v>1640</v>
      </c>
      <c r="F73">
        <v>20</v>
      </c>
      <c r="G73" s="2" t="s">
        <v>16</v>
      </c>
    </row>
    <row r="74" spans="1:7" x14ac:dyDescent="0.2">
      <c r="A74" t="s">
        <v>1</v>
      </c>
      <c r="B74">
        <v>19</v>
      </c>
      <c r="C74">
        <v>24</v>
      </c>
      <c r="D74" t="s">
        <v>13</v>
      </c>
      <c r="E74">
        <v>2486</v>
      </c>
      <c r="F74">
        <v>20</v>
      </c>
      <c r="G74" s="2" t="s">
        <v>16</v>
      </c>
    </row>
    <row r="75" spans="1:7" x14ac:dyDescent="0.2">
      <c r="A75" t="s">
        <v>3</v>
      </c>
      <c r="B75">
        <v>19</v>
      </c>
      <c r="C75">
        <v>24</v>
      </c>
      <c r="D75" t="s">
        <v>8</v>
      </c>
      <c r="E75">
        <v>582</v>
      </c>
      <c r="F75">
        <v>20</v>
      </c>
      <c r="G75" s="2" t="s">
        <v>16</v>
      </c>
    </row>
    <row r="76" spans="1:7" x14ac:dyDescent="0.2">
      <c r="A76" t="s">
        <v>3</v>
      </c>
      <c r="B76">
        <v>19</v>
      </c>
      <c r="C76">
        <v>24</v>
      </c>
      <c r="D76" t="s">
        <v>14</v>
      </c>
      <c r="E76">
        <v>1950</v>
      </c>
      <c r="F76">
        <v>20</v>
      </c>
      <c r="G76" s="2" t="s">
        <v>16</v>
      </c>
    </row>
    <row r="77" spans="1:7" x14ac:dyDescent="0.2">
      <c r="A77" t="s">
        <v>3</v>
      </c>
      <c r="B77">
        <v>19</v>
      </c>
      <c r="C77">
        <v>24</v>
      </c>
      <c r="D77" t="s">
        <v>13</v>
      </c>
      <c r="E77">
        <v>1994</v>
      </c>
      <c r="F77">
        <v>20</v>
      </c>
      <c r="G77" s="2" t="s">
        <v>16</v>
      </c>
    </row>
    <row r="78" spans="1:7" x14ac:dyDescent="0.2">
      <c r="A78" t="s">
        <v>1</v>
      </c>
      <c r="B78">
        <v>62</v>
      </c>
      <c r="C78">
        <v>79</v>
      </c>
      <c r="D78" t="s">
        <v>8</v>
      </c>
      <c r="E78">
        <v>442</v>
      </c>
      <c r="F78">
        <v>20</v>
      </c>
      <c r="G78" s="2" t="s">
        <v>16</v>
      </c>
    </row>
    <row r="79" spans="1:7" x14ac:dyDescent="0.2">
      <c r="A79" t="s">
        <v>1</v>
      </c>
      <c r="B79">
        <v>62</v>
      </c>
      <c r="C79">
        <v>79</v>
      </c>
      <c r="D79" t="s">
        <v>14</v>
      </c>
      <c r="E79">
        <v>1596</v>
      </c>
      <c r="F79">
        <v>20</v>
      </c>
      <c r="G79" s="2" t="s">
        <v>16</v>
      </c>
    </row>
    <row r="80" spans="1:7" x14ac:dyDescent="0.2">
      <c r="A80" t="s">
        <v>1</v>
      </c>
      <c r="B80">
        <v>62</v>
      </c>
      <c r="C80">
        <v>79</v>
      </c>
      <c r="D80" t="s">
        <v>13</v>
      </c>
      <c r="E80">
        <v>2436</v>
      </c>
      <c r="F80">
        <v>20</v>
      </c>
      <c r="G80" s="2" t="s">
        <v>16</v>
      </c>
    </row>
    <row r="81" spans="1:7" x14ac:dyDescent="0.2">
      <c r="A81" t="s">
        <v>3</v>
      </c>
      <c r="B81">
        <v>62</v>
      </c>
      <c r="C81">
        <v>79</v>
      </c>
      <c r="D81" t="s">
        <v>8</v>
      </c>
      <c r="E81">
        <v>412</v>
      </c>
      <c r="F81">
        <v>20</v>
      </c>
      <c r="G81" s="2" t="s">
        <v>16</v>
      </c>
    </row>
    <row r="82" spans="1:7" x14ac:dyDescent="0.2">
      <c r="A82" t="s">
        <v>3</v>
      </c>
      <c r="B82">
        <v>62</v>
      </c>
      <c r="C82">
        <v>79</v>
      </c>
      <c r="D82" t="s">
        <v>14</v>
      </c>
      <c r="E82">
        <v>1752</v>
      </c>
      <c r="F82">
        <v>20</v>
      </c>
      <c r="G82" s="2" t="s">
        <v>16</v>
      </c>
    </row>
    <row r="83" spans="1:7" x14ac:dyDescent="0.2">
      <c r="A83" t="s">
        <v>3</v>
      </c>
      <c r="B83">
        <v>62</v>
      </c>
      <c r="C83">
        <v>79</v>
      </c>
      <c r="D83" t="s">
        <v>13</v>
      </c>
      <c r="E83">
        <v>2716</v>
      </c>
      <c r="F83">
        <v>20</v>
      </c>
      <c r="G83" s="2" t="s">
        <v>16</v>
      </c>
    </row>
    <row r="84" spans="1:7" x14ac:dyDescent="0.2">
      <c r="A84" t="s">
        <v>4</v>
      </c>
      <c r="B84">
        <v>5</v>
      </c>
      <c r="C84">
        <v>8</v>
      </c>
      <c r="D84" t="s">
        <v>6</v>
      </c>
      <c r="E84" s="1">
        <v>193</v>
      </c>
      <c r="F84" s="1">
        <v>29</v>
      </c>
      <c r="G84" s="2" t="s">
        <v>17</v>
      </c>
    </row>
    <row r="85" spans="1:7" x14ac:dyDescent="0.2">
      <c r="A85" t="s">
        <v>4</v>
      </c>
      <c r="B85">
        <v>5</v>
      </c>
      <c r="C85">
        <v>8</v>
      </c>
      <c r="D85" t="s">
        <v>5</v>
      </c>
      <c r="E85" s="1">
        <v>377</v>
      </c>
      <c r="F85" s="1">
        <v>36</v>
      </c>
      <c r="G85" s="2" t="s">
        <v>17</v>
      </c>
    </row>
    <row r="86" spans="1:7" x14ac:dyDescent="0.2">
      <c r="A86" t="s">
        <v>1</v>
      </c>
      <c r="B86">
        <v>26</v>
      </c>
      <c r="C86">
        <v>39</v>
      </c>
      <c r="D86" t="s">
        <v>6</v>
      </c>
      <c r="E86" s="1">
        <v>68</v>
      </c>
      <c r="F86" s="1">
        <v>3.75</v>
      </c>
      <c r="G86" s="2" t="s">
        <v>18</v>
      </c>
    </row>
    <row r="87" spans="1:7" x14ac:dyDescent="0.2">
      <c r="A87" t="s">
        <v>3</v>
      </c>
      <c r="B87">
        <v>26</v>
      </c>
      <c r="C87">
        <v>39</v>
      </c>
      <c r="D87" t="s">
        <v>6</v>
      </c>
      <c r="E87" s="1">
        <v>126</v>
      </c>
      <c r="F87" s="1">
        <v>3.75</v>
      </c>
      <c r="G87" s="2" t="s">
        <v>18</v>
      </c>
    </row>
    <row r="88" spans="1:7" x14ac:dyDescent="0.2">
      <c r="A88" t="s">
        <v>1</v>
      </c>
      <c r="B88">
        <v>26</v>
      </c>
      <c r="C88">
        <v>39</v>
      </c>
      <c r="D88" t="s">
        <v>5</v>
      </c>
      <c r="E88" s="1">
        <v>136</v>
      </c>
      <c r="F88" s="1">
        <v>3.75</v>
      </c>
      <c r="G88" s="2" t="s">
        <v>18</v>
      </c>
    </row>
    <row r="89" spans="1:7" x14ac:dyDescent="0.2">
      <c r="A89" t="s">
        <v>3</v>
      </c>
      <c r="B89">
        <v>26</v>
      </c>
      <c r="C89">
        <v>39</v>
      </c>
      <c r="D89" t="s">
        <v>5</v>
      </c>
      <c r="E89" s="1">
        <v>238</v>
      </c>
      <c r="F89" s="1">
        <v>3.75</v>
      </c>
      <c r="G89" s="2" t="s">
        <v>18</v>
      </c>
    </row>
    <row r="90" spans="1:7" x14ac:dyDescent="0.2">
      <c r="A90" t="s">
        <v>1</v>
      </c>
      <c r="B90">
        <v>5</v>
      </c>
      <c r="C90">
        <v>5</v>
      </c>
      <c r="D90" t="s">
        <v>8</v>
      </c>
      <c r="E90" s="1">
        <v>816.5</v>
      </c>
      <c r="F90" s="1">
        <v>19</v>
      </c>
      <c r="G90" s="2" t="s">
        <v>21</v>
      </c>
    </row>
    <row r="91" spans="1:7" x14ac:dyDescent="0.2">
      <c r="A91" t="s">
        <v>1</v>
      </c>
      <c r="B91">
        <v>5</v>
      </c>
      <c r="C91">
        <v>5</v>
      </c>
      <c r="D91" t="s">
        <v>14</v>
      </c>
      <c r="E91" s="1">
        <v>2148.5</v>
      </c>
      <c r="F91" s="1">
        <v>19</v>
      </c>
      <c r="G91" s="2" t="s">
        <v>21</v>
      </c>
    </row>
    <row r="92" spans="1:7" x14ac:dyDescent="0.2">
      <c r="A92" t="s">
        <v>1</v>
      </c>
      <c r="B92">
        <v>5</v>
      </c>
      <c r="C92">
        <v>5</v>
      </c>
      <c r="D92" t="s">
        <v>13</v>
      </c>
      <c r="E92" s="1">
        <v>3077.5</v>
      </c>
      <c r="F92" s="1">
        <v>19</v>
      </c>
      <c r="G92" s="2" t="s">
        <v>21</v>
      </c>
    </row>
    <row r="93" spans="1:7" x14ac:dyDescent="0.2">
      <c r="A93" t="s">
        <v>1</v>
      </c>
      <c r="B93">
        <v>6</v>
      </c>
      <c r="C93">
        <f>B93</f>
        <v>6</v>
      </c>
      <c r="D93" t="s">
        <v>8</v>
      </c>
      <c r="E93" s="1">
        <v>729.5</v>
      </c>
      <c r="F93" s="1">
        <v>11</v>
      </c>
      <c r="G93" s="2" t="s">
        <v>21</v>
      </c>
    </row>
    <row r="94" spans="1:7" x14ac:dyDescent="0.2">
      <c r="A94" t="s">
        <v>1</v>
      </c>
      <c r="B94">
        <f>B93</f>
        <v>6</v>
      </c>
      <c r="C94">
        <f>B93</f>
        <v>6</v>
      </c>
      <c r="D94" t="s">
        <v>14</v>
      </c>
      <c r="E94" s="1">
        <v>2135.5</v>
      </c>
      <c r="F94" s="1">
        <f>F93</f>
        <v>11</v>
      </c>
      <c r="G94" s="2" t="s">
        <v>21</v>
      </c>
    </row>
    <row r="95" spans="1:7" x14ac:dyDescent="0.2">
      <c r="A95" t="s">
        <v>1</v>
      </c>
      <c r="B95">
        <f>B93</f>
        <v>6</v>
      </c>
      <c r="C95">
        <f>B93</f>
        <v>6</v>
      </c>
      <c r="D95" t="s">
        <v>13</v>
      </c>
      <c r="E95" s="1">
        <v>2930</v>
      </c>
      <c r="F95" s="1">
        <f>F93</f>
        <v>11</v>
      </c>
      <c r="G95" s="2" t="s">
        <v>21</v>
      </c>
    </row>
    <row r="96" spans="1:7" x14ac:dyDescent="0.2">
      <c r="A96" t="s">
        <v>1</v>
      </c>
      <c r="B96" s="3">
        <f>B93+1</f>
        <v>7</v>
      </c>
      <c r="C96" s="3">
        <f>B96</f>
        <v>7</v>
      </c>
      <c r="D96" t="s">
        <v>8</v>
      </c>
      <c r="E96" s="1">
        <v>704.5</v>
      </c>
      <c r="F96" s="1">
        <v>11</v>
      </c>
      <c r="G96" s="2" t="s">
        <v>21</v>
      </c>
    </row>
    <row r="97" spans="1:7" x14ac:dyDescent="0.2">
      <c r="A97" t="s">
        <v>1</v>
      </c>
      <c r="B97" s="3">
        <f>B96</f>
        <v>7</v>
      </c>
      <c r="C97" s="3">
        <f>B96</f>
        <v>7</v>
      </c>
      <c r="D97" t="s">
        <v>14</v>
      </c>
      <c r="E97" s="1">
        <v>2112.5</v>
      </c>
      <c r="F97" s="1">
        <f>F96</f>
        <v>11</v>
      </c>
      <c r="G97" s="2" t="s">
        <v>21</v>
      </c>
    </row>
    <row r="98" spans="1:7" x14ac:dyDescent="0.2">
      <c r="A98" t="s">
        <v>1</v>
      </c>
      <c r="B98" s="3">
        <f>B96</f>
        <v>7</v>
      </c>
      <c r="C98" s="3">
        <f>B96</f>
        <v>7</v>
      </c>
      <c r="D98" t="s">
        <v>13</v>
      </c>
      <c r="E98" s="1">
        <v>2935.5</v>
      </c>
      <c r="F98" s="1">
        <f>F96</f>
        <v>11</v>
      </c>
      <c r="G98" s="2" t="s">
        <v>21</v>
      </c>
    </row>
    <row r="99" spans="1:7" x14ac:dyDescent="0.2">
      <c r="A99" t="s">
        <v>1</v>
      </c>
      <c r="B99" s="3">
        <f>B96+1</f>
        <v>8</v>
      </c>
      <c r="C99" s="3">
        <f>B99</f>
        <v>8</v>
      </c>
      <c r="D99" t="s">
        <v>8</v>
      </c>
      <c r="E99" s="1">
        <v>691.5</v>
      </c>
      <c r="F99" s="1">
        <v>25</v>
      </c>
      <c r="G99" s="2" t="s">
        <v>21</v>
      </c>
    </row>
    <row r="100" spans="1:7" x14ac:dyDescent="0.2">
      <c r="A100" t="s">
        <v>1</v>
      </c>
      <c r="B100" s="3">
        <f>B99</f>
        <v>8</v>
      </c>
      <c r="C100" s="3">
        <f>B99</f>
        <v>8</v>
      </c>
      <c r="D100" t="s">
        <v>14</v>
      </c>
      <c r="E100" s="1">
        <v>2106</v>
      </c>
      <c r="F100" s="1">
        <f>F99</f>
        <v>25</v>
      </c>
      <c r="G100" s="2" t="s">
        <v>21</v>
      </c>
    </row>
    <row r="101" spans="1:7" x14ac:dyDescent="0.2">
      <c r="A101" t="s">
        <v>1</v>
      </c>
      <c r="B101" s="3">
        <f>B99</f>
        <v>8</v>
      </c>
      <c r="C101" s="3">
        <f>B99</f>
        <v>8</v>
      </c>
      <c r="D101" t="s">
        <v>13</v>
      </c>
      <c r="E101" s="1">
        <v>2919</v>
      </c>
      <c r="F101" s="1">
        <f>F99</f>
        <v>25</v>
      </c>
      <c r="G101" s="2" t="s">
        <v>21</v>
      </c>
    </row>
    <row r="102" spans="1:7" x14ac:dyDescent="0.2">
      <c r="A102" t="s">
        <v>1</v>
      </c>
      <c r="B102" s="3">
        <f>B99+1</f>
        <v>9</v>
      </c>
      <c r="C102" s="3">
        <f>B102</f>
        <v>9</v>
      </c>
      <c r="D102" t="s">
        <v>8</v>
      </c>
      <c r="E102" s="1">
        <v>696.5</v>
      </c>
      <c r="F102" s="4">
        <v>23</v>
      </c>
      <c r="G102" s="2" t="s">
        <v>21</v>
      </c>
    </row>
    <row r="103" spans="1:7" x14ac:dyDescent="0.2">
      <c r="A103" t="s">
        <v>1</v>
      </c>
      <c r="B103" s="3">
        <f>B102</f>
        <v>9</v>
      </c>
      <c r="C103" s="3">
        <f>B102</f>
        <v>9</v>
      </c>
      <c r="D103" t="s">
        <v>14</v>
      </c>
      <c r="E103" s="1">
        <v>2074.5</v>
      </c>
      <c r="F103" s="4">
        <f>F102</f>
        <v>23</v>
      </c>
      <c r="G103" s="2" t="s">
        <v>21</v>
      </c>
    </row>
    <row r="104" spans="1:7" x14ac:dyDescent="0.2">
      <c r="A104" t="s">
        <v>1</v>
      </c>
      <c r="B104" s="3">
        <f>B102</f>
        <v>9</v>
      </c>
      <c r="C104" s="3">
        <f>B102</f>
        <v>9</v>
      </c>
      <c r="D104" t="s">
        <v>13</v>
      </c>
      <c r="E104" s="1">
        <v>2820</v>
      </c>
      <c r="F104" s="4">
        <f>F102</f>
        <v>23</v>
      </c>
      <c r="G104" s="2" t="s">
        <v>21</v>
      </c>
    </row>
    <row r="105" spans="1:7" x14ac:dyDescent="0.2">
      <c r="A105" t="s">
        <v>1</v>
      </c>
      <c r="B105" s="3">
        <f>B102+1</f>
        <v>10</v>
      </c>
      <c r="C105" s="3">
        <f>B105</f>
        <v>10</v>
      </c>
      <c r="D105" t="s">
        <v>8</v>
      </c>
      <c r="E105" s="1">
        <v>697</v>
      </c>
      <c r="F105" s="1">
        <v>25</v>
      </c>
      <c r="G105" s="2" t="s">
        <v>21</v>
      </c>
    </row>
    <row r="106" spans="1:7" x14ac:dyDescent="0.2">
      <c r="A106" t="s">
        <v>1</v>
      </c>
      <c r="B106" s="3">
        <f>B105</f>
        <v>10</v>
      </c>
      <c r="C106" s="3">
        <f>B105</f>
        <v>10</v>
      </c>
      <c r="D106" t="s">
        <v>14</v>
      </c>
      <c r="E106" s="1">
        <v>2060.5</v>
      </c>
      <c r="F106" s="1">
        <v>25</v>
      </c>
      <c r="G106" s="2" t="s">
        <v>21</v>
      </c>
    </row>
    <row r="107" spans="1:7" x14ac:dyDescent="0.2">
      <c r="A107" t="s">
        <v>1</v>
      </c>
      <c r="B107" s="3">
        <f>B105</f>
        <v>10</v>
      </c>
      <c r="C107" s="3">
        <f>B105</f>
        <v>10</v>
      </c>
      <c r="D107" t="s">
        <v>13</v>
      </c>
      <c r="E107" s="1">
        <v>2822.5</v>
      </c>
      <c r="F107" s="1">
        <v>25</v>
      </c>
      <c r="G107" s="2" t="s">
        <v>21</v>
      </c>
    </row>
    <row r="108" spans="1:7" x14ac:dyDescent="0.2">
      <c r="A108" t="s">
        <v>1</v>
      </c>
      <c r="B108" s="3">
        <f>B105+1</f>
        <v>11</v>
      </c>
      <c r="C108" s="3">
        <f>B108</f>
        <v>11</v>
      </c>
      <c r="D108" t="s">
        <v>8</v>
      </c>
      <c r="E108" s="1">
        <v>650</v>
      </c>
      <c r="F108" s="1">
        <v>24</v>
      </c>
      <c r="G108" s="2" t="s">
        <v>21</v>
      </c>
    </row>
    <row r="109" spans="1:7" x14ac:dyDescent="0.2">
      <c r="A109" t="s">
        <v>1</v>
      </c>
      <c r="B109" s="3">
        <f>B108</f>
        <v>11</v>
      </c>
      <c r="C109" s="3">
        <f>B108</f>
        <v>11</v>
      </c>
      <c r="D109" t="s">
        <v>14</v>
      </c>
      <c r="E109" s="1">
        <v>1990</v>
      </c>
      <c r="F109" s="1">
        <v>24</v>
      </c>
      <c r="G109" s="2" t="s">
        <v>21</v>
      </c>
    </row>
    <row r="110" spans="1:7" x14ac:dyDescent="0.2">
      <c r="A110" t="s">
        <v>1</v>
      </c>
      <c r="B110" s="3">
        <f>B108</f>
        <v>11</v>
      </c>
      <c r="C110" s="3">
        <f>B108</f>
        <v>11</v>
      </c>
      <c r="D110" t="s">
        <v>13</v>
      </c>
      <c r="E110" s="1">
        <v>2725</v>
      </c>
      <c r="F110" s="1">
        <v>24</v>
      </c>
      <c r="G110" s="2" t="s">
        <v>21</v>
      </c>
    </row>
    <row r="111" spans="1:7" x14ac:dyDescent="0.2">
      <c r="A111" t="s">
        <v>1</v>
      </c>
      <c r="B111" s="3">
        <f>B108+1</f>
        <v>12</v>
      </c>
      <c r="C111" s="3">
        <f>B111</f>
        <v>12</v>
      </c>
      <c r="D111" t="s">
        <v>8</v>
      </c>
      <c r="E111" s="1">
        <v>624.5</v>
      </c>
      <c r="F111" s="1">
        <v>22</v>
      </c>
      <c r="G111" s="2" t="s">
        <v>21</v>
      </c>
    </row>
    <row r="112" spans="1:7" x14ac:dyDescent="0.2">
      <c r="A112" t="s">
        <v>1</v>
      </c>
      <c r="B112" s="3">
        <f>B111</f>
        <v>12</v>
      </c>
      <c r="C112" s="3">
        <f>B111</f>
        <v>12</v>
      </c>
      <c r="D112" t="s">
        <v>14</v>
      </c>
      <c r="E112" s="1">
        <v>1919</v>
      </c>
      <c r="F112" s="1">
        <v>22</v>
      </c>
      <c r="G112" s="2" t="s">
        <v>21</v>
      </c>
    </row>
    <row r="113" spans="1:7" x14ac:dyDescent="0.2">
      <c r="A113" t="s">
        <v>1</v>
      </c>
      <c r="B113" s="3">
        <f>B111</f>
        <v>12</v>
      </c>
      <c r="C113" s="3">
        <f>B111</f>
        <v>12</v>
      </c>
      <c r="D113" t="s">
        <v>13</v>
      </c>
      <c r="E113" s="1">
        <v>2678</v>
      </c>
      <c r="F113" s="1">
        <v>22</v>
      </c>
      <c r="G113" s="2" t="s">
        <v>21</v>
      </c>
    </row>
    <row r="114" spans="1:7" x14ac:dyDescent="0.2">
      <c r="A114" t="s">
        <v>1</v>
      </c>
      <c r="B114" s="3">
        <f>B111+1</f>
        <v>13</v>
      </c>
      <c r="C114" s="3">
        <f>B114</f>
        <v>13</v>
      </c>
      <c r="D114" t="s">
        <v>8</v>
      </c>
      <c r="E114" s="1">
        <v>576.5</v>
      </c>
      <c r="F114" s="1">
        <v>16</v>
      </c>
      <c r="G114" s="2" t="s">
        <v>21</v>
      </c>
    </row>
    <row r="115" spans="1:7" x14ac:dyDescent="0.2">
      <c r="A115" t="s">
        <v>1</v>
      </c>
      <c r="B115" s="3">
        <f>B114</f>
        <v>13</v>
      </c>
      <c r="C115" s="3">
        <f>B114</f>
        <v>13</v>
      </c>
      <c r="D115" t="s">
        <v>14</v>
      </c>
      <c r="E115" s="1">
        <v>1777.5</v>
      </c>
      <c r="F115" s="1">
        <v>16</v>
      </c>
      <c r="G115" s="2" t="s">
        <v>21</v>
      </c>
    </row>
    <row r="116" spans="1:7" x14ac:dyDescent="0.2">
      <c r="A116" t="s">
        <v>1</v>
      </c>
      <c r="B116" s="3">
        <f>B114</f>
        <v>13</v>
      </c>
      <c r="C116" s="3">
        <f>B114</f>
        <v>13</v>
      </c>
      <c r="D116" t="s">
        <v>13</v>
      </c>
      <c r="E116" s="1">
        <v>2568.5</v>
      </c>
      <c r="F116" s="1">
        <v>16</v>
      </c>
      <c r="G116" s="2" t="s">
        <v>21</v>
      </c>
    </row>
    <row r="117" spans="1:7" x14ac:dyDescent="0.2">
      <c r="A117" t="s">
        <v>1</v>
      </c>
      <c r="B117" s="3">
        <f>B114+1</f>
        <v>14</v>
      </c>
      <c r="C117" s="3">
        <f>B117</f>
        <v>14</v>
      </c>
      <c r="D117" t="s">
        <v>8</v>
      </c>
      <c r="E117" s="1">
        <v>597</v>
      </c>
      <c r="F117" s="1">
        <v>11</v>
      </c>
      <c r="G117" s="2" t="s">
        <v>21</v>
      </c>
    </row>
    <row r="118" spans="1:7" x14ac:dyDescent="0.2">
      <c r="A118" t="s">
        <v>1</v>
      </c>
      <c r="B118" s="3">
        <f>B117</f>
        <v>14</v>
      </c>
      <c r="C118" s="3">
        <f>B117</f>
        <v>14</v>
      </c>
      <c r="D118" t="s">
        <v>14</v>
      </c>
      <c r="E118" s="1">
        <v>1861.5</v>
      </c>
      <c r="F118" s="1">
        <v>11</v>
      </c>
      <c r="G118" s="2" t="s">
        <v>21</v>
      </c>
    </row>
    <row r="119" spans="1:7" x14ac:dyDescent="0.2">
      <c r="A119" t="s">
        <v>1</v>
      </c>
      <c r="B119" s="3">
        <f>B117</f>
        <v>14</v>
      </c>
      <c r="C119" s="3">
        <f>B117</f>
        <v>14</v>
      </c>
      <c r="D119" t="s">
        <v>13</v>
      </c>
      <c r="E119" s="1">
        <v>2607</v>
      </c>
      <c r="F119" s="1">
        <v>11</v>
      </c>
      <c r="G119" s="2" t="s">
        <v>21</v>
      </c>
    </row>
    <row r="120" spans="1:7" x14ac:dyDescent="0.2">
      <c r="A120" t="s">
        <v>1</v>
      </c>
      <c r="B120" s="3">
        <f>B117+1</f>
        <v>15</v>
      </c>
      <c r="C120" s="3">
        <f>B120</f>
        <v>15</v>
      </c>
      <c r="D120" t="s">
        <v>8</v>
      </c>
      <c r="E120" s="1">
        <v>520.5</v>
      </c>
      <c r="F120" s="1">
        <v>11</v>
      </c>
      <c r="G120" s="2" t="s">
        <v>21</v>
      </c>
    </row>
    <row r="121" spans="1:7" x14ac:dyDescent="0.2">
      <c r="A121" t="s">
        <v>1</v>
      </c>
      <c r="B121" s="3">
        <f>B120</f>
        <v>15</v>
      </c>
      <c r="C121" s="3">
        <f>B120</f>
        <v>15</v>
      </c>
      <c r="D121" t="s">
        <v>14</v>
      </c>
      <c r="E121" s="1">
        <v>1663</v>
      </c>
      <c r="F121" s="1">
        <v>11</v>
      </c>
      <c r="G121" s="2" t="s">
        <v>21</v>
      </c>
    </row>
    <row r="122" spans="1:7" x14ac:dyDescent="0.2">
      <c r="A122" t="s">
        <v>1</v>
      </c>
      <c r="B122" s="3">
        <f>B120</f>
        <v>15</v>
      </c>
      <c r="C122" s="3">
        <f>B120</f>
        <v>15</v>
      </c>
      <c r="D122" t="s">
        <v>13</v>
      </c>
      <c r="E122" s="1">
        <v>2359.5</v>
      </c>
      <c r="F122" s="1">
        <v>11</v>
      </c>
      <c r="G122" s="2" t="s">
        <v>21</v>
      </c>
    </row>
    <row r="123" spans="1:7" x14ac:dyDescent="0.2">
      <c r="A123" t="s">
        <v>1</v>
      </c>
      <c r="B123" s="3">
        <f>B120+1</f>
        <v>16</v>
      </c>
      <c r="C123" s="3">
        <f>B123</f>
        <v>16</v>
      </c>
      <c r="D123" t="s">
        <v>8</v>
      </c>
      <c r="E123" s="1">
        <v>387.5</v>
      </c>
      <c r="F123" s="1">
        <v>11</v>
      </c>
      <c r="G123" s="2" t="s">
        <v>21</v>
      </c>
    </row>
    <row r="124" spans="1:7" x14ac:dyDescent="0.2">
      <c r="A124" t="s">
        <v>1</v>
      </c>
      <c r="B124" s="3">
        <f>B123</f>
        <v>16</v>
      </c>
      <c r="C124" s="3">
        <f>B123</f>
        <v>16</v>
      </c>
      <c r="D124" t="s">
        <v>14</v>
      </c>
      <c r="E124" s="1">
        <v>1634.5</v>
      </c>
      <c r="F124" s="1">
        <v>11</v>
      </c>
      <c r="G124" s="2" t="s">
        <v>21</v>
      </c>
    </row>
    <row r="125" spans="1:7" x14ac:dyDescent="0.2">
      <c r="A125" t="s">
        <v>1</v>
      </c>
      <c r="B125" s="3">
        <f>B123</f>
        <v>16</v>
      </c>
      <c r="C125" s="3">
        <f>B123</f>
        <v>16</v>
      </c>
      <c r="D125" t="s">
        <v>13</v>
      </c>
      <c r="E125" s="1">
        <v>2392</v>
      </c>
      <c r="F125" s="1">
        <v>11</v>
      </c>
      <c r="G125" s="2" t="s">
        <v>21</v>
      </c>
    </row>
    <row r="126" spans="1:7" x14ac:dyDescent="0.2">
      <c r="A126" t="s">
        <v>1</v>
      </c>
      <c r="B126" s="3">
        <f>B123+1</f>
        <v>17</v>
      </c>
      <c r="C126" s="3">
        <f>B126</f>
        <v>17</v>
      </c>
      <c r="D126" t="s">
        <v>8</v>
      </c>
      <c r="E126" s="1">
        <v>501</v>
      </c>
      <c r="F126" s="1">
        <v>10</v>
      </c>
      <c r="G126" s="2" t="s">
        <v>21</v>
      </c>
    </row>
    <row r="127" spans="1:7" x14ac:dyDescent="0.2">
      <c r="A127" t="s">
        <v>1</v>
      </c>
      <c r="B127" s="3">
        <f>B126</f>
        <v>17</v>
      </c>
      <c r="C127" s="3">
        <f>B126</f>
        <v>17</v>
      </c>
      <c r="D127" t="s">
        <v>14</v>
      </c>
      <c r="E127" s="1">
        <v>1604</v>
      </c>
      <c r="F127" s="1">
        <v>10</v>
      </c>
      <c r="G127" s="2" t="s">
        <v>21</v>
      </c>
    </row>
    <row r="128" spans="1:7" x14ac:dyDescent="0.2">
      <c r="A128" t="s">
        <v>1</v>
      </c>
      <c r="B128" s="3">
        <f>B126</f>
        <v>17</v>
      </c>
      <c r="C128" s="3">
        <f>B126</f>
        <v>17</v>
      </c>
      <c r="D128" t="s">
        <v>13</v>
      </c>
      <c r="E128" s="1">
        <v>2398</v>
      </c>
      <c r="F128" s="1">
        <v>10</v>
      </c>
      <c r="G128" s="2" t="s">
        <v>21</v>
      </c>
    </row>
    <row r="129" spans="1:7" x14ac:dyDescent="0.2">
      <c r="A129" t="s">
        <v>1</v>
      </c>
      <c r="B129" s="3">
        <f>B126+1</f>
        <v>18</v>
      </c>
      <c r="C129" s="3">
        <f>B129</f>
        <v>18</v>
      </c>
      <c r="D129" t="s">
        <v>8</v>
      </c>
      <c r="E129" s="1">
        <v>510</v>
      </c>
      <c r="F129" s="1">
        <v>10</v>
      </c>
      <c r="G129" s="2" t="s">
        <v>21</v>
      </c>
    </row>
    <row r="130" spans="1:7" x14ac:dyDescent="0.2">
      <c r="A130" t="s">
        <v>1</v>
      </c>
      <c r="B130" s="3">
        <f>B129</f>
        <v>18</v>
      </c>
      <c r="C130" s="3">
        <f>B129</f>
        <v>18</v>
      </c>
      <c r="D130" t="s">
        <v>14</v>
      </c>
      <c r="E130" s="1">
        <v>1585</v>
      </c>
      <c r="F130" s="1">
        <v>10</v>
      </c>
      <c r="G130" s="2" t="s">
        <v>21</v>
      </c>
    </row>
    <row r="131" spans="1:7" x14ac:dyDescent="0.2">
      <c r="A131" t="s">
        <v>1</v>
      </c>
      <c r="B131" s="3">
        <f>B129</f>
        <v>18</v>
      </c>
      <c r="C131" s="3">
        <f>B129</f>
        <v>18</v>
      </c>
      <c r="D131" t="s">
        <v>13</v>
      </c>
      <c r="E131" s="1">
        <v>2337.5</v>
      </c>
      <c r="F131" s="1">
        <v>10</v>
      </c>
      <c r="G131" s="2" t="s">
        <v>21</v>
      </c>
    </row>
    <row r="132" spans="1:7" x14ac:dyDescent="0.2">
      <c r="A132" t="s">
        <v>1</v>
      </c>
      <c r="B132">
        <v>19</v>
      </c>
      <c r="C132">
        <v>50</v>
      </c>
      <c r="D132" t="s">
        <v>8</v>
      </c>
      <c r="E132" s="1">
        <v>507.5</v>
      </c>
      <c r="F132" s="1">
        <v>29</v>
      </c>
      <c r="G132" s="2" t="s">
        <v>21</v>
      </c>
    </row>
    <row r="133" spans="1:7" x14ac:dyDescent="0.2">
      <c r="A133" t="s">
        <v>1</v>
      </c>
      <c r="B133">
        <v>19</v>
      </c>
      <c r="C133">
        <v>50</v>
      </c>
      <c r="D133" t="s">
        <v>14</v>
      </c>
      <c r="E133" s="1">
        <v>1597.5</v>
      </c>
      <c r="F133" s="1">
        <v>29</v>
      </c>
      <c r="G133" s="2" t="s">
        <v>21</v>
      </c>
    </row>
    <row r="134" spans="1:7" x14ac:dyDescent="0.2">
      <c r="A134" t="s">
        <v>1</v>
      </c>
      <c r="B134">
        <v>19</v>
      </c>
      <c r="C134">
        <v>50</v>
      </c>
      <c r="D134" t="s">
        <v>13</v>
      </c>
      <c r="E134" s="1">
        <v>2271</v>
      </c>
      <c r="F134" s="1">
        <v>29</v>
      </c>
      <c r="G134" s="2" t="s">
        <v>21</v>
      </c>
    </row>
    <row r="135" spans="1:7" x14ac:dyDescent="0.2">
      <c r="A135" t="s">
        <v>3</v>
      </c>
      <c r="B135">
        <v>5</v>
      </c>
      <c r="C135">
        <v>5</v>
      </c>
      <c r="D135" t="s">
        <v>8</v>
      </c>
      <c r="E135" s="1">
        <v>845</v>
      </c>
      <c r="F135" s="1">
        <v>13</v>
      </c>
      <c r="G135" s="2" t="s">
        <v>21</v>
      </c>
    </row>
    <row r="136" spans="1:7" x14ac:dyDescent="0.2">
      <c r="A136" t="s">
        <v>3</v>
      </c>
      <c r="B136">
        <v>5</v>
      </c>
      <c r="C136">
        <v>5</v>
      </c>
      <c r="D136" t="s">
        <v>14</v>
      </c>
      <c r="E136" s="1">
        <v>2178</v>
      </c>
      <c r="F136" s="1">
        <v>13</v>
      </c>
      <c r="G136" s="2" t="s">
        <v>21</v>
      </c>
    </row>
    <row r="137" spans="1:7" x14ac:dyDescent="0.2">
      <c r="A137" t="s">
        <v>3</v>
      </c>
      <c r="B137">
        <v>5</v>
      </c>
      <c r="C137">
        <v>5</v>
      </c>
      <c r="D137" t="s">
        <v>13</v>
      </c>
      <c r="E137" s="1">
        <v>3012.5</v>
      </c>
      <c r="F137" s="1">
        <v>13</v>
      </c>
      <c r="G137" s="2" t="s">
        <v>21</v>
      </c>
    </row>
    <row r="138" spans="1:7" x14ac:dyDescent="0.2">
      <c r="A138" t="s">
        <v>3</v>
      </c>
      <c r="B138">
        <v>6</v>
      </c>
      <c r="C138">
        <f>B138</f>
        <v>6</v>
      </c>
      <c r="D138" t="s">
        <v>8</v>
      </c>
      <c r="E138" s="1">
        <v>798</v>
      </c>
      <c r="F138" s="1">
        <v>16</v>
      </c>
      <c r="G138" s="2" t="s">
        <v>21</v>
      </c>
    </row>
    <row r="139" spans="1:7" x14ac:dyDescent="0.2">
      <c r="A139" t="s">
        <v>3</v>
      </c>
      <c r="B139">
        <f>B138</f>
        <v>6</v>
      </c>
      <c r="C139">
        <f>B138</f>
        <v>6</v>
      </c>
      <c r="D139" t="s">
        <v>14</v>
      </c>
      <c r="E139" s="1">
        <v>2122</v>
      </c>
      <c r="F139" s="1">
        <v>16</v>
      </c>
      <c r="G139" s="2" t="s">
        <v>21</v>
      </c>
    </row>
    <row r="140" spans="1:7" x14ac:dyDescent="0.2">
      <c r="A140" t="s">
        <v>3</v>
      </c>
      <c r="B140">
        <f>B138</f>
        <v>6</v>
      </c>
      <c r="C140">
        <f>B138</f>
        <v>6</v>
      </c>
      <c r="D140" t="s">
        <v>13</v>
      </c>
      <c r="E140" s="1">
        <v>3108.5</v>
      </c>
      <c r="F140" s="1">
        <v>16</v>
      </c>
      <c r="G140" s="2" t="s">
        <v>21</v>
      </c>
    </row>
    <row r="141" spans="1:7" x14ac:dyDescent="0.2">
      <c r="A141" t="s">
        <v>3</v>
      </c>
      <c r="B141" s="3">
        <f>B138+1</f>
        <v>7</v>
      </c>
      <c r="C141" s="3">
        <f>B141</f>
        <v>7</v>
      </c>
      <c r="D141" t="s">
        <v>8</v>
      </c>
      <c r="E141" s="1">
        <v>767</v>
      </c>
      <c r="F141" s="1">
        <v>24</v>
      </c>
      <c r="G141" s="2" t="s">
        <v>21</v>
      </c>
    </row>
    <row r="142" spans="1:7" x14ac:dyDescent="0.2">
      <c r="A142" t="s">
        <v>3</v>
      </c>
      <c r="B142" s="3">
        <f>B141</f>
        <v>7</v>
      </c>
      <c r="C142" s="3">
        <f>B141</f>
        <v>7</v>
      </c>
      <c r="D142" t="s">
        <v>14</v>
      </c>
      <c r="E142" s="1">
        <v>2152.5</v>
      </c>
      <c r="F142" s="1">
        <v>24</v>
      </c>
      <c r="G142" s="2" t="s">
        <v>21</v>
      </c>
    </row>
    <row r="143" spans="1:7" x14ac:dyDescent="0.2">
      <c r="A143" t="s">
        <v>3</v>
      </c>
      <c r="B143" s="3">
        <f>B141</f>
        <v>7</v>
      </c>
      <c r="C143" s="3">
        <f>B141</f>
        <v>7</v>
      </c>
      <c r="D143" t="s">
        <v>13</v>
      </c>
      <c r="E143" s="1">
        <v>3031.5</v>
      </c>
      <c r="F143" s="1">
        <v>24</v>
      </c>
      <c r="G143" s="2" t="s">
        <v>21</v>
      </c>
    </row>
    <row r="144" spans="1:7" x14ac:dyDescent="0.2">
      <c r="A144" t="s">
        <v>3</v>
      </c>
      <c r="B144" s="3">
        <f>B141+1</f>
        <v>8</v>
      </c>
      <c r="C144" s="3">
        <f>B144</f>
        <v>8</v>
      </c>
      <c r="D144" t="s">
        <v>8</v>
      </c>
      <c r="E144" s="1">
        <v>767</v>
      </c>
      <c r="F144" s="1">
        <v>11</v>
      </c>
      <c r="G144" s="2" t="s">
        <v>21</v>
      </c>
    </row>
    <row r="145" spans="1:7" x14ac:dyDescent="0.2">
      <c r="A145" t="s">
        <v>3</v>
      </c>
      <c r="B145" s="3">
        <f>B144</f>
        <v>8</v>
      </c>
      <c r="C145" s="3">
        <f>B144</f>
        <v>8</v>
      </c>
      <c r="D145" t="s">
        <v>14</v>
      </c>
      <c r="E145" s="1">
        <v>2135.5</v>
      </c>
      <c r="F145" s="1">
        <v>11</v>
      </c>
      <c r="G145" s="2" t="s">
        <v>21</v>
      </c>
    </row>
    <row r="146" spans="1:7" x14ac:dyDescent="0.2">
      <c r="A146" t="s">
        <v>3</v>
      </c>
      <c r="B146" s="3">
        <f>B144</f>
        <v>8</v>
      </c>
      <c r="C146" s="3">
        <f>B144</f>
        <v>8</v>
      </c>
      <c r="D146" t="s">
        <v>13</v>
      </c>
      <c r="E146" s="1">
        <v>2992.5</v>
      </c>
      <c r="F146" s="1">
        <v>11</v>
      </c>
      <c r="G146" s="2" t="s">
        <v>21</v>
      </c>
    </row>
    <row r="147" spans="1:7" x14ac:dyDescent="0.2">
      <c r="A147" t="s">
        <v>3</v>
      </c>
      <c r="B147" s="3">
        <f>B144+1</f>
        <v>9</v>
      </c>
      <c r="C147" s="3">
        <f>B147</f>
        <v>9</v>
      </c>
      <c r="D147" t="s">
        <v>8</v>
      </c>
      <c r="E147" s="1">
        <v>759</v>
      </c>
      <c r="F147" s="1">
        <v>25</v>
      </c>
      <c r="G147" s="2" t="s">
        <v>21</v>
      </c>
    </row>
    <row r="148" spans="1:7" x14ac:dyDescent="0.2">
      <c r="A148" t="s">
        <v>3</v>
      </c>
      <c r="B148" s="3">
        <f>B147</f>
        <v>9</v>
      </c>
      <c r="C148" s="3">
        <f>B147</f>
        <v>9</v>
      </c>
      <c r="D148" t="s">
        <v>14</v>
      </c>
      <c r="E148" s="1">
        <v>2155.5</v>
      </c>
      <c r="F148" s="1">
        <v>25</v>
      </c>
      <c r="G148" s="2" t="s">
        <v>21</v>
      </c>
    </row>
    <row r="149" spans="1:7" x14ac:dyDescent="0.2">
      <c r="A149" t="s">
        <v>3</v>
      </c>
      <c r="B149" s="3">
        <f>B147</f>
        <v>9</v>
      </c>
      <c r="C149" s="3">
        <f>B147</f>
        <v>9</v>
      </c>
      <c r="D149" t="s">
        <v>13</v>
      </c>
      <c r="E149" s="1">
        <v>2962</v>
      </c>
      <c r="F149" s="1">
        <v>25</v>
      </c>
      <c r="G149" s="2" t="s">
        <v>21</v>
      </c>
    </row>
    <row r="150" spans="1:7" x14ac:dyDescent="0.2">
      <c r="A150" t="s">
        <v>3</v>
      </c>
      <c r="B150" s="3">
        <f>B147+1</f>
        <v>10</v>
      </c>
      <c r="C150" s="3">
        <f>B150</f>
        <v>10</v>
      </c>
      <c r="D150" t="s">
        <v>8</v>
      </c>
      <c r="E150" s="1">
        <v>754.5</v>
      </c>
      <c r="F150" s="1">
        <v>14</v>
      </c>
      <c r="G150" s="2" t="s">
        <v>21</v>
      </c>
    </row>
    <row r="151" spans="1:7" x14ac:dyDescent="0.2">
      <c r="A151" t="s">
        <v>3</v>
      </c>
      <c r="B151" s="3">
        <f>B150</f>
        <v>10</v>
      </c>
      <c r="C151" s="3">
        <f>B150</f>
        <v>10</v>
      </c>
      <c r="D151" t="s">
        <v>14</v>
      </c>
      <c r="E151" s="1">
        <v>2116.5</v>
      </c>
      <c r="F151" s="1">
        <v>14</v>
      </c>
      <c r="G151" s="2" t="s">
        <v>21</v>
      </c>
    </row>
    <row r="152" spans="1:7" x14ac:dyDescent="0.2">
      <c r="A152" t="s">
        <v>3</v>
      </c>
      <c r="B152" s="3">
        <f>B150</f>
        <v>10</v>
      </c>
      <c r="C152" s="3">
        <f>B150</f>
        <v>10</v>
      </c>
      <c r="D152" t="s">
        <v>13</v>
      </c>
      <c r="E152" s="1">
        <v>2885</v>
      </c>
      <c r="F152" s="1">
        <v>14</v>
      </c>
      <c r="G152" s="2" t="s">
        <v>21</v>
      </c>
    </row>
    <row r="153" spans="1:7" x14ac:dyDescent="0.2">
      <c r="A153" t="s">
        <v>3</v>
      </c>
      <c r="B153" s="3">
        <f>B150+1</f>
        <v>11</v>
      </c>
      <c r="C153" s="3">
        <f>B153</f>
        <v>11</v>
      </c>
      <c r="D153" t="s">
        <v>8</v>
      </c>
      <c r="E153" s="1">
        <v>723.5</v>
      </c>
      <c r="F153" s="1">
        <v>19</v>
      </c>
      <c r="G153" s="2" t="s">
        <v>21</v>
      </c>
    </row>
    <row r="154" spans="1:7" x14ac:dyDescent="0.2">
      <c r="A154" t="s">
        <v>3</v>
      </c>
      <c r="B154" s="3">
        <f>B153</f>
        <v>11</v>
      </c>
      <c r="C154" s="3">
        <f>B153</f>
        <v>11</v>
      </c>
      <c r="D154" t="s">
        <v>14</v>
      </c>
      <c r="E154" s="1">
        <v>2095</v>
      </c>
      <c r="F154" s="1">
        <v>19</v>
      </c>
      <c r="G154" s="2" t="s">
        <v>21</v>
      </c>
    </row>
    <row r="155" spans="1:7" x14ac:dyDescent="0.2">
      <c r="A155" t="s">
        <v>3</v>
      </c>
      <c r="B155" s="3">
        <f>B153</f>
        <v>11</v>
      </c>
      <c r="C155" s="3">
        <f>B153</f>
        <v>11</v>
      </c>
      <c r="D155" t="s">
        <v>13</v>
      </c>
      <c r="E155" s="1">
        <v>2814.5</v>
      </c>
      <c r="F155" s="1">
        <v>19</v>
      </c>
      <c r="G155" s="2" t="s">
        <v>21</v>
      </c>
    </row>
    <row r="156" spans="1:7" x14ac:dyDescent="0.2">
      <c r="A156" t="s">
        <v>3</v>
      </c>
      <c r="B156" s="3">
        <f>B153+1</f>
        <v>12</v>
      </c>
      <c r="C156" s="3">
        <f>B156</f>
        <v>12</v>
      </c>
      <c r="D156" t="s">
        <v>8</v>
      </c>
      <c r="E156" s="1">
        <v>689</v>
      </c>
      <c r="F156" s="1">
        <v>21</v>
      </c>
      <c r="G156" s="2" t="s">
        <v>21</v>
      </c>
    </row>
    <row r="157" spans="1:7" x14ac:dyDescent="0.2">
      <c r="A157" t="s">
        <v>3</v>
      </c>
      <c r="B157" s="3">
        <f>B156</f>
        <v>12</v>
      </c>
      <c r="C157" s="3">
        <f>B156</f>
        <v>12</v>
      </c>
      <c r="D157" t="s">
        <v>14</v>
      </c>
      <c r="E157" s="1">
        <v>2048</v>
      </c>
      <c r="F157" s="1">
        <v>21</v>
      </c>
      <c r="G157" s="2" t="s">
        <v>21</v>
      </c>
    </row>
    <row r="158" spans="1:7" x14ac:dyDescent="0.2">
      <c r="A158" t="s">
        <v>3</v>
      </c>
      <c r="B158" s="3">
        <f>B156</f>
        <v>12</v>
      </c>
      <c r="C158" s="3">
        <f>B156</f>
        <v>12</v>
      </c>
      <c r="D158" t="s">
        <v>13</v>
      </c>
      <c r="E158" s="1">
        <v>2811.5</v>
      </c>
      <c r="F158" s="1">
        <v>21</v>
      </c>
      <c r="G158" s="2" t="s">
        <v>21</v>
      </c>
    </row>
    <row r="159" spans="1:7" x14ac:dyDescent="0.2">
      <c r="A159" t="s">
        <v>3</v>
      </c>
      <c r="B159" s="3">
        <f>B156+1</f>
        <v>13</v>
      </c>
      <c r="C159" s="3">
        <f>B159</f>
        <v>13</v>
      </c>
      <c r="D159" t="s">
        <v>8</v>
      </c>
      <c r="E159" s="1">
        <v>692.5</v>
      </c>
      <c r="F159" s="1">
        <v>13</v>
      </c>
      <c r="G159" s="2" t="s">
        <v>21</v>
      </c>
    </row>
    <row r="160" spans="1:7" x14ac:dyDescent="0.2">
      <c r="A160" t="s">
        <v>3</v>
      </c>
      <c r="B160" s="3">
        <f>B159</f>
        <v>13</v>
      </c>
      <c r="C160" s="3">
        <f>B159</f>
        <v>13</v>
      </c>
      <c r="D160" t="s">
        <v>14</v>
      </c>
      <c r="E160" s="1">
        <v>2036.5</v>
      </c>
      <c r="F160" s="1">
        <v>13</v>
      </c>
      <c r="G160" s="2" t="s">
        <v>21</v>
      </c>
    </row>
    <row r="161" spans="1:7" x14ac:dyDescent="0.2">
      <c r="A161" t="s">
        <v>3</v>
      </c>
      <c r="B161" s="3">
        <f>B159</f>
        <v>13</v>
      </c>
      <c r="C161" s="3">
        <f>B159</f>
        <v>13</v>
      </c>
      <c r="D161" t="s">
        <v>13</v>
      </c>
      <c r="E161" s="1">
        <v>2776</v>
      </c>
      <c r="F161" s="1">
        <v>13</v>
      </c>
      <c r="G161" s="2" t="s">
        <v>21</v>
      </c>
    </row>
    <row r="162" spans="1:7" x14ac:dyDescent="0.2">
      <c r="A162" t="s">
        <v>3</v>
      </c>
      <c r="B162" s="3">
        <f>B159+1</f>
        <v>14</v>
      </c>
      <c r="C162" s="3">
        <f>B162</f>
        <v>14</v>
      </c>
      <c r="D162" t="s">
        <v>8</v>
      </c>
      <c r="E162" s="1">
        <v>654</v>
      </c>
      <c r="F162" s="1">
        <v>10</v>
      </c>
      <c r="G162" s="2" t="s">
        <v>21</v>
      </c>
    </row>
    <row r="163" spans="1:7" x14ac:dyDescent="0.2">
      <c r="A163" t="s">
        <v>3</v>
      </c>
      <c r="B163" s="3">
        <f>B162</f>
        <v>14</v>
      </c>
      <c r="C163" s="3">
        <f>B162</f>
        <v>14</v>
      </c>
      <c r="D163" t="s">
        <v>14</v>
      </c>
      <c r="E163" s="1">
        <v>1942.5</v>
      </c>
      <c r="F163" s="1">
        <v>10</v>
      </c>
      <c r="G163" s="2" t="s">
        <v>21</v>
      </c>
    </row>
    <row r="164" spans="1:7" x14ac:dyDescent="0.2">
      <c r="A164" t="s">
        <v>3</v>
      </c>
      <c r="B164" s="3">
        <f>B162</f>
        <v>14</v>
      </c>
      <c r="C164" s="3">
        <f>B162</f>
        <v>14</v>
      </c>
      <c r="D164" t="s">
        <v>13</v>
      </c>
      <c r="E164" s="1">
        <v>2668.5</v>
      </c>
      <c r="F164" s="1">
        <v>10</v>
      </c>
      <c r="G164" s="2" t="s">
        <v>21</v>
      </c>
    </row>
    <row r="165" spans="1:7" x14ac:dyDescent="0.2">
      <c r="A165" t="s">
        <v>3</v>
      </c>
      <c r="B165" s="3">
        <f>B162+1</f>
        <v>15</v>
      </c>
      <c r="C165" s="3">
        <f>B165</f>
        <v>15</v>
      </c>
      <c r="D165" t="s">
        <v>8</v>
      </c>
      <c r="E165" s="1">
        <v>639</v>
      </c>
      <c r="F165" s="1">
        <v>11</v>
      </c>
      <c r="G165" s="2" t="s">
        <v>21</v>
      </c>
    </row>
    <row r="166" spans="1:7" x14ac:dyDescent="0.2">
      <c r="A166" t="s">
        <v>3</v>
      </c>
      <c r="B166" s="3">
        <f>B165</f>
        <v>15</v>
      </c>
      <c r="C166" s="3">
        <f>B165</f>
        <v>15</v>
      </c>
      <c r="D166" t="s">
        <v>14</v>
      </c>
      <c r="E166" s="1">
        <v>1915</v>
      </c>
      <c r="F166" s="1">
        <v>11</v>
      </c>
      <c r="G166" s="2" t="s">
        <v>21</v>
      </c>
    </row>
    <row r="167" spans="1:7" x14ac:dyDescent="0.2">
      <c r="A167" t="s">
        <v>3</v>
      </c>
      <c r="B167" s="3">
        <f>B165</f>
        <v>15</v>
      </c>
      <c r="C167" s="3">
        <f>B165</f>
        <v>15</v>
      </c>
      <c r="D167" t="s">
        <v>13</v>
      </c>
      <c r="E167" s="1">
        <v>2593</v>
      </c>
      <c r="F167" s="1">
        <v>11</v>
      </c>
      <c r="G167" s="2" t="s">
        <v>21</v>
      </c>
    </row>
    <row r="168" spans="1:7" x14ac:dyDescent="0.2">
      <c r="A168" t="s">
        <v>3</v>
      </c>
      <c r="B168" s="3">
        <f>B165+1</f>
        <v>16</v>
      </c>
      <c r="C168" s="3">
        <f>B168</f>
        <v>16</v>
      </c>
      <c r="D168" t="s">
        <v>8</v>
      </c>
      <c r="E168" s="1">
        <v>637</v>
      </c>
      <c r="F168" s="1">
        <v>11</v>
      </c>
      <c r="G168" s="2" t="s">
        <v>21</v>
      </c>
    </row>
    <row r="169" spans="1:7" x14ac:dyDescent="0.2">
      <c r="A169" t="s">
        <v>3</v>
      </c>
      <c r="B169" s="3">
        <f>B168</f>
        <v>16</v>
      </c>
      <c r="C169" s="3">
        <f>B168</f>
        <v>16</v>
      </c>
      <c r="D169" t="s">
        <v>14</v>
      </c>
      <c r="E169" s="1">
        <v>1967.5</v>
      </c>
      <c r="F169" s="1">
        <v>11</v>
      </c>
      <c r="G169" s="2" t="s">
        <v>21</v>
      </c>
    </row>
    <row r="170" spans="1:7" x14ac:dyDescent="0.2">
      <c r="A170" t="s">
        <v>3</v>
      </c>
      <c r="B170" s="3">
        <f>B168</f>
        <v>16</v>
      </c>
      <c r="C170" s="3">
        <f>B168</f>
        <v>16</v>
      </c>
      <c r="D170" t="s">
        <v>13</v>
      </c>
      <c r="E170" s="1">
        <v>2648.5</v>
      </c>
      <c r="F170" s="1">
        <v>11</v>
      </c>
      <c r="G170" s="2" t="s">
        <v>21</v>
      </c>
    </row>
    <row r="171" spans="1:7" x14ac:dyDescent="0.2">
      <c r="A171" t="s">
        <v>3</v>
      </c>
      <c r="B171" s="3">
        <f>B168+1</f>
        <v>17</v>
      </c>
      <c r="C171" s="3">
        <f>B171</f>
        <v>17</v>
      </c>
      <c r="D171" t="s">
        <v>8</v>
      </c>
      <c r="E171" s="1">
        <v>656</v>
      </c>
      <c r="F171" s="1">
        <v>9</v>
      </c>
      <c r="G171" s="2" t="s">
        <v>21</v>
      </c>
    </row>
    <row r="172" spans="1:7" x14ac:dyDescent="0.2">
      <c r="A172" t="s">
        <v>3</v>
      </c>
      <c r="B172" s="3">
        <f>B171</f>
        <v>17</v>
      </c>
      <c r="C172" s="3">
        <f>B171</f>
        <v>17</v>
      </c>
      <c r="D172" t="s">
        <v>14</v>
      </c>
      <c r="E172" s="1">
        <v>1941.5</v>
      </c>
      <c r="F172" s="1">
        <v>9</v>
      </c>
      <c r="G172" s="2" t="s">
        <v>21</v>
      </c>
    </row>
    <row r="173" spans="1:7" x14ac:dyDescent="0.2">
      <c r="A173" t="s">
        <v>3</v>
      </c>
      <c r="B173" s="3">
        <f>B171</f>
        <v>17</v>
      </c>
      <c r="C173" s="3">
        <f>B171</f>
        <v>17</v>
      </c>
      <c r="D173" t="s">
        <v>13</v>
      </c>
      <c r="E173" s="1">
        <v>2642.5</v>
      </c>
      <c r="F173" s="1">
        <v>9</v>
      </c>
      <c r="G173" s="2" t="s">
        <v>21</v>
      </c>
    </row>
    <row r="174" spans="1:7" x14ac:dyDescent="0.2">
      <c r="A174" t="s">
        <v>3</v>
      </c>
      <c r="B174" s="3">
        <f>B171+1</f>
        <v>18</v>
      </c>
      <c r="C174" s="3">
        <f>B174</f>
        <v>18</v>
      </c>
      <c r="D174" t="s">
        <v>8</v>
      </c>
      <c r="E174" s="1">
        <v>675</v>
      </c>
      <c r="F174" s="1">
        <v>10</v>
      </c>
      <c r="G174" s="2" t="s">
        <v>21</v>
      </c>
    </row>
    <row r="175" spans="1:7" x14ac:dyDescent="0.2">
      <c r="A175" t="s">
        <v>3</v>
      </c>
      <c r="B175" s="3">
        <f>B174</f>
        <v>18</v>
      </c>
      <c r="C175" s="3">
        <f>B174</f>
        <v>18</v>
      </c>
      <c r="D175" t="s">
        <v>14</v>
      </c>
      <c r="E175" s="1">
        <v>1983</v>
      </c>
      <c r="F175" s="1">
        <v>10</v>
      </c>
      <c r="G175" s="2" t="s">
        <v>21</v>
      </c>
    </row>
    <row r="176" spans="1:7" x14ac:dyDescent="0.2">
      <c r="A176" t="s">
        <v>3</v>
      </c>
      <c r="B176" s="3">
        <f>B174</f>
        <v>18</v>
      </c>
      <c r="C176" s="3">
        <f>B174</f>
        <v>18</v>
      </c>
      <c r="D176" t="s">
        <v>13</v>
      </c>
      <c r="E176" s="1">
        <v>2681.5</v>
      </c>
      <c r="F176" s="1">
        <v>10</v>
      </c>
      <c r="G176" s="2" t="s">
        <v>21</v>
      </c>
    </row>
    <row r="177" spans="1:7" x14ac:dyDescent="0.2">
      <c r="A177" t="s">
        <v>3</v>
      </c>
      <c r="B177">
        <v>19</v>
      </c>
      <c r="C177">
        <v>50</v>
      </c>
      <c r="D177" t="s">
        <v>8</v>
      </c>
      <c r="E177" s="1">
        <v>627</v>
      </c>
      <c r="F177" s="1">
        <v>27</v>
      </c>
      <c r="G177" s="2" t="s">
        <v>21</v>
      </c>
    </row>
    <row r="178" spans="1:7" x14ac:dyDescent="0.2">
      <c r="A178" t="s">
        <v>3</v>
      </c>
      <c r="B178">
        <v>19</v>
      </c>
      <c r="C178">
        <v>50</v>
      </c>
      <c r="D178" t="s">
        <v>14</v>
      </c>
      <c r="E178" s="1">
        <v>1918</v>
      </c>
      <c r="F178" s="1">
        <v>27</v>
      </c>
      <c r="G178" s="2" t="s">
        <v>21</v>
      </c>
    </row>
    <row r="179" spans="1:7" x14ac:dyDescent="0.2">
      <c r="A179" t="s">
        <v>3</v>
      </c>
      <c r="B179">
        <v>19</v>
      </c>
      <c r="C179">
        <v>50</v>
      </c>
      <c r="D179" t="s">
        <v>13</v>
      </c>
      <c r="E179" s="1">
        <v>2587.5</v>
      </c>
      <c r="F179" s="1">
        <v>27</v>
      </c>
      <c r="G179" s="2" t="s">
        <v>21</v>
      </c>
    </row>
    <row r="180" spans="1:7" x14ac:dyDescent="0.2">
      <c r="A180" t="s">
        <v>4</v>
      </c>
      <c r="B180">
        <v>5</v>
      </c>
      <c r="C180">
        <v>10</v>
      </c>
      <c r="D180" t="s">
        <v>8</v>
      </c>
      <c r="E180" s="1">
        <f>(381 + 610 + 888 + 806 + 624 + 487)/6</f>
        <v>632.66666666666663</v>
      </c>
      <c r="F180" s="1">
        <v>100</v>
      </c>
      <c r="G180" s="2" t="s">
        <v>22</v>
      </c>
    </row>
    <row r="181" spans="1:7" x14ac:dyDescent="0.2">
      <c r="A181" t="s">
        <v>4</v>
      </c>
      <c r="B181">
        <v>5</v>
      </c>
      <c r="C181">
        <v>10</v>
      </c>
      <c r="D181" t="s">
        <v>14</v>
      </c>
      <c r="E181" s="1">
        <f>(1537 + 1917 + 1947 + 1523 + 1483 + 1402)/6</f>
        <v>1634.8333333333333</v>
      </c>
      <c r="F181" s="1">
        <v>100</v>
      </c>
      <c r="G181" s="2" t="s">
        <v>22</v>
      </c>
    </row>
    <row r="182" spans="1:7" x14ac:dyDescent="0.2">
      <c r="A182" t="s">
        <v>4</v>
      </c>
      <c r="B182">
        <v>5</v>
      </c>
      <c r="C182">
        <v>10</v>
      </c>
      <c r="D182" t="s">
        <v>13</v>
      </c>
      <c r="E182" s="1">
        <f>(2760 + 2992 + 3088 + 2808 + 2673 + 2585)/6</f>
        <v>2817.6666666666665</v>
      </c>
      <c r="F182" s="1">
        <v>100</v>
      </c>
      <c r="G182" s="2" t="s">
        <v>22</v>
      </c>
    </row>
    <row r="183" spans="1:7" x14ac:dyDescent="0.2">
      <c r="A183" t="s">
        <v>1</v>
      </c>
      <c r="B183">
        <v>18</v>
      </c>
      <c r="C183">
        <v>24</v>
      </c>
      <c r="D183" t="s">
        <v>8</v>
      </c>
      <c r="E183" s="1">
        <f>(329 + 452 + 616 + 593 + 470 + 369)/6</f>
        <v>471.5</v>
      </c>
      <c r="F183" s="1">
        <v>100</v>
      </c>
      <c r="G183" s="2" t="s">
        <v>22</v>
      </c>
    </row>
    <row r="184" spans="1:7" x14ac:dyDescent="0.2">
      <c r="A184" t="s">
        <v>1</v>
      </c>
      <c r="B184">
        <v>18</v>
      </c>
      <c r="C184">
        <v>24</v>
      </c>
      <c r="D184" t="s">
        <v>14</v>
      </c>
      <c r="E184" s="1">
        <f>(2166 + 1873 + 1427 + 1102 + 1007 + 952)/6</f>
        <v>1421.1666666666667</v>
      </c>
      <c r="F184" s="1">
        <v>100</v>
      </c>
      <c r="G184" s="2" t="s">
        <v>22</v>
      </c>
    </row>
    <row r="185" spans="1:7" x14ac:dyDescent="0.2">
      <c r="A185" t="s">
        <v>1</v>
      </c>
      <c r="B185">
        <v>18</v>
      </c>
      <c r="C185">
        <v>24</v>
      </c>
      <c r="D185" t="s">
        <v>13</v>
      </c>
      <c r="E185" s="1">
        <f>(2869 + 2610 + 2644 + 2720 + 2562 + 2502)/6</f>
        <v>2651.1666666666665</v>
      </c>
      <c r="F185" s="1">
        <v>100</v>
      </c>
      <c r="G185" s="2" t="s">
        <v>22</v>
      </c>
    </row>
    <row r="186" spans="1:7" x14ac:dyDescent="0.2">
      <c r="A186" t="s">
        <v>3</v>
      </c>
      <c r="B186">
        <v>18</v>
      </c>
      <c r="C186">
        <v>24</v>
      </c>
      <c r="D186" t="s">
        <v>8</v>
      </c>
      <c r="E186" s="1">
        <f>(394 + 543 + 782 + 747 + 567 + 450)/6</f>
        <v>580.5</v>
      </c>
      <c r="F186" s="1">
        <v>100</v>
      </c>
      <c r="G186" s="2" t="s">
        <v>22</v>
      </c>
    </row>
    <row r="187" spans="1:7" x14ac:dyDescent="0.2">
      <c r="A187" t="s">
        <v>3</v>
      </c>
      <c r="B187">
        <v>18</v>
      </c>
      <c r="C187">
        <v>24</v>
      </c>
      <c r="D187" t="s">
        <v>14</v>
      </c>
      <c r="E187" s="1">
        <f>(1969 + 1879 + 1670 + 1471 + 1311 + 1262)/6</f>
        <v>1593.6666666666667</v>
      </c>
      <c r="F187" s="1">
        <v>100</v>
      </c>
      <c r="G187" s="2" t="s">
        <v>22</v>
      </c>
    </row>
    <row r="188" spans="1:7" x14ac:dyDescent="0.2">
      <c r="A188" t="s">
        <v>3</v>
      </c>
      <c r="B188">
        <v>18</v>
      </c>
      <c r="C188">
        <v>24</v>
      </c>
      <c r="D188" t="s">
        <v>13</v>
      </c>
      <c r="E188" s="1">
        <f>(3025 + 2834 + 2879 + 2809 + 2598 + 2561)/6</f>
        <v>2784.3333333333335</v>
      </c>
      <c r="F188" s="1">
        <v>100</v>
      </c>
      <c r="G188" s="2" t="s">
        <v>22</v>
      </c>
    </row>
    <row r="189" spans="1:7" x14ac:dyDescent="0.2">
      <c r="A189" t="s">
        <v>1</v>
      </c>
      <c r="B189">
        <v>20</v>
      </c>
      <c r="C189">
        <v>35</v>
      </c>
      <c r="D189" t="s">
        <v>8</v>
      </c>
      <c r="E189" s="1">
        <f>(373+930+417)/3</f>
        <v>573.33333333333337</v>
      </c>
      <c r="F189" s="1">
        <v>12</v>
      </c>
      <c r="G189" s="2" t="s">
        <v>23</v>
      </c>
    </row>
    <row r="190" spans="1:7" x14ac:dyDescent="0.2">
      <c r="A190" t="s">
        <v>1</v>
      </c>
      <c r="B190">
        <v>20</v>
      </c>
      <c r="C190">
        <v>35</v>
      </c>
      <c r="D190" t="s">
        <v>14</v>
      </c>
      <c r="E190" s="1">
        <f>(2557+1790+1809)/3</f>
        <v>2052</v>
      </c>
      <c r="F190" s="1">
        <v>12</v>
      </c>
      <c r="G190" s="2" t="s">
        <v>23</v>
      </c>
    </row>
    <row r="191" spans="1:7" x14ac:dyDescent="0.2">
      <c r="A191" t="s">
        <v>1</v>
      </c>
      <c r="B191">
        <v>20</v>
      </c>
      <c r="C191">
        <v>35</v>
      </c>
      <c r="D191" t="s">
        <v>13</v>
      </c>
      <c r="E191" s="1">
        <f>(3116+2677+2746)/3</f>
        <v>2846.3333333333335</v>
      </c>
      <c r="F191" s="1">
        <v>12</v>
      </c>
      <c r="G191" s="2" t="s">
        <v>23</v>
      </c>
    </row>
    <row r="192" spans="1:7" x14ac:dyDescent="0.2">
      <c r="A192" t="s">
        <v>1</v>
      </c>
      <c r="B192">
        <v>60</v>
      </c>
      <c r="C192">
        <v>89</v>
      </c>
      <c r="D192" t="s">
        <v>8</v>
      </c>
      <c r="E192" s="1">
        <f>(299+558+358)/4</f>
        <v>303.75</v>
      </c>
      <c r="F192" s="1">
        <v>27</v>
      </c>
      <c r="G192" s="2" t="s">
        <v>23</v>
      </c>
    </row>
    <row r="193" spans="1:7" x14ac:dyDescent="0.2">
      <c r="A193" t="s">
        <v>1</v>
      </c>
      <c r="B193">
        <v>60</v>
      </c>
      <c r="C193">
        <v>89</v>
      </c>
      <c r="D193" t="s">
        <v>14</v>
      </c>
      <c r="E193" s="1">
        <f>(2201+1604+1709)/3</f>
        <v>1838</v>
      </c>
      <c r="F193" s="1">
        <v>27</v>
      </c>
      <c r="G193" s="2" t="s">
        <v>23</v>
      </c>
    </row>
    <row r="194" spans="1:7" x14ac:dyDescent="0.2">
      <c r="A194" t="s">
        <v>1</v>
      </c>
      <c r="B194">
        <v>60</v>
      </c>
      <c r="C194">
        <v>89</v>
      </c>
      <c r="D194" t="s">
        <v>13</v>
      </c>
      <c r="E194" s="1">
        <f>(2986+2460+2656)/3</f>
        <v>2700.6666666666665</v>
      </c>
      <c r="F194" s="1">
        <v>27</v>
      </c>
      <c r="G194" s="2" t="s">
        <v>23</v>
      </c>
    </row>
    <row r="195" spans="1:7" x14ac:dyDescent="0.2">
      <c r="A195" t="s">
        <v>3</v>
      </c>
      <c r="B195">
        <v>20</v>
      </c>
      <c r="C195">
        <v>35</v>
      </c>
      <c r="D195" t="s">
        <v>8</v>
      </c>
      <c r="E195" s="1">
        <f>(365+712+389)/3</f>
        <v>488.66666666666669</v>
      </c>
      <c r="F195" s="1">
        <v>15</v>
      </c>
      <c r="G195" s="2" t="s">
        <v>23</v>
      </c>
    </row>
    <row r="196" spans="1:7" x14ac:dyDescent="0.2">
      <c r="A196" t="s">
        <v>3</v>
      </c>
      <c r="B196">
        <v>20</v>
      </c>
      <c r="C196">
        <v>35</v>
      </c>
      <c r="D196" t="s">
        <v>14</v>
      </c>
      <c r="E196" s="1">
        <f>(2360+1875+1646)/3</f>
        <v>1960.3333333333333</v>
      </c>
      <c r="F196" s="1">
        <v>15</v>
      </c>
      <c r="G196" s="2" t="s">
        <v>23</v>
      </c>
    </row>
    <row r="197" spans="1:7" x14ac:dyDescent="0.2">
      <c r="A197" t="s">
        <v>3</v>
      </c>
      <c r="B197">
        <v>20</v>
      </c>
      <c r="C197">
        <v>35</v>
      </c>
      <c r="D197" t="s">
        <v>13</v>
      </c>
      <c r="E197" s="1">
        <f>(2932+2665+2668)/3</f>
        <v>2755</v>
      </c>
      <c r="F197" s="1">
        <v>15</v>
      </c>
      <c r="G197" s="2" t="s">
        <v>23</v>
      </c>
    </row>
    <row r="198" spans="1:7" x14ac:dyDescent="0.2">
      <c r="A198" t="s">
        <v>3</v>
      </c>
      <c r="B198">
        <v>60</v>
      </c>
      <c r="C198">
        <v>89</v>
      </c>
      <c r="D198" t="s">
        <v>8</v>
      </c>
      <c r="E198" s="1">
        <f>(315+633+366)/3</f>
        <v>438</v>
      </c>
      <c r="F198" s="1">
        <v>32</v>
      </c>
      <c r="G198" s="2" t="s">
        <v>23</v>
      </c>
    </row>
    <row r="199" spans="1:7" x14ac:dyDescent="0.2">
      <c r="A199" t="s">
        <v>3</v>
      </c>
      <c r="B199">
        <v>60</v>
      </c>
      <c r="C199">
        <v>89</v>
      </c>
      <c r="D199" t="s">
        <v>14</v>
      </c>
      <c r="E199" s="1">
        <f>(2184+1639+1553)/3</f>
        <v>1792</v>
      </c>
      <c r="F199" s="1">
        <v>32</v>
      </c>
      <c r="G199" s="2" t="s">
        <v>23</v>
      </c>
    </row>
    <row r="200" spans="1:7" x14ac:dyDescent="0.2">
      <c r="A200" t="s">
        <v>3</v>
      </c>
      <c r="B200">
        <v>60</v>
      </c>
      <c r="C200">
        <v>89</v>
      </c>
      <c r="D200" t="s">
        <v>13</v>
      </c>
      <c r="E200" s="1">
        <f>(2804+2459+2604)/3</f>
        <v>2622.3333333333335</v>
      </c>
      <c r="F200" s="1">
        <v>32</v>
      </c>
      <c r="G200" s="2" t="s">
        <v>23</v>
      </c>
    </row>
    <row r="201" spans="1:7" x14ac:dyDescent="0.2">
      <c r="A201" t="s">
        <v>3</v>
      </c>
      <c r="B201">
        <v>20</v>
      </c>
      <c r="C201">
        <v>30</v>
      </c>
      <c r="D201" t="s">
        <v>8</v>
      </c>
      <c r="E201" s="1">
        <f>(355+386+865)/3</f>
        <v>535.33333333333337</v>
      </c>
      <c r="F201" s="1">
        <v>21</v>
      </c>
      <c r="G201" s="2" t="s">
        <v>24</v>
      </c>
    </row>
    <row r="202" spans="1:7" x14ac:dyDescent="0.2">
      <c r="A202" t="s">
        <v>3</v>
      </c>
      <c r="B202">
        <v>20</v>
      </c>
      <c r="C202">
        <v>30</v>
      </c>
      <c r="D202" t="s">
        <v>14</v>
      </c>
      <c r="E202" s="1">
        <f>(2761+1145+2027)/3</f>
        <v>1977.6666666666667</v>
      </c>
      <c r="F202" s="1">
        <v>21</v>
      </c>
      <c r="G202" s="2" t="s">
        <v>24</v>
      </c>
    </row>
    <row r="203" spans="1:7" x14ac:dyDescent="0.2">
      <c r="A203" t="s">
        <v>3</v>
      </c>
      <c r="B203">
        <v>20</v>
      </c>
      <c r="C203">
        <v>30</v>
      </c>
      <c r="D203" t="s">
        <v>13</v>
      </c>
      <c r="E203" s="1">
        <f>(3376+2682+2918)/3</f>
        <v>2992</v>
      </c>
      <c r="F203" s="1">
        <v>21</v>
      </c>
      <c r="G203" s="2" t="s">
        <v>24</v>
      </c>
    </row>
    <row r="204" spans="1:7" x14ac:dyDescent="0.2">
      <c r="A204" t="s">
        <v>3</v>
      </c>
      <c r="B204">
        <v>40</v>
      </c>
      <c r="C204">
        <v>60</v>
      </c>
      <c r="D204" t="s">
        <v>8</v>
      </c>
      <c r="E204" s="1">
        <f>(322+335+783)/3</f>
        <v>480</v>
      </c>
      <c r="F204" s="1">
        <v>20</v>
      </c>
      <c r="G204" s="2" t="s">
        <v>24</v>
      </c>
    </row>
    <row r="205" spans="1:7" x14ac:dyDescent="0.2">
      <c r="A205" t="s">
        <v>3</v>
      </c>
      <c r="B205">
        <v>40</v>
      </c>
      <c r="C205">
        <v>60</v>
      </c>
      <c r="D205" t="s">
        <v>14</v>
      </c>
      <c r="E205" s="1">
        <f>(2838+1025+2159)/3</f>
        <v>2007.3333333333333</v>
      </c>
      <c r="F205" s="1">
        <v>20</v>
      </c>
      <c r="G205" s="2" t="s">
        <v>24</v>
      </c>
    </row>
    <row r="206" spans="1:7" x14ac:dyDescent="0.2">
      <c r="A206" t="s">
        <v>3</v>
      </c>
      <c r="B206">
        <v>40</v>
      </c>
      <c r="C206">
        <v>60</v>
      </c>
      <c r="D206" t="s">
        <v>13</v>
      </c>
      <c r="E206" s="1">
        <f>(3403+2814+2964)/3</f>
        <v>3060.3333333333335</v>
      </c>
      <c r="F206" s="1">
        <v>20</v>
      </c>
      <c r="G206" s="2" t="s">
        <v>24</v>
      </c>
    </row>
    <row r="207" spans="1:7" x14ac:dyDescent="0.2">
      <c r="A207" t="s">
        <v>3</v>
      </c>
      <c r="B207">
        <v>70</v>
      </c>
      <c r="C207">
        <v>200</v>
      </c>
      <c r="D207" t="s">
        <v>8</v>
      </c>
      <c r="E207" s="1">
        <f>(332+337+734)/3</f>
        <v>467.66666666666669</v>
      </c>
      <c r="F207" s="1">
        <v>12</v>
      </c>
      <c r="G207" s="2" t="s">
        <v>24</v>
      </c>
    </row>
    <row r="208" spans="1:7" x14ac:dyDescent="0.2">
      <c r="A208" t="s">
        <v>3</v>
      </c>
      <c r="B208">
        <v>70</v>
      </c>
      <c r="C208">
        <v>200</v>
      </c>
      <c r="D208" t="s">
        <v>14</v>
      </c>
      <c r="E208" s="1">
        <f>(2732+994+2163)/3</f>
        <v>1963</v>
      </c>
      <c r="F208" s="1">
        <v>12</v>
      </c>
      <c r="G208" s="2" t="s">
        <v>24</v>
      </c>
    </row>
    <row r="209" spans="1:7" x14ac:dyDescent="0.2">
      <c r="A209" t="s">
        <v>3</v>
      </c>
      <c r="B209">
        <v>70</v>
      </c>
      <c r="C209">
        <v>200</v>
      </c>
      <c r="D209" t="s">
        <v>13</v>
      </c>
      <c r="E209" s="1">
        <f>(3354+2783+2976)/3</f>
        <v>3037.6666666666665</v>
      </c>
      <c r="F209" s="1">
        <v>12</v>
      </c>
      <c r="G209" s="2" t="s">
        <v>24</v>
      </c>
    </row>
    <row r="210" spans="1:7" x14ac:dyDescent="0.2">
      <c r="A210" t="s">
        <v>1</v>
      </c>
      <c r="B210">
        <v>20</v>
      </c>
      <c r="C210">
        <v>30</v>
      </c>
      <c r="D210" t="s">
        <v>8</v>
      </c>
      <c r="E210" s="1">
        <f>(282+317+650)/3</f>
        <v>416.33333333333331</v>
      </c>
      <c r="F210" s="1">
        <v>19</v>
      </c>
      <c r="G210" s="2" t="s">
        <v>24</v>
      </c>
    </row>
    <row r="211" spans="1:7" x14ac:dyDescent="0.2">
      <c r="A211" t="s">
        <v>1</v>
      </c>
      <c r="B211">
        <v>20</v>
      </c>
      <c r="C211">
        <v>30</v>
      </c>
      <c r="D211" t="s">
        <v>14</v>
      </c>
      <c r="E211" s="1">
        <f>(2250+1006+1720)/3</f>
        <v>1658.6666666666667</v>
      </c>
      <c r="F211" s="1">
        <v>19</v>
      </c>
      <c r="G211" s="2" t="s">
        <v>24</v>
      </c>
    </row>
    <row r="212" spans="1:7" x14ac:dyDescent="0.2">
      <c r="A212" t="s">
        <v>1</v>
      </c>
      <c r="B212">
        <v>20</v>
      </c>
      <c r="C212">
        <v>30</v>
      </c>
      <c r="D212" t="s">
        <v>13</v>
      </c>
      <c r="E212" s="1">
        <f>(2908+2338+2567)/3</f>
        <v>2604.3333333333335</v>
      </c>
      <c r="F212" s="1">
        <v>19</v>
      </c>
      <c r="G212" s="2" t="s">
        <v>24</v>
      </c>
    </row>
    <row r="213" spans="1:7" x14ac:dyDescent="0.2">
      <c r="A213" t="s">
        <v>1</v>
      </c>
      <c r="B213">
        <v>40</v>
      </c>
      <c r="C213">
        <v>60</v>
      </c>
      <c r="D213" t="s">
        <v>8</v>
      </c>
      <c r="E213" s="1">
        <f>(274+316+645)/3</f>
        <v>411.66666666666669</v>
      </c>
      <c r="F213" s="1">
        <v>12</v>
      </c>
      <c r="G213" s="2" t="s">
        <v>24</v>
      </c>
    </row>
    <row r="214" spans="1:7" x14ac:dyDescent="0.2">
      <c r="A214" t="s">
        <v>1</v>
      </c>
      <c r="B214">
        <v>40</v>
      </c>
      <c r="C214">
        <v>60</v>
      </c>
      <c r="D214" t="s">
        <v>14</v>
      </c>
      <c r="E214" s="1">
        <f>(2332+946+1822)/3</f>
        <v>1700</v>
      </c>
      <c r="F214" s="1">
        <v>12</v>
      </c>
      <c r="G214" s="2" t="s">
        <v>24</v>
      </c>
    </row>
    <row r="215" spans="1:7" x14ac:dyDescent="0.2">
      <c r="A215" t="s">
        <v>1</v>
      </c>
      <c r="B215">
        <v>40</v>
      </c>
      <c r="C215">
        <v>60</v>
      </c>
      <c r="D215" t="s">
        <v>13</v>
      </c>
      <c r="E215" s="1">
        <f>(2944+2343+2533)/3</f>
        <v>2606.6666666666665</v>
      </c>
      <c r="F215" s="1">
        <v>12</v>
      </c>
      <c r="G215" s="2" t="s">
        <v>24</v>
      </c>
    </row>
    <row r="216" spans="1:7" x14ac:dyDescent="0.2">
      <c r="A216" t="s">
        <v>1</v>
      </c>
      <c r="B216">
        <v>70</v>
      </c>
      <c r="C216">
        <v>200</v>
      </c>
      <c r="D216" t="s">
        <v>8</v>
      </c>
      <c r="E216" s="1">
        <f>(276+299+618)/3</f>
        <v>397.66666666666669</v>
      </c>
      <c r="F216" s="1">
        <v>12</v>
      </c>
      <c r="G216" s="2" t="s">
        <v>24</v>
      </c>
    </row>
    <row r="217" spans="1:7" x14ac:dyDescent="0.2">
      <c r="A217" t="s">
        <v>1</v>
      </c>
      <c r="B217">
        <v>70</v>
      </c>
      <c r="C217">
        <v>200</v>
      </c>
      <c r="D217" t="s">
        <v>14</v>
      </c>
      <c r="E217" s="1">
        <f>(2230+867+1704)/3</f>
        <v>1600.3333333333333</v>
      </c>
      <c r="F217" s="1">
        <v>12</v>
      </c>
      <c r="G217" s="2" t="s">
        <v>24</v>
      </c>
    </row>
    <row r="218" spans="1:7" x14ac:dyDescent="0.2">
      <c r="A218" t="s">
        <v>1</v>
      </c>
      <c r="B218">
        <v>70</v>
      </c>
      <c r="C218">
        <v>200</v>
      </c>
      <c r="D218" t="s">
        <v>13</v>
      </c>
      <c r="E218" s="1">
        <f>(2406+2278+2855)/3</f>
        <v>2513</v>
      </c>
      <c r="F218" s="1">
        <v>12</v>
      </c>
      <c r="G218" s="2" t="s">
        <v>24</v>
      </c>
    </row>
    <row r="219" spans="1:7" x14ac:dyDescent="0.2">
      <c r="A219" t="s">
        <v>4</v>
      </c>
      <c r="B219">
        <v>3</v>
      </c>
      <c r="C219">
        <v>3</v>
      </c>
      <c r="D219" t="s">
        <v>8</v>
      </c>
      <c r="E219" s="1">
        <f>(1256+502)/2</f>
        <v>879</v>
      </c>
      <c r="F219" s="1">
        <v>10</v>
      </c>
      <c r="G219" s="2" t="s">
        <v>26</v>
      </c>
    </row>
    <row r="220" spans="1:7" x14ac:dyDescent="0.2">
      <c r="A220" t="s">
        <v>4</v>
      </c>
      <c r="B220">
        <v>3</v>
      </c>
      <c r="C220">
        <v>3</v>
      </c>
      <c r="D220" t="s">
        <v>14</v>
      </c>
      <c r="E220" s="1">
        <f>(3437+1891)/2</f>
        <v>2664</v>
      </c>
      <c r="F220" s="1">
        <v>10</v>
      </c>
      <c r="G220" s="2" t="s">
        <v>26</v>
      </c>
    </row>
    <row r="221" spans="1:7" x14ac:dyDescent="0.2">
      <c r="A221" t="s">
        <v>4</v>
      </c>
      <c r="B221">
        <v>3</v>
      </c>
      <c r="C221">
        <v>3</v>
      </c>
      <c r="D221" t="s">
        <v>13</v>
      </c>
      <c r="E221" s="1">
        <f>(4331+2661)/2</f>
        <v>3496</v>
      </c>
      <c r="F221" s="1">
        <v>10</v>
      </c>
      <c r="G221" s="2" t="s">
        <v>26</v>
      </c>
    </row>
    <row r="222" spans="1:7" x14ac:dyDescent="0.2">
      <c r="A222" t="s">
        <v>4</v>
      </c>
      <c r="B222">
        <v>5</v>
      </c>
      <c r="C222">
        <v>5</v>
      </c>
      <c r="D222" t="s">
        <v>8</v>
      </c>
      <c r="E222" s="1">
        <f>(471+1161)/2</f>
        <v>816</v>
      </c>
      <c r="F222" s="1">
        <v>10</v>
      </c>
      <c r="G222" s="2" t="s">
        <v>26</v>
      </c>
    </row>
    <row r="223" spans="1:7" x14ac:dyDescent="0.2">
      <c r="A223" t="s">
        <v>4</v>
      </c>
      <c r="B223">
        <v>5</v>
      </c>
      <c r="C223">
        <v>5</v>
      </c>
      <c r="D223" t="s">
        <v>14</v>
      </c>
      <c r="E223" s="1">
        <f>(3535+1602)/2</f>
        <v>2568.5</v>
      </c>
      <c r="F223" s="1">
        <v>10</v>
      </c>
      <c r="G223" s="2" t="s">
        <v>26</v>
      </c>
    </row>
    <row r="224" spans="1:7" x14ac:dyDescent="0.2">
      <c r="A224" t="s">
        <v>4</v>
      </c>
      <c r="B224">
        <v>5</v>
      </c>
      <c r="C224">
        <v>5</v>
      </c>
      <c r="D224" t="s">
        <v>13</v>
      </c>
      <c r="E224" s="1">
        <f>(4058+2498)/2</f>
        <v>3278</v>
      </c>
      <c r="F224" s="1">
        <v>10</v>
      </c>
      <c r="G224" s="2" t="s">
        <v>26</v>
      </c>
    </row>
    <row r="225" spans="1:7" x14ac:dyDescent="0.2">
      <c r="A225" t="s">
        <v>4</v>
      </c>
      <c r="B225">
        <v>7</v>
      </c>
      <c r="C225">
        <v>7</v>
      </c>
      <c r="D225" t="s">
        <v>8</v>
      </c>
      <c r="E225" s="1">
        <f>(358+1074)/2</f>
        <v>716</v>
      </c>
      <c r="F225" s="1">
        <v>10</v>
      </c>
      <c r="G225" s="2" t="s">
        <v>26</v>
      </c>
    </row>
    <row r="226" spans="1:7" x14ac:dyDescent="0.2">
      <c r="A226" t="s">
        <v>4</v>
      </c>
      <c r="B226">
        <v>7</v>
      </c>
      <c r="C226">
        <v>7</v>
      </c>
      <c r="D226" t="s">
        <v>14</v>
      </c>
      <c r="E226" s="1">
        <f>(3402+1494)/2</f>
        <v>2448</v>
      </c>
      <c r="F226" s="1">
        <v>10</v>
      </c>
      <c r="G226" s="2" t="s">
        <v>26</v>
      </c>
    </row>
    <row r="227" spans="1:7" x14ac:dyDescent="0.2">
      <c r="A227" t="s">
        <v>4</v>
      </c>
      <c r="B227">
        <v>7</v>
      </c>
      <c r="C227">
        <v>7</v>
      </c>
      <c r="D227" t="s">
        <v>13</v>
      </c>
      <c r="E227" s="1">
        <f>(3977+2297)/2</f>
        <v>3137</v>
      </c>
      <c r="F227" s="1">
        <v>10</v>
      </c>
      <c r="G227" s="2" t="s">
        <v>26</v>
      </c>
    </row>
    <row r="228" spans="1:7" x14ac:dyDescent="0.2">
      <c r="A228" t="s">
        <v>3</v>
      </c>
      <c r="B228">
        <v>18</v>
      </c>
      <c r="C228">
        <v>200</v>
      </c>
      <c r="D228" t="s">
        <v>8</v>
      </c>
      <c r="E228" s="1">
        <f>(300+694)/2</f>
        <v>497</v>
      </c>
      <c r="F228" s="1">
        <v>10</v>
      </c>
      <c r="G228" s="2" t="s">
        <v>26</v>
      </c>
    </row>
    <row r="229" spans="1:7" x14ac:dyDescent="0.2">
      <c r="A229" t="s">
        <v>3</v>
      </c>
      <c r="B229">
        <v>18</v>
      </c>
      <c r="C229">
        <v>200</v>
      </c>
      <c r="D229" t="s">
        <v>14</v>
      </c>
      <c r="E229" s="1">
        <f>(2345+1081)/2</f>
        <v>1713</v>
      </c>
      <c r="F229" s="1">
        <v>10</v>
      </c>
      <c r="G229" s="2" t="s">
        <v>26</v>
      </c>
    </row>
    <row r="230" spans="1:7" x14ac:dyDescent="0.2">
      <c r="A230" t="s">
        <v>3</v>
      </c>
      <c r="B230">
        <v>18</v>
      </c>
      <c r="C230">
        <v>200</v>
      </c>
      <c r="D230" t="s">
        <v>13</v>
      </c>
      <c r="E230" s="1">
        <f>(3003+1686)/2</f>
        <v>2344.5</v>
      </c>
      <c r="F230" s="1">
        <v>10</v>
      </c>
      <c r="G230" s="2" t="s">
        <v>26</v>
      </c>
    </row>
    <row r="231" spans="1:7" x14ac:dyDescent="0.2">
      <c r="A231" t="s">
        <v>1</v>
      </c>
      <c r="B231">
        <v>18</v>
      </c>
      <c r="C231">
        <v>200</v>
      </c>
      <c r="D231" t="s">
        <v>8</v>
      </c>
      <c r="E231" s="1">
        <f>(429+836)/2</f>
        <v>632.5</v>
      </c>
      <c r="F231" s="1">
        <v>10</v>
      </c>
      <c r="G231" s="2" t="s">
        <v>26</v>
      </c>
    </row>
    <row r="232" spans="1:7" x14ac:dyDescent="0.2">
      <c r="A232" t="s">
        <v>1</v>
      </c>
      <c r="B232">
        <v>18</v>
      </c>
      <c r="C232">
        <v>200</v>
      </c>
      <c r="D232" t="s">
        <v>14</v>
      </c>
      <c r="E232" s="1">
        <f>(2588+1203)/2</f>
        <v>1895.5</v>
      </c>
      <c r="F232" s="1">
        <v>10</v>
      </c>
      <c r="G232" s="2" t="s">
        <v>26</v>
      </c>
    </row>
    <row r="233" spans="1:7" x14ac:dyDescent="0.2">
      <c r="A233" t="s">
        <v>1</v>
      </c>
      <c r="B233">
        <v>18</v>
      </c>
      <c r="C233">
        <v>200</v>
      </c>
      <c r="D233" t="s">
        <v>13</v>
      </c>
      <c r="E233" s="1">
        <f>(3256+1870)/2</f>
        <v>2563</v>
      </c>
      <c r="F233" s="1">
        <v>10</v>
      </c>
      <c r="G233" s="2" t="s">
        <v>26</v>
      </c>
    </row>
    <row r="234" spans="1:7" x14ac:dyDescent="0.2">
      <c r="A234" t="s">
        <v>1</v>
      </c>
      <c r="B234">
        <v>4</v>
      </c>
      <c r="C234">
        <v>4</v>
      </c>
      <c r="D234" t="s">
        <v>8</v>
      </c>
      <c r="E234" s="1">
        <v>760</v>
      </c>
      <c r="F234" s="1">
        <v>10</v>
      </c>
      <c r="G234" s="2" t="s">
        <v>25</v>
      </c>
    </row>
    <row r="235" spans="1:7" x14ac:dyDescent="0.2">
      <c r="A235" t="s">
        <v>1</v>
      </c>
      <c r="B235">
        <v>4</v>
      </c>
      <c r="C235">
        <v>4</v>
      </c>
      <c r="D235" t="s">
        <v>14</v>
      </c>
      <c r="E235" s="1">
        <v>2400</v>
      </c>
      <c r="F235" s="1">
        <v>10</v>
      </c>
      <c r="G235" s="2" t="s">
        <v>25</v>
      </c>
    </row>
    <row r="236" spans="1:7" x14ac:dyDescent="0.2">
      <c r="A236" t="s">
        <v>1</v>
      </c>
      <c r="B236">
        <v>4</v>
      </c>
      <c r="C236">
        <v>4</v>
      </c>
      <c r="D236" t="s">
        <v>13</v>
      </c>
      <c r="E236" s="1">
        <v>3800</v>
      </c>
      <c r="F236" s="1">
        <v>10</v>
      </c>
      <c r="G236" s="2" t="s">
        <v>25</v>
      </c>
    </row>
    <row r="237" spans="1:7" x14ac:dyDescent="0.2">
      <c r="A237" t="s">
        <v>3</v>
      </c>
      <c r="B237">
        <v>4</v>
      </c>
      <c r="C237">
        <v>4</v>
      </c>
      <c r="D237" t="s">
        <v>8</v>
      </c>
      <c r="E237" s="1">
        <v>790</v>
      </c>
      <c r="F237" s="1">
        <v>10</v>
      </c>
      <c r="G237" s="2" t="s">
        <v>25</v>
      </c>
    </row>
    <row r="238" spans="1:7" x14ac:dyDescent="0.2">
      <c r="A238" t="s">
        <v>3</v>
      </c>
      <c r="B238">
        <v>4</v>
      </c>
      <c r="C238">
        <v>4</v>
      </c>
      <c r="D238" t="s">
        <v>14</v>
      </c>
      <c r="E238" s="1">
        <v>2500</v>
      </c>
      <c r="F238" s="1">
        <v>10</v>
      </c>
      <c r="G238" s="2" t="s">
        <v>25</v>
      </c>
    </row>
    <row r="239" spans="1:7" x14ac:dyDescent="0.2">
      <c r="A239" t="s">
        <v>3</v>
      </c>
      <c r="B239">
        <v>4</v>
      </c>
      <c r="C239">
        <v>4</v>
      </c>
      <c r="D239" t="s">
        <v>13</v>
      </c>
      <c r="E239" s="1">
        <v>4200</v>
      </c>
      <c r="F239" s="1">
        <v>10</v>
      </c>
      <c r="G239" s="2" t="s">
        <v>25</v>
      </c>
    </row>
    <row r="240" spans="1:7" x14ac:dyDescent="0.2">
      <c r="A240" t="s">
        <v>1</v>
      </c>
      <c r="B240">
        <v>8</v>
      </c>
      <c r="C240">
        <v>8</v>
      </c>
      <c r="D240" t="s">
        <v>8</v>
      </c>
      <c r="E240" s="1">
        <v>660</v>
      </c>
      <c r="F240" s="1">
        <v>10</v>
      </c>
      <c r="G240" s="2" t="s">
        <v>25</v>
      </c>
    </row>
    <row r="241" spans="1:7" x14ac:dyDescent="0.2">
      <c r="A241" t="s">
        <v>1</v>
      </c>
      <c r="B241">
        <v>8</v>
      </c>
      <c r="C241">
        <v>8</v>
      </c>
      <c r="D241" t="s">
        <v>14</v>
      </c>
      <c r="E241" s="1">
        <v>2300</v>
      </c>
      <c r="F241" s="1">
        <v>10</v>
      </c>
      <c r="G241" s="2" t="s">
        <v>25</v>
      </c>
    </row>
    <row r="242" spans="1:7" x14ac:dyDescent="0.2">
      <c r="A242" t="s">
        <v>1</v>
      </c>
      <c r="B242">
        <v>8</v>
      </c>
      <c r="C242">
        <v>8</v>
      </c>
      <c r="D242" t="s">
        <v>13</v>
      </c>
      <c r="E242" s="1">
        <v>3400</v>
      </c>
      <c r="F242" s="1">
        <v>10</v>
      </c>
      <c r="G242" s="2" t="s">
        <v>25</v>
      </c>
    </row>
    <row r="243" spans="1:7" x14ac:dyDescent="0.2">
      <c r="A243" t="s">
        <v>3</v>
      </c>
      <c r="B243">
        <v>8</v>
      </c>
      <c r="C243">
        <v>8</v>
      </c>
      <c r="D243" t="s">
        <v>8</v>
      </c>
      <c r="E243" s="1">
        <v>760</v>
      </c>
      <c r="F243" s="1">
        <v>10</v>
      </c>
      <c r="G243" s="2" t="s">
        <v>25</v>
      </c>
    </row>
    <row r="244" spans="1:7" x14ac:dyDescent="0.2">
      <c r="A244" t="s">
        <v>3</v>
      </c>
      <c r="B244">
        <v>8</v>
      </c>
      <c r="C244">
        <v>8</v>
      </c>
      <c r="D244" t="s">
        <v>14</v>
      </c>
      <c r="E244" s="1">
        <v>2450</v>
      </c>
      <c r="F244" s="1">
        <v>10</v>
      </c>
      <c r="G244" s="2" t="s">
        <v>25</v>
      </c>
    </row>
    <row r="245" spans="1:7" x14ac:dyDescent="0.2">
      <c r="A245" t="s">
        <v>3</v>
      </c>
      <c r="B245">
        <v>8</v>
      </c>
      <c r="C245">
        <v>8</v>
      </c>
      <c r="D245" t="s">
        <v>13</v>
      </c>
      <c r="E245" s="1">
        <v>3750</v>
      </c>
      <c r="F245" s="1">
        <v>10</v>
      </c>
      <c r="G245" s="2" t="s">
        <v>25</v>
      </c>
    </row>
    <row r="246" spans="1:7" x14ac:dyDescent="0.2">
      <c r="A246" t="s">
        <v>1</v>
      </c>
      <c r="B246">
        <v>12</v>
      </c>
      <c r="C246">
        <v>12</v>
      </c>
      <c r="D246" t="s">
        <v>8</v>
      </c>
      <c r="E246" s="1">
        <v>640</v>
      </c>
      <c r="F246" s="1">
        <v>10</v>
      </c>
      <c r="G246" s="2" t="s">
        <v>25</v>
      </c>
    </row>
    <row r="247" spans="1:7" x14ac:dyDescent="0.2">
      <c r="A247" t="s">
        <v>1</v>
      </c>
      <c r="B247">
        <v>12</v>
      </c>
      <c r="C247">
        <v>12</v>
      </c>
      <c r="D247" t="s">
        <v>14</v>
      </c>
      <c r="E247" s="1">
        <v>2050</v>
      </c>
      <c r="F247" s="1">
        <v>10</v>
      </c>
      <c r="G247" s="2" t="s">
        <v>25</v>
      </c>
    </row>
    <row r="248" spans="1:7" x14ac:dyDescent="0.2">
      <c r="A248" t="s">
        <v>1</v>
      </c>
      <c r="B248">
        <v>12</v>
      </c>
      <c r="C248">
        <v>12</v>
      </c>
      <c r="D248" t="s">
        <v>13</v>
      </c>
      <c r="E248" s="1">
        <v>3000</v>
      </c>
      <c r="F248" s="1">
        <v>10</v>
      </c>
      <c r="G248" s="2" t="s">
        <v>25</v>
      </c>
    </row>
    <row r="249" spans="1:7" x14ac:dyDescent="0.2">
      <c r="A249" t="s">
        <v>3</v>
      </c>
      <c r="B249">
        <v>12</v>
      </c>
      <c r="C249">
        <v>12</v>
      </c>
      <c r="D249" t="s">
        <v>8</v>
      </c>
      <c r="E249" s="1">
        <v>720</v>
      </c>
      <c r="F249" s="1">
        <v>10</v>
      </c>
      <c r="G249" s="2" t="s">
        <v>25</v>
      </c>
    </row>
    <row r="250" spans="1:7" x14ac:dyDescent="0.2">
      <c r="A250" t="s">
        <v>3</v>
      </c>
      <c r="B250">
        <v>12</v>
      </c>
      <c r="C250">
        <v>12</v>
      </c>
      <c r="D250" t="s">
        <v>14</v>
      </c>
      <c r="E250" s="1">
        <v>2300</v>
      </c>
      <c r="F250" s="1">
        <v>10</v>
      </c>
      <c r="G250" s="2" t="s">
        <v>25</v>
      </c>
    </row>
    <row r="251" spans="1:7" x14ac:dyDescent="0.2">
      <c r="A251" t="s">
        <v>3</v>
      </c>
      <c r="B251">
        <v>12</v>
      </c>
      <c r="C251">
        <v>12</v>
      </c>
      <c r="D251" t="s">
        <v>13</v>
      </c>
      <c r="E251" s="1">
        <v>3350</v>
      </c>
      <c r="F251" s="1">
        <v>10</v>
      </c>
      <c r="G251" s="2" t="s">
        <v>25</v>
      </c>
    </row>
    <row r="252" spans="1:7" x14ac:dyDescent="0.2">
      <c r="A252" t="s">
        <v>1</v>
      </c>
      <c r="B252">
        <v>16</v>
      </c>
      <c r="C252">
        <v>16</v>
      </c>
      <c r="D252" t="s">
        <v>8</v>
      </c>
      <c r="E252" s="1">
        <v>525</v>
      </c>
      <c r="F252" s="1">
        <v>10</v>
      </c>
      <c r="G252" s="2" t="s">
        <v>25</v>
      </c>
    </row>
    <row r="253" spans="1:7" x14ac:dyDescent="0.2">
      <c r="A253" t="s">
        <v>1</v>
      </c>
      <c r="B253">
        <v>16</v>
      </c>
      <c r="C253">
        <v>16</v>
      </c>
      <c r="D253" t="s">
        <v>14</v>
      </c>
      <c r="E253" s="1">
        <v>1750</v>
      </c>
      <c r="F253" s="1">
        <v>10</v>
      </c>
      <c r="G253" s="2" t="s">
        <v>25</v>
      </c>
    </row>
    <row r="254" spans="1:7" x14ac:dyDescent="0.2">
      <c r="A254" t="s">
        <v>1</v>
      </c>
      <c r="B254">
        <v>16</v>
      </c>
      <c r="C254">
        <v>16</v>
      </c>
      <c r="D254" t="s">
        <v>13</v>
      </c>
      <c r="E254" s="1">
        <v>2600</v>
      </c>
      <c r="F254" s="1">
        <v>10</v>
      </c>
      <c r="G254" s="2" t="s">
        <v>25</v>
      </c>
    </row>
    <row r="255" spans="1:7" x14ac:dyDescent="0.2">
      <c r="A255" t="s">
        <v>3</v>
      </c>
      <c r="B255">
        <v>16</v>
      </c>
      <c r="C255">
        <v>16</v>
      </c>
      <c r="D255" t="s">
        <v>8</v>
      </c>
      <c r="E255" s="1">
        <v>690</v>
      </c>
      <c r="F255" s="1">
        <v>10</v>
      </c>
      <c r="G255" s="2" t="s">
        <v>25</v>
      </c>
    </row>
    <row r="256" spans="1:7" x14ac:dyDescent="0.2">
      <c r="A256" t="s">
        <v>3</v>
      </c>
      <c r="B256">
        <v>16</v>
      </c>
      <c r="C256">
        <v>16</v>
      </c>
      <c r="D256" t="s">
        <v>14</v>
      </c>
      <c r="E256" s="1">
        <v>2200</v>
      </c>
      <c r="F256" s="1">
        <v>10</v>
      </c>
      <c r="G256" s="2" t="s">
        <v>25</v>
      </c>
    </row>
    <row r="257" spans="1:7" x14ac:dyDescent="0.2">
      <c r="A257" t="s">
        <v>3</v>
      </c>
      <c r="B257">
        <v>16</v>
      </c>
      <c r="C257">
        <v>16</v>
      </c>
      <c r="D257" t="s">
        <v>13</v>
      </c>
      <c r="E257" s="1">
        <v>3150</v>
      </c>
      <c r="F257" s="1">
        <v>10</v>
      </c>
      <c r="G257" s="2" t="s">
        <v>25</v>
      </c>
    </row>
    <row r="258" spans="1:7" x14ac:dyDescent="0.2">
      <c r="A258" t="s">
        <v>1</v>
      </c>
      <c r="B258">
        <v>19</v>
      </c>
      <c r="C258">
        <v>48</v>
      </c>
      <c r="D258" t="s">
        <v>5</v>
      </c>
      <c r="E258" s="1">
        <v>160</v>
      </c>
      <c r="F258" s="1">
        <v>57</v>
      </c>
      <c r="G258" s="2" t="s">
        <v>29</v>
      </c>
    </row>
    <row r="259" spans="1:7" x14ac:dyDescent="0.2">
      <c r="A259" t="s">
        <v>3</v>
      </c>
      <c r="B259">
        <v>19</v>
      </c>
      <c r="C259">
        <v>48</v>
      </c>
      <c r="D259" t="s">
        <v>5</v>
      </c>
      <c r="E259" s="1">
        <v>272</v>
      </c>
      <c r="F259" s="1">
        <v>57</v>
      </c>
      <c r="G259" s="2" t="s">
        <v>29</v>
      </c>
    </row>
    <row r="260" spans="1:7" x14ac:dyDescent="0.2">
      <c r="A260" t="s">
        <v>1</v>
      </c>
      <c r="B260">
        <v>19</v>
      </c>
      <c r="C260">
        <v>48</v>
      </c>
      <c r="D260" t="s">
        <v>6</v>
      </c>
      <c r="E260" s="1">
        <v>80</v>
      </c>
      <c r="F260" s="1">
        <v>57</v>
      </c>
      <c r="G260" s="2" t="s">
        <v>29</v>
      </c>
    </row>
    <row r="261" spans="1:7" x14ac:dyDescent="0.2">
      <c r="A261" t="s">
        <v>3</v>
      </c>
      <c r="B261">
        <v>19</v>
      </c>
      <c r="C261">
        <v>48</v>
      </c>
      <c r="D261" t="s">
        <v>6</v>
      </c>
      <c r="E261" s="1">
        <v>139</v>
      </c>
      <c r="F261" s="1">
        <v>57</v>
      </c>
      <c r="G261" s="2" t="s">
        <v>29</v>
      </c>
    </row>
    <row r="262" spans="1:7" x14ac:dyDescent="0.2">
      <c r="A262" t="s">
        <v>1</v>
      </c>
      <c r="B262">
        <v>20</v>
      </c>
      <c r="C262">
        <v>60</v>
      </c>
      <c r="D262" t="s">
        <v>8</v>
      </c>
      <c r="E262" s="1">
        <v>190</v>
      </c>
      <c r="F262" s="1">
        <v>33</v>
      </c>
      <c r="G262" s="2" t="s">
        <v>35</v>
      </c>
    </row>
    <row r="263" spans="1:7" x14ac:dyDescent="0.2">
      <c r="A263" t="s">
        <v>1</v>
      </c>
      <c r="B263">
        <v>20</v>
      </c>
      <c r="C263">
        <v>60</v>
      </c>
      <c r="D263" t="s">
        <v>14</v>
      </c>
      <c r="E263" s="1">
        <v>560</v>
      </c>
      <c r="F263" s="1">
        <v>33</v>
      </c>
      <c r="G263" s="2" t="s">
        <v>35</v>
      </c>
    </row>
    <row r="264" spans="1:7" x14ac:dyDescent="0.2">
      <c r="A264" t="s">
        <v>1</v>
      </c>
      <c r="B264">
        <v>20</v>
      </c>
      <c r="C264">
        <v>60</v>
      </c>
      <c r="D264" t="s">
        <v>13</v>
      </c>
      <c r="E264" s="1">
        <v>1400</v>
      </c>
      <c r="F264" s="1">
        <v>33</v>
      </c>
      <c r="G264" s="2" t="s">
        <v>35</v>
      </c>
    </row>
    <row r="265" spans="1:7" x14ac:dyDescent="0.2">
      <c r="A265" t="s">
        <v>3</v>
      </c>
      <c r="B265">
        <v>20</v>
      </c>
      <c r="C265">
        <v>60</v>
      </c>
      <c r="D265" t="s">
        <v>8</v>
      </c>
      <c r="E265" s="1">
        <v>220</v>
      </c>
      <c r="F265" s="1">
        <v>28</v>
      </c>
      <c r="G265" s="2" t="s">
        <v>35</v>
      </c>
    </row>
    <row r="266" spans="1:7" x14ac:dyDescent="0.2">
      <c r="A266" t="s">
        <v>3</v>
      </c>
      <c r="B266">
        <v>20</v>
      </c>
      <c r="C266">
        <v>60</v>
      </c>
      <c r="D266" t="s">
        <v>14</v>
      </c>
      <c r="E266" s="1">
        <v>590</v>
      </c>
      <c r="F266" s="1">
        <v>28</v>
      </c>
      <c r="G266" s="2" t="s">
        <v>35</v>
      </c>
    </row>
    <row r="267" spans="1:7" x14ac:dyDescent="0.2">
      <c r="A267" t="s">
        <v>3</v>
      </c>
      <c r="B267">
        <v>20</v>
      </c>
      <c r="C267">
        <v>60</v>
      </c>
      <c r="D267" t="s">
        <v>13</v>
      </c>
      <c r="E267" s="1">
        <v>1480</v>
      </c>
      <c r="F267" s="1">
        <v>28</v>
      </c>
      <c r="G267" s="2" t="s">
        <v>35</v>
      </c>
    </row>
    <row r="268" spans="1:7" x14ac:dyDescent="0.2">
      <c r="A268" t="s">
        <v>1</v>
      </c>
      <c r="B268">
        <v>7</v>
      </c>
      <c r="C268">
        <v>7</v>
      </c>
      <c r="D268" t="s">
        <v>8</v>
      </c>
      <c r="E268" s="1">
        <v>675</v>
      </c>
      <c r="F268" s="1">
        <f>(171+21)/(7*2)</f>
        <v>13.714285714285714</v>
      </c>
      <c r="G268" s="2" t="s">
        <v>36</v>
      </c>
    </row>
    <row r="269" spans="1:7" x14ac:dyDescent="0.2">
      <c r="A269" t="s">
        <v>1</v>
      </c>
      <c r="B269">
        <f>B268+1</f>
        <v>8</v>
      </c>
      <c r="C269">
        <f>C268+1</f>
        <v>8</v>
      </c>
      <c r="D269" t="s">
        <v>8</v>
      </c>
      <c r="E269" s="1">
        <v>675</v>
      </c>
      <c r="F269" s="1">
        <f t="shared" ref="F269:F309" si="0">(171+21)/(7*2)</f>
        <v>13.714285714285714</v>
      </c>
      <c r="G269" s="2" t="s">
        <v>36</v>
      </c>
    </row>
    <row r="270" spans="1:7" x14ac:dyDescent="0.2">
      <c r="A270" t="s">
        <v>1</v>
      </c>
      <c r="B270">
        <f t="shared" ref="B270:B274" si="1">B269+1</f>
        <v>9</v>
      </c>
      <c r="C270">
        <f t="shared" ref="C270:C274" si="2">C269+1</f>
        <v>9</v>
      </c>
      <c r="D270" t="s">
        <v>8</v>
      </c>
      <c r="E270" s="1">
        <v>650</v>
      </c>
      <c r="F270" s="1">
        <f t="shared" si="0"/>
        <v>13.714285714285714</v>
      </c>
      <c r="G270" s="2" t="s">
        <v>36</v>
      </c>
    </row>
    <row r="271" spans="1:7" x14ac:dyDescent="0.2">
      <c r="A271" t="s">
        <v>1</v>
      </c>
      <c r="B271">
        <f t="shared" si="1"/>
        <v>10</v>
      </c>
      <c r="C271">
        <f t="shared" si="2"/>
        <v>10</v>
      </c>
      <c r="D271" t="s">
        <v>8</v>
      </c>
      <c r="E271" s="1">
        <v>650</v>
      </c>
      <c r="F271" s="1">
        <f t="shared" si="0"/>
        <v>13.714285714285714</v>
      </c>
      <c r="G271" s="2" t="s">
        <v>36</v>
      </c>
    </row>
    <row r="272" spans="1:7" x14ac:dyDescent="0.2">
      <c r="A272" t="s">
        <v>1</v>
      </c>
      <c r="B272">
        <f t="shared" si="1"/>
        <v>11</v>
      </c>
      <c r="C272">
        <f t="shared" si="2"/>
        <v>11</v>
      </c>
      <c r="D272" t="s">
        <v>8</v>
      </c>
      <c r="E272" s="1">
        <v>640</v>
      </c>
      <c r="F272" s="1">
        <f t="shared" si="0"/>
        <v>13.714285714285714</v>
      </c>
      <c r="G272" s="2" t="s">
        <v>36</v>
      </c>
    </row>
    <row r="273" spans="1:7" x14ac:dyDescent="0.2">
      <c r="A273" t="s">
        <v>1</v>
      </c>
      <c r="B273">
        <f t="shared" si="1"/>
        <v>12</v>
      </c>
      <c r="C273">
        <f t="shared" si="2"/>
        <v>12</v>
      </c>
      <c r="D273" t="s">
        <v>8</v>
      </c>
      <c r="E273" s="1">
        <v>630</v>
      </c>
      <c r="F273" s="1">
        <f t="shared" si="0"/>
        <v>13.714285714285714</v>
      </c>
      <c r="G273" s="2" t="s">
        <v>36</v>
      </c>
    </row>
    <row r="274" spans="1:7" x14ac:dyDescent="0.2">
      <c r="A274" t="s">
        <v>1</v>
      </c>
      <c r="B274">
        <f t="shared" si="1"/>
        <v>13</v>
      </c>
      <c r="C274">
        <f t="shared" si="2"/>
        <v>13</v>
      </c>
      <c r="D274" t="s">
        <v>8</v>
      </c>
      <c r="E274" s="1">
        <v>600</v>
      </c>
      <c r="F274" s="1">
        <f t="shared" si="0"/>
        <v>13.714285714285714</v>
      </c>
      <c r="G274" s="2" t="s">
        <v>36</v>
      </c>
    </row>
    <row r="275" spans="1:7" x14ac:dyDescent="0.2">
      <c r="A275" t="s">
        <v>3</v>
      </c>
      <c r="B275">
        <v>7</v>
      </c>
      <c r="C275">
        <v>7</v>
      </c>
      <c r="D275" t="s">
        <v>8</v>
      </c>
      <c r="E275" s="1">
        <v>675</v>
      </c>
      <c r="F275" s="1">
        <f>(171+21)/(7*2)</f>
        <v>13.714285714285714</v>
      </c>
      <c r="G275" s="2" t="s">
        <v>36</v>
      </c>
    </row>
    <row r="276" spans="1:7" x14ac:dyDescent="0.2">
      <c r="A276" t="s">
        <v>3</v>
      </c>
      <c r="B276">
        <f>B275+1</f>
        <v>8</v>
      </c>
      <c r="C276">
        <f>C275+1</f>
        <v>8</v>
      </c>
      <c r="D276" t="s">
        <v>8</v>
      </c>
      <c r="E276" s="1">
        <v>700</v>
      </c>
      <c r="F276" s="1">
        <f t="shared" si="0"/>
        <v>13.714285714285714</v>
      </c>
      <c r="G276" s="2" t="s">
        <v>36</v>
      </c>
    </row>
    <row r="277" spans="1:7" x14ac:dyDescent="0.2">
      <c r="A277" t="s">
        <v>3</v>
      </c>
      <c r="B277">
        <f t="shared" ref="B277:B281" si="3">B276+1</f>
        <v>9</v>
      </c>
      <c r="C277">
        <f t="shared" ref="C277:C281" si="4">C276+1</f>
        <v>9</v>
      </c>
      <c r="D277" t="s">
        <v>8</v>
      </c>
      <c r="E277" s="1">
        <v>680</v>
      </c>
      <c r="F277" s="1">
        <f t="shared" si="0"/>
        <v>13.714285714285714</v>
      </c>
      <c r="G277" s="2" t="s">
        <v>36</v>
      </c>
    </row>
    <row r="278" spans="1:7" x14ac:dyDescent="0.2">
      <c r="A278" t="s">
        <v>3</v>
      </c>
      <c r="B278">
        <f t="shared" si="3"/>
        <v>10</v>
      </c>
      <c r="C278">
        <f t="shared" si="4"/>
        <v>10</v>
      </c>
      <c r="D278" t="s">
        <v>8</v>
      </c>
      <c r="E278" s="1">
        <v>660</v>
      </c>
      <c r="F278" s="1">
        <f t="shared" si="0"/>
        <v>13.714285714285714</v>
      </c>
      <c r="G278" s="2" t="s">
        <v>36</v>
      </c>
    </row>
    <row r="279" spans="1:7" x14ac:dyDescent="0.2">
      <c r="A279" t="s">
        <v>3</v>
      </c>
      <c r="B279">
        <f t="shared" si="3"/>
        <v>11</v>
      </c>
      <c r="C279">
        <f t="shared" si="4"/>
        <v>11</v>
      </c>
      <c r="D279" t="s">
        <v>8</v>
      </c>
      <c r="E279" s="1">
        <v>675</v>
      </c>
      <c r="F279" s="1">
        <f t="shared" si="0"/>
        <v>13.714285714285714</v>
      </c>
      <c r="G279" s="2" t="s">
        <v>36</v>
      </c>
    </row>
    <row r="280" spans="1:7" x14ac:dyDescent="0.2">
      <c r="A280" t="s">
        <v>3</v>
      </c>
      <c r="B280">
        <f t="shared" si="3"/>
        <v>12</v>
      </c>
      <c r="C280">
        <f t="shared" si="4"/>
        <v>12</v>
      </c>
      <c r="D280" t="s">
        <v>8</v>
      </c>
      <c r="E280" s="1">
        <v>680</v>
      </c>
      <c r="F280" s="1">
        <f t="shared" si="0"/>
        <v>13.714285714285714</v>
      </c>
      <c r="G280" s="2" t="s">
        <v>36</v>
      </c>
    </row>
    <row r="281" spans="1:7" x14ac:dyDescent="0.2">
      <c r="A281" t="s">
        <v>3</v>
      </c>
      <c r="B281">
        <f t="shared" si="3"/>
        <v>13</v>
      </c>
      <c r="C281">
        <f t="shared" si="4"/>
        <v>13</v>
      </c>
      <c r="D281" t="s">
        <v>8</v>
      </c>
      <c r="E281" s="1">
        <v>650</v>
      </c>
      <c r="F281" s="1">
        <f t="shared" si="0"/>
        <v>13.714285714285714</v>
      </c>
      <c r="G281" s="2" t="s">
        <v>36</v>
      </c>
    </row>
    <row r="282" spans="1:7" x14ac:dyDescent="0.2">
      <c r="A282" t="s">
        <v>1</v>
      </c>
      <c r="B282">
        <v>7</v>
      </c>
      <c r="C282">
        <v>7</v>
      </c>
      <c r="D282" t="s">
        <v>14</v>
      </c>
      <c r="E282" s="1">
        <v>1870</v>
      </c>
      <c r="F282" s="1">
        <f>(171+21)/(7*2)</f>
        <v>13.714285714285714</v>
      </c>
      <c r="G282" s="2" t="s">
        <v>36</v>
      </c>
    </row>
    <row r="283" spans="1:7" x14ac:dyDescent="0.2">
      <c r="A283" t="s">
        <v>1</v>
      </c>
      <c r="B283">
        <f>B282+1</f>
        <v>8</v>
      </c>
      <c r="C283">
        <f>C282+1</f>
        <v>8</v>
      </c>
      <c r="D283" t="s">
        <v>14</v>
      </c>
      <c r="E283" s="1">
        <v>1850</v>
      </c>
      <c r="F283" s="1">
        <f t="shared" si="0"/>
        <v>13.714285714285714</v>
      </c>
      <c r="G283" s="2" t="s">
        <v>36</v>
      </c>
    </row>
    <row r="284" spans="1:7" x14ac:dyDescent="0.2">
      <c r="A284" t="s">
        <v>1</v>
      </c>
      <c r="B284">
        <f t="shared" ref="B284:B288" si="5">B283+1</f>
        <v>9</v>
      </c>
      <c r="C284">
        <f t="shared" ref="C284:C288" si="6">C283+1</f>
        <v>9</v>
      </c>
      <c r="D284" t="s">
        <v>14</v>
      </c>
      <c r="E284" s="1">
        <v>1820</v>
      </c>
      <c r="F284" s="1">
        <f t="shared" si="0"/>
        <v>13.714285714285714</v>
      </c>
      <c r="G284" s="2" t="s">
        <v>36</v>
      </c>
    </row>
    <row r="285" spans="1:7" x14ac:dyDescent="0.2">
      <c r="A285" t="s">
        <v>1</v>
      </c>
      <c r="B285">
        <f t="shared" si="5"/>
        <v>10</v>
      </c>
      <c r="C285">
        <f t="shared" si="6"/>
        <v>10</v>
      </c>
      <c r="D285" t="s">
        <v>14</v>
      </c>
      <c r="E285" s="1">
        <v>1775</v>
      </c>
      <c r="F285" s="1">
        <f t="shared" si="0"/>
        <v>13.714285714285714</v>
      </c>
      <c r="G285" s="2" t="s">
        <v>36</v>
      </c>
    </row>
    <row r="286" spans="1:7" x14ac:dyDescent="0.2">
      <c r="A286" t="s">
        <v>1</v>
      </c>
      <c r="B286">
        <f t="shared" si="5"/>
        <v>11</v>
      </c>
      <c r="C286">
        <f t="shared" si="6"/>
        <v>11</v>
      </c>
      <c r="D286" t="s">
        <v>14</v>
      </c>
      <c r="E286" s="1">
        <v>1730</v>
      </c>
      <c r="F286" s="1">
        <f t="shared" si="0"/>
        <v>13.714285714285714</v>
      </c>
      <c r="G286" s="2" t="s">
        <v>36</v>
      </c>
    </row>
    <row r="287" spans="1:7" x14ac:dyDescent="0.2">
      <c r="A287" t="s">
        <v>1</v>
      </c>
      <c r="B287">
        <f t="shared" si="5"/>
        <v>12</v>
      </c>
      <c r="C287">
        <f t="shared" si="6"/>
        <v>12</v>
      </c>
      <c r="D287" t="s">
        <v>14</v>
      </c>
      <c r="E287" s="1">
        <v>1730</v>
      </c>
      <c r="F287" s="1">
        <f t="shared" si="0"/>
        <v>13.714285714285714</v>
      </c>
      <c r="G287" s="2" t="s">
        <v>36</v>
      </c>
    </row>
    <row r="288" spans="1:7" x14ac:dyDescent="0.2">
      <c r="A288" t="s">
        <v>1</v>
      </c>
      <c r="B288">
        <f t="shared" si="5"/>
        <v>13</v>
      </c>
      <c r="C288">
        <f t="shared" si="6"/>
        <v>13</v>
      </c>
      <c r="D288" t="s">
        <v>14</v>
      </c>
      <c r="E288" s="1">
        <v>1625</v>
      </c>
      <c r="F288" s="1">
        <f t="shared" si="0"/>
        <v>13.714285714285714</v>
      </c>
      <c r="G288" s="2" t="s">
        <v>36</v>
      </c>
    </row>
    <row r="289" spans="1:7" x14ac:dyDescent="0.2">
      <c r="A289" t="s">
        <v>3</v>
      </c>
      <c r="B289">
        <v>7</v>
      </c>
      <c r="C289">
        <v>7</v>
      </c>
      <c r="D289" t="s">
        <v>14</v>
      </c>
      <c r="E289" s="1">
        <v>1925</v>
      </c>
      <c r="F289" s="1">
        <f>(171+21)/(7*2)</f>
        <v>13.714285714285714</v>
      </c>
      <c r="G289" s="2" t="s">
        <v>36</v>
      </c>
    </row>
    <row r="290" spans="1:7" x14ac:dyDescent="0.2">
      <c r="A290" t="s">
        <v>3</v>
      </c>
      <c r="B290">
        <f>B289+1</f>
        <v>8</v>
      </c>
      <c r="C290">
        <f>C289+1</f>
        <v>8</v>
      </c>
      <c r="D290" t="s">
        <v>14</v>
      </c>
      <c r="E290" s="1">
        <v>1900</v>
      </c>
      <c r="F290" s="1">
        <f t="shared" si="0"/>
        <v>13.714285714285714</v>
      </c>
      <c r="G290" s="2" t="s">
        <v>36</v>
      </c>
    </row>
    <row r="291" spans="1:7" x14ac:dyDescent="0.2">
      <c r="A291" t="s">
        <v>3</v>
      </c>
      <c r="B291">
        <f t="shared" ref="B291:B295" si="7">B290+1</f>
        <v>9</v>
      </c>
      <c r="C291">
        <f t="shared" ref="C291:C295" si="8">C290+1</f>
        <v>9</v>
      </c>
      <c r="D291" t="s">
        <v>14</v>
      </c>
      <c r="E291" s="1">
        <v>1875</v>
      </c>
      <c r="F291" s="1">
        <f t="shared" si="0"/>
        <v>13.714285714285714</v>
      </c>
      <c r="G291" s="2" t="s">
        <v>36</v>
      </c>
    </row>
    <row r="292" spans="1:7" x14ac:dyDescent="0.2">
      <c r="A292" t="s">
        <v>3</v>
      </c>
      <c r="B292">
        <f t="shared" si="7"/>
        <v>10</v>
      </c>
      <c r="C292">
        <f t="shared" si="8"/>
        <v>10</v>
      </c>
      <c r="D292" t="s">
        <v>14</v>
      </c>
      <c r="E292" s="1">
        <v>1860</v>
      </c>
      <c r="F292" s="1">
        <f t="shared" si="0"/>
        <v>13.714285714285714</v>
      </c>
      <c r="G292" s="2" t="s">
        <v>36</v>
      </c>
    </row>
    <row r="293" spans="1:7" x14ac:dyDescent="0.2">
      <c r="A293" t="s">
        <v>3</v>
      </c>
      <c r="B293">
        <f t="shared" si="7"/>
        <v>11</v>
      </c>
      <c r="C293">
        <f t="shared" si="8"/>
        <v>11</v>
      </c>
      <c r="D293" t="s">
        <v>14</v>
      </c>
      <c r="E293" s="1">
        <v>1830</v>
      </c>
      <c r="F293" s="1">
        <f t="shared" si="0"/>
        <v>13.714285714285714</v>
      </c>
      <c r="G293" s="2" t="s">
        <v>36</v>
      </c>
    </row>
    <row r="294" spans="1:7" x14ac:dyDescent="0.2">
      <c r="A294" t="s">
        <v>3</v>
      </c>
      <c r="B294">
        <f t="shared" si="7"/>
        <v>12</v>
      </c>
      <c r="C294">
        <f t="shared" si="8"/>
        <v>12</v>
      </c>
      <c r="D294" t="s">
        <v>14</v>
      </c>
      <c r="E294" s="1">
        <v>1850</v>
      </c>
      <c r="F294" s="1">
        <f t="shared" si="0"/>
        <v>13.714285714285714</v>
      </c>
      <c r="G294" s="2" t="s">
        <v>36</v>
      </c>
    </row>
    <row r="295" spans="1:7" x14ac:dyDescent="0.2">
      <c r="A295" t="s">
        <v>3</v>
      </c>
      <c r="B295">
        <f t="shared" si="7"/>
        <v>13</v>
      </c>
      <c r="C295">
        <f t="shared" si="8"/>
        <v>13</v>
      </c>
      <c r="D295" t="s">
        <v>14</v>
      </c>
      <c r="E295" s="1">
        <v>1750</v>
      </c>
      <c r="F295" s="1">
        <f t="shared" si="0"/>
        <v>13.714285714285714</v>
      </c>
      <c r="G295" s="2" t="s">
        <v>36</v>
      </c>
    </row>
    <row r="296" spans="1:7" x14ac:dyDescent="0.2">
      <c r="A296" t="s">
        <v>1</v>
      </c>
      <c r="B296">
        <v>7</v>
      </c>
      <c r="C296">
        <v>7</v>
      </c>
      <c r="D296" t="s">
        <v>13</v>
      </c>
      <c r="E296" s="1">
        <v>3200</v>
      </c>
      <c r="F296" s="1">
        <f>(171+21)/(7*2)</f>
        <v>13.714285714285714</v>
      </c>
      <c r="G296" s="2" t="s">
        <v>36</v>
      </c>
    </row>
    <row r="297" spans="1:7" x14ac:dyDescent="0.2">
      <c r="A297" t="s">
        <v>1</v>
      </c>
      <c r="B297">
        <f>B296+1</f>
        <v>8</v>
      </c>
      <c r="C297">
        <f>C296+1</f>
        <v>8</v>
      </c>
      <c r="D297" t="s">
        <v>13</v>
      </c>
      <c r="E297" s="1">
        <v>3200</v>
      </c>
      <c r="F297" s="1">
        <f t="shared" si="0"/>
        <v>13.714285714285714</v>
      </c>
      <c r="G297" s="2" t="s">
        <v>36</v>
      </c>
    </row>
    <row r="298" spans="1:7" x14ac:dyDescent="0.2">
      <c r="A298" t="s">
        <v>1</v>
      </c>
      <c r="B298">
        <f t="shared" ref="B298:B302" si="9">B297+1</f>
        <v>9</v>
      </c>
      <c r="C298">
        <f t="shared" ref="C298:C302" si="10">C297+1</f>
        <v>9</v>
      </c>
      <c r="D298" t="s">
        <v>13</v>
      </c>
      <c r="E298" s="1">
        <v>3150</v>
      </c>
      <c r="F298" s="1">
        <f t="shared" si="0"/>
        <v>13.714285714285714</v>
      </c>
      <c r="G298" s="2" t="s">
        <v>36</v>
      </c>
    </row>
    <row r="299" spans="1:7" x14ac:dyDescent="0.2">
      <c r="A299" t="s">
        <v>1</v>
      </c>
      <c r="B299">
        <f t="shared" si="9"/>
        <v>10</v>
      </c>
      <c r="C299">
        <f t="shared" si="10"/>
        <v>10</v>
      </c>
      <c r="D299" t="s">
        <v>13</v>
      </c>
      <c r="E299" s="1">
        <v>3100</v>
      </c>
      <c r="F299" s="1">
        <f t="shared" si="0"/>
        <v>13.714285714285714</v>
      </c>
      <c r="G299" s="2" t="s">
        <v>36</v>
      </c>
    </row>
    <row r="300" spans="1:7" x14ac:dyDescent="0.2">
      <c r="A300" t="s">
        <v>1</v>
      </c>
      <c r="B300">
        <f t="shared" si="9"/>
        <v>11</v>
      </c>
      <c r="C300">
        <f t="shared" si="10"/>
        <v>11</v>
      </c>
      <c r="D300" t="s">
        <v>13</v>
      </c>
      <c r="E300" s="1">
        <v>3000</v>
      </c>
      <c r="F300" s="1">
        <f t="shared" si="0"/>
        <v>13.714285714285714</v>
      </c>
      <c r="G300" s="2" t="s">
        <v>36</v>
      </c>
    </row>
    <row r="301" spans="1:7" x14ac:dyDescent="0.2">
      <c r="A301" t="s">
        <v>1</v>
      </c>
      <c r="B301">
        <f t="shared" si="9"/>
        <v>12</v>
      </c>
      <c r="C301">
        <f t="shared" si="10"/>
        <v>12</v>
      </c>
      <c r="D301" t="s">
        <v>13</v>
      </c>
      <c r="E301" s="1">
        <v>3000</v>
      </c>
      <c r="F301" s="1">
        <f t="shared" si="0"/>
        <v>13.714285714285714</v>
      </c>
      <c r="G301" s="2" t="s">
        <v>36</v>
      </c>
    </row>
    <row r="302" spans="1:7" x14ac:dyDescent="0.2">
      <c r="A302" t="s">
        <v>1</v>
      </c>
      <c r="B302">
        <f t="shared" si="9"/>
        <v>13</v>
      </c>
      <c r="C302">
        <f t="shared" si="10"/>
        <v>13</v>
      </c>
      <c r="D302" t="s">
        <v>13</v>
      </c>
      <c r="E302" s="1">
        <v>2900</v>
      </c>
      <c r="F302" s="1">
        <f t="shared" si="0"/>
        <v>13.714285714285714</v>
      </c>
      <c r="G302" s="2" t="s">
        <v>36</v>
      </c>
    </row>
    <row r="303" spans="1:7" x14ac:dyDescent="0.2">
      <c r="A303" t="s">
        <v>3</v>
      </c>
      <c r="B303">
        <v>7</v>
      </c>
      <c r="C303">
        <v>7</v>
      </c>
      <c r="D303" t="s">
        <v>13</v>
      </c>
      <c r="E303" s="1">
        <v>3300</v>
      </c>
      <c r="F303" s="1">
        <f>(171+21)/(7*2)</f>
        <v>13.714285714285714</v>
      </c>
      <c r="G303" s="2" t="s">
        <v>36</v>
      </c>
    </row>
    <row r="304" spans="1:7" x14ac:dyDescent="0.2">
      <c r="A304" t="s">
        <v>3</v>
      </c>
      <c r="B304">
        <f>B303+1</f>
        <v>8</v>
      </c>
      <c r="C304">
        <f>C303+1</f>
        <v>8</v>
      </c>
      <c r="D304" t="s">
        <v>13</v>
      </c>
      <c r="E304" s="1">
        <v>3200</v>
      </c>
      <c r="F304" s="1">
        <f t="shared" si="0"/>
        <v>13.714285714285714</v>
      </c>
      <c r="G304" s="2" t="s">
        <v>36</v>
      </c>
    </row>
    <row r="305" spans="1:7" x14ac:dyDescent="0.2">
      <c r="A305" t="s">
        <v>3</v>
      </c>
      <c r="B305">
        <f t="shared" ref="B305:B309" si="11">B304+1</f>
        <v>9</v>
      </c>
      <c r="C305">
        <f t="shared" ref="C305:C309" si="12">C304+1</f>
        <v>9</v>
      </c>
      <c r="D305" t="s">
        <v>13</v>
      </c>
      <c r="E305" s="1">
        <v>3200</v>
      </c>
      <c r="F305" s="1">
        <f t="shared" si="0"/>
        <v>13.714285714285714</v>
      </c>
      <c r="G305" s="2" t="s">
        <v>36</v>
      </c>
    </row>
    <row r="306" spans="1:7" x14ac:dyDescent="0.2">
      <c r="A306" t="s">
        <v>3</v>
      </c>
      <c r="B306">
        <f t="shared" si="11"/>
        <v>10</v>
      </c>
      <c r="C306">
        <f t="shared" si="12"/>
        <v>10</v>
      </c>
      <c r="D306" t="s">
        <v>13</v>
      </c>
      <c r="E306" s="1">
        <v>3175</v>
      </c>
      <c r="F306" s="1">
        <f t="shared" si="0"/>
        <v>13.714285714285714</v>
      </c>
      <c r="G306" s="2" t="s">
        <v>36</v>
      </c>
    </row>
    <row r="307" spans="1:7" x14ac:dyDescent="0.2">
      <c r="A307" t="s">
        <v>3</v>
      </c>
      <c r="B307">
        <f t="shared" si="11"/>
        <v>11</v>
      </c>
      <c r="C307">
        <f t="shared" si="12"/>
        <v>11</v>
      </c>
      <c r="D307" t="s">
        <v>13</v>
      </c>
      <c r="E307" s="1">
        <v>3000</v>
      </c>
      <c r="F307" s="1">
        <f t="shared" si="0"/>
        <v>13.714285714285714</v>
      </c>
      <c r="G307" s="2" t="s">
        <v>36</v>
      </c>
    </row>
    <row r="308" spans="1:7" x14ac:dyDescent="0.2">
      <c r="A308" t="s">
        <v>3</v>
      </c>
      <c r="B308">
        <f t="shared" si="11"/>
        <v>12</v>
      </c>
      <c r="C308">
        <f t="shared" si="12"/>
        <v>12</v>
      </c>
      <c r="D308" t="s">
        <v>13</v>
      </c>
      <c r="E308" s="1">
        <v>3050</v>
      </c>
      <c r="F308" s="1">
        <f t="shared" si="0"/>
        <v>13.714285714285714</v>
      </c>
      <c r="G308" s="2" t="s">
        <v>36</v>
      </c>
    </row>
    <row r="309" spans="1:7" x14ac:dyDescent="0.2">
      <c r="A309" t="s">
        <v>3</v>
      </c>
      <c r="B309">
        <f t="shared" si="11"/>
        <v>13</v>
      </c>
      <c r="C309">
        <f t="shared" si="12"/>
        <v>13</v>
      </c>
      <c r="D309" t="s">
        <v>13</v>
      </c>
      <c r="E309" s="1">
        <v>2975</v>
      </c>
      <c r="F309" s="1">
        <f t="shared" si="0"/>
        <v>13.714285714285714</v>
      </c>
      <c r="G309" s="2" t="s">
        <v>36</v>
      </c>
    </row>
    <row r="310" spans="1:7" x14ac:dyDescent="0.2">
      <c r="A310" t="s">
        <v>1</v>
      </c>
      <c r="B310">
        <v>20</v>
      </c>
      <c r="C310">
        <v>60</v>
      </c>
      <c r="D310" t="s">
        <v>8</v>
      </c>
      <c r="E310" s="1">
        <v>510</v>
      </c>
      <c r="F310" s="1">
        <f>(1000+124+20)/2</f>
        <v>572</v>
      </c>
      <c r="G310" s="2" t="s">
        <v>36</v>
      </c>
    </row>
    <row r="311" spans="1:7" x14ac:dyDescent="0.2">
      <c r="A311" t="s">
        <v>1</v>
      </c>
      <c r="B311">
        <v>20</v>
      </c>
      <c r="C311">
        <v>60</v>
      </c>
      <c r="D311" t="s">
        <v>14</v>
      </c>
      <c r="E311" s="1">
        <v>1600</v>
      </c>
      <c r="F311" s="1">
        <f t="shared" ref="F311:F315" si="13">(1000+124+20)/2</f>
        <v>572</v>
      </c>
      <c r="G311" s="2" t="s">
        <v>36</v>
      </c>
    </row>
    <row r="312" spans="1:7" x14ac:dyDescent="0.2">
      <c r="A312" t="s">
        <v>1</v>
      </c>
      <c r="B312">
        <v>20</v>
      </c>
      <c r="C312">
        <v>60</v>
      </c>
      <c r="D312" t="s">
        <v>13</v>
      </c>
      <c r="E312" s="1">
        <v>2700</v>
      </c>
      <c r="F312" s="1">
        <f t="shared" si="13"/>
        <v>572</v>
      </c>
      <c r="G312" s="2" t="s">
        <v>36</v>
      </c>
    </row>
    <row r="313" spans="1:7" x14ac:dyDescent="0.2">
      <c r="A313" t="s">
        <v>3</v>
      </c>
      <c r="B313">
        <v>20</v>
      </c>
      <c r="C313">
        <v>60</v>
      </c>
      <c r="D313" t="s">
        <v>8</v>
      </c>
      <c r="E313" s="1">
        <v>570</v>
      </c>
      <c r="F313" s="1">
        <f t="shared" si="13"/>
        <v>572</v>
      </c>
      <c r="G313" s="2" t="s">
        <v>36</v>
      </c>
    </row>
    <row r="314" spans="1:7" x14ac:dyDescent="0.2">
      <c r="A314" t="s">
        <v>3</v>
      </c>
      <c r="B314">
        <v>20</v>
      </c>
      <c r="C314">
        <v>60</v>
      </c>
      <c r="D314" t="s">
        <v>14</v>
      </c>
      <c r="E314" s="1">
        <v>1725</v>
      </c>
      <c r="F314" s="1">
        <f t="shared" si="13"/>
        <v>572</v>
      </c>
      <c r="G314" s="2" t="s">
        <v>36</v>
      </c>
    </row>
    <row r="315" spans="1:7" x14ac:dyDescent="0.2">
      <c r="A315" t="s">
        <v>3</v>
      </c>
      <c r="B315">
        <v>20</v>
      </c>
      <c r="C315">
        <v>60</v>
      </c>
      <c r="D315" t="s">
        <v>13</v>
      </c>
      <c r="E315" s="1">
        <v>2900</v>
      </c>
      <c r="F315" s="1">
        <f t="shared" si="13"/>
        <v>572</v>
      </c>
      <c r="G315" s="2" t="s">
        <v>36</v>
      </c>
    </row>
    <row r="316" spans="1:7" x14ac:dyDescent="0.2">
      <c r="A316" t="s">
        <v>1</v>
      </c>
      <c r="B316">
        <v>35</v>
      </c>
      <c r="C316">
        <v>49</v>
      </c>
      <c r="D316" t="s">
        <v>8</v>
      </c>
      <c r="E316" s="1">
        <v>438</v>
      </c>
      <c r="F316" s="1">
        <v>15</v>
      </c>
      <c r="G316" s="2" t="s">
        <v>40</v>
      </c>
    </row>
    <row r="317" spans="1:7" x14ac:dyDescent="0.2">
      <c r="A317" t="s">
        <v>1</v>
      </c>
      <c r="B317">
        <v>35</v>
      </c>
      <c r="C317">
        <v>49</v>
      </c>
      <c r="D317" t="s">
        <v>14</v>
      </c>
      <c r="E317" s="1">
        <v>1441</v>
      </c>
      <c r="F317" s="1">
        <v>15</v>
      </c>
      <c r="G317" s="2" t="s">
        <v>37</v>
      </c>
    </row>
    <row r="318" spans="1:7" x14ac:dyDescent="0.2">
      <c r="A318" t="s">
        <v>1</v>
      </c>
      <c r="B318">
        <v>50</v>
      </c>
      <c r="C318">
        <v>64</v>
      </c>
      <c r="D318" t="s">
        <v>8</v>
      </c>
      <c r="E318" s="1">
        <v>434</v>
      </c>
      <c r="F318" s="1">
        <v>15</v>
      </c>
      <c r="G318" s="2" t="s">
        <v>37</v>
      </c>
    </row>
    <row r="319" spans="1:7" x14ac:dyDescent="0.2">
      <c r="A319" t="s">
        <v>1</v>
      </c>
      <c r="B319">
        <v>50</v>
      </c>
      <c r="C319">
        <v>64</v>
      </c>
      <c r="D319" t="s">
        <v>14</v>
      </c>
      <c r="E319" s="1">
        <v>1429</v>
      </c>
      <c r="F319" s="1">
        <v>15</v>
      </c>
      <c r="G319" s="2" t="s">
        <v>37</v>
      </c>
    </row>
    <row r="320" spans="1:7" x14ac:dyDescent="0.2">
      <c r="A320" t="s">
        <v>1</v>
      </c>
      <c r="B320">
        <v>65</v>
      </c>
      <c r="C320">
        <v>79</v>
      </c>
      <c r="D320" t="s">
        <v>8</v>
      </c>
      <c r="E320" s="1">
        <v>438</v>
      </c>
      <c r="F320" s="1">
        <v>15</v>
      </c>
      <c r="G320" s="2" t="s">
        <v>37</v>
      </c>
    </row>
    <row r="321" spans="1:7" x14ac:dyDescent="0.2">
      <c r="A321" t="s">
        <v>1</v>
      </c>
      <c r="B321">
        <v>65</v>
      </c>
      <c r="C321">
        <v>79</v>
      </c>
      <c r="D321" t="s">
        <v>14</v>
      </c>
      <c r="E321" s="1">
        <v>1433</v>
      </c>
      <c r="F321" s="1">
        <v>15</v>
      </c>
      <c r="G321" s="2" t="s">
        <v>37</v>
      </c>
    </row>
    <row r="322" spans="1:7" x14ac:dyDescent="0.2">
      <c r="A322" s="3" t="s">
        <v>1</v>
      </c>
      <c r="B322" s="3">
        <v>80</v>
      </c>
      <c r="C322" s="3">
        <v>120</v>
      </c>
      <c r="D322" s="3" t="s">
        <v>8</v>
      </c>
      <c r="E322" s="1">
        <v>436</v>
      </c>
      <c r="F322" s="1">
        <v>11</v>
      </c>
      <c r="G322" s="2" t="s">
        <v>37</v>
      </c>
    </row>
    <row r="323" spans="1:7" x14ac:dyDescent="0.2">
      <c r="A323" s="3" t="s">
        <v>1</v>
      </c>
      <c r="B323" s="3">
        <v>80</v>
      </c>
      <c r="C323" s="3">
        <v>120</v>
      </c>
      <c r="D323" s="3" t="s">
        <v>14</v>
      </c>
      <c r="E323" s="1">
        <v>1426</v>
      </c>
      <c r="F323" s="1">
        <v>11</v>
      </c>
      <c r="G323" s="2" t="s">
        <v>37</v>
      </c>
    </row>
    <row r="324" spans="1:7" x14ac:dyDescent="0.2">
      <c r="A324" t="s">
        <v>3</v>
      </c>
      <c r="B324">
        <v>35</v>
      </c>
      <c r="C324">
        <v>49</v>
      </c>
      <c r="D324" t="s">
        <v>8</v>
      </c>
      <c r="E324" s="3">
        <v>490</v>
      </c>
      <c r="F324" s="1">
        <v>15</v>
      </c>
      <c r="G324" s="2" t="s">
        <v>37</v>
      </c>
    </row>
    <row r="325" spans="1:7" x14ac:dyDescent="0.2">
      <c r="A325" t="s">
        <v>3</v>
      </c>
      <c r="B325">
        <v>35</v>
      </c>
      <c r="C325">
        <v>49</v>
      </c>
      <c r="D325" t="s">
        <v>14</v>
      </c>
      <c r="E325" s="1">
        <v>1679</v>
      </c>
      <c r="F325" s="1">
        <v>15</v>
      </c>
      <c r="G325" s="2" t="s">
        <v>37</v>
      </c>
    </row>
    <row r="326" spans="1:7" x14ac:dyDescent="0.2">
      <c r="A326" t="s">
        <v>3</v>
      </c>
      <c r="B326">
        <v>50</v>
      </c>
      <c r="C326">
        <v>64</v>
      </c>
      <c r="D326" t="s">
        <v>8</v>
      </c>
      <c r="E326" s="1">
        <v>499</v>
      </c>
      <c r="F326" s="1">
        <v>15</v>
      </c>
      <c r="G326" s="2" t="s">
        <v>37</v>
      </c>
    </row>
    <row r="327" spans="1:7" x14ac:dyDescent="0.2">
      <c r="A327" t="s">
        <v>3</v>
      </c>
      <c r="B327">
        <v>50</v>
      </c>
      <c r="C327">
        <v>64</v>
      </c>
      <c r="D327" t="s">
        <v>14</v>
      </c>
      <c r="E327" s="1">
        <v>1683</v>
      </c>
      <c r="F327" s="1">
        <v>15</v>
      </c>
      <c r="G327" s="2" t="s">
        <v>37</v>
      </c>
    </row>
    <row r="328" spans="1:7" x14ac:dyDescent="0.2">
      <c r="A328" t="s">
        <v>3</v>
      </c>
      <c r="B328">
        <v>65</v>
      </c>
      <c r="C328">
        <v>79</v>
      </c>
      <c r="D328" t="s">
        <v>8</v>
      </c>
      <c r="E328" s="1">
        <v>478</v>
      </c>
      <c r="F328" s="1">
        <v>16</v>
      </c>
      <c r="G328" s="2" t="s">
        <v>37</v>
      </c>
    </row>
    <row r="329" spans="1:7" x14ac:dyDescent="0.2">
      <c r="A329" t="s">
        <v>3</v>
      </c>
      <c r="B329">
        <v>65</v>
      </c>
      <c r="C329">
        <v>79</v>
      </c>
      <c r="D329" t="s">
        <v>14</v>
      </c>
      <c r="E329" s="1">
        <v>1702</v>
      </c>
      <c r="F329" s="1">
        <v>16</v>
      </c>
      <c r="G329" s="2" t="s">
        <v>37</v>
      </c>
    </row>
    <row r="330" spans="1:7" x14ac:dyDescent="0.2">
      <c r="A330" t="s">
        <v>3</v>
      </c>
      <c r="B330" s="3">
        <v>80</v>
      </c>
      <c r="C330" s="3">
        <v>120</v>
      </c>
      <c r="D330" s="3" t="s">
        <v>8</v>
      </c>
      <c r="E330" s="1">
        <v>476</v>
      </c>
      <c r="F330" s="1">
        <v>11</v>
      </c>
      <c r="G330" s="2" t="s">
        <v>37</v>
      </c>
    </row>
    <row r="331" spans="1:7" x14ac:dyDescent="0.2">
      <c r="A331" t="s">
        <v>3</v>
      </c>
      <c r="B331" s="3">
        <v>80</v>
      </c>
      <c r="C331" s="3">
        <v>120</v>
      </c>
      <c r="D331" s="3" t="s">
        <v>14</v>
      </c>
      <c r="E331" s="1">
        <v>1673</v>
      </c>
      <c r="F331" s="1">
        <v>11</v>
      </c>
      <c r="G331" s="2" t="s">
        <v>40</v>
      </c>
    </row>
    <row r="332" spans="1:7" x14ac:dyDescent="0.2">
      <c r="A332" t="s">
        <v>1</v>
      </c>
      <c r="B332">
        <v>10</v>
      </c>
      <c r="C332">
        <v>19</v>
      </c>
      <c r="D332" t="s">
        <v>8</v>
      </c>
      <c r="E332" s="1">
        <v>770</v>
      </c>
      <c r="F332" s="1">
        <v>204</v>
      </c>
      <c r="G332" s="2" t="s">
        <v>38</v>
      </c>
    </row>
    <row r="333" spans="1:7" x14ac:dyDescent="0.2">
      <c r="A333" t="s">
        <v>1</v>
      </c>
      <c r="B333">
        <v>10</v>
      </c>
      <c r="C333">
        <v>19</v>
      </c>
      <c r="D333" t="s">
        <v>14</v>
      </c>
      <c r="E333" s="1">
        <v>1957</v>
      </c>
      <c r="F333" s="1">
        <v>204</v>
      </c>
      <c r="G333" s="2" t="s">
        <v>38</v>
      </c>
    </row>
    <row r="334" spans="1:7" x14ac:dyDescent="0.2">
      <c r="A334" t="s">
        <v>1</v>
      </c>
      <c r="B334">
        <v>10</v>
      </c>
      <c r="C334">
        <v>19</v>
      </c>
      <c r="D334" t="s">
        <v>13</v>
      </c>
      <c r="E334" s="1">
        <v>3146</v>
      </c>
      <c r="F334" s="1">
        <v>204</v>
      </c>
      <c r="G334" s="2" t="s">
        <v>38</v>
      </c>
    </row>
    <row r="335" spans="1:7" x14ac:dyDescent="0.2">
      <c r="A335" t="s">
        <v>3</v>
      </c>
      <c r="B335">
        <v>10</v>
      </c>
      <c r="C335">
        <v>19</v>
      </c>
      <c r="D335" t="s">
        <v>8</v>
      </c>
      <c r="E335" s="1">
        <v>796</v>
      </c>
      <c r="F335" s="1">
        <v>318</v>
      </c>
      <c r="G335" s="2" t="s">
        <v>38</v>
      </c>
    </row>
    <row r="336" spans="1:7" x14ac:dyDescent="0.2">
      <c r="A336" t="s">
        <v>3</v>
      </c>
      <c r="B336">
        <v>10</v>
      </c>
      <c r="C336">
        <v>19</v>
      </c>
      <c r="D336" t="s">
        <v>14</v>
      </c>
      <c r="E336" s="1">
        <v>2005</v>
      </c>
      <c r="F336" s="1">
        <v>318</v>
      </c>
      <c r="G336" s="2" t="s">
        <v>38</v>
      </c>
    </row>
    <row r="337" spans="1:7" x14ac:dyDescent="0.2">
      <c r="A337" t="s">
        <v>3</v>
      </c>
      <c r="B337">
        <v>10</v>
      </c>
      <c r="C337">
        <v>19</v>
      </c>
      <c r="D337" t="s">
        <v>13</v>
      </c>
      <c r="E337" s="1">
        <v>3228</v>
      </c>
      <c r="F337" s="1">
        <v>318</v>
      </c>
      <c r="G337" s="2" t="s">
        <v>38</v>
      </c>
    </row>
    <row r="338" spans="1:7" x14ac:dyDescent="0.2">
      <c r="A338" t="s">
        <v>1</v>
      </c>
      <c r="B338">
        <v>7</v>
      </c>
      <c r="C338">
        <v>8</v>
      </c>
      <c r="D338" t="s">
        <v>8</v>
      </c>
      <c r="E338" s="1">
        <f>AVERAGE(470,878)</f>
        <v>674</v>
      </c>
      <c r="F338" s="1">
        <v>21</v>
      </c>
      <c r="G338" s="2" t="s">
        <v>39</v>
      </c>
    </row>
    <row r="339" spans="1:7" x14ac:dyDescent="0.2">
      <c r="A339" t="s">
        <v>1</v>
      </c>
      <c r="B339">
        <v>7</v>
      </c>
      <c r="C339">
        <v>8</v>
      </c>
      <c r="D339" t="s">
        <v>14</v>
      </c>
      <c r="E339" s="1">
        <f>AVERAGE(3067,1745)</f>
        <v>2406</v>
      </c>
      <c r="F339" s="1">
        <v>21</v>
      </c>
      <c r="G339" s="2" t="s">
        <v>39</v>
      </c>
    </row>
    <row r="340" spans="1:7" x14ac:dyDescent="0.2">
      <c r="A340" t="s">
        <v>1</v>
      </c>
      <c r="B340">
        <v>7</v>
      </c>
      <c r="C340">
        <v>8</v>
      </c>
      <c r="D340" t="s">
        <v>13</v>
      </c>
      <c r="E340" s="1">
        <f>AVERAGE(3624,3331)</f>
        <v>3477.5</v>
      </c>
      <c r="F340" s="1">
        <v>21</v>
      </c>
      <c r="G340" s="2" t="s">
        <v>39</v>
      </c>
    </row>
    <row r="341" spans="1:7" x14ac:dyDescent="0.2">
      <c r="A341" t="s">
        <v>3</v>
      </c>
      <c r="B341">
        <v>7</v>
      </c>
      <c r="C341">
        <v>8</v>
      </c>
      <c r="D341" t="s">
        <v>8</v>
      </c>
      <c r="E341" s="1">
        <f t="shared" ref="E341" si="14">AVERAGE(470,878)</f>
        <v>674</v>
      </c>
      <c r="F341" s="1">
        <v>21</v>
      </c>
      <c r="G341" s="2" t="s">
        <v>39</v>
      </c>
    </row>
    <row r="342" spans="1:7" x14ac:dyDescent="0.2">
      <c r="A342" t="s">
        <v>3</v>
      </c>
      <c r="B342">
        <v>7</v>
      </c>
      <c r="C342">
        <v>8</v>
      </c>
      <c r="D342" t="s">
        <v>14</v>
      </c>
      <c r="E342" s="1">
        <f>AVERAGE(1980,3296)</f>
        <v>2638</v>
      </c>
      <c r="F342" s="1">
        <v>21</v>
      </c>
      <c r="G342" s="2" t="s">
        <v>39</v>
      </c>
    </row>
    <row r="343" spans="1:7" x14ac:dyDescent="0.2">
      <c r="A343" t="s">
        <v>3</v>
      </c>
      <c r="B343">
        <v>7</v>
      </c>
      <c r="C343">
        <v>8</v>
      </c>
      <c r="D343" t="s">
        <v>13</v>
      </c>
      <c r="E343" s="1">
        <f>AVERAGE(3917,3639)</f>
        <v>3778</v>
      </c>
      <c r="F343" s="1">
        <v>21</v>
      </c>
      <c r="G343" s="2" t="s">
        <v>39</v>
      </c>
    </row>
    <row r="344" spans="1:7" x14ac:dyDescent="0.2">
      <c r="A344" t="s">
        <v>1</v>
      </c>
      <c r="B344">
        <v>8</v>
      </c>
      <c r="C344">
        <v>8</v>
      </c>
      <c r="D344" t="s">
        <v>6</v>
      </c>
      <c r="E344" s="1">
        <v>170</v>
      </c>
      <c r="F344" s="1">
        <v>25</v>
      </c>
      <c r="G344" s="2" t="s">
        <v>41</v>
      </c>
    </row>
    <row r="345" spans="1:7" x14ac:dyDescent="0.2">
      <c r="A345" t="s">
        <v>1</v>
      </c>
      <c r="B345">
        <v>8</v>
      </c>
      <c r="C345">
        <v>8</v>
      </c>
      <c r="D345" t="s">
        <v>5</v>
      </c>
      <c r="E345" s="1">
        <v>420</v>
      </c>
      <c r="F345" s="1">
        <v>25</v>
      </c>
      <c r="G345" s="2" t="s">
        <v>41</v>
      </c>
    </row>
    <row r="346" spans="1:7" x14ac:dyDescent="0.2">
      <c r="A346" t="s">
        <v>3</v>
      </c>
      <c r="B346">
        <v>8</v>
      </c>
      <c r="C346">
        <v>8</v>
      </c>
      <c r="D346" t="s">
        <v>6</v>
      </c>
      <c r="E346" s="1">
        <v>152</v>
      </c>
      <c r="F346" s="1">
        <v>11</v>
      </c>
      <c r="G346" s="2" t="s">
        <v>41</v>
      </c>
    </row>
    <row r="347" spans="1:7" x14ac:dyDescent="0.2">
      <c r="A347" t="s">
        <v>3</v>
      </c>
      <c r="B347">
        <v>8</v>
      </c>
      <c r="C347">
        <v>8</v>
      </c>
      <c r="D347" t="s">
        <v>5</v>
      </c>
      <c r="E347" s="1">
        <v>423</v>
      </c>
      <c r="F347" s="1">
        <v>11</v>
      </c>
      <c r="G347" s="2" t="s">
        <v>41</v>
      </c>
    </row>
    <row r="348" spans="1:7" x14ac:dyDescent="0.2">
      <c r="A348" t="s">
        <v>1</v>
      </c>
      <c r="B348">
        <v>9</v>
      </c>
      <c r="C348">
        <v>9</v>
      </c>
      <c r="D348" t="s">
        <v>6</v>
      </c>
      <c r="E348" s="1">
        <v>160</v>
      </c>
      <c r="F348" s="1">
        <v>24</v>
      </c>
      <c r="G348" s="2" t="s">
        <v>41</v>
      </c>
    </row>
    <row r="349" spans="1:7" x14ac:dyDescent="0.2">
      <c r="A349" t="s">
        <v>1</v>
      </c>
      <c r="B349">
        <v>9</v>
      </c>
      <c r="C349">
        <v>9</v>
      </c>
      <c r="D349" t="s">
        <v>5</v>
      </c>
      <c r="E349" s="1">
        <v>454</v>
      </c>
      <c r="F349" s="1">
        <v>24</v>
      </c>
      <c r="G349" s="2" t="s">
        <v>41</v>
      </c>
    </row>
    <row r="350" spans="1:7" x14ac:dyDescent="0.2">
      <c r="A350" t="s">
        <v>3</v>
      </c>
      <c r="B350">
        <v>9</v>
      </c>
      <c r="C350">
        <v>9</v>
      </c>
      <c r="D350" t="s">
        <v>6</v>
      </c>
      <c r="E350" s="1">
        <v>187</v>
      </c>
      <c r="F350" s="1">
        <v>25</v>
      </c>
      <c r="G350" s="2" t="s">
        <v>41</v>
      </c>
    </row>
    <row r="351" spans="1:7" x14ac:dyDescent="0.2">
      <c r="A351" t="s">
        <v>3</v>
      </c>
      <c r="B351">
        <v>9</v>
      </c>
      <c r="C351">
        <v>9</v>
      </c>
      <c r="D351" t="s">
        <v>5</v>
      </c>
      <c r="E351" s="1">
        <v>437</v>
      </c>
      <c r="F351" s="1">
        <v>25</v>
      </c>
      <c r="G351" s="2" t="s">
        <v>41</v>
      </c>
    </row>
    <row r="352" spans="1:7" x14ac:dyDescent="0.2">
      <c r="A352" t="s">
        <v>1</v>
      </c>
      <c r="B352">
        <v>10</v>
      </c>
      <c r="C352">
        <v>10</v>
      </c>
      <c r="D352" t="s">
        <v>6</v>
      </c>
      <c r="E352" s="1">
        <v>141</v>
      </c>
      <c r="F352" s="1">
        <v>25</v>
      </c>
      <c r="G352" s="2" t="s">
        <v>41</v>
      </c>
    </row>
    <row r="353" spans="1:7" x14ac:dyDescent="0.2">
      <c r="A353" t="s">
        <v>1</v>
      </c>
      <c r="B353">
        <v>10</v>
      </c>
      <c r="C353">
        <v>10</v>
      </c>
      <c r="D353" t="s">
        <v>5</v>
      </c>
      <c r="E353" s="1">
        <v>407</v>
      </c>
      <c r="F353" s="1">
        <v>25</v>
      </c>
      <c r="G353" s="2" t="s">
        <v>41</v>
      </c>
    </row>
    <row r="354" spans="1:7" x14ac:dyDescent="0.2">
      <c r="A354" t="s">
        <v>3</v>
      </c>
      <c r="B354">
        <v>10</v>
      </c>
      <c r="C354">
        <v>10</v>
      </c>
      <c r="D354" t="s">
        <v>6</v>
      </c>
      <c r="E354" s="1">
        <v>146</v>
      </c>
      <c r="F354" s="1">
        <v>14</v>
      </c>
      <c r="G354" s="2" t="s">
        <v>41</v>
      </c>
    </row>
    <row r="355" spans="1:7" x14ac:dyDescent="0.2">
      <c r="A355" t="s">
        <v>3</v>
      </c>
      <c r="B355">
        <v>10</v>
      </c>
      <c r="C355">
        <v>10</v>
      </c>
      <c r="D355" t="s">
        <v>5</v>
      </c>
      <c r="E355" s="1">
        <v>367</v>
      </c>
      <c r="F355" s="1">
        <v>14</v>
      </c>
      <c r="G355" s="2" t="s">
        <v>41</v>
      </c>
    </row>
    <row r="356" spans="1:7" x14ac:dyDescent="0.2">
      <c r="A356" t="s">
        <v>1</v>
      </c>
      <c r="B356">
        <v>11</v>
      </c>
      <c r="C356">
        <v>11</v>
      </c>
      <c r="D356" t="s">
        <v>6</v>
      </c>
      <c r="E356" s="1">
        <v>167</v>
      </c>
      <c r="F356" s="1">
        <v>24</v>
      </c>
      <c r="G356" s="2" t="s">
        <v>41</v>
      </c>
    </row>
    <row r="357" spans="1:7" x14ac:dyDescent="0.2">
      <c r="A357" t="s">
        <v>1</v>
      </c>
      <c r="B357">
        <v>11</v>
      </c>
      <c r="C357">
        <v>11</v>
      </c>
      <c r="D357" t="s">
        <v>5</v>
      </c>
      <c r="E357" s="1">
        <v>378</v>
      </c>
      <c r="F357" s="1">
        <v>24</v>
      </c>
      <c r="G357" s="2" t="s">
        <v>41</v>
      </c>
    </row>
    <row r="358" spans="1:7" x14ac:dyDescent="0.2">
      <c r="A358" t="s">
        <v>3</v>
      </c>
      <c r="B358">
        <v>11</v>
      </c>
      <c r="C358">
        <v>11</v>
      </c>
      <c r="D358" t="s">
        <v>6</v>
      </c>
      <c r="E358" s="1">
        <v>185</v>
      </c>
      <c r="F358" s="1">
        <v>19</v>
      </c>
      <c r="G358" s="2" t="s">
        <v>41</v>
      </c>
    </row>
    <row r="359" spans="1:7" x14ac:dyDescent="0.2">
      <c r="A359" t="s">
        <v>3</v>
      </c>
      <c r="B359">
        <v>11</v>
      </c>
      <c r="C359">
        <v>11</v>
      </c>
      <c r="D359" t="s">
        <v>5</v>
      </c>
      <c r="E359" s="1">
        <v>494</v>
      </c>
      <c r="F359" s="1">
        <v>19</v>
      </c>
      <c r="G359" s="2" t="s">
        <v>41</v>
      </c>
    </row>
    <row r="360" spans="1:7" x14ac:dyDescent="0.2">
      <c r="A360" t="s">
        <v>1</v>
      </c>
      <c r="B360">
        <v>12</v>
      </c>
      <c r="C360">
        <v>12</v>
      </c>
      <c r="D360" t="s">
        <v>6</v>
      </c>
      <c r="E360" s="1">
        <v>125</v>
      </c>
      <c r="F360" s="1">
        <v>22</v>
      </c>
      <c r="G360" s="2" t="s">
        <v>41</v>
      </c>
    </row>
    <row r="361" spans="1:7" x14ac:dyDescent="0.2">
      <c r="A361" t="s">
        <v>1</v>
      </c>
      <c r="B361">
        <v>12</v>
      </c>
      <c r="C361">
        <v>12</v>
      </c>
      <c r="D361" t="s">
        <v>5</v>
      </c>
      <c r="E361" s="1">
        <v>328</v>
      </c>
      <c r="F361" s="1">
        <v>22</v>
      </c>
      <c r="G361" s="2" t="s">
        <v>41</v>
      </c>
    </row>
    <row r="362" spans="1:7" x14ac:dyDescent="0.2">
      <c r="A362" t="s">
        <v>3</v>
      </c>
      <c r="B362">
        <v>12</v>
      </c>
      <c r="C362">
        <v>12</v>
      </c>
      <c r="D362" t="s">
        <v>6</v>
      </c>
      <c r="E362" s="1">
        <v>178</v>
      </c>
      <c r="F362" s="1">
        <v>21</v>
      </c>
      <c r="G362" s="2" t="s">
        <v>41</v>
      </c>
    </row>
    <row r="363" spans="1:7" x14ac:dyDescent="0.2">
      <c r="A363" t="s">
        <v>3</v>
      </c>
      <c r="B363">
        <v>12</v>
      </c>
      <c r="C363">
        <v>12</v>
      </c>
      <c r="D363" t="s">
        <v>5</v>
      </c>
      <c r="E363" s="1">
        <v>338</v>
      </c>
      <c r="F363" s="1">
        <v>21</v>
      </c>
      <c r="G363" s="2" t="s">
        <v>41</v>
      </c>
    </row>
    <row r="364" spans="1:7" x14ac:dyDescent="0.2">
      <c r="A364" t="s">
        <v>1</v>
      </c>
      <c r="B364">
        <v>13</v>
      </c>
      <c r="C364">
        <v>13</v>
      </c>
      <c r="D364" t="s">
        <v>6</v>
      </c>
      <c r="E364" s="1">
        <v>119</v>
      </c>
      <c r="F364" s="1">
        <v>16</v>
      </c>
      <c r="G364" s="2" t="s">
        <v>41</v>
      </c>
    </row>
    <row r="365" spans="1:7" x14ac:dyDescent="0.2">
      <c r="A365" t="s">
        <v>1</v>
      </c>
      <c r="B365">
        <v>13</v>
      </c>
      <c r="C365">
        <v>13</v>
      </c>
      <c r="D365" t="s">
        <v>5</v>
      </c>
      <c r="E365" s="1">
        <v>285</v>
      </c>
      <c r="F365" s="1">
        <v>16</v>
      </c>
      <c r="G365" s="2" t="s">
        <v>41</v>
      </c>
    </row>
    <row r="366" spans="1:7" x14ac:dyDescent="0.2">
      <c r="A366" t="s">
        <v>3</v>
      </c>
      <c r="B366">
        <v>13</v>
      </c>
      <c r="C366">
        <v>13</v>
      </c>
      <c r="D366" t="s">
        <v>6</v>
      </c>
      <c r="E366" s="1">
        <v>180</v>
      </c>
      <c r="F366" s="1">
        <v>13</v>
      </c>
      <c r="G366" s="2" t="s">
        <v>41</v>
      </c>
    </row>
    <row r="367" spans="1:7" x14ac:dyDescent="0.2">
      <c r="A367" t="s">
        <v>3</v>
      </c>
      <c r="B367">
        <v>13</v>
      </c>
      <c r="C367">
        <v>13</v>
      </c>
      <c r="D367" t="s">
        <v>5</v>
      </c>
      <c r="E367" s="1">
        <v>394</v>
      </c>
      <c r="F367" s="1">
        <v>13</v>
      </c>
      <c r="G367" s="2" t="s">
        <v>41</v>
      </c>
    </row>
    <row r="368" spans="1:7" x14ac:dyDescent="0.2">
      <c r="A368" t="s">
        <v>1</v>
      </c>
      <c r="B368">
        <v>14</v>
      </c>
      <c r="C368">
        <v>14</v>
      </c>
      <c r="D368" t="s">
        <v>6</v>
      </c>
      <c r="E368" s="1">
        <v>101</v>
      </c>
      <c r="F368" s="1">
        <v>11</v>
      </c>
      <c r="G368" s="2" t="s">
        <v>41</v>
      </c>
    </row>
    <row r="369" spans="1:7" x14ac:dyDescent="0.2">
      <c r="A369" t="s">
        <v>1</v>
      </c>
      <c r="B369">
        <v>14</v>
      </c>
      <c r="C369">
        <v>14</v>
      </c>
      <c r="D369" t="s">
        <v>5</v>
      </c>
      <c r="E369" s="1">
        <v>272</v>
      </c>
      <c r="F369" s="1">
        <v>11</v>
      </c>
      <c r="G369" s="2" t="s">
        <v>41</v>
      </c>
    </row>
    <row r="370" spans="1:7" x14ac:dyDescent="0.2">
      <c r="A370" t="s">
        <v>3</v>
      </c>
      <c r="B370">
        <v>14</v>
      </c>
      <c r="C370">
        <v>14</v>
      </c>
      <c r="D370" t="s">
        <v>6</v>
      </c>
      <c r="E370" s="1">
        <v>169</v>
      </c>
      <c r="F370" s="1">
        <v>10</v>
      </c>
      <c r="G370" s="2" t="s">
        <v>41</v>
      </c>
    </row>
    <row r="371" spans="1:7" x14ac:dyDescent="0.2">
      <c r="A371" t="s">
        <v>3</v>
      </c>
      <c r="B371">
        <v>14</v>
      </c>
      <c r="C371">
        <v>14</v>
      </c>
      <c r="D371" t="s">
        <v>5</v>
      </c>
      <c r="E371" s="1">
        <v>293</v>
      </c>
      <c r="F371" s="1">
        <v>10</v>
      </c>
      <c r="G371" s="2" t="s">
        <v>41</v>
      </c>
    </row>
    <row r="372" spans="1:7" x14ac:dyDescent="0.2">
      <c r="A372" t="s">
        <v>1</v>
      </c>
      <c r="B372">
        <v>15</v>
      </c>
      <c r="C372">
        <v>15</v>
      </c>
      <c r="D372" t="s">
        <v>6</v>
      </c>
      <c r="E372" s="1">
        <v>95</v>
      </c>
      <c r="F372" s="1">
        <v>11</v>
      </c>
      <c r="G372" s="2" t="s">
        <v>41</v>
      </c>
    </row>
    <row r="373" spans="1:7" x14ac:dyDescent="0.2">
      <c r="A373" t="s">
        <v>1</v>
      </c>
      <c r="B373">
        <v>15</v>
      </c>
      <c r="C373">
        <v>15</v>
      </c>
      <c r="D373" t="s">
        <v>5</v>
      </c>
      <c r="E373" s="1">
        <v>251</v>
      </c>
      <c r="F373" s="1">
        <v>11</v>
      </c>
      <c r="G373" s="2" t="s">
        <v>41</v>
      </c>
    </row>
    <row r="374" spans="1:7" x14ac:dyDescent="0.2">
      <c r="A374" t="s">
        <v>3</v>
      </c>
      <c r="B374">
        <v>15</v>
      </c>
      <c r="C374">
        <v>15</v>
      </c>
      <c r="D374" t="s">
        <v>6</v>
      </c>
      <c r="E374" s="1">
        <v>179</v>
      </c>
      <c r="F374" s="1">
        <v>11</v>
      </c>
      <c r="G374" s="2" t="s">
        <v>41</v>
      </c>
    </row>
    <row r="375" spans="1:7" x14ac:dyDescent="0.2">
      <c r="A375" t="s">
        <v>3</v>
      </c>
      <c r="B375">
        <v>15</v>
      </c>
      <c r="C375">
        <v>15</v>
      </c>
      <c r="D375" t="s">
        <v>5</v>
      </c>
      <c r="E375" s="1">
        <v>310</v>
      </c>
      <c r="F375" s="1">
        <v>11</v>
      </c>
      <c r="G375" s="2" t="s">
        <v>41</v>
      </c>
    </row>
    <row r="376" spans="1:7" x14ac:dyDescent="0.2">
      <c r="A376" t="s">
        <v>1</v>
      </c>
      <c r="B376">
        <v>18</v>
      </c>
      <c r="C376">
        <v>18</v>
      </c>
      <c r="D376" t="s">
        <v>6</v>
      </c>
      <c r="E376" s="1">
        <v>84</v>
      </c>
      <c r="F376" s="1">
        <v>10</v>
      </c>
      <c r="G376" s="2" t="s">
        <v>41</v>
      </c>
    </row>
    <row r="377" spans="1:7" x14ac:dyDescent="0.2">
      <c r="A377" t="s">
        <v>1</v>
      </c>
      <c r="B377">
        <v>18</v>
      </c>
      <c r="C377">
        <v>18</v>
      </c>
      <c r="D377" t="s">
        <v>5</v>
      </c>
      <c r="E377" s="1">
        <v>239</v>
      </c>
      <c r="F377" s="1">
        <v>10</v>
      </c>
      <c r="G377" s="2" t="s">
        <v>41</v>
      </c>
    </row>
    <row r="378" spans="1:7" x14ac:dyDescent="0.2">
      <c r="A378" t="s">
        <v>3</v>
      </c>
      <c r="B378">
        <v>18</v>
      </c>
      <c r="C378">
        <v>18</v>
      </c>
      <c r="D378" t="s">
        <v>6</v>
      </c>
      <c r="E378" s="1">
        <v>199</v>
      </c>
      <c r="F378" s="1">
        <v>10</v>
      </c>
      <c r="G378" s="2" t="s">
        <v>41</v>
      </c>
    </row>
    <row r="379" spans="1:7" x14ac:dyDescent="0.2">
      <c r="A379" t="s">
        <v>3</v>
      </c>
      <c r="B379">
        <v>18</v>
      </c>
      <c r="C379">
        <v>18</v>
      </c>
      <c r="D379" t="s">
        <v>5</v>
      </c>
      <c r="E379" s="1">
        <v>310</v>
      </c>
      <c r="F379" s="1">
        <v>10</v>
      </c>
      <c r="G379" s="2" t="s">
        <v>41</v>
      </c>
    </row>
    <row r="380" spans="1:7" x14ac:dyDescent="0.2">
      <c r="A380" t="s">
        <v>1</v>
      </c>
      <c r="B380">
        <v>20</v>
      </c>
      <c r="C380">
        <v>39</v>
      </c>
      <c r="D380" t="s">
        <v>6</v>
      </c>
      <c r="E380" s="1">
        <v>88</v>
      </c>
      <c r="F380" s="1">
        <v>17</v>
      </c>
      <c r="G380" s="2" t="s">
        <v>41</v>
      </c>
    </row>
    <row r="381" spans="1:7" x14ac:dyDescent="0.2">
      <c r="A381" t="s">
        <v>1</v>
      </c>
      <c r="B381">
        <v>20</v>
      </c>
      <c r="C381">
        <v>39</v>
      </c>
      <c r="D381" t="s">
        <v>5</v>
      </c>
      <c r="E381" s="1">
        <v>191</v>
      </c>
      <c r="F381" s="1">
        <v>17</v>
      </c>
      <c r="G381" s="2" t="s">
        <v>41</v>
      </c>
    </row>
    <row r="382" spans="1:7" x14ac:dyDescent="0.2">
      <c r="A382" t="s">
        <v>3</v>
      </c>
      <c r="B382">
        <v>20</v>
      </c>
      <c r="C382">
        <v>39</v>
      </c>
      <c r="D382" t="s">
        <v>6</v>
      </c>
      <c r="E382" s="1">
        <v>156</v>
      </c>
      <c r="F382" s="1">
        <v>16</v>
      </c>
      <c r="G382" s="2" t="s">
        <v>41</v>
      </c>
    </row>
    <row r="383" spans="1:7" x14ac:dyDescent="0.2">
      <c r="A383" t="s">
        <v>3</v>
      </c>
      <c r="B383">
        <v>20</v>
      </c>
      <c r="C383">
        <v>39</v>
      </c>
      <c r="D383" t="s">
        <v>5</v>
      </c>
      <c r="E383" s="1">
        <v>356</v>
      </c>
      <c r="F383" s="1">
        <v>16</v>
      </c>
      <c r="G383" s="2" t="s">
        <v>41</v>
      </c>
    </row>
    <row r="384" spans="1:7" x14ac:dyDescent="0.2">
      <c r="A384" t="s">
        <v>3</v>
      </c>
      <c r="B384">
        <v>34</v>
      </c>
      <c r="C384">
        <v>34</v>
      </c>
      <c r="D384" t="s">
        <v>8</v>
      </c>
      <c r="E384" s="1">
        <v>480</v>
      </c>
      <c r="F384" s="1">
        <v>1</v>
      </c>
      <c r="G384" s="2" t="s">
        <v>42</v>
      </c>
    </row>
    <row r="385" spans="1:7" x14ac:dyDescent="0.2">
      <c r="A385" t="s">
        <v>3</v>
      </c>
      <c r="B385">
        <v>68</v>
      </c>
      <c r="C385">
        <v>68</v>
      </c>
      <c r="D385" t="s">
        <v>8</v>
      </c>
      <c r="E385" s="1">
        <v>420</v>
      </c>
      <c r="F385" s="1">
        <v>1</v>
      </c>
      <c r="G385" s="2" t="s">
        <v>42</v>
      </c>
    </row>
    <row r="386" spans="1:7" x14ac:dyDescent="0.2">
      <c r="A386" s="3" t="s">
        <v>3</v>
      </c>
      <c r="B386" s="3">
        <v>35</v>
      </c>
      <c r="C386" s="3">
        <v>35</v>
      </c>
      <c r="D386" s="3" t="s">
        <v>8</v>
      </c>
      <c r="E386" s="1">
        <v>440</v>
      </c>
      <c r="F386" s="1">
        <v>1</v>
      </c>
      <c r="G386" s="2" t="s">
        <v>42</v>
      </c>
    </row>
    <row r="387" spans="1:7" x14ac:dyDescent="0.2">
      <c r="A387" s="3" t="s">
        <v>3</v>
      </c>
      <c r="B387" s="3">
        <v>64</v>
      </c>
      <c r="C387" s="3">
        <v>64</v>
      </c>
      <c r="D387" s="3" t="s">
        <v>8</v>
      </c>
      <c r="E387" s="1">
        <v>430</v>
      </c>
      <c r="F387" s="1">
        <v>1</v>
      </c>
      <c r="G387" s="2" t="s">
        <v>42</v>
      </c>
    </row>
    <row r="388" spans="1:7" x14ac:dyDescent="0.2">
      <c r="A388" s="3" t="s">
        <v>3</v>
      </c>
      <c r="B388" s="3">
        <v>35</v>
      </c>
      <c r="C388" s="3">
        <v>35</v>
      </c>
      <c r="D388" s="3" t="s">
        <v>8</v>
      </c>
      <c r="E388" s="1">
        <v>480</v>
      </c>
      <c r="F388" s="1">
        <v>1</v>
      </c>
      <c r="G388" s="2" t="s">
        <v>42</v>
      </c>
    </row>
    <row r="389" spans="1:7" x14ac:dyDescent="0.2">
      <c r="A389" s="3" t="s">
        <v>3</v>
      </c>
      <c r="B389" s="3">
        <v>70</v>
      </c>
      <c r="C389" s="3">
        <v>70</v>
      </c>
      <c r="D389" s="3" t="s">
        <v>8</v>
      </c>
      <c r="E389" s="1">
        <v>390</v>
      </c>
      <c r="F389" s="1">
        <v>1</v>
      </c>
      <c r="G389" s="2" t="s">
        <v>42</v>
      </c>
    </row>
    <row r="390" spans="1:7" x14ac:dyDescent="0.2">
      <c r="A390" t="s">
        <v>1</v>
      </c>
      <c r="B390" s="3">
        <v>43</v>
      </c>
      <c r="C390" s="3">
        <v>43</v>
      </c>
      <c r="D390" s="3" t="s">
        <v>8</v>
      </c>
      <c r="E390" s="1">
        <v>400</v>
      </c>
      <c r="F390" s="1">
        <v>1</v>
      </c>
      <c r="G390" s="2" t="s">
        <v>42</v>
      </c>
    </row>
    <row r="391" spans="1:7" x14ac:dyDescent="0.2">
      <c r="A391" t="s">
        <v>1</v>
      </c>
      <c r="B391" s="3">
        <v>73</v>
      </c>
      <c r="C391" s="3">
        <v>73</v>
      </c>
      <c r="D391" s="3" t="s">
        <v>8</v>
      </c>
      <c r="E391" s="1">
        <v>280</v>
      </c>
      <c r="F391" s="1">
        <v>1</v>
      </c>
      <c r="G391" s="2" t="s">
        <v>42</v>
      </c>
    </row>
    <row r="392" spans="1:7" x14ac:dyDescent="0.2">
      <c r="A392" t="s">
        <v>1</v>
      </c>
      <c r="B392" s="3">
        <v>37</v>
      </c>
      <c r="C392" s="3">
        <v>37</v>
      </c>
      <c r="D392" s="3" t="s">
        <v>8</v>
      </c>
      <c r="E392" s="1">
        <v>390</v>
      </c>
      <c r="F392" s="1">
        <v>1</v>
      </c>
      <c r="G392" s="2" t="s">
        <v>42</v>
      </c>
    </row>
    <row r="393" spans="1:7" x14ac:dyDescent="0.2">
      <c r="A393" t="s">
        <v>1</v>
      </c>
      <c r="B393" s="3">
        <v>71</v>
      </c>
      <c r="C393" s="3">
        <v>71</v>
      </c>
      <c r="D393" s="3" t="s">
        <v>8</v>
      </c>
      <c r="E393" s="1">
        <v>300</v>
      </c>
      <c r="F393" s="1">
        <v>1</v>
      </c>
      <c r="G393" s="2" t="s">
        <v>42</v>
      </c>
    </row>
    <row r="394" spans="1:7" x14ac:dyDescent="0.2">
      <c r="A394" s="3" t="s">
        <v>3</v>
      </c>
      <c r="B394" s="3">
        <v>18</v>
      </c>
      <c r="C394" s="3">
        <v>60</v>
      </c>
      <c r="D394" s="3" t="s">
        <v>8</v>
      </c>
      <c r="E394" s="1">
        <f>AVERAGE(866,389)</f>
        <v>627.5</v>
      </c>
      <c r="F394" s="1">
        <v>244</v>
      </c>
      <c r="G394" s="2" t="s">
        <v>43</v>
      </c>
    </row>
    <row r="395" spans="1:7" x14ac:dyDescent="0.2">
      <c r="A395" t="s">
        <v>1</v>
      </c>
      <c r="B395" s="3">
        <v>18</v>
      </c>
      <c r="C395" s="3">
        <v>60</v>
      </c>
      <c r="D395" s="3" t="s">
        <v>8</v>
      </c>
      <c r="E395" s="1">
        <f>AVERAGE(697,345)</f>
        <v>521</v>
      </c>
      <c r="F395" s="1">
        <v>135</v>
      </c>
      <c r="G395" s="2" t="s">
        <v>43</v>
      </c>
    </row>
    <row r="396" spans="1:7" x14ac:dyDescent="0.2">
      <c r="A396" s="3" t="s">
        <v>3</v>
      </c>
      <c r="B396" s="3">
        <v>18</v>
      </c>
      <c r="C396" s="3">
        <v>60</v>
      </c>
      <c r="D396" t="s">
        <v>14</v>
      </c>
      <c r="E396" s="1">
        <f>AVERAGE(2494,1038)</f>
        <v>1766</v>
      </c>
      <c r="F396" s="1">
        <v>244</v>
      </c>
      <c r="G396" s="2" t="s">
        <v>43</v>
      </c>
    </row>
    <row r="397" spans="1:7" x14ac:dyDescent="0.2">
      <c r="A397" t="s">
        <v>1</v>
      </c>
      <c r="B397" s="3">
        <v>18</v>
      </c>
      <c r="C397" s="3">
        <v>60</v>
      </c>
      <c r="D397" t="s">
        <v>14</v>
      </c>
      <c r="E397" s="1">
        <f>AVERAGE(2083,953)</f>
        <v>1518</v>
      </c>
      <c r="F397" s="1">
        <v>135</v>
      </c>
      <c r="G397" s="2" t="s">
        <v>43</v>
      </c>
    </row>
    <row r="398" spans="1:7" x14ac:dyDescent="0.2">
      <c r="A398" s="3" t="s">
        <v>3</v>
      </c>
      <c r="B398" s="3">
        <v>18</v>
      </c>
      <c r="C398" s="3">
        <v>60</v>
      </c>
      <c r="D398" t="s">
        <v>13</v>
      </c>
      <c r="E398" s="1">
        <f>AVERAGE(3029,2695)</f>
        <v>2862</v>
      </c>
      <c r="F398" s="1">
        <v>244</v>
      </c>
      <c r="G398" s="2" t="s">
        <v>43</v>
      </c>
    </row>
    <row r="399" spans="1:7" x14ac:dyDescent="0.2">
      <c r="A399" t="s">
        <v>1</v>
      </c>
      <c r="B399" s="3">
        <v>18</v>
      </c>
      <c r="C399" s="3">
        <v>60</v>
      </c>
      <c r="D399" t="s">
        <v>13</v>
      </c>
      <c r="E399" s="1">
        <f>AVERAGE(2635,2309)</f>
        <v>2472</v>
      </c>
      <c r="F399" s="1">
        <v>135</v>
      </c>
      <c r="G399" s="2" t="s">
        <v>43</v>
      </c>
    </row>
    <row r="400" spans="1:7" x14ac:dyDescent="0.2">
      <c r="A400" t="s">
        <v>1</v>
      </c>
      <c r="B400">
        <v>7</v>
      </c>
      <c r="C400">
        <v>7</v>
      </c>
      <c r="D400" t="s">
        <v>8</v>
      </c>
      <c r="E400" s="1">
        <v>549</v>
      </c>
      <c r="F400" s="1">
        <v>30</v>
      </c>
      <c r="G400" s="2" t="s">
        <v>44</v>
      </c>
    </row>
    <row r="401" spans="1:7" x14ac:dyDescent="0.2">
      <c r="A401" t="s">
        <v>1</v>
      </c>
      <c r="B401">
        <v>7</v>
      </c>
      <c r="C401">
        <v>7</v>
      </c>
      <c r="D401" t="s">
        <v>14</v>
      </c>
      <c r="E401" s="1">
        <v>1663</v>
      </c>
      <c r="F401" s="1">
        <v>30</v>
      </c>
      <c r="G401" s="2" t="s">
        <v>44</v>
      </c>
    </row>
    <row r="402" spans="1:7" x14ac:dyDescent="0.2">
      <c r="A402" t="s">
        <v>1</v>
      </c>
      <c r="B402">
        <v>7</v>
      </c>
      <c r="C402">
        <v>7</v>
      </c>
      <c r="D402" t="s">
        <v>13</v>
      </c>
      <c r="E402" s="1">
        <v>3269</v>
      </c>
      <c r="F402" s="1">
        <v>30</v>
      </c>
      <c r="G402" s="2" t="s">
        <v>44</v>
      </c>
    </row>
    <row r="403" spans="1:7" x14ac:dyDescent="0.2">
      <c r="A403" t="s">
        <v>3</v>
      </c>
      <c r="B403">
        <v>7</v>
      </c>
      <c r="C403">
        <v>7</v>
      </c>
      <c r="D403" t="s">
        <v>8</v>
      </c>
      <c r="E403" s="1">
        <v>584</v>
      </c>
      <c r="F403" s="1">
        <v>30</v>
      </c>
      <c r="G403" s="2" t="s">
        <v>44</v>
      </c>
    </row>
    <row r="404" spans="1:7" x14ac:dyDescent="0.2">
      <c r="A404" t="s">
        <v>3</v>
      </c>
      <c r="B404">
        <v>7</v>
      </c>
      <c r="C404">
        <v>7</v>
      </c>
      <c r="D404" t="s">
        <v>14</v>
      </c>
      <c r="E404" s="1">
        <v>1683</v>
      </c>
      <c r="F404" s="1">
        <v>30</v>
      </c>
      <c r="G404" s="2" t="s">
        <v>44</v>
      </c>
    </row>
    <row r="405" spans="1:7" x14ac:dyDescent="0.2">
      <c r="A405" t="s">
        <v>3</v>
      </c>
      <c r="B405">
        <v>7</v>
      </c>
      <c r="C405">
        <v>7</v>
      </c>
      <c r="D405" t="s">
        <v>13</v>
      </c>
      <c r="E405" s="1">
        <v>4427</v>
      </c>
      <c r="F405" s="1">
        <v>30</v>
      </c>
      <c r="G405" s="2" t="s">
        <v>44</v>
      </c>
    </row>
    <row r="406" spans="1:7" x14ac:dyDescent="0.2">
      <c r="A406" t="s">
        <v>1</v>
      </c>
      <c r="B406">
        <v>8</v>
      </c>
      <c r="C406">
        <v>8</v>
      </c>
      <c r="D406" t="s">
        <v>8</v>
      </c>
      <c r="E406" s="1">
        <v>527</v>
      </c>
      <c r="F406" s="1">
        <v>30</v>
      </c>
      <c r="G406" s="2" t="s">
        <v>44</v>
      </c>
    </row>
    <row r="407" spans="1:7" x14ac:dyDescent="0.2">
      <c r="A407" t="s">
        <v>1</v>
      </c>
      <c r="B407">
        <v>8</v>
      </c>
      <c r="C407">
        <v>8</v>
      </c>
      <c r="D407" t="s">
        <v>14</v>
      </c>
      <c r="E407" s="1">
        <v>1695</v>
      </c>
      <c r="F407" s="1">
        <v>30</v>
      </c>
      <c r="G407" s="2" t="s">
        <v>44</v>
      </c>
    </row>
    <row r="408" spans="1:7" x14ac:dyDescent="0.2">
      <c r="A408" t="s">
        <v>1</v>
      </c>
      <c r="B408">
        <v>8</v>
      </c>
      <c r="C408">
        <v>8</v>
      </c>
      <c r="D408" t="s">
        <v>13</v>
      </c>
      <c r="E408" s="1">
        <v>3356</v>
      </c>
      <c r="F408" s="1">
        <v>30</v>
      </c>
      <c r="G408" s="2" t="s">
        <v>44</v>
      </c>
    </row>
    <row r="409" spans="1:7" x14ac:dyDescent="0.2">
      <c r="A409" t="s">
        <v>3</v>
      </c>
      <c r="B409">
        <v>8</v>
      </c>
      <c r="C409">
        <v>8</v>
      </c>
      <c r="D409" t="s">
        <v>8</v>
      </c>
      <c r="E409" s="1">
        <v>555</v>
      </c>
      <c r="F409" s="1">
        <v>30</v>
      </c>
      <c r="G409" s="2" t="s">
        <v>44</v>
      </c>
    </row>
    <row r="410" spans="1:7" x14ac:dyDescent="0.2">
      <c r="A410" t="s">
        <v>3</v>
      </c>
      <c r="B410">
        <v>8</v>
      </c>
      <c r="C410">
        <v>8</v>
      </c>
      <c r="D410" t="s">
        <v>14</v>
      </c>
      <c r="E410" s="1">
        <v>1676</v>
      </c>
      <c r="F410" s="1">
        <v>30</v>
      </c>
      <c r="G410" s="2" t="s">
        <v>44</v>
      </c>
    </row>
    <row r="411" spans="1:7" x14ac:dyDescent="0.2">
      <c r="A411" t="s">
        <v>3</v>
      </c>
      <c r="B411">
        <v>8</v>
      </c>
      <c r="C411">
        <v>8</v>
      </c>
      <c r="D411" t="s">
        <v>13</v>
      </c>
      <c r="E411" s="1">
        <v>4468</v>
      </c>
      <c r="F411" s="1">
        <v>30</v>
      </c>
      <c r="G411" s="2" t="s">
        <v>44</v>
      </c>
    </row>
    <row r="412" spans="1:7" x14ac:dyDescent="0.2">
      <c r="A412" t="s">
        <v>1</v>
      </c>
      <c r="B412">
        <v>9</v>
      </c>
      <c r="C412">
        <v>9</v>
      </c>
      <c r="D412" t="s">
        <v>8</v>
      </c>
      <c r="E412" s="1">
        <v>524</v>
      </c>
      <c r="F412" s="1">
        <v>30</v>
      </c>
      <c r="G412" s="2" t="s">
        <v>44</v>
      </c>
    </row>
    <row r="413" spans="1:7" x14ac:dyDescent="0.2">
      <c r="A413" t="s">
        <v>1</v>
      </c>
      <c r="B413">
        <v>10</v>
      </c>
      <c r="C413">
        <v>10</v>
      </c>
      <c r="D413" t="s">
        <v>8</v>
      </c>
      <c r="E413" s="1">
        <v>504</v>
      </c>
      <c r="F413" s="1">
        <v>30</v>
      </c>
      <c r="G413" s="2" t="s">
        <v>44</v>
      </c>
    </row>
    <row r="414" spans="1:7" x14ac:dyDescent="0.2">
      <c r="A414" t="s">
        <v>1</v>
      </c>
      <c r="B414">
        <v>11</v>
      </c>
      <c r="C414">
        <v>11</v>
      </c>
      <c r="D414" t="s">
        <v>8</v>
      </c>
      <c r="E414" s="1">
        <v>494</v>
      </c>
      <c r="F414" s="1">
        <v>30</v>
      </c>
      <c r="G414" s="2" t="s">
        <v>44</v>
      </c>
    </row>
    <row r="415" spans="1:7" x14ac:dyDescent="0.2">
      <c r="A415" t="s">
        <v>1</v>
      </c>
      <c r="B415">
        <v>12</v>
      </c>
      <c r="C415">
        <v>12</v>
      </c>
      <c r="D415" t="s">
        <v>8</v>
      </c>
      <c r="E415" s="1">
        <v>461</v>
      </c>
      <c r="F415" s="1">
        <v>30</v>
      </c>
      <c r="G415" s="2" t="s">
        <v>44</v>
      </c>
    </row>
    <row r="416" spans="1:7" x14ac:dyDescent="0.2">
      <c r="A416" t="s">
        <v>3</v>
      </c>
      <c r="B416">
        <v>9</v>
      </c>
      <c r="C416">
        <v>9</v>
      </c>
      <c r="D416" t="s">
        <v>8</v>
      </c>
      <c r="E416" s="1">
        <v>529</v>
      </c>
      <c r="F416" s="1">
        <v>30</v>
      </c>
      <c r="G416" s="2" t="s">
        <v>44</v>
      </c>
    </row>
    <row r="417" spans="1:7" x14ac:dyDescent="0.2">
      <c r="A417" t="s">
        <v>3</v>
      </c>
      <c r="B417">
        <v>10</v>
      </c>
      <c r="C417">
        <v>10</v>
      </c>
      <c r="D417" t="s">
        <v>8</v>
      </c>
      <c r="E417" s="1">
        <v>545</v>
      </c>
      <c r="F417" s="1">
        <v>30</v>
      </c>
      <c r="G417" s="2" t="s">
        <v>44</v>
      </c>
    </row>
    <row r="418" spans="1:7" x14ac:dyDescent="0.2">
      <c r="A418" t="s">
        <v>3</v>
      </c>
      <c r="B418">
        <v>11</v>
      </c>
      <c r="C418">
        <v>11</v>
      </c>
      <c r="D418" t="s">
        <v>8</v>
      </c>
      <c r="E418" s="1">
        <v>504</v>
      </c>
      <c r="F418" s="1">
        <v>30</v>
      </c>
      <c r="G418" s="2" t="s">
        <v>44</v>
      </c>
    </row>
    <row r="419" spans="1:7" x14ac:dyDescent="0.2">
      <c r="A419" t="s">
        <v>3</v>
      </c>
      <c r="B419">
        <v>12</v>
      </c>
      <c r="C419">
        <v>12</v>
      </c>
      <c r="D419" t="s">
        <v>8</v>
      </c>
      <c r="E419" s="1">
        <v>499</v>
      </c>
      <c r="F419" s="1">
        <v>30</v>
      </c>
      <c r="G419" s="2" t="s">
        <v>44</v>
      </c>
    </row>
    <row r="420" spans="1:7" x14ac:dyDescent="0.2">
      <c r="A420" t="s">
        <v>1</v>
      </c>
      <c r="B420">
        <v>9</v>
      </c>
      <c r="C420">
        <v>9</v>
      </c>
      <c r="D420" t="s">
        <v>14</v>
      </c>
      <c r="E420" s="1">
        <v>1695</v>
      </c>
      <c r="F420" s="1">
        <v>30</v>
      </c>
      <c r="G420" s="2" t="s">
        <v>44</v>
      </c>
    </row>
    <row r="421" spans="1:7" x14ac:dyDescent="0.2">
      <c r="A421" t="s">
        <v>1</v>
      </c>
      <c r="B421">
        <v>10</v>
      </c>
      <c r="C421">
        <v>10</v>
      </c>
      <c r="D421" t="s">
        <v>14</v>
      </c>
      <c r="E421" s="1">
        <v>1684</v>
      </c>
      <c r="F421" s="1">
        <v>30</v>
      </c>
      <c r="G421" s="2" t="s">
        <v>44</v>
      </c>
    </row>
    <row r="422" spans="1:7" x14ac:dyDescent="0.2">
      <c r="A422" t="s">
        <v>1</v>
      </c>
      <c r="B422">
        <v>11</v>
      </c>
      <c r="C422">
        <v>11</v>
      </c>
      <c r="D422" t="s">
        <v>14</v>
      </c>
      <c r="E422" s="1">
        <v>1648</v>
      </c>
      <c r="F422" s="1">
        <v>30</v>
      </c>
      <c r="G422" s="2" t="s">
        <v>44</v>
      </c>
    </row>
    <row r="423" spans="1:7" x14ac:dyDescent="0.2">
      <c r="A423" t="s">
        <v>1</v>
      </c>
      <c r="B423">
        <v>12</v>
      </c>
      <c r="C423">
        <v>12</v>
      </c>
      <c r="D423" t="s">
        <v>14</v>
      </c>
      <c r="E423" s="1">
        <v>1603</v>
      </c>
      <c r="F423" s="1">
        <v>30</v>
      </c>
      <c r="G423" s="2" t="s">
        <v>44</v>
      </c>
    </row>
    <row r="424" spans="1:7" x14ac:dyDescent="0.2">
      <c r="A424" t="s">
        <v>3</v>
      </c>
      <c r="B424">
        <v>9</v>
      </c>
      <c r="C424">
        <v>9</v>
      </c>
      <c r="D424" t="s">
        <v>14</v>
      </c>
      <c r="E424" s="1">
        <v>1648</v>
      </c>
      <c r="F424" s="1">
        <v>30</v>
      </c>
      <c r="G424" s="2" t="s">
        <v>44</v>
      </c>
    </row>
    <row r="425" spans="1:7" x14ac:dyDescent="0.2">
      <c r="A425" t="s">
        <v>3</v>
      </c>
      <c r="B425">
        <v>10</v>
      </c>
      <c r="C425">
        <v>10</v>
      </c>
      <c r="D425" t="s">
        <v>14</v>
      </c>
      <c r="E425" s="1">
        <v>1687</v>
      </c>
      <c r="F425" s="1">
        <v>30</v>
      </c>
      <c r="G425" s="2" t="s">
        <v>44</v>
      </c>
    </row>
    <row r="426" spans="1:7" x14ac:dyDescent="0.2">
      <c r="A426" t="s">
        <v>3</v>
      </c>
      <c r="B426">
        <v>11</v>
      </c>
      <c r="C426">
        <v>11</v>
      </c>
      <c r="D426" t="s">
        <v>14</v>
      </c>
      <c r="E426" s="1">
        <v>1677</v>
      </c>
      <c r="F426" s="1">
        <v>30</v>
      </c>
      <c r="G426" s="2" t="s">
        <v>44</v>
      </c>
    </row>
    <row r="427" spans="1:7" x14ac:dyDescent="0.2">
      <c r="A427" t="s">
        <v>3</v>
      </c>
      <c r="B427">
        <v>12</v>
      </c>
      <c r="C427">
        <v>12</v>
      </c>
      <c r="D427" t="s">
        <v>14</v>
      </c>
      <c r="E427" s="1">
        <v>1649</v>
      </c>
      <c r="F427" s="1">
        <v>30</v>
      </c>
      <c r="G427" s="2" t="s">
        <v>44</v>
      </c>
    </row>
    <row r="428" spans="1:7" x14ac:dyDescent="0.2">
      <c r="A428" t="s">
        <v>1</v>
      </c>
      <c r="B428">
        <v>9</v>
      </c>
      <c r="C428">
        <v>9</v>
      </c>
      <c r="D428" t="s">
        <v>13</v>
      </c>
      <c r="E428" s="1">
        <v>3288</v>
      </c>
      <c r="F428" s="1">
        <v>30</v>
      </c>
      <c r="G428" s="2" t="s">
        <v>44</v>
      </c>
    </row>
    <row r="429" spans="1:7" x14ac:dyDescent="0.2">
      <c r="A429" t="s">
        <v>1</v>
      </c>
      <c r="B429">
        <v>10</v>
      </c>
      <c r="C429">
        <v>10</v>
      </c>
      <c r="D429" t="s">
        <v>13</v>
      </c>
      <c r="E429" s="1">
        <v>3245</v>
      </c>
      <c r="F429" s="1">
        <v>30</v>
      </c>
      <c r="G429" s="2" t="s">
        <v>44</v>
      </c>
    </row>
    <row r="430" spans="1:7" x14ac:dyDescent="0.2">
      <c r="A430" t="s">
        <v>1</v>
      </c>
      <c r="B430">
        <v>11</v>
      </c>
      <c r="C430">
        <v>11</v>
      </c>
      <c r="D430" t="s">
        <v>13</v>
      </c>
      <c r="E430" s="1">
        <v>3224</v>
      </c>
      <c r="F430" s="1">
        <v>30</v>
      </c>
      <c r="G430" s="2" t="s">
        <v>44</v>
      </c>
    </row>
    <row r="431" spans="1:7" x14ac:dyDescent="0.2">
      <c r="A431" t="s">
        <v>1</v>
      </c>
      <c r="B431">
        <v>12</v>
      </c>
      <c r="C431">
        <v>12</v>
      </c>
      <c r="D431" t="s">
        <v>13</v>
      </c>
      <c r="E431" s="1">
        <v>3057</v>
      </c>
      <c r="F431" s="1">
        <v>30</v>
      </c>
      <c r="G431" s="2" t="s">
        <v>44</v>
      </c>
    </row>
    <row r="432" spans="1:7" x14ac:dyDescent="0.2">
      <c r="A432" t="s">
        <v>3</v>
      </c>
      <c r="B432">
        <v>9</v>
      </c>
      <c r="C432">
        <v>9</v>
      </c>
      <c r="D432" t="s">
        <v>13</v>
      </c>
      <c r="E432" s="1">
        <v>4426</v>
      </c>
      <c r="F432" s="1">
        <v>30</v>
      </c>
      <c r="G432" s="2" t="s">
        <v>44</v>
      </c>
    </row>
    <row r="433" spans="1:7" x14ac:dyDescent="0.2">
      <c r="A433" t="s">
        <v>3</v>
      </c>
      <c r="B433">
        <v>10</v>
      </c>
      <c r="C433">
        <v>10</v>
      </c>
      <c r="D433" t="s">
        <v>13</v>
      </c>
      <c r="E433" s="1">
        <v>4362</v>
      </c>
      <c r="F433" s="1">
        <v>30</v>
      </c>
      <c r="G433" s="2" t="s">
        <v>44</v>
      </c>
    </row>
    <row r="434" spans="1:7" x14ac:dyDescent="0.2">
      <c r="A434" t="s">
        <v>3</v>
      </c>
      <c r="B434">
        <v>11</v>
      </c>
      <c r="C434">
        <v>11</v>
      </c>
      <c r="D434" t="s">
        <v>13</v>
      </c>
      <c r="E434" s="1">
        <v>4383</v>
      </c>
      <c r="F434" s="1">
        <v>30</v>
      </c>
      <c r="G434" s="2" t="s">
        <v>44</v>
      </c>
    </row>
    <row r="435" spans="1:7" x14ac:dyDescent="0.2">
      <c r="A435" t="s">
        <v>3</v>
      </c>
      <c r="B435">
        <v>12</v>
      </c>
      <c r="C435">
        <v>12</v>
      </c>
      <c r="D435" t="s">
        <v>13</v>
      </c>
      <c r="E435" s="1">
        <v>4212</v>
      </c>
      <c r="F435" s="1">
        <v>30</v>
      </c>
      <c r="G435" s="2" t="s">
        <v>44</v>
      </c>
    </row>
    <row r="436" spans="1:7" x14ac:dyDescent="0.2">
      <c r="A436" t="s">
        <v>1</v>
      </c>
      <c r="B436">
        <v>0.33</v>
      </c>
      <c r="C436">
        <v>0.33</v>
      </c>
      <c r="D436" t="s">
        <v>8</v>
      </c>
      <c r="E436">
        <v>768</v>
      </c>
      <c r="F436" s="1">
        <v>4</v>
      </c>
      <c r="G436" s="2" t="s">
        <v>45</v>
      </c>
    </row>
    <row r="437" spans="1:7" x14ac:dyDescent="0.2">
      <c r="A437" t="s">
        <v>1</v>
      </c>
      <c r="B437">
        <v>75</v>
      </c>
      <c r="C437">
        <v>75</v>
      </c>
      <c r="D437" t="s">
        <v>8</v>
      </c>
      <c r="E437" s="3">
        <v>775</v>
      </c>
      <c r="F437" s="1">
        <v>4</v>
      </c>
      <c r="G437" s="2" t="s">
        <v>45</v>
      </c>
    </row>
    <row r="438" spans="1:7" x14ac:dyDescent="0.2">
      <c r="A438" t="s">
        <v>1</v>
      </c>
      <c r="B438">
        <v>1.25</v>
      </c>
      <c r="C438">
        <v>1.25</v>
      </c>
      <c r="D438" t="s">
        <v>8</v>
      </c>
      <c r="E438" s="3">
        <v>715</v>
      </c>
      <c r="F438" s="1">
        <v>4</v>
      </c>
      <c r="G438" s="2" t="s">
        <v>45</v>
      </c>
    </row>
    <row r="439" spans="1:7" x14ac:dyDescent="0.2">
      <c r="A439" t="s">
        <v>1</v>
      </c>
      <c r="B439">
        <v>1.5</v>
      </c>
      <c r="C439">
        <v>1.5</v>
      </c>
      <c r="D439" t="s">
        <v>8</v>
      </c>
      <c r="E439" s="1">
        <v>881</v>
      </c>
      <c r="F439" s="1">
        <v>4</v>
      </c>
      <c r="G439" s="2" t="s">
        <v>45</v>
      </c>
    </row>
    <row r="440" spans="1:7" x14ac:dyDescent="0.2">
      <c r="A440" t="s">
        <v>1</v>
      </c>
      <c r="B440">
        <v>2</v>
      </c>
      <c r="C440">
        <v>2</v>
      </c>
      <c r="D440" t="s">
        <v>8</v>
      </c>
      <c r="E440" s="1">
        <v>821</v>
      </c>
      <c r="F440" s="1">
        <v>4</v>
      </c>
      <c r="G440" s="2" t="s">
        <v>45</v>
      </c>
    </row>
    <row r="441" spans="1:7" x14ac:dyDescent="0.2">
      <c r="A441" t="s">
        <v>1</v>
      </c>
      <c r="B441">
        <v>0.33</v>
      </c>
      <c r="C441">
        <v>0.33</v>
      </c>
      <c r="D441" t="s">
        <v>14</v>
      </c>
      <c r="E441">
        <v>2407</v>
      </c>
      <c r="F441" s="1">
        <v>4</v>
      </c>
      <c r="G441" s="2" t="s">
        <v>45</v>
      </c>
    </row>
    <row r="442" spans="1:7" x14ac:dyDescent="0.2">
      <c r="A442" t="s">
        <v>1</v>
      </c>
      <c r="B442">
        <v>75</v>
      </c>
      <c r="C442">
        <v>75</v>
      </c>
      <c r="D442" t="s">
        <v>14</v>
      </c>
      <c r="E442" s="3">
        <v>2494</v>
      </c>
      <c r="F442" s="1">
        <v>4</v>
      </c>
      <c r="G442" s="2" t="s">
        <v>45</v>
      </c>
    </row>
    <row r="443" spans="1:7" x14ac:dyDescent="0.2">
      <c r="A443" t="s">
        <v>1</v>
      </c>
      <c r="B443">
        <v>1.25</v>
      </c>
      <c r="C443">
        <v>1.25</v>
      </c>
      <c r="D443" t="s">
        <v>14</v>
      </c>
      <c r="E443" s="3">
        <v>2367</v>
      </c>
      <c r="F443" s="1">
        <v>4</v>
      </c>
      <c r="G443" s="2" t="s">
        <v>45</v>
      </c>
    </row>
    <row r="444" spans="1:7" x14ac:dyDescent="0.2">
      <c r="A444" t="s">
        <v>1</v>
      </c>
      <c r="B444">
        <v>1.5</v>
      </c>
      <c r="C444">
        <v>1.5</v>
      </c>
      <c r="D444" t="s">
        <v>14</v>
      </c>
      <c r="E444" s="1">
        <v>2417</v>
      </c>
      <c r="F444" s="1">
        <v>4</v>
      </c>
      <c r="G444" s="2" t="s">
        <v>45</v>
      </c>
    </row>
    <row r="445" spans="1:7" x14ac:dyDescent="0.2">
      <c r="A445" t="s">
        <v>1</v>
      </c>
      <c r="B445">
        <v>2</v>
      </c>
      <c r="C445">
        <v>2</v>
      </c>
      <c r="D445" t="s">
        <v>14</v>
      </c>
      <c r="E445" s="1">
        <v>2347</v>
      </c>
      <c r="F445" s="1">
        <v>4</v>
      </c>
      <c r="G445" s="2" t="s">
        <v>45</v>
      </c>
    </row>
    <row r="446" spans="1:7" x14ac:dyDescent="0.2">
      <c r="A446" t="s">
        <v>1</v>
      </c>
      <c r="B446">
        <v>1.25</v>
      </c>
      <c r="C446">
        <v>1.25</v>
      </c>
      <c r="D446" t="s">
        <v>8</v>
      </c>
      <c r="E446">
        <v>1078</v>
      </c>
      <c r="F446" s="1">
        <v>4</v>
      </c>
      <c r="G446" s="2" t="s">
        <v>46</v>
      </c>
    </row>
    <row r="447" spans="1:7" x14ac:dyDescent="0.2">
      <c r="A447" t="s">
        <v>1</v>
      </c>
      <c r="B447">
        <v>1.5</v>
      </c>
      <c r="C447">
        <v>1.5</v>
      </c>
      <c r="D447" t="s">
        <v>8</v>
      </c>
      <c r="E447">
        <v>1087</v>
      </c>
      <c r="F447" s="1">
        <v>4</v>
      </c>
      <c r="G447" s="2" t="s">
        <v>46</v>
      </c>
    </row>
    <row r="448" spans="1:7" x14ac:dyDescent="0.2">
      <c r="A448" t="s">
        <v>1</v>
      </c>
      <c r="B448">
        <v>1.75</v>
      </c>
      <c r="C448">
        <v>1.75</v>
      </c>
      <c r="D448" t="s">
        <v>8</v>
      </c>
      <c r="E448">
        <v>1061</v>
      </c>
      <c r="F448" s="1">
        <v>4</v>
      </c>
      <c r="G448" s="2" t="s">
        <v>46</v>
      </c>
    </row>
    <row r="449" spans="1:7" x14ac:dyDescent="0.2">
      <c r="A449" t="s">
        <v>1</v>
      </c>
      <c r="B449">
        <v>2</v>
      </c>
      <c r="C449">
        <v>2</v>
      </c>
      <c r="D449" t="s">
        <v>8</v>
      </c>
      <c r="E449">
        <v>871</v>
      </c>
      <c r="F449" s="1">
        <v>4</v>
      </c>
      <c r="G449" s="2" t="s">
        <v>46</v>
      </c>
    </row>
    <row r="450" spans="1:7" x14ac:dyDescent="0.2">
      <c r="A450" t="s">
        <v>1</v>
      </c>
      <c r="B450">
        <v>3</v>
      </c>
      <c r="C450">
        <v>3</v>
      </c>
      <c r="D450" t="s">
        <v>8</v>
      </c>
      <c r="E450">
        <v>645</v>
      </c>
      <c r="F450" s="1">
        <v>4</v>
      </c>
      <c r="G450" s="2" t="s">
        <v>46</v>
      </c>
    </row>
    <row r="451" spans="1:7" x14ac:dyDescent="0.2">
      <c r="A451" t="s">
        <v>1</v>
      </c>
      <c r="B451">
        <v>1.25</v>
      </c>
      <c r="C451">
        <v>1.25</v>
      </c>
      <c r="D451" t="s">
        <v>14</v>
      </c>
      <c r="E451">
        <v>2558</v>
      </c>
      <c r="F451" s="1">
        <v>4</v>
      </c>
      <c r="G451" s="2" t="s">
        <v>46</v>
      </c>
    </row>
    <row r="452" spans="1:7" x14ac:dyDescent="0.2">
      <c r="A452" t="s">
        <v>1</v>
      </c>
      <c r="B452">
        <v>1.5</v>
      </c>
      <c r="C452">
        <v>1.5</v>
      </c>
      <c r="D452" t="s">
        <v>14</v>
      </c>
      <c r="E452">
        <v>2501</v>
      </c>
      <c r="F452" s="1">
        <v>4</v>
      </c>
      <c r="G452" s="2" t="s">
        <v>46</v>
      </c>
    </row>
    <row r="453" spans="1:7" x14ac:dyDescent="0.2">
      <c r="A453" t="s">
        <v>1</v>
      </c>
      <c r="B453">
        <v>1.75</v>
      </c>
      <c r="C453">
        <v>1.75</v>
      </c>
      <c r="D453" t="s">
        <v>14</v>
      </c>
      <c r="E453">
        <v>2579</v>
      </c>
      <c r="F453" s="1">
        <v>4</v>
      </c>
      <c r="G453" s="2" t="s">
        <v>46</v>
      </c>
    </row>
    <row r="454" spans="1:7" x14ac:dyDescent="0.2">
      <c r="A454" t="s">
        <v>1</v>
      </c>
      <c r="B454">
        <v>2</v>
      </c>
      <c r="C454">
        <v>2</v>
      </c>
      <c r="D454" t="s">
        <v>14</v>
      </c>
      <c r="E454">
        <v>2304</v>
      </c>
      <c r="F454" s="1">
        <v>4</v>
      </c>
      <c r="G454" s="2" t="s">
        <v>46</v>
      </c>
    </row>
    <row r="455" spans="1:7" x14ac:dyDescent="0.2">
      <c r="A455" t="s">
        <v>1</v>
      </c>
      <c r="B455">
        <v>3</v>
      </c>
      <c r="C455">
        <v>3</v>
      </c>
      <c r="D455" t="s">
        <v>14</v>
      </c>
      <c r="E455">
        <v>1938</v>
      </c>
      <c r="F455" s="1">
        <v>4</v>
      </c>
      <c r="G455" s="2" t="s">
        <v>46</v>
      </c>
    </row>
    <row r="456" spans="1:7" x14ac:dyDescent="0.2">
      <c r="A456" t="s">
        <v>3</v>
      </c>
      <c r="B456">
        <v>0.33</v>
      </c>
      <c r="C456">
        <v>0.33</v>
      </c>
      <c r="D456" t="s">
        <v>8</v>
      </c>
      <c r="E456">
        <v>768</v>
      </c>
      <c r="F456" s="1">
        <v>4</v>
      </c>
      <c r="G456" s="2" t="s">
        <v>45</v>
      </c>
    </row>
    <row r="457" spans="1:7" x14ac:dyDescent="0.2">
      <c r="A457" t="s">
        <v>3</v>
      </c>
      <c r="B457">
        <v>75</v>
      </c>
      <c r="C457">
        <v>75</v>
      </c>
      <c r="D457" t="s">
        <v>8</v>
      </c>
      <c r="E457" s="3">
        <v>775</v>
      </c>
      <c r="F457" s="1">
        <v>4</v>
      </c>
      <c r="G457" s="2" t="s">
        <v>45</v>
      </c>
    </row>
    <row r="458" spans="1:7" x14ac:dyDescent="0.2">
      <c r="A458" t="s">
        <v>3</v>
      </c>
      <c r="B458">
        <v>1.25</v>
      </c>
      <c r="C458">
        <v>1.25</v>
      </c>
      <c r="D458" t="s">
        <v>8</v>
      </c>
      <c r="E458" s="3">
        <v>715</v>
      </c>
      <c r="F458" s="1">
        <v>4</v>
      </c>
      <c r="G458" s="2" t="s">
        <v>45</v>
      </c>
    </row>
    <row r="459" spans="1:7" x14ac:dyDescent="0.2">
      <c r="A459" t="s">
        <v>3</v>
      </c>
      <c r="B459">
        <v>1.5</v>
      </c>
      <c r="C459">
        <v>1.5</v>
      </c>
      <c r="D459" t="s">
        <v>8</v>
      </c>
      <c r="E459" s="1">
        <v>881</v>
      </c>
      <c r="F459" s="1">
        <v>4</v>
      </c>
      <c r="G459" s="2" t="s">
        <v>45</v>
      </c>
    </row>
    <row r="460" spans="1:7" x14ac:dyDescent="0.2">
      <c r="A460" t="s">
        <v>3</v>
      </c>
      <c r="B460">
        <v>2</v>
      </c>
      <c r="C460">
        <v>2</v>
      </c>
      <c r="D460" t="s">
        <v>8</v>
      </c>
      <c r="E460" s="1">
        <v>821</v>
      </c>
      <c r="F460" s="1">
        <v>4</v>
      </c>
      <c r="G460" s="2" t="s">
        <v>45</v>
      </c>
    </row>
    <row r="461" spans="1:7" x14ac:dyDescent="0.2">
      <c r="A461" t="s">
        <v>3</v>
      </c>
      <c r="B461">
        <v>0.33</v>
      </c>
      <c r="C461">
        <v>0.33</v>
      </c>
      <c r="D461" t="s">
        <v>14</v>
      </c>
      <c r="E461">
        <v>2407</v>
      </c>
      <c r="F461" s="1">
        <v>4</v>
      </c>
      <c r="G461" s="2" t="s">
        <v>45</v>
      </c>
    </row>
    <row r="462" spans="1:7" x14ac:dyDescent="0.2">
      <c r="A462" t="s">
        <v>3</v>
      </c>
      <c r="B462">
        <v>75</v>
      </c>
      <c r="C462">
        <v>75</v>
      </c>
      <c r="D462" t="s">
        <v>14</v>
      </c>
      <c r="E462" s="3">
        <v>2494</v>
      </c>
      <c r="F462" s="1">
        <v>4</v>
      </c>
      <c r="G462" s="2" t="s">
        <v>45</v>
      </c>
    </row>
    <row r="463" spans="1:7" x14ac:dyDescent="0.2">
      <c r="A463" t="s">
        <v>3</v>
      </c>
      <c r="B463">
        <v>1.25</v>
      </c>
      <c r="C463">
        <v>1.25</v>
      </c>
      <c r="D463" t="s">
        <v>14</v>
      </c>
      <c r="E463" s="3">
        <v>2367</v>
      </c>
      <c r="F463" s="1">
        <v>4</v>
      </c>
      <c r="G463" s="2" t="s">
        <v>45</v>
      </c>
    </row>
    <row r="464" spans="1:7" x14ac:dyDescent="0.2">
      <c r="A464" t="s">
        <v>3</v>
      </c>
      <c r="B464">
        <v>1.5</v>
      </c>
      <c r="C464">
        <v>1.5</v>
      </c>
      <c r="D464" t="s">
        <v>14</v>
      </c>
      <c r="E464" s="1">
        <v>2417</v>
      </c>
      <c r="F464" s="1">
        <v>4</v>
      </c>
      <c r="G464" s="2" t="s">
        <v>45</v>
      </c>
    </row>
    <row r="465" spans="1:7" x14ac:dyDescent="0.2">
      <c r="A465" t="s">
        <v>3</v>
      </c>
      <c r="B465">
        <v>2</v>
      </c>
      <c r="C465">
        <v>2</v>
      </c>
      <c r="D465" t="s">
        <v>14</v>
      </c>
      <c r="E465" s="1">
        <v>2347</v>
      </c>
      <c r="F465" s="1">
        <v>4</v>
      </c>
      <c r="G465" s="2" t="s">
        <v>45</v>
      </c>
    </row>
    <row r="466" spans="1:7" x14ac:dyDescent="0.2">
      <c r="A466" t="s">
        <v>3</v>
      </c>
      <c r="B466">
        <v>1.25</v>
      </c>
      <c r="C466">
        <v>1.25</v>
      </c>
      <c r="D466" t="s">
        <v>8</v>
      </c>
      <c r="E466">
        <v>1078</v>
      </c>
      <c r="F466" s="1">
        <v>4</v>
      </c>
      <c r="G466" s="2" t="s">
        <v>46</v>
      </c>
    </row>
    <row r="467" spans="1:7" x14ac:dyDescent="0.2">
      <c r="A467" t="s">
        <v>3</v>
      </c>
      <c r="B467">
        <v>1.5</v>
      </c>
      <c r="C467">
        <v>1.5</v>
      </c>
      <c r="D467" t="s">
        <v>8</v>
      </c>
      <c r="E467">
        <v>1087</v>
      </c>
      <c r="F467" s="1">
        <v>4</v>
      </c>
      <c r="G467" s="2" t="s">
        <v>46</v>
      </c>
    </row>
    <row r="468" spans="1:7" x14ac:dyDescent="0.2">
      <c r="A468" t="s">
        <v>3</v>
      </c>
      <c r="B468">
        <v>1.75</v>
      </c>
      <c r="C468">
        <v>1.75</v>
      </c>
      <c r="D468" t="s">
        <v>8</v>
      </c>
      <c r="E468">
        <v>1061</v>
      </c>
      <c r="F468" s="1">
        <v>4</v>
      </c>
      <c r="G468" s="2" t="s">
        <v>46</v>
      </c>
    </row>
    <row r="469" spans="1:7" x14ac:dyDescent="0.2">
      <c r="A469" t="s">
        <v>3</v>
      </c>
      <c r="B469">
        <v>2</v>
      </c>
      <c r="C469">
        <v>2</v>
      </c>
      <c r="D469" t="s">
        <v>8</v>
      </c>
      <c r="E469">
        <v>871</v>
      </c>
      <c r="F469" s="1">
        <v>4</v>
      </c>
      <c r="G469" s="2" t="s">
        <v>46</v>
      </c>
    </row>
    <row r="470" spans="1:7" x14ac:dyDescent="0.2">
      <c r="A470" t="s">
        <v>3</v>
      </c>
      <c r="B470">
        <v>3</v>
      </c>
      <c r="C470">
        <v>3</v>
      </c>
      <c r="D470" t="s">
        <v>8</v>
      </c>
      <c r="E470">
        <v>645</v>
      </c>
      <c r="F470" s="1">
        <v>4</v>
      </c>
      <c r="G470" s="2" t="s">
        <v>46</v>
      </c>
    </row>
    <row r="471" spans="1:7" x14ac:dyDescent="0.2">
      <c r="A471" t="s">
        <v>3</v>
      </c>
      <c r="B471">
        <v>1.25</v>
      </c>
      <c r="C471">
        <v>1.25</v>
      </c>
      <c r="D471" t="s">
        <v>14</v>
      </c>
      <c r="E471">
        <v>2558</v>
      </c>
      <c r="F471" s="1">
        <v>4</v>
      </c>
      <c r="G471" s="2" t="s">
        <v>46</v>
      </c>
    </row>
    <row r="472" spans="1:7" x14ac:dyDescent="0.2">
      <c r="A472" t="s">
        <v>3</v>
      </c>
      <c r="B472">
        <v>1.5</v>
      </c>
      <c r="C472">
        <v>1.5</v>
      </c>
      <c r="D472" t="s">
        <v>14</v>
      </c>
      <c r="E472">
        <v>2501</v>
      </c>
      <c r="F472" s="1">
        <v>4</v>
      </c>
      <c r="G472" s="2" t="s">
        <v>46</v>
      </c>
    </row>
    <row r="473" spans="1:7" x14ac:dyDescent="0.2">
      <c r="A473" t="s">
        <v>3</v>
      </c>
      <c r="B473">
        <v>1.75</v>
      </c>
      <c r="C473">
        <v>1.75</v>
      </c>
      <c r="D473" t="s">
        <v>14</v>
      </c>
      <c r="E473">
        <v>2579</v>
      </c>
      <c r="F473" s="1">
        <v>4</v>
      </c>
      <c r="G473" s="2" t="s">
        <v>46</v>
      </c>
    </row>
    <row r="474" spans="1:7" x14ac:dyDescent="0.2">
      <c r="A474" t="s">
        <v>3</v>
      </c>
      <c r="B474">
        <v>2</v>
      </c>
      <c r="C474">
        <v>2</v>
      </c>
      <c r="D474" t="s">
        <v>14</v>
      </c>
      <c r="E474">
        <v>2304</v>
      </c>
      <c r="F474" s="1">
        <v>4</v>
      </c>
      <c r="G474" s="2" t="s">
        <v>46</v>
      </c>
    </row>
    <row r="475" spans="1:7" x14ac:dyDescent="0.2">
      <c r="A475" t="s">
        <v>3</v>
      </c>
      <c r="B475">
        <v>3</v>
      </c>
      <c r="C475">
        <v>3</v>
      </c>
      <c r="D475" t="s">
        <v>14</v>
      </c>
      <c r="E475">
        <v>1938</v>
      </c>
      <c r="F475" s="1">
        <v>4</v>
      </c>
      <c r="G475" s="2" t="s">
        <v>46</v>
      </c>
    </row>
    <row r="476" spans="1:7" x14ac:dyDescent="0.2">
      <c r="A476" t="s">
        <v>3</v>
      </c>
      <c r="B476">
        <v>5</v>
      </c>
      <c r="C476">
        <v>5</v>
      </c>
      <c r="D476" t="s">
        <v>8</v>
      </c>
      <c r="E476" s="1">
        <f>AVERAGE(520,1300)</f>
        <v>910</v>
      </c>
      <c r="F476" s="1">
        <v>5</v>
      </c>
      <c r="G476" s="2" t="s">
        <v>47</v>
      </c>
    </row>
    <row r="477" spans="1:7" x14ac:dyDescent="0.2">
      <c r="A477" t="s">
        <v>1</v>
      </c>
      <c r="B477">
        <v>5</v>
      </c>
      <c r="C477">
        <v>5</v>
      </c>
      <c r="D477" t="s">
        <v>8</v>
      </c>
      <c r="E477" s="1">
        <f>AVERAGE(540,1200)</f>
        <v>870</v>
      </c>
      <c r="F477" s="1">
        <v>5</v>
      </c>
      <c r="G477" s="2" t="s">
        <v>47</v>
      </c>
    </row>
    <row r="478" spans="1:7" x14ac:dyDescent="0.2">
      <c r="A478" t="s">
        <v>3</v>
      </c>
      <c r="B478">
        <v>7</v>
      </c>
      <c r="C478">
        <v>7</v>
      </c>
      <c r="D478" t="s">
        <v>8</v>
      </c>
      <c r="E478" s="1">
        <f>AVERAGE(500,1100)</f>
        <v>800</v>
      </c>
      <c r="F478" s="1">
        <v>5</v>
      </c>
      <c r="G478" s="2" t="s">
        <v>47</v>
      </c>
    </row>
    <row r="479" spans="1:7" x14ac:dyDescent="0.2">
      <c r="A479" t="s">
        <v>1</v>
      </c>
      <c r="B479">
        <v>7</v>
      </c>
      <c r="C479">
        <v>7</v>
      </c>
      <c r="D479" t="s">
        <v>8</v>
      </c>
      <c r="E479" s="1">
        <f>AVERAGE(460,1000)</f>
        <v>730</v>
      </c>
      <c r="F479" s="1">
        <v>5</v>
      </c>
      <c r="G479" s="2" t="s">
        <v>47</v>
      </c>
    </row>
    <row r="480" spans="1:7" x14ac:dyDescent="0.2">
      <c r="A480" t="s">
        <v>3</v>
      </c>
      <c r="B480">
        <v>9</v>
      </c>
      <c r="C480">
        <v>9</v>
      </c>
      <c r="D480" t="s">
        <v>8</v>
      </c>
      <c r="E480" s="1">
        <f>AVERAGE(520,1050)</f>
        <v>785</v>
      </c>
      <c r="F480" s="1">
        <v>5</v>
      </c>
      <c r="G480" s="2" t="s">
        <v>47</v>
      </c>
    </row>
    <row r="481" spans="1:7" x14ac:dyDescent="0.2">
      <c r="A481" t="s">
        <v>1</v>
      </c>
      <c r="B481">
        <v>9</v>
      </c>
      <c r="C481">
        <v>9</v>
      </c>
      <c r="D481" t="s">
        <v>8</v>
      </c>
      <c r="E481" s="1">
        <f>AVERAGE(475,950)</f>
        <v>712.5</v>
      </c>
      <c r="F481" s="1">
        <v>5</v>
      </c>
      <c r="G481" s="2" t="s">
        <v>47</v>
      </c>
    </row>
    <row r="482" spans="1:7" x14ac:dyDescent="0.2">
      <c r="A482" t="s">
        <v>3</v>
      </c>
      <c r="B482">
        <v>11</v>
      </c>
      <c r="C482">
        <v>11</v>
      </c>
      <c r="D482" t="s">
        <v>8</v>
      </c>
      <c r="E482" s="1">
        <f>AVERAGE(450,1050)</f>
        <v>750</v>
      </c>
      <c r="F482" s="1">
        <v>5</v>
      </c>
      <c r="G482" s="2" t="s">
        <v>47</v>
      </c>
    </row>
    <row r="483" spans="1:7" x14ac:dyDescent="0.2">
      <c r="A483" t="s">
        <v>1</v>
      </c>
      <c r="B483">
        <v>11</v>
      </c>
      <c r="C483">
        <v>11</v>
      </c>
      <c r="D483" t="s">
        <v>8</v>
      </c>
      <c r="E483" s="1">
        <f>AVERAGE(450,950)</f>
        <v>700</v>
      </c>
      <c r="F483" s="1">
        <v>5</v>
      </c>
      <c r="G483" s="2" t="s">
        <v>47</v>
      </c>
    </row>
    <row r="484" spans="1:7" x14ac:dyDescent="0.2">
      <c r="A484" t="s">
        <v>3</v>
      </c>
      <c r="B484">
        <v>5</v>
      </c>
      <c r="C484">
        <v>5</v>
      </c>
      <c r="D484" t="s">
        <v>14</v>
      </c>
      <c r="E484" s="1">
        <f>AVERAGE(3250,1050)</f>
        <v>2150</v>
      </c>
      <c r="F484" s="1">
        <v>5</v>
      </c>
      <c r="G484" s="2" t="s">
        <v>47</v>
      </c>
    </row>
    <row r="485" spans="1:7" x14ac:dyDescent="0.2">
      <c r="A485" t="s">
        <v>1</v>
      </c>
      <c r="B485">
        <v>5</v>
      </c>
      <c r="C485">
        <v>5</v>
      </c>
      <c r="D485" t="s">
        <v>14</v>
      </c>
      <c r="E485" s="1">
        <f>AVERAGE(3000,1150)</f>
        <v>2075</v>
      </c>
      <c r="F485" s="1">
        <v>5</v>
      </c>
      <c r="G485" s="2" t="s">
        <v>47</v>
      </c>
    </row>
    <row r="486" spans="1:7" x14ac:dyDescent="0.2">
      <c r="A486" t="s">
        <v>3</v>
      </c>
      <c r="B486">
        <v>7</v>
      </c>
      <c r="C486">
        <v>7</v>
      </c>
      <c r="D486" t="s">
        <v>14</v>
      </c>
      <c r="E486" s="1">
        <f>AVERAGE(3000,1150)</f>
        <v>2075</v>
      </c>
      <c r="F486" s="1">
        <v>5</v>
      </c>
      <c r="G486" s="2" t="s">
        <v>47</v>
      </c>
    </row>
    <row r="487" spans="1:7" x14ac:dyDescent="0.2">
      <c r="A487" t="s">
        <v>1</v>
      </c>
      <c r="B487">
        <v>7</v>
      </c>
      <c r="C487">
        <v>7</v>
      </c>
      <c r="D487" t="s">
        <v>14</v>
      </c>
      <c r="E487" s="1">
        <f>AVERAGE(2600,1100)</f>
        <v>1850</v>
      </c>
      <c r="F487" s="1">
        <v>5</v>
      </c>
      <c r="G487" s="2" t="s">
        <v>47</v>
      </c>
    </row>
    <row r="488" spans="1:7" x14ac:dyDescent="0.2">
      <c r="A488" t="s">
        <v>3</v>
      </c>
      <c r="B488">
        <v>9</v>
      </c>
      <c r="C488">
        <v>9</v>
      </c>
      <c r="D488" t="s">
        <v>14</v>
      </c>
      <c r="E488" s="1">
        <f>AVERAGE(3250,1100)</f>
        <v>2175</v>
      </c>
      <c r="F488" s="1">
        <v>5</v>
      </c>
      <c r="G488" s="2" t="s">
        <v>47</v>
      </c>
    </row>
    <row r="489" spans="1:7" x14ac:dyDescent="0.2">
      <c r="A489" t="s">
        <v>1</v>
      </c>
      <c r="B489">
        <v>9</v>
      </c>
      <c r="C489">
        <v>9</v>
      </c>
      <c r="D489" t="s">
        <v>14</v>
      </c>
      <c r="E489" s="1">
        <f>AVERAGE(2500,1000)</f>
        <v>1750</v>
      </c>
      <c r="F489" s="1">
        <v>5</v>
      </c>
      <c r="G489" s="2" t="s">
        <v>47</v>
      </c>
    </row>
    <row r="490" spans="1:7" x14ac:dyDescent="0.2">
      <c r="A490" t="s">
        <v>3</v>
      </c>
      <c r="B490">
        <v>11</v>
      </c>
      <c r="C490">
        <v>11</v>
      </c>
      <c r="D490" t="s">
        <v>14</v>
      </c>
      <c r="E490" s="1">
        <f>AVERAGE(2700,1100)</f>
        <v>1900</v>
      </c>
      <c r="F490" s="1">
        <v>5</v>
      </c>
      <c r="G490" s="2" t="s">
        <v>47</v>
      </c>
    </row>
    <row r="491" spans="1:7" x14ac:dyDescent="0.2">
      <c r="A491" t="s">
        <v>1</v>
      </c>
      <c r="B491">
        <v>11</v>
      </c>
      <c r="C491">
        <v>11</v>
      </c>
      <c r="D491" t="s">
        <v>14</v>
      </c>
      <c r="E491" s="1">
        <f>AVERAGE(2500,950)</f>
        <v>1725</v>
      </c>
      <c r="F491" s="1">
        <v>5</v>
      </c>
      <c r="G491" s="2" t="s">
        <v>47</v>
      </c>
    </row>
    <row r="492" spans="1:7" x14ac:dyDescent="0.2">
      <c r="A492" t="s">
        <v>1</v>
      </c>
      <c r="B492">
        <v>20</v>
      </c>
      <c r="C492">
        <v>25</v>
      </c>
      <c r="D492" t="s">
        <v>8</v>
      </c>
      <c r="E492" s="1">
        <f>AVERAGE(280,950)</f>
        <v>615</v>
      </c>
      <c r="F492" s="1">
        <v>5</v>
      </c>
      <c r="G492" s="2" t="s">
        <v>48</v>
      </c>
    </row>
    <row r="493" spans="1:7" x14ac:dyDescent="0.2">
      <c r="A493" t="s">
        <v>1</v>
      </c>
      <c r="B493">
        <v>35</v>
      </c>
      <c r="C493">
        <v>40</v>
      </c>
      <c r="D493" t="s">
        <v>8</v>
      </c>
      <c r="E493" s="1">
        <f>AVERAGE(270,710)</f>
        <v>490</v>
      </c>
      <c r="F493" s="1">
        <v>5</v>
      </c>
      <c r="G493" s="2" t="s">
        <v>48</v>
      </c>
    </row>
    <row r="494" spans="1:7" x14ac:dyDescent="0.2">
      <c r="A494" t="s">
        <v>1</v>
      </c>
      <c r="B494">
        <v>50</v>
      </c>
      <c r="C494">
        <v>55</v>
      </c>
      <c r="D494" t="s">
        <v>8</v>
      </c>
      <c r="E494" s="1">
        <f>AVERAGE(300,710)</f>
        <v>505</v>
      </c>
      <c r="F494" s="1">
        <v>5</v>
      </c>
      <c r="G494" s="2" t="s">
        <v>48</v>
      </c>
    </row>
    <row r="495" spans="1:7" x14ac:dyDescent="0.2">
      <c r="A495" t="s">
        <v>1</v>
      </c>
      <c r="B495">
        <v>65</v>
      </c>
      <c r="C495">
        <v>120</v>
      </c>
      <c r="D495" t="s">
        <v>8</v>
      </c>
      <c r="E495" s="1">
        <f>AVERAGE(310,650)</f>
        <v>480</v>
      </c>
      <c r="F495" s="1">
        <v>5</v>
      </c>
      <c r="G495" s="2" t="s">
        <v>48</v>
      </c>
    </row>
    <row r="496" spans="1:7" x14ac:dyDescent="0.2">
      <c r="A496" t="s">
        <v>1</v>
      </c>
      <c r="B496">
        <v>20</v>
      </c>
      <c r="C496">
        <v>25</v>
      </c>
      <c r="D496" t="s">
        <v>14</v>
      </c>
      <c r="E496" s="1">
        <f>AVERAGE(2330,610)</f>
        <v>1470</v>
      </c>
      <c r="F496" s="1">
        <v>5</v>
      </c>
      <c r="G496" s="2" t="s">
        <v>48</v>
      </c>
    </row>
    <row r="497" spans="1:7" x14ac:dyDescent="0.2">
      <c r="A497" t="s">
        <v>1</v>
      </c>
      <c r="B497">
        <v>35</v>
      </c>
      <c r="C497">
        <v>40</v>
      </c>
      <c r="D497" t="s">
        <v>14</v>
      </c>
      <c r="E497" s="1">
        <f>AVERAGE(620,2300)</f>
        <v>1460</v>
      </c>
      <c r="F497" s="1">
        <v>5</v>
      </c>
      <c r="G497" s="2" t="s">
        <v>48</v>
      </c>
    </row>
    <row r="498" spans="1:7" x14ac:dyDescent="0.2">
      <c r="A498" t="s">
        <v>1</v>
      </c>
      <c r="B498">
        <v>50</v>
      </c>
      <c r="C498">
        <v>55</v>
      </c>
      <c r="D498" t="s">
        <v>14</v>
      </c>
      <c r="E498" s="1">
        <f>AVERAGE(600,2350)</f>
        <v>1475</v>
      </c>
      <c r="F498" s="1">
        <v>5</v>
      </c>
      <c r="G498" s="2" t="s">
        <v>48</v>
      </c>
    </row>
    <row r="499" spans="1:7" x14ac:dyDescent="0.2">
      <c r="A499" t="s">
        <v>1</v>
      </c>
      <c r="B499">
        <v>65</v>
      </c>
      <c r="C499">
        <v>120</v>
      </c>
      <c r="D499" t="s">
        <v>14</v>
      </c>
      <c r="E499" s="1">
        <f>AVERAGE(620,2280)</f>
        <v>1450</v>
      </c>
      <c r="F499" s="1">
        <v>5</v>
      </c>
      <c r="G499" s="2" t="s">
        <v>48</v>
      </c>
    </row>
    <row r="500" spans="1:7" x14ac:dyDescent="0.2">
      <c r="A500" t="s">
        <v>1</v>
      </c>
      <c r="B500">
        <v>20</v>
      </c>
      <c r="C500">
        <v>60</v>
      </c>
      <c r="D500" t="s">
        <v>8</v>
      </c>
      <c r="E500" s="1">
        <f>AVERAGE(280,690)</f>
        <v>485</v>
      </c>
      <c r="F500" s="1">
        <v>5</v>
      </c>
      <c r="G500" s="2" t="s">
        <v>49</v>
      </c>
    </row>
    <row r="501" spans="1:7" x14ac:dyDescent="0.2">
      <c r="A501" t="s">
        <v>1</v>
      </c>
      <c r="B501">
        <v>20</v>
      </c>
      <c r="C501">
        <v>60</v>
      </c>
      <c r="D501" t="s">
        <v>14</v>
      </c>
      <c r="E501" s="1">
        <f>AVERAGE(828,2249)</f>
        <v>1538.5</v>
      </c>
      <c r="F501" s="1">
        <v>5</v>
      </c>
      <c r="G501" s="2" t="s">
        <v>49</v>
      </c>
    </row>
    <row r="502" spans="1:7" x14ac:dyDescent="0.2">
      <c r="A502" t="s">
        <v>1</v>
      </c>
      <c r="B502">
        <v>20</v>
      </c>
      <c r="C502">
        <v>60</v>
      </c>
      <c r="D502" t="s">
        <v>13</v>
      </c>
      <c r="E502" s="1">
        <f>AVERAGE(2408,2765)</f>
        <v>2586.5</v>
      </c>
      <c r="F502" s="1">
        <v>5</v>
      </c>
      <c r="G502" s="2" t="s">
        <v>49</v>
      </c>
    </row>
    <row r="503" spans="1:7" x14ac:dyDescent="0.2">
      <c r="A503" t="s">
        <v>3</v>
      </c>
      <c r="B503">
        <v>20</v>
      </c>
      <c r="C503">
        <v>60</v>
      </c>
      <c r="D503" t="s">
        <v>8</v>
      </c>
      <c r="E503" s="1">
        <f>AVERAGE(303,1018)</f>
        <v>660.5</v>
      </c>
      <c r="F503" s="1">
        <v>5</v>
      </c>
      <c r="G503" s="2" t="s">
        <v>49</v>
      </c>
    </row>
    <row r="504" spans="1:7" x14ac:dyDescent="0.2">
      <c r="A504" t="s">
        <v>3</v>
      </c>
      <c r="B504">
        <v>20</v>
      </c>
      <c r="C504">
        <v>60</v>
      </c>
      <c r="D504" t="s">
        <v>14</v>
      </c>
      <c r="E504" s="1">
        <f>AVERAGE(2654,888)</f>
        <v>1771</v>
      </c>
      <c r="F504" s="1">
        <v>5</v>
      </c>
      <c r="G504" s="2" t="s">
        <v>49</v>
      </c>
    </row>
    <row r="505" spans="1:7" x14ac:dyDescent="0.2">
      <c r="A505" t="s">
        <v>3</v>
      </c>
      <c r="B505">
        <v>20</v>
      </c>
      <c r="C505">
        <v>60</v>
      </c>
      <c r="D505" t="s">
        <v>13</v>
      </c>
      <c r="E505" s="1">
        <f>AVERAGE(3203,2674)</f>
        <v>2938.5</v>
      </c>
      <c r="F505" s="1">
        <v>5</v>
      </c>
      <c r="G505" s="2" t="s">
        <v>49</v>
      </c>
    </row>
    <row r="506" spans="1:7" x14ac:dyDescent="0.2">
      <c r="A506" t="s">
        <v>3</v>
      </c>
      <c r="B506">
        <v>11</v>
      </c>
      <c r="C506">
        <v>11</v>
      </c>
      <c r="D506" t="s">
        <v>8</v>
      </c>
      <c r="E506" s="1">
        <f>AVERAGE(387,967)</f>
        <v>677</v>
      </c>
      <c r="F506" s="1">
        <v>19</v>
      </c>
      <c r="G506" s="2" t="s">
        <v>51</v>
      </c>
    </row>
    <row r="507" spans="1:7" x14ac:dyDescent="0.2">
      <c r="A507" t="s">
        <v>3</v>
      </c>
      <c r="B507">
        <v>11</v>
      </c>
      <c r="C507">
        <v>11</v>
      </c>
      <c r="D507" t="s">
        <v>14</v>
      </c>
      <c r="E507" s="1">
        <f>AVERAGE(2623,862)</f>
        <v>1742.5</v>
      </c>
      <c r="F507" s="1">
        <v>19</v>
      </c>
      <c r="G507" s="2" t="s">
        <v>51</v>
      </c>
    </row>
    <row r="508" spans="1:7" x14ac:dyDescent="0.2">
      <c r="A508" t="s">
        <v>1</v>
      </c>
      <c r="B508">
        <v>11</v>
      </c>
      <c r="C508">
        <v>11</v>
      </c>
      <c r="D508" t="s">
        <v>8</v>
      </c>
      <c r="E508" s="1">
        <f>AVERAGE(912,362)</f>
        <v>637</v>
      </c>
      <c r="F508" s="1">
        <v>11</v>
      </c>
      <c r="G508" s="2" t="s">
        <v>51</v>
      </c>
    </row>
    <row r="509" spans="1:7" x14ac:dyDescent="0.2">
      <c r="A509" t="s">
        <v>1</v>
      </c>
      <c r="B509">
        <v>11</v>
      </c>
      <c r="C509">
        <v>11</v>
      </c>
      <c r="D509" t="s">
        <v>14</v>
      </c>
      <c r="E509" s="1">
        <f>AVERAGE(2506,768)</f>
        <v>1637</v>
      </c>
      <c r="F509" s="1">
        <v>11</v>
      </c>
      <c r="G509" s="2" t="s">
        <v>51</v>
      </c>
    </row>
    <row r="510" spans="1:7" x14ac:dyDescent="0.2">
      <c r="A510" t="s">
        <v>1</v>
      </c>
      <c r="B510">
        <v>2</v>
      </c>
      <c r="C510">
        <v>2</v>
      </c>
      <c r="D510" t="s">
        <v>6</v>
      </c>
      <c r="E510" s="1">
        <v>268</v>
      </c>
      <c r="F510" s="1">
        <v>3</v>
      </c>
      <c r="G510" s="2" t="s">
        <v>52</v>
      </c>
    </row>
    <row r="511" spans="1:7" x14ac:dyDescent="0.2">
      <c r="A511" t="s">
        <v>1</v>
      </c>
      <c r="B511">
        <v>2</v>
      </c>
      <c r="C511">
        <v>2</v>
      </c>
      <c r="D511" t="s">
        <v>5</v>
      </c>
      <c r="E511" s="1">
        <v>378</v>
      </c>
      <c r="F511" s="1">
        <v>3</v>
      </c>
      <c r="G511" s="2" t="s">
        <v>52</v>
      </c>
    </row>
    <row r="512" spans="1:7" x14ac:dyDescent="0.2">
      <c r="A512" t="s">
        <v>3</v>
      </c>
      <c r="B512">
        <v>2</v>
      </c>
      <c r="C512">
        <v>2</v>
      </c>
      <c r="D512" t="s">
        <v>6</v>
      </c>
      <c r="E512" s="1">
        <v>268</v>
      </c>
      <c r="F512" s="1">
        <v>3</v>
      </c>
      <c r="G512" s="2" t="s">
        <v>52</v>
      </c>
    </row>
    <row r="513" spans="1:7" x14ac:dyDescent="0.2">
      <c r="A513" t="s">
        <v>3</v>
      </c>
      <c r="B513">
        <v>2</v>
      </c>
      <c r="C513">
        <v>2</v>
      </c>
      <c r="D513" t="s">
        <v>5</v>
      </c>
      <c r="E513" s="1">
        <v>378</v>
      </c>
      <c r="F513" s="1">
        <v>3</v>
      </c>
      <c r="G513" s="2" t="s">
        <v>52</v>
      </c>
    </row>
    <row r="514" spans="1:7" x14ac:dyDescent="0.2">
      <c r="A514" t="s">
        <v>1</v>
      </c>
      <c r="B514">
        <v>2</v>
      </c>
      <c r="C514">
        <v>2.16</v>
      </c>
      <c r="D514" t="s">
        <v>6</v>
      </c>
      <c r="E514" s="1">
        <v>297</v>
      </c>
      <c r="F514" s="1">
        <v>3</v>
      </c>
      <c r="G514" s="2" t="s">
        <v>52</v>
      </c>
    </row>
    <row r="515" spans="1:7" x14ac:dyDescent="0.2">
      <c r="A515" t="s">
        <v>1</v>
      </c>
      <c r="B515">
        <v>2</v>
      </c>
      <c r="C515">
        <v>2.16</v>
      </c>
      <c r="D515" t="s">
        <v>5</v>
      </c>
      <c r="E515" s="1">
        <v>453</v>
      </c>
      <c r="F515" s="1">
        <v>3</v>
      </c>
      <c r="G515" s="2" t="s">
        <v>52</v>
      </c>
    </row>
    <row r="516" spans="1:7" x14ac:dyDescent="0.2">
      <c r="A516" t="s">
        <v>3</v>
      </c>
      <c r="B516">
        <v>2</v>
      </c>
      <c r="C516">
        <v>2.16</v>
      </c>
      <c r="D516" t="s">
        <v>6</v>
      </c>
      <c r="E516" s="1">
        <v>297</v>
      </c>
      <c r="F516" s="1">
        <v>3</v>
      </c>
      <c r="G516" s="2" t="s">
        <v>52</v>
      </c>
    </row>
    <row r="517" spans="1:7" x14ac:dyDescent="0.2">
      <c r="A517" t="s">
        <v>3</v>
      </c>
      <c r="B517">
        <v>2</v>
      </c>
      <c r="C517">
        <v>2.16</v>
      </c>
      <c r="D517" t="s">
        <v>5</v>
      </c>
      <c r="E517" s="1">
        <v>453</v>
      </c>
      <c r="F517" s="1">
        <v>3</v>
      </c>
      <c r="G517" s="2" t="s">
        <v>52</v>
      </c>
    </row>
    <row r="518" spans="1:7" x14ac:dyDescent="0.2">
      <c r="A518" t="s">
        <v>1</v>
      </c>
      <c r="B518">
        <v>4</v>
      </c>
      <c r="C518">
        <v>4</v>
      </c>
      <c r="D518" t="s">
        <v>6</v>
      </c>
      <c r="E518" s="1">
        <v>270</v>
      </c>
      <c r="F518" s="1">
        <v>4</v>
      </c>
      <c r="G518" s="2" t="s">
        <v>52</v>
      </c>
    </row>
    <row r="519" spans="1:7" x14ac:dyDescent="0.2">
      <c r="A519" t="s">
        <v>1</v>
      </c>
      <c r="B519">
        <v>4</v>
      </c>
      <c r="C519">
        <v>4</v>
      </c>
      <c r="D519" t="s">
        <v>5</v>
      </c>
      <c r="E519" s="1">
        <v>560</v>
      </c>
      <c r="F519" s="1">
        <v>4</v>
      </c>
      <c r="G519" s="2" t="s">
        <v>52</v>
      </c>
    </row>
    <row r="520" spans="1:7" x14ac:dyDescent="0.2">
      <c r="A520" t="s">
        <v>3</v>
      </c>
      <c r="B520">
        <v>4</v>
      </c>
      <c r="C520">
        <v>4</v>
      </c>
      <c r="D520" t="s">
        <v>6</v>
      </c>
      <c r="E520" s="1">
        <v>270</v>
      </c>
      <c r="F520" s="1">
        <v>4</v>
      </c>
      <c r="G520" s="2" t="s">
        <v>52</v>
      </c>
    </row>
    <row r="521" spans="1:7" x14ac:dyDescent="0.2">
      <c r="A521" t="s">
        <v>3</v>
      </c>
      <c r="B521">
        <v>4</v>
      </c>
      <c r="C521">
        <v>4</v>
      </c>
      <c r="D521" t="s">
        <v>5</v>
      </c>
      <c r="E521" s="1">
        <v>560</v>
      </c>
      <c r="F521" s="1">
        <v>4</v>
      </c>
      <c r="G521" s="2" t="s">
        <v>52</v>
      </c>
    </row>
    <row r="522" spans="1:7" x14ac:dyDescent="0.2">
      <c r="A522" t="s">
        <v>1</v>
      </c>
      <c r="B522">
        <v>3</v>
      </c>
      <c r="C522">
        <v>3</v>
      </c>
      <c r="D522" t="s">
        <v>6</v>
      </c>
      <c r="E522" s="1">
        <v>209</v>
      </c>
      <c r="F522" s="1">
        <v>10</v>
      </c>
      <c r="G522" s="2" t="s">
        <v>52</v>
      </c>
    </row>
    <row r="523" spans="1:7" x14ac:dyDescent="0.2">
      <c r="A523" t="s">
        <v>1</v>
      </c>
      <c r="B523">
        <v>3</v>
      </c>
      <c r="C523">
        <v>3</v>
      </c>
      <c r="D523" t="s">
        <v>5</v>
      </c>
      <c r="E523" s="1">
        <v>271</v>
      </c>
      <c r="F523" s="1">
        <v>10</v>
      </c>
      <c r="G523" s="2" t="s">
        <v>52</v>
      </c>
    </row>
    <row r="524" spans="1:7" x14ac:dyDescent="0.2">
      <c r="A524" t="s">
        <v>3</v>
      </c>
      <c r="B524">
        <v>3</v>
      </c>
      <c r="C524">
        <v>3</v>
      </c>
      <c r="D524" t="s">
        <v>6</v>
      </c>
      <c r="E524" s="1">
        <v>209</v>
      </c>
      <c r="F524" s="1">
        <v>10</v>
      </c>
      <c r="G524" s="2" t="s">
        <v>52</v>
      </c>
    </row>
    <row r="525" spans="1:7" x14ac:dyDescent="0.2">
      <c r="A525" t="s">
        <v>3</v>
      </c>
      <c r="B525">
        <v>3</v>
      </c>
      <c r="C525">
        <v>3</v>
      </c>
      <c r="D525" t="s">
        <v>5</v>
      </c>
      <c r="E525" s="1">
        <v>271</v>
      </c>
      <c r="F525" s="1">
        <v>10</v>
      </c>
      <c r="G525" s="2" t="s">
        <v>52</v>
      </c>
    </row>
    <row r="526" spans="1:7" x14ac:dyDescent="0.2">
      <c r="A526" t="s">
        <v>1</v>
      </c>
      <c r="B526">
        <v>4.5</v>
      </c>
      <c r="C526">
        <v>4.5</v>
      </c>
      <c r="D526" t="s">
        <v>6</v>
      </c>
      <c r="E526" s="1">
        <v>276</v>
      </c>
      <c r="F526" s="1">
        <v>10</v>
      </c>
      <c r="G526" s="2" t="s">
        <v>52</v>
      </c>
    </row>
    <row r="527" spans="1:7" x14ac:dyDescent="0.2">
      <c r="A527" t="s">
        <v>1</v>
      </c>
      <c r="B527">
        <v>4.5</v>
      </c>
      <c r="C527">
        <v>4.5</v>
      </c>
      <c r="D527" t="s">
        <v>5</v>
      </c>
      <c r="E527" s="1">
        <v>323</v>
      </c>
      <c r="F527" s="1">
        <v>10</v>
      </c>
      <c r="G527" s="2" t="s">
        <v>52</v>
      </c>
    </row>
    <row r="528" spans="1:7" x14ac:dyDescent="0.2">
      <c r="A528" t="s">
        <v>3</v>
      </c>
      <c r="B528">
        <v>4.5</v>
      </c>
      <c r="C528">
        <v>4.5</v>
      </c>
      <c r="D528" t="s">
        <v>6</v>
      </c>
      <c r="E528" s="1">
        <v>276</v>
      </c>
      <c r="F528" s="1">
        <v>10</v>
      </c>
      <c r="G528" s="2" t="s">
        <v>52</v>
      </c>
    </row>
    <row r="529" spans="1:7" x14ac:dyDescent="0.2">
      <c r="A529" t="s">
        <v>3</v>
      </c>
      <c r="B529">
        <v>4.5</v>
      </c>
      <c r="C529">
        <v>4.5</v>
      </c>
      <c r="D529" t="s">
        <v>5</v>
      </c>
      <c r="E529" s="1">
        <v>323</v>
      </c>
      <c r="F529" s="1">
        <v>10</v>
      </c>
      <c r="G529" s="2" t="s">
        <v>52</v>
      </c>
    </row>
    <row r="530" spans="1:7" x14ac:dyDescent="0.2">
      <c r="A530" t="s">
        <v>1</v>
      </c>
      <c r="B530">
        <v>4.25</v>
      </c>
      <c r="C530">
        <v>4.25</v>
      </c>
      <c r="D530" t="s">
        <v>6</v>
      </c>
      <c r="E530" s="1">
        <v>217</v>
      </c>
      <c r="F530" s="1">
        <v>15</v>
      </c>
      <c r="G530" s="2" t="s">
        <v>52</v>
      </c>
    </row>
    <row r="531" spans="1:7" x14ac:dyDescent="0.2">
      <c r="A531" t="s">
        <v>1</v>
      </c>
      <c r="B531">
        <v>4.25</v>
      </c>
      <c r="C531">
        <v>4.25</v>
      </c>
      <c r="D531" t="s">
        <v>5</v>
      </c>
      <c r="E531" s="1">
        <v>295</v>
      </c>
      <c r="F531" s="1">
        <v>15</v>
      </c>
      <c r="G531" s="2" t="s">
        <v>52</v>
      </c>
    </row>
    <row r="532" spans="1:7" x14ac:dyDescent="0.2">
      <c r="A532" t="s">
        <v>3</v>
      </c>
      <c r="B532">
        <v>4.25</v>
      </c>
      <c r="C532">
        <v>4.25</v>
      </c>
      <c r="D532" t="s">
        <v>6</v>
      </c>
      <c r="E532" s="1">
        <v>217</v>
      </c>
      <c r="F532" s="1">
        <v>18</v>
      </c>
      <c r="G532" s="2" t="s">
        <v>52</v>
      </c>
    </row>
    <row r="533" spans="1:7" x14ac:dyDescent="0.2">
      <c r="A533" t="s">
        <v>3</v>
      </c>
      <c r="B533">
        <v>4.25</v>
      </c>
      <c r="C533">
        <v>4.25</v>
      </c>
      <c r="D533" t="s">
        <v>5</v>
      </c>
      <c r="E533" s="1">
        <v>295</v>
      </c>
      <c r="F533" s="1">
        <v>18</v>
      </c>
      <c r="G533" s="2" t="s">
        <v>52</v>
      </c>
    </row>
    <row r="534" spans="1:7" x14ac:dyDescent="0.2">
      <c r="A534" t="s">
        <v>1</v>
      </c>
      <c r="B534">
        <v>5</v>
      </c>
      <c r="C534">
        <v>5</v>
      </c>
      <c r="D534" t="s">
        <v>6</v>
      </c>
      <c r="E534" s="1">
        <v>240</v>
      </c>
      <c r="F534" s="1">
        <v>5</v>
      </c>
      <c r="G534" s="2" t="s">
        <v>52</v>
      </c>
    </row>
    <row r="535" spans="1:7" x14ac:dyDescent="0.2">
      <c r="A535" t="s">
        <v>1</v>
      </c>
      <c r="B535">
        <v>5</v>
      </c>
      <c r="C535">
        <v>5</v>
      </c>
      <c r="D535" t="s">
        <v>5</v>
      </c>
      <c r="E535" s="1">
        <v>280</v>
      </c>
      <c r="F535" s="1">
        <v>5</v>
      </c>
      <c r="G535" s="2" t="s">
        <v>52</v>
      </c>
    </row>
    <row r="536" spans="1:7" x14ac:dyDescent="0.2">
      <c r="A536" t="s">
        <v>3</v>
      </c>
      <c r="B536">
        <v>5</v>
      </c>
      <c r="C536">
        <v>5</v>
      </c>
      <c r="D536" t="s">
        <v>6</v>
      </c>
      <c r="E536" s="1">
        <v>240</v>
      </c>
      <c r="F536" s="1">
        <v>5</v>
      </c>
      <c r="G536" s="2" t="s">
        <v>52</v>
      </c>
    </row>
    <row r="537" spans="1:7" x14ac:dyDescent="0.2">
      <c r="A537" t="s">
        <v>3</v>
      </c>
      <c r="B537">
        <v>5</v>
      </c>
      <c r="C537">
        <v>5</v>
      </c>
      <c r="D537" t="s">
        <v>5</v>
      </c>
      <c r="E537" s="1">
        <v>280</v>
      </c>
      <c r="F537" s="1">
        <v>5</v>
      </c>
      <c r="G537" s="2" t="s">
        <v>52</v>
      </c>
    </row>
    <row r="538" spans="1:7" x14ac:dyDescent="0.2">
      <c r="A538" t="s">
        <v>1</v>
      </c>
      <c r="B538">
        <v>5</v>
      </c>
      <c r="C538">
        <v>5</v>
      </c>
      <c r="D538" t="s">
        <v>6</v>
      </c>
      <c r="E538" s="1">
        <v>186</v>
      </c>
      <c r="F538" s="1">
        <v>15</v>
      </c>
      <c r="G538" s="2" t="s">
        <v>52</v>
      </c>
    </row>
    <row r="539" spans="1:7" x14ac:dyDescent="0.2">
      <c r="A539" t="s">
        <v>1</v>
      </c>
      <c r="B539">
        <v>5</v>
      </c>
      <c r="C539">
        <v>5</v>
      </c>
      <c r="D539" t="s">
        <v>5</v>
      </c>
      <c r="E539" s="1">
        <v>313</v>
      </c>
      <c r="F539" s="1">
        <v>15</v>
      </c>
      <c r="G539" s="2" t="s">
        <v>52</v>
      </c>
    </row>
    <row r="540" spans="1:7" x14ac:dyDescent="0.2">
      <c r="A540" t="s">
        <v>3</v>
      </c>
      <c r="B540">
        <v>5</v>
      </c>
      <c r="C540">
        <v>5</v>
      </c>
      <c r="D540" t="s">
        <v>6</v>
      </c>
      <c r="E540" s="1">
        <v>202</v>
      </c>
      <c r="F540" s="1">
        <v>15</v>
      </c>
      <c r="G540" s="2" t="s">
        <v>52</v>
      </c>
    </row>
    <row r="541" spans="1:7" x14ac:dyDescent="0.2">
      <c r="A541" t="s">
        <v>3</v>
      </c>
      <c r="B541">
        <v>5</v>
      </c>
      <c r="C541">
        <v>5</v>
      </c>
      <c r="D541" t="s">
        <v>5</v>
      </c>
      <c r="E541" s="1">
        <v>306</v>
      </c>
      <c r="F541" s="1">
        <v>15</v>
      </c>
      <c r="G541" s="2" t="s">
        <v>52</v>
      </c>
    </row>
    <row r="542" spans="1:7" x14ac:dyDescent="0.2">
      <c r="A542" t="s">
        <v>1</v>
      </c>
      <c r="B542">
        <v>5.6</v>
      </c>
      <c r="C542">
        <v>5.6</v>
      </c>
      <c r="D542" t="s">
        <v>6</v>
      </c>
      <c r="E542" s="1">
        <v>260</v>
      </c>
      <c r="F542" s="1">
        <v>19</v>
      </c>
      <c r="G542" s="2" t="s">
        <v>52</v>
      </c>
    </row>
    <row r="543" spans="1:7" x14ac:dyDescent="0.2">
      <c r="A543" t="s">
        <v>1</v>
      </c>
      <c r="B543">
        <v>5.6</v>
      </c>
      <c r="C543">
        <v>5.6</v>
      </c>
      <c r="D543" t="s">
        <v>5</v>
      </c>
      <c r="E543" s="1">
        <v>287</v>
      </c>
      <c r="F543" s="1">
        <v>19</v>
      </c>
      <c r="G543" s="2" t="s">
        <v>52</v>
      </c>
    </row>
    <row r="544" spans="1:7" x14ac:dyDescent="0.2">
      <c r="A544" t="s">
        <v>3</v>
      </c>
      <c r="B544">
        <v>5.5</v>
      </c>
      <c r="C544">
        <v>5.5</v>
      </c>
      <c r="D544" t="s">
        <v>6</v>
      </c>
      <c r="E544" s="1">
        <v>258</v>
      </c>
      <c r="F544" s="1">
        <v>13</v>
      </c>
      <c r="G544" s="2" t="s">
        <v>52</v>
      </c>
    </row>
    <row r="545" spans="1:7" x14ac:dyDescent="0.2">
      <c r="A545" t="s">
        <v>3</v>
      </c>
      <c r="B545">
        <v>5.5</v>
      </c>
      <c r="C545">
        <v>5.5</v>
      </c>
      <c r="D545" t="s">
        <v>5</v>
      </c>
      <c r="E545" s="1">
        <v>300</v>
      </c>
      <c r="F545" s="1">
        <v>13</v>
      </c>
      <c r="G545" s="2" t="s">
        <v>52</v>
      </c>
    </row>
    <row r="546" spans="1:7" x14ac:dyDescent="0.2">
      <c r="A546" t="s">
        <v>1</v>
      </c>
      <c r="B546">
        <v>5.5</v>
      </c>
      <c r="C546">
        <v>5.5</v>
      </c>
      <c r="D546" t="s">
        <v>6</v>
      </c>
      <c r="E546" s="1">
        <v>217</v>
      </c>
      <c r="F546" s="1">
        <v>15</v>
      </c>
      <c r="G546" s="2" t="s">
        <v>52</v>
      </c>
    </row>
    <row r="547" spans="1:7" x14ac:dyDescent="0.2">
      <c r="A547" t="s">
        <v>1</v>
      </c>
      <c r="B547">
        <v>5.5</v>
      </c>
      <c r="C547">
        <v>5.5</v>
      </c>
      <c r="D547" t="s">
        <v>5</v>
      </c>
      <c r="E547" s="1">
        <v>293</v>
      </c>
      <c r="F547" s="1">
        <v>15</v>
      </c>
      <c r="G547" s="2" t="s">
        <v>52</v>
      </c>
    </row>
    <row r="548" spans="1:7" x14ac:dyDescent="0.2">
      <c r="A548" t="s">
        <v>3</v>
      </c>
      <c r="B548">
        <v>5.5</v>
      </c>
      <c r="C548">
        <v>5.5</v>
      </c>
      <c r="D548" t="s">
        <v>6</v>
      </c>
      <c r="E548" s="1">
        <v>212</v>
      </c>
      <c r="F548" s="1">
        <v>18</v>
      </c>
      <c r="G548" s="2" t="s">
        <v>52</v>
      </c>
    </row>
    <row r="549" spans="1:7" x14ac:dyDescent="0.2">
      <c r="A549" t="s">
        <v>3</v>
      </c>
      <c r="B549">
        <v>5.5</v>
      </c>
      <c r="C549">
        <v>5.5</v>
      </c>
      <c r="D549" t="s">
        <v>5</v>
      </c>
      <c r="E549" s="1">
        <v>295</v>
      </c>
      <c r="F549" s="1">
        <v>16</v>
      </c>
      <c r="G549" s="2" t="s">
        <v>52</v>
      </c>
    </row>
    <row r="550" spans="1:7" x14ac:dyDescent="0.2">
      <c r="A550" t="s">
        <v>1</v>
      </c>
      <c r="B550">
        <v>5.5</v>
      </c>
      <c r="C550">
        <v>5.5</v>
      </c>
      <c r="D550" t="s">
        <v>6</v>
      </c>
      <c r="E550" s="1">
        <v>205</v>
      </c>
      <c r="F550" s="1">
        <v>18</v>
      </c>
      <c r="G550" s="2" t="s">
        <v>52</v>
      </c>
    </row>
    <row r="551" spans="1:7" x14ac:dyDescent="0.2">
      <c r="A551" t="s">
        <v>1</v>
      </c>
      <c r="B551">
        <v>5.5</v>
      </c>
      <c r="C551">
        <v>5.5</v>
      </c>
      <c r="D551" t="s">
        <v>5</v>
      </c>
      <c r="E551" s="1">
        <v>274</v>
      </c>
      <c r="F551" s="1">
        <v>18</v>
      </c>
      <c r="G551" s="2" t="s">
        <v>52</v>
      </c>
    </row>
    <row r="552" spans="1:7" x14ac:dyDescent="0.2">
      <c r="A552" t="s">
        <v>3</v>
      </c>
      <c r="B552">
        <v>5.5</v>
      </c>
      <c r="C552">
        <v>5.5</v>
      </c>
      <c r="D552" t="s">
        <v>6</v>
      </c>
      <c r="E552" s="1">
        <v>208</v>
      </c>
      <c r="F552" s="1">
        <v>17</v>
      </c>
      <c r="G552" s="2" t="s">
        <v>52</v>
      </c>
    </row>
    <row r="553" spans="1:7" x14ac:dyDescent="0.2">
      <c r="A553" t="s">
        <v>3</v>
      </c>
      <c r="B553">
        <v>5.5</v>
      </c>
      <c r="C553">
        <v>5.5</v>
      </c>
      <c r="D553" t="s">
        <v>5</v>
      </c>
      <c r="E553" s="1">
        <v>262</v>
      </c>
      <c r="F553" s="1">
        <v>17</v>
      </c>
      <c r="G553" s="2" t="s">
        <v>52</v>
      </c>
    </row>
    <row r="554" spans="1:7" x14ac:dyDescent="0.2">
      <c r="A554" s="3" t="s">
        <v>1</v>
      </c>
      <c r="B554" s="3">
        <v>5.6</v>
      </c>
      <c r="C554" s="3">
        <v>5.6</v>
      </c>
      <c r="D554" s="3" t="s">
        <v>6</v>
      </c>
      <c r="E554" s="1">
        <v>212</v>
      </c>
      <c r="F554" s="1">
        <v>15</v>
      </c>
      <c r="G554" s="2" t="s">
        <v>52</v>
      </c>
    </row>
    <row r="555" spans="1:7" x14ac:dyDescent="0.2">
      <c r="A555" s="3" t="s">
        <v>1</v>
      </c>
      <c r="B555" s="3">
        <v>5.6</v>
      </c>
      <c r="C555" s="3">
        <v>5.6</v>
      </c>
      <c r="D555" s="3" t="s">
        <v>5</v>
      </c>
      <c r="E555" s="1">
        <v>260</v>
      </c>
      <c r="F555" s="1">
        <v>15</v>
      </c>
      <c r="G555" s="2" t="s">
        <v>52</v>
      </c>
    </row>
    <row r="556" spans="1:7" x14ac:dyDescent="0.2">
      <c r="A556" s="3" t="s">
        <v>3</v>
      </c>
      <c r="B556" s="3">
        <v>5.6</v>
      </c>
      <c r="C556" s="3">
        <v>5.6</v>
      </c>
      <c r="D556" s="3" t="s">
        <v>6</v>
      </c>
      <c r="E556" s="1">
        <v>195</v>
      </c>
      <c r="F556" s="1">
        <v>20</v>
      </c>
      <c r="G556" s="2" t="s">
        <v>52</v>
      </c>
    </row>
    <row r="557" spans="1:7" x14ac:dyDescent="0.2">
      <c r="A557" s="3" t="s">
        <v>3</v>
      </c>
      <c r="B557" s="3">
        <v>5.6</v>
      </c>
      <c r="C557" s="3">
        <v>5.6</v>
      </c>
      <c r="D557" s="3" t="s">
        <v>5</v>
      </c>
      <c r="E557" s="1">
        <v>291</v>
      </c>
      <c r="F557" s="1">
        <v>20</v>
      </c>
      <c r="G557" s="2" t="s">
        <v>52</v>
      </c>
    </row>
    <row r="558" spans="1:7" x14ac:dyDescent="0.2">
      <c r="A558" s="3" t="s">
        <v>1</v>
      </c>
      <c r="B558" s="3">
        <v>6</v>
      </c>
      <c r="C558" s="3">
        <v>6</v>
      </c>
      <c r="D558" s="3" t="s">
        <v>6</v>
      </c>
      <c r="E558" s="1">
        <v>212</v>
      </c>
      <c r="F558" s="1">
        <v>7</v>
      </c>
      <c r="G558" s="2" t="s">
        <v>52</v>
      </c>
    </row>
    <row r="559" spans="1:7" x14ac:dyDescent="0.2">
      <c r="A559" s="3" t="s">
        <v>1</v>
      </c>
      <c r="B559" s="3">
        <v>6</v>
      </c>
      <c r="C559" s="3">
        <v>6</v>
      </c>
      <c r="D559" s="3" t="s">
        <v>5</v>
      </c>
      <c r="E559" s="1">
        <v>280</v>
      </c>
      <c r="F559" s="1">
        <v>7</v>
      </c>
      <c r="G559" s="2" t="s">
        <v>52</v>
      </c>
    </row>
    <row r="560" spans="1:7" x14ac:dyDescent="0.2">
      <c r="A560" s="3" t="s">
        <v>3</v>
      </c>
      <c r="B560" s="3">
        <v>6</v>
      </c>
      <c r="C560" s="3">
        <v>6</v>
      </c>
      <c r="D560" s="3" t="s">
        <v>6</v>
      </c>
      <c r="E560" s="1">
        <v>212</v>
      </c>
      <c r="F560" s="1">
        <v>8</v>
      </c>
      <c r="G560" s="2" t="s">
        <v>52</v>
      </c>
    </row>
    <row r="561" spans="1:7" x14ac:dyDescent="0.2">
      <c r="A561" s="3" t="s">
        <v>3</v>
      </c>
      <c r="B561" s="3">
        <v>6</v>
      </c>
      <c r="C561" s="3">
        <v>6</v>
      </c>
      <c r="D561" s="3" t="s">
        <v>5</v>
      </c>
      <c r="E561" s="1">
        <v>280</v>
      </c>
      <c r="F561" s="1">
        <v>8</v>
      </c>
      <c r="G561" s="2" t="s">
        <v>52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6</v>
      </c>
      <c r="E562" s="1">
        <v>204</v>
      </c>
      <c r="F562" s="1">
        <v>14</v>
      </c>
      <c r="G562" s="2" t="s">
        <v>52</v>
      </c>
    </row>
    <row r="563" spans="1:7" x14ac:dyDescent="0.2">
      <c r="A563" s="3" t="s">
        <v>1</v>
      </c>
      <c r="B563" s="3">
        <v>6</v>
      </c>
      <c r="C563" s="3">
        <v>6</v>
      </c>
      <c r="D563" s="3" t="s">
        <v>5</v>
      </c>
      <c r="E563" s="1">
        <v>274</v>
      </c>
      <c r="F563" s="1">
        <v>14</v>
      </c>
      <c r="G563" s="2" t="s">
        <v>52</v>
      </c>
    </row>
    <row r="564" spans="1:7" x14ac:dyDescent="0.2">
      <c r="A564" s="3" t="s">
        <v>3</v>
      </c>
      <c r="B564" s="3">
        <v>6</v>
      </c>
      <c r="C564" s="3">
        <v>6</v>
      </c>
      <c r="D564" s="3" t="s">
        <v>6</v>
      </c>
      <c r="E564" s="1">
        <v>218</v>
      </c>
      <c r="F564" s="1">
        <v>19</v>
      </c>
      <c r="G564" s="2" t="s">
        <v>52</v>
      </c>
    </row>
    <row r="565" spans="1:7" x14ac:dyDescent="0.2">
      <c r="A565" s="3" t="s">
        <v>3</v>
      </c>
      <c r="B565" s="3">
        <v>6</v>
      </c>
      <c r="C565" s="3">
        <v>6</v>
      </c>
      <c r="D565" s="3" t="s">
        <v>5</v>
      </c>
      <c r="E565" s="1">
        <v>274</v>
      </c>
      <c r="F565" s="1">
        <v>19</v>
      </c>
      <c r="G565" s="2" t="s">
        <v>52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6</v>
      </c>
      <c r="E566" s="1">
        <v>228</v>
      </c>
      <c r="F566" s="1">
        <v>15</v>
      </c>
      <c r="G566" s="2" t="s">
        <v>52</v>
      </c>
    </row>
    <row r="567" spans="1:7" x14ac:dyDescent="0.2">
      <c r="A567" s="3" t="s">
        <v>1</v>
      </c>
      <c r="B567" s="3">
        <v>6</v>
      </c>
      <c r="C567" s="3">
        <v>6</v>
      </c>
      <c r="D567" s="3" t="s">
        <v>5</v>
      </c>
      <c r="E567" s="1">
        <v>332</v>
      </c>
      <c r="F567" s="1">
        <v>15</v>
      </c>
      <c r="G567" s="2" t="s">
        <v>52</v>
      </c>
    </row>
    <row r="568" spans="1:7" x14ac:dyDescent="0.2">
      <c r="A568" s="3" t="s">
        <v>3</v>
      </c>
      <c r="B568" s="3">
        <v>6</v>
      </c>
      <c r="C568" s="3">
        <v>6</v>
      </c>
      <c r="D568" s="3" t="s">
        <v>6</v>
      </c>
      <c r="E568" s="1">
        <v>210</v>
      </c>
      <c r="F568" s="1">
        <v>15</v>
      </c>
      <c r="G568" s="2" t="s">
        <v>52</v>
      </c>
    </row>
    <row r="569" spans="1:7" x14ac:dyDescent="0.2">
      <c r="A569" s="3" t="s">
        <v>3</v>
      </c>
      <c r="B569" s="3">
        <v>6</v>
      </c>
      <c r="C569" s="3">
        <v>6</v>
      </c>
      <c r="D569" s="3" t="s">
        <v>5</v>
      </c>
      <c r="E569" s="1">
        <v>313</v>
      </c>
      <c r="F569" s="1">
        <v>15</v>
      </c>
      <c r="G569" s="2" t="s">
        <v>52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6</v>
      </c>
      <c r="E570" s="1">
        <v>135</v>
      </c>
      <c r="F570" s="1">
        <v>50</v>
      </c>
      <c r="G570" s="2" t="s">
        <v>52</v>
      </c>
    </row>
    <row r="571" spans="1:7" x14ac:dyDescent="0.2">
      <c r="A571" s="3" t="s">
        <v>1</v>
      </c>
      <c r="B571" s="3">
        <v>6</v>
      </c>
      <c r="C571" s="3">
        <v>6</v>
      </c>
      <c r="D571" s="3" t="s">
        <v>5</v>
      </c>
      <c r="E571" s="1">
        <v>299</v>
      </c>
      <c r="F571" s="1">
        <v>50</v>
      </c>
      <c r="G571" s="2" t="s">
        <v>52</v>
      </c>
    </row>
    <row r="572" spans="1:7" x14ac:dyDescent="0.2">
      <c r="A572" s="3" t="s">
        <v>3</v>
      </c>
      <c r="B572" s="3">
        <v>6</v>
      </c>
      <c r="C572" s="3">
        <v>6</v>
      </c>
      <c r="D572" s="3" t="s">
        <v>6</v>
      </c>
      <c r="E572" s="1">
        <v>138</v>
      </c>
      <c r="F572" s="1">
        <v>50</v>
      </c>
      <c r="G572" s="2" t="s">
        <v>52</v>
      </c>
    </row>
    <row r="573" spans="1:7" x14ac:dyDescent="0.2">
      <c r="A573" s="3" t="s">
        <v>3</v>
      </c>
      <c r="B573" s="3">
        <v>6</v>
      </c>
      <c r="C573" s="3">
        <v>6</v>
      </c>
      <c r="D573" s="3" t="s">
        <v>5</v>
      </c>
      <c r="E573" s="1">
        <v>298</v>
      </c>
      <c r="F573" s="1">
        <v>50</v>
      </c>
      <c r="G573" s="2" t="s">
        <v>52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6</v>
      </c>
      <c r="E574" s="1">
        <v>253</v>
      </c>
      <c r="F574" s="1">
        <v>3</v>
      </c>
      <c r="G574" s="2" t="s">
        <v>52</v>
      </c>
    </row>
    <row r="575" spans="1:7" x14ac:dyDescent="0.2">
      <c r="A575" s="3" t="s">
        <v>1</v>
      </c>
      <c r="B575" s="3">
        <v>6</v>
      </c>
      <c r="C575" s="3">
        <v>6</v>
      </c>
      <c r="D575" s="3" t="s">
        <v>5</v>
      </c>
      <c r="E575" s="1">
        <v>185</v>
      </c>
      <c r="F575" s="1">
        <v>3</v>
      </c>
      <c r="G575" s="2" t="s">
        <v>52</v>
      </c>
    </row>
    <row r="576" spans="1:7" x14ac:dyDescent="0.2">
      <c r="A576" s="3" t="s">
        <v>3</v>
      </c>
      <c r="B576" s="3">
        <v>6</v>
      </c>
      <c r="C576" s="3">
        <v>6</v>
      </c>
      <c r="D576" s="3" t="s">
        <v>6</v>
      </c>
      <c r="E576" s="1">
        <v>194</v>
      </c>
      <c r="F576" s="1">
        <v>3</v>
      </c>
      <c r="G576" s="2" t="s">
        <v>52</v>
      </c>
    </row>
    <row r="577" spans="1:7" x14ac:dyDescent="0.2">
      <c r="A577" s="3" t="s">
        <v>3</v>
      </c>
      <c r="B577" s="3">
        <v>6</v>
      </c>
      <c r="C577" s="3">
        <v>6</v>
      </c>
      <c r="D577" s="3" t="s">
        <v>5</v>
      </c>
      <c r="E577" s="1">
        <v>325</v>
      </c>
      <c r="F577" s="1">
        <v>3</v>
      </c>
      <c r="G577" s="2" t="s">
        <v>52</v>
      </c>
    </row>
    <row r="578" spans="1:7" x14ac:dyDescent="0.2">
      <c r="A578" s="3" t="s">
        <v>1</v>
      </c>
      <c r="B578" s="5">
        <v>6.5</v>
      </c>
      <c r="C578" s="5">
        <v>6.5</v>
      </c>
      <c r="D578" s="3" t="s">
        <v>6</v>
      </c>
      <c r="E578" s="1">
        <v>204</v>
      </c>
      <c r="F578" s="1">
        <v>14</v>
      </c>
      <c r="G578" s="2" t="s">
        <v>52</v>
      </c>
    </row>
    <row r="579" spans="1:7" x14ac:dyDescent="0.2">
      <c r="A579" s="3" t="s">
        <v>1</v>
      </c>
      <c r="B579" s="5">
        <v>6.5</v>
      </c>
      <c r="C579" s="5">
        <v>6.5</v>
      </c>
      <c r="D579" s="3" t="s">
        <v>5</v>
      </c>
      <c r="E579" s="1">
        <v>274</v>
      </c>
      <c r="F579" s="1">
        <v>14</v>
      </c>
      <c r="G579" s="2" t="s">
        <v>52</v>
      </c>
    </row>
    <row r="580" spans="1:7" x14ac:dyDescent="0.2">
      <c r="A580" s="3" t="s">
        <v>3</v>
      </c>
      <c r="B580" s="5">
        <f>6+4/12</f>
        <v>6.333333333333333</v>
      </c>
      <c r="C580" s="5">
        <f t="shared" ref="C580:C581" si="15">6+4/12</f>
        <v>6.333333333333333</v>
      </c>
      <c r="D580" s="3" t="s">
        <v>6</v>
      </c>
      <c r="E580" s="1">
        <v>218</v>
      </c>
      <c r="F580" s="1">
        <v>19</v>
      </c>
      <c r="G580" s="2" t="s">
        <v>52</v>
      </c>
    </row>
    <row r="581" spans="1:7" x14ac:dyDescent="0.2">
      <c r="A581" s="3" t="s">
        <v>3</v>
      </c>
      <c r="B581" s="5">
        <f t="shared" ref="B581" si="16">6+4/12</f>
        <v>6.333333333333333</v>
      </c>
      <c r="C581" s="5">
        <f t="shared" si="15"/>
        <v>6.333333333333333</v>
      </c>
      <c r="D581" s="3" t="s">
        <v>5</v>
      </c>
      <c r="E581" s="1">
        <v>274</v>
      </c>
      <c r="F581" s="1">
        <v>19</v>
      </c>
      <c r="G581" s="2" t="s">
        <v>52</v>
      </c>
    </row>
    <row r="582" spans="1:7" x14ac:dyDescent="0.2">
      <c r="A582" s="3" t="s">
        <v>1</v>
      </c>
      <c r="B582" s="6">
        <v>7</v>
      </c>
      <c r="C582" s="6">
        <v>7</v>
      </c>
      <c r="D582" s="3" t="s">
        <v>6</v>
      </c>
      <c r="E582" s="1">
        <v>208</v>
      </c>
      <c r="F582" s="1">
        <v>5</v>
      </c>
      <c r="G582" s="2" t="s">
        <v>52</v>
      </c>
    </row>
    <row r="583" spans="1:7" x14ac:dyDescent="0.2">
      <c r="A583" s="3" t="s">
        <v>1</v>
      </c>
      <c r="B583" s="6">
        <v>7</v>
      </c>
      <c r="C583" s="6">
        <v>7</v>
      </c>
      <c r="D583" s="3" t="s">
        <v>5</v>
      </c>
      <c r="E583" s="1">
        <v>257</v>
      </c>
      <c r="F583" s="1">
        <v>5</v>
      </c>
      <c r="G583" s="2" t="s">
        <v>52</v>
      </c>
    </row>
    <row r="584" spans="1:7" x14ac:dyDescent="0.2">
      <c r="A584" s="3" t="s">
        <v>3</v>
      </c>
      <c r="B584" s="6">
        <v>7</v>
      </c>
      <c r="C584" s="6">
        <v>7</v>
      </c>
      <c r="D584" s="3" t="s">
        <v>6</v>
      </c>
      <c r="E584" s="1">
        <v>208</v>
      </c>
      <c r="F584" s="1">
        <v>5</v>
      </c>
      <c r="G584" s="2" t="s">
        <v>52</v>
      </c>
    </row>
    <row r="585" spans="1:7" x14ac:dyDescent="0.2">
      <c r="A585" s="3" t="s">
        <v>3</v>
      </c>
      <c r="B585" s="6">
        <v>7</v>
      </c>
      <c r="C585" s="6">
        <v>7</v>
      </c>
      <c r="D585" s="3" t="s">
        <v>5</v>
      </c>
      <c r="E585" s="1">
        <v>257</v>
      </c>
      <c r="F585" s="1">
        <v>5</v>
      </c>
      <c r="G585" s="2" t="s">
        <v>52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6</v>
      </c>
      <c r="E586" s="1">
        <v>199</v>
      </c>
      <c r="F586" s="1">
        <v>15</v>
      </c>
      <c r="G586" s="2" t="s">
        <v>52</v>
      </c>
    </row>
    <row r="587" spans="1:7" x14ac:dyDescent="0.2">
      <c r="A587" s="3" t="s">
        <v>1</v>
      </c>
      <c r="B587" s="6">
        <v>7</v>
      </c>
      <c r="C587" s="6">
        <v>7</v>
      </c>
      <c r="D587" s="3" t="s">
        <v>5</v>
      </c>
      <c r="E587" s="1">
        <v>264</v>
      </c>
      <c r="F587" s="1">
        <v>15</v>
      </c>
      <c r="G587" s="2" t="s">
        <v>52</v>
      </c>
    </row>
    <row r="588" spans="1:7" x14ac:dyDescent="0.2">
      <c r="A588" s="3" t="s">
        <v>3</v>
      </c>
      <c r="B588" s="6">
        <v>7</v>
      </c>
      <c r="C588" s="6">
        <v>7</v>
      </c>
      <c r="D588" s="3" t="s">
        <v>6</v>
      </c>
      <c r="E588" s="1">
        <v>195</v>
      </c>
      <c r="F588" s="1">
        <v>15</v>
      </c>
      <c r="G588" s="2" t="s">
        <v>52</v>
      </c>
    </row>
    <row r="589" spans="1:7" x14ac:dyDescent="0.2">
      <c r="A589" s="3" t="s">
        <v>3</v>
      </c>
      <c r="B589" s="6">
        <v>7</v>
      </c>
      <c r="C589" s="6">
        <v>7</v>
      </c>
      <c r="D589" s="3" t="s">
        <v>5</v>
      </c>
      <c r="E589" s="1">
        <v>303</v>
      </c>
      <c r="F589" s="1">
        <v>15</v>
      </c>
      <c r="G589" s="2" t="s">
        <v>52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6</v>
      </c>
      <c r="E590" s="1">
        <v>253</v>
      </c>
      <c r="F590" s="1">
        <v>11</v>
      </c>
      <c r="G590" s="2" t="s">
        <v>52</v>
      </c>
    </row>
    <row r="591" spans="1:7" x14ac:dyDescent="0.2">
      <c r="A591" s="3" t="s">
        <v>1</v>
      </c>
      <c r="B591" s="6">
        <v>7</v>
      </c>
      <c r="C591" s="6">
        <v>7</v>
      </c>
      <c r="D591" s="3" t="s">
        <v>5</v>
      </c>
      <c r="E591" s="1">
        <v>281</v>
      </c>
      <c r="F591" s="1">
        <v>11</v>
      </c>
      <c r="G591" s="2" t="s">
        <v>52</v>
      </c>
    </row>
    <row r="592" spans="1:7" x14ac:dyDescent="0.2">
      <c r="A592" s="3" t="s">
        <v>3</v>
      </c>
      <c r="B592" s="6">
        <v>7</v>
      </c>
      <c r="C592" s="6">
        <v>7</v>
      </c>
      <c r="D592" s="3" t="s">
        <v>6</v>
      </c>
      <c r="E592" s="1">
        <v>265</v>
      </c>
      <c r="F592" s="1">
        <v>24</v>
      </c>
      <c r="G592" s="2" t="s">
        <v>52</v>
      </c>
    </row>
    <row r="593" spans="1:7" x14ac:dyDescent="0.2">
      <c r="A593" s="3" t="s">
        <v>3</v>
      </c>
      <c r="B593" s="6">
        <v>7</v>
      </c>
      <c r="C593" s="6">
        <v>7</v>
      </c>
      <c r="D593" s="3" t="s">
        <v>5</v>
      </c>
      <c r="E593" s="1">
        <v>298</v>
      </c>
      <c r="F593" s="1">
        <v>24</v>
      </c>
      <c r="G593" s="2" t="s">
        <v>52</v>
      </c>
    </row>
    <row r="594" spans="1:7" x14ac:dyDescent="0.2">
      <c r="A594" t="s">
        <v>1</v>
      </c>
      <c r="B594">
        <v>18</v>
      </c>
      <c r="C594">
        <v>30</v>
      </c>
      <c r="D594" t="s">
        <v>8</v>
      </c>
      <c r="E594" s="1">
        <v>286</v>
      </c>
      <c r="F594" s="1">
        <v>50</v>
      </c>
      <c r="G594" s="2" t="s">
        <v>53</v>
      </c>
    </row>
    <row r="595" spans="1:7" x14ac:dyDescent="0.2">
      <c r="A595" t="s">
        <v>1</v>
      </c>
      <c r="B595">
        <v>18</v>
      </c>
      <c r="C595">
        <v>30</v>
      </c>
      <c r="D595" t="s">
        <v>14</v>
      </c>
      <c r="E595" s="1">
        <v>792</v>
      </c>
      <c r="F595" s="1">
        <v>50</v>
      </c>
      <c r="G595" s="2" t="s">
        <v>53</v>
      </c>
    </row>
    <row r="596" spans="1:7" x14ac:dyDescent="0.2">
      <c r="A596" t="s">
        <v>1</v>
      </c>
      <c r="B596">
        <v>18</v>
      </c>
      <c r="C596">
        <v>30</v>
      </c>
      <c r="D596" t="s">
        <v>13</v>
      </c>
      <c r="E596" s="1">
        <v>2128</v>
      </c>
      <c r="F596" s="1">
        <v>50</v>
      </c>
      <c r="G596" s="2" t="s">
        <v>53</v>
      </c>
    </row>
    <row r="597" spans="1:7" x14ac:dyDescent="0.2">
      <c r="A597" t="s">
        <v>3</v>
      </c>
      <c r="B597">
        <v>18</v>
      </c>
      <c r="C597">
        <v>30</v>
      </c>
      <c r="D597" t="s">
        <v>8</v>
      </c>
      <c r="E597" s="1">
        <v>270</v>
      </c>
      <c r="F597" s="1">
        <v>25</v>
      </c>
      <c r="G597" s="2" t="s">
        <v>53</v>
      </c>
    </row>
    <row r="598" spans="1:7" x14ac:dyDescent="0.2">
      <c r="A598" t="s">
        <v>3</v>
      </c>
      <c r="B598">
        <v>18</v>
      </c>
      <c r="C598">
        <v>30</v>
      </c>
      <c r="D598" t="s">
        <v>14</v>
      </c>
      <c r="E598" s="1">
        <v>807</v>
      </c>
      <c r="F598" s="1">
        <v>25</v>
      </c>
      <c r="G598" s="2" t="s">
        <v>53</v>
      </c>
    </row>
    <row r="599" spans="1:7" x14ac:dyDescent="0.2">
      <c r="A599" t="s">
        <v>3</v>
      </c>
      <c r="B599">
        <v>18</v>
      </c>
      <c r="C599">
        <v>30</v>
      </c>
      <c r="D599" t="s">
        <v>13</v>
      </c>
      <c r="E599" s="1">
        <v>2364</v>
      </c>
      <c r="F599" s="1">
        <v>25</v>
      </c>
      <c r="G599" s="2" t="s">
        <v>53</v>
      </c>
    </row>
    <row r="600" spans="1:7" x14ac:dyDescent="0.2">
      <c r="A600" t="s">
        <v>4</v>
      </c>
      <c r="B600">
        <v>5</v>
      </c>
      <c r="C600">
        <v>7.3</v>
      </c>
      <c r="D600" t="s">
        <v>8</v>
      </c>
      <c r="E600" s="1">
        <f>AVERAGE(360,1044)</f>
        <v>702</v>
      </c>
      <c r="F600" s="1">
        <v>7</v>
      </c>
      <c r="G600" s="2" t="s">
        <v>54</v>
      </c>
    </row>
    <row r="601" spans="1:7" x14ac:dyDescent="0.2">
      <c r="A601" t="s">
        <v>4</v>
      </c>
      <c r="B601">
        <v>5</v>
      </c>
      <c r="C601">
        <v>7.3</v>
      </c>
      <c r="D601" t="s">
        <v>14</v>
      </c>
      <c r="E601" s="1">
        <f>AVERAGE(1189,2514)</f>
        <v>1851.5</v>
      </c>
      <c r="F601" s="1">
        <v>7</v>
      </c>
      <c r="G601" s="2" t="s">
        <v>54</v>
      </c>
    </row>
    <row r="602" spans="1:7" x14ac:dyDescent="0.2">
      <c r="A602" t="s">
        <v>4</v>
      </c>
      <c r="B602">
        <v>6.1</v>
      </c>
      <c r="C602">
        <v>7.9</v>
      </c>
      <c r="D602" t="s">
        <v>8</v>
      </c>
      <c r="E602" s="1">
        <f>AVERAGE(396,916)</f>
        <v>656</v>
      </c>
      <c r="F602" s="1">
        <v>8</v>
      </c>
      <c r="G602" s="2" t="s">
        <v>54</v>
      </c>
    </row>
    <row r="603" spans="1:7" x14ac:dyDescent="0.2">
      <c r="A603" t="s">
        <v>4</v>
      </c>
      <c r="B603">
        <v>6.1</v>
      </c>
      <c r="C603">
        <v>7.9</v>
      </c>
      <c r="D603" t="s">
        <v>14</v>
      </c>
      <c r="E603" s="1">
        <f>AVERAGE(1299,2055)</f>
        <v>1677</v>
      </c>
      <c r="F603" s="1">
        <v>8</v>
      </c>
      <c r="G603" s="2" t="s">
        <v>54</v>
      </c>
    </row>
    <row r="604" spans="1:7" x14ac:dyDescent="0.2">
      <c r="A604" t="s">
        <v>4</v>
      </c>
      <c r="B604">
        <v>5</v>
      </c>
      <c r="C604">
        <v>7</v>
      </c>
      <c r="D604" t="s">
        <v>8</v>
      </c>
      <c r="E604" s="1">
        <f>AVERAGE(360,1027)</f>
        <v>693.5</v>
      </c>
      <c r="F604" s="1">
        <v>90</v>
      </c>
      <c r="G604" s="2" t="s">
        <v>54</v>
      </c>
    </row>
    <row r="605" spans="1:7" x14ac:dyDescent="0.2">
      <c r="A605" t="s">
        <v>4</v>
      </c>
      <c r="B605">
        <v>5</v>
      </c>
      <c r="C605">
        <v>7</v>
      </c>
      <c r="D605" t="s">
        <v>14</v>
      </c>
      <c r="E605" s="1">
        <f>AVERAGE(1181,2090)</f>
        <v>1635.5</v>
      </c>
      <c r="F605" s="1">
        <v>90</v>
      </c>
      <c r="G605" s="2" t="s">
        <v>54</v>
      </c>
    </row>
    <row r="606" spans="1:7" x14ac:dyDescent="0.2">
      <c r="A606" t="s">
        <v>1</v>
      </c>
      <c r="B606">
        <v>17</v>
      </c>
      <c r="C606">
        <v>26</v>
      </c>
      <c r="D606" t="s">
        <v>6</v>
      </c>
      <c r="E606" s="1">
        <v>62</v>
      </c>
      <c r="F606" s="1">
        <v>157</v>
      </c>
      <c r="G606" s="2" t="s">
        <v>55</v>
      </c>
    </row>
    <row r="607" spans="1:7" x14ac:dyDescent="0.2">
      <c r="A607" t="s">
        <v>1</v>
      </c>
      <c r="B607">
        <v>17</v>
      </c>
      <c r="C607">
        <v>26</v>
      </c>
      <c r="D607" t="s">
        <v>5</v>
      </c>
      <c r="E607" s="1">
        <v>392</v>
      </c>
      <c r="F607" s="1">
        <v>157</v>
      </c>
      <c r="G607" s="2" t="s">
        <v>55</v>
      </c>
    </row>
    <row r="608" spans="1:7" x14ac:dyDescent="0.2">
      <c r="A608" t="s">
        <v>1</v>
      </c>
      <c r="B608">
        <v>18</v>
      </c>
      <c r="C608">
        <v>30</v>
      </c>
      <c r="D608" t="s">
        <v>8</v>
      </c>
      <c r="E608" s="1">
        <v>586</v>
      </c>
      <c r="F608" s="1">
        <v>19</v>
      </c>
      <c r="G608" s="2" t="s">
        <v>56</v>
      </c>
    </row>
    <row r="609" spans="1:7" x14ac:dyDescent="0.2">
      <c r="A609" t="s">
        <v>1</v>
      </c>
      <c r="B609">
        <v>18</v>
      </c>
      <c r="C609">
        <v>30</v>
      </c>
      <c r="D609" t="s">
        <v>14</v>
      </c>
      <c r="E609" s="1">
        <v>1559</v>
      </c>
      <c r="F609" s="1">
        <v>19</v>
      </c>
      <c r="G609" s="2" t="s">
        <v>56</v>
      </c>
    </row>
    <row r="610" spans="1:7" x14ac:dyDescent="0.2">
      <c r="A610" t="s">
        <v>1</v>
      </c>
      <c r="B610">
        <v>18</v>
      </c>
      <c r="C610">
        <v>30</v>
      </c>
      <c r="D610" t="s">
        <v>13</v>
      </c>
      <c r="E610" s="1">
        <v>2384</v>
      </c>
      <c r="F610" s="1">
        <v>19</v>
      </c>
      <c r="G610" s="2" t="s">
        <v>56</v>
      </c>
    </row>
    <row r="611" spans="1:7" x14ac:dyDescent="0.2">
      <c r="A611" t="s">
        <v>3</v>
      </c>
      <c r="B611">
        <v>20</v>
      </c>
      <c r="C611">
        <v>30</v>
      </c>
      <c r="D611" t="s">
        <v>8</v>
      </c>
      <c r="E611" s="1">
        <v>580</v>
      </c>
      <c r="F611" s="1">
        <v>19</v>
      </c>
      <c r="G611" s="2" t="s">
        <v>56</v>
      </c>
    </row>
    <row r="612" spans="1:7" x14ac:dyDescent="0.2">
      <c r="A612" t="s">
        <v>3</v>
      </c>
      <c r="B612">
        <v>20</v>
      </c>
      <c r="C612">
        <v>30</v>
      </c>
      <c r="D612" t="s">
        <v>14</v>
      </c>
      <c r="E612" s="1">
        <v>1590</v>
      </c>
      <c r="F612" s="1">
        <v>19</v>
      </c>
      <c r="G612" s="2" t="s">
        <v>56</v>
      </c>
    </row>
    <row r="613" spans="1:7" x14ac:dyDescent="0.2">
      <c r="A613" t="s">
        <v>3</v>
      </c>
      <c r="B613">
        <v>20</v>
      </c>
      <c r="C613">
        <v>30</v>
      </c>
      <c r="D613" t="s">
        <v>13</v>
      </c>
      <c r="E613" s="1">
        <v>2432</v>
      </c>
      <c r="F613" s="1">
        <v>19</v>
      </c>
      <c r="G613" s="2" t="s">
        <v>56</v>
      </c>
    </row>
    <row r="614" spans="1:7" x14ac:dyDescent="0.2">
      <c r="A614" t="s">
        <v>1</v>
      </c>
      <c r="B614">
        <v>62</v>
      </c>
      <c r="C614">
        <v>79</v>
      </c>
      <c r="D614" t="s">
        <v>8</v>
      </c>
      <c r="E614" s="1">
        <v>580</v>
      </c>
      <c r="F614" s="1">
        <v>19</v>
      </c>
      <c r="G614" s="2" t="s">
        <v>56</v>
      </c>
    </row>
    <row r="615" spans="1:7" x14ac:dyDescent="0.2">
      <c r="A615" t="s">
        <v>1</v>
      </c>
      <c r="B615">
        <v>62</v>
      </c>
      <c r="C615">
        <v>79</v>
      </c>
      <c r="D615" t="s">
        <v>14</v>
      </c>
      <c r="E615" s="1">
        <v>1551</v>
      </c>
      <c r="F615" s="1">
        <v>19</v>
      </c>
      <c r="G615" s="2" t="s">
        <v>56</v>
      </c>
    </row>
    <row r="616" spans="1:7" x14ac:dyDescent="0.2">
      <c r="A616" t="s">
        <v>1</v>
      </c>
      <c r="B616">
        <v>62</v>
      </c>
      <c r="C616">
        <v>79</v>
      </c>
      <c r="D616" t="s">
        <v>13</v>
      </c>
      <c r="E616" s="1">
        <v>2377</v>
      </c>
      <c r="F616" s="1">
        <v>19</v>
      </c>
      <c r="G616" s="2" t="s">
        <v>56</v>
      </c>
    </row>
    <row r="617" spans="1:7" x14ac:dyDescent="0.2">
      <c r="A617" t="s">
        <v>3</v>
      </c>
      <c r="B617">
        <v>65</v>
      </c>
      <c r="C617">
        <v>87</v>
      </c>
      <c r="D617" t="s">
        <v>8</v>
      </c>
      <c r="E617" s="1">
        <v>561</v>
      </c>
      <c r="F617" s="1">
        <v>19</v>
      </c>
      <c r="G617" s="2" t="s">
        <v>56</v>
      </c>
    </row>
    <row r="618" spans="1:7" x14ac:dyDescent="0.2">
      <c r="A618" t="s">
        <v>3</v>
      </c>
      <c r="B618">
        <v>65</v>
      </c>
      <c r="C618">
        <v>87</v>
      </c>
      <c r="D618" t="s">
        <v>14</v>
      </c>
      <c r="E618" s="1">
        <v>1547</v>
      </c>
      <c r="F618" s="1">
        <v>19</v>
      </c>
      <c r="G618" s="2" t="s">
        <v>56</v>
      </c>
    </row>
    <row r="619" spans="1:7" x14ac:dyDescent="0.2">
      <c r="A619" t="s">
        <v>3</v>
      </c>
      <c r="B619">
        <v>65</v>
      </c>
      <c r="C619">
        <v>87</v>
      </c>
      <c r="D619" t="s">
        <v>13</v>
      </c>
      <c r="E619" s="1">
        <v>2393</v>
      </c>
      <c r="F619" s="1">
        <v>19</v>
      </c>
      <c r="G619" s="2" t="s">
        <v>56</v>
      </c>
    </row>
    <row r="620" spans="1:7" x14ac:dyDescent="0.2">
      <c r="A620" t="s">
        <v>1</v>
      </c>
      <c r="B620">
        <v>20</v>
      </c>
      <c r="C620">
        <v>60</v>
      </c>
      <c r="D620" t="s">
        <v>28</v>
      </c>
      <c r="E620" s="1">
        <v>5230</v>
      </c>
      <c r="F620" s="1">
        <v>45</v>
      </c>
      <c r="G620" t="s">
        <v>57</v>
      </c>
    </row>
    <row r="621" spans="1:7" x14ac:dyDescent="0.2">
      <c r="A621" t="s">
        <v>3</v>
      </c>
      <c r="B621">
        <v>20</v>
      </c>
      <c r="C621">
        <v>60</v>
      </c>
      <c r="D621" t="s">
        <v>28</v>
      </c>
      <c r="E621" s="1">
        <v>6000</v>
      </c>
      <c r="F621" s="1">
        <v>48</v>
      </c>
      <c r="G621" t="s">
        <v>57</v>
      </c>
    </row>
    <row r="622" spans="1:7" x14ac:dyDescent="0.2">
      <c r="A622" t="s">
        <v>1</v>
      </c>
      <c r="B622">
        <v>10</v>
      </c>
      <c r="C622">
        <v>12</v>
      </c>
      <c r="D622" t="s">
        <v>28</v>
      </c>
      <c r="E622" s="1">
        <v>6300</v>
      </c>
      <c r="F622" s="1">
        <v>27</v>
      </c>
      <c r="G622" t="s">
        <v>57</v>
      </c>
    </row>
    <row r="623" spans="1:7" x14ac:dyDescent="0.2">
      <c r="A623" t="s">
        <v>3</v>
      </c>
      <c r="B623">
        <v>10</v>
      </c>
      <c r="C623">
        <v>12</v>
      </c>
      <c r="D623" t="s">
        <v>28</v>
      </c>
      <c r="E623" s="1">
        <v>6500</v>
      </c>
      <c r="F623" s="1">
        <v>19</v>
      </c>
      <c r="G623" t="s">
        <v>57</v>
      </c>
    </row>
    <row r="624" spans="1:7" x14ac:dyDescent="0.2">
      <c r="A624" t="s">
        <v>1</v>
      </c>
      <c r="B624">
        <v>20</v>
      </c>
      <c r="C624">
        <v>60</v>
      </c>
      <c r="D624" t="s">
        <v>8</v>
      </c>
      <c r="E624" s="1">
        <f>AVERAGE(342,768)</f>
        <v>555</v>
      </c>
      <c r="F624" s="1">
        <v>45</v>
      </c>
      <c r="G624" t="s">
        <v>58</v>
      </c>
    </row>
    <row r="625" spans="1:7" x14ac:dyDescent="0.2">
      <c r="A625" t="s">
        <v>1</v>
      </c>
      <c r="B625">
        <v>20</v>
      </c>
      <c r="C625">
        <v>60</v>
      </c>
      <c r="D625" t="s">
        <v>14</v>
      </c>
      <c r="E625" s="1">
        <f>AVERAGE(2322,910)</f>
        <v>1616</v>
      </c>
      <c r="F625" s="1">
        <v>45</v>
      </c>
      <c r="G625" t="s">
        <v>58</v>
      </c>
    </row>
    <row r="626" spans="1:7" x14ac:dyDescent="0.2">
      <c r="A626" t="s">
        <v>1</v>
      </c>
      <c r="B626">
        <v>20</v>
      </c>
      <c r="C626">
        <v>60</v>
      </c>
      <c r="D626" t="s">
        <v>13</v>
      </c>
      <c r="E626" s="1">
        <f>AVERAGE(3000,1710)</f>
        <v>2355</v>
      </c>
      <c r="F626" s="1">
        <v>45</v>
      </c>
      <c r="G626" t="s">
        <v>58</v>
      </c>
    </row>
    <row r="627" spans="1:7" x14ac:dyDescent="0.2">
      <c r="A627" t="s">
        <v>3</v>
      </c>
      <c r="B627">
        <v>20</v>
      </c>
      <c r="C627">
        <v>60</v>
      </c>
      <c r="D627" t="s">
        <v>8</v>
      </c>
      <c r="E627" s="1">
        <f>AVERAGE(936,437)</f>
        <v>686.5</v>
      </c>
      <c r="F627" s="1">
        <v>48</v>
      </c>
      <c r="G627" t="s">
        <v>58</v>
      </c>
    </row>
    <row r="628" spans="1:7" x14ac:dyDescent="0.2">
      <c r="A628" t="s">
        <v>3</v>
      </c>
      <c r="B628">
        <v>20</v>
      </c>
      <c r="C628">
        <v>60</v>
      </c>
      <c r="D628" t="s">
        <v>14</v>
      </c>
      <c r="E628" s="1">
        <f>AVERAGE(2761,1035)</f>
        <v>1898</v>
      </c>
      <c r="F628" s="1">
        <v>48</v>
      </c>
      <c r="G628" t="s">
        <v>58</v>
      </c>
    </row>
    <row r="629" spans="1:7" x14ac:dyDescent="0.2">
      <c r="A629" t="s">
        <v>3</v>
      </c>
      <c r="B629">
        <v>20</v>
      </c>
      <c r="C629">
        <v>60</v>
      </c>
      <c r="D629" t="s">
        <v>13</v>
      </c>
      <c r="E629" s="1">
        <f>AVERAGE(3372,1929)</f>
        <v>2650.5</v>
      </c>
      <c r="F629" s="1">
        <v>48</v>
      </c>
      <c r="G629" t="s">
        <v>58</v>
      </c>
    </row>
    <row r="630" spans="1:7" x14ac:dyDescent="0.2">
      <c r="A630" t="s">
        <v>1</v>
      </c>
      <c r="B630">
        <v>10</v>
      </c>
      <c r="C630">
        <v>12</v>
      </c>
      <c r="D630" t="s">
        <v>8</v>
      </c>
      <c r="E630" s="1">
        <f>AVERAGE(452,1002)</f>
        <v>727</v>
      </c>
      <c r="F630" s="1">
        <v>27</v>
      </c>
      <c r="G630" t="s">
        <v>58</v>
      </c>
    </row>
    <row r="631" spans="1:7" x14ac:dyDescent="0.2">
      <c r="A631" t="s">
        <v>1</v>
      </c>
      <c r="B631">
        <v>10</v>
      </c>
      <c r="C631">
        <v>12</v>
      </c>
      <c r="D631" t="s">
        <v>14</v>
      </c>
      <c r="E631" s="1">
        <f>AVERAGE(3081,1137)</f>
        <v>2109</v>
      </c>
      <c r="F631" s="1">
        <v>27</v>
      </c>
      <c r="G631" t="s">
        <v>58</v>
      </c>
    </row>
    <row r="632" spans="1:7" x14ac:dyDescent="0.2">
      <c r="A632" t="s">
        <v>1</v>
      </c>
      <c r="B632">
        <v>10</v>
      </c>
      <c r="C632">
        <v>12</v>
      </c>
      <c r="D632" t="s">
        <v>13</v>
      </c>
      <c r="E632" s="1">
        <f>AVERAGE(3702,2950)</f>
        <v>3326</v>
      </c>
      <c r="F632" s="1">
        <v>27</v>
      </c>
      <c r="G632" t="s">
        <v>58</v>
      </c>
    </row>
    <row r="633" spans="1:7" x14ac:dyDescent="0.2">
      <c r="A633" t="s">
        <v>3</v>
      </c>
      <c r="B633">
        <v>10</v>
      </c>
      <c r="C633">
        <v>12</v>
      </c>
      <c r="D633" t="s">
        <v>8</v>
      </c>
      <c r="E633" s="1">
        <f>AVERAGE(452,1002)</f>
        <v>727</v>
      </c>
      <c r="F633" s="1">
        <v>19</v>
      </c>
      <c r="G633" t="s">
        <v>58</v>
      </c>
    </row>
    <row r="634" spans="1:7" x14ac:dyDescent="0.2">
      <c r="A634" t="s">
        <v>3</v>
      </c>
      <c r="B634">
        <v>10</v>
      </c>
      <c r="C634">
        <v>12</v>
      </c>
      <c r="D634" t="s">
        <v>14</v>
      </c>
      <c r="E634" s="1">
        <f>AVERAGE(3081,1137)</f>
        <v>2109</v>
      </c>
      <c r="F634" s="1">
        <v>19</v>
      </c>
      <c r="G634" t="s">
        <v>58</v>
      </c>
    </row>
    <row r="635" spans="1:7" x14ac:dyDescent="0.2">
      <c r="A635" t="s">
        <v>3</v>
      </c>
      <c r="B635">
        <v>10</v>
      </c>
      <c r="C635">
        <v>12</v>
      </c>
      <c r="D635" t="s">
        <v>13</v>
      </c>
      <c r="E635" s="1">
        <f>AVERAGE(3702,2950)</f>
        <v>3326</v>
      </c>
      <c r="F635" s="1">
        <v>19</v>
      </c>
      <c r="G635" t="s">
        <v>58</v>
      </c>
    </row>
    <row r="636" spans="1:7" x14ac:dyDescent="0.2">
      <c r="A636" t="s">
        <v>3</v>
      </c>
      <c r="B636">
        <v>30</v>
      </c>
      <c r="C636">
        <v>40</v>
      </c>
      <c r="D636" t="s">
        <v>6</v>
      </c>
      <c r="E636" s="1">
        <v>100</v>
      </c>
      <c r="F636" s="1">
        <v>24</v>
      </c>
      <c r="G636" t="s">
        <v>59</v>
      </c>
    </row>
    <row r="637" spans="1:7" x14ac:dyDescent="0.2">
      <c r="A637" t="s">
        <v>3</v>
      </c>
      <c r="B637">
        <v>30</v>
      </c>
      <c r="C637">
        <v>40</v>
      </c>
      <c r="D637" t="s">
        <v>5</v>
      </c>
      <c r="E637" s="1">
        <v>420</v>
      </c>
      <c r="F637" s="1">
        <v>24</v>
      </c>
      <c r="G637" t="s">
        <v>59</v>
      </c>
    </row>
  </sheetData>
  <hyperlinks>
    <hyperlink ref="G68" r:id="rId1" tooltip="Persistent link using digital object identifier" display="https://doi.org/10.1016/j.jvoice.2013.03.002" xr:uid="{C13AC9A7-735A-8548-A3EF-AF2B628A2905}"/>
    <hyperlink ref="G69:G71" r:id="rId2" tooltip="Persistent link using digital object identifier" display="https://doi.org/10.1016/j.jvoice.2013.03.002" xr:uid="{A1E10169-DA81-1B43-8289-BED48B9B46CB}"/>
    <hyperlink ref="G72" r:id="rId3" tooltip="Persistent link using digital object identifier" display="https://doi.org/10.1016/S0892-1997(01)00034-0" xr:uid="{C4DD5B83-550C-6841-AD58-A68760FF9B0D}"/>
    <hyperlink ref="G73:G83" r:id="rId4" tooltip="Persistent link using digital object identifier" display="https://doi.org/10.1016/S0892-1997(01)00034-0" xr:uid="{163A97FE-59A3-E74A-8930-BA297AAC1C06}"/>
    <hyperlink ref="G84" r:id="rId5" tooltip="Persistent link using digital object identifier" display="https://doi.org/10.1016/j.ijporl.2015.09.005" xr:uid="{40C0E2C1-B1B9-D54D-BB89-E2644E58E5A0}"/>
    <hyperlink ref="G85" r:id="rId6" tooltip="Persistent link using digital object identifier" display="https://doi.org/10.1016/j.ijporl.2015.09.005" xr:uid="{C0CFB0B7-F387-174E-BC36-607BBE64E365}"/>
    <hyperlink ref="G86" r:id="rId7" display="https://doi.org/10.1177%2F002383098302600403" xr:uid="{9E0A6309-364D-324C-98D6-721595760514}"/>
    <hyperlink ref="G87" r:id="rId8" display="https://doi.org/10.1177%2F002383098302600403" xr:uid="{701D7B5B-E42E-F843-A0FD-54121B8A0B5A}"/>
    <hyperlink ref="G88" r:id="rId9" display="https://doi.org/10.1177%2F002383098302600403" xr:uid="{CDE31976-5E77-D14F-9268-337EFAD77B11}"/>
    <hyperlink ref="G89" r:id="rId10" display="https://doi.org/10.1177%2F002383098302600403" xr:uid="{392006C8-D898-EC44-B63E-976EC9FA814F}"/>
    <hyperlink ref="G66" r:id="rId11" display="https://doi.org/10.1121/1.3180321" xr:uid="{463971BF-CF0F-D540-8EDC-3F04FA80C9D2}"/>
    <hyperlink ref="G67" r:id="rId12" display="https://doi.org/10.1121/1.3180321" xr:uid="{0F91FB89-7F88-DF4D-8674-F227F1EF2D2F}"/>
    <hyperlink ref="G90" r:id="rId13" display="https://doi.org/10.1121/1.426686" xr:uid="{35875897-80BC-BC4D-AC81-EF1FDD246107}"/>
    <hyperlink ref="G91:G179" r:id="rId14" display="https://doi.org/10.1121/1.426686" xr:uid="{D81BDEF4-239B-C142-8553-6C88A0A4ADD7}"/>
    <hyperlink ref="G180" r:id="rId15" display="https://doi.org/10.1016/j.jvoice.2010.10.018" xr:uid="{672055BF-2361-634C-9CF6-575781229BE5}"/>
    <hyperlink ref="G181:G188" r:id="rId16" display="https://doi.org/10.1016/j.jvoice.2010.10.018" xr:uid="{321A9C51-3C03-1240-B848-EF99802433C3}"/>
    <hyperlink ref="G189" r:id="rId17" tooltip="Persistent link using digital object identifier" display="https://doi.org/10.1016/j.jcomdis.2009.03.001" xr:uid="{6B469B74-3562-684E-803F-D32375DCB733}"/>
    <hyperlink ref="G190:G200" r:id="rId18" tooltip="Persistent link using digital object identifier" display="https://doi.org/10.1016/j.jcomdis.2009.03.001" xr:uid="{C81262EC-718B-7F4A-A844-6716463CA295}"/>
    <hyperlink ref="G201" r:id="rId19" display="https://doi.org/10.1016/j.jvoice.2017.08.003" xr:uid="{97EE5061-CF0F-9C45-80EA-744A5D5D9394}"/>
    <hyperlink ref="G202:G218" r:id="rId20" display="https://doi.org/10.1016/j.jvoice.2017.08.003" xr:uid="{A6FD8D07-A3E9-5849-8EC5-744FD6967FA1}"/>
    <hyperlink ref="G219" r:id="rId21" display="https://doi.org/10.1121/1.1289363" xr:uid="{3CFD3C3C-397A-FA4D-BDC4-EBF74B5CDB3C}"/>
    <hyperlink ref="G220:G224" r:id="rId22" display="https://doi.org/10.1121/1.1289363" xr:uid="{6E1DB70E-4A56-B74B-91F7-A1A905A34D26}"/>
    <hyperlink ref="G225:G227" r:id="rId23" display="https://doi.org/10.1121/1.1289363" xr:uid="{89875D7F-1AE0-A446-AC8B-6AEAE65EBAC2}"/>
    <hyperlink ref="G228" r:id="rId24" display="https://doi.org/10.1121/1.1289363" xr:uid="{AE1984FC-38E2-D442-ADEA-C5F61C5A0820}"/>
    <hyperlink ref="G229:G233" r:id="rId25" display="https://doi.org/10.1121/1.1289363" xr:uid="{5A99AB5C-D21B-3145-A5DE-F02B40A0CDDE}"/>
    <hyperlink ref="G234:G257" r:id="rId26" display="https://doi.org/10.1121/1.1289363" xr:uid="{026CC929-1082-364C-96DD-25B458BA4B81}"/>
    <hyperlink ref="G15" r:id="rId27" tooltip="Persistent link using digital object identifier" display="https://doi.org/10.1016/S0095-4470(03)00049-4" xr:uid="{B02CE743-C69D-AE40-B889-C15847EEC796}"/>
    <hyperlink ref="G13:G14" r:id="rId28" tooltip="Persistent link using digital object identifier" display="https://doi.org/10.1016/S0095-4470(03)00049-4" xr:uid="{FCF461C2-18DC-D548-8B93-FEE3BAA4C0DD}"/>
    <hyperlink ref="G268" r:id="rId29" tooltip="Persistent link using digital object identifier" display="https://doi.org/10.1016/j.specom.2007.01.002" xr:uid="{DCA32213-81E4-844D-BCFC-6412E8BF3274}"/>
    <hyperlink ref="G269:G315" r:id="rId30" tooltip="Persistent link using digital object identifier" display="https://doi.org/10.1016/j.specom.2007.01.002" xr:uid="{42ED4F23-9646-A04F-B6A6-5E1306FEA7DE}"/>
    <hyperlink ref="G331" r:id="rId31" tooltip="Persistent link using digital object identifier" display="https://doi.org/10.1016/j.jvoice.2020.10.021" xr:uid="{FDBE6C5F-B3F9-0A4C-9DFB-97F8D82814F1}"/>
    <hyperlink ref="G316" r:id="rId32" tooltip="Persistent link using digital object identifier" display="https://doi.org/10.1016/j.jvoice.2020.10.021" xr:uid="{C337AF0C-4921-A241-B159-046AE4B84810}"/>
    <hyperlink ref="G476" r:id="rId33" display="https://doi.org/10.1121/1.412975" xr:uid="{315CDB45-8A91-B843-BAEA-E65781A3D457}"/>
    <hyperlink ref="G477" r:id="rId34" display="https://doi.org/10.1121/1.412975" xr:uid="{59F793AA-2C4A-F54D-B094-64C1ADD6897C}"/>
    <hyperlink ref="G478" r:id="rId35" display="https://doi.org/10.1121/1.412975" xr:uid="{3473A6E8-E0D2-D343-AF7C-3A6FB53C2B2C}"/>
    <hyperlink ref="G479" r:id="rId36" display="https://doi.org/10.1121/1.412975" xr:uid="{1BC52DDD-13F0-7D4E-BD3A-ACDD729F4DDB}"/>
    <hyperlink ref="G480" r:id="rId37" display="https://doi.org/10.1121/1.412975" xr:uid="{5F9A426B-B1AB-D547-AA93-F8F377041315}"/>
    <hyperlink ref="G481" r:id="rId38" display="https://doi.org/10.1121/1.412975" xr:uid="{2277BC15-6137-7A4B-8830-4C1B674C41EF}"/>
    <hyperlink ref="G482" r:id="rId39" display="https://doi.org/10.1121/1.412975" xr:uid="{DD214C73-3F6D-7E47-A008-1774690C6268}"/>
    <hyperlink ref="G492" r:id="rId40" display="https://doi.org/10.1017/S0025100305002124" xr:uid="{B210DE60-9072-BC48-8376-9793F4381664}"/>
    <hyperlink ref="G493:G499" r:id="rId41" display="https://doi.org/10.1017/S0025100305002124" xr:uid="{872911E0-BCDC-3D4A-90EB-55455BA800E9}"/>
    <hyperlink ref="G16" r:id="rId42" display="https://doi.org/10.1044/2015_AJSLP-15-0020" xr:uid="{2349E029-FC98-454F-B64F-96153D716ACB}"/>
    <hyperlink ref="G17" r:id="rId43" display="https://doi.org/10.1044/2015_AJSLP-15-0020" xr:uid="{9197A46E-C566-9B42-AD7B-4BC788E67380}"/>
    <hyperlink ref="G18" r:id="rId44" display="https://doi.org/10.1044/2015_AJSLP-15-0020" xr:uid="{87B234FE-1A26-BD4A-947B-FB1F543777EB}"/>
    <hyperlink ref="G19" r:id="rId45" display="https://doi.org/10.1044/2015_AJSLP-15-0020" xr:uid="{09142B47-8E14-9742-B853-468362F70D85}"/>
    <hyperlink ref="G20:G21" r:id="rId46" display="https://doi.org/10.1044/2015_AJSLP-15-0020" xr:uid="{B24C93BF-6FB5-8A41-AF83-5523FD1896F5}"/>
    <hyperlink ref="G506" r:id="rId47" tooltip="Persistent link using digital object identifier" display="https://doi.org/10.1016/S0892-1997(99)80011-3" xr:uid="{D7089C36-C646-C24E-8461-A834CF69C5DA}"/>
    <hyperlink ref="G507:G509" r:id="rId48" tooltip="Persistent link using digital object identifier" display="https://doi.org/10.1016/S0892-1997(99)80011-3" xr:uid="{0AE3F141-6ABA-384C-8F34-4564C75A4524}"/>
    <hyperlink ref="G594" r:id="rId49" display="https://doi.org/10.1121/1.1913429" xr:uid="{80F23F14-09DC-774E-A036-1BA577772636}"/>
    <hyperlink ref="G595:G599" r:id="rId50" display="https://doi.org/10.1121/1.1913429" xr:uid="{72593115-59D8-D34E-B819-DD67EED70309}"/>
    <hyperlink ref="G606" display="10.1016/s0095-4470(19)31416-0 " xr:uid="{414D9B66-1C24-0E4B-A97A-81B9CFB7A910}"/>
    <hyperlink ref="G607" display="10.1016/s0095-4470(19)31416-0 " xr:uid="{11DCF5ED-A8B8-D14D-B1E1-223066576823}"/>
  </hyperlinks>
  <pageMargins left="0.7" right="0.7" top="0.75" bottom="0.75" header="0.3" footer="0.3"/>
  <pageSetup paperSize="9"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2022-03-07T13:22:11Z</dcterms:modified>
</cp:coreProperties>
</file>