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umworks\kulim_htp2\[] docs\"/>
    </mc:Choice>
  </mc:AlternateContent>
  <bookViews>
    <workbookView xWindow="0" yWindow="0" windowWidth="19200" windowHeight="7815" activeTab="4"/>
  </bookViews>
  <sheets>
    <sheet name="Report" sheetId="3" r:id="rId1"/>
    <sheet name="EV" sheetId="8" r:id="rId2"/>
    <sheet name="AC" sheetId="9" r:id="rId3"/>
    <sheet name="©" sheetId="11" r:id="rId4"/>
    <sheet name="Sheet1" sheetId="12" r:id="rId5"/>
    <sheet name="Sheet3" sheetId="14" r:id="rId6"/>
    <sheet name="Sheet2" sheetId="13" r:id="rId7"/>
  </sheets>
  <definedNames>
    <definedName name="_AMO_UniqueIdentifier" hidden="1">"'387696a2-123f-4fd3-a632-99a6dc8531d4'"</definedName>
    <definedName name="holidays">OFFSET(#REF!,1,0,COUNTA(#REF!),1)</definedName>
    <definedName name="_xlnm.Print_Area" localSheetId="2">AC!$A$2:$O$2</definedName>
    <definedName name="_xlnm.Print_Area" localSheetId="1">EV!$A$2:$O$2</definedName>
    <definedName name="_xlnm.Print_Area" localSheetId="0">Report!$A$1:$O$47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20" i="14" l="1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B21" i="14"/>
  <c r="B20" i="14"/>
  <c r="J19" i="12" l="1"/>
  <c r="K19" i="12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I19" i="12"/>
  <c r="B4" i="13"/>
  <c r="B1" i="13"/>
  <c r="J18" i="12" l="1"/>
  <c r="K18" i="12" s="1"/>
  <c r="L18" i="12" s="1"/>
  <c r="M18" i="12" s="1"/>
  <c r="N18" i="12" s="1"/>
  <c r="O18" i="12" s="1"/>
  <c r="P18" i="12" s="1"/>
  <c r="Q18" i="12" s="1"/>
  <c r="I18" i="12"/>
  <c r="H18" i="12"/>
  <c r="AG17" i="12"/>
  <c r="AD17" i="12"/>
  <c r="M17" i="12"/>
  <c r="L17" i="12"/>
  <c r="K17" i="12"/>
  <c r="I17" i="12"/>
  <c r="H17" i="12"/>
  <c r="A11" i="12"/>
  <c r="B11" i="12"/>
  <c r="C11" i="12"/>
  <c r="A12" i="12"/>
  <c r="B12" i="12"/>
  <c r="C12" i="12"/>
  <c r="A13" i="12"/>
  <c r="B13" i="12"/>
  <c r="C13" i="12"/>
  <c r="A10" i="12"/>
  <c r="B10" i="12"/>
  <c r="C10" i="12"/>
  <c r="C9" i="12"/>
  <c r="B9" i="12"/>
  <c r="A9" i="12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C3" i="12"/>
  <c r="B3" i="12"/>
  <c r="A3" i="12"/>
  <c r="C2" i="12"/>
  <c r="B2" i="12"/>
  <c r="A2" i="12"/>
  <c r="C14" i="12" l="1"/>
  <c r="D3" i="12" s="1"/>
  <c r="P19" i="8"/>
  <c r="P40" i="3" s="1"/>
  <c r="Q19" i="8"/>
  <c r="Q40" i="3" s="1"/>
  <c r="Q46" i="3" s="1"/>
  <c r="R19" i="8"/>
  <c r="R40" i="3" s="1"/>
  <c r="R46" i="3" s="1"/>
  <c r="S19" i="8"/>
  <c r="S40" i="3" s="1"/>
  <c r="T19" i="8"/>
  <c r="T40" i="3" s="1"/>
  <c r="U19" i="8"/>
  <c r="U40" i="3" s="1"/>
  <c r="U46" i="3" s="1"/>
  <c r="V19" i="8"/>
  <c r="V40" i="3" s="1"/>
  <c r="V46" i="3" s="1"/>
  <c r="W19" i="8"/>
  <c r="W40" i="3" s="1"/>
  <c r="X19" i="8"/>
  <c r="X40" i="3" s="1"/>
  <c r="Y19" i="8"/>
  <c r="Y40" i="3" s="1"/>
  <c r="Y46" i="3" s="1"/>
  <c r="Z19" i="8"/>
  <c r="Z40" i="3" s="1"/>
  <c r="Z46" i="3" s="1"/>
  <c r="AA19" i="8"/>
  <c r="AA40" i="3" s="1"/>
  <c r="AB19" i="8"/>
  <c r="AB40" i="3" s="1"/>
  <c r="AC19" i="8"/>
  <c r="AC40" i="3" s="1"/>
  <c r="AC46" i="3" s="1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P35" i="3"/>
  <c r="Q35" i="3"/>
  <c r="R36" i="3" s="1"/>
  <c r="R35" i="3"/>
  <c r="S35" i="3"/>
  <c r="T35" i="3"/>
  <c r="U35" i="3"/>
  <c r="V35" i="3"/>
  <c r="W35" i="3"/>
  <c r="X35" i="3"/>
  <c r="Y35" i="3"/>
  <c r="Z35" i="3"/>
  <c r="AA35" i="3"/>
  <c r="AB35" i="3"/>
  <c r="AC35" i="3"/>
  <c r="P36" i="3"/>
  <c r="Q36" i="3"/>
  <c r="S36" i="3"/>
  <c r="U36" i="3"/>
  <c r="W36" i="3"/>
  <c r="Y36" i="3"/>
  <c r="AA36" i="3"/>
  <c r="AC36" i="3"/>
  <c r="C23" i="3"/>
  <c r="C24" i="3"/>
  <c r="C25" i="3"/>
  <c r="C26" i="3"/>
  <c r="C27" i="3"/>
  <c r="C28" i="3"/>
  <c r="C29" i="3"/>
  <c r="C30" i="3"/>
  <c r="C31" i="3"/>
  <c r="C32" i="3"/>
  <c r="C33" i="3"/>
  <c r="C22" i="3"/>
  <c r="Z43" i="3" l="1"/>
  <c r="V43" i="3"/>
  <c r="R43" i="3"/>
  <c r="AB44" i="3"/>
  <c r="X44" i="3"/>
  <c r="T44" i="3"/>
  <c r="P44" i="3"/>
  <c r="Z45" i="3"/>
  <c r="Z47" i="3" s="1"/>
  <c r="V45" i="3"/>
  <c r="R45" i="3"/>
  <c r="AB46" i="3"/>
  <c r="X46" i="3"/>
  <c r="T46" i="3"/>
  <c r="P46" i="3"/>
  <c r="V47" i="3"/>
  <c r="R47" i="3"/>
  <c r="AC43" i="3"/>
  <c r="Y43" i="3"/>
  <c r="U43" i="3"/>
  <c r="Q43" i="3"/>
  <c r="AA44" i="3"/>
  <c r="W44" i="3"/>
  <c r="S44" i="3"/>
  <c r="AC45" i="3"/>
  <c r="Y45" i="3"/>
  <c r="U45" i="3"/>
  <c r="Q45" i="3"/>
  <c r="Q47" i="3" s="1"/>
  <c r="AA46" i="3"/>
  <c r="W46" i="3"/>
  <c r="S46" i="3"/>
  <c r="AC47" i="3"/>
  <c r="Y47" i="3"/>
  <c r="U47" i="3"/>
  <c r="AB43" i="3"/>
  <c r="X43" i="3"/>
  <c r="T43" i="3"/>
  <c r="P43" i="3"/>
  <c r="Z44" i="3"/>
  <c r="V44" i="3"/>
  <c r="R44" i="3"/>
  <c r="AB45" i="3"/>
  <c r="AB47" i="3" s="1"/>
  <c r="X45" i="3"/>
  <c r="X47" i="3" s="1"/>
  <c r="T45" i="3"/>
  <c r="T47" i="3" s="1"/>
  <c r="P45" i="3"/>
  <c r="P47" i="3" s="1"/>
  <c r="AA43" i="3"/>
  <c r="W43" i="3"/>
  <c r="S43" i="3"/>
  <c r="AC44" i="3"/>
  <c r="Y44" i="3"/>
  <c r="U44" i="3"/>
  <c r="Q44" i="3"/>
  <c r="AA45" i="3"/>
  <c r="AA47" i="3" s="1"/>
  <c r="W45" i="3"/>
  <c r="W47" i="3" s="1"/>
  <c r="S45" i="3"/>
  <c r="S47" i="3" s="1"/>
  <c r="I3" i="12"/>
  <c r="H3" i="12"/>
  <c r="D7" i="12"/>
  <c r="D9" i="12"/>
  <c r="D5" i="12"/>
  <c r="D11" i="12"/>
  <c r="D6" i="12"/>
  <c r="D2" i="12"/>
  <c r="D8" i="12"/>
  <c r="D10" i="12"/>
  <c r="D13" i="12"/>
  <c r="D12" i="12"/>
  <c r="D4" i="12"/>
  <c r="AB36" i="3"/>
  <c r="X36" i="3"/>
  <c r="T36" i="3"/>
  <c r="Z36" i="3"/>
  <c r="V36" i="3"/>
  <c r="L12" i="12" l="1"/>
  <c r="P12" i="12"/>
  <c r="T12" i="12"/>
  <c r="X12" i="12"/>
  <c r="AB12" i="12"/>
  <c r="I12" i="12"/>
  <c r="M12" i="12"/>
  <c r="Q12" i="12"/>
  <c r="U12" i="12"/>
  <c r="Y12" i="12"/>
  <c r="AC12" i="12"/>
  <c r="J12" i="12"/>
  <c r="N12" i="12"/>
  <c r="R12" i="12"/>
  <c r="V12" i="12"/>
  <c r="Z12" i="12"/>
  <c r="AD12" i="12"/>
  <c r="K12" i="12"/>
  <c r="O12" i="12"/>
  <c r="S12" i="12"/>
  <c r="W12" i="12"/>
  <c r="AA12" i="12"/>
  <c r="H12" i="12"/>
  <c r="H2" i="12"/>
  <c r="I2" i="12"/>
  <c r="L9" i="12"/>
  <c r="I9" i="12"/>
  <c r="M9" i="12"/>
  <c r="J9" i="12"/>
  <c r="H9" i="12"/>
  <c r="K9" i="12"/>
  <c r="H4" i="12"/>
  <c r="K4" i="12"/>
  <c r="I4" i="12"/>
  <c r="J4" i="12"/>
  <c r="H5" i="12"/>
  <c r="I5" i="12"/>
  <c r="J5" i="12"/>
  <c r="K5" i="12"/>
  <c r="J13" i="12"/>
  <c r="N13" i="12"/>
  <c r="R13" i="12"/>
  <c r="V13" i="12"/>
  <c r="Z13" i="12"/>
  <c r="AD13" i="12"/>
  <c r="H13" i="12"/>
  <c r="K13" i="12"/>
  <c r="O13" i="12"/>
  <c r="S13" i="12"/>
  <c r="W13" i="12"/>
  <c r="AA13" i="12"/>
  <c r="AE13" i="12"/>
  <c r="AE15" i="12" s="1"/>
  <c r="L13" i="12"/>
  <c r="P13" i="12"/>
  <c r="T13" i="12"/>
  <c r="X13" i="12"/>
  <c r="AB13" i="12"/>
  <c r="AF13" i="12"/>
  <c r="AF15" i="12" s="1"/>
  <c r="I13" i="12"/>
  <c r="M13" i="12"/>
  <c r="Q13" i="12"/>
  <c r="U13" i="12"/>
  <c r="Y13" i="12"/>
  <c r="AC13" i="12"/>
  <c r="AG13" i="12"/>
  <c r="AG15" i="12" s="1"/>
  <c r="H6" i="12"/>
  <c r="I6" i="12"/>
  <c r="K6" i="12"/>
  <c r="J6" i="12"/>
  <c r="J8" i="12"/>
  <c r="H8" i="12"/>
  <c r="I8" i="12"/>
  <c r="K8" i="12"/>
  <c r="L8" i="12"/>
  <c r="M8" i="12"/>
  <c r="K10" i="12"/>
  <c r="O10" i="12"/>
  <c r="S10" i="12"/>
  <c r="W10" i="12"/>
  <c r="AA10" i="12"/>
  <c r="H10" i="12"/>
  <c r="L10" i="12"/>
  <c r="P10" i="12"/>
  <c r="P15" i="12" s="1"/>
  <c r="T10" i="12"/>
  <c r="T15" i="12" s="1"/>
  <c r="X10" i="12"/>
  <c r="AB10" i="12"/>
  <c r="I10" i="12"/>
  <c r="M10" i="12"/>
  <c r="Q10" i="12"/>
  <c r="U10" i="12"/>
  <c r="Y10" i="12"/>
  <c r="AC10" i="12"/>
  <c r="J10" i="12"/>
  <c r="N10" i="12"/>
  <c r="N15" i="12" s="1"/>
  <c r="R10" i="12"/>
  <c r="R15" i="12" s="1"/>
  <c r="V10" i="12"/>
  <c r="V15" i="12" s="1"/>
  <c r="Z10" i="12"/>
  <c r="AD10" i="12"/>
  <c r="I11" i="12"/>
  <c r="M11" i="12"/>
  <c r="J11" i="12"/>
  <c r="H11" i="12"/>
  <c r="K11" i="12"/>
  <c r="L11" i="12"/>
  <c r="W15" i="12"/>
  <c r="U15" i="12"/>
  <c r="I7" i="12"/>
  <c r="J7" i="12"/>
  <c r="K7" i="12"/>
  <c r="H7" i="12"/>
  <c r="D14" i="12"/>
  <c r="Q4" i="3"/>
  <c r="B6" i="11"/>
  <c r="I15" i="12" l="1"/>
  <c r="S15" i="12"/>
  <c r="Q15" i="12"/>
  <c r="O15" i="12"/>
  <c r="Y15" i="12"/>
  <c r="X15" i="12"/>
  <c r="Z15" i="12"/>
  <c r="K15" i="12"/>
  <c r="L15" i="12"/>
  <c r="H15" i="12"/>
  <c r="H16" i="12" s="1"/>
  <c r="I16" i="12" s="1"/>
  <c r="J15" i="12"/>
  <c r="M15" i="12"/>
  <c r="M35" i="3"/>
  <c r="N35" i="3"/>
  <c r="O35" i="3"/>
  <c r="E35" i="3"/>
  <c r="F35" i="3"/>
  <c r="G35" i="3"/>
  <c r="H35" i="3"/>
  <c r="I35" i="3"/>
  <c r="J35" i="3"/>
  <c r="K35" i="3"/>
  <c r="L35" i="3"/>
  <c r="C11" i="8"/>
  <c r="C7" i="8"/>
  <c r="C8" i="8"/>
  <c r="C9" i="8"/>
  <c r="C10" i="8"/>
  <c r="C12" i="8"/>
  <c r="C13" i="8"/>
  <c r="C14" i="8"/>
  <c r="C15" i="8"/>
  <c r="C16" i="8"/>
  <c r="C17" i="8"/>
  <c r="H19" i="9"/>
  <c r="I19" i="9"/>
  <c r="J19" i="9"/>
  <c r="D19" i="9"/>
  <c r="E19" i="9"/>
  <c r="F19" i="9"/>
  <c r="G19" i="9"/>
  <c r="K19" i="9"/>
  <c r="L19" i="9"/>
  <c r="M19" i="9"/>
  <c r="N19" i="9"/>
  <c r="O19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B6" i="8"/>
  <c r="A6" i="8"/>
  <c r="J16" i="12" l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A15" i="12"/>
  <c r="AC15" i="12"/>
  <c r="AB15" i="12"/>
  <c r="R21" i="9"/>
  <c r="Q21" i="9"/>
  <c r="U21" i="9"/>
  <c r="P21" i="9"/>
  <c r="Y21" i="9"/>
  <c r="AC21" i="9"/>
  <c r="V21" i="9"/>
  <c r="W21" i="9"/>
  <c r="Z21" i="9"/>
  <c r="AB21" i="9"/>
  <c r="S21" i="9"/>
  <c r="X21" i="9"/>
  <c r="AA21" i="9"/>
  <c r="T21" i="9"/>
  <c r="H21" i="9"/>
  <c r="H39" i="3" s="1"/>
  <c r="M21" i="9"/>
  <c r="O21" i="9"/>
  <c r="F21" i="9"/>
  <c r="F39" i="3" s="1"/>
  <c r="K21" i="9"/>
  <c r="N21" i="9"/>
  <c r="L21" i="9"/>
  <c r="G21" i="9"/>
  <c r="G39" i="3" s="1"/>
  <c r="E21" i="9"/>
  <c r="E39" i="3" s="1"/>
  <c r="D21" i="9"/>
  <c r="D39" i="3" s="1"/>
  <c r="J21" i="9"/>
  <c r="J39" i="3" s="1"/>
  <c r="I21" i="9"/>
  <c r="I39" i="3" s="1"/>
  <c r="AD15" i="12" l="1"/>
  <c r="AD16" i="12" s="1"/>
  <c r="AE16" i="12" s="1"/>
  <c r="AF16" i="12" s="1"/>
  <c r="AG16" i="12" s="1"/>
  <c r="C35" i="3"/>
  <c r="D35" i="3"/>
  <c r="M36" i="3" s="1"/>
  <c r="C6" i="8"/>
  <c r="K19" i="8" s="1"/>
  <c r="K40" i="3" s="1"/>
  <c r="K43" i="3" l="1"/>
  <c r="K45" i="3"/>
  <c r="K47" i="3" s="1"/>
  <c r="K46" i="3"/>
  <c r="K44" i="3"/>
  <c r="G19" i="8"/>
  <c r="G40" i="3" s="1"/>
  <c r="H19" i="8"/>
  <c r="H40" i="3" s="1"/>
  <c r="H43" i="3" s="1"/>
  <c r="D19" i="8"/>
  <c r="D40" i="3" s="1"/>
  <c r="D45" i="3" s="1"/>
  <c r="D47" i="3" s="1"/>
  <c r="F19" i="8"/>
  <c r="F40" i="3" s="1"/>
  <c r="F45" i="3" s="1"/>
  <c r="F47" i="3" s="1"/>
  <c r="L19" i="8"/>
  <c r="L40" i="3" s="1"/>
  <c r="H45" i="3"/>
  <c r="H47" i="3" s="1"/>
  <c r="E19" i="8"/>
  <c r="E40" i="3" s="1"/>
  <c r="J36" i="3"/>
  <c r="K36" i="3"/>
  <c r="G36" i="3"/>
  <c r="G46" i="3" s="1"/>
  <c r="M19" i="8"/>
  <c r="M40" i="3" s="1"/>
  <c r="N19" i="8"/>
  <c r="N40" i="3" s="1"/>
  <c r="E36" i="3"/>
  <c r="O36" i="3"/>
  <c r="I36" i="3"/>
  <c r="G45" i="3"/>
  <c r="G47" i="3" s="1"/>
  <c r="G43" i="3"/>
  <c r="N36" i="3"/>
  <c r="L36" i="3"/>
  <c r="H36" i="3"/>
  <c r="H44" i="3" s="1"/>
  <c r="O19" i="8"/>
  <c r="O40" i="3" s="1"/>
  <c r="J19" i="8"/>
  <c r="J40" i="3" s="1"/>
  <c r="I19" i="8"/>
  <c r="I40" i="3" s="1"/>
  <c r="D36" i="3"/>
  <c r="F36" i="3"/>
  <c r="M44" i="3" l="1"/>
  <c r="M45" i="3"/>
  <c r="M47" i="3" s="1"/>
  <c r="M43" i="3"/>
  <c r="M46" i="3"/>
  <c r="L45" i="3"/>
  <c r="L47" i="3" s="1"/>
  <c r="L46" i="3"/>
  <c r="L44" i="3"/>
  <c r="L43" i="3"/>
  <c r="N43" i="3"/>
  <c r="N46" i="3"/>
  <c r="N45" i="3"/>
  <c r="N47" i="3" s="1"/>
  <c r="N44" i="3"/>
  <c r="O44" i="3"/>
  <c r="O43" i="3"/>
  <c r="O46" i="3"/>
  <c r="O45" i="3"/>
  <c r="O47" i="3" s="1"/>
  <c r="D43" i="3"/>
  <c r="D46" i="3"/>
  <c r="F43" i="3"/>
  <c r="F44" i="3"/>
  <c r="G44" i="3"/>
  <c r="F46" i="3"/>
  <c r="D44" i="3"/>
  <c r="H46" i="3"/>
  <c r="E46" i="3"/>
  <c r="E45" i="3"/>
  <c r="E47" i="3" s="1"/>
  <c r="E43" i="3"/>
  <c r="E44" i="3"/>
  <c r="I46" i="3"/>
  <c r="I44" i="3"/>
  <c r="I43" i="3"/>
  <c r="I45" i="3"/>
  <c r="I47" i="3" s="1"/>
  <c r="J45" i="3"/>
  <c r="J47" i="3" s="1"/>
  <c r="J43" i="3"/>
  <c r="J44" i="3"/>
  <c r="J46" i="3"/>
</calcChain>
</file>

<file path=xl/comments1.xml><?xml version="1.0" encoding="utf-8"?>
<comments xmlns="http://schemas.openxmlformats.org/spreadsheetml/2006/main">
  <authors>
    <author>Vertex42</author>
  </authors>
  <commentList>
    <comment ref="A21" authorId="0" shapeId="0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<sst xmlns="http://schemas.openxmlformats.org/spreadsheetml/2006/main" count="77" uniqueCount="67">
  <si>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</si>
  <si>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</si>
  <si>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</si>
  <si>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</si>
  <si>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</si>
  <si>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</si>
  <si>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</si>
  <si>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</si>
  <si>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</si>
  <si>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</si>
  <si>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</si>
  <si>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</si>
  <si>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</si>
  <si>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</si>
  <si>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</si>
  <si>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</si>
  <si>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</si>
  <si>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</si>
  <si>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Project Performance Metrics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</si>
  <si>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</si>
  <si>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</si>
  <si>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</si>
  <si>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</si>
  <si>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</si>
  <si>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</si>
  <si>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Earned Value Worksheet</t>
  </si>
  <si>
    <t>Actual Cost (AC) of Work Performed</t>
  </si>
  <si>
    <t>Planned Value (PV) or Budgeted Cost of Work Scheduled (BCWS)</t>
  </si>
  <si>
    <t>Total Budgeted Cost</t>
  </si>
  <si>
    <t>Total Actual Cost</t>
  </si>
  <si>
    <t>Actual Cost Worksheet</t>
  </si>
  <si>
    <t>Actual Cost and Earned Value</t>
  </si>
  <si>
    <t>http://www.vertex42.com/licensing/EULA_privateuse.html</t>
  </si>
  <si>
    <t>By Vertex42.com</t>
  </si>
  <si>
    <t>http://www.vertex42.com/ExcelTemplates/critical-path-method.html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</si>
  <si>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</si>
  <si>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</si>
  <si>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</si>
  <si>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</si>
  <si>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</si>
  <si>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Earned Value Management (EVM) Template</t>
  </si>
  <si>
    <t>CANTEEN Re-visit drawing and BQ</t>
  </si>
  <si>
    <t>CANTEEN FARMC and LOA</t>
  </si>
  <si>
    <t>CANTEEN Kick Off Meeting</t>
  </si>
  <si>
    <t>CANTEEN Work Schedule</t>
  </si>
  <si>
    <t>CANTEEN Insurance</t>
  </si>
  <si>
    <t>CANTEEN Mobilisation</t>
  </si>
  <si>
    <t>CANTEEN Construction</t>
  </si>
  <si>
    <t>CANTEEN Completion join inspection</t>
  </si>
  <si>
    <t>CANTEEN DLP end joint inspection</t>
  </si>
  <si>
    <t>CANTEEN CPC</t>
  </si>
  <si>
    <t>CANTEEN CMGD</t>
  </si>
  <si>
    <t>FINAL ACCOUNT</t>
  </si>
  <si>
    <t>Total Amount</t>
  </si>
  <si>
    <t>% Wt.</t>
  </si>
  <si>
    <t>Finish</t>
  </si>
  <si>
    <t>Duration (Days)</t>
  </si>
  <si>
    <t>Monthly Progress</t>
  </si>
  <si>
    <t>Actual Monthly</t>
  </si>
  <si>
    <t>Planned</t>
  </si>
  <si>
    <t>Actual</t>
  </si>
  <si>
    <t>Budget</t>
  </si>
  <si>
    <t>Cost</t>
  </si>
  <si>
    <t>Cost Variance</t>
  </si>
  <si>
    <t>Remaining Cost</t>
  </si>
  <si>
    <t>Task</t>
  </si>
  <si>
    <t>Task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</si>
</sst>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/yy;@"/>
    <numFmt numFmtId="165" formatCode="_(* #,##0_);_(* \(#,##0\);_(* &quot;-&quot;??_);_(@_)"/>
    <numFmt numFmtId="166" formatCode="[$-409]d/mmm/yy;@"/>
    <numFmt numFmtId="167" formatCode="0.0%"/>
    <numFmt numFmtId="168" formatCode="0.0"/>
  </numFmts>
  <fonts count="4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7"/>
      <color theme="0"/>
      <name val="Segoe UI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theme="0"/>
      <name val="Segoe UI"/>
      <family val="2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4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2" fillId="5" borderId="7" applyNumberFormat="0" applyFont="0" applyAlignment="0" applyProtection="0"/>
    <xf numFmtId="0" fontId="26" fillId="17" borderId="8" applyNumberFormat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4" fontId="47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34" applyAlignment="1" applyProtection="1"/>
    <xf numFmtId="0" fontId="0" fillId="0" borderId="0" xfId="0" applyBorder="1"/>
    <xf numFmtId="0" fontId="5" fillId="0" borderId="0" xfId="0" applyFont="1"/>
    <xf numFmtId="0" fontId="4" fillId="0" borderId="0" xfId="0" applyFont="1"/>
    <xf numFmtId="0" fontId="0" fillId="20" borderId="0" xfId="0" applyFill="1"/>
    <xf numFmtId="0" fontId="10" fillId="0" borderId="0" xfId="0" applyFont="1" applyBorder="1" applyAlignment="1">
      <alignment horizontal="right"/>
    </xf>
    <xf numFmtId="0" fontId="7" fillId="0" borderId="0" xfId="0" applyFont="1" applyBorder="1"/>
    <xf numFmtId="0" fontId="0" fillId="0" borderId="0" xfId="0" applyBorder="1" applyAlignment="1">
      <alignment horizontal="right"/>
    </xf>
    <xf numFmtId="0" fontId="5" fillId="0" borderId="0" xfId="0" applyFont="1" applyBorder="1"/>
    <xf numFmtId="0" fontId="2" fillId="0" borderId="0" xfId="0" applyFont="1" applyAlignment="1">
      <alignment horizontal="right"/>
    </xf>
    <xf numFmtId="0" fontId="8" fillId="20" borderId="0" xfId="0" applyFont="1" applyFill="1"/>
    <xf numFmtId="0" fontId="4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Border="1"/>
    <xf numFmtId="0" fontId="1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Border="1"/>
    <xf numFmtId="0" fontId="12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32" fillId="22" borderId="0" xfId="0" applyFont="1" applyFill="1" applyBorder="1" applyAlignment="1">
      <alignment horizontal="left" vertical="center"/>
    </xf>
    <xf numFmtId="0" fontId="2" fillId="0" borderId="0" xfId="0" applyFont="1"/>
    <xf numFmtId="0" fontId="33" fillId="0" borderId="0" xfId="0" applyFont="1" applyAlignment="1">
      <alignment horizontal="left" vertical="top" wrapText="1"/>
    </xf>
    <xf numFmtId="0" fontId="2" fillId="23" borderId="0" xfId="0" applyFont="1" applyFill="1" applyBorder="1"/>
    <xf numFmtId="0" fontId="34" fillId="0" borderId="15" xfId="0" applyFont="1" applyBorder="1"/>
    <xf numFmtId="0" fontId="0" fillId="23" borderId="0" xfId="0" applyFill="1" applyBorder="1"/>
    <xf numFmtId="0" fontId="3" fillId="0" borderId="15" xfId="34" applyBorder="1" applyAlignment="1" applyProtection="1">
      <alignment horizontal="left" wrapText="1"/>
    </xf>
    <xf numFmtId="0" fontId="30" fillId="0" borderId="15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35" fillId="23" borderId="0" xfId="0" applyFont="1" applyFill="1" applyBorder="1"/>
    <xf numFmtId="0" fontId="2" fillId="23" borderId="0" xfId="0" applyFont="1" applyFill="1" applyBorder="1" applyAlignment="1">
      <alignment vertical="top"/>
    </xf>
    <xf numFmtId="0" fontId="34" fillId="23" borderId="0" xfId="0" applyFont="1" applyFill="1" applyBorder="1" applyAlignment="1">
      <alignment horizontal="right" vertical="top"/>
    </xf>
    <xf numFmtId="0" fontId="31" fillId="0" borderId="15" xfId="0" applyFont="1" applyBorder="1" applyAlignment="1" applyProtection="1">
      <alignment horizontal="left" wrapText="1"/>
    </xf>
    <xf numFmtId="0" fontId="33" fillId="23" borderId="0" xfId="0" applyFont="1" applyFill="1" applyBorder="1" applyAlignment="1">
      <alignment horizontal="left" vertical="top" wrapText="1"/>
    </xf>
    <xf numFmtId="0" fontId="34" fillId="23" borderId="0" xfId="0" applyFont="1" applyFill="1" applyBorder="1" applyAlignment="1">
      <alignment vertical="top"/>
    </xf>
    <xf numFmtId="0" fontId="34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7" fillId="23" borderId="0" xfId="0" applyFont="1" applyFill="1" applyBorder="1" applyAlignment="1"/>
    <xf numFmtId="0" fontId="38" fillId="23" borderId="0" xfId="0" applyFont="1" applyFill="1" applyBorder="1" applyAlignment="1">
      <alignment horizontal="center"/>
    </xf>
    <xf numFmtId="0" fontId="39" fillId="23" borderId="0" xfId="34" applyFont="1" applyFill="1" applyBorder="1" applyAlignment="1" applyProtection="1">
      <alignment horizontal="left" indent="1"/>
    </xf>
    <xf numFmtId="0" fontId="40" fillId="23" borderId="0" xfId="0" applyFont="1" applyFill="1" applyBorder="1" applyAlignment="1" applyProtection="1">
      <alignment horizontal="left" indent="1"/>
    </xf>
    <xf numFmtId="0" fontId="34" fillId="23" borderId="0" xfId="0" applyFont="1" applyFill="1" applyBorder="1"/>
    <xf numFmtId="0" fontId="6" fillId="24" borderId="13" xfId="0" applyFont="1" applyFill="1" applyBorder="1" applyAlignment="1">
      <alignment horizontal="left" vertical="center"/>
    </xf>
    <xf numFmtId="0" fontId="6" fillId="24" borderId="13" xfId="0" applyFont="1" applyFill="1" applyBorder="1" applyAlignment="1">
      <alignment vertical="center"/>
    </xf>
    <xf numFmtId="0" fontId="6" fillId="24" borderId="13" xfId="0" applyFont="1" applyFill="1" applyBorder="1" applyAlignment="1">
      <alignment horizontal="center" vertical="center" wrapText="1"/>
    </xf>
    <xf numFmtId="0" fontId="42" fillId="25" borderId="16" xfId="0" applyFont="1" applyFill="1" applyBorder="1" applyAlignment="1">
      <alignment vertical="center" wrapText="1"/>
    </xf>
    <xf numFmtId="0" fontId="4" fillId="0" borderId="7" xfId="0" applyFont="1" applyFill="1" applyBorder="1"/>
    <xf numFmtId="0" fontId="4" fillId="0" borderId="0" xfId="0" applyFont="1" applyFill="1"/>
    <xf numFmtId="0" fontId="4" fillId="0" borderId="0" xfId="0" applyFont="1" applyAlignment="1">
      <alignment horizontal="right"/>
    </xf>
    <xf numFmtId="2" fontId="4" fillId="0" borderId="0" xfId="4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3" fillId="26" borderId="16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4" fillId="24" borderId="13" xfId="0" applyFont="1" applyFill="1" applyBorder="1" applyAlignment="1">
      <alignment horizontal="center" vertical="center" wrapText="1"/>
    </xf>
    <xf numFmtId="0" fontId="4" fillId="20" borderId="0" xfId="0" applyFont="1" applyFill="1"/>
    <xf numFmtId="0" fontId="45" fillId="0" borderId="0" xfId="0" applyFont="1" applyAlignment="1">
      <alignment horizontal="right"/>
    </xf>
    <xf numFmtId="165" fontId="4" fillId="0" borderId="0" xfId="44" applyNumberFormat="1" applyFont="1"/>
    <xf numFmtId="9" fontId="4" fillId="0" borderId="7" xfId="40" applyFont="1" applyFill="1" applyBorder="1"/>
    <xf numFmtId="165" fontId="4" fillId="0" borderId="11" xfId="44" applyNumberFormat="1" applyFont="1" applyBorder="1"/>
    <xf numFmtId="165" fontId="4" fillId="0" borderId="12" xfId="44" applyNumberFormat="1" applyFont="1" applyFill="1" applyBorder="1"/>
    <xf numFmtId="165" fontId="4" fillId="0" borderId="7" xfId="44" applyNumberFormat="1" applyFont="1" applyFill="1" applyBorder="1"/>
    <xf numFmtId="165" fontId="4" fillId="20" borderId="0" xfId="44" applyNumberFormat="1" applyFont="1" applyFill="1"/>
    <xf numFmtId="0" fontId="45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165" fontId="45" fillId="0" borderId="11" xfId="44" applyNumberFormat="1" applyFont="1" applyFill="1" applyBorder="1"/>
    <xf numFmtId="165" fontId="4" fillId="0" borderId="11" xfId="44" applyNumberFormat="1" applyFont="1" applyFill="1" applyBorder="1"/>
    <xf numFmtId="165" fontId="4" fillId="0" borderId="0" xfId="44" applyNumberFormat="1" applyFont="1" applyFill="1" applyBorder="1"/>
    <xf numFmtId="0" fontId="44" fillId="24" borderId="13" xfId="0" applyFont="1" applyFill="1" applyBorder="1" applyAlignment="1">
      <alignment horizontal="left" vertical="center"/>
    </xf>
    <xf numFmtId="0" fontId="44" fillId="24" borderId="13" xfId="0" applyFont="1" applyFill="1" applyBorder="1" applyAlignment="1">
      <alignment vertical="center"/>
    </xf>
    <xf numFmtId="164" fontId="46" fillId="26" borderId="16" xfId="0" applyNumberFormat="1" applyFont="1" applyFill="1" applyBorder="1" applyAlignment="1">
      <alignment horizontal="center" vertical="center" wrapText="1"/>
    </xf>
    <xf numFmtId="165" fontId="4" fillId="21" borderId="0" xfId="44" applyNumberFormat="1" applyFont="1" applyFill="1"/>
    <xf numFmtId="9" fontId="0" fillId="0" borderId="0" xfId="0" applyNumberFormat="1"/>
    <xf numFmtId="0" fontId="45" fillId="20" borderId="0" xfId="0" applyFont="1" applyFill="1" applyAlignment="1">
      <alignment horizontal="right"/>
    </xf>
    <xf numFmtId="165" fontId="45" fillId="20" borderId="0" xfId="0" applyNumberFormat="1" applyFont="1" applyFill="1"/>
    <xf numFmtId="0" fontId="44" fillId="24" borderId="0" xfId="0" applyFont="1" applyFill="1" applyBorder="1" applyAlignment="1">
      <alignment horizontal="center" vertical="center" wrapText="1"/>
    </xf>
    <xf numFmtId="9" fontId="45" fillId="20" borderId="0" xfId="40" applyFont="1" applyFill="1"/>
    <xf numFmtId="166" fontId="42" fillId="25" borderId="16" xfId="0" applyNumberFormat="1" applyFont="1" applyFill="1" applyBorder="1" applyAlignment="1">
      <alignment vertical="center" wrapText="1"/>
    </xf>
    <xf numFmtId="167" fontId="4" fillId="0" borderId="7" xfId="40" applyNumberFormat="1" applyFont="1" applyFill="1" applyBorder="1"/>
    <xf numFmtId="9" fontId="4" fillId="20" borderId="0" xfId="0" applyNumberFormat="1" applyFont="1" applyFill="1"/>
    <xf numFmtId="9" fontId="4" fillId="0" borderId="0" xfId="0" applyNumberFormat="1" applyFont="1"/>
    <xf numFmtId="0" fontId="45" fillId="0" borderId="0" xfId="0" applyFont="1" applyFill="1" applyBorder="1" applyAlignment="1">
      <alignment horizontal="right"/>
    </xf>
    <xf numFmtId="9" fontId="4" fillId="0" borderId="0" xfId="40" applyFont="1"/>
    <xf numFmtId="44" fontId="0" fillId="0" borderId="0" xfId="45" applyFont="1"/>
    <xf numFmtId="0" fontId="0" fillId="0" borderId="14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  <xf numFmtId="168" fontId="0" fillId="0" borderId="0" xfId="0" applyNumberForma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Currency" xfId="45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0.10236220472440945"/>
          <c:w val="0.87700420994384254"/>
          <c:h val="0.75984251968503935"/>
        </c:manualLayout>
      </c:layout>
      <c:lineChart>
        <c:grouping val="standard"/>
        <c:varyColors val="0"/>
        <c:ser>
          <c:idx val="0"/>
          <c:order val="0"/>
          <c:tx>
            <c:strRef>
              <c:f>Report!$C$36</c:f>
              <c:strCache>
                <c:ptCount val="1"/>
                <c:pt idx="0">
                  <c:v>Cumulative Planned Value (PV)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Report!$D$21:$AC$21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Report!$D$36:$AC$36</c:f>
              <c:numCache>
                <c:formatCode>_(* #,##0_);_(* \(#,##0\);_(* "-"??_);_(@_)</c:formatCode>
                <c:ptCount val="26"/>
                <c:pt idx="0">
                  <c:v>5760</c:v>
                </c:pt>
                <c:pt idx="1">
                  <c:v>7360</c:v>
                </c:pt>
                <c:pt idx="2">
                  <c:v>7360</c:v>
                </c:pt>
                <c:pt idx="3">
                  <c:v>80640</c:v>
                </c:pt>
                <c:pt idx="4">
                  <c:v>120960</c:v>
                </c:pt>
                <c:pt idx="5">
                  <c:v>145920</c:v>
                </c:pt>
                <c:pt idx="6">
                  <c:v>145920</c:v>
                </c:pt>
                <c:pt idx="7">
                  <c:v>145920</c:v>
                </c:pt>
                <c:pt idx="8">
                  <c:v>145920</c:v>
                </c:pt>
                <c:pt idx="9">
                  <c:v>145920</c:v>
                </c:pt>
                <c:pt idx="10">
                  <c:v>145920</c:v>
                </c:pt>
                <c:pt idx="11">
                  <c:v>145920</c:v>
                </c:pt>
                <c:pt idx="12">
                  <c:v>145920</c:v>
                </c:pt>
                <c:pt idx="13">
                  <c:v>145920</c:v>
                </c:pt>
                <c:pt idx="14">
                  <c:v>145920</c:v>
                </c:pt>
                <c:pt idx="15">
                  <c:v>145920</c:v>
                </c:pt>
                <c:pt idx="16">
                  <c:v>145920</c:v>
                </c:pt>
                <c:pt idx="17">
                  <c:v>145920</c:v>
                </c:pt>
                <c:pt idx="18">
                  <c:v>145920</c:v>
                </c:pt>
                <c:pt idx="19">
                  <c:v>145920</c:v>
                </c:pt>
                <c:pt idx="20">
                  <c:v>145920</c:v>
                </c:pt>
                <c:pt idx="21">
                  <c:v>145920</c:v>
                </c:pt>
                <c:pt idx="22">
                  <c:v>159360</c:v>
                </c:pt>
                <c:pt idx="23">
                  <c:v>159360</c:v>
                </c:pt>
                <c:pt idx="24">
                  <c:v>159360</c:v>
                </c:pt>
                <c:pt idx="25">
                  <c:v>170560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Report!$C$40</c:f>
              <c:strCache>
                <c:ptCount val="1"/>
                <c:pt idx="0">
                  <c:v>Cumulative Earned Value (EV)</c:v>
                </c:pt>
              </c:strCache>
            </c:strRef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Report!$D$21:$AC$21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Report!$D$40:$AC$40</c:f>
              <c:numCache>
                <c:formatCode>General</c:formatCode>
                <c:ptCount val="26"/>
                <c:pt idx="0">
                  <c:v>28336</c:v>
                </c:pt>
                <c:pt idx="1">
                  <c:v>56672</c:v>
                </c:pt>
                <c:pt idx="2">
                  <c:v>81328</c:v>
                </c:pt>
                <c:pt idx="3">
                  <c:v>105984</c:v>
                </c:pt>
                <c:pt idx="4">
                  <c:v>120960</c:v>
                </c:pt>
                <c:pt idx="5">
                  <c:v>145920</c:v>
                </c:pt>
                <c:pt idx="6">
                  <c:v>145920</c:v>
                </c:pt>
                <c:pt idx="7">
                  <c:v>146032</c:v>
                </c:pt>
                <c:pt idx="8">
                  <c:v>146704</c:v>
                </c:pt>
                <c:pt idx="9">
                  <c:v>147376</c:v>
                </c:pt>
                <c:pt idx="10">
                  <c:v>148048</c:v>
                </c:pt>
                <c:pt idx="11">
                  <c:v>148720</c:v>
                </c:pt>
                <c:pt idx="12">
                  <c:v>149392</c:v>
                </c:pt>
                <c:pt idx="13">
                  <c:v>150064</c:v>
                </c:pt>
                <c:pt idx="14">
                  <c:v>150736</c:v>
                </c:pt>
                <c:pt idx="15">
                  <c:v>151408</c:v>
                </c:pt>
                <c:pt idx="16">
                  <c:v>152080</c:v>
                </c:pt>
                <c:pt idx="17">
                  <c:v>152752</c:v>
                </c:pt>
                <c:pt idx="18">
                  <c:v>153424</c:v>
                </c:pt>
                <c:pt idx="19">
                  <c:v>154096</c:v>
                </c:pt>
                <c:pt idx="20">
                  <c:v>154768</c:v>
                </c:pt>
                <c:pt idx="21">
                  <c:v>155440</c:v>
                </c:pt>
                <c:pt idx="22">
                  <c:v>159360</c:v>
                </c:pt>
                <c:pt idx="23">
                  <c:v>162720</c:v>
                </c:pt>
                <c:pt idx="24">
                  <c:v>166080</c:v>
                </c:pt>
                <c:pt idx="25">
                  <c:v>170560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Report!$C$39</c:f>
              <c:strCache>
                <c:ptCount val="1"/>
                <c:pt idx="0">
                  <c:v>Cumulative Actual Cost (AC)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Report!$D$21:$AC$21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Report!$D$39:$AC$39</c:f>
              <c:numCache>
                <c:formatCode>General</c:formatCode>
                <c:ptCount val="26"/>
                <c:pt idx="0">
                  <c:v>27760</c:v>
                </c:pt>
                <c:pt idx="1">
                  <c:v>58208</c:v>
                </c:pt>
                <c:pt idx="2">
                  <c:v>84976</c:v>
                </c:pt>
                <c:pt idx="3">
                  <c:v>111744</c:v>
                </c:pt>
                <c:pt idx="4">
                  <c:v>128832</c:v>
                </c:pt>
                <c:pt idx="5">
                  <c:v>145920</c:v>
                </c:pt>
                <c:pt idx="6">
                  <c:v>145920</c:v>
                </c:pt>
                <c:pt idx="7">
                  <c:v>146060</c:v>
                </c:pt>
                <c:pt idx="8">
                  <c:v>146200</c:v>
                </c:pt>
                <c:pt idx="9">
                  <c:v>147140</c:v>
                </c:pt>
                <c:pt idx="10">
                  <c:v>148080</c:v>
                </c:pt>
                <c:pt idx="11">
                  <c:v>149020</c:v>
                </c:pt>
                <c:pt idx="12">
                  <c:v>149960</c:v>
                </c:pt>
                <c:pt idx="13">
                  <c:v>150900</c:v>
                </c:pt>
                <c:pt idx="14">
                  <c:v>151840</c:v>
                </c:pt>
                <c:pt idx="15">
                  <c:v>152780</c:v>
                </c:pt>
                <c:pt idx="16">
                  <c:v>153720</c:v>
                </c:pt>
                <c:pt idx="17">
                  <c:v>154660</c:v>
                </c:pt>
                <c:pt idx="18">
                  <c:v>155600</c:v>
                </c:pt>
                <c:pt idx="19">
                  <c:v>156540</c:v>
                </c:pt>
                <c:pt idx="20">
                  <c:v>157480</c:v>
                </c:pt>
                <c:pt idx="21">
                  <c:v>158420</c:v>
                </c:pt>
                <c:pt idx="22">
                  <c:v>159360</c:v>
                </c:pt>
                <c:pt idx="23">
                  <c:v>159360</c:v>
                </c:pt>
                <c:pt idx="24">
                  <c:v>164960</c:v>
                </c:pt>
                <c:pt idx="25">
                  <c:v>170560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8752"/>
        <c:axId val="313777888"/>
      </c:lineChart>
      <c:dateAx>
        <c:axId val="907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17"/>
              <c:y val="0.76771653543307083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mmm/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3777888"/>
        <c:crosses val="autoZero"/>
        <c:auto val="0"/>
        <c:lblOffset val="100"/>
        <c:baseTimeUnit val="months"/>
        <c:majorUnit val="1"/>
        <c:minorUnit val="1"/>
      </c:dateAx>
      <c:valAx>
        <c:axId val="313777888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798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391736977083879"/>
          <c:y val="0.43099833557390693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Sheet1!$H$1:$AG$1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Sheet1!$H$16:$AG$16</c:f>
              <c:numCache>
                <c:formatCode>0%</c:formatCode>
                <c:ptCount val="26"/>
                <c:pt idx="0">
                  <c:v>0.18184285328832195</c:v>
                </c:pt>
                <c:pt idx="1">
                  <c:v>0.3636857065766439</c:v>
                </c:pt>
                <c:pt idx="2">
                  <c:v>0.52395257487434677</c:v>
                </c:pt>
                <c:pt idx="3">
                  <c:v>0.68421944317204964</c:v>
                </c:pt>
                <c:pt idx="4">
                  <c:v>0.78773209008138467</c:v>
                </c:pt>
                <c:pt idx="5">
                  <c:v>0.89124473699071971</c:v>
                </c:pt>
                <c:pt idx="6">
                  <c:v>0.89719640829029867</c:v>
                </c:pt>
                <c:pt idx="7">
                  <c:v>0.90314807958987764</c:v>
                </c:pt>
                <c:pt idx="8">
                  <c:v>0.9090997508894566</c:v>
                </c:pt>
                <c:pt idx="9">
                  <c:v>0.91505142218903557</c:v>
                </c:pt>
                <c:pt idx="10">
                  <c:v>0.92100309348861453</c:v>
                </c:pt>
                <c:pt idx="11">
                  <c:v>0.9269547647881935</c:v>
                </c:pt>
                <c:pt idx="12">
                  <c:v>0.93290643608777246</c:v>
                </c:pt>
                <c:pt idx="13">
                  <c:v>0.93885810738735143</c:v>
                </c:pt>
                <c:pt idx="14">
                  <c:v>0.94480977868693039</c:v>
                </c:pt>
                <c:pt idx="15">
                  <c:v>0.95076144998650935</c:v>
                </c:pt>
                <c:pt idx="16">
                  <c:v>0.95671312128608832</c:v>
                </c:pt>
                <c:pt idx="17">
                  <c:v>0.96266479258566728</c:v>
                </c:pt>
                <c:pt idx="18">
                  <c:v>0.96861646388524625</c:v>
                </c:pt>
                <c:pt idx="19">
                  <c:v>0.97456813518482521</c:v>
                </c:pt>
                <c:pt idx="20">
                  <c:v>0.98051980648440418</c:v>
                </c:pt>
                <c:pt idx="21">
                  <c:v>0.98647147778398314</c:v>
                </c:pt>
                <c:pt idx="22">
                  <c:v>0.99242314908356211</c:v>
                </c:pt>
                <c:pt idx="23">
                  <c:v>0.99494876605570814</c:v>
                </c:pt>
                <c:pt idx="24">
                  <c:v>0.99747438302785418</c:v>
                </c:pt>
                <c:pt idx="25">
                  <c:v>1.0000000000000002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Sheet1!$H$1:$AG$1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Sheet1!$H$18:$AG$18</c:f>
              <c:numCache>
                <c:formatCode>0%</c:formatCode>
                <c:ptCount val="26"/>
                <c:pt idx="0">
                  <c:v>1.9699812382739212E-2</c:v>
                </c:pt>
                <c:pt idx="1">
                  <c:v>4.3151969981238276E-2</c:v>
                </c:pt>
                <c:pt idx="2">
                  <c:v>4.3151969981238276E-2</c:v>
                </c:pt>
                <c:pt idx="3">
                  <c:v>0.43902439024390244</c:v>
                </c:pt>
                <c:pt idx="4">
                  <c:v>0.60787992495309573</c:v>
                </c:pt>
                <c:pt idx="5">
                  <c:v>0.85553470919324581</c:v>
                </c:pt>
                <c:pt idx="6">
                  <c:v>0.85553470919324581</c:v>
                </c:pt>
                <c:pt idx="7">
                  <c:v>0.85553470919324581</c:v>
                </c:pt>
                <c:pt idx="8">
                  <c:v>0.85553470919324581</c:v>
                </c:pt>
                <c:pt idx="9">
                  <c:v>0.85553470919324581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068936"/>
        <c:axId val="238725432"/>
      </c:lineChart>
      <c:dateAx>
        <c:axId val="312068936"/>
        <c:scaling>
          <c:orientation val="minMax"/>
        </c:scaling>
        <c:delete val="0"/>
        <c:axPos val="b"/>
        <c:numFmt formatCode="[$-409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25432"/>
        <c:crosses val="autoZero"/>
        <c:auto val="1"/>
        <c:lblOffset val="100"/>
        <c:baseTimeUnit val="months"/>
      </c:dateAx>
      <c:valAx>
        <c:axId val="238725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Sheet1!$H$1:$AG$1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Sheet1!$H$19:$AG$19</c:f>
              <c:numCache>
                <c:formatCode>General</c:formatCode>
                <c:ptCount val="26"/>
                <c:pt idx="0">
                  <c:v>12</c:v>
                </c:pt>
                <c:pt idx="1">
                  <c:v>11.54</c:v>
                </c:pt>
                <c:pt idx="2">
                  <c:v>11.079999999999998</c:v>
                </c:pt>
                <c:pt idx="3">
                  <c:v>10.619999999999997</c:v>
                </c:pt>
                <c:pt idx="4">
                  <c:v>10.159999999999997</c:v>
                </c:pt>
                <c:pt idx="5">
                  <c:v>9.6999999999999957</c:v>
                </c:pt>
                <c:pt idx="6">
                  <c:v>9.2399999999999949</c:v>
                </c:pt>
                <c:pt idx="7">
                  <c:v>8.779999999999994</c:v>
                </c:pt>
                <c:pt idx="8">
                  <c:v>8.3199999999999932</c:v>
                </c:pt>
                <c:pt idx="9">
                  <c:v>7.8599999999999932</c:v>
                </c:pt>
                <c:pt idx="10">
                  <c:v>7.3999999999999932</c:v>
                </c:pt>
                <c:pt idx="11">
                  <c:v>6.9399999999999933</c:v>
                </c:pt>
                <c:pt idx="12">
                  <c:v>6.4799999999999933</c:v>
                </c:pt>
                <c:pt idx="13">
                  <c:v>6.0199999999999934</c:v>
                </c:pt>
                <c:pt idx="14">
                  <c:v>5.5599999999999934</c:v>
                </c:pt>
                <c:pt idx="15">
                  <c:v>5.0999999999999934</c:v>
                </c:pt>
                <c:pt idx="16">
                  <c:v>4.6399999999999935</c:v>
                </c:pt>
                <c:pt idx="17">
                  <c:v>4.1799999999999935</c:v>
                </c:pt>
                <c:pt idx="18">
                  <c:v>3.7199999999999935</c:v>
                </c:pt>
                <c:pt idx="19">
                  <c:v>3.2599999999999936</c:v>
                </c:pt>
                <c:pt idx="20">
                  <c:v>2.7999999999999936</c:v>
                </c:pt>
                <c:pt idx="21">
                  <c:v>2.3399999999999936</c:v>
                </c:pt>
                <c:pt idx="22">
                  <c:v>1.8799999999999937</c:v>
                </c:pt>
                <c:pt idx="23">
                  <c:v>1.4199999999999937</c:v>
                </c:pt>
                <c:pt idx="24">
                  <c:v>0.95999999999999375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Completed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Sheet1!$H$1:$AG$1</c:f>
              <c:numCache>
                <c:formatCode>[$-409]mmm/yy;@</c:formatCode>
                <c:ptCount val="26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</c:numCache>
            </c:numRef>
          </c:cat>
          <c:val>
            <c:numRef>
              <c:f>Sheet1!$H$20:$AG$20</c:f>
              <c:numCache>
                <c:formatCode>General</c:formatCode>
                <c:ptCount val="26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31928"/>
        <c:axId val="384635848"/>
      </c:lineChart>
      <c:dateAx>
        <c:axId val="384631928"/>
        <c:scaling>
          <c:orientation val="minMax"/>
        </c:scaling>
        <c:delete val="0"/>
        <c:axPos val="b"/>
        <c:numFmt formatCode="[$-409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5848"/>
        <c:crosses val="autoZero"/>
        <c:auto val="1"/>
        <c:lblOffset val="100"/>
        <c:baseTimeUnit val="months"/>
      </c:dateAx>
      <c:valAx>
        <c:axId val="3846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Fianancial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cat>
            <c:strRef>
              <c:f>Sheet2!$A$1:$A$4</c:f>
              <c:strCache>
                <c:ptCount val="4"/>
                <c:pt idx="0">
                  <c:v>Budget</c:v>
                </c:pt>
                <c:pt idx="1">
                  <c:v>Cost</c:v>
                </c:pt>
                <c:pt idx="2">
                  <c:v>Cost Variance</c:v>
                </c:pt>
                <c:pt idx="3">
                  <c:v>Remaining Cost</c:v>
                </c:pt>
              </c:strCache>
            </c:strRef>
          </c:cat>
          <c:val>
            <c:numRef>
              <c:f>Sheet2!$B$1:$B$4</c:f>
              <c:numCache>
                <c:formatCode>_("$"* #,##0.00_);_("$"* \(#,##0.00\);_("$"* "-"??_);_(@_)</c:formatCode>
                <c:ptCount val="4"/>
                <c:pt idx="0">
                  <c:v>170560</c:v>
                </c:pt>
                <c:pt idx="1">
                  <c:v>145920</c:v>
                </c:pt>
                <c:pt idx="2">
                  <c:v>0</c:v>
                </c:pt>
                <c:pt idx="3">
                  <c:v>24640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31536"/>
        <c:axId val="384633888"/>
      </c:barChart>
      <c:catAx>
        <c:axId val="3846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3888"/>
        <c:crosses val="autoZero"/>
        <c:auto val="1"/>
        <c:lblAlgn val="ctr"/>
        <c:lblOffset val="100"/>
        <c:noMultiLvlLbl val="0"/>
      </c:catAx>
      <c:valAx>
        <c:axId val="3846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28</xdr:col>
      <xdr:colOff>449580</xdr:colOff>
      <xdr:row>17</xdr:row>
      <xdr:rowOff>152400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1303020</xdr:colOff>
      <xdr:row>32</xdr:row>
      <xdr:rowOff>118110</xdr:rowOff>
    </xdr:from>
    <xdr:to>
      <xdr:col>18</xdr:col>
      <xdr:colOff>121920</xdr:colOff>
      <xdr:row>49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426720</xdr:colOff>
      <xdr:row>22</xdr:row>
      <xdr:rowOff>80010</xdr:rowOff>
    </xdr:from>
    <xdr:to>
      <xdr:col>35</xdr:col>
      <xdr:colOff>121920</xdr:colOff>
      <xdr:row>38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5</xdr:row>
      <xdr:rowOff>156210</xdr:rowOff>
    </xdr:from>
    <xdr:to>
      <xdr:col>12</xdr:col>
      <xdr:colOff>83820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vertex42.com/ExcelTemplates/critical-path-method.html" TargetMode="External"/><Relationship Id="rId1" Type="http://schemas.openxmlformats.org/officeDocument/2006/relationships/hyperlink" Target="http://www.vertex42.com/licensing/EULA_privateus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47"/>
  <sheetViews>
    <sheetView showGridLines="0" topLeftCell="A27" workbookViewId="0">
      <selection activeCell="AC48" sqref="AC48"/>
    </sheetView>
  </sheetViews>
  <sheetFormatPr defaultRowHeight="12.75" x14ac:dyDescent="0.2"/>
  <cols>
    <col min="1" max="1" width="6.5703125" customWidth="1"/>
    <col min="2" max="2" width="28.7109375" customWidth="1"/>
    <col min="3" max="3" width="7.85546875" customWidth="1"/>
    <col min="4" max="6" width="5.28515625" bestFit="1" customWidth="1"/>
    <col min="7" max="7" width="6" bestFit="1" customWidth="1"/>
    <col min="8" max="16" width="6.7109375" bestFit="1" customWidth="1"/>
    <col min="17" max="17" width="7.28515625" customWidth="1"/>
    <col min="18" max="29" width="6.7109375" bestFit="1" customWidth="1"/>
  </cols>
  <sheetData>
    <row r="1" spans="1:17" ht="20.25" x14ac:dyDescent="0.3">
      <c r="A1" s="14" t="s">
        <v>3</v>
      </c>
      <c r="B1" s="2"/>
      <c r="C1" s="2"/>
      <c r="D1" s="2"/>
      <c r="E1" s="2"/>
      <c r="G1" s="2"/>
      <c r="O1" s="15"/>
    </row>
    <row r="2" spans="1:17" ht="15.75" x14ac:dyDescent="0.25">
      <c r="A2" s="9" t="s">
        <v>4</v>
      </c>
      <c r="B2" s="2"/>
      <c r="C2" s="2"/>
      <c r="D2" s="2"/>
      <c r="E2" s="2"/>
      <c r="F2" s="2"/>
      <c r="G2" s="2"/>
    </row>
    <row r="3" spans="1:17" x14ac:dyDescent="0.2">
      <c r="A3" s="2"/>
      <c r="B3" s="2"/>
      <c r="C3" s="2"/>
      <c r="D3" s="2"/>
      <c r="E3" s="2"/>
      <c r="F3" s="2"/>
      <c r="G3" s="2"/>
      <c r="Q3" s="1"/>
    </row>
    <row r="4" spans="1:17" x14ac:dyDescent="0.2">
      <c r="A4" s="2"/>
      <c r="B4" s="8" t="s">
        <v>5</v>
      </c>
      <c r="C4" s="13" t="s">
        <v>21</v>
      </c>
      <c r="D4" s="13"/>
      <c r="E4" s="13"/>
      <c r="F4" s="2"/>
      <c r="G4" s="2"/>
      <c r="Q4" s="12" t="str">
        <f ca="1">"© 2012-" &amp; YEAR(TODAY()) &amp; " Vertex42 LLC"</f>
        <v>© 2012-2017 Vertex42 LLC</v>
      </c>
    </row>
    <row r="5" spans="1:17" x14ac:dyDescent="0.2">
      <c r="A5" s="2"/>
      <c r="B5" s="8" t="s">
        <v>6</v>
      </c>
      <c r="C5" s="86" t="s">
        <v>22</v>
      </c>
      <c r="D5" s="86"/>
      <c r="E5" s="2"/>
      <c r="F5" s="2"/>
      <c r="G5" s="2"/>
    </row>
    <row r="6" spans="1:17" x14ac:dyDescent="0.2">
      <c r="A6" s="2"/>
      <c r="B6" s="2"/>
      <c r="C6" s="6" t="s">
        <v>1</v>
      </c>
      <c r="D6" s="2"/>
      <c r="E6" s="2"/>
      <c r="F6" s="2"/>
      <c r="G6" s="2"/>
    </row>
    <row r="7" spans="1:17" x14ac:dyDescent="0.2">
      <c r="A7" s="2"/>
      <c r="B7" s="8" t="s">
        <v>19</v>
      </c>
      <c r="C7" s="87" t="s">
        <v>20</v>
      </c>
      <c r="D7" s="88"/>
      <c r="E7" s="2"/>
      <c r="F7" s="2"/>
      <c r="G7" s="2"/>
    </row>
    <row r="8" spans="1:17" x14ac:dyDescent="0.2">
      <c r="A8" s="2"/>
      <c r="B8" s="2"/>
      <c r="C8" s="6"/>
      <c r="D8" s="2"/>
      <c r="E8" s="2"/>
      <c r="F8" s="2"/>
      <c r="G8" s="2"/>
    </row>
    <row r="9" spans="1:17" x14ac:dyDescent="0.2">
      <c r="A9" s="17" t="s">
        <v>24</v>
      </c>
      <c r="B9" s="16"/>
      <c r="C9" s="6"/>
      <c r="D9" s="2"/>
      <c r="E9" s="2"/>
      <c r="F9" s="2"/>
      <c r="G9" s="2"/>
    </row>
    <row r="10" spans="1:17" x14ac:dyDescent="0.2">
      <c r="A10" s="2"/>
      <c r="B10" s="89" t="s">
        <v>23</v>
      </c>
      <c r="C10" s="89"/>
      <c r="D10" s="89"/>
      <c r="E10" s="89"/>
      <c r="F10" s="2"/>
      <c r="G10" s="2"/>
    </row>
    <row r="11" spans="1:17" x14ac:dyDescent="0.2">
      <c r="A11" s="2"/>
      <c r="B11" s="89"/>
      <c r="C11" s="89"/>
      <c r="D11" s="89"/>
      <c r="E11" s="89"/>
      <c r="F11" s="2"/>
      <c r="G11" s="2"/>
    </row>
    <row r="12" spans="1:17" x14ac:dyDescent="0.2">
      <c r="A12" s="2"/>
      <c r="B12" s="89"/>
      <c r="C12" s="89"/>
      <c r="D12" s="89"/>
      <c r="E12" s="89"/>
      <c r="F12" s="2"/>
      <c r="G12" s="2"/>
    </row>
    <row r="13" spans="1:17" x14ac:dyDescent="0.2">
      <c r="A13" s="2"/>
      <c r="B13" s="89"/>
      <c r="C13" s="89"/>
      <c r="D13" s="89"/>
      <c r="E13" s="89"/>
      <c r="F13" s="2"/>
      <c r="G13" s="2"/>
    </row>
    <row r="14" spans="1:17" x14ac:dyDescent="0.2">
      <c r="A14" s="2"/>
      <c r="B14" s="89"/>
      <c r="C14" s="89"/>
      <c r="D14" s="89"/>
      <c r="E14" s="89"/>
      <c r="F14" s="2"/>
      <c r="G14" s="2"/>
    </row>
    <row r="15" spans="1:17" x14ac:dyDescent="0.2">
      <c r="A15" s="2"/>
      <c r="B15" s="89"/>
      <c r="C15" s="89"/>
      <c r="D15" s="89"/>
      <c r="E15" s="89"/>
      <c r="F15" s="2"/>
      <c r="G15" s="2"/>
    </row>
    <row r="16" spans="1:17" x14ac:dyDescent="0.2">
      <c r="A16" s="2"/>
      <c r="B16" s="89"/>
      <c r="C16" s="89"/>
      <c r="D16" s="89"/>
      <c r="E16" s="89"/>
      <c r="F16" s="2"/>
      <c r="G16" s="2"/>
    </row>
    <row r="17" spans="1:29" x14ac:dyDescent="0.2">
      <c r="A17" s="2"/>
      <c r="B17" s="89"/>
      <c r="C17" s="89"/>
      <c r="D17" s="89"/>
      <c r="E17" s="89"/>
      <c r="F17" s="2"/>
      <c r="G17" s="2"/>
    </row>
    <row r="18" spans="1:29" x14ac:dyDescent="0.2">
      <c r="A18" s="2"/>
      <c r="B18" s="89"/>
      <c r="C18" s="89"/>
      <c r="D18" s="89"/>
      <c r="E18" s="89"/>
      <c r="F18" s="2"/>
      <c r="G18" s="2"/>
    </row>
    <row r="19" spans="1:29" x14ac:dyDescent="0.2">
      <c r="A19" s="2"/>
      <c r="B19" s="2"/>
      <c r="C19" s="6"/>
      <c r="D19" s="2"/>
      <c r="E19" s="2"/>
      <c r="F19" s="2"/>
      <c r="G19" s="2"/>
    </row>
    <row r="20" spans="1:29" ht="15.75" x14ac:dyDescent="0.25">
      <c r="A20" s="9" t="s">
        <v>27</v>
      </c>
      <c r="B20" s="2"/>
      <c r="C20" s="2"/>
      <c r="D20" s="7"/>
      <c r="E20" s="2"/>
      <c r="F20" s="2"/>
    </row>
    <row r="21" spans="1:29" x14ac:dyDescent="0.2">
      <c r="A21" s="45" t="s">
        <v>2</v>
      </c>
      <c r="B21" s="46" t="s">
        <v>0</v>
      </c>
      <c r="C21" s="47" t="s">
        <v>15</v>
      </c>
      <c r="D21" s="54">
        <v>42430</v>
      </c>
      <c r="E21" s="54">
        <v>42461</v>
      </c>
      <c r="F21" s="54">
        <v>42491</v>
      </c>
      <c r="G21" s="54">
        <v>42522</v>
      </c>
      <c r="H21" s="54">
        <v>42552</v>
      </c>
      <c r="I21" s="54">
        <v>42583</v>
      </c>
      <c r="J21" s="54">
        <v>42614</v>
      </c>
      <c r="K21" s="54">
        <v>42644</v>
      </c>
      <c r="L21" s="54">
        <v>42675</v>
      </c>
      <c r="M21" s="54">
        <v>42705</v>
      </c>
      <c r="N21" s="54">
        <v>42736</v>
      </c>
      <c r="O21" s="54">
        <v>42767</v>
      </c>
      <c r="P21" s="54">
        <v>42795</v>
      </c>
      <c r="Q21" s="54">
        <v>42826</v>
      </c>
      <c r="R21" s="54">
        <v>42856</v>
      </c>
      <c r="S21" s="54">
        <v>42887</v>
      </c>
      <c r="T21" s="54">
        <v>42917</v>
      </c>
      <c r="U21" s="54">
        <v>42948</v>
      </c>
      <c r="V21" s="54">
        <v>42979</v>
      </c>
      <c r="W21" s="54">
        <v>43009</v>
      </c>
      <c r="X21" s="54">
        <v>43040</v>
      </c>
      <c r="Y21" s="54">
        <v>43070</v>
      </c>
      <c r="Z21" s="54">
        <v>43101</v>
      </c>
      <c r="AA21" s="54">
        <v>43132</v>
      </c>
      <c r="AB21" s="54">
        <v>43160</v>
      </c>
      <c r="AC21" s="54">
        <v>43191</v>
      </c>
    </row>
    <row r="22" spans="1:29" ht="13.9" customHeight="1" x14ac:dyDescent="0.2">
      <c r="A22" s="22">
        <v>1</v>
      </c>
      <c r="B22" s="48" t="s">
        <v>41</v>
      </c>
      <c r="C22" s="64">
        <f>SUM(D22:AC22)</f>
        <v>6720</v>
      </c>
      <c r="D22" s="62">
        <v>5760</v>
      </c>
      <c r="E22" s="62">
        <v>960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</row>
    <row r="23" spans="1:29" ht="13.9" customHeight="1" x14ac:dyDescent="0.2">
      <c r="A23" s="21">
        <v>2</v>
      </c>
      <c r="B23" s="48" t="s">
        <v>42</v>
      </c>
      <c r="C23" s="64">
        <f t="shared" ref="C23:C33" si="0">SUM(D23:AC23)</f>
        <v>640</v>
      </c>
      <c r="D23" s="63"/>
      <c r="E23" s="63">
        <v>640</v>
      </c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</row>
    <row r="24" spans="1:29" ht="13.9" customHeight="1" x14ac:dyDescent="0.2">
      <c r="A24" s="21">
        <v>3</v>
      </c>
      <c r="B24" s="48" t="s">
        <v>43</v>
      </c>
      <c r="C24" s="64">
        <f t="shared" si="0"/>
        <v>4480</v>
      </c>
      <c r="D24" s="63"/>
      <c r="E24" s="63"/>
      <c r="F24" s="63"/>
      <c r="G24" s="63">
        <v>4480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</row>
    <row r="25" spans="1:29" ht="13.9" customHeight="1" x14ac:dyDescent="0.2">
      <c r="A25" s="22">
        <v>4</v>
      </c>
      <c r="B25" s="48" t="s">
        <v>44</v>
      </c>
      <c r="C25" s="64">
        <f t="shared" si="0"/>
        <v>15680</v>
      </c>
      <c r="D25" s="63"/>
      <c r="E25" s="63"/>
      <c r="F25" s="63"/>
      <c r="G25" s="63">
        <v>15680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</row>
    <row r="26" spans="1:29" ht="13.9" customHeight="1" x14ac:dyDescent="0.2">
      <c r="A26" s="21">
        <v>5</v>
      </c>
      <c r="B26" s="48" t="s">
        <v>45</v>
      </c>
      <c r="C26" s="64">
        <f t="shared" si="0"/>
        <v>8960</v>
      </c>
      <c r="D26" s="63"/>
      <c r="E26" s="63"/>
      <c r="F26" s="63"/>
      <c r="G26" s="63">
        <v>8960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</row>
    <row r="27" spans="1:29" ht="13.9" customHeight="1" x14ac:dyDescent="0.2">
      <c r="A27" s="21">
        <v>6</v>
      </c>
      <c r="B27" s="48" t="s">
        <v>46</v>
      </c>
      <c r="C27" s="64">
        <f t="shared" si="0"/>
        <v>9600</v>
      </c>
      <c r="D27" s="63"/>
      <c r="E27" s="63"/>
      <c r="F27" s="63"/>
      <c r="G27" s="63">
        <v>9600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</row>
    <row r="28" spans="1:29" ht="13.9" customHeight="1" x14ac:dyDescent="0.2">
      <c r="A28" s="22">
        <v>7</v>
      </c>
      <c r="B28" s="48" t="s">
        <v>47</v>
      </c>
      <c r="C28" s="64">
        <f t="shared" si="0"/>
        <v>86400</v>
      </c>
      <c r="D28" s="63"/>
      <c r="E28" s="63"/>
      <c r="F28" s="63"/>
      <c r="G28" s="63">
        <v>34560</v>
      </c>
      <c r="H28" s="63">
        <v>40320</v>
      </c>
      <c r="I28" s="63">
        <v>11520</v>
      </c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</row>
    <row r="29" spans="1:29" ht="13.9" customHeight="1" x14ac:dyDescent="0.2">
      <c r="A29" s="21">
        <v>8</v>
      </c>
      <c r="B29" s="48" t="s">
        <v>48</v>
      </c>
      <c r="C29" s="64">
        <f t="shared" si="0"/>
        <v>2240</v>
      </c>
      <c r="D29" s="63"/>
      <c r="E29" s="63"/>
      <c r="F29" s="63"/>
      <c r="G29" s="63"/>
      <c r="H29" s="63"/>
      <c r="I29" s="63">
        <v>2240</v>
      </c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</row>
    <row r="30" spans="1:29" ht="13.9" customHeight="1" x14ac:dyDescent="0.2">
      <c r="A30" s="21">
        <v>9</v>
      </c>
      <c r="B30" s="48" t="s">
        <v>49</v>
      </c>
      <c r="C30" s="64">
        <f t="shared" si="0"/>
        <v>2240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>
        <v>2240</v>
      </c>
      <c r="AA30" s="63"/>
      <c r="AB30" s="63"/>
      <c r="AC30" s="63"/>
    </row>
    <row r="31" spans="1:29" ht="13.9" customHeight="1" x14ac:dyDescent="0.2">
      <c r="A31" s="22">
        <v>10</v>
      </c>
      <c r="B31" s="48" t="s">
        <v>50</v>
      </c>
      <c r="C31" s="64">
        <f t="shared" si="0"/>
        <v>11200</v>
      </c>
      <c r="D31" s="63"/>
      <c r="E31" s="63"/>
      <c r="F31" s="63"/>
      <c r="G31" s="63"/>
      <c r="H31" s="63"/>
      <c r="I31" s="63">
        <v>11200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</row>
    <row r="32" spans="1:29" ht="13.9" customHeight="1" x14ac:dyDescent="0.2">
      <c r="A32" s="21">
        <v>11</v>
      </c>
      <c r="B32" s="48" t="s">
        <v>51</v>
      </c>
      <c r="C32" s="64">
        <f t="shared" si="0"/>
        <v>11200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>
        <v>11200</v>
      </c>
      <c r="AA32" s="63"/>
      <c r="AB32" s="63"/>
      <c r="AC32" s="63"/>
    </row>
    <row r="33" spans="1:29" ht="13.9" customHeight="1" x14ac:dyDescent="0.2">
      <c r="A33" s="21">
        <v>12</v>
      </c>
      <c r="B33" s="48" t="s">
        <v>52</v>
      </c>
      <c r="C33" s="64">
        <f t="shared" si="0"/>
        <v>11200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>
        <v>11200</v>
      </c>
    </row>
    <row r="34" spans="1:29" x14ac:dyDescent="0.2">
      <c r="A34" s="11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9"/>
      <c r="Q34" s="4"/>
    </row>
    <row r="35" spans="1:29" s="4" customFormat="1" ht="11.25" x14ac:dyDescent="0.2">
      <c r="A35" s="50"/>
      <c r="B35" s="65" t="s">
        <v>28</v>
      </c>
      <c r="C35" s="67">
        <f>SUM(C22:C33)</f>
        <v>170560</v>
      </c>
      <c r="D35" s="68">
        <f>SUM(D22:D34)</f>
        <v>5760</v>
      </c>
      <c r="E35" s="68">
        <f t="shared" ref="E35:O35" si="1">SUM(E22:E34)</f>
        <v>1600</v>
      </c>
      <c r="F35" s="68">
        <f t="shared" si="1"/>
        <v>0</v>
      </c>
      <c r="G35" s="68">
        <f t="shared" si="1"/>
        <v>73280</v>
      </c>
      <c r="H35" s="68">
        <f t="shared" si="1"/>
        <v>40320</v>
      </c>
      <c r="I35" s="68">
        <f t="shared" si="1"/>
        <v>24960</v>
      </c>
      <c r="J35" s="68">
        <f t="shared" si="1"/>
        <v>0</v>
      </c>
      <c r="K35" s="68">
        <f t="shared" si="1"/>
        <v>0</v>
      </c>
      <c r="L35" s="68">
        <f t="shared" si="1"/>
        <v>0</v>
      </c>
      <c r="M35" s="68">
        <f t="shared" si="1"/>
        <v>0</v>
      </c>
      <c r="N35" s="68">
        <f t="shared" si="1"/>
        <v>0</v>
      </c>
      <c r="O35" s="68">
        <f t="shared" si="1"/>
        <v>0</v>
      </c>
      <c r="P35" s="68">
        <f t="shared" ref="P35:AC35" si="2">SUM(P22:P34)</f>
        <v>0</v>
      </c>
      <c r="Q35" s="68">
        <f t="shared" si="2"/>
        <v>0</v>
      </c>
      <c r="R35" s="68">
        <f t="shared" si="2"/>
        <v>0</v>
      </c>
      <c r="S35" s="68">
        <f t="shared" si="2"/>
        <v>0</v>
      </c>
      <c r="T35" s="68">
        <f t="shared" si="2"/>
        <v>0</v>
      </c>
      <c r="U35" s="68">
        <f t="shared" si="2"/>
        <v>0</v>
      </c>
      <c r="V35" s="68">
        <f t="shared" si="2"/>
        <v>0</v>
      </c>
      <c r="W35" s="68">
        <f t="shared" si="2"/>
        <v>0</v>
      </c>
      <c r="X35" s="68">
        <f t="shared" si="2"/>
        <v>0</v>
      </c>
      <c r="Y35" s="68">
        <f t="shared" si="2"/>
        <v>0</v>
      </c>
      <c r="Z35" s="68">
        <f t="shared" si="2"/>
        <v>13440</v>
      </c>
      <c r="AA35" s="68">
        <f t="shared" si="2"/>
        <v>0</v>
      </c>
      <c r="AB35" s="68">
        <f t="shared" si="2"/>
        <v>0</v>
      </c>
      <c r="AC35" s="68">
        <f t="shared" si="2"/>
        <v>11200</v>
      </c>
    </row>
    <row r="36" spans="1:29" s="4" customFormat="1" ht="11.25" x14ac:dyDescent="0.2">
      <c r="A36" s="50"/>
      <c r="B36" s="65"/>
      <c r="C36" s="66" t="s">
        <v>10</v>
      </c>
      <c r="D36" s="69">
        <f>IF(ISBLANK(D21),NA(),SUM($D35:D35))</f>
        <v>5760</v>
      </c>
      <c r="E36" s="69">
        <f>IF(ISBLANK(E21),NA(),SUM($D35:E35))</f>
        <v>7360</v>
      </c>
      <c r="F36" s="69">
        <f>IF(ISBLANK(F21),NA(),SUM($D35:F35))</f>
        <v>7360</v>
      </c>
      <c r="G36" s="69">
        <f>IF(ISBLANK(G21),NA(),SUM($D35:G35))</f>
        <v>80640</v>
      </c>
      <c r="H36" s="69">
        <f>IF(ISBLANK(H21),NA(),SUM($D35:H35))</f>
        <v>120960</v>
      </c>
      <c r="I36" s="69">
        <f>IF(ISBLANK(I21),NA(),SUM($D35:I35))</f>
        <v>145920</v>
      </c>
      <c r="J36" s="69">
        <f>IF(ISBLANK(J21),NA(),SUM($D35:J35))</f>
        <v>145920</v>
      </c>
      <c r="K36" s="69">
        <f>IF(ISBLANK(K21),NA(),SUM($D35:K35))</f>
        <v>145920</v>
      </c>
      <c r="L36" s="69">
        <f>IF(ISBLANK(L21),NA(),SUM($D35:L35))</f>
        <v>145920</v>
      </c>
      <c r="M36" s="69">
        <f>IF(ISBLANK(M21),NA(),SUM($D35:M35))</f>
        <v>145920</v>
      </c>
      <c r="N36" s="69">
        <f>IF(ISBLANK(N21),NA(),SUM($D35:N35))</f>
        <v>145920</v>
      </c>
      <c r="O36" s="69">
        <f>IF(ISBLANK(O21),NA(),SUM($D35:O35))</f>
        <v>145920</v>
      </c>
      <c r="P36" s="69">
        <f>IF(ISBLANK(P21),NA(),SUM($D35:P35))</f>
        <v>145920</v>
      </c>
      <c r="Q36" s="69">
        <f>IF(ISBLANK(Q21),NA(),SUM($D35:Q35))</f>
        <v>145920</v>
      </c>
      <c r="R36" s="69">
        <f>IF(ISBLANK(R21),NA(),SUM($D35:R35))</f>
        <v>145920</v>
      </c>
      <c r="S36" s="69">
        <f>IF(ISBLANK(S21),NA(),SUM($D35:S35))</f>
        <v>145920</v>
      </c>
      <c r="T36" s="69">
        <f>IF(ISBLANK(T21),NA(),SUM($D35:T35))</f>
        <v>145920</v>
      </c>
      <c r="U36" s="69">
        <f>IF(ISBLANK(U21),NA(),SUM($D35:U35))</f>
        <v>145920</v>
      </c>
      <c r="V36" s="69">
        <f>IF(ISBLANK(V21),NA(),SUM($D35:V35))</f>
        <v>145920</v>
      </c>
      <c r="W36" s="69">
        <f>IF(ISBLANK(W21),NA(),SUM($D35:W35))</f>
        <v>145920</v>
      </c>
      <c r="X36" s="69">
        <f>IF(ISBLANK(X21),NA(),SUM($D35:X35))</f>
        <v>145920</v>
      </c>
      <c r="Y36" s="69">
        <f>IF(ISBLANK(Y21),NA(),SUM($D35:Y35))</f>
        <v>145920</v>
      </c>
      <c r="Z36" s="69">
        <f>IF(ISBLANK(Z21),NA(),SUM($D35:Z35))</f>
        <v>159360</v>
      </c>
      <c r="AA36" s="69">
        <f>IF(ISBLANK(AA21),NA(),SUM($D35:AA35))</f>
        <v>159360</v>
      </c>
      <c r="AB36" s="69">
        <f>IF(ISBLANK(AB21),NA(),SUM($D35:AB35))</f>
        <v>159360</v>
      </c>
      <c r="AC36" s="69">
        <f>IF(ISBLANK(AC21),NA(),SUM($D35:AC35))</f>
        <v>170560</v>
      </c>
    </row>
    <row r="37" spans="1:29" x14ac:dyDescent="0.2">
      <c r="A37" s="19"/>
      <c r="B37" s="19"/>
      <c r="C37" s="19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19"/>
    </row>
    <row r="38" spans="1:29" ht="15.75" x14ac:dyDescent="0.25">
      <c r="A38" s="3" t="s">
        <v>31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29" s="4" customFormat="1" ht="11.25" x14ac:dyDescent="0.2">
      <c r="A39" s="50"/>
      <c r="B39" s="50"/>
      <c r="C39" s="66" t="s">
        <v>8</v>
      </c>
      <c r="D39" s="49">
        <f>AC!D21</f>
        <v>27760</v>
      </c>
      <c r="E39" s="49">
        <f>AC!E21</f>
        <v>58208</v>
      </c>
      <c r="F39" s="49">
        <f>AC!F21</f>
        <v>84976</v>
      </c>
      <c r="G39" s="49">
        <f>AC!G21</f>
        <v>111744</v>
      </c>
      <c r="H39" s="49">
        <f>AC!H21</f>
        <v>128832</v>
      </c>
      <c r="I39" s="49">
        <f>AC!I21</f>
        <v>145920</v>
      </c>
      <c r="J39" s="49">
        <f>AC!J21</f>
        <v>145920</v>
      </c>
      <c r="K39" s="49">
        <f>AC!K21</f>
        <v>146060</v>
      </c>
      <c r="L39" s="49">
        <f>AC!L21</f>
        <v>146200</v>
      </c>
      <c r="M39" s="49">
        <f>AC!M21</f>
        <v>147140</v>
      </c>
      <c r="N39" s="49">
        <f>AC!N21</f>
        <v>148080</v>
      </c>
      <c r="O39" s="49">
        <f>AC!O21</f>
        <v>149020</v>
      </c>
      <c r="P39" s="49">
        <f>AC!P21</f>
        <v>149960</v>
      </c>
      <c r="Q39" s="49">
        <f>AC!Q21</f>
        <v>150900</v>
      </c>
      <c r="R39" s="49">
        <f>AC!R21</f>
        <v>151840</v>
      </c>
      <c r="S39" s="49">
        <f>AC!S21</f>
        <v>152780</v>
      </c>
      <c r="T39" s="49">
        <f>AC!T21</f>
        <v>153720</v>
      </c>
      <c r="U39" s="49">
        <f>AC!U21</f>
        <v>154660</v>
      </c>
      <c r="V39" s="49">
        <f>AC!V21</f>
        <v>155600</v>
      </c>
      <c r="W39" s="49">
        <f>AC!W21</f>
        <v>156540</v>
      </c>
      <c r="X39" s="49">
        <f>AC!X21</f>
        <v>157480</v>
      </c>
      <c r="Y39" s="49">
        <f>AC!Y21</f>
        <v>158420</v>
      </c>
      <c r="Z39" s="49">
        <f>AC!Z21</f>
        <v>159360</v>
      </c>
      <c r="AA39" s="49">
        <f>AC!AA21</f>
        <v>159360</v>
      </c>
      <c r="AB39" s="49">
        <f>AC!AB21</f>
        <v>164960</v>
      </c>
      <c r="AC39" s="49">
        <f>AC!AC21</f>
        <v>170560</v>
      </c>
    </row>
    <row r="40" spans="1:29" s="4" customFormat="1" ht="11.25" x14ac:dyDescent="0.2">
      <c r="A40" s="50"/>
      <c r="B40" s="50"/>
      <c r="C40" s="66" t="s">
        <v>9</v>
      </c>
      <c r="D40" s="49">
        <f>EV!D19</f>
        <v>28336</v>
      </c>
      <c r="E40" s="49">
        <f>EV!E19</f>
        <v>56672</v>
      </c>
      <c r="F40" s="49">
        <f>EV!F19</f>
        <v>81328</v>
      </c>
      <c r="G40" s="49">
        <f>EV!G19</f>
        <v>105984</v>
      </c>
      <c r="H40" s="49">
        <f>EV!H19</f>
        <v>120960</v>
      </c>
      <c r="I40" s="49">
        <f>EV!I19</f>
        <v>145920</v>
      </c>
      <c r="J40" s="49">
        <f>EV!J19</f>
        <v>145920</v>
      </c>
      <c r="K40" s="49">
        <f>EV!K19</f>
        <v>146032</v>
      </c>
      <c r="L40" s="49">
        <f>EV!L19</f>
        <v>146704</v>
      </c>
      <c r="M40" s="49">
        <f>EV!M19</f>
        <v>147376</v>
      </c>
      <c r="N40" s="49">
        <f>EV!N19</f>
        <v>148048</v>
      </c>
      <c r="O40" s="49">
        <f>EV!O19</f>
        <v>148720</v>
      </c>
      <c r="P40" s="49">
        <f>EV!P19</f>
        <v>149392</v>
      </c>
      <c r="Q40" s="49">
        <f>EV!Q19</f>
        <v>150064</v>
      </c>
      <c r="R40" s="49">
        <f>EV!R19</f>
        <v>150736</v>
      </c>
      <c r="S40" s="49">
        <f>EV!S19</f>
        <v>151408</v>
      </c>
      <c r="T40" s="49">
        <f>EV!T19</f>
        <v>152080</v>
      </c>
      <c r="U40" s="49">
        <f>EV!U19</f>
        <v>152752</v>
      </c>
      <c r="V40" s="49">
        <f>EV!V19</f>
        <v>153424</v>
      </c>
      <c r="W40" s="49">
        <f>EV!W19</f>
        <v>154096</v>
      </c>
      <c r="X40" s="49">
        <f>EV!X19</f>
        <v>154768</v>
      </c>
      <c r="Y40" s="49">
        <f>EV!Y19</f>
        <v>155440</v>
      </c>
      <c r="Z40" s="49">
        <f>EV!Z19</f>
        <v>159360</v>
      </c>
      <c r="AA40" s="49">
        <f>EV!AA19</f>
        <v>162720</v>
      </c>
      <c r="AB40" s="49">
        <f>EV!AB19</f>
        <v>166080</v>
      </c>
      <c r="AC40" s="49">
        <f>EV!AC19</f>
        <v>170560</v>
      </c>
    </row>
    <row r="41" spans="1:29" x14ac:dyDescent="0.2">
      <c r="A41" s="19"/>
      <c r="B41" s="19"/>
      <c r="C41" s="19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19"/>
    </row>
    <row r="42" spans="1:29" ht="15.75" x14ac:dyDescent="0.25">
      <c r="A42" s="3" t="s">
        <v>18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29" x14ac:dyDescent="0.2">
      <c r="C43" s="10" t="s">
        <v>12</v>
      </c>
      <c r="D43" s="51">
        <f>IF(AND(ISBLANK(D39),ISBLANK(D40))," - ",D40-D39)</f>
        <v>576</v>
      </c>
      <c r="E43" s="51">
        <f t="shared" ref="E43:AC43" si="3">IF(AND(ISBLANK(E39),ISBLANK(E40))," - ",E40-E39)</f>
        <v>-1536</v>
      </c>
      <c r="F43" s="51">
        <f t="shared" si="3"/>
        <v>-3648</v>
      </c>
      <c r="G43" s="51">
        <f t="shared" si="3"/>
        <v>-5760</v>
      </c>
      <c r="H43" s="51">
        <f t="shared" si="3"/>
        <v>-7872</v>
      </c>
      <c r="I43" s="51">
        <f t="shared" si="3"/>
        <v>0</v>
      </c>
      <c r="J43" s="51">
        <f t="shared" si="3"/>
        <v>0</v>
      </c>
      <c r="K43" s="51">
        <f t="shared" si="3"/>
        <v>-28</v>
      </c>
      <c r="L43" s="51">
        <f t="shared" si="3"/>
        <v>504</v>
      </c>
      <c r="M43" s="51">
        <f t="shared" si="3"/>
        <v>236</v>
      </c>
      <c r="N43" s="51">
        <f t="shared" si="3"/>
        <v>-32</v>
      </c>
      <c r="O43" s="51">
        <f t="shared" si="3"/>
        <v>-300</v>
      </c>
      <c r="P43" s="51">
        <f t="shared" si="3"/>
        <v>-568</v>
      </c>
      <c r="Q43" s="51">
        <f t="shared" si="3"/>
        <v>-836</v>
      </c>
      <c r="R43" s="51">
        <f t="shared" si="3"/>
        <v>-1104</v>
      </c>
      <c r="S43" s="51">
        <f t="shared" si="3"/>
        <v>-1372</v>
      </c>
      <c r="T43" s="51">
        <f t="shared" si="3"/>
        <v>-1640</v>
      </c>
      <c r="U43" s="51">
        <f t="shared" si="3"/>
        <v>-1908</v>
      </c>
      <c r="V43" s="51">
        <f t="shared" si="3"/>
        <v>-2176</v>
      </c>
      <c r="W43" s="51">
        <f t="shared" si="3"/>
        <v>-2444</v>
      </c>
      <c r="X43" s="51">
        <f t="shared" si="3"/>
        <v>-2712</v>
      </c>
      <c r="Y43" s="51">
        <f t="shared" si="3"/>
        <v>-2980</v>
      </c>
      <c r="Z43" s="51">
        <f t="shared" si="3"/>
        <v>0</v>
      </c>
      <c r="AA43" s="51">
        <f t="shared" si="3"/>
        <v>3360</v>
      </c>
      <c r="AB43" s="51">
        <f t="shared" si="3"/>
        <v>1120</v>
      </c>
      <c r="AC43" s="51">
        <f t="shared" si="3"/>
        <v>0</v>
      </c>
    </row>
    <row r="44" spans="1:29" x14ac:dyDescent="0.2">
      <c r="C44" s="10" t="s">
        <v>11</v>
      </c>
      <c r="D44" s="51">
        <f>IF(AND(ISBLANK(D39),ISBLANK(D40))," - ",D40-D36)</f>
        <v>22576</v>
      </c>
      <c r="E44" s="51">
        <f t="shared" ref="E44:AC44" si="4">IF(AND(ISBLANK(E39),ISBLANK(E40))," - ",E40-E36)</f>
        <v>49312</v>
      </c>
      <c r="F44" s="51">
        <f t="shared" si="4"/>
        <v>73968</v>
      </c>
      <c r="G44" s="51">
        <f t="shared" si="4"/>
        <v>25344</v>
      </c>
      <c r="H44" s="51">
        <f t="shared" si="4"/>
        <v>0</v>
      </c>
      <c r="I44" s="51">
        <f t="shared" si="4"/>
        <v>0</v>
      </c>
      <c r="J44" s="51">
        <f t="shared" si="4"/>
        <v>0</v>
      </c>
      <c r="K44" s="51">
        <f t="shared" si="4"/>
        <v>112</v>
      </c>
      <c r="L44" s="51">
        <f t="shared" si="4"/>
        <v>784</v>
      </c>
      <c r="M44" s="51">
        <f t="shared" si="4"/>
        <v>1456</v>
      </c>
      <c r="N44" s="51">
        <f t="shared" si="4"/>
        <v>2128</v>
      </c>
      <c r="O44" s="51">
        <f t="shared" si="4"/>
        <v>2800</v>
      </c>
      <c r="P44" s="51">
        <f t="shared" si="4"/>
        <v>3472</v>
      </c>
      <c r="Q44" s="51">
        <f t="shared" si="4"/>
        <v>4144</v>
      </c>
      <c r="R44" s="51">
        <f t="shared" si="4"/>
        <v>4816</v>
      </c>
      <c r="S44" s="51">
        <f t="shared" si="4"/>
        <v>5488</v>
      </c>
      <c r="T44" s="51">
        <f t="shared" si="4"/>
        <v>6160</v>
      </c>
      <c r="U44" s="51">
        <f t="shared" si="4"/>
        <v>6832</v>
      </c>
      <c r="V44" s="51">
        <f t="shared" si="4"/>
        <v>7504</v>
      </c>
      <c r="W44" s="51">
        <f t="shared" si="4"/>
        <v>8176</v>
      </c>
      <c r="X44" s="51">
        <f t="shared" si="4"/>
        <v>8848</v>
      </c>
      <c r="Y44" s="51">
        <f t="shared" si="4"/>
        <v>9520</v>
      </c>
      <c r="Z44" s="51">
        <f t="shared" si="4"/>
        <v>0</v>
      </c>
      <c r="AA44" s="51">
        <f t="shared" si="4"/>
        <v>3360</v>
      </c>
      <c r="AB44" s="51">
        <f t="shared" si="4"/>
        <v>6720</v>
      </c>
      <c r="AC44" s="51">
        <f t="shared" si="4"/>
        <v>0</v>
      </c>
    </row>
    <row r="45" spans="1:29" x14ac:dyDescent="0.2">
      <c r="C45" s="10" t="s">
        <v>13</v>
      </c>
      <c r="D45" s="52">
        <f>IF(AND(ISBLANK(D39),ISBLANK(D40))," - ",D40/D39)</f>
        <v>1.0207492795389048</v>
      </c>
      <c r="E45" s="52">
        <f t="shared" ref="E45:AC45" si="5">IF(AND(ISBLANK(E39),ISBLANK(E40))," - ",E40/E39)</f>
        <v>0.97361187465640464</v>
      </c>
      <c r="F45" s="52">
        <f t="shared" si="5"/>
        <v>0.9570702315948032</v>
      </c>
      <c r="G45" s="52">
        <f t="shared" si="5"/>
        <v>0.94845360824742264</v>
      </c>
      <c r="H45" s="52">
        <f t="shared" si="5"/>
        <v>0.93889716840536508</v>
      </c>
      <c r="I45" s="52">
        <f t="shared" si="5"/>
        <v>1</v>
      </c>
      <c r="J45" s="52">
        <f t="shared" si="5"/>
        <v>1</v>
      </c>
      <c r="K45" s="52">
        <f t="shared" si="5"/>
        <v>0.99980829795974258</v>
      </c>
      <c r="L45" s="52">
        <f t="shared" si="5"/>
        <v>1.0034473324213407</v>
      </c>
      <c r="M45" s="52">
        <f t="shared" si="5"/>
        <v>1.0016039146391191</v>
      </c>
      <c r="N45" s="52">
        <f t="shared" si="5"/>
        <v>0.99978390059427336</v>
      </c>
      <c r="O45" s="52">
        <f t="shared" si="5"/>
        <v>0.99798684740303312</v>
      </c>
      <c r="P45" s="52">
        <f t="shared" si="5"/>
        <v>0.99621232328620968</v>
      </c>
      <c r="Q45" s="52">
        <f t="shared" si="5"/>
        <v>0.99445990722332667</v>
      </c>
      <c r="R45" s="52">
        <f t="shared" si="5"/>
        <v>0.99272918861959958</v>
      </c>
      <c r="S45" s="52">
        <f t="shared" si="5"/>
        <v>0.99101976698520744</v>
      </c>
      <c r="T45" s="52">
        <f t="shared" si="5"/>
        <v>0.98933125162633362</v>
      </c>
      <c r="U45" s="52">
        <f t="shared" si="5"/>
        <v>0.98766326134747184</v>
      </c>
      <c r="V45" s="52">
        <f t="shared" si="5"/>
        <v>0.98601542416452437</v>
      </c>
      <c r="W45" s="52">
        <f t="shared" si="5"/>
        <v>0.98438737702823564</v>
      </c>
      <c r="X45" s="52">
        <f t="shared" si="5"/>
        <v>0.98277876555753108</v>
      </c>
      <c r="Y45" s="52">
        <f t="shared" si="5"/>
        <v>0.98118924378235073</v>
      </c>
      <c r="Z45" s="52">
        <f t="shared" si="5"/>
        <v>1</v>
      </c>
      <c r="AA45" s="52">
        <f t="shared" si="5"/>
        <v>1.0210843373493976</v>
      </c>
      <c r="AB45" s="52">
        <f t="shared" si="5"/>
        <v>1.0067895247332688</v>
      </c>
      <c r="AC45" s="52">
        <f t="shared" si="5"/>
        <v>1</v>
      </c>
    </row>
    <row r="46" spans="1:29" x14ac:dyDescent="0.2">
      <c r="C46" s="10" t="s">
        <v>14</v>
      </c>
      <c r="D46" s="52">
        <f>IF(AND(ISBLANK(D39),ISBLANK(D40))," - ",D40/D36)</f>
        <v>4.9194444444444443</v>
      </c>
      <c r="E46" s="52">
        <f t="shared" ref="E46:AC46" si="6">IF(AND(ISBLANK(E39),ISBLANK(E40))," - ",E40/E36)</f>
        <v>7.7</v>
      </c>
      <c r="F46" s="52">
        <f t="shared" si="6"/>
        <v>11.05</v>
      </c>
      <c r="G46" s="52">
        <f t="shared" si="6"/>
        <v>1.3142857142857143</v>
      </c>
      <c r="H46" s="52">
        <f t="shared" si="6"/>
        <v>1</v>
      </c>
      <c r="I46" s="52">
        <f t="shared" si="6"/>
        <v>1</v>
      </c>
      <c r="J46" s="52">
        <f t="shared" si="6"/>
        <v>1</v>
      </c>
      <c r="K46" s="52">
        <f t="shared" si="6"/>
        <v>1.0007675438596491</v>
      </c>
      <c r="L46" s="52">
        <f t="shared" si="6"/>
        <v>1.0053728070175438</v>
      </c>
      <c r="M46" s="52">
        <f t="shared" si="6"/>
        <v>1.0099780701754386</v>
      </c>
      <c r="N46" s="52">
        <f t="shared" si="6"/>
        <v>1.0145833333333334</v>
      </c>
      <c r="O46" s="52">
        <f t="shared" si="6"/>
        <v>1.0191885964912282</v>
      </c>
      <c r="P46" s="52">
        <f t="shared" si="6"/>
        <v>1.0237938596491227</v>
      </c>
      <c r="Q46" s="52">
        <f t="shared" si="6"/>
        <v>1.0283991228070175</v>
      </c>
      <c r="R46" s="52">
        <f t="shared" si="6"/>
        <v>1.0330043859649123</v>
      </c>
      <c r="S46" s="52">
        <f t="shared" si="6"/>
        <v>1.0376096491228071</v>
      </c>
      <c r="T46" s="52">
        <f t="shared" si="6"/>
        <v>1.0422149122807018</v>
      </c>
      <c r="U46" s="52">
        <f t="shared" si="6"/>
        <v>1.0468201754385964</v>
      </c>
      <c r="V46" s="52">
        <f t="shared" si="6"/>
        <v>1.0514254385964912</v>
      </c>
      <c r="W46" s="52">
        <f t="shared" si="6"/>
        <v>1.056030701754386</v>
      </c>
      <c r="X46" s="52">
        <f t="shared" si="6"/>
        <v>1.0606359649122807</v>
      </c>
      <c r="Y46" s="52">
        <f t="shared" si="6"/>
        <v>1.0652412280701755</v>
      </c>
      <c r="Z46" s="52">
        <f t="shared" si="6"/>
        <v>1</v>
      </c>
      <c r="AA46" s="52">
        <f t="shared" si="6"/>
        <v>1.0210843373493976</v>
      </c>
      <c r="AB46" s="52">
        <f t="shared" si="6"/>
        <v>1.0421686746987953</v>
      </c>
      <c r="AC46" s="52">
        <f t="shared" si="6"/>
        <v>1</v>
      </c>
    </row>
    <row r="47" spans="1:29" x14ac:dyDescent="0.2">
      <c r="C47" s="10" t="s">
        <v>16</v>
      </c>
      <c r="D47" s="53">
        <f>IF(AND(ISBLANK(D39),ISBLANK(D40))," - ",$C$35/D45)</f>
        <v>167092.94184076795</v>
      </c>
      <c r="E47" s="53">
        <f t="shared" ref="E47:AC47" si="7">IF(AND(ISBLANK(E39),ISBLANK(E40))," - ",$C$35/E45)</f>
        <v>175182.74421230942</v>
      </c>
      <c r="F47" s="53">
        <f t="shared" si="7"/>
        <v>178210.53708439899</v>
      </c>
      <c r="G47" s="53">
        <f t="shared" si="7"/>
        <v>179829.56521739133</v>
      </c>
      <c r="H47" s="53">
        <f t="shared" si="7"/>
        <v>181659.93650793651</v>
      </c>
      <c r="I47" s="53">
        <f t="shared" si="7"/>
        <v>170560</v>
      </c>
      <c r="J47" s="53">
        <f t="shared" si="7"/>
        <v>170560</v>
      </c>
      <c r="K47" s="53">
        <f t="shared" si="7"/>
        <v>170592.70296921223</v>
      </c>
      <c r="L47" s="53">
        <f t="shared" si="7"/>
        <v>169974.04297088014</v>
      </c>
      <c r="M47" s="53">
        <f t="shared" si="7"/>
        <v>170286.87438931712</v>
      </c>
      <c r="N47" s="53">
        <f t="shared" si="7"/>
        <v>170596.86588133578</v>
      </c>
      <c r="O47" s="53">
        <f t="shared" si="7"/>
        <v>170904.05594405596</v>
      </c>
      <c r="P47" s="53">
        <f t="shared" si="7"/>
        <v>171208.48238192138</v>
      </c>
      <c r="Q47" s="53">
        <f t="shared" si="7"/>
        <v>171510.18232220921</v>
      </c>
      <c r="R47" s="53">
        <f t="shared" si="7"/>
        <v>171809.1922301242</v>
      </c>
      <c r="S47" s="53">
        <f t="shared" si="7"/>
        <v>172105.54792349151</v>
      </c>
      <c r="T47" s="53">
        <f t="shared" si="7"/>
        <v>172399.28458705943</v>
      </c>
      <c r="U47" s="53">
        <f t="shared" si="7"/>
        <v>172690.43678642507</v>
      </c>
      <c r="V47" s="53">
        <f t="shared" si="7"/>
        <v>172979.03848159351</v>
      </c>
      <c r="W47" s="53">
        <f t="shared" si="7"/>
        <v>173265.12304018275</v>
      </c>
      <c r="X47" s="53">
        <f t="shared" si="7"/>
        <v>173548.7232502843</v>
      </c>
      <c r="Y47" s="53">
        <f t="shared" si="7"/>
        <v>173829.87133299021</v>
      </c>
      <c r="Z47" s="53">
        <f t="shared" si="7"/>
        <v>170560</v>
      </c>
      <c r="AA47" s="53">
        <f t="shared" si="7"/>
        <v>167038.11209439527</v>
      </c>
      <c r="AB47" s="53">
        <f t="shared" si="7"/>
        <v>169409.78805394989</v>
      </c>
      <c r="AC47" s="53">
        <f t="shared" si="7"/>
        <v>170560</v>
      </c>
    </row>
  </sheetData>
  <mergeCells count="3">
    <mergeCell ref="C5:D5"/>
    <mergeCell ref="C7:D7"/>
    <mergeCell ref="B10:E18"/>
  </mergeCells>
  <phoneticPr fontId="4" type="noConversion"/>
  <conditionalFormatting sqref="D45:AC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AC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pageMargins left="0.5" right="0.5" top="0.25" bottom="0.5" header="0.5" footer="0.25"/>
  <pageSetup scale="90" orientation="landscape" r:id="rId1"/>
  <headerFooter scaleWithDoc="0">
    <oddFooter>&amp;L&amp;8&amp;K01+049http://www.vertex42.com/ExcelTemplates/earned-value-management.html&amp;R&amp;8&amp;K01+049EVM Template © 2012 Vertex42 LLC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"/>
  <sheetViews>
    <sheetView showGridLines="0" workbookViewId="0">
      <selection activeCell="B24" sqref="B24"/>
    </sheetView>
  </sheetViews>
  <sheetFormatPr defaultRowHeight="12.75" x14ac:dyDescent="0.2"/>
  <cols>
    <col min="1" max="1" width="6.5703125" customWidth="1"/>
    <col min="2" max="2" width="25.28515625" bestFit="1" customWidth="1"/>
    <col min="3" max="3" width="6.42578125" style="4" customWidth="1"/>
    <col min="4" max="6" width="6" bestFit="1" customWidth="1"/>
    <col min="7" max="29" width="6.7109375" bestFit="1" customWidth="1"/>
  </cols>
  <sheetData>
    <row r="1" spans="1:29" ht="20.25" x14ac:dyDescent="0.3">
      <c r="A1" s="18" t="s">
        <v>25</v>
      </c>
    </row>
    <row r="2" spans="1:29" ht="15.75" x14ac:dyDescent="0.25">
      <c r="A2" s="9"/>
      <c r="B2" s="2"/>
      <c r="C2" s="55"/>
      <c r="D2" s="2"/>
      <c r="E2" s="2"/>
      <c r="F2" s="2"/>
      <c r="G2" s="2"/>
    </row>
    <row r="4" spans="1:29" ht="18" x14ac:dyDescent="0.25">
      <c r="A4" s="9" t="s">
        <v>9</v>
      </c>
      <c r="B4" s="2"/>
      <c r="C4" s="55"/>
      <c r="D4" s="7"/>
      <c r="E4" s="2"/>
      <c r="F4" s="2"/>
      <c r="G4" s="2"/>
      <c r="O4" s="15"/>
    </row>
    <row r="5" spans="1:29" x14ac:dyDescent="0.2">
      <c r="A5" s="45" t="s">
        <v>2</v>
      </c>
      <c r="B5" s="46" t="s">
        <v>0</v>
      </c>
      <c r="C5" s="56" t="s">
        <v>15</v>
      </c>
      <c r="D5" s="54">
        <v>42430</v>
      </c>
      <c r="E5" s="54">
        <v>42461</v>
      </c>
      <c r="F5" s="54">
        <v>42491</v>
      </c>
      <c r="G5" s="54">
        <v>42522</v>
      </c>
      <c r="H5" s="54">
        <v>42552</v>
      </c>
      <c r="I5" s="54">
        <v>42583</v>
      </c>
      <c r="J5" s="54">
        <v>42614</v>
      </c>
      <c r="K5" s="54">
        <v>42644</v>
      </c>
      <c r="L5" s="54">
        <v>42675</v>
      </c>
      <c r="M5" s="54">
        <v>42705</v>
      </c>
      <c r="N5" s="54">
        <v>42736</v>
      </c>
      <c r="O5" s="54">
        <v>42767</v>
      </c>
      <c r="P5" s="54">
        <v>42795</v>
      </c>
      <c r="Q5" s="54">
        <v>42826</v>
      </c>
      <c r="R5" s="54">
        <v>42856</v>
      </c>
      <c r="S5" s="54">
        <v>42887</v>
      </c>
      <c r="T5" s="54">
        <v>42917</v>
      </c>
      <c r="U5" s="54">
        <v>42948</v>
      </c>
      <c r="V5" s="54">
        <v>42979</v>
      </c>
      <c r="W5" s="54">
        <v>43009</v>
      </c>
      <c r="X5" s="54">
        <v>43040</v>
      </c>
      <c r="Y5" s="54">
        <v>43070</v>
      </c>
      <c r="Z5" s="54">
        <v>43101</v>
      </c>
      <c r="AA5" s="54">
        <v>43132</v>
      </c>
      <c r="AB5" s="54">
        <v>43160</v>
      </c>
      <c r="AC5" s="54">
        <v>43191</v>
      </c>
    </row>
    <row r="6" spans="1:29" x14ac:dyDescent="0.2">
      <c r="A6" s="12">
        <f>IF(ISBLANK(Report!A22)," - ",Report!A22)</f>
        <v>1</v>
      </c>
      <c r="B6" s="4" t="str">
        <f>IF(ISBLANK(Report!B22)," - ",Report!B22)</f>
        <v>CANTEEN Re-visit drawing and BQ</v>
      </c>
      <c r="C6" s="59">
        <f>Report!C22</f>
        <v>6720</v>
      </c>
      <c r="D6" s="60">
        <v>0.5</v>
      </c>
      <c r="E6" s="60">
        <v>1</v>
      </c>
      <c r="F6" s="60">
        <v>1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0">
        <v>1</v>
      </c>
      <c r="M6" s="60">
        <v>1</v>
      </c>
      <c r="N6" s="60">
        <v>1</v>
      </c>
      <c r="O6" s="60">
        <v>1</v>
      </c>
      <c r="P6" s="60">
        <v>1</v>
      </c>
      <c r="Q6" s="60">
        <v>1</v>
      </c>
      <c r="R6" s="60">
        <v>1</v>
      </c>
      <c r="S6" s="60">
        <v>1</v>
      </c>
      <c r="T6" s="60">
        <v>1</v>
      </c>
      <c r="U6" s="60">
        <v>1</v>
      </c>
      <c r="V6" s="60">
        <v>1</v>
      </c>
      <c r="W6" s="60">
        <v>1</v>
      </c>
      <c r="X6" s="60">
        <v>1</v>
      </c>
      <c r="Y6" s="60">
        <v>1</v>
      </c>
      <c r="Z6" s="60">
        <v>1</v>
      </c>
      <c r="AA6" s="60">
        <v>1</v>
      </c>
      <c r="AB6" s="60">
        <v>1</v>
      </c>
      <c r="AC6" s="60">
        <v>1</v>
      </c>
    </row>
    <row r="7" spans="1:29" x14ac:dyDescent="0.2">
      <c r="A7" s="12">
        <f>IF(ISBLANK(Report!A23)," - ",Report!A23)</f>
        <v>2</v>
      </c>
      <c r="B7" s="4" t="str">
        <f>IF(ISBLANK(Report!B23)," - ",Report!B23)</f>
        <v>CANTEEN FARMC and LOA</v>
      </c>
      <c r="C7" s="59">
        <f>Report!C23</f>
        <v>640</v>
      </c>
      <c r="D7" s="60">
        <v>0.5</v>
      </c>
      <c r="E7" s="60">
        <v>1</v>
      </c>
      <c r="F7" s="60">
        <v>1</v>
      </c>
      <c r="G7" s="60">
        <v>1</v>
      </c>
      <c r="H7" s="60">
        <v>1</v>
      </c>
      <c r="I7" s="60">
        <v>1</v>
      </c>
      <c r="J7" s="60">
        <v>1</v>
      </c>
      <c r="K7" s="60">
        <v>1</v>
      </c>
      <c r="L7" s="60">
        <v>1</v>
      </c>
      <c r="M7" s="60">
        <v>1</v>
      </c>
      <c r="N7" s="60">
        <v>1</v>
      </c>
      <c r="O7" s="60">
        <v>1</v>
      </c>
      <c r="P7" s="60">
        <v>1</v>
      </c>
      <c r="Q7" s="60">
        <v>1</v>
      </c>
      <c r="R7" s="60">
        <v>1</v>
      </c>
      <c r="S7" s="60">
        <v>1</v>
      </c>
      <c r="T7" s="60">
        <v>1</v>
      </c>
      <c r="U7" s="60">
        <v>1</v>
      </c>
      <c r="V7" s="60">
        <v>1</v>
      </c>
      <c r="W7" s="60">
        <v>1</v>
      </c>
      <c r="X7" s="60">
        <v>1</v>
      </c>
      <c r="Y7" s="60">
        <v>1</v>
      </c>
      <c r="Z7" s="60">
        <v>1</v>
      </c>
      <c r="AA7" s="60">
        <v>1</v>
      </c>
      <c r="AB7" s="60">
        <v>1</v>
      </c>
      <c r="AC7" s="60">
        <v>1</v>
      </c>
    </row>
    <row r="8" spans="1:29" x14ac:dyDescent="0.2">
      <c r="A8" s="12">
        <f>IF(ISBLANK(Report!A24)," - ",Report!A24)</f>
        <v>3</v>
      </c>
      <c r="B8" s="4" t="str">
        <f>IF(ISBLANK(Report!B24)," - ",Report!B24)</f>
        <v>CANTEEN Kick Off Meeting</v>
      </c>
      <c r="C8" s="59">
        <f>Report!C24</f>
        <v>4480</v>
      </c>
      <c r="D8" s="60">
        <v>0.25</v>
      </c>
      <c r="E8" s="60">
        <v>0.5</v>
      </c>
      <c r="F8" s="60">
        <v>0.75</v>
      </c>
      <c r="G8" s="60">
        <v>1</v>
      </c>
      <c r="H8" s="60">
        <v>1</v>
      </c>
      <c r="I8" s="60">
        <v>1</v>
      </c>
      <c r="J8" s="60">
        <v>1</v>
      </c>
      <c r="K8" s="60">
        <v>1</v>
      </c>
      <c r="L8" s="60">
        <v>1</v>
      </c>
      <c r="M8" s="60">
        <v>1</v>
      </c>
      <c r="N8" s="60">
        <v>1</v>
      </c>
      <c r="O8" s="60">
        <v>1</v>
      </c>
      <c r="P8" s="60">
        <v>1</v>
      </c>
      <c r="Q8" s="60">
        <v>1</v>
      </c>
      <c r="R8" s="60">
        <v>1</v>
      </c>
      <c r="S8" s="60">
        <v>1</v>
      </c>
      <c r="T8" s="60">
        <v>1</v>
      </c>
      <c r="U8" s="60">
        <v>1</v>
      </c>
      <c r="V8" s="60">
        <v>1</v>
      </c>
      <c r="W8" s="60">
        <v>1</v>
      </c>
      <c r="X8" s="60">
        <v>1</v>
      </c>
      <c r="Y8" s="60">
        <v>1</v>
      </c>
      <c r="Z8" s="60">
        <v>1</v>
      </c>
      <c r="AA8" s="60">
        <v>1</v>
      </c>
      <c r="AB8" s="60">
        <v>1</v>
      </c>
      <c r="AC8" s="60">
        <v>1</v>
      </c>
    </row>
    <row r="9" spans="1:29" x14ac:dyDescent="0.2">
      <c r="A9" s="12">
        <f>IF(ISBLANK(Report!A25)," - ",Report!A25)</f>
        <v>4</v>
      </c>
      <c r="B9" s="4" t="str">
        <f>IF(ISBLANK(Report!B25)," - ",Report!B25)</f>
        <v>CANTEEN Work Schedule</v>
      </c>
      <c r="C9" s="59">
        <f>Report!C25</f>
        <v>15680</v>
      </c>
      <c r="D9" s="60">
        <v>0.25</v>
      </c>
      <c r="E9" s="60">
        <v>0.5</v>
      </c>
      <c r="F9" s="60">
        <v>0.75</v>
      </c>
      <c r="G9" s="60">
        <v>1</v>
      </c>
      <c r="H9" s="60">
        <v>1</v>
      </c>
      <c r="I9" s="60">
        <v>1</v>
      </c>
      <c r="J9" s="60">
        <v>1</v>
      </c>
      <c r="K9" s="60">
        <v>1</v>
      </c>
      <c r="L9" s="60">
        <v>1</v>
      </c>
      <c r="M9" s="60">
        <v>1</v>
      </c>
      <c r="N9" s="60">
        <v>1</v>
      </c>
      <c r="O9" s="60">
        <v>1</v>
      </c>
      <c r="P9" s="60">
        <v>1</v>
      </c>
      <c r="Q9" s="60">
        <v>1</v>
      </c>
      <c r="R9" s="60">
        <v>1</v>
      </c>
      <c r="S9" s="60">
        <v>1</v>
      </c>
      <c r="T9" s="60">
        <v>1</v>
      </c>
      <c r="U9" s="60">
        <v>1</v>
      </c>
      <c r="V9" s="60">
        <v>1</v>
      </c>
      <c r="W9" s="60">
        <v>1</v>
      </c>
      <c r="X9" s="60">
        <v>1</v>
      </c>
      <c r="Y9" s="60">
        <v>1</v>
      </c>
      <c r="Z9" s="60">
        <v>1</v>
      </c>
      <c r="AA9" s="60">
        <v>1</v>
      </c>
      <c r="AB9" s="60">
        <v>1</v>
      </c>
      <c r="AC9" s="60">
        <v>1</v>
      </c>
    </row>
    <row r="10" spans="1:29" x14ac:dyDescent="0.2">
      <c r="A10" s="12">
        <f>IF(ISBLANK(Report!A26)," - ",Report!A26)</f>
        <v>5</v>
      </c>
      <c r="B10" s="4" t="str">
        <f>IF(ISBLANK(Report!B26)," - ",Report!B26)</f>
        <v>CANTEEN Insurance</v>
      </c>
      <c r="C10" s="59">
        <f>Report!C26</f>
        <v>8960</v>
      </c>
      <c r="D10" s="60">
        <v>0.25</v>
      </c>
      <c r="E10" s="60">
        <v>0.5</v>
      </c>
      <c r="F10" s="60">
        <v>0.75</v>
      </c>
      <c r="G10" s="60">
        <v>1</v>
      </c>
      <c r="H10" s="60">
        <v>1</v>
      </c>
      <c r="I10" s="60">
        <v>1</v>
      </c>
      <c r="J10" s="60">
        <v>1</v>
      </c>
      <c r="K10" s="60">
        <v>1</v>
      </c>
      <c r="L10" s="60">
        <v>1</v>
      </c>
      <c r="M10" s="60">
        <v>1</v>
      </c>
      <c r="N10" s="60">
        <v>1</v>
      </c>
      <c r="O10" s="60">
        <v>1</v>
      </c>
      <c r="P10" s="60">
        <v>1</v>
      </c>
      <c r="Q10" s="60">
        <v>1</v>
      </c>
      <c r="R10" s="60">
        <v>1</v>
      </c>
      <c r="S10" s="60">
        <v>1</v>
      </c>
      <c r="T10" s="60">
        <v>1</v>
      </c>
      <c r="U10" s="60">
        <v>1</v>
      </c>
      <c r="V10" s="60">
        <v>1</v>
      </c>
      <c r="W10" s="60">
        <v>1</v>
      </c>
      <c r="X10" s="60">
        <v>1</v>
      </c>
      <c r="Y10" s="60">
        <v>1</v>
      </c>
      <c r="Z10" s="60">
        <v>1</v>
      </c>
      <c r="AA10" s="60">
        <v>1</v>
      </c>
      <c r="AB10" s="60">
        <v>1</v>
      </c>
      <c r="AC10" s="60">
        <v>1</v>
      </c>
    </row>
    <row r="11" spans="1:29" x14ac:dyDescent="0.2">
      <c r="A11" s="12">
        <f>IF(ISBLANK(Report!A27)," - ",Report!A27)</f>
        <v>6</v>
      </c>
      <c r="B11" s="4" t="str">
        <f>IF(ISBLANK(Report!B27)," - ",Report!B27)</f>
        <v>CANTEEN Mobilisation</v>
      </c>
      <c r="C11" s="59">
        <f>Report!C27</f>
        <v>9600</v>
      </c>
      <c r="D11" s="60">
        <v>0.25</v>
      </c>
      <c r="E11" s="60">
        <v>0.5</v>
      </c>
      <c r="F11" s="60">
        <v>0.75</v>
      </c>
      <c r="G11" s="60">
        <v>1</v>
      </c>
      <c r="H11" s="60">
        <v>1</v>
      </c>
      <c r="I11" s="60">
        <v>1</v>
      </c>
      <c r="J11" s="60">
        <v>1</v>
      </c>
      <c r="K11" s="60">
        <v>1</v>
      </c>
      <c r="L11" s="60">
        <v>1</v>
      </c>
      <c r="M11" s="60">
        <v>1</v>
      </c>
      <c r="N11" s="60">
        <v>1</v>
      </c>
      <c r="O11" s="60">
        <v>1</v>
      </c>
      <c r="P11" s="60">
        <v>1</v>
      </c>
      <c r="Q11" s="60">
        <v>1</v>
      </c>
      <c r="R11" s="60">
        <v>1</v>
      </c>
      <c r="S11" s="60">
        <v>1</v>
      </c>
      <c r="T11" s="60">
        <v>1</v>
      </c>
      <c r="U11" s="60">
        <v>1</v>
      </c>
      <c r="V11" s="60">
        <v>1</v>
      </c>
      <c r="W11" s="60">
        <v>1</v>
      </c>
      <c r="X11" s="60">
        <v>1</v>
      </c>
      <c r="Y11" s="60">
        <v>1</v>
      </c>
      <c r="Z11" s="60">
        <v>1</v>
      </c>
      <c r="AA11" s="60">
        <v>1</v>
      </c>
      <c r="AB11" s="60">
        <v>1</v>
      </c>
      <c r="AC11" s="60">
        <v>1</v>
      </c>
    </row>
    <row r="12" spans="1:29" x14ac:dyDescent="0.2">
      <c r="A12" s="12">
        <f>IF(ISBLANK(Report!A28)," - ",Report!A28)</f>
        <v>7</v>
      </c>
      <c r="B12" s="4" t="str">
        <f>IF(ISBLANK(Report!B28)," - ",Report!B28)</f>
        <v>CANTEEN Construction</v>
      </c>
      <c r="C12" s="59">
        <f>Report!C28</f>
        <v>86400</v>
      </c>
      <c r="D12" s="60">
        <v>0.15</v>
      </c>
      <c r="E12" s="60">
        <v>0.3</v>
      </c>
      <c r="F12" s="60">
        <v>0.45</v>
      </c>
      <c r="G12" s="60">
        <v>0.6</v>
      </c>
      <c r="H12" s="60">
        <v>0.75</v>
      </c>
      <c r="I12" s="60">
        <v>1</v>
      </c>
      <c r="J12" s="60">
        <v>1</v>
      </c>
      <c r="K12" s="60">
        <v>1</v>
      </c>
      <c r="L12" s="60">
        <v>1</v>
      </c>
      <c r="M12" s="60">
        <v>1</v>
      </c>
      <c r="N12" s="60">
        <v>1</v>
      </c>
      <c r="O12" s="60">
        <v>1</v>
      </c>
      <c r="P12" s="60">
        <v>1</v>
      </c>
      <c r="Q12" s="60">
        <v>1</v>
      </c>
      <c r="R12" s="60">
        <v>1</v>
      </c>
      <c r="S12" s="60">
        <v>1</v>
      </c>
      <c r="T12" s="60">
        <v>1</v>
      </c>
      <c r="U12" s="60">
        <v>1</v>
      </c>
      <c r="V12" s="60">
        <v>1</v>
      </c>
      <c r="W12" s="60">
        <v>1</v>
      </c>
      <c r="X12" s="60">
        <v>1</v>
      </c>
      <c r="Y12" s="60">
        <v>1</v>
      </c>
      <c r="Z12" s="60">
        <v>1</v>
      </c>
      <c r="AA12" s="60">
        <v>1</v>
      </c>
      <c r="AB12" s="60">
        <v>1</v>
      </c>
      <c r="AC12" s="60">
        <v>1</v>
      </c>
    </row>
    <row r="13" spans="1:29" x14ac:dyDescent="0.2">
      <c r="A13" s="12">
        <f>IF(ISBLANK(Report!A29)," - ",Report!A29)</f>
        <v>8</v>
      </c>
      <c r="B13" s="4" t="str">
        <f>IF(ISBLANK(Report!B29)," - ",Report!B29)</f>
        <v>CANTEEN Completion join inspection</v>
      </c>
      <c r="C13" s="59">
        <f>Report!C29</f>
        <v>2240</v>
      </c>
      <c r="D13" s="60">
        <v>0.15</v>
      </c>
      <c r="E13" s="60">
        <v>0.3</v>
      </c>
      <c r="F13" s="60">
        <v>0.45</v>
      </c>
      <c r="G13" s="60">
        <v>0.6</v>
      </c>
      <c r="H13" s="60">
        <v>0.75</v>
      </c>
      <c r="I13" s="60">
        <v>1</v>
      </c>
      <c r="J13" s="60">
        <v>1</v>
      </c>
      <c r="K13" s="60">
        <v>1</v>
      </c>
      <c r="L13" s="60">
        <v>1</v>
      </c>
      <c r="M13" s="60">
        <v>1</v>
      </c>
      <c r="N13" s="60">
        <v>1</v>
      </c>
      <c r="O13" s="60">
        <v>1</v>
      </c>
      <c r="P13" s="60">
        <v>1</v>
      </c>
      <c r="Q13" s="60">
        <v>1</v>
      </c>
      <c r="R13" s="60">
        <v>1</v>
      </c>
      <c r="S13" s="60">
        <v>1</v>
      </c>
      <c r="T13" s="60">
        <v>1</v>
      </c>
      <c r="U13" s="60">
        <v>1</v>
      </c>
      <c r="V13" s="60">
        <v>1</v>
      </c>
      <c r="W13" s="60">
        <v>1</v>
      </c>
      <c r="X13" s="60">
        <v>1</v>
      </c>
      <c r="Y13" s="60">
        <v>1</v>
      </c>
      <c r="Z13" s="60">
        <v>1</v>
      </c>
      <c r="AA13" s="60">
        <v>1</v>
      </c>
      <c r="AB13" s="60">
        <v>1</v>
      </c>
      <c r="AC13" s="60">
        <v>1</v>
      </c>
    </row>
    <row r="14" spans="1:29" x14ac:dyDescent="0.2">
      <c r="A14" s="12">
        <f>IF(ISBLANK(Report!A30)," - ",Report!A30)</f>
        <v>9</v>
      </c>
      <c r="B14" s="4" t="str">
        <f>IF(ISBLANK(Report!B30)," - ",Report!B30)</f>
        <v>CANTEEN DLP end joint inspection</v>
      </c>
      <c r="C14" s="59">
        <f>Report!C30</f>
        <v>2240</v>
      </c>
      <c r="D14" s="60"/>
      <c r="E14" s="60"/>
      <c r="F14" s="60"/>
      <c r="G14" s="60"/>
      <c r="H14" s="60"/>
      <c r="I14" s="60"/>
      <c r="J14" s="60"/>
      <c r="K14" s="60">
        <v>0.05</v>
      </c>
      <c r="L14" s="60">
        <v>0.1</v>
      </c>
      <c r="M14" s="60">
        <v>0.15</v>
      </c>
      <c r="N14" s="60">
        <v>0.2</v>
      </c>
      <c r="O14" s="60">
        <v>0.25</v>
      </c>
      <c r="P14" s="60">
        <v>0.3</v>
      </c>
      <c r="Q14" s="60">
        <v>0.35</v>
      </c>
      <c r="R14" s="60">
        <v>0.4</v>
      </c>
      <c r="S14" s="60">
        <v>0.45</v>
      </c>
      <c r="T14" s="60">
        <v>0.5</v>
      </c>
      <c r="U14" s="60">
        <v>0.55000000000000004</v>
      </c>
      <c r="V14" s="60">
        <v>0.6</v>
      </c>
      <c r="W14" s="60">
        <v>0.65</v>
      </c>
      <c r="X14" s="60">
        <v>0.7</v>
      </c>
      <c r="Y14" s="60">
        <v>0.75</v>
      </c>
      <c r="Z14" s="60">
        <v>1</v>
      </c>
      <c r="AA14" s="60">
        <v>1</v>
      </c>
      <c r="AB14" s="60">
        <v>1</v>
      </c>
      <c r="AC14" s="60">
        <v>1</v>
      </c>
    </row>
    <row r="15" spans="1:29" x14ac:dyDescent="0.2">
      <c r="A15" s="12">
        <f>IF(ISBLANK(Report!A31)," - ",Report!A31)</f>
        <v>10</v>
      </c>
      <c r="B15" s="4" t="str">
        <f>IF(ISBLANK(Report!B31)," - ",Report!B31)</f>
        <v>CANTEEN CPC</v>
      </c>
      <c r="C15" s="59">
        <f>Report!C31</f>
        <v>11200</v>
      </c>
      <c r="D15" s="60">
        <v>0.15</v>
      </c>
      <c r="E15" s="60">
        <v>0.3</v>
      </c>
      <c r="F15" s="60">
        <v>0.45</v>
      </c>
      <c r="G15" s="60">
        <v>0.6</v>
      </c>
      <c r="H15" s="60">
        <v>0.75</v>
      </c>
      <c r="I15" s="60">
        <v>1</v>
      </c>
      <c r="J15" s="60">
        <v>1</v>
      </c>
      <c r="K15" s="60">
        <v>1</v>
      </c>
      <c r="L15" s="60">
        <v>1</v>
      </c>
      <c r="M15" s="60">
        <v>1</v>
      </c>
      <c r="N15" s="60">
        <v>1</v>
      </c>
      <c r="O15" s="60">
        <v>1</v>
      </c>
      <c r="P15" s="60">
        <v>1</v>
      </c>
      <c r="Q15" s="60">
        <v>1</v>
      </c>
      <c r="R15" s="60">
        <v>1</v>
      </c>
      <c r="S15" s="60">
        <v>1</v>
      </c>
      <c r="T15" s="60">
        <v>1</v>
      </c>
      <c r="U15" s="60">
        <v>1</v>
      </c>
      <c r="V15" s="60">
        <v>1</v>
      </c>
      <c r="W15" s="60">
        <v>1</v>
      </c>
      <c r="X15" s="60">
        <v>1</v>
      </c>
      <c r="Y15" s="60">
        <v>1</v>
      </c>
      <c r="Z15" s="60">
        <v>1</v>
      </c>
      <c r="AA15" s="60">
        <v>1</v>
      </c>
      <c r="AB15" s="60">
        <v>1</v>
      </c>
      <c r="AC15" s="60">
        <v>1</v>
      </c>
    </row>
    <row r="16" spans="1:29" x14ac:dyDescent="0.2">
      <c r="A16" s="12">
        <f>IF(ISBLANK(Report!A32)," - ",Report!A32)</f>
        <v>11</v>
      </c>
      <c r="B16" s="4" t="str">
        <f>IF(ISBLANK(Report!B32)," - ",Report!B32)</f>
        <v>CANTEEN CMGD</v>
      </c>
      <c r="C16" s="59">
        <f>Report!C32</f>
        <v>11200</v>
      </c>
      <c r="D16" s="60"/>
      <c r="E16" s="60"/>
      <c r="F16" s="60"/>
      <c r="G16" s="60"/>
      <c r="H16" s="60"/>
      <c r="I16" s="60"/>
      <c r="J16" s="60"/>
      <c r="K16" s="60"/>
      <c r="L16" s="60">
        <v>0.05</v>
      </c>
      <c r="M16" s="60">
        <v>0.1</v>
      </c>
      <c r="N16" s="60">
        <v>0.15</v>
      </c>
      <c r="O16" s="60">
        <v>0.2</v>
      </c>
      <c r="P16" s="60">
        <v>0.25</v>
      </c>
      <c r="Q16" s="60">
        <v>0.3</v>
      </c>
      <c r="R16" s="60">
        <v>0.35</v>
      </c>
      <c r="S16" s="60">
        <v>0.4</v>
      </c>
      <c r="T16" s="60">
        <v>0.45</v>
      </c>
      <c r="U16" s="60">
        <v>0.5</v>
      </c>
      <c r="V16" s="60">
        <v>0.55000000000000004</v>
      </c>
      <c r="W16" s="60">
        <v>0.6</v>
      </c>
      <c r="X16" s="60">
        <v>0.65</v>
      </c>
      <c r="Y16" s="60">
        <v>0.7</v>
      </c>
      <c r="Z16" s="60">
        <v>1</v>
      </c>
      <c r="AA16" s="60">
        <v>1</v>
      </c>
      <c r="AB16" s="60">
        <v>1</v>
      </c>
      <c r="AC16" s="60">
        <v>1</v>
      </c>
    </row>
    <row r="17" spans="1:29" x14ac:dyDescent="0.2">
      <c r="A17" s="12">
        <f>IF(ISBLANK(Report!A33)," - ",Report!A33)</f>
        <v>12</v>
      </c>
      <c r="B17" s="4" t="str">
        <f>IF(ISBLANK(Report!B33)," - ",Report!B33)</f>
        <v>FINAL ACCOUNT</v>
      </c>
      <c r="C17" s="59">
        <f>Report!C33</f>
        <v>11200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>
        <v>0.3</v>
      </c>
      <c r="AB17" s="60">
        <v>0.6</v>
      </c>
      <c r="AC17" s="60">
        <v>1</v>
      </c>
    </row>
    <row r="18" spans="1:29" x14ac:dyDescent="0.2">
      <c r="A18" s="11"/>
      <c r="B18" s="5"/>
      <c r="C18" s="5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29" x14ac:dyDescent="0.2">
      <c r="B19" s="4"/>
      <c r="C19" s="58" t="s">
        <v>7</v>
      </c>
      <c r="D19" s="61">
        <f>SUMPRODUCT(D6:D18,$C$6:$C$18)</f>
        <v>28336</v>
      </c>
      <c r="E19" s="61">
        <f t="shared" ref="E19:AC19" si="0">SUMPRODUCT(E6:E18,$C$6:$C$18)</f>
        <v>56672</v>
      </c>
      <c r="F19" s="61">
        <f t="shared" si="0"/>
        <v>81328</v>
      </c>
      <c r="G19" s="61">
        <f t="shared" si="0"/>
        <v>105984</v>
      </c>
      <c r="H19" s="61">
        <f t="shared" si="0"/>
        <v>120960</v>
      </c>
      <c r="I19" s="61">
        <f t="shared" si="0"/>
        <v>145920</v>
      </c>
      <c r="J19" s="61">
        <f t="shared" si="0"/>
        <v>145920</v>
      </c>
      <c r="K19" s="61">
        <f t="shared" si="0"/>
        <v>146032</v>
      </c>
      <c r="L19" s="61">
        <f t="shared" si="0"/>
        <v>146704</v>
      </c>
      <c r="M19" s="61">
        <f t="shared" si="0"/>
        <v>147376</v>
      </c>
      <c r="N19" s="61">
        <f t="shared" si="0"/>
        <v>148048</v>
      </c>
      <c r="O19" s="61">
        <f t="shared" si="0"/>
        <v>148720</v>
      </c>
      <c r="P19" s="61">
        <f t="shared" si="0"/>
        <v>149392</v>
      </c>
      <c r="Q19" s="61">
        <f t="shared" si="0"/>
        <v>150064</v>
      </c>
      <c r="R19" s="61">
        <f t="shared" si="0"/>
        <v>150736</v>
      </c>
      <c r="S19" s="61">
        <f t="shared" si="0"/>
        <v>151408</v>
      </c>
      <c r="T19" s="61">
        <f t="shared" si="0"/>
        <v>152080</v>
      </c>
      <c r="U19" s="61">
        <f t="shared" si="0"/>
        <v>152752</v>
      </c>
      <c r="V19" s="61">
        <f t="shared" si="0"/>
        <v>153424</v>
      </c>
      <c r="W19" s="61">
        <f t="shared" si="0"/>
        <v>154096</v>
      </c>
      <c r="X19" s="61">
        <f t="shared" si="0"/>
        <v>154768</v>
      </c>
      <c r="Y19" s="61">
        <f t="shared" si="0"/>
        <v>155440</v>
      </c>
      <c r="Z19" s="61">
        <f t="shared" si="0"/>
        <v>159360</v>
      </c>
      <c r="AA19" s="61">
        <f t="shared" si="0"/>
        <v>162720</v>
      </c>
      <c r="AB19" s="61">
        <f t="shared" si="0"/>
        <v>166080</v>
      </c>
      <c r="AC19" s="61">
        <f t="shared" si="0"/>
        <v>170560</v>
      </c>
    </row>
    <row r="20" spans="1:29" x14ac:dyDescent="0.2">
      <c r="C20" s="58"/>
      <c r="D20" s="74"/>
    </row>
  </sheetData>
  <phoneticPr fontId="4" type="noConversion"/>
  <pageMargins left="0.5" right="0.5" top="0.25" bottom="0.25" header="0.5" footer="0.25"/>
  <pageSetup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"/>
  <sheetViews>
    <sheetView showGridLines="0" workbookViewId="0">
      <selection activeCell="M16" sqref="M16:Z16"/>
    </sheetView>
  </sheetViews>
  <sheetFormatPr defaultRowHeight="12.75" x14ac:dyDescent="0.2"/>
  <cols>
    <col min="1" max="1" width="6.5703125" customWidth="1"/>
    <col min="2" max="2" width="22" customWidth="1"/>
    <col min="3" max="3" width="6.42578125" customWidth="1"/>
    <col min="4" max="6" width="6" bestFit="1" customWidth="1"/>
    <col min="7" max="29" width="6.7109375" bestFit="1" customWidth="1"/>
  </cols>
  <sheetData>
    <row r="1" spans="1:29" ht="20.25" x14ac:dyDescent="0.3">
      <c r="A1" s="18" t="s">
        <v>30</v>
      </c>
    </row>
    <row r="2" spans="1:29" ht="15.75" x14ac:dyDescent="0.25">
      <c r="A2" s="9"/>
      <c r="B2" s="2"/>
      <c r="C2" s="2"/>
      <c r="D2" s="2"/>
      <c r="E2" s="2"/>
      <c r="F2" s="2"/>
      <c r="G2" s="2"/>
    </row>
    <row r="4" spans="1:29" ht="18" x14ac:dyDescent="0.25">
      <c r="A4" s="9" t="s">
        <v>26</v>
      </c>
      <c r="B4" s="2"/>
      <c r="C4" s="2"/>
      <c r="D4" s="7"/>
      <c r="E4" s="2"/>
      <c r="F4" s="2"/>
      <c r="G4" s="2"/>
      <c r="O4" s="15"/>
    </row>
    <row r="5" spans="1:29" s="4" customFormat="1" ht="11.25" x14ac:dyDescent="0.2">
      <c r="A5" s="70" t="s">
        <v>2</v>
      </c>
      <c r="B5" s="71" t="s">
        <v>0</v>
      </c>
      <c r="C5" s="56"/>
      <c r="D5" s="72">
        <v>42430</v>
      </c>
      <c r="E5" s="72">
        <v>42461</v>
      </c>
      <c r="F5" s="72">
        <v>42491</v>
      </c>
      <c r="G5" s="72">
        <v>42522</v>
      </c>
      <c r="H5" s="72">
        <v>42552</v>
      </c>
      <c r="I5" s="72">
        <v>42583</v>
      </c>
      <c r="J5" s="72">
        <v>42614</v>
      </c>
      <c r="K5" s="72">
        <v>42644</v>
      </c>
      <c r="L5" s="72">
        <v>42675</v>
      </c>
      <c r="M5" s="72">
        <v>42705</v>
      </c>
      <c r="N5" s="72">
        <v>42736</v>
      </c>
      <c r="O5" s="72">
        <v>42767</v>
      </c>
      <c r="P5" s="72">
        <v>42795</v>
      </c>
      <c r="Q5" s="72">
        <v>42826</v>
      </c>
      <c r="R5" s="72">
        <v>42856</v>
      </c>
      <c r="S5" s="72">
        <v>42887</v>
      </c>
      <c r="T5" s="72">
        <v>42917</v>
      </c>
      <c r="U5" s="72">
        <v>42948</v>
      </c>
      <c r="V5" s="72">
        <v>42979</v>
      </c>
      <c r="W5" s="72">
        <v>43009</v>
      </c>
      <c r="X5" s="72">
        <v>43040</v>
      </c>
      <c r="Y5" s="72">
        <v>43070</v>
      </c>
      <c r="Z5" s="72">
        <v>43101</v>
      </c>
      <c r="AA5" s="72">
        <v>43132</v>
      </c>
      <c r="AB5" s="72">
        <v>43160</v>
      </c>
      <c r="AC5" s="72">
        <v>43191</v>
      </c>
    </row>
    <row r="6" spans="1:29" s="4" customFormat="1" ht="11.25" x14ac:dyDescent="0.2">
      <c r="A6" s="12">
        <f>IF(ISBLANK(Report!A22)," - ",Report!A22)</f>
        <v>1</v>
      </c>
      <c r="B6" s="4" t="str">
        <f>IF(ISBLANK(Report!B22)," - ",Report!B22)</f>
        <v>CANTEEN Re-visit drawing and BQ</v>
      </c>
      <c r="D6" s="62">
        <v>3360</v>
      </c>
      <c r="E6" s="62">
        <v>3360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29" s="4" customFormat="1" ht="11.25" x14ac:dyDescent="0.2">
      <c r="A7" s="12">
        <f>IF(ISBLANK(Report!A23)," - ",Report!A23)</f>
        <v>2</v>
      </c>
      <c r="B7" s="4" t="str">
        <f>IF(ISBLANK(Report!B23)," - ",Report!B23)</f>
        <v>CANTEEN FARMC and LOA</v>
      </c>
      <c r="D7" s="63">
        <v>320</v>
      </c>
      <c r="E7" s="63">
        <v>320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</row>
    <row r="8" spans="1:29" s="4" customFormat="1" ht="11.25" x14ac:dyDescent="0.2">
      <c r="A8" s="12">
        <f>IF(ISBLANK(Report!A24)," - ",Report!A24)</f>
        <v>3</v>
      </c>
      <c r="B8" s="4" t="str">
        <f>IF(ISBLANK(Report!B24)," - ",Report!B24)</f>
        <v>CANTEEN Kick Off Meeting</v>
      </c>
      <c r="D8" s="63">
        <v>1120</v>
      </c>
      <c r="E8" s="63">
        <v>1120</v>
      </c>
      <c r="F8" s="63">
        <v>1120</v>
      </c>
      <c r="G8" s="63">
        <v>1120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</row>
    <row r="9" spans="1:29" s="4" customFormat="1" ht="11.25" x14ac:dyDescent="0.2">
      <c r="A9" s="12">
        <f>IF(ISBLANK(Report!A25)," - ",Report!A25)</f>
        <v>4</v>
      </c>
      <c r="B9" s="4" t="str">
        <f>IF(ISBLANK(Report!B25)," - ",Report!B25)</f>
        <v>CANTEEN Work Schedule</v>
      </c>
      <c r="D9" s="63">
        <v>3920</v>
      </c>
      <c r="E9" s="63">
        <v>3920</v>
      </c>
      <c r="F9" s="63">
        <v>3920</v>
      </c>
      <c r="G9" s="63">
        <v>3920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</row>
    <row r="10" spans="1:29" s="4" customFormat="1" ht="11.25" x14ac:dyDescent="0.2">
      <c r="A10" s="12">
        <f>IF(ISBLANK(Report!A26)," - ",Report!A26)</f>
        <v>5</v>
      </c>
      <c r="B10" s="4" t="str">
        <f>IF(ISBLANK(Report!B26)," - ",Report!B26)</f>
        <v>CANTEEN Insurance</v>
      </c>
      <c r="D10" s="63">
        <v>2240</v>
      </c>
      <c r="E10" s="63">
        <v>2240</v>
      </c>
      <c r="F10" s="63">
        <v>2240</v>
      </c>
      <c r="G10" s="63">
        <v>2240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</row>
    <row r="11" spans="1:29" s="4" customFormat="1" ht="11.25" x14ac:dyDescent="0.2">
      <c r="A11" s="12">
        <f>IF(ISBLANK(Report!A27)," - ",Report!A27)</f>
        <v>6</v>
      </c>
      <c r="B11" s="4" t="str">
        <f>IF(ISBLANK(Report!B27)," - ",Report!B27)</f>
        <v>CANTEEN Mobilisation</v>
      </c>
      <c r="D11" s="63">
        <v>2400</v>
      </c>
      <c r="E11" s="63">
        <v>2400</v>
      </c>
      <c r="F11" s="63">
        <v>2400</v>
      </c>
      <c r="G11" s="63">
        <v>2400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</row>
    <row r="12" spans="1:29" s="4" customFormat="1" ht="11.25" x14ac:dyDescent="0.2">
      <c r="A12" s="12">
        <f>IF(ISBLANK(Report!A28)," - ",Report!A28)</f>
        <v>7</v>
      </c>
      <c r="B12" s="4" t="str">
        <f>IF(ISBLANK(Report!B28)," - ",Report!B28)</f>
        <v>CANTEEN Construction</v>
      </c>
      <c r="D12" s="63">
        <v>14400</v>
      </c>
      <c r="E12" s="63">
        <v>14400</v>
      </c>
      <c r="F12" s="63">
        <v>14400</v>
      </c>
      <c r="G12" s="63">
        <v>14400</v>
      </c>
      <c r="H12" s="63">
        <v>14400</v>
      </c>
      <c r="I12" s="63">
        <v>14400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</row>
    <row r="13" spans="1:29" s="4" customFormat="1" ht="11.25" x14ac:dyDescent="0.2">
      <c r="A13" s="12">
        <f>IF(ISBLANK(Report!A29)," - ",Report!A29)</f>
        <v>8</v>
      </c>
      <c r="B13" s="4" t="str">
        <f>IF(ISBLANK(Report!B29)," - ",Report!B29)</f>
        <v>CANTEEN Completion join inspection</v>
      </c>
      <c r="D13" s="63"/>
      <c r="E13" s="63">
        <v>448</v>
      </c>
      <c r="F13" s="63">
        <v>448</v>
      </c>
      <c r="G13" s="63">
        <v>448</v>
      </c>
      <c r="H13" s="63">
        <v>448</v>
      </c>
      <c r="I13" s="63">
        <v>448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</row>
    <row r="14" spans="1:29" s="4" customFormat="1" ht="11.25" x14ac:dyDescent="0.2">
      <c r="A14" s="12">
        <f>IF(ISBLANK(Report!A30)," - ",Report!A30)</f>
        <v>9</v>
      </c>
      <c r="B14" s="4" t="str">
        <f>IF(ISBLANK(Report!B30)," - ",Report!B30)</f>
        <v>CANTEEN DLP end joint inspection</v>
      </c>
      <c r="D14" s="63"/>
      <c r="E14" s="63"/>
      <c r="F14" s="63"/>
      <c r="G14" s="63"/>
      <c r="H14" s="63"/>
      <c r="I14" s="63"/>
      <c r="J14" s="63"/>
      <c r="K14" s="63">
        <v>140</v>
      </c>
      <c r="L14" s="63">
        <v>140</v>
      </c>
      <c r="M14" s="63">
        <v>140</v>
      </c>
      <c r="N14" s="63">
        <v>140</v>
      </c>
      <c r="O14" s="63">
        <v>140</v>
      </c>
      <c r="P14" s="63">
        <v>140</v>
      </c>
      <c r="Q14" s="63">
        <v>140</v>
      </c>
      <c r="R14" s="63">
        <v>140</v>
      </c>
      <c r="S14" s="63">
        <v>140</v>
      </c>
      <c r="T14" s="63">
        <v>140</v>
      </c>
      <c r="U14" s="63">
        <v>140</v>
      </c>
      <c r="V14" s="63">
        <v>140</v>
      </c>
      <c r="W14" s="63">
        <v>140</v>
      </c>
      <c r="X14" s="63">
        <v>140</v>
      </c>
      <c r="Y14" s="63">
        <v>140</v>
      </c>
      <c r="Z14" s="63">
        <v>140</v>
      </c>
      <c r="AA14" s="63"/>
      <c r="AB14" s="63"/>
      <c r="AC14" s="63"/>
    </row>
    <row r="15" spans="1:29" s="4" customFormat="1" ht="11.25" x14ac:dyDescent="0.2">
      <c r="A15" s="12">
        <f>IF(ISBLANK(Report!A31)," - ",Report!A31)</f>
        <v>10</v>
      </c>
      <c r="B15" s="4" t="str">
        <f>IF(ISBLANK(Report!B31)," - ",Report!B31)</f>
        <v>CANTEEN CPC</v>
      </c>
      <c r="D15" s="63"/>
      <c r="E15" s="63">
        <v>2240</v>
      </c>
      <c r="F15" s="63">
        <v>2240</v>
      </c>
      <c r="G15" s="63">
        <v>2240</v>
      </c>
      <c r="H15" s="63">
        <v>2240</v>
      </c>
      <c r="I15" s="63">
        <v>2240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</row>
    <row r="16" spans="1:29" s="4" customFormat="1" ht="11.25" x14ac:dyDescent="0.2">
      <c r="A16" s="12">
        <f>IF(ISBLANK(Report!A32)," - ",Report!A32)</f>
        <v>11</v>
      </c>
      <c r="B16" s="4" t="str">
        <f>IF(ISBLANK(Report!B32)," - ",Report!B32)</f>
        <v>CANTEEN CMGD</v>
      </c>
      <c r="D16" s="63"/>
      <c r="E16" s="63"/>
      <c r="F16" s="63"/>
      <c r="G16" s="63"/>
      <c r="H16" s="63"/>
      <c r="I16" s="63"/>
      <c r="J16" s="63"/>
      <c r="K16" s="63"/>
      <c r="L16" s="63"/>
      <c r="M16" s="63">
        <v>800</v>
      </c>
      <c r="N16" s="63">
        <v>800</v>
      </c>
      <c r="O16" s="63">
        <v>800</v>
      </c>
      <c r="P16" s="63">
        <v>800</v>
      </c>
      <c r="Q16" s="63">
        <v>800</v>
      </c>
      <c r="R16" s="63">
        <v>800</v>
      </c>
      <c r="S16" s="63">
        <v>800</v>
      </c>
      <c r="T16" s="63">
        <v>800</v>
      </c>
      <c r="U16" s="63">
        <v>800</v>
      </c>
      <c r="V16" s="63">
        <v>800</v>
      </c>
      <c r="W16" s="63">
        <v>800</v>
      </c>
      <c r="X16" s="63">
        <v>800</v>
      </c>
      <c r="Y16" s="63">
        <v>800</v>
      </c>
      <c r="Z16" s="63">
        <v>800</v>
      </c>
      <c r="AA16" s="63"/>
      <c r="AB16" s="63"/>
      <c r="AC16" s="63"/>
    </row>
    <row r="17" spans="1:29" s="4" customFormat="1" ht="11.25" x14ac:dyDescent="0.2">
      <c r="A17" s="12">
        <f>IF(ISBLANK(Report!A33)," - ",Report!A33)</f>
        <v>12</v>
      </c>
      <c r="B17" s="4" t="str">
        <f>IF(ISBLANK(Report!B33)," - ",Report!B33)</f>
        <v>FINAL ACCOUNT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>
        <v>5600</v>
      </c>
      <c r="AC17" s="63">
        <v>5600</v>
      </c>
    </row>
    <row r="18" spans="1:29" s="4" customFormat="1" ht="11.25" x14ac:dyDescent="0.2">
      <c r="A18" s="11"/>
      <c r="B18" s="57"/>
      <c r="C18" s="57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 spans="1:29" s="4" customFormat="1" ht="11.25" x14ac:dyDescent="0.2">
      <c r="C19" s="51" t="s">
        <v>29</v>
      </c>
      <c r="D19" s="61">
        <f>SUM(D6:D18)</f>
        <v>27760</v>
      </c>
      <c r="E19" s="61">
        <f t="shared" ref="E19:O19" si="0">SUM(E6:E18)</f>
        <v>30448</v>
      </c>
      <c r="F19" s="61">
        <f t="shared" si="0"/>
        <v>26768</v>
      </c>
      <c r="G19" s="61">
        <f t="shared" si="0"/>
        <v>26768</v>
      </c>
      <c r="H19" s="61">
        <f t="shared" si="0"/>
        <v>17088</v>
      </c>
      <c r="I19" s="61">
        <f t="shared" si="0"/>
        <v>17088</v>
      </c>
      <c r="J19" s="61">
        <f t="shared" si="0"/>
        <v>0</v>
      </c>
      <c r="K19" s="61">
        <f t="shared" si="0"/>
        <v>140</v>
      </c>
      <c r="L19" s="61">
        <f t="shared" si="0"/>
        <v>140</v>
      </c>
      <c r="M19" s="61">
        <f t="shared" si="0"/>
        <v>940</v>
      </c>
      <c r="N19" s="61">
        <f t="shared" si="0"/>
        <v>940</v>
      </c>
      <c r="O19" s="61">
        <f t="shared" si="0"/>
        <v>940</v>
      </c>
      <c r="P19" s="61">
        <f t="shared" ref="P19:AC19" si="1">SUM(P6:P18)</f>
        <v>940</v>
      </c>
      <c r="Q19" s="61">
        <f t="shared" si="1"/>
        <v>940</v>
      </c>
      <c r="R19" s="61">
        <f t="shared" si="1"/>
        <v>940</v>
      </c>
      <c r="S19" s="61">
        <f t="shared" si="1"/>
        <v>940</v>
      </c>
      <c r="T19" s="61">
        <f t="shared" si="1"/>
        <v>940</v>
      </c>
      <c r="U19" s="61">
        <f t="shared" si="1"/>
        <v>940</v>
      </c>
      <c r="V19" s="61">
        <f t="shared" si="1"/>
        <v>940</v>
      </c>
      <c r="W19" s="61">
        <f t="shared" si="1"/>
        <v>940</v>
      </c>
      <c r="X19" s="61">
        <f t="shared" si="1"/>
        <v>940</v>
      </c>
      <c r="Y19" s="61">
        <f t="shared" si="1"/>
        <v>940</v>
      </c>
      <c r="Z19" s="61">
        <f t="shared" si="1"/>
        <v>940</v>
      </c>
      <c r="AA19" s="61">
        <f t="shared" si="1"/>
        <v>0</v>
      </c>
      <c r="AB19" s="61">
        <f t="shared" si="1"/>
        <v>5600</v>
      </c>
      <c r="AC19" s="61">
        <f t="shared" si="1"/>
        <v>5600</v>
      </c>
    </row>
    <row r="20" spans="1:29" s="4" customFormat="1" ht="11.25" x14ac:dyDescent="0.2"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</row>
    <row r="21" spans="1:29" s="4" customFormat="1" ht="11.25" x14ac:dyDescent="0.2">
      <c r="C21" s="58" t="s">
        <v>8</v>
      </c>
      <c r="D21" s="73">
        <f>SUM($D19:D19)</f>
        <v>27760</v>
      </c>
      <c r="E21" s="73">
        <f>SUM($D19:E19)</f>
        <v>58208</v>
      </c>
      <c r="F21" s="73">
        <f>SUM($D19:F19)</f>
        <v>84976</v>
      </c>
      <c r="G21" s="73">
        <f>SUM($D19:G19)</f>
        <v>111744</v>
      </c>
      <c r="H21" s="73">
        <f>SUM($D19:H19)</f>
        <v>128832</v>
      </c>
      <c r="I21" s="73">
        <f>SUM($D19:I19)</f>
        <v>145920</v>
      </c>
      <c r="J21" s="73">
        <f>SUM($D19:J19)</f>
        <v>145920</v>
      </c>
      <c r="K21" s="73">
        <f>SUM($D19:K19)</f>
        <v>146060</v>
      </c>
      <c r="L21" s="73">
        <f>SUM($D19:L19)</f>
        <v>146200</v>
      </c>
      <c r="M21" s="73">
        <f>SUM($D19:M19)</f>
        <v>147140</v>
      </c>
      <c r="N21" s="73">
        <f>SUM($D19:N19)</f>
        <v>148080</v>
      </c>
      <c r="O21" s="73">
        <f>SUM($D19:O19)</f>
        <v>149020</v>
      </c>
      <c r="P21" s="73">
        <f>SUM($D19:P19)</f>
        <v>149960</v>
      </c>
      <c r="Q21" s="73">
        <f>SUM($D19:Q19)</f>
        <v>150900</v>
      </c>
      <c r="R21" s="73">
        <f>SUM($D19:R19)</f>
        <v>151840</v>
      </c>
      <c r="S21" s="73">
        <f>SUM($D19:S19)</f>
        <v>152780</v>
      </c>
      <c r="T21" s="73">
        <f>SUM($D19:T19)</f>
        <v>153720</v>
      </c>
      <c r="U21" s="73">
        <f>SUM($D19:U19)</f>
        <v>154660</v>
      </c>
      <c r="V21" s="73">
        <f>SUM($D19:V19)</f>
        <v>155600</v>
      </c>
      <c r="W21" s="73">
        <f>SUM($D19:W19)</f>
        <v>156540</v>
      </c>
      <c r="X21" s="73">
        <f>SUM($D19:X19)</f>
        <v>157480</v>
      </c>
      <c r="Y21" s="73">
        <f>SUM($D19:Y19)</f>
        <v>158420</v>
      </c>
      <c r="Z21" s="73">
        <f>SUM($D19:Z19)</f>
        <v>159360</v>
      </c>
      <c r="AA21" s="73">
        <f>SUM($D19:AA19)</f>
        <v>159360</v>
      </c>
      <c r="AB21" s="73">
        <f>SUM($D19:AB19)</f>
        <v>164960</v>
      </c>
      <c r="AC21" s="73">
        <f>SUM($D19:AC19)</f>
        <v>170560</v>
      </c>
    </row>
  </sheetData>
  <phoneticPr fontId="4" type="noConversion"/>
  <pageMargins left="0.5" right="0.5" top="0.25" bottom="0.25" header="0.5" footer="0.25"/>
  <pageSetup scale="9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" customFormat="1" ht="30" customHeight="1" x14ac:dyDescent="0.2">
      <c r="A1" s="23" t="s">
        <v>40</v>
      </c>
      <c r="B1" s="23"/>
      <c r="C1" s="23"/>
      <c r="D1" s="20"/>
    </row>
    <row r="2" spans="1:4" ht="16.5" x14ac:dyDescent="0.2">
      <c r="A2" s="24"/>
      <c r="B2" s="25"/>
      <c r="C2" s="24"/>
    </row>
    <row r="3" spans="1:4" s="28" customFormat="1" ht="14.25" x14ac:dyDescent="0.2">
      <c r="A3" s="26"/>
      <c r="B3" s="27" t="s">
        <v>33</v>
      </c>
      <c r="C3" s="26"/>
    </row>
    <row r="4" spans="1:4" s="28" customFormat="1" x14ac:dyDescent="0.2">
      <c r="A4" s="26"/>
      <c r="B4" s="29" t="s">
        <v>34</v>
      </c>
      <c r="C4" s="26"/>
    </row>
    <row r="5" spans="1:4" s="28" customFormat="1" ht="15" x14ac:dyDescent="0.2">
      <c r="A5" s="26"/>
      <c r="B5" s="30"/>
      <c r="C5" s="26"/>
    </row>
    <row r="6" spans="1:4" s="28" customFormat="1" ht="15.75" x14ac:dyDescent="0.25">
      <c r="A6" s="26"/>
      <c r="B6" s="31" t="str">
        <f ca="1">"© 2012-" &amp; YEAR(TODAY()) &amp; " Vertex42 LLC"</f>
        <v>© 2012-2017 Vertex42 LLC</v>
      </c>
      <c r="C6" s="26"/>
    </row>
    <row r="7" spans="1:4" s="28" customFormat="1" ht="15.75" x14ac:dyDescent="0.25">
      <c r="A7" s="32"/>
      <c r="B7" s="30"/>
      <c r="C7" s="33"/>
    </row>
    <row r="8" spans="1:4" s="28" customFormat="1" ht="30" x14ac:dyDescent="0.2">
      <c r="A8" s="34"/>
      <c r="B8" s="30" t="s">
        <v>35</v>
      </c>
      <c r="C8" s="26"/>
    </row>
    <row r="9" spans="1:4" s="28" customFormat="1" ht="15" x14ac:dyDescent="0.2">
      <c r="A9" s="34"/>
      <c r="B9" s="30"/>
      <c r="C9" s="26"/>
    </row>
    <row r="10" spans="1:4" s="28" customFormat="1" ht="30" x14ac:dyDescent="0.2">
      <c r="A10" s="34"/>
      <c r="B10" s="30" t="s">
        <v>36</v>
      </c>
      <c r="C10" s="26"/>
    </row>
    <row r="11" spans="1:4" s="28" customFormat="1" ht="15" x14ac:dyDescent="0.2">
      <c r="A11" s="34"/>
      <c r="B11" s="30"/>
      <c r="C11" s="26"/>
    </row>
    <row r="12" spans="1:4" s="28" customFormat="1" ht="30" x14ac:dyDescent="0.2">
      <c r="A12" s="34"/>
      <c r="B12" s="30" t="s">
        <v>37</v>
      </c>
      <c r="C12" s="26"/>
    </row>
    <row r="13" spans="1:4" s="28" customFormat="1" ht="15" x14ac:dyDescent="0.2">
      <c r="A13" s="34"/>
      <c r="B13" s="30"/>
      <c r="C13" s="26"/>
    </row>
    <row r="14" spans="1:4" s="28" customFormat="1" ht="15" x14ac:dyDescent="0.2">
      <c r="A14" s="34"/>
      <c r="B14" s="35" t="s">
        <v>38</v>
      </c>
      <c r="C14" s="26"/>
    </row>
    <row r="15" spans="1:4" s="28" customFormat="1" ht="15" x14ac:dyDescent="0.2">
      <c r="A15" s="34"/>
      <c r="B15" s="30" t="s">
        <v>32</v>
      </c>
      <c r="C15" s="26"/>
    </row>
    <row r="16" spans="1:4" s="28" customFormat="1" ht="15" x14ac:dyDescent="0.2">
      <c r="A16" s="34"/>
      <c r="B16" s="30"/>
      <c r="C16" s="26"/>
    </row>
    <row r="17" spans="1:3" s="28" customFormat="1" ht="30.75" x14ac:dyDescent="0.2">
      <c r="A17" s="34"/>
      <c r="B17" s="30" t="s">
        <v>39</v>
      </c>
      <c r="C17" s="26"/>
    </row>
    <row r="18" spans="1:3" s="28" customFormat="1" ht="16.5" x14ac:dyDescent="0.2">
      <c r="A18" s="34"/>
      <c r="B18" s="36"/>
      <c r="C18" s="26"/>
    </row>
    <row r="19" spans="1:3" s="28" customFormat="1" ht="16.5" x14ac:dyDescent="0.2">
      <c r="A19" s="34"/>
      <c r="B19" s="36"/>
      <c r="C19" s="26"/>
    </row>
    <row r="20" spans="1:3" s="28" customFormat="1" ht="14.25" x14ac:dyDescent="0.2">
      <c r="A20" s="34"/>
      <c r="B20" s="37"/>
      <c r="C20" s="26"/>
    </row>
    <row r="21" spans="1:3" s="28" customFormat="1" ht="15" x14ac:dyDescent="0.25">
      <c r="A21" s="32"/>
      <c r="B21" s="37"/>
      <c r="C21" s="33"/>
    </row>
    <row r="22" spans="1:3" s="28" customFormat="1" ht="14.25" x14ac:dyDescent="0.2">
      <c r="A22" s="26"/>
      <c r="B22" s="38"/>
      <c r="C22" s="26"/>
    </row>
    <row r="23" spans="1:3" s="28" customFormat="1" ht="14.25" x14ac:dyDescent="0.2">
      <c r="A23" s="26"/>
      <c r="B23" s="38"/>
      <c r="C23" s="26"/>
    </row>
    <row r="24" spans="1:3" s="28" customFormat="1" ht="15.75" x14ac:dyDescent="0.25">
      <c r="A24" s="39"/>
      <c r="B24" s="40"/>
    </row>
    <row r="25" spans="1:3" s="28" customFormat="1" x14ac:dyDescent="0.2"/>
    <row r="26" spans="1:3" s="28" customFormat="1" ht="15" x14ac:dyDescent="0.25">
      <c r="A26" s="41"/>
      <c r="B26" s="42"/>
    </row>
    <row r="27" spans="1:3" s="28" customFormat="1" x14ac:dyDescent="0.2"/>
    <row r="28" spans="1:3" s="28" customFormat="1" ht="15" x14ac:dyDescent="0.25">
      <c r="A28" s="41"/>
      <c r="B28" s="42"/>
    </row>
    <row r="29" spans="1:3" s="28" customFormat="1" x14ac:dyDescent="0.2"/>
    <row r="30" spans="1:3" s="28" customFormat="1" ht="15" x14ac:dyDescent="0.25">
      <c r="A30" s="41"/>
      <c r="B30" s="43"/>
    </row>
    <row r="31" spans="1:3" s="28" customFormat="1" ht="14.25" x14ac:dyDescent="0.2">
      <c r="B31" s="44"/>
    </row>
    <row r="32" spans="1:3" s="28" customFormat="1" x14ac:dyDescent="0.2"/>
    <row r="33" s="28" customFormat="1" x14ac:dyDescent="0.2"/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topLeftCell="D1" workbookViewId="0">
      <selection activeCell="H1" sqref="H1:AG1"/>
    </sheetView>
  </sheetViews>
  <sheetFormatPr defaultRowHeight="12.75" x14ac:dyDescent="0.2"/>
  <cols>
    <col min="1" max="1" width="5.42578125" bestFit="1" customWidth="1"/>
    <col min="2" max="2" width="25.28515625" bestFit="1" customWidth="1"/>
    <col min="4" max="4" width="4.85546875" bestFit="1" customWidth="1"/>
    <col min="5" max="6" width="7.28515625" bestFit="1" customWidth="1"/>
    <col min="7" max="8" width="6.7109375" bestFit="1" customWidth="1"/>
    <col min="9" max="9" width="8.85546875" customWidth="1"/>
  </cols>
  <sheetData>
    <row r="1" spans="1:33" ht="33.75" x14ac:dyDescent="0.2">
      <c r="A1" s="45" t="s">
        <v>2</v>
      </c>
      <c r="B1" s="46" t="s">
        <v>0</v>
      </c>
      <c r="C1" s="56" t="s">
        <v>15</v>
      </c>
      <c r="D1" s="77" t="s">
        <v>54</v>
      </c>
      <c r="E1" s="77"/>
      <c r="F1" s="77" t="s">
        <v>55</v>
      </c>
      <c r="G1" s="77" t="s">
        <v>56</v>
      </c>
      <c r="H1" s="54">
        <v>42430</v>
      </c>
      <c r="I1" s="54">
        <v>42461</v>
      </c>
      <c r="J1" s="54">
        <v>42491</v>
      </c>
      <c r="K1" s="54">
        <v>42522</v>
      </c>
      <c r="L1" s="54">
        <v>42552</v>
      </c>
      <c r="M1" s="54">
        <v>42583</v>
      </c>
      <c r="N1" s="54">
        <v>42614</v>
      </c>
      <c r="O1" s="54">
        <v>42644</v>
      </c>
      <c r="P1" s="54">
        <v>42675</v>
      </c>
      <c r="Q1" s="54">
        <v>42705</v>
      </c>
      <c r="R1" s="54">
        <v>42736</v>
      </c>
      <c r="S1" s="54">
        <v>42767</v>
      </c>
      <c r="T1" s="54">
        <v>42795</v>
      </c>
      <c r="U1" s="54">
        <v>42826</v>
      </c>
      <c r="V1" s="54">
        <v>42856</v>
      </c>
      <c r="W1" s="54">
        <v>42887</v>
      </c>
      <c r="X1" s="54">
        <v>42917</v>
      </c>
      <c r="Y1" s="54">
        <v>42948</v>
      </c>
      <c r="Z1" s="54">
        <v>42979</v>
      </c>
      <c r="AA1" s="54">
        <v>43009</v>
      </c>
      <c r="AB1" s="54">
        <v>43040</v>
      </c>
      <c r="AC1" s="54">
        <v>43070</v>
      </c>
      <c r="AD1" s="54">
        <v>43101</v>
      </c>
      <c r="AE1" s="54">
        <v>43132</v>
      </c>
      <c r="AF1" s="54">
        <v>43160</v>
      </c>
      <c r="AG1" s="54">
        <v>43191</v>
      </c>
    </row>
    <row r="2" spans="1:33" x14ac:dyDescent="0.2">
      <c r="A2" s="12">
        <f>IF(ISBLANK(Report!A22)," - ",Report!A22)</f>
        <v>1</v>
      </c>
      <c r="B2" s="4" t="str">
        <f>IF(ISBLANK(Report!B22)," - ",Report!B22)</f>
        <v>CANTEEN Re-visit drawing and BQ</v>
      </c>
      <c r="C2" s="59">
        <f>Report!C22</f>
        <v>6720</v>
      </c>
      <c r="D2" s="80">
        <f>C2/$C$14</f>
        <v>3.9399624765478425E-2</v>
      </c>
      <c r="E2" s="79">
        <v>42453</v>
      </c>
      <c r="F2" s="79">
        <v>42461</v>
      </c>
      <c r="G2" s="48">
        <v>7</v>
      </c>
      <c r="H2" s="60">
        <f>$D$2/2</f>
        <v>1.9699812382739212E-2</v>
      </c>
      <c r="I2" s="60">
        <f>$D$2/2</f>
        <v>1.9699812382739212E-2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</row>
    <row r="3" spans="1:33" x14ac:dyDescent="0.2">
      <c r="A3" s="12">
        <f>IF(ISBLANK(Report!A23)," - ",Report!A23)</f>
        <v>2</v>
      </c>
      <c r="B3" s="4" t="str">
        <f>IF(ISBLANK(Report!B23)," - ",Report!B23)</f>
        <v>CANTEEN FARMC and LOA</v>
      </c>
      <c r="C3" s="59">
        <f>Report!C23</f>
        <v>640</v>
      </c>
      <c r="D3" s="80">
        <f t="shared" ref="D3:D13" si="0">C3/$C$14</f>
        <v>3.7523452157598499E-3</v>
      </c>
      <c r="E3" s="79">
        <v>42464</v>
      </c>
      <c r="F3" s="79">
        <v>42464</v>
      </c>
      <c r="G3" s="48">
        <v>1</v>
      </c>
      <c r="H3" s="60">
        <f>$D$3/2</f>
        <v>1.876172607879925E-3</v>
      </c>
      <c r="I3" s="60">
        <f>$D$3/2</f>
        <v>1.876172607879925E-3</v>
      </c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 spans="1:33" x14ac:dyDescent="0.2">
      <c r="A4" s="12">
        <f>IF(ISBLANK(Report!A24)," - ",Report!A24)</f>
        <v>3</v>
      </c>
      <c r="B4" s="4" t="str">
        <f>IF(ISBLANK(Report!B24)," - ",Report!B24)</f>
        <v>CANTEEN Kick Off Meeting</v>
      </c>
      <c r="C4" s="59">
        <f>Report!C24</f>
        <v>4480</v>
      </c>
      <c r="D4" s="80">
        <f t="shared" si="0"/>
        <v>2.6266416510318951E-2</v>
      </c>
      <c r="E4" s="79">
        <v>42528</v>
      </c>
      <c r="F4" s="79">
        <v>42529</v>
      </c>
      <c r="G4" s="48">
        <v>2</v>
      </c>
      <c r="H4" s="60">
        <f>$D$4/4</f>
        <v>6.5666041275797378E-3</v>
      </c>
      <c r="I4" s="60">
        <f t="shared" ref="I4:K4" si="1">$D$4/4</f>
        <v>6.5666041275797378E-3</v>
      </c>
      <c r="J4" s="60">
        <f t="shared" si="1"/>
        <v>6.5666041275797378E-3</v>
      </c>
      <c r="K4" s="60">
        <f t="shared" si="1"/>
        <v>6.5666041275797378E-3</v>
      </c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 spans="1:33" x14ac:dyDescent="0.2">
      <c r="A5" s="12">
        <f>IF(ISBLANK(Report!A25)," - ",Report!A25)</f>
        <v>4</v>
      </c>
      <c r="B5" s="4" t="str">
        <f>IF(ISBLANK(Report!B25)," - ",Report!B25)</f>
        <v>CANTEEN Work Schedule</v>
      </c>
      <c r="C5" s="59">
        <f>Report!C25</f>
        <v>15680</v>
      </c>
      <c r="D5" s="80">
        <f t="shared" si="0"/>
        <v>9.193245778611632E-2</v>
      </c>
      <c r="E5" s="79">
        <v>42528</v>
      </c>
      <c r="F5" s="79">
        <v>42536</v>
      </c>
      <c r="G5" s="48">
        <v>7</v>
      </c>
      <c r="H5" s="60">
        <f>$D$5/4</f>
        <v>2.298311444652908E-2</v>
      </c>
      <c r="I5" s="60">
        <f t="shared" ref="I5:K5" si="2">$D$5/4</f>
        <v>2.298311444652908E-2</v>
      </c>
      <c r="J5" s="60">
        <f t="shared" si="2"/>
        <v>2.298311444652908E-2</v>
      </c>
      <c r="K5" s="60">
        <f t="shared" si="2"/>
        <v>2.298311444652908E-2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 spans="1:33" x14ac:dyDescent="0.2">
      <c r="A6" s="12">
        <f>IF(ISBLANK(Report!A26)," - ",Report!A26)</f>
        <v>5</v>
      </c>
      <c r="B6" s="4" t="str">
        <f>IF(ISBLANK(Report!B26)," - ",Report!B26)</f>
        <v>CANTEEN Insurance</v>
      </c>
      <c r="C6" s="59">
        <f>Report!C26</f>
        <v>8960</v>
      </c>
      <c r="D6" s="80">
        <f t="shared" si="0"/>
        <v>5.2532833020637902E-2</v>
      </c>
      <c r="E6" s="79">
        <v>42528</v>
      </c>
      <c r="F6" s="79">
        <v>42545</v>
      </c>
      <c r="G6" s="48">
        <v>14</v>
      </c>
      <c r="H6" s="60">
        <f>$D$6/4</f>
        <v>1.3133208255159476E-2</v>
      </c>
      <c r="I6" s="60">
        <f t="shared" ref="I6:K6" si="3">$D$6/4</f>
        <v>1.3133208255159476E-2</v>
      </c>
      <c r="J6" s="60">
        <f t="shared" si="3"/>
        <v>1.3133208255159476E-2</v>
      </c>
      <c r="K6" s="60">
        <f t="shared" si="3"/>
        <v>1.3133208255159476E-2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 spans="1:33" x14ac:dyDescent="0.2">
      <c r="A7" s="12">
        <f>IF(ISBLANK(Report!A27)," - ",Report!A27)</f>
        <v>6</v>
      </c>
      <c r="B7" s="4" t="str">
        <f>IF(ISBLANK(Report!B27)," - ",Report!B27)</f>
        <v>CANTEEN Mobilisation</v>
      </c>
      <c r="C7" s="59">
        <f>Report!C27</f>
        <v>9600</v>
      </c>
      <c r="D7" s="80">
        <f t="shared" si="0"/>
        <v>5.6285178236397747E-2</v>
      </c>
      <c r="E7" s="79">
        <v>42528</v>
      </c>
      <c r="F7" s="79">
        <v>42534</v>
      </c>
      <c r="G7" s="48">
        <v>5</v>
      </c>
      <c r="H7" s="60">
        <f>$D$7/4</f>
        <v>1.4071294559099437E-2</v>
      </c>
      <c r="I7" s="60">
        <f t="shared" ref="I7:K7" si="4">$D$7/4</f>
        <v>1.4071294559099437E-2</v>
      </c>
      <c r="J7" s="60">
        <f t="shared" si="4"/>
        <v>1.4071294559099437E-2</v>
      </c>
      <c r="K7" s="60">
        <f t="shared" si="4"/>
        <v>1.4071294559099437E-2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 spans="1:33" x14ac:dyDescent="0.2">
      <c r="A8" s="12">
        <f>IF(ISBLANK(Report!A28)," - ",Report!A28)</f>
        <v>7</v>
      </c>
      <c r="B8" s="4" t="str">
        <f>IF(ISBLANK(Report!B28)," - ",Report!B28)</f>
        <v>CANTEEN Construction</v>
      </c>
      <c r="C8" s="59">
        <f>Report!C28</f>
        <v>86400</v>
      </c>
      <c r="D8" s="80">
        <f t="shared" si="0"/>
        <v>0.5065666041275797</v>
      </c>
      <c r="E8" s="79">
        <v>42528</v>
      </c>
      <c r="F8" s="79">
        <v>42590</v>
      </c>
      <c r="G8" s="48">
        <v>45</v>
      </c>
      <c r="H8" s="60">
        <f>$D$8/6</f>
        <v>8.4427767354596617E-2</v>
      </c>
      <c r="I8" s="60">
        <f t="shared" ref="I8:M8" si="5">$D$8/6</f>
        <v>8.4427767354596617E-2</v>
      </c>
      <c r="J8" s="60">
        <f t="shared" si="5"/>
        <v>8.4427767354596617E-2</v>
      </c>
      <c r="K8" s="60">
        <f t="shared" si="5"/>
        <v>8.4427767354596617E-2</v>
      </c>
      <c r="L8" s="60">
        <f t="shared" si="5"/>
        <v>8.4427767354596617E-2</v>
      </c>
      <c r="M8" s="60">
        <f t="shared" si="5"/>
        <v>8.4427767354596617E-2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 spans="1:33" x14ac:dyDescent="0.2">
      <c r="A9" s="12">
        <f>IF(ISBLANK(Report!A29)," - ",Report!A29)</f>
        <v>8</v>
      </c>
      <c r="B9" s="4" t="str">
        <f>IF(ISBLANK(Report!B29)," - ",Report!B29)</f>
        <v>CANTEEN Completion join inspection</v>
      </c>
      <c r="C9" s="59">
        <f>Report!C29</f>
        <v>2240</v>
      </c>
      <c r="D9" s="80">
        <f t="shared" si="0"/>
        <v>1.3133208255159476E-2</v>
      </c>
      <c r="E9" s="79">
        <v>42598</v>
      </c>
      <c r="F9" s="79">
        <v>42598</v>
      </c>
      <c r="G9" s="48">
        <v>1</v>
      </c>
      <c r="H9" s="60">
        <f>$D$9/6</f>
        <v>2.1888680425265791E-3</v>
      </c>
      <c r="I9" s="60">
        <f t="shared" ref="I9:M9" si="6">$D$9/6</f>
        <v>2.1888680425265791E-3</v>
      </c>
      <c r="J9" s="60">
        <f t="shared" si="6"/>
        <v>2.1888680425265791E-3</v>
      </c>
      <c r="K9" s="60">
        <f t="shared" si="6"/>
        <v>2.1888680425265791E-3</v>
      </c>
      <c r="L9" s="60">
        <f t="shared" si="6"/>
        <v>2.1888680425265791E-3</v>
      </c>
      <c r="M9" s="60">
        <f t="shared" si="6"/>
        <v>2.1888680425265791E-3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</row>
    <row r="10" spans="1:33" x14ac:dyDescent="0.2">
      <c r="A10" s="12">
        <f>IF(ISBLANK(Report!A30)," - ",Report!A30)</f>
        <v>9</v>
      </c>
      <c r="B10" s="4" t="str">
        <f>IF(ISBLANK(Report!B30)," - ",Report!B30)</f>
        <v>CANTEEN DLP end joint inspection</v>
      </c>
      <c r="C10" s="59">
        <f>Report!C30</f>
        <v>2240</v>
      </c>
      <c r="D10" s="80">
        <f t="shared" si="0"/>
        <v>1.3133208255159476E-2</v>
      </c>
      <c r="E10" s="79">
        <v>43110</v>
      </c>
      <c r="F10" s="79">
        <v>43110</v>
      </c>
      <c r="G10" s="48">
        <v>1</v>
      </c>
      <c r="H10" s="60">
        <f>$D$10/23</f>
        <v>5.7100905457215109E-4</v>
      </c>
      <c r="I10" s="60">
        <f t="shared" ref="I10:AD10" si="7">$D$10/23</f>
        <v>5.7100905457215109E-4</v>
      </c>
      <c r="J10" s="60">
        <f t="shared" si="7"/>
        <v>5.7100905457215109E-4</v>
      </c>
      <c r="K10" s="60">
        <f t="shared" si="7"/>
        <v>5.7100905457215109E-4</v>
      </c>
      <c r="L10" s="60">
        <f t="shared" si="7"/>
        <v>5.7100905457215109E-4</v>
      </c>
      <c r="M10" s="60">
        <f t="shared" si="7"/>
        <v>5.7100905457215109E-4</v>
      </c>
      <c r="N10" s="60">
        <f t="shared" si="7"/>
        <v>5.7100905457215109E-4</v>
      </c>
      <c r="O10" s="60">
        <f t="shared" si="7"/>
        <v>5.7100905457215109E-4</v>
      </c>
      <c r="P10" s="60">
        <f t="shared" si="7"/>
        <v>5.7100905457215109E-4</v>
      </c>
      <c r="Q10" s="60">
        <f t="shared" si="7"/>
        <v>5.7100905457215109E-4</v>
      </c>
      <c r="R10" s="60">
        <f t="shared" si="7"/>
        <v>5.7100905457215109E-4</v>
      </c>
      <c r="S10" s="60">
        <f t="shared" si="7"/>
        <v>5.7100905457215109E-4</v>
      </c>
      <c r="T10" s="60">
        <f t="shared" si="7"/>
        <v>5.7100905457215109E-4</v>
      </c>
      <c r="U10" s="60">
        <f t="shared" si="7"/>
        <v>5.7100905457215109E-4</v>
      </c>
      <c r="V10" s="60">
        <f t="shared" si="7"/>
        <v>5.7100905457215109E-4</v>
      </c>
      <c r="W10" s="60">
        <f t="shared" si="7"/>
        <v>5.7100905457215109E-4</v>
      </c>
      <c r="X10" s="60">
        <f t="shared" si="7"/>
        <v>5.7100905457215109E-4</v>
      </c>
      <c r="Y10" s="60">
        <f t="shared" si="7"/>
        <v>5.7100905457215109E-4</v>
      </c>
      <c r="Z10" s="60">
        <f t="shared" si="7"/>
        <v>5.7100905457215109E-4</v>
      </c>
      <c r="AA10" s="60">
        <f t="shared" si="7"/>
        <v>5.7100905457215109E-4</v>
      </c>
      <c r="AB10" s="60">
        <f t="shared" si="7"/>
        <v>5.7100905457215109E-4</v>
      </c>
      <c r="AC10" s="60">
        <f t="shared" si="7"/>
        <v>5.7100905457215109E-4</v>
      </c>
      <c r="AD10" s="60">
        <f t="shared" si="7"/>
        <v>5.7100905457215109E-4</v>
      </c>
      <c r="AE10" s="60"/>
      <c r="AF10" s="60"/>
      <c r="AG10" s="60"/>
    </row>
    <row r="11" spans="1:33" x14ac:dyDescent="0.2">
      <c r="A11" s="12">
        <f>IF(ISBLANK(Report!A31)," - ",Report!A31)</f>
        <v>10</v>
      </c>
      <c r="B11" s="4" t="str">
        <f>IF(ISBLANK(Report!B31)," - ",Report!B31)</f>
        <v>CANTEEN CPC</v>
      </c>
      <c r="C11" s="59">
        <f>Report!C31</f>
        <v>11200</v>
      </c>
      <c r="D11" s="80">
        <f t="shared" si="0"/>
        <v>6.5666041275797379E-2</v>
      </c>
      <c r="E11" s="79">
        <v>42599</v>
      </c>
      <c r="F11" s="79">
        <v>42605</v>
      </c>
      <c r="G11" s="48">
        <v>5</v>
      </c>
      <c r="H11" s="60">
        <f>$D$11/6</f>
        <v>1.0944340212632896E-2</v>
      </c>
      <c r="I11" s="60">
        <f t="shared" ref="I11:M11" si="8">$D$11/6</f>
        <v>1.0944340212632896E-2</v>
      </c>
      <c r="J11" s="60">
        <f t="shared" si="8"/>
        <v>1.0944340212632896E-2</v>
      </c>
      <c r="K11" s="60">
        <f t="shared" si="8"/>
        <v>1.0944340212632896E-2</v>
      </c>
      <c r="L11" s="60">
        <f t="shared" si="8"/>
        <v>1.0944340212632896E-2</v>
      </c>
      <c r="M11" s="60">
        <f t="shared" si="8"/>
        <v>1.0944340212632896E-2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</row>
    <row r="12" spans="1:33" x14ac:dyDescent="0.2">
      <c r="A12" s="12">
        <f>IF(ISBLANK(Report!A32)," - ",Report!A32)</f>
        <v>11</v>
      </c>
      <c r="B12" s="4" t="str">
        <f>IF(ISBLANK(Report!B32)," - ",Report!B32)</f>
        <v>CANTEEN CMGD</v>
      </c>
      <c r="C12" s="59">
        <f>Report!C32</f>
        <v>11200</v>
      </c>
      <c r="D12" s="80">
        <f t="shared" si="0"/>
        <v>6.5666041275797379E-2</v>
      </c>
      <c r="E12" s="79">
        <v>43111</v>
      </c>
      <c r="F12" s="79">
        <v>43117</v>
      </c>
      <c r="G12" s="48">
        <v>5</v>
      </c>
      <c r="H12" s="60">
        <f>$D$12/23</f>
        <v>2.8550452728607558E-3</v>
      </c>
      <c r="I12" s="60">
        <f t="shared" ref="I12:AD12" si="9">$D$12/23</f>
        <v>2.8550452728607558E-3</v>
      </c>
      <c r="J12" s="60">
        <f t="shared" si="9"/>
        <v>2.8550452728607558E-3</v>
      </c>
      <c r="K12" s="60">
        <f t="shared" si="9"/>
        <v>2.8550452728607558E-3</v>
      </c>
      <c r="L12" s="60">
        <f t="shared" si="9"/>
        <v>2.8550452728607558E-3</v>
      </c>
      <c r="M12" s="60">
        <f t="shared" si="9"/>
        <v>2.8550452728607558E-3</v>
      </c>
      <c r="N12" s="60">
        <f t="shared" si="9"/>
        <v>2.8550452728607558E-3</v>
      </c>
      <c r="O12" s="60">
        <f t="shared" si="9"/>
        <v>2.8550452728607558E-3</v>
      </c>
      <c r="P12" s="60">
        <f t="shared" si="9"/>
        <v>2.8550452728607558E-3</v>
      </c>
      <c r="Q12" s="60">
        <f t="shared" si="9"/>
        <v>2.8550452728607558E-3</v>
      </c>
      <c r="R12" s="60">
        <f t="shared" si="9"/>
        <v>2.8550452728607558E-3</v>
      </c>
      <c r="S12" s="60">
        <f t="shared" si="9"/>
        <v>2.8550452728607558E-3</v>
      </c>
      <c r="T12" s="60">
        <f t="shared" si="9"/>
        <v>2.8550452728607558E-3</v>
      </c>
      <c r="U12" s="60">
        <f t="shared" si="9"/>
        <v>2.8550452728607558E-3</v>
      </c>
      <c r="V12" s="60">
        <f t="shared" si="9"/>
        <v>2.8550452728607558E-3</v>
      </c>
      <c r="W12" s="60">
        <f t="shared" si="9"/>
        <v>2.8550452728607558E-3</v>
      </c>
      <c r="X12" s="60">
        <f t="shared" si="9"/>
        <v>2.8550452728607558E-3</v>
      </c>
      <c r="Y12" s="60">
        <f t="shared" si="9"/>
        <v>2.8550452728607558E-3</v>
      </c>
      <c r="Z12" s="60">
        <f t="shared" si="9"/>
        <v>2.8550452728607558E-3</v>
      </c>
      <c r="AA12" s="60">
        <f t="shared" si="9"/>
        <v>2.8550452728607558E-3</v>
      </c>
      <c r="AB12" s="60">
        <f t="shared" si="9"/>
        <v>2.8550452728607558E-3</v>
      </c>
      <c r="AC12" s="60">
        <f t="shared" si="9"/>
        <v>2.8550452728607558E-3</v>
      </c>
      <c r="AD12" s="60">
        <f t="shared" si="9"/>
        <v>2.8550452728607558E-3</v>
      </c>
      <c r="AE12" s="60"/>
      <c r="AF12" s="60"/>
      <c r="AG12" s="60"/>
    </row>
    <row r="13" spans="1:33" x14ac:dyDescent="0.2">
      <c r="A13" s="12">
        <f>IF(ISBLANK(Report!A33)," - ",Report!A33)</f>
        <v>12</v>
      </c>
      <c r="B13" s="4" t="str">
        <f>IF(ISBLANK(Report!B33)," - ",Report!B33)</f>
        <v>FINAL ACCOUNT</v>
      </c>
      <c r="C13" s="59">
        <f>Report!C33</f>
        <v>11200</v>
      </c>
      <c r="D13" s="80">
        <f t="shared" si="0"/>
        <v>6.5666041275797379E-2</v>
      </c>
      <c r="E13" s="79">
        <v>43202</v>
      </c>
      <c r="F13" s="79">
        <v>43208</v>
      </c>
      <c r="G13" s="48">
        <v>5</v>
      </c>
      <c r="H13" s="60">
        <f>$D$13/26</f>
        <v>2.525616972146053E-3</v>
      </c>
      <c r="I13" s="60">
        <f t="shared" ref="I13:AG13" si="10">$D$13/26</f>
        <v>2.525616972146053E-3</v>
      </c>
      <c r="J13" s="60">
        <f t="shared" si="10"/>
        <v>2.525616972146053E-3</v>
      </c>
      <c r="K13" s="60">
        <f t="shared" si="10"/>
        <v>2.525616972146053E-3</v>
      </c>
      <c r="L13" s="60">
        <f t="shared" si="10"/>
        <v>2.525616972146053E-3</v>
      </c>
      <c r="M13" s="60">
        <f t="shared" si="10"/>
        <v>2.525616972146053E-3</v>
      </c>
      <c r="N13" s="60">
        <f t="shared" si="10"/>
        <v>2.525616972146053E-3</v>
      </c>
      <c r="O13" s="60">
        <f t="shared" si="10"/>
        <v>2.525616972146053E-3</v>
      </c>
      <c r="P13" s="60">
        <f t="shared" si="10"/>
        <v>2.525616972146053E-3</v>
      </c>
      <c r="Q13" s="60">
        <f t="shared" si="10"/>
        <v>2.525616972146053E-3</v>
      </c>
      <c r="R13" s="60">
        <f t="shared" si="10"/>
        <v>2.525616972146053E-3</v>
      </c>
      <c r="S13" s="60">
        <f t="shared" si="10"/>
        <v>2.525616972146053E-3</v>
      </c>
      <c r="T13" s="60">
        <f t="shared" si="10"/>
        <v>2.525616972146053E-3</v>
      </c>
      <c r="U13" s="60">
        <f t="shared" si="10"/>
        <v>2.525616972146053E-3</v>
      </c>
      <c r="V13" s="60">
        <f t="shared" si="10"/>
        <v>2.525616972146053E-3</v>
      </c>
      <c r="W13" s="60">
        <f t="shared" si="10"/>
        <v>2.525616972146053E-3</v>
      </c>
      <c r="X13" s="60">
        <f t="shared" si="10"/>
        <v>2.525616972146053E-3</v>
      </c>
      <c r="Y13" s="60">
        <f t="shared" si="10"/>
        <v>2.525616972146053E-3</v>
      </c>
      <c r="Z13" s="60">
        <f t="shared" si="10"/>
        <v>2.525616972146053E-3</v>
      </c>
      <c r="AA13" s="60">
        <f t="shared" si="10"/>
        <v>2.525616972146053E-3</v>
      </c>
      <c r="AB13" s="60">
        <f t="shared" si="10"/>
        <v>2.525616972146053E-3</v>
      </c>
      <c r="AC13" s="60">
        <f t="shared" si="10"/>
        <v>2.525616972146053E-3</v>
      </c>
      <c r="AD13" s="60">
        <f t="shared" si="10"/>
        <v>2.525616972146053E-3</v>
      </c>
      <c r="AE13" s="60">
        <f t="shared" si="10"/>
        <v>2.525616972146053E-3</v>
      </c>
      <c r="AF13" s="60">
        <f t="shared" si="10"/>
        <v>2.525616972146053E-3</v>
      </c>
      <c r="AG13" s="60">
        <f t="shared" si="10"/>
        <v>2.525616972146053E-3</v>
      </c>
    </row>
    <row r="14" spans="1:33" x14ac:dyDescent="0.2">
      <c r="A14" s="11"/>
      <c r="B14" s="75" t="s">
        <v>53</v>
      </c>
      <c r="C14" s="76">
        <f>SUM(C2:C13)</f>
        <v>170560</v>
      </c>
      <c r="D14" s="78">
        <f>SUM(D2:D13)</f>
        <v>0.99999999999999989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</row>
    <row r="15" spans="1:33" x14ac:dyDescent="0.2">
      <c r="B15" s="4"/>
      <c r="C15" s="58" t="s">
        <v>57</v>
      </c>
      <c r="D15" s="58"/>
      <c r="E15" s="58"/>
      <c r="F15" s="78"/>
      <c r="G15" s="78"/>
      <c r="H15" s="81">
        <f t="shared" ref="H15:AG15" si="11">SUM(H2:H13)</f>
        <v>0.18184285328832195</v>
      </c>
      <c r="I15" s="81">
        <f t="shared" si="11"/>
        <v>0.18184285328832195</v>
      </c>
      <c r="J15" s="81">
        <f t="shared" si="11"/>
        <v>0.16026686829770281</v>
      </c>
      <c r="K15" s="81">
        <f t="shared" si="11"/>
        <v>0.16026686829770281</v>
      </c>
      <c r="L15" s="81">
        <f t="shared" si="11"/>
        <v>0.10351264690933505</v>
      </c>
      <c r="M15" s="81">
        <f t="shared" si="11"/>
        <v>0.10351264690933505</v>
      </c>
      <c r="N15" s="81">
        <f t="shared" si="11"/>
        <v>5.9516712995789593E-3</v>
      </c>
      <c r="O15" s="81">
        <f t="shared" si="11"/>
        <v>5.9516712995789593E-3</v>
      </c>
      <c r="P15" s="81">
        <f t="shared" si="11"/>
        <v>5.9516712995789593E-3</v>
      </c>
      <c r="Q15" s="81">
        <f t="shared" si="11"/>
        <v>5.9516712995789593E-3</v>
      </c>
      <c r="R15" s="81">
        <f t="shared" si="11"/>
        <v>5.9516712995789593E-3</v>
      </c>
      <c r="S15" s="81">
        <f t="shared" si="11"/>
        <v>5.9516712995789593E-3</v>
      </c>
      <c r="T15" s="81">
        <f t="shared" si="11"/>
        <v>5.9516712995789593E-3</v>
      </c>
      <c r="U15" s="81">
        <f t="shared" si="11"/>
        <v>5.9516712995789593E-3</v>
      </c>
      <c r="V15" s="81">
        <f t="shared" si="11"/>
        <v>5.9516712995789593E-3</v>
      </c>
      <c r="W15" s="81">
        <f t="shared" si="11"/>
        <v>5.9516712995789593E-3</v>
      </c>
      <c r="X15" s="81">
        <f t="shared" si="11"/>
        <v>5.9516712995789593E-3</v>
      </c>
      <c r="Y15" s="81">
        <f t="shared" si="11"/>
        <v>5.9516712995789593E-3</v>
      </c>
      <c r="Z15" s="81">
        <f t="shared" si="11"/>
        <v>5.9516712995789593E-3</v>
      </c>
      <c r="AA15" s="81">
        <f t="shared" si="11"/>
        <v>5.9516712995789593E-3</v>
      </c>
      <c r="AB15" s="81">
        <f t="shared" si="11"/>
        <v>5.9516712995789593E-3</v>
      </c>
      <c r="AC15" s="81">
        <f t="shared" si="11"/>
        <v>5.9516712995789593E-3</v>
      </c>
      <c r="AD15" s="81">
        <f t="shared" si="11"/>
        <v>5.9516712995789593E-3</v>
      </c>
      <c r="AE15" s="81">
        <f t="shared" si="11"/>
        <v>2.525616972146053E-3</v>
      </c>
      <c r="AF15" s="81">
        <f t="shared" si="11"/>
        <v>2.525616972146053E-3</v>
      </c>
      <c r="AG15" s="81">
        <f t="shared" si="11"/>
        <v>2.525616972146053E-3</v>
      </c>
    </row>
    <row r="16" spans="1:33" x14ac:dyDescent="0.2">
      <c r="C16" s="58" t="s">
        <v>59</v>
      </c>
      <c r="H16" s="82">
        <f>H15</f>
        <v>0.18184285328832195</v>
      </c>
      <c r="I16" s="82">
        <f>H16+I15</f>
        <v>0.3636857065766439</v>
      </c>
      <c r="J16" s="82">
        <f t="shared" ref="J16:AG16" si="12">I16+J15</f>
        <v>0.52395257487434677</v>
      </c>
      <c r="K16" s="82">
        <f t="shared" si="12"/>
        <v>0.68421944317204964</v>
      </c>
      <c r="L16" s="82">
        <f t="shared" si="12"/>
        <v>0.78773209008138467</v>
      </c>
      <c r="M16" s="82">
        <f t="shared" si="12"/>
        <v>0.89124473699071971</v>
      </c>
      <c r="N16" s="82">
        <f t="shared" si="12"/>
        <v>0.89719640829029867</v>
      </c>
      <c r="O16" s="82">
        <f t="shared" si="12"/>
        <v>0.90314807958987764</v>
      </c>
      <c r="P16" s="82">
        <f t="shared" si="12"/>
        <v>0.9090997508894566</v>
      </c>
      <c r="Q16" s="82">
        <f t="shared" si="12"/>
        <v>0.91505142218903557</v>
      </c>
      <c r="R16" s="82">
        <f t="shared" si="12"/>
        <v>0.92100309348861453</v>
      </c>
      <c r="S16" s="82">
        <f t="shared" si="12"/>
        <v>0.9269547647881935</v>
      </c>
      <c r="T16" s="82">
        <f t="shared" si="12"/>
        <v>0.93290643608777246</v>
      </c>
      <c r="U16" s="82">
        <f t="shared" si="12"/>
        <v>0.93885810738735143</v>
      </c>
      <c r="V16" s="82">
        <f t="shared" si="12"/>
        <v>0.94480977868693039</v>
      </c>
      <c r="W16" s="82">
        <f t="shared" si="12"/>
        <v>0.95076144998650935</v>
      </c>
      <c r="X16" s="82">
        <f t="shared" si="12"/>
        <v>0.95671312128608832</v>
      </c>
      <c r="Y16" s="82">
        <f t="shared" si="12"/>
        <v>0.96266479258566728</v>
      </c>
      <c r="Z16" s="82">
        <f t="shared" si="12"/>
        <v>0.96861646388524625</v>
      </c>
      <c r="AA16" s="82">
        <f t="shared" si="12"/>
        <v>0.97456813518482521</v>
      </c>
      <c r="AB16" s="82">
        <f t="shared" si="12"/>
        <v>0.98051980648440418</v>
      </c>
      <c r="AC16" s="82">
        <f t="shared" si="12"/>
        <v>0.98647147778398314</v>
      </c>
      <c r="AD16" s="82">
        <f t="shared" si="12"/>
        <v>0.99242314908356211</v>
      </c>
      <c r="AE16" s="82">
        <f t="shared" si="12"/>
        <v>0.99494876605570814</v>
      </c>
      <c r="AF16" s="82">
        <f t="shared" si="12"/>
        <v>0.99747438302785418</v>
      </c>
      <c r="AG16" s="82">
        <f t="shared" si="12"/>
        <v>1.0000000000000002</v>
      </c>
    </row>
    <row r="17" spans="3:33" x14ac:dyDescent="0.2">
      <c r="C17" s="58" t="s">
        <v>58</v>
      </c>
      <c r="H17" s="84">
        <f>$D$2/2</f>
        <v>1.9699812382739212E-2</v>
      </c>
      <c r="I17" s="84">
        <f>$D$2/2+D3</f>
        <v>2.3452157598499064E-2</v>
      </c>
      <c r="J17" s="84">
        <v>0</v>
      </c>
      <c r="K17" s="84">
        <f>SUM(D4:D7)+SUM(D8/3)</f>
        <v>0.39587242026266417</v>
      </c>
      <c r="L17" s="84">
        <f>$D$8/3</f>
        <v>0.16885553470919323</v>
      </c>
      <c r="M17" s="84">
        <f>$D$8/3+D9+D11</f>
        <v>0.24765478424015008</v>
      </c>
      <c r="N17" s="84">
        <v>0</v>
      </c>
      <c r="O17" s="84">
        <v>0</v>
      </c>
      <c r="P17" s="84">
        <v>0</v>
      </c>
      <c r="Q17" s="84">
        <v>0</v>
      </c>
      <c r="R17" s="84">
        <v>0</v>
      </c>
      <c r="S17" s="84">
        <v>0</v>
      </c>
      <c r="T17" s="84">
        <v>0</v>
      </c>
      <c r="U17" s="84">
        <v>0</v>
      </c>
      <c r="V17" s="84">
        <v>0</v>
      </c>
      <c r="W17" s="84">
        <v>0</v>
      </c>
      <c r="X17" s="84">
        <v>0</v>
      </c>
      <c r="Y17" s="84">
        <v>0</v>
      </c>
      <c r="Z17" s="84">
        <v>0</v>
      </c>
      <c r="AA17" s="84">
        <v>0</v>
      </c>
      <c r="AB17" s="84">
        <v>0</v>
      </c>
      <c r="AC17" s="84">
        <v>0</v>
      </c>
      <c r="AD17" s="84">
        <f>D10+D12</f>
        <v>7.879924953095685E-2</v>
      </c>
      <c r="AE17" s="84">
        <v>0</v>
      </c>
      <c r="AF17" s="84">
        <v>0</v>
      </c>
      <c r="AG17" s="84">
        <f>D13</f>
        <v>6.5666041275797379E-2</v>
      </c>
    </row>
    <row r="18" spans="3:33" x14ac:dyDescent="0.2">
      <c r="C18" s="83" t="s">
        <v>60</v>
      </c>
      <c r="H18" s="82">
        <f>H17</f>
        <v>1.9699812382739212E-2</v>
      </c>
      <c r="I18" s="82">
        <f>H18+I17</f>
        <v>4.3151969981238276E-2</v>
      </c>
      <c r="J18" s="82">
        <f t="shared" ref="J18:Q18" si="13">I18+J17</f>
        <v>4.3151969981238276E-2</v>
      </c>
      <c r="K18" s="82">
        <f t="shared" si="13"/>
        <v>0.43902439024390244</v>
      </c>
      <c r="L18" s="82">
        <f t="shared" si="13"/>
        <v>0.60787992495309573</v>
      </c>
      <c r="M18" s="82">
        <f t="shared" si="13"/>
        <v>0.85553470919324581</v>
      </c>
      <c r="N18" s="82">
        <f t="shared" si="13"/>
        <v>0.85553470919324581</v>
      </c>
      <c r="O18" s="82">
        <f t="shared" si="13"/>
        <v>0.85553470919324581</v>
      </c>
      <c r="P18" s="82">
        <f t="shared" si="13"/>
        <v>0.85553470919324581</v>
      </c>
      <c r="Q18" s="82">
        <f t="shared" si="13"/>
        <v>0.85553470919324581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3:33" x14ac:dyDescent="0.2">
      <c r="C19" s="83" t="s">
        <v>65</v>
      </c>
      <c r="H19" s="4">
        <v>12</v>
      </c>
      <c r="I19" s="4">
        <f>H19-0.46</f>
        <v>11.54</v>
      </c>
      <c r="J19" s="4">
        <f t="shared" ref="J19:AF19" si="14">I19-0.46</f>
        <v>11.079999999999998</v>
      </c>
      <c r="K19" s="4">
        <f t="shared" si="14"/>
        <v>10.619999999999997</v>
      </c>
      <c r="L19" s="4">
        <f t="shared" si="14"/>
        <v>10.159999999999997</v>
      </c>
      <c r="M19" s="4">
        <f t="shared" si="14"/>
        <v>9.6999999999999957</v>
      </c>
      <c r="N19" s="4">
        <f t="shared" si="14"/>
        <v>9.2399999999999949</v>
      </c>
      <c r="O19" s="4">
        <f t="shared" si="14"/>
        <v>8.779999999999994</v>
      </c>
      <c r="P19" s="4">
        <f t="shared" si="14"/>
        <v>8.3199999999999932</v>
      </c>
      <c r="Q19" s="4">
        <f t="shared" si="14"/>
        <v>7.8599999999999932</v>
      </c>
      <c r="R19" s="4">
        <f t="shared" si="14"/>
        <v>7.3999999999999932</v>
      </c>
      <c r="S19" s="4">
        <f t="shared" si="14"/>
        <v>6.9399999999999933</v>
      </c>
      <c r="T19" s="4">
        <f t="shared" si="14"/>
        <v>6.4799999999999933</v>
      </c>
      <c r="U19" s="4">
        <f t="shared" si="14"/>
        <v>6.0199999999999934</v>
      </c>
      <c r="V19" s="4">
        <f t="shared" si="14"/>
        <v>5.5599999999999934</v>
      </c>
      <c r="W19" s="4">
        <f t="shared" si="14"/>
        <v>5.0999999999999934</v>
      </c>
      <c r="X19" s="4">
        <f t="shared" si="14"/>
        <v>4.6399999999999935</v>
      </c>
      <c r="Y19" s="4">
        <f t="shared" si="14"/>
        <v>4.1799999999999935</v>
      </c>
      <c r="Z19" s="4">
        <f t="shared" si="14"/>
        <v>3.7199999999999935</v>
      </c>
      <c r="AA19" s="4">
        <f t="shared" si="14"/>
        <v>3.2599999999999936</v>
      </c>
      <c r="AB19" s="4">
        <f t="shared" si="14"/>
        <v>2.7999999999999936</v>
      </c>
      <c r="AC19" s="4">
        <f t="shared" si="14"/>
        <v>2.3399999999999936</v>
      </c>
      <c r="AD19" s="4">
        <f t="shared" si="14"/>
        <v>1.8799999999999937</v>
      </c>
      <c r="AE19" s="4">
        <f t="shared" si="14"/>
        <v>1.4199999999999937</v>
      </c>
      <c r="AF19" s="4">
        <f t="shared" si="14"/>
        <v>0.95999999999999375</v>
      </c>
      <c r="AG19" s="4">
        <v>0</v>
      </c>
    </row>
    <row r="20" spans="3:33" x14ac:dyDescent="0.2">
      <c r="C20" s="83" t="s">
        <v>66</v>
      </c>
      <c r="H20" s="4">
        <v>12</v>
      </c>
      <c r="I20" s="4">
        <v>10</v>
      </c>
      <c r="J20" s="4">
        <v>10</v>
      </c>
      <c r="K20" s="4">
        <v>7</v>
      </c>
      <c r="L20" s="4">
        <v>7</v>
      </c>
      <c r="M20" s="4">
        <v>4</v>
      </c>
      <c r="N20" s="4">
        <v>4</v>
      </c>
      <c r="O20" s="4">
        <v>4</v>
      </c>
      <c r="P20" s="4">
        <v>4</v>
      </c>
      <c r="Q20" s="4">
        <v>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8"/>
  <sheetViews>
    <sheetView workbookViewId="0">
      <selection activeCell="B27" sqref="B27:AA28"/>
    </sheetView>
  </sheetViews>
  <sheetFormatPr defaultRowHeight="12.75" x14ac:dyDescent="0.2"/>
  <sheetData>
    <row r="7" spans="3:28" x14ac:dyDescent="0.2">
      <c r="C7">
        <v>0.18184285328832195</v>
      </c>
      <c r="D7">
        <v>0.3636857065766439</v>
      </c>
      <c r="E7">
        <v>0.52395257487434677</v>
      </c>
      <c r="F7">
        <v>0.68421944317204964</v>
      </c>
      <c r="G7">
        <v>0.78773209008138467</v>
      </c>
      <c r="H7">
        <v>0.89124473699071971</v>
      </c>
      <c r="I7">
        <v>0.89719640829029867</v>
      </c>
      <c r="J7">
        <v>0.90314807958987764</v>
      </c>
      <c r="K7">
        <v>0.9090997508894566</v>
      </c>
      <c r="L7">
        <v>0.91505142218903557</v>
      </c>
      <c r="M7">
        <v>0.92100309348861453</v>
      </c>
      <c r="N7">
        <v>0.9269547647881935</v>
      </c>
      <c r="O7">
        <v>0.93290643608777246</v>
      </c>
      <c r="P7">
        <v>0.93885810738735143</v>
      </c>
      <c r="Q7">
        <v>0.94480977868693039</v>
      </c>
      <c r="R7">
        <v>0.95076144998650935</v>
      </c>
      <c r="S7">
        <v>0.95671312128608832</v>
      </c>
      <c r="T7">
        <v>0.96266479258566728</v>
      </c>
      <c r="U7">
        <v>0.96861646388524625</v>
      </c>
      <c r="V7">
        <v>0.97456813518482521</v>
      </c>
      <c r="W7">
        <v>0.98051980648440418</v>
      </c>
      <c r="X7">
        <v>0.98647147778398314</v>
      </c>
      <c r="Y7">
        <v>0.99242314908356211</v>
      </c>
      <c r="Z7">
        <v>0.99494876605570814</v>
      </c>
      <c r="AA7">
        <v>0.99747438302785418</v>
      </c>
      <c r="AB7">
        <v>1.0000000000000002</v>
      </c>
    </row>
    <row r="8" spans="3:28" x14ac:dyDescent="0.2">
      <c r="C8">
        <v>1.9699812382739212E-2</v>
      </c>
      <c r="D8">
        <v>2.3452157598499064E-2</v>
      </c>
      <c r="E8">
        <v>0</v>
      </c>
      <c r="F8">
        <v>0.39587242026266417</v>
      </c>
      <c r="G8">
        <v>0.16885553470919323</v>
      </c>
      <c r="H8">
        <v>0.24765478424015008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7.879924953095685E-2</v>
      </c>
      <c r="Z8">
        <v>0</v>
      </c>
      <c r="AA8">
        <v>0</v>
      </c>
      <c r="AB8">
        <v>6.5666041275797379E-2</v>
      </c>
    </row>
    <row r="9" spans="3:28" x14ac:dyDescent="0.2">
      <c r="C9">
        <v>1.9699812382739212E-2</v>
      </c>
      <c r="D9">
        <v>4.3151969981238276E-2</v>
      </c>
      <c r="E9">
        <v>4.3151969981238276E-2</v>
      </c>
      <c r="F9">
        <v>0.43902439024390244</v>
      </c>
      <c r="G9">
        <v>0.60787992495309573</v>
      </c>
      <c r="H9">
        <v>0.85553470919324581</v>
      </c>
      <c r="I9">
        <v>0.85553470919324581</v>
      </c>
      <c r="J9">
        <v>0.85553470919324581</v>
      </c>
      <c r="K9">
        <v>0.85553470919324581</v>
      </c>
      <c r="L9">
        <v>0.85553470919324581</v>
      </c>
    </row>
    <row r="10" spans="3:28" x14ac:dyDescent="0.2">
      <c r="C10">
        <v>12</v>
      </c>
      <c r="D10">
        <v>11.54</v>
      </c>
      <c r="E10">
        <v>11.079999999999998</v>
      </c>
      <c r="F10">
        <v>10.619999999999997</v>
      </c>
      <c r="G10">
        <v>10.159999999999997</v>
      </c>
      <c r="H10">
        <v>9.6999999999999957</v>
      </c>
      <c r="I10">
        <v>9.2399999999999949</v>
      </c>
      <c r="J10">
        <v>8.779999999999994</v>
      </c>
      <c r="K10">
        <v>8.3199999999999932</v>
      </c>
      <c r="L10">
        <v>7.8599999999999932</v>
      </c>
      <c r="M10">
        <v>7.3999999999999932</v>
      </c>
      <c r="N10">
        <v>6.9399999999999933</v>
      </c>
      <c r="O10">
        <v>6.4799999999999933</v>
      </c>
      <c r="P10">
        <v>6.0199999999999934</v>
      </c>
      <c r="Q10">
        <v>5.5599999999999934</v>
      </c>
      <c r="R10">
        <v>5.0999999999999934</v>
      </c>
      <c r="S10">
        <v>4.6399999999999935</v>
      </c>
      <c r="T10">
        <v>4.1799999999999935</v>
      </c>
      <c r="U10">
        <v>3.7199999999999935</v>
      </c>
      <c r="V10">
        <v>3.2599999999999936</v>
      </c>
      <c r="W10">
        <v>2.7999999999999936</v>
      </c>
      <c r="X10">
        <v>2.3399999999999936</v>
      </c>
      <c r="Y10">
        <v>1.8799999999999937</v>
      </c>
      <c r="Z10">
        <v>1.4199999999999937</v>
      </c>
      <c r="AA10">
        <v>0.95999999999999375</v>
      </c>
      <c r="AB10">
        <v>0</v>
      </c>
    </row>
    <row r="11" spans="3:28" x14ac:dyDescent="0.2">
      <c r="C11">
        <v>12</v>
      </c>
      <c r="D11">
        <v>10</v>
      </c>
      <c r="E11">
        <v>10</v>
      </c>
      <c r="F11">
        <v>7</v>
      </c>
      <c r="G11">
        <v>7</v>
      </c>
      <c r="H11">
        <v>4</v>
      </c>
      <c r="I11">
        <v>4</v>
      </c>
      <c r="J11">
        <v>4</v>
      </c>
      <c r="K11">
        <v>4</v>
      </c>
      <c r="L11">
        <v>4</v>
      </c>
    </row>
    <row r="17" spans="2:27" x14ac:dyDescent="0.2">
      <c r="B17">
        <v>0.18184285328832195</v>
      </c>
      <c r="C17">
        <v>0.3636857065766439</v>
      </c>
      <c r="D17">
        <v>0.52395257487434677</v>
      </c>
      <c r="E17">
        <v>0.68421944317204964</v>
      </c>
      <c r="F17">
        <v>0.78773209008138467</v>
      </c>
      <c r="G17">
        <v>0.89124473699071971</v>
      </c>
      <c r="H17">
        <v>0.89719640829029867</v>
      </c>
      <c r="I17">
        <v>0.90314807958987764</v>
      </c>
      <c r="J17">
        <v>0.9090997508894566</v>
      </c>
      <c r="K17">
        <v>0.91505142218903557</v>
      </c>
      <c r="L17">
        <v>0.92100309348861453</v>
      </c>
      <c r="M17">
        <v>0.9269547647881935</v>
      </c>
      <c r="N17">
        <v>0.93290643608777246</v>
      </c>
      <c r="O17">
        <v>0.93885810738735143</v>
      </c>
      <c r="P17">
        <v>0.94480977868693039</v>
      </c>
      <c r="Q17">
        <v>0.95076144998650935</v>
      </c>
      <c r="R17">
        <v>0.95671312128608832</v>
      </c>
      <c r="S17">
        <v>0.96266479258566728</v>
      </c>
      <c r="T17">
        <v>0.96861646388524625</v>
      </c>
      <c r="U17">
        <v>0.97456813518482521</v>
      </c>
      <c r="V17">
        <v>0.98051980648440418</v>
      </c>
      <c r="W17">
        <v>0.98647147778398314</v>
      </c>
      <c r="X17">
        <v>0.99242314908356211</v>
      </c>
      <c r="Y17">
        <v>0.99494876605570814</v>
      </c>
      <c r="Z17">
        <v>0.99747438302785418</v>
      </c>
      <c r="AA17">
        <v>1.0000000000000002</v>
      </c>
    </row>
    <row r="18" spans="2:27" x14ac:dyDescent="0.2">
      <c r="B18">
        <v>1.9699812382739212E-2</v>
      </c>
      <c r="C18">
        <v>4.3151969981238276E-2</v>
      </c>
      <c r="D18">
        <v>4.3151969981238276E-2</v>
      </c>
      <c r="E18">
        <v>0.43902439024390244</v>
      </c>
      <c r="F18">
        <v>0.60787992495309573</v>
      </c>
      <c r="G18">
        <v>0.85553470919324581</v>
      </c>
      <c r="H18">
        <v>0.85553470919324581</v>
      </c>
      <c r="I18">
        <v>0.85553470919324581</v>
      </c>
      <c r="J18">
        <v>0.85553470919324581</v>
      </c>
      <c r="K18">
        <v>0.85553470919324581</v>
      </c>
    </row>
    <row r="20" spans="2:27" x14ac:dyDescent="0.2">
      <c r="B20" s="90">
        <f>B17*100</f>
        <v>18.184285328832196</v>
      </c>
      <c r="C20" s="90">
        <f t="shared" ref="C20:AA20" si="0">C17*100</f>
        <v>36.368570657664392</v>
      </c>
      <c r="D20" s="90">
        <f t="shared" si="0"/>
        <v>52.395257487434677</v>
      </c>
      <c r="E20" s="90">
        <f t="shared" si="0"/>
        <v>68.421944317204961</v>
      </c>
      <c r="F20" s="90">
        <f t="shared" si="0"/>
        <v>78.773209008138465</v>
      </c>
      <c r="G20" s="90">
        <f t="shared" si="0"/>
        <v>89.12447369907197</v>
      </c>
      <c r="H20" s="90">
        <f t="shared" si="0"/>
        <v>89.719640829029871</v>
      </c>
      <c r="I20" s="90">
        <f t="shared" si="0"/>
        <v>90.314807958987757</v>
      </c>
      <c r="J20" s="90">
        <f t="shared" si="0"/>
        <v>90.909975088945657</v>
      </c>
      <c r="K20" s="90">
        <f t="shared" si="0"/>
        <v>91.505142218903558</v>
      </c>
      <c r="L20" s="90">
        <f t="shared" si="0"/>
        <v>92.100309348861458</v>
      </c>
      <c r="M20" s="90">
        <f t="shared" si="0"/>
        <v>92.695476478819344</v>
      </c>
      <c r="N20" s="90">
        <f t="shared" si="0"/>
        <v>93.290643608777245</v>
      </c>
      <c r="O20" s="90">
        <f t="shared" si="0"/>
        <v>93.885810738735145</v>
      </c>
      <c r="P20" s="90">
        <f t="shared" si="0"/>
        <v>94.480977868693046</v>
      </c>
      <c r="Q20" s="90">
        <f t="shared" si="0"/>
        <v>95.076144998650932</v>
      </c>
      <c r="R20" s="90">
        <f t="shared" si="0"/>
        <v>95.671312128608832</v>
      </c>
      <c r="S20" s="90">
        <f t="shared" si="0"/>
        <v>96.266479258566733</v>
      </c>
      <c r="T20" s="90">
        <f t="shared" si="0"/>
        <v>96.861646388524619</v>
      </c>
      <c r="U20" s="90">
        <f t="shared" si="0"/>
        <v>97.456813518482519</v>
      </c>
      <c r="V20" s="90">
        <f t="shared" si="0"/>
        <v>98.05198064844042</v>
      </c>
      <c r="W20" s="90">
        <f t="shared" si="0"/>
        <v>98.64714777839832</v>
      </c>
      <c r="X20" s="90">
        <f t="shared" si="0"/>
        <v>99.242314908356207</v>
      </c>
      <c r="Y20" s="90">
        <f t="shared" si="0"/>
        <v>99.494876605570809</v>
      </c>
      <c r="Z20" s="90">
        <f t="shared" si="0"/>
        <v>99.747438302785412</v>
      </c>
      <c r="AA20" s="90">
        <f t="shared" si="0"/>
        <v>100.00000000000003</v>
      </c>
    </row>
    <row r="21" spans="2:27" x14ac:dyDescent="0.2">
      <c r="B21" s="90">
        <f>B18*100</f>
        <v>1.9699812382739212</v>
      </c>
      <c r="C21" s="90">
        <f t="shared" ref="C21:AA21" si="1">C18*100</f>
        <v>4.3151969981238274</v>
      </c>
      <c r="D21" s="90">
        <f t="shared" si="1"/>
        <v>4.3151969981238274</v>
      </c>
      <c r="E21" s="90">
        <f t="shared" si="1"/>
        <v>43.902439024390247</v>
      </c>
      <c r="F21" s="90">
        <f t="shared" si="1"/>
        <v>60.787992495309574</v>
      </c>
      <c r="G21" s="90">
        <f t="shared" si="1"/>
        <v>85.553470919324582</v>
      </c>
      <c r="H21" s="90">
        <f t="shared" si="1"/>
        <v>85.553470919324582</v>
      </c>
      <c r="I21" s="90">
        <f t="shared" si="1"/>
        <v>85.553470919324582</v>
      </c>
      <c r="J21" s="90">
        <f t="shared" si="1"/>
        <v>85.553470919324582</v>
      </c>
      <c r="K21" s="90">
        <f t="shared" si="1"/>
        <v>85.553470919324582</v>
      </c>
      <c r="L21" s="90">
        <f t="shared" si="1"/>
        <v>0</v>
      </c>
      <c r="M21" s="90">
        <f t="shared" si="1"/>
        <v>0</v>
      </c>
      <c r="N21" s="90">
        <f t="shared" si="1"/>
        <v>0</v>
      </c>
      <c r="O21" s="90">
        <f t="shared" si="1"/>
        <v>0</v>
      </c>
      <c r="P21" s="90">
        <f t="shared" si="1"/>
        <v>0</v>
      </c>
      <c r="Q21" s="90">
        <f t="shared" si="1"/>
        <v>0</v>
      </c>
      <c r="R21" s="90">
        <f t="shared" si="1"/>
        <v>0</v>
      </c>
      <c r="S21" s="90">
        <f t="shared" si="1"/>
        <v>0</v>
      </c>
      <c r="T21" s="90">
        <f t="shared" si="1"/>
        <v>0</v>
      </c>
      <c r="U21" s="90">
        <f t="shared" si="1"/>
        <v>0</v>
      </c>
      <c r="V21" s="90">
        <f t="shared" si="1"/>
        <v>0</v>
      </c>
      <c r="W21" s="90">
        <f t="shared" si="1"/>
        <v>0</v>
      </c>
      <c r="X21" s="90">
        <f t="shared" si="1"/>
        <v>0</v>
      </c>
      <c r="Y21" s="90">
        <f t="shared" si="1"/>
        <v>0</v>
      </c>
      <c r="Z21" s="90">
        <f t="shared" si="1"/>
        <v>0</v>
      </c>
      <c r="AA21" s="90">
        <f t="shared" si="1"/>
        <v>0</v>
      </c>
    </row>
    <row r="27" spans="2:27" x14ac:dyDescent="0.2">
      <c r="B27">
        <v>12</v>
      </c>
      <c r="C27">
        <v>11.54</v>
      </c>
      <c r="D27">
        <v>11.079999999999998</v>
      </c>
      <c r="E27">
        <v>10.619999999999997</v>
      </c>
      <c r="F27">
        <v>10.159999999999997</v>
      </c>
      <c r="G27">
        <v>9.6999999999999957</v>
      </c>
      <c r="H27">
        <v>9.2399999999999949</v>
      </c>
      <c r="I27">
        <v>8.779999999999994</v>
      </c>
      <c r="J27">
        <v>8.3199999999999932</v>
      </c>
      <c r="K27">
        <v>7.8599999999999932</v>
      </c>
      <c r="L27">
        <v>7.3999999999999932</v>
      </c>
      <c r="M27">
        <v>6.9399999999999933</v>
      </c>
      <c r="N27">
        <v>6.4799999999999933</v>
      </c>
      <c r="O27">
        <v>6.0199999999999934</v>
      </c>
      <c r="P27">
        <v>5.5599999999999934</v>
      </c>
      <c r="Q27">
        <v>5.0999999999999934</v>
      </c>
      <c r="R27">
        <v>4.6399999999999935</v>
      </c>
      <c r="S27">
        <v>4.1799999999999935</v>
      </c>
      <c r="T27">
        <v>3.7199999999999935</v>
      </c>
      <c r="U27">
        <v>3.2599999999999936</v>
      </c>
      <c r="V27">
        <v>2.7999999999999936</v>
      </c>
      <c r="W27">
        <v>2.3399999999999936</v>
      </c>
      <c r="X27">
        <v>1.8799999999999937</v>
      </c>
      <c r="Y27">
        <v>1.4199999999999937</v>
      </c>
      <c r="Z27">
        <v>0.95999999999999375</v>
      </c>
      <c r="AA27">
        <v>0</v>
      </c>
    </row>
    <row r="28" spans="2:27" x14ac:dyDescent="0.2">
      <c r="B28">
        <v>12</v>
      </c>
      <c r="C28">
        <v>10</v>
      </c>
      <c r="D28">
        <v>10</v>
      </c>
      <c r="E28">
        <v>7</v>
      </c>
      <c r="F28">
        <v>7</v>
      </c>
      <c r="G28">
        <v>4</v>
      </c>
      <c r="H28">
        <v>4</v>
      </c>
      <c r="I28">
        <v>4</v>
      </c>
      <c r="J28">
        <v>4</v>
      </c>
      <c r="K28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16" sqref="O16"/>
    </sheetView>
  </sheetViews>
  <sheetFormatPr defaultRowHeight="12.75" x14ac:dyDescent="0.2"/>
  <cols>
    <col min="1" max="1" width="18.28515625" bestFit="1" customWidth="1"/>
    <col min="2" max="2" width="12.42578125" style="85" bestFit="1" customWidth="1"/>
  </cols>
  <sheetData>
    <row r="1" spans="1:2" x14ac:dyDescent="0.2">
      <c r="A1" t="s">
        <v>61</v>
      </c>
      <c r="B1" s="85">
        <f>Report!C35</f>
        <v>170560</v>
      </c>
    </row>
    <row r="2" spans="1:2" x14ac:dyDescent="0.2">
      <c r="A2" t="s">
        <v>62</v>
      </c>
      <c r="B2" s="85">
        <v>145920</v>
      </c>
    </row>
    <row r="3" spans="1:2" x14ac:dyDescent="0.2">
      <c r="A3" t="s">
        <v>63</v>
      </c>
      <c r="B3" s="85">
        <v>0</v>
      </c>
    </row>
    <row r="4" spans="1:2" x14ac:dyDescent="0.2">
      <c r="A4" t="s">
        <v>64</v>
      </c>
      <c r="B4" s="85">
        <f>SUM(B1-B2)</f>
        <v>24640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Report</vt:lpstr>
      <vt:lpstr>EV</vt:lpstr>
      <vt:lpstr>AC</vt:lpstr>
      <vt:lpstr>©</vt:lpstr>
      <vt:lpstr>Sheet1</vt:lpstr>
      <vt:lpstr>Sheet3</vt:lpstr>
      <vt:lpstr>Sheet2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www.vertex42.com</dc:creator>
  <dc:description>(c) 2012-2015 Vertex42 LLC. All Rights Reserved.</dc:description>
  <cp:lastModifiedBy>Ahmad Naim</cp:lastModifiedBy>
  <cp:lastPrinted>2015-04-16T21:20:27Z</cp:lastPrinted>
  <dcterms:created xsi:type="dcterms:W3CDTF">2010-01-09T00:01:03Z</dcterms:created>
  <dcterms:modified xsi:type="dcterms:W3CDTF">2017-01-16T09:44:03Z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2012-2015 Vertex42 LLC</vt:lpwstr>
  </property>
  <property fmtid="{D5CDD505-2E9C-101B-9397-08002B2CF9AE}" pid="3" name="Version">
    <vt:lpwstr>1.1.0</vt:lpwstr>
  </property>
</Properties>
</file>