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3" documentId="114_{EA432349-E24D-41F8-B539-3740A8A39DA1}" xr6:coauthVersionLast="45" xr6:coauthVersionMax="45" xr10:uidLastSave="{59D6BD2C-A619-4FCD-976A-A048BB77BFB6}"/>
  <bookViews>
    <workbookView xWindow="3945" yWindow="480" windowWidth="23955" windowHeight="14655" xr2:uid="{00000000-000D-0000-FFFF-FFFF00000000}"/>
  </bookViews>
  <sheets>
    <sheet name="計算10年收益" sheetId="2" r:id="rId1"/>
    <sheet name="計算股票平均收益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4" i="3" l="1"/>
  <c r="O18" i="3"/>
  <c r="K18" i="3"/>
  <c r="K24" i="3"/>
  <c r="C24" i="3"/>
  <c r="C18" i="3"/>
  <c r="K39" i="3" l="1"/>
  <c r="O39" i="3"/>
  <c r="O52" i="3"/>
  <c r="K52" i="3"/>
  <c r="C52" i="3"/>
  <c r="G52" i="3"/>
  <c r="K40" i="3"/>
  <c r="J29" i="3"/>
  <c r="N29" i="3"/>
  <c r="G40" i="3" l="1"/>
  <c r="H40" i="3" s="1"/>
  <c r="C40" i="3"/>
  <c r="D40" i="3" s="1"/>
  <c r="G53" i="3"/>
  <c r="H53" i="3" s="1"/>
  <c r="C53" i="3"/>
  <c r="D53" i="3" s="1"/>
  <c r="O53" i="3"/>
  <c r="P53" i="3" s="1"/>
  <c r="K53" i="3"/>
  <c r="L53" i="3" s="1"/>
  <c r="N42" i="3"/>
  <c r="J42" i="3"/>
  <c r="O40" i="3"/>
  <c r="P40" i="3" s="1"/>
  <c r="L39" i="3"/>
  <c r="G39" i="3" l="1"/>
  <c r="H39" i="3" s="1"/>
  <c r="C39" i="3"/>
  <c r="D52" i="3"/>
  <c r="C51" i="3" s="1"/>
  <c r="D51" i="3" s="1"/>
  <c r="P52" i="3"/>
  <c r="O51" i="3" s="1"/>
  <c r="L52" i="3"/>
  <c r="K51" i="3" s="1"/>
  <c r="K38" i="3"/>
  <c r="L38" i="3" s="1"/>
  <c r="L40" i="3"/>
  <c r="D6" i="2"/>
  <c r="D7" i="2" s="1"/>
  <c r="D8" i="2" s="1"/>
  <c r="D9" i="2" s="1"/>
  <c r="D10" i="2" s="1"/>
  <c r="D11" i="2" s="1"/>
  <c r="D12" i="2" s="1"/>
  <c r="D13" i="2" s="1"/>
  <c r="D14" i="2" s="1"/>
  <c r="D15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38" i="3" l="1"/>
  <c r="G37" i="3" s="1"/>
  <c r="H37" i="3" s="1"/>
  <c r="O38" i="3"/>
  <c r="P39" i="3"/>
  <c r="C50" i="3"/>
  <c r="D50" i="3" s="1"/>
  <c r="C49" i="3" s="1"/>
  <c r="D39" i="3"/>
  <c r="C38" i="3"/>
  <c r="L51" i="3"/>
  <c r="K50" i="3" s="1"/>
  <c r="H52" i="3"/>
  <c r="G51" i="3" s="1"/>
  <c r="P51" i="3"/>
  <c r="K37" i="3"/>
  <c r="C6" i="2"/>
  <c r="C7" i="2" s="1"/>
  <c r="C8" i="2" s="1"/>
  <c r="C9" i="2" s="1"/>
  <c r="C10" i="2" s="1"/>
  <c r="C11" i="2" s="1"/>
  <c r="C12" i="2" s="1"/>
  <c r="C13" i="2" s="1"/>
  <c r="C14" i="2" s="1"/>
  <c r="C15" i="2" s="1"/>
  <c r="H38" i="3" l="1"/>
  <c r="G36" i="3"/>
  <c r="G35" i="3" s="1"/>
  <c r="G34" i="3" s="1"/>
  <c r="K36" i="3"/>
  <c r="L37" i="3"/>
  <c r="O37" i="3"/>
  <c r="P38" i="3"/>
  <c r="C37" i="3"/>
  <c r="D38" i="3"/>
  <c r="L50" i="3"/>
  <c r="K49" i="3" s="1"/>
  <c r="H51" i="3"/>
  <c r="G50" i="3" s="1"/>
  <c r="D49" i="3"/>
  <c r="C48" i="3" s="1"/>
  <c r="O50" i="3"/>
  <c r="H35" i="3" l="1"/>
  <c r="H36" i="3"/>
  <c r="O36" i="3"/>
  <c r="P37" i="3"/>
  <c r="K35" i="3"/>
  <c r="L36" i="3"/>
  <c r="G33" i="3"/>
  <c r="G32" i="3" s="1"/>
  <c r="H34" i="3"/>
  <c r="C36" i="3"/>
  <c r="D37" i="3"/>
  <c r="H50" i="3"/>
  <c r="G49" i="3" s="1"/>
  <c r="L49" i="3"/>
  <c r="K48" i="3" s="1"/>
  <c r="L48" i="3" s="1"/>
  <c r="K47" i="3" s="1"/>
  <c r="D48" i="3"/>
  <c r="C47" i="3" s="1"/>
  <c r="P50" i="3"/>
  <c r="G31" i="3" l="1"/>
  <c r="H31" i="3" s="1"/>
  <c r="H32" i="3"/>
  <c r="K34" i="3"/>
  <c r="L35" i="3"/>
  <c r="O35" i="3"/>
  <c r="P36" i="3"/>
  <c r="H33" i="3"/>
  <c r="C35" i="3"/>
  <c r="D36" i="3"/>
  <c r="H49" i="3"/>
  <c r="G48" i="3" s="1"/>
  <c r="D47" i="3"/>
  <c r="C46" i="3" s="1"/>
  <c r="O49" i="3"/>
  <c r="L47" i="3"/>
  <c r="O34" i="3" l="1"/>
  <c r="P35" i="3"/>
  <c r="K33" i="3"/>
  <c r="L34" i="3"/>
  <c r="C34" i="3"/>
  <c r="D35" i="3"/>
  <c r="H48" i="3"/>
  <c r="G47" i="3" s="1"/>
  <c r="H47" i="3" s="1"/>
  <c r="G46" i="3" s="1"/>
  <c r="H46" i="3" s="1"/>
  <c r="G45" i="3" s="1"/>
  <c r="D46" i="3"/>
  <c r="C45" i="3" s="1"/>
  <c r="P49" i="3"/>
  <c r="O48" i="3" s="1"/>
  <c r="K46" i="3"/>
  <c r="L33" i="3" l="1"/>
  <c r="K32" i="3"/>
  <c r="O33" i="3"/>
  <c r="O32" i="3" s="1"/>
  <c r="P34" i="3"/>
  <c r="G19" i="3"/>
  <c r="H19" i="3" s="1"/>
  <c r="G17" i="3"/>
  <c r="H17" i="3" s="1"/>
  <c r="G18" i="3"/>
  <c r="H18" i="3" s="1"/>
  <c r="C33" i="3"/>
  <c r="C32" i="3" s="1"/>
  <c r="D34" i="3"/>
  <c r="H45" i="3"/>
  <c r="G44" i="3" s="1"/>
  <c r="D45" i="3"/>
  <c r="C44" i="3" s="1"/>
  <c r="P48" i="3"/>
  <c r="L46" i="3"/>
  <c r="O31" i="3" l="1"/>
  <c r="P31" i="3" s="1"/>
  <c r="P32" i="3"/>
  <c r="C31" i="3"/>
  <c r="D31" i="3" s="1"/>
  <c r="D32" i="3"/>
  <c r="L32" i="3"/>
  <c r="K31" i="3"/>
  <c r="P33" i="3"/>
  <c r="D33" i="3"/>
  <c r="H44" i="3"/>
  <c r="G23" i="3" s="1"/>
  <c r="D44" i="3"/>
  <c r="O47" i="3"/>
  <c r="K45" i="3"/>
  <c r="L31" i="3" l="1"/>
  <c r="L18" i="3" s="1"/>
  <c r="K17" i="3"/>
  <c r="L17" i="3" s="1"/>
  <c r="D24" i="3"/>
  <c r="G24" i="3"/>
  <c r="H24" i="3" s="1"/>
  <c r="G25" i="3"/>
  <c r="H25" i="3" s="1"/>
  <c r="O17" i="3"/>
  <c r="P17" i="3" s="1"/>
  <c r="C25" i="3"/>
  <c r="O19" i="3"/>
  <c r="P19" i="3" s="1"/>
  <c r="P18" i="3"/>
  <c r="H23" i="3"/>
  <c r="C23" i="3"/>
  <c r="P47" i="3"/>
  <c r="O46" i="3" s="1"/>
  <c r="L45" i="3"/>
  <c r="K44" i="3" s="1"/>
  <c r="K19" i="3" l="1"/>
  <c r="L19" i="3" s="1"/>
  <c r="C17" i="3"/>
  <c r="D17" i="3" s="1"/>
  <c r="D18" i="3"/>
  <c r="D23" i="3"/>
  <c r="D25" i="3"/>
  <c r="P46" i="3"/>
  <c r="O45" i="3" s="1"/>
  <c r="L44" i="3"/>
  <c r="L24" i="3" l="1"/>
  <c r="K25" i="3"/>
  <c r="C19" i="3"/>
  <c r="D19" i="3" s="1"/>
  <c r="K23" i="3"/>
  <c r="P45" i="3"/>
  <c r="O44" i="3" l="1"/>
  <c r="L23" i="3"/>
  <c r="L25" i="3"/>
  <c r="P44" i="3" l="1"/>
  <c r="O25" i="3" s="1"/>
  <c r="O23" i="3" l="1"/>
  <c r="P23" i="3" s="1"/>
  <c r="P24" i="3"/>
  <c r="P25" i="3"/>
</calcChain>
</file>

<file path=xl/sharedStrings.xml><?xml version="1.0" encoding="utf-8"?>
<sst xmlns="http://schemas.openxmlformats.org/spreadsheetml/2006/main" count="86" uniqueCount="22">
  <si>
    <t>定額定投</t>
    <phoneticPr fontId="2" type="noConversion"/>
  </si>
  <si>
    <t>每年投入</t>
    <phoneticPr fontId="2" type="noConversion"/>
  </si>
  <si>
    <t>初始資金</t>
    <phoneticPr fontId="4"/>
  </si>
  <si>
    <t>一次投入</t>
    <phoneticPr fontId="2" type="noConversion"/>
  </si>
  <si>
    <t>IRR (%)</t>
    <phoneticPr fontId="4"/>
  </si>
  <si>
    <t>股價</t>
    <phoneticPr fontId="4"/>
  </si>
  <si>
    <t>殖利率</t>
    <phoneticPr fontId="4"/>
  </si>
  <si>
    <t>收益</t>
    <phoneticPr fontId="4"/>
  </si>
  <si>
    <t>股價收益</t>
    <phoneticPr fontId="4"/>
  </si>
  <si>
    <t>股利收益</t>
    <phoneticPr fontId="4"/>
  </si>
  <si>
    <t>整體收益</t>
    <phoneticPr fontId="4"/>
  </si>
  <si>
    <t>IRR</t>
    <phoneticPr fontId="4"/>
  </si>
  <si>
    <t>年分</t>
    <phoneticPr fontId="4"/>
  </si>
  <si>
    <t>一次性投入</t>
    <phoneticPr fontId="4"/>
  </si>
  <si>
    <t>定投定額</t>
    <phoneticPr fontId="4"/>
  </si>
  <si>
    <t>累計資產</t>
    <phoneticPr fontId="4"/>
  </si>
  <si>
    <t>每年股利</t>
    <phoneticPr fontId="4"/>
  </si>
  <si>
    <t>股價累積</t>
    <phoneticPr fontId="4"/>
  </si>
  <si>
    <t>定投定額+股利再投入</t>
    <phoneticPr fontId="4"/>
  </si>
  <si>
    <r>
      <rPr>
        <sz val="11"/>
        <color theme="1"/>
        <rFont val="微軟正黑體"/>
        <family val="2"/>
        <charset val="136"/>
      </rPr>
      <t>00</t>
    </r>
    <r>
      <rPr>
        <sz val="11"/>
        <color theme="1"/>
        <rFont val="Yu Gothic"/>
        <family val="2"/>
        <charset val="136"/>
      </rPr>
      <t>50</t>
    </r>
    <phoneticPr fontId="4"/>
  </si>
  <si>
    <t>元大金融</t>
    <phoneticPr fontId="4"/>
  </si>
  <si>
    <t>一次性投入+股利再投入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</si>
</sst>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Yu Gothic"/>
      <family val="2"/>
      <scheme val="minor"/>
    </font>
    <font>
      <sz val="11"/>
      <color theme="1"/>
      <name val="新細明體"/>
      <family val="2"/>
      <charset val="136"/>
    </font>
    <font>
      <sz val="9"/>
      <name val="Yu Gothic"/>
      <family val="3"/>
      <charset val="136"/>
      <scheme val="minor"/>
    </font>
    <font>
      <sz val="11"/>
      <color theme="1"/>
      <name val="微軟正黑體"/>
      <family val="2"/>
      <charset val="136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color theme="1"/>
      <name val="Yu Gothic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 applyBorder="1"/>
    <xf numFmtId="0" fontId="1" fillId="0" borderId="4" xfId="0" applyFont="1" applyBorder="1"/>
    <xf numFmtId="0" fontId="0" fillId="2" borderId="5" xfId="0" applyFill="1" applyBorder="1"/>
    <xf numFmtId="0" fontId="0" fillId="0" borderId="4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0" borderId="4" xfId="0" applyFont="1" applyBorder="1"/>
    <xf numFmtId="0" fontId="0" fillId="0" borderId="0" xfId="0" applyFill="1" applyBorder="1"/>
    <xf numFmtId="0" fontId="0" fillId="0" borderId="5" xfId="0" applyFill="1" applyBorder="1"/>
    <xf numFmtId="0" fontId="3" fillId="0" borderId="0" xfId="0" applyFont="1" applyFill="1" applyBorder="1"/>
    <xf numFmtId="0" fontId="0" fillId="0" borderId="5" xfId="0" applyBorder="1"/>
    <xf numFmtId="0" fontId="0" fillId="0" borderId="4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0" xfId="0" applyAlignment="1">
      <alignment horizontal="center"/>
    </xf>
    <xf numFmtId="0" fontId="3" fillId="6" borderId="0" xfId="0" applyFont="1" applyFill="1" applyBorder="1" applyAlignment="1">
      <alignment horizontal="center"/>
    </xf>
    <xf numFmtId="10" fontId="0" fillId="3" borderId="0" xfId="0" applyNumberFormat="1" applyFill="1" applyBorder="1"/>
    <xf numFmtId="0" fontId="3" fillId="7" borderId="0" xfId="0" applyFont="1" applyFill="1" applyBorder="1"/>
    <xf numFmtId="0" fontId="3" fillId="6" borderId="0" xfId="0" applyFont="1" applyFill="1" applyBorder="1"/>
    <xf numFmtId="10" fontId="0" fillId="6" borderId="0" xfId="0" applyNumberFormat="1" applyFill="1" applyBorder="1"/>
    <xf numFmtId="0" fontId="0" fillId="7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176" fontId="0" fillId="9" borderId="0" xfId="0" applyNumberFormat="1" applyFill="1" applyBorder="1"/>
    <xf numFmtId="49" fontId="0" fillId="0" borderId="0" xfId="0" applyNumberFormat="1"/>
    <xf numFmtId="0" fontId="0" fillId="8" borderId="0" xfId="0" applyFill="1" applyAlignment="1"/>
    <xf numFmtId="176" fontId="0" fillId="0" borderId="0" xfId="0" applyNumberFormat="1" applyFill="1" applyBorder="1"/>
    <xf numFmtId="0" fontId="0" fillId="0" borderId="0" xfId="0" applyFill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49" fontId="7" fillId="4" borderId="0" xfId="0" applyNumberFormat="1" applyFont="1" applyFill="1" applyBorder="1" applyAlignment="1">
      <alignment horizontal="center"/>
    </xf>
    <xf numFmtId="49" fontId="3" fillId="4" borderId="0" xfId="0" applyNumberFormat="1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49" fontId="0" fillId="4" borderId="0" xfId="0" applyNumberForma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5B383-0F1C-4EE2-B6FD-3F8C27E1E804}">
  <dimension ref="B1:L15"/>
  <sheetViews>
    <sheetView tabSelected="1" zoomScale="145" zoomScaleNormal="145" workbookViewId="0">
      <selection activeCell="B2" sqref="B2:D2"/>
    </sheetView>
  </sheetViews>
  <sheetFormatPr defaultRowHeight="18.75" x14ac:dyDescent="0.4"/>
  <cols>
    <col min="1" max="1" width="1.125" customWidth="1"/>
    <col min="2" max="2" width="7.875" customWidth="1"/>
    <col min="5" max="5" width="1.375" customWidth="1"/>
    <col min="6" max="6" width="7.875" customWidth="1"/>
    <col min="7" max="7" width="8" customWidth="1"/>
  </cols>
  <sheetData>
    <row r="1" spans="2:12" ht="6.75" customHeight="1" thickBot="1" x14ac:dyDescent="0.45"/>
    <row r="2" spans="2:12" x14ac:dyDescent="0.4">
      <c r="B2" s="33" t="s">
        <v>0</v>
      </c>
      <c r="C2" s="34"/>
      <c r="D2" s="35"/>
      <c r="E2" s="11"/>
      <c r="F2" s="33" t="s">
        <v>3</v>
      </c>
      <c r="G2" s="34"/>
      <c r="H2" s="35"/>
      <c r="K2" s="9"/>
      <c r="L2" s="9"/>
    </row>
    <row r="3" spans="2:12" x14ac:dyDescent="0.4">
      <c r="B3" s="4" t="s">
        <v>4</v>
      </c>
      <c r="C3" s="1">
        <v>2</v>
      </c>
      <c r="D3" s="3">
        <v>8</v>
      </c>
      <c r="E3" s="9"/>
      <c r="F3" s="4" t="s">
        <v>4</v>
      </c>
      <c r="G3" s="1">
        <v>2</v>
      </c>
      <c r="H3" s="3">
        <v>7.68</v>
      </c>
      <c r="K3" s="9"/>
      <c r="L3" s="9"/>
    </row>
    <row r="4" spans="2:12" x14ac:dyDescent="0.4">
      <c r="B4" s="2" t="s">
        <v>1</v>
      </c>
      <c r="C4" s="1">
        <v>10</v>
      </c>
      <c r="D4" s="3">
        <v>10</v>
      </c>
      <c r="E4" s="9"/>
      <c r="F4" s="8" t="s">
        <v>2</v>
      </c>
      <c r="G4" s="1">
        <v>100</v>
      </c>
      <c r="H4" s="3">
        <v>100</v>
      </c>
      <c r="K4" s="9"/>
      <c r="L4" s="9"/>
    </row>
    <row r="5" spans="2:12" ht="4.5" customHeight="1" x14ac:dyDescent="0.4">
      <c r="B5" s="4">
        <v>0</v>
      </c>
      <c r="C5" s="9">
        <v>0</v>
      </c>
      <c r="D5" s="10">
        <v>0</v>
      </c>
      <c r="E5" s="9"/>
      <c r="F5" s="4">
        <v>0</v>
      </c>
      <c r="G5" s="9">
        <v>0</v>
      </c>
      <c r="H5" s="12">
        <v>0</v>
      </c>
      <c r="K5" s="9"/>
      <c r="L5" s="9"/>
    </row>
    <row r="6" spans="2:12" x14ac:dyDescent="0.4">
      <c r="B6" s="13">
        <v>1</v>
      </c>
      <c r="C6" s="9">
        <f t="shared" ref="C6:C15" si="0">(C5+C$4)*(1+C$3/100)</f>
        <v>10.199999999999999</v>
      </c>
      <c r="D6" s="10">
        <f t="shared" ref="D6:D15" si="1">(D5+D$4)*(1+D$3/100)</f>
        <v>10.8</v>
      </c>
      <c r="E6" s="9"/>
      <c r="F6" s="13">
        <v>1</v>
      </c>
      <c r="G6" s="9">
        <f>G4*(1+G$3/100)</f>
        <v>102</v>
      </c>
      <c r="H6" s="10">
        <f>H4*(1+H$3/100)</f>
        <v>107.67999999999999</v>
      </c>
      <c r="K6" s="9"/>
      <c r="L6" s="9"/>
    </row>
    <row r="7" spans="2:12" x14ac:dyDescent="0.4">
      <c r="B7" s="13">
        <v>2</v>
      </c>
      <c r="C7" s="9">
        <f t="shared" si="0"/>
        <v>20.603999999999999</v>
      </c>
      <c r="D7" s="10">
        <f t="shared" si="1"/>
        <v>22.464000000000002</v>
      </c>
      <c r="E7" s="9"/>
      <c r="F7" s="13">
        <v>2</v>
      </c>
      <c r="G7" s="9">
        <f t="shared" ref="G7:G15" si="2">G6*(1+G$3/100)</f>
        <v>104.04</v>
      </c>
      <c r="H7" s="10">
        <f t="shared" ref="H7:H15" si="3">H6*(1+H$3/100)</f>
        <v>115.94982399999999</v>
      </c>
      <c r="K7" s="9"/>
      <c r="L7" s="9"/>
    </row>
    <row r="8" spans="2:12" x14ac:dyDescent="0.4">
      <c r="B8" s="13">
        <v>3</v>
      </c>
      <c r="C8" s="9">
        <f t="shared" si="0"/>
        <v>31.216079999999998</v>
      </c>
      <c r="D8" s="10">
        <f t="shared" si="1"/>
        <v>35.061120000000003</v>
      </c>
      <c r="E8" s="9"/>
      <c r="F8" s="13">
        <v>3</v>
      </c>
      <c r="G8" s="9">
        <f t="shared" si="2"/>
        <v>106.1208</v>
      </c>
      <c r="H8" s="10">
        <f t="shared" si="3"/>
        <v>124.85477048319999</v>
      </c>
      <c r="K8" s="9"/>
      <c r="L8" s="9"/>
    </row>
    <row r="9" spans="2:12" x14ac:dyDescent="0.4">
      <c r="B9" s="13">
        <v>4</v>
      </c>
      <c r="C9" s="9">
        <f t="shared" si="0"/>
        <v>42.040401599999996</v>
      </c>
      <c r="D9" s="10">
        <f t="shared" si="1"/>
        <v>48.666009600000002</v>
      </c>
      <c r="E9" s="9"/>
      <c r="F9" s="13">
        <v>4</v>
      </c>
      <c r="G9" s="9">
        <f t="shared" si="2"/>
        <v>108.243216</v>
      </c>
      <c r="H9" s="10">
        <f t="shared" si="3"/>
        <v>134.44361685630975</v>
      </c>
      <c r="K9" s="9"/>
      <c r="L9" s="9"/>
    </row>
    <row r="10" spans="2:12" x14ac:dyDescent="0.4">
      <c r="B10" s="14">
        <v>5</v>
      </c>
      <c r="C10" s="15">
        <f t="shared" si="0"/>
        <v>53.081209631999997</v>
      </c>
      <c r="D10" s="16">
        <f t="shared" si="1"/>
        <v>63.359290368000003</v>
      </c>
      <c r="E10" s="9"/>
      <c r="F10" s="14">
        <v>5</v>
      </c>
      <c r="G10" s="15">
        <f t="shared" si="2"/>
        <v>110.40808032000001</v>
      </c>
      <c r="H10" s="16">
        <f t="shared" si="3"/>
        <v>144.76888663087433</v>
      </c>
      <c r="K10" s="9"/>
      <c r="L10" s="9"/>
    </row>
    <row r="11" spans="2:12" x14ac:dyDescent="0.4">
      <c r="B11" s="13">
        <v>6</v>
      </c>
      <c r="C11" s="9">
        <f t="shared" si="0"/>
        <v>64.342833824639996</v>
      </c>
      <c r="D11" s="10">
        <f t="shared" si="1"/>
        <v>79.228033597440003</v>
      </c>
      <c r="E11" s="9"/>
      <c r="F11" s="13">
        <v>6</v>
      </c>
      <c r="G11" s="9">
        <f t="shared" si="2"/>
        <v>112.61624192640001</v>
      </c>
      <c r="H11" s="10">
        <f t="shared" si="3"/>
        <v>155.88713712412547</v>
      </c>
      <c r="K11" s="9"/>
      <c r="L11" s="9"/>
    </row>
    <row r="12" spans="2:12" x14ac:dyDescent="0.4">
      <c r="B12" s="13">
        <v>7</v>
      </c>
      <c r="C12" s="9">
        <f t="shared" si="0"/>
        <v>75.829690501132802</v>
      </c>
      <c r="D12" s="10">
        <f t="shared" si="1"/>
        <v>96.366276285235216</v>
      </c>
      <c r="E12" s="9"/>
      <c r="F12" s="13">
        <v>7</v>
      </c>
      <c r="G12" s="9">
        <f t="shared" si="2"/>
        <v>114.868566764928</v>
      </c>
      <c r="H12" s="10">
        <f t="shared" si="3"/>
        <v>167.85926925525831</v>
      </c>
      <c r="K12" s="9"/>
      <c r="L12" s="9"/>
    </row>
    <row r="13" spans="2:12" x14ac:dyDescent="0.4">
      <c r="B13" s="13">
        <v>8</v>
      </c>
      <c r="C13" s="9">
        <f t="shared" si="0"/>
        <v>87.546284311155461</v>
      </c>
      <c r="D13" s="10">
        <f t="shared" si="1"/>
        <v>114.87557838805404</v>
      </c>
      <c r="E13" s="9"/>
      <c r="F13" s="13">
        <v>8</v>
      </c>
      <c r="G13" s="9">
        <f t="shared" si="2"/>
        <v>117.16593810022657</v>
      </c>
      <c r="H13" s="10">
        <f t="shared" si="3"/>
        <v>180.75086113406215</v>
      </c>
      <c r="K13" s="9"/>
      <c r="L13" s="9"/>
    </row>
    <row r="14" spans="2:12" x14ac:dyDescent="0.4">
      <c r="B14" s="13">
        <v>9</v>
      </c>
      <c r="C14" s="9">
        <f t="shared" si="0"/>
        <v>99.497209997378576</v>
      </c>
      <c r="D14" s="10">
        <f t="shared" si="1"/>
        <v>134.86562465909836</v>
      </c>
      <c r="E14" s="9"/>
      <c r="F14" s="13">
        <v>9</v>
      </c>
      <c r="G14" s="9">
        <f t="shared" si="2"/>
        <v>119.5092568622311</v>
      </c>
      <c r="H14" s="10">
        <f t="shared" si="3"/>
        <v>194.63252726915812</v>
      </c>
      <c r="K14" s="9"/>
      <c r="L14" s="9"/>
    </row>
    <row r="15" spans="2:12" ht="19.5" thickBot="1" x14ac:dyDescent="0.45">
      <c r="B15" s="5">
        <v>10</v>
      </c>
      <c r="C15" s="6">
        <f t="shared" si="0"/>
        <v>111.68715419732615</v>
      </c>
      <c r="D15" s="7">
        <f t="shared" si="1"/>
        <v>156.45487463182624</v>
      </c>
      <c r="E15" s="9"/>
      <c r="F15" s="5">
        <v>10</v>
      </c>
      <c r="G15" s="6">
        <f t="shared" si="2"/>
        <v>121.89944199947573</v>
      </c>
      <c r="H15" s="7">
        <f t="shared" si="3"/>
        <v>209.58030536342946</v>
      </c>
      <c r="K15" s="9"/>
      <c r="L15" s="9"/>
    </row>
  </sheetData>
  <mergeCells count="2">
    <mergeCell ref="B2:D2"/>
    <mergeCell ref="F2:H2"/>
  </mergeCells>
  <phoneticPr fontId="4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98E7-98B2-4EA7-95D1-A0327B6843E9}">
  <dimension ref="B1:AH53"/>
  <sheetViews>
    <sheetView zoomScaleNormal="100" workbookViewId="0">
      <selection activeCell="L6" sqref="L6"/>
    </sheetView>
  </sheetViews>
  <sheetFormatPr defaultRowHeight="18.75" x14ac:dyDescent="0.4"/>
  <cols>
    <col min="1" max="1" width="2.5" customWidth="1"/>
    <col min="2" max="2" width="9" customWidth="1"/>
    <col min="5" max="5" width="1.125" customWidth="1"/>
    <col min="6" max="6" width="9" customWidth="1"/>
    <col min="7" max="7" width="8" customWidth="1"/>
    <col min="9" max="9" width="2" customWidth="1"/>
    <col min="11" max="11" width="10.5" bestFit="1" customWidth="1"/>
    <col min="12" max="12" width="10.25" customWidth="1"/>
    <col min="13" max="13" width="1.125" customWidth="1"/>
    <col min="16" max="16" width="11.125" customWidth="1"/>
    <col min="17" max="17" width="4.625" customWidth="1"/>
    <col min="19" max="19" width="9.5" bestFit="1" customWidth="1"/>
    <col min="21" max="21" width="1.125" customWidth="1"/>
  </cols>
  <sheetData>
    <row r="1" spans="2:34" ht="13.5" customHeight="1" x14ac:dyDescent="0.4"/>
    <row r="2" spans="2:34" ht="18.75" customHeight="1" x14ac:dyDescent="0.4">
      <c r="B2" s="36" t="s">
        <v>19</v>
      </c>
      <c r="C2" s="36"/>
      <c r="D2" s="36"/>
      <c r="E2" s="29"/>
      <c r="F2" s="37" t="s">
        <v>20</v>
      </c>
      <c r="G2" s="37"/>
      <c r="H2" s="37"/>
      <c r="I2" s="29"/>
      <c r="Q2" s="29"/>
    </row>
    <row r="3" spans="2:34" x14ac:dyDescent="0.4">
      <c r="B3" s="18" t="s">
        <v>12</v>
      </c>
      <c r="C3" s="18" t="s">
        <v>5</v>
      </c>
      <c r="D3" s="18" t="s">
        <v>6</v>
      </c>
      <c r="F3" s="18" t="s">
        <v>12</v>
      </c>
      <c r="G3" s="21" t="s">
        <v>5</v>
      </c>
      <c r="H3" s="21" t="s">
        <v>6</v>
      </c>
      <c r="Q3" s="25"/>
      <c r="Y3" s="25"/>
      <c r="Z3" s="25"/>
      <c r="AA3" s="25"/>
      <c r="AB3" s="25"/>
      <c r="AC3" s="25"/>
      <c r="AD3" s="24"/>
      <c r="AE3" s="25"/>
      <c r="AF3" s="25"/>
      <c r="AG3" s="25"/>
      <c r="AH3" s="25"/>
    </row>
    <row r="4" spans="2:34" x14ac:dyDescent="0.4">
      <c r="B4" s="23">
        <v>2020</v>
      </c>
      <c r="C4" s="1">
        <v>98.85</v>
      </c>
      <c r="D4" s="1">
        <v>3.36</v>
      </c>
      <c r="F4" s="23">
        <v>2020</v>
      </c>
      <c r="G4" s="1">
        <v>20.75</v>
      </c>
      <c r="H4" s="1">
        <v>5.9</v>
      </c>
      <c r="Q4" s="25"/>
      <c r="Y4" s="25"/>
      <c r="Z4" s="25"/>
      <c r="AA4" s="25"/>
      <c r="AB4" s="25"/>
      <c r="AC4" s="25"/>
      <c r="AD4" s="24"/>
      <c r="AE4" s="25"/>
      <c r="AF4" s="25"/>
      <c r="AG4" s="25"/>
      <c r="AH4" s="25"/>
    </row>
    <row r="5" spans="2:34" x14ac:dyDescent="0.4">
      <c r="B5" s="23">
        <v>2019</v>
      </c>
      <c r="C5" s="1">
        <v>98.3</v>
      </c>
      <c r="D5" s="1">
        <v>3.61</v>
      </c>
      <c r="F5" s="23">
        <v>2019</v>
      </c>
      <c r="G5" s="1">
        <v>20.45</v>
      </c>
      <c r="H5" s="1">
        <v>4.96</v>
      </c>
      <c r="Q5" s="25"/>
      <c r="Y5" s="25"/>
      <c r="Z5" s="25"/>
      <c r="AA5" s="25"/>
      <c r="AB5" s="25"/>
      <c r="AC5" s="25"/>
      <c r="AD5" s="24"/>
      <c r="AE5" s="25"/>
      <c r="AF5" s="25"/>
      <c r="AG5" s="25"/>
      <c r="AH5" s="25"/>
    </row>
    <row r="6" spans="2:34" x14ac:dyDescent="0.4">
      <c r="B6" s="23">
        <v>2018</v>
      </c>
      <c r="C6" s="1">
        <v>88.4</v>
      </c>
      <c r="D6" s="1">
        <v>3.55</v>
      </c>
      <c r="F6" s="23">
        <v>2018</v>
      </c>
      <c r="G6" s="1">
        <v>16.399999999999999</v>
      </c>
      <c r="H6" s="1">
        <v>3.85</v>
      </c>
      <c r="Q6" s="25"/>
      <c r="Y6" s="25"/>
      <c r="Z6" s="25"/>
      <c r="AA6" s="25"/>
      <c r="AB6" s="25"/>
      <c r="AC6" s="25"/>
      <c r="AD6" s="24"/>
      <c r="AE6" s="25"/>
      <c r="AF6" s="25"/>
      <c r="AG6" s="25"/>
      <c r="AH6" s="25"/>
    </row>
    <row r="7" spans="2:34" x14ac:dyDescent="0.4">
      <c r="B7" s="23">
        <v>2017</v>
      </c>
      <c r="C7" s="1">
        <v>85.6</v>
      </c>
      <c r="D7" s="1">
        <v>3.05</v>
      </c>
      <c r="F7" s="23">
        <v>2017</v>
      </c>
      <c r="G7" s="1">
        <v>14.15</v>
      </c>
      <c r="H7" s="1">
        <v>3.42</v>
      </c>
      <c r="Q7" s="25"/>
      <c r="Y7" s="25"/>
      <c r="Z7" s="25"/>
      <c r="AA7" s="25"/>
      <c r="AB7" s="25"/>
      <c r="AC7" s="25"/>
      <c r="AD7" s="24"/>
      <c r="AE7" s="25"/>
      <c r="AF7" s="25"/>
      <c r="AG7" s="25"/>
      <c r="AH7" s="25"/>
    </row>
    <row r="8" spans="2:34" x14ac:dyDescent="0.4">
      <c r="B8" s="23">
        <v>2016</v>
      </c>
      <c r="C8" s="1">
        <v>73.55</v>
      </c>
      <c r="D8" s="1">
        <v>1.28</v>
      </c>
      <c r="F8" s="23">
        <v>2016</v>
      </c>
      <c r="G8" s="1">
        <v>12.2</v>
      </c>
      <c r="H8" s="1">
        <v>3.24</v>
      </c>
      <c r="K8" s="32"/>
      <c r="L8" s="31"/>
      <c r="Q8" s="25"/>
      <c r="Y8" s="25"/>
      <c r="Z8" s="25"/>
      <c r="AA8" s="25"/>
      <c r="AB8" s="25"/>
      <c r="AC8" s="25"/>
      <c r="AD8" s="24"/>
      <c r="AE8" s="25"/>
      <c r="AF8" s="25"/>
      <c r="AG8" s="25"/>
      <c r="AH8" s="25"/>
    </row>
    <row r="9" spans="2:34" x14ac:dyDescent="0.4">
      <c r="B9" s="23">
        <v>2015</v>
      </c>
      <c r="C9" s="1">
        <v>73.3</v>
      </c>
      <c r="D9" s="1">
        <v>3.01</v>
      </c>
      <c r="F9" s="23">
        <v>2015</v>
      </c>
      <c r="G9" s="1">
        <v>18.399999999999999</v>
      </c>
      <c r="H9" s="1">
        <v>5.97</v>
      </c>
      <c r="K9" s="32"/>
      <c r="L9" s="31"/>
      <c r="Q9" s="25"/>
      <c r="Y9" s="25"/>
      <c r="Z9" s="25"/>
      <c r="AA9" s="25"/>
      <c r="AB9" s="25"/>
      <c r="AC9" s="25"/>
      <c r="AD9" s="24"/>
      <c r="AE9" s="25"/>
      <c r="AF9" s="25"/>
      <c r="AG9" s="25"/>
      <c r="AH9" s="25"/>
    </row>
    <row r="10" spans="2:34" x14ac:dyDescent="0.4">
      <c r="B10" s="23">
        <v>2014</v>
      </c>
      <c r="C10" s="1">
        <v>69.95</v>
      </c>
      <c r="D10" s="1">
        <v>2.4300000000000002</v>
      </c>
      <c r="F10" s="23">
        <v>2014</v>
      </c>
      <c r="G10" s="1">
        <v>17.899999999999999</v>
      </c>
      <c r="H10" s="1">
        <v>5.71</v>
      </c>
      <c r="K10" s="32"/>
      <c r="L10" s="31"/>
      <c r="Q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</row>
    <row r="11" spans="2:34" x14ac:dyDescent="0.4">
      <c r="B11" s="23">
        <v>2013</v>
      </c>
      <c r="C11" s="1">
        <v>59.15</v>
      </c>
      <c r="D11" s="1">
        <v>2.4</v>
      </c>
      <c r="F11" s="23">
        <v>2013</v>
      </c>
      <c r="G11" s="1">
        <v>18</v>
      </c>
      <c r="H11" s="1">
        <v>3.54</v>
      </c>
      <c r="K11" s="32"/>
      <c r="L11" s="31"/>
      <c r="Q11" s="25"/>
      <c r="Y11" s="25"/>
      <c r="Z11" s="25"/>
      <c r="AA11" s="25"/>
      <c r="AB11" s="25"/>
      <c r="AC11" s="25"/>
      <c r="AD11" s="24"/>
      <c r="AE11" s="25"/>
      <c r="AF11" s="25"/>
      <c r="AG11" s="25"/>
      <c r="AH11" s="25"/>
    </row>
    <row r="12" spans="2:34" x14ac:dyDescent="0.4">
      <c r="B12" s="23">
        <v>2012</v>
      </c>
      <c r="C12" s="1">
        <v>56.2</v>
      </c>
      <c r="D12" s="1">
        <v>3.54</v>
      </c>
      <c r="F12" s="23">
        <v>2012</v>
      </c>
      <c r="G12" s="1">
        <v>17.95</v>
      </c>
      <c r="H12" s="1">
        <v>1.37</v>
      </c>
      <c r="K12" s="32"/>
      <c r="L12" s="31"/>
      <c r="Q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</row>
    <row r="13" spans="2:34" x14ac:dyDescent="0.4">
      <c r="B13" s="23">
        <v>2011</v>
      </c>
      <c r="C13" s="1">
        <v>63.2</v>
      </c>
      <c r="D13" s="1">
        <v>3.45</v>
      </c>
      <c r="F13" s="23">
        <v>2011</v>
      </c>
      <c r="G13" s="1">
        <v>24.05</v>
      </c>
      <c r="H13" s="1">
        <v>4.92</v>
      </c>
      <c r="K13" s="32"/>
      <c r="L13" s="31"/>
    </row>
    <row r="14" spans="2:34" ht="18" customHeight="1" x14ac:dyDescent="0.4">
      <c r="B14" s="11"/>
      <c r="F14" s="11"/>
    </row>
    <row r="15" spans="2:34" x14ac:dyDescent="0.4">
      <c r="B15" s="38" t="s">
        <v>13</v>
      </c>
      <c r="C15" s="38"/>
      <c r="D15" s="38"/>
      <c r="E15" s="38"/>
      <c r="F15" s="38"/>
      <c r="G15" s="38"/>
      <c r="H15" s="30">
        <v>100</v>
      </c>
      <c r="J15" s="38" t="s">
        <v>14</v>
      </c>
      <c r="K15" s="38"/>
      <c r="L15" s="38"/>
      <c r="M15" s="38"/>
      <c r="N15" s="38"/>
      <c r="O15" s="38"/>
      <c r="P15" s="27">
        <v>10</v>
      </c>
    </row>
    <row r="16" spans="2:34" x14ac:dyDescent="0.4">
      <c r="B16" s="26"/>
      <c r="C16" s="26" t="s">
        <v>7</v>
      </c>
      <c r="D16" s="26" t="s">
        <v>11</v>
      </c>
      <c r="E16" s="17"/>
      <c r="F16" s="26"/>
      <c r="G16" s="26" t="s">
        <v>7</v>
      </c>
      <c r="H16" s="26" t="s">
        <v>11</v>
      </c>
      <c r="J16" s="26"/>
      <c r="K16" s="26" t="s">
        <v>7</v>
      </c>
      <c r="L16" s="26" t="s">
        <v>11</v>
      </c>
      <c r="M16" s="17"/>
      <c r="N16" s="26"/>
      <c r="O16" s="26" t="s">
        <v>7</v>
      </c>
      <c r="P16" s="26" t="s">
        <v>11</v>
      </c>
    </row>
    <row r="17" spans="2:23" x14ac:dyDescent="0.4">
      <c r="B17" s="20" t="s">
        <v>8</v>
      </c>
      <c r="C17" s="22">
        <f>(C31)/(C40)</f>
        <v>1.5640822784810124</v>
      </c>
      <c r="D17" s="22">
        <f>(C17^(1/10))-1</f>
        <v>4.5745391919272516E-2</v>
      </c>
      <c r="F17" s="20" t="s">
        <v>8</v>
      </c>
      <c r="G17" s="22">
        <f>(G31)/(G40)</f>
        <v>0.862785862785863</v>
      </c>
      <c r="H17" s="22">
        <f>(G17^(1/10))-1</f>
        <v>-1.4650496628060505E-2</v>
      </c>
      <c r="J17" s="20" t="s">
        <v>8</v>
      </c>
      <c r="K17" s="22">
        <f>K31/(K40*10)</f>
        <v>1.3942537306152958</v>
      </c>
      <c r="L17" s="22">
        <f>(K17^(1/10))-1</f>
        <v>3.3794414827953645E-2</v>
      </c>
      <c r="N17" s="20" t="s">
        <v>8</v>
      </c>
      <c r="O17" s="22">
        <f>O31/(O40*10)</f>
        <v>1.1768438226314442</v>
      </c>
      <c r="P17" s="22">
        <f>(O17^(1/10))-1</f>
        <v>1.6416913421214874E-2</v>
      </c>
    </row>
    <row r="18" spans="2:23" x14ac:dyDescent="0.4">
      <c r="B18" s="20" t="s">
        <v>9</v>
      </c>
      <c r="C18" s="22">
        <f>C19/C17</f>
        <v>1.2332425392008091</v>
      </c>
      <c r="D18" s="22">
        <f>(C18^(1/10))-1</f>
        <v>2.1185994088475324E-2</v>
      </c>
      <c r="F18" s="20" t="s">
        <v>9</v>
      </c>
      <c r="G18" s="22">
        <f>(SUM(H31:H40)/(H$15))+1</f>
        <v>1.3299844074844076</v>
      </c>
      <c r="H18" s="22">
        <f>(G18^(1/10))-1</f>
        <v>2.8927216254052368E-2</v>
      </c>
      <c r="J18" s="20" t="s">
        <v>9</v>
      </c>
      <c r="K18" s="22">
        <f>K19/K17</f>
        <v>1.153261663382215</v>
      </c>
      <c r="L18" s="22">
        <f>(K18^(1/10))-1</f>
        <v>1.4361566114981628E-2</v>
      </c>
      <c r="N18" s="20" t="s">
        <v>9</v>
      </c>
      <c r="O18" s="22">
        <f>O19/O17</f>
        <v>1.2080180235355469</v>
      </c>
      <c r="P18" s="22">
        <f>(O18^(1/10))-1</f>
        <v>1.9077801290581231E-2</v>
      </c>
      <c r="V18" s="31"/>
      <c r="W18" s="31"/>
    </row>
    <row r="19" spans="2:23" x14ac:dyDescent="0.4">
      <c r="B19" s="20" t="s">
        <v>10</v>
      </c>
      <c r="C19" s="22">
        <f>(C31+SUM(D31:D40))/C40</f>
        <v>1.9288928006329109</v>
      </c>
      <c r="D19" s="19">
        <f>(C19^(1/10))-1</f>
        <v>6.7900547610524553E-2</v>
      </c>
      <c r="F19" s="20" t="s">
        <v>10</v>
      </c>
      <c r="G19" s="22">
        <f>(G31+SUM(H31:H40))/G40</f>
        <v>1.1927702702702705</v>
      </c>
      <c r="H19" s="19">
        <f>(G19^(1/10))-1</f>
        <v>1.7784143625065196E-2</v>
      </c>
      <c r="J19" s="20" t="s">
        <v>10</v>
      </c>
      <c r="K19" s="22">
        <f>(K31+SUM(L31:L40))/(K40*10)</f>
        <v>1.6079393765462549</v>
      </c>
      <c r="L19" s="19">
        <f>(K19^(1/10))-1</f>
        <v>4.8641321665803927E-2</v>
      </c>
      <c r="N19" s="20" t="s">
        <v>10</v>
      </c>
      <c r="O19" s="22">
        <f>(O31+SUM(P31:P40))/(O40*10)</f>
        <v>1.4216485486252548</v>
      </c>
      <c r="P19" s="19">
        <f>(O19^(1/10))-1</f>
        <v>3.5807913323850693E-2</v>
      </c>
      <c r="V19" s="31"/>
      <c r="W19" s="31"/>
    </row>
    <row r="20" spans="2:23" ht="12" customHeight="1" x14ac:dyDescent="0.4">
      <c r="B20" s="11"/>
      <c r="F20" s="11"/>
      <c r="V20" s="31"/>
      <c r="W20" s="31"/>
    </row>
    <row r="21" spans="2:23" x14ac:dyDescent="0.4">
      <c r="B21" s="38" t="s">
        <v>21</v>
      </c>
      <c r="C21" s="38"/>
      <c r="D21" s="38"/>
      <c r="E21" s="38"/>
      <c r="F21" s="38"/>
      <c r="G21" s="38"/>
      <c r="H21" s="30">
        <v>100</v>
      </c>
      <c r="J21" s="38" t="s">
        <v>18</v>
      </c>
      <c r="K21" s="38"/>
      <c r="L21" s="38"/>
      <c r="M21" s="38"/>
      <c r="N21" s="38"/>
      <c r="O21" s="38"/>
      <c r="P21" s="27">
        <v>10</v>
      </c>
      <c r="V21" s="31"/>
      <c r="W21" s="31"/>
    </row>
    <row r="22" spans="2:23" x14ac:dyDescent="0.4">
      <c r="B22" s="26"/>
      <c r="C22" s="26" t="s">
        <v>7</v>
      </c>
      <c r="D22" s="26" t="s">
        <v>11</v>
      </c>
      <c r="E22" s="17"/>
      <c r="F22" s="26"/>
      <c r="G22" s="26" t="s">
        <v>7</v>
      </c>
      <c r="H22" s="26" t="s">
        <v>11</v>
      </c>
      <c r="J22" s="26"/>
      <c r="K22" s="26" t="s">
        <v>7</v>
      </c>
      <c r="L22" s="26" t="s">
        <v>11</v>
      </c>
      <c r="M22" s="17"/>
      <c r="N22" s="26"/>
      <c r="O22" s="26" t="s">
        <v>7</v>
      </c>
      <c r="P22" s="26" t="s">
        <v>11</v>
      </c>
      <c r="V22" s="31"/>
      <c r="W22" s="31"/>
    </row>
    <row r="23" spans="2:23" x14ac:dyDescent="0.4">
      <c r="B23" s="20" t="s">
        <v>8</v>
      </c>
      <c r="C23" s="22">
        <f>(C44+D44)/(C53)</f>
        <v>2.0767498350350171</v>
      </c>
      <c r="D23" s="22">
        <f t="shared" ref="D23:D24" si="0">(C23^(1/10))-1</f>
        <v>7.5817039056908175E-2</v>
      </c>
      <c r="F23" s="20" t="s">
        <v>8</v>
      </c>
      <c r="G23" s="22">
        <f>(G44+H44)/(G53)</f>
        <v>1.3460355790305305</v>
      </c>
      <c r="H23" s="22">
        <f t="shared" ref="H23:H24" si="1">(G23^(1/10))-1</f>
        <v>3.0162303872711904E-2</v>
      </c>
      <c r="J23" s="20" t="s">
        <v>8</v>
      </c>
      <c r="K23" s="22">
        <f>(K44+L44)/(K53*10)</f>
        <v>1.6542624183644496</v>
      </c>
      <c r="L23" s="22">
        <f t="shared" ref="L23:L24" si="2">(K23^(1/10))-1</f>
        <v>5.1623882327114456E-2</v>
      </c>
      <c r="N23" s="20" t="s">
        <v>8</v>
      </c>
      <c r="O23" s="22">
        <f>(O44+P44)/(O53*10)</f>
        <v>1.4947071723996128</v>
      </c>
      <c r="P23" s="22">
        <f t="shared" ref="P23:P24" si="3">(O23^(1/10))-1</f>
        <v>4.1011702990326082E-2</v>
      </c>
      <c r="V23" s="31"/>
      <c r="W23" s="31"/>
    </row>
    <row r="24" spans="2:23" x14ac:dyDescent="0.4">
      <c r="B24" s="20" t="s">
        <v>9</v>
      </c>
      <c r="C24" s="22">
        <f>C25/C23</f>
        <v>1.1707647088966235</v>
      </c>
      <c r="D24" s="22">
        <f t="shared" si="0"/>
        <v>1.5890647820221648E-2</v>
      </c>
      <c r="F24" s="20" t="s">
        <v>9</v>
      </c>
      <c r="G24" s="22">
        <f>(SUM(H44:H53)/(G53))+1</f>
        <v>1.4080139187990652</v>
      </c>
      <c r="H24" s="22">
        <f t="shared" si="1"/>
        <v>3.4810185576213293E-2</v>
      </c>
      <c r="J24" s="20" t="s">
        <v>9</v>
      </c>
      <c r="K24" s="22">
        <f>K25/K23</f>
        <v>1.1091024148914881</v>
      </c>
      <c r="L24" s="22">
        <f t="shared" si="2"/>
        <v>1.0408904939773533E-2</v>
      </c>
      <c r="N24" s="20" t="s">
        <v>9</v>
      </c>
      <c r="O24" s="22">
        <f>O25/O23</f>
        <v>1.1311136733694651</v>
      </c>
      <c r="P24" s="22">
        <f t="shared" si="3"/>
        <v>1.2396477072114331E-2</v>
      </c>
      <c r="V24" s="31"/>
      <c r="W24" s="31"/>
    </row>
    <row r="25" spans="2:23" x14ac:dyDescent="0.4">
      <c r="B25" s="20" t="s">
        <v>10</v>
      </c>
      <c r="C25" s="22">
        <f>(C44+SUM(D44:D53))/C53</f>
        <v>2.4313854160658828</v>
      </c>
      <c r="D25" s="19">
        <f>(C25^(1/10))-1</f>
        <v>9.2912468743555188E-2</v>
      </c>
      <c r="F25" s="20" t="s">
        <v>10</v>
      </c>
      <c r="G25" s="22">
        <f>(G44+SUM(H44:H53))/G53</f>
        <v>1.6790579027750148</v>
      </c>
      <c r="H25" s="19">
        <f>(G25^(1/10))-1</f>
        <v>5.3189613136443992E-2</v>
      </c>
      <c r="J25" s="20" t="s">
        <v>10</v>
      </c>
      <c r="K25" s="22">
        <f>(K44+SUM(L44:L53))/(K53*10)</f>
        <v>1.8347464430722442</v>
      </c>
      <c r="L25" s="19">
        <f>(K25^(1/10))-1</f>
        <v>6.2570135350652922E-2</v>
      </c>
      <c r="N25" s="20" t="s">
        <v>10</v>
      </c>
      <c r="O25" s="22">
        <f>(O44+SUM(P44:P53))/(O53*10)</f>
        <v>1.6906837203846126</v>
      </c>
      <c r="P25" s="19">
        <f>(O25^(1/10))-1</f>
        <v>5.3916580698248451E-2</v>
      </c>
      <c r="V25" s="31"/>
      <c r="W25" s="31"/>
    </row>
    <row r="26" spans="2:23" x14ac:dyDescent="0.4">
      <c r="V26" s="31"/>
      <c r="W26" s="31"/>
    </row>
    <row r="27" spans="2:23" x14ac:dyDescent="0.4">
      <c r="V27" s="31"/>
      <c r="W27" s="31"/>
    </row>
    <row r="29" spans="2:23" x14ac:dyDescent="0.4">
      <c r="B29" s="36" t="s">
        <v>19</v>
      </c>
      <c r="C29" s="36"/>
      <c r="D29" s="36"/>
      <c r="E29" s="29"/>
      <c r="F29" s="37" t="s">
        <v>20</v>
      </c>
      <c r="G29" s="37"/>
      <c r="H29" s="37"/>
      <c r="J29" s="36" t="str">
        <f>B2</f>
        <v>0050</v>
      </c>
      <c r="K29" s="36"/>
      <c r="L29" s="36"/>
      <c r="M29" s="29"/>
      <c r="N29" s="37" t="str">
        <f>F2</f>
        <v>元大金融</v>
      </c>
      <c r="O29" s="37"/>
      <c r="P29" s="37"/>
    </row>
    <row r="30" spans="2:23" x14ac:dyDescent="0.4">
      <c r="B30" s="18" t="s">
        <v>12</v>
      </c>
      <c r="C30" s="18" t="s">
        <v>17</v>
      </c>
      <c r="D30" s="18" t="s">
        <v>16</v>
      </c>
      <c r="F30" s="18" t="s">
        <v>12</v>
      </c>
      <c r="G30" s="18" t="s">
        <v>17</v>
      </c>
      <c r="H30" s="18" t="s">
        <v>16</v>
      </c>
      <c r="J30" s="18" t="s">
        <v>12</v>
      </c>
      <c r="K30" s="18" t="s">
        <v>17</v>
      </c>
      <c r="L30" s="18" t="s">
        <v>16</v>
      </c>
      <c r="M30" s="17"/>
      <c r="N30" s="18" t="s">
        <v>12</v>
      </c>
      <c r="O30" s="18" t="s">
        <v>15</v>
      </c>
      <c r="P30" s="18" t="s">
        <v>16</v>
      </c>
    </row>
    <row r="31" spans="2:23" x14ac:dyDescent="0.4">
      <c r="B31" s="23">
        <v>2020</v>
      </c>
      <c r="C31" s="28">
        <f t="shared" ref="C31:C39" si="4">C32*C4/C5</f>
        <v>156.40822784810123</v>
      </c>
      <c r="D31" s="28">
        <f t="shared" ref="D31:D40" si="5">C31*(D4/100)</f>
        <v>5.2553164556962013</v>
      </c>
      <c r="F31" s="23">
        <v>2020</v>
      </c>
      <c r="G31" s="28">
        <f t="shared" ref="G31:G39" si="6">G32*G4/G5</f>
        <v>86.278586278586303</v>
      </c>
      <c r="H31" s="28">
        <f t="shared" ref="H31:H40" si="7">G31*(H4/100)</f>
        <v>5.0904365904365925</v>
      </c>
      <c r="J31" s="23">
        <v>2020</v>
      </c>
      <c r="K31" s="28">
        <f t="shared" ref="K31:K38" si="8">(P$15+K32)*(C4/C5)</f>
        <v>139.42537306152957</v>
      </c>
      <c r="L31" s="28">
        <f t="shared" ref="L31:L39" si="9">(K31*(D4/100))</f>
        <v>4.6846925348673931</v>
      </c>
      <c r="N31" s="23">
        <v>2020</v>
      </c>
      <c r="O31" s="28">
        <f t="shared" ref="O31:O38" si="10">(P$15+O32)*(G4/G5)</f>
        <v>117.68438226314441</v>
      </c>
      <c r="P31" s="28">
        <f t="shared" ref="P31:P40" si="11">O31*(H4/100)</f>
        <v>6.9433785535255206</v>
      </c>
    </row>
    <row r="32" spans="2:23" x14ac:dyDescent="0.4">
      <c r="B32" s="23">
        <v>2019</v>
      </c>
      <c r="C32" s="28">
        <f t="shared" si="4"/>
        <v>155.53797468354429</v>
      </c>
      <c r="D32" s="28">
        <f t="shared" si="5"/>
        <v>5.6149208860759492</v>
      </c>
      <c r="F32" s="23">
        <v>2019</v>
      </c>
      <c r="G32" s="28">
        <f t="shared" si="6"/>
        <v>85.031185031185046</v>
      </c>
      <c r="H32" s="28">
        <f t="shared" si="7"/>
        <v>4.2175467775467785</v>
      </c>
      <c r="J32" s="23">
        <v>2019</v>
      </c>
      <c r="K32" s="28">
        <f t="shared" si="8"/>
        <v>128.64961226047907</v>
      </c>
      <c r="L32" s="28">
        <f t="shared" si="9"/>
        <v>4.6442510026032942</v>
      </c>
      <c r="N32" s="23">
        <v>2019</v>
      </c>
      <c r="O32" s="28">
        <f t="shared" si="10"/>
        <v>105.98292131476161</v>
      </c>
      <c r="P32" s="28">
        <f t="shared" si="11"/>
        <v>5.2567528972121753</v>
      </c>
    </row>
    <row r="33" spans="2:16" x14ac:dyDescent="0.4">
      <c r="B33" s="23">
        <v>2018</v>
      </c>
      <c r="C33" s="28">
        <f t="shared" si="4"/>
        <v>139.87341772151899</v>
      </c>
      <c r="D33" s="28">
        <f t="shared" si="5"/>
        <v>4.9655063291139241</v>
      </c>
      <c r="F33" s="23">
        <v>2018</v>
      </c>
      <c r="G33" s="28">
        <f t="shared" si="6"/>
        <v>68.191268191268193</v>
      </c>
      <c r="H33" s="28">
        <f t="shared" si="7"/>
        <v>2.6253638253638254</v>
      </c>
      <c r="J33" s="23">
        <v>2018</v>
      </c>
      <c r="K33" s="28">
        <f t="shared" si="8"/>
        <v>105.69303889955597</v>
      </c>
      <c r="L33" s="28">
        <f t="shared" si="9"/>
        <v>3.7521028809342365</v>
      </c>
      <c r="N33" s="23">
        <v>2018</v>
      </c>
      <c r="O33" s="28">
        <f t="shared" si="10"/>
        <v>74.993638609393173</v>
      </c>
      <c r="P33" s="28">
        <f t="shared" si="11"/>
        <v>2.8872550864616371</v>
      </c>
    </row>
    <row r="34" spans="2:16" x14ac:dyDescent="0.4">
      <c r="B34" s="23">
        <v>2017</v>
      </c>
      <c r="C34" s="28">
        <f t="shared" si="4"/>
        <v>135.44303797468353</v>
      </c>
      <c r="D34" s="28">
        <f t="shared" si="5"/>
        <v>4.1310126582278475</v>
      </c>
      <c r="F34" s="23">
        <v>2017</v>
      </c>
      <c r="G34" s="28">
        <f t="shared" si="6"/>
        <v>58.835758835758838</v>
      </c>
      <c r="H34" s="28">
        <f t="shared" si="7"/>
        <v>2.0121829521829522</v>
      </c>
      <c r="J34" s="23">
        <v>2017</v>
      </c>
      <c r="K34" s="28">
        <f t="shared" si="8"/>
        <v>92.345295585995359</v>
      </c>
      <c r="L34" s="28">
        <f t="shared" si="9"/>
        <v>2.8165315153728585</v>
      </c>
      <c r="N34" s="23">
        <v>2017</v>
      </c>
      <c r="O34" s="28">
        <f t="shared" si="10"/>
        <v>54.704877214811795</v>
      </c>
      <c r="P34" s="28">
        <f t="shared" si="11"/>
        <v>1.8709068007465635</v>
      </c>
    </row>
    <row r="35" spans="2:16" x14ac:dyDescent="0.4">
      <c r="B35" s="23">
        <v>2016</v>
      </c>
      <c r="C35" s="28">
        <f t="shared" si="4"/>
        <v>116.37658227848101</v>
      </c>
      <c r="D35" s="28">
        <f t="shared" si="5"/>
        <v>1.489620253164557</v>
      </c>
      <c r="F35" s="23">
        <v>2016</v>
      </c>
      <c r="G35" s="28">
        <f t="shared" si="6"/>
        <v>50.727650727650726</v>
      </c>
      <c r="H35" s="28">
        <f t="shared" si="7"/>
        <v>1.6435758835758838</v>
      </c>
      <c r="J35" s="23">
        <v>2016</v>
      </c>
      <c r="K35" s="28">
        <f t="shared" si="8"/>
        <v>69.345753391938771</v>
      </c>
      <c r="L35" s="28">
        <f t="shared" si="9"/>
        <v>0.88762564341681627</v>
      </c>
      <c r="N35" s="23">
        <v>2016</v>
      </c>
      <c r="O35" s="28">
        <f t="shared" si="10"/>
        <v>37.166042545632784</v>
      </c>
      <c r="P35" s="28">
        <f t="shared" si="11"/>
        <v>1.2041797784785024</v>
      </c>
    </row>
    <row r="36" spans="2:16" x14ac:dyDescent="0.4">
      <c r="B36" s="23">
        <v>2015</v>
      </c>
      <c r="C36" s="28">
        <f t="shared" si="4"/>
        <v>115.98101265822784</v>
      </c>
      <c r="D36" s="28">
        <f t="shared" si="5"/>
        <v>3.4910284810126577</v>
      </c>
      <c r="F36" s="23">
        <v>2015</v>
      </c>
      <c r="G36" s="28">
        <f t="shared" si="6"/>
        <v>76.507276507276501</v>
      </c>
      <c r="H36" s="28">
        <f t="shared" si="7"/>
        <v>4.5674844074844065</v>
      </c>
      <c r="J36" s="23">
        <v>2015</v>
      </c>
      <c r="K36" s="28">
        <f t="shared" si="8"/>
        <v>59.110043829083779</v>
      </c>
      <c r="L36" s="28">
        <f t="shared" si="9"/>
        <v>1.7792123192554217</v>
      </c>
      <c r="N36" s="23">
        <v>2015</v>
      </c>
      <c r="O36" s="28">
        <f t="shared" si="10"/>
        <v>46.053703511446159</v>
      </c>
      <c r="P36" s="28">
        <f t="shared" si="11"/>
        <v>2.7494060996333354</v>
      </c>
    </row>
    <row r="37" spans="2:16" x14ac:dyDescent="0.4">
      <c r="B37" s="23">
        <v>2014</v>
      </c>
      <c r="C37" s="28">
        <f t="shared" si="4"/>
        <v>110.68037974683544</v>
      </c>
      <c r="D37" s="28">
        <f t="shared" si="5"/>
        <v>2.6895332278481017</v>
      </c>
      <c r="F37" s="23">
        <v>2014</v>
      </c>
      <c r="G37" s="28">
        <f t="shared" si="6"/>
        <v>74.42827442827442</v>
      </c>
      <c r="H37" s="28">
        <f t="shared" si="7"/>
        <v>4.2498544698544691</v>
      </c>
      <c r="J37" s="23">
        <v>2014</v>
      </c>
      <c r="K37" s="28">
        <f t="shared" si="8"/>
        <v>46.408561607700001</v>
      </c>
      <c r="L37" s="28">
        <f t="shared" si="9"/>
        <v>1.1277280470671101</v>
      </c>
      <c r="N37" s="23">
        <v>2014</v>
      </c>
      <c r="O37" s="28">
        <f t="shared" si="10"/>
        <v>34.802244176895989</v>
      </c>
      <c r="P37" s="28">
        <f t="shared" si="11"/>
        <v>1.9872081425007608</v>
      </c>
    </row>
    <row r="38" spans="2:16" x14ac:dyDescent="0.4">
      <c r="B38" s="23">
        <v>2013</v>
      </c>
      <c r="C38" s="28">
        <f t="shared" si="4"/>
        <v>93.591772151898724</v>
      </c>
      <c r="D38" s="28">
        <f t="shared" si="5"/>
        <v>2.2462025316455696</v>
      </c>
      <c r="F38" s="23">
        <v>2013</v>
      </c>
      <c r="G38" s="28">
        <f t="shared" si="6"/>
        <v>74.844074844074839</v>
      </c>
      <c r="H38" s="28">
        <f t="shared" si="7"/>
        <v>2.6494802494802494</v>
      </c>
      <c r="J38" s="23">
        <v>2013</v>
      </c>
      <c r="K38" s="28">
        <f t="shared" si="8"/>
        <v>29.243265462408218</v>
      </c>
      <c r="L38" s="28">
        <f t="shared" si="9"/>
        <v>0.70183837109779723</v>
      </c>
      <c r="N38" s="23">
        <v>2013</v>
      </c>
      <c r="O38" s="28">
        <f t="shared" si="10"/>
        <v>24.996670122018312</v>
      </c>
      <c r="P38" s="28">
        <f t="shared" si="11"/>
        <v>0.88488212231944829</v>
      </c>
    </row>
    <row r="39" spans="2:16" x14ac:dyDescent="0.4">
      <c r="B39" s="23">
        <v>2012</v>
      </c>
      <c r="C39" s="28">
        <f t="shared" si="4"/>
        <v>88.924050632911388</v>
      </c>
      <c r="D39" s="28">
        <f t="shared" si="5"/>
        <v>3.1479113924050632</v>
      </c>
      <c r="F39" s="23">
        <v>2012</v>
      </c>
      <c r="G39" s="28">
        <f t="shared" si="6"/>
        <v>74.63617463617463</v>
      </c>
      <c r="H39" s="28">
        <f t="shared" si="7"/>
        <v>1.0225155925155924</v>
      </c>
      <c r="J39" s="23">
        <v>2012</v>
      </c>
      <c r="K39" s="28">
        <f>(O$40+K40)*(C12/C13)</f>
        <v>17.784810126582279</v>
      </c>
      <c r="L39" s="28">
        <f t="shared" si="9"/>
        <v>0.62958227848101267</v>
      </c>
      <c r="N39" s="23">
        <v>2012</v>
      </c>
      <c r="O39" s="28">
        <f>(O$40+O40)*(G12/G13)</f>
        <v>14.927234927234927</v>
      </c>
      <c r="P39" s="28">
        <f t="shared" si="11"/>
        <v>0.2045031185031185</v>
      </c>
    </row>
    <row r="40" spans="2:16" x14ac:dyDescent="0.4">
      <c r="B40" s="23">
        <v>2011</v>
      </c>
      <c r="C40" s="28">
        <f>H$15</f>
        <v>100</v>
      </c>
      <c r="D40" s="28">
        <f t="shared" si="5"/>
        <v>3.45</v>
      </c>
      <c r="F40" s="23">
        <v>2011</v>
      </c>
      <c r="G40" s="28">
        <f>H$15</f>
        <v>100</v>
      </c>
      <c r="H40" s="28">
        <f t="shared" si="7"/>
        <v>4.92</v>
      </c>
      <c r="J40" s="23">
        <v>2011</v>
      </c>
      <c r="K40" s="28">
        <f>P$15</f>
        <v>10</v>
      </c>
      <c r="L40" s="28">
        <f>K40*(D13/100)</f>
        <v>0.34500000000000003</v>
      </c>
      <c r="N40" s="23">
        <v>2011</v>
      </c>
      <c r="O40" s="28">
        <f>P$15</f>
        <v>10</v>
      </c>
      <c r="P40" s="28">
        <f t="shared" si="11"/>
        <v>0.49199999999999999</v>
      </c>
    </row>
    <row r="42" spans="2:16" x14ac:dyDescent="0.4">
      <c r="B42" s="36" t="s">
        <v>19</v>
      </c>
      <c r="C42" s="39"/>
      <c r="D42" s="39"/>
      <c r="E42" s="29"/>
      <c r="F42" s="37" t="s">
        <v>20</v>
      </c>
      <c r="G42" s="39"/>
      <c r="H42" s="39"/>
      <c r="J42" s="36" t="str">
        <f>B2</f>
        <v>0050</v>
      </c>
      <c r="K42" s="39"/>
      <c r="L42" s="39"/>
      <c r="M42" s="29"/>
      <c r="N42" s="37" t="str">
        <f>F2</f>
        <v>元大金融</v>
      </c>
      <c r="O42" s="37"/>
      <c r="P42" s="37"/>
    </row>
    <row r="43" spans="2:16" x14ac:dyDescent="0.4">
      <c r="B43" s="18" t="s">
        <v>12</v>
      </c>
      <c r="C43" s="18" t="s">
        <v>17</v>
      </c>
      <c r="D43" s="18" t="s">
        <v>16</v>
      </c>
      <c r="F43" s="18" t="s">
        <v>12</v>
      </c>
      <c r="G43" s="21" t="s">
        <v>5</v>
      </c>
      <c r="H43" s="18" t="s">
        <v>16</v>
      </c>
      <c r="J43" s="18" t="s">
        <v>12</v>
      </c>
      <c r="K43" s="18" t="s">
        <v>17</v>
      </c>
      <c r="L43" s="18" t="s">
        <v>16</v>
      </c>
      <c r="M43" s="17"/>
      <c r="N43" s="18" t="s">
        <v>12</v>
      </c>
      <c r="O43" s="18" t="s">
        <v>15</v>
      </c>
      <c r="P43" s="18" t="s">
        <v>16</v>
      </c>
    </row>
    <row r="44" spans="2:16" x14ac:dyDescent="0.4">
      <c r="B44" s="23">
        <v>2020</v>
      </c>
      <c r="C44" s="28">
        <f t="shared" ref="C44:C52" si="12">((C45)*(C4/C5))+D45</f>
        <v>200.9239391481247</v>
      </c>
      <c r="D44" s="28">
        <f t="shared" ref="D44:D53" si="13">C44*(D4/100)</f>
        <v>6.7510443553769894</v>
      </c>
      <c r="F44" s="23">
        <v>2020</v>
      </c>
      <c r="G44" s="28">
        <f t="shared" ref="G44:G52" si="14">((G45)*(G4/G5))+H45</f>
        <v>127.10439839759495</v>
      </c>
      <c r="H44" s="28">
        <f t="shared" ref="H44:H53" si="15">G44*(H4/100)</f>
        <v>7.4991595054581026</v>
      </c>
      <c r="J44" s="23">
        <v>2020</v>
      </c>
      <c r="K44" s="28">
        <f t="shared" ref="K44:K51" si="16">((P$21+K45)*(C4/C5))+L45</f>
        <v>160.04860858789181</v>
      </c>
      <c r="L44" s="28">
        <f t="shared" ref="L44:L53" si="17">K44*(D4/100)</f>
        <v>5.3776332485531642</v>
      </c>
      <c r="N44" s="23">
        <v>2020</v>
      </c>
      <c r="O44" s="28">
        <f t="shared" ref="O44:O51" si="18">((P$21+O45)*(G4/G5))+P45</f>
        <v>141.14326462697005</v>
      </c>
      <c r="P44" s="28">
        <f t="shared" ref="P44:P53" si="19">O44*(H4/100)</f>
        <v>8.3274526129912338</v>
      </c>
    </row>
    <row r="45" spans="2:16" x14ac:dyDescent="0.4">
      <c r="B45" s="23">
        <v>2019</v>
      </c>
      <c r="C45" s="28">
        <f t="shared" si="12"/>
        <v>192.88171353718948</v>
      </c>
      <c r="D45" s="28">
        <f t="shared" si="13"/>
        <v>6.9630298586925408</v>
      </c>
      <c r="F45" s="23">
        <v>2019</v>
      </c>
      <c r="G45" s="28">
        <f t="shared" si="14"/>
        <v>119.42872312256101</v>
      </c>
      <c r="H45" s="28">
        <f t="shared" si="15"/>
        <v>5.9236646668790263</v>
      </c>
      <c r="J45" s="23">
        <v>2019</v>
      </c>
      <c r="K45" s="28">
        <f t="shared" si="16"/>
        <v>143.98901844868203</v>
      </c>
      <c r="L45" s="28">
        <f t="shared" si="17"/>
        <v>5.1980035659974213</v>
      </c>
      <c r="N45" s="23">
        <v>2019</v>
      </c>
      <c r="O45" s="28">
        <f t="shared" si="18"/>
        <v>123.08584700195263</v>
      </c>
      <c r="P45" s="28">
        <f t="shared" si="19"/>
        <v>6.1050580112968502</v>
      </c>
    </row>
    <row r="46" spans="2:16" x14ac:dyDescent="0.4">
      <c r="B46" s="23">
        <v>2018</v>
      </c>
      <c r="C46" s="28">
        <f t="shared" si="12"/>
        <v>168.08996489180163</v>
      </c>
      <c r="D46" s="28">
        <f t="shared" si="13"/>
        <v>5.9671937536589574</v>
      </c>
      <c r="F46" s="23">
        <v>2018</v>
      </c>
      <c r="G46" s="28">
        <f t="shared" si="14"/>
        <v>92.908016507916955</v>
      </c>
      <c r="H46" s="28">
        <f t="shared" si="15"/>
        <v>3.5769586355548029</v>
      </c>
      <c r="J46" s="23">
        <v>2018</v>
      </c>
      <c r="K46" s="28">
        <f t="shared" si="16"/>
        <v>115.7909863430492</v>
      </c>
      <c r="L46" s="28">
        <f t="shared" si="17"/>
        <v>4.1105800151782459</v>
      </c>
      <c r="N46" s="23">
        <v>2018</v>
      </c>
      <c r="O46" s="28">
        <f t="shared" si="18"/>
        <v>86.052534026773515</v>
      </c>
      <c r="P46" s="28">
        <f t="shared" si="19"/>
        <v>3.3130225600307801</v>
      </c>
    </row>
    <row r="47" spans="2:16" x14ac:dyDescent="0.4">
      <c r="B47" s="23">
        <v>2017</v>
      </c>
      <c r="C47" s="28">
        <f t="shared" si="12"/>
        <v>158.09663242975799</v>
      </c>
      <c r="D47" s="28">
        <f t="shared" si="13"/>
        <v>4.8219472891076185</v>
      </c>
      <c r="F47" s="23">
        <v>2017</v>
      </c>
      <c r="G47" s="28">
        <f t="shared" si="14"/>
        <v>77.863887944751312</v>
      </c>
      <c r="H47" s="28">
        <f t="shared" si="15"/>
        <v>2.6629449677104948</v>
      </c>
      <c r="J47" s="23">
        <v>2017</v>
      </c>
      <c r="K47" s="28">
        <f t="shared" si="16"/>
        <v>99.193814700727927</v>
      </c>
      <c r="L47" s="28">
        <f t="shared" si="17"/>
        <v>3.0254113483722018</v>
      </c>
      <c r="N47" s="23">
        <v>2017</v>
      </c>
      <c r="O47" s="28">
        <f t="shared" si="18"/>
        <v>62.405100973460897</v>
      </c>
      <c r="P47" s="28">
        <f t="shared" si="19"/>
        <v>2.1342544532923626</v>
      </c>
    </row>
    <row r="48" spans="2:16" x14ac:dyDescent="0.4">
      <c r="B48" s="23">
        <v>2016</v>
      </c>
      <c r="C48" s="28">
        <f t="shared" si="12"/>
        <v>134.36346003959144</v>
      </c>
      <c r="D48" s="28">
        <f t="shared" si="13"/>
        <v>1.7198522885067706</v>
      </c>
      <c r="F48" s="23">
        <v>2016</v>
      </c>
      <c r="G48" s="28">
        <f t="shared" si="14"/>
        <v>65.309119723096842</v>
      </c>
      <c r="H48" s="28">
        <f t="shared" si="15"/>
        <v>2.1160154790283379</v>
      </c>
      <c r="J48" s="23">
        <v>2016</v>
      </c>
      <c r="K48" s="28">
        <f t="shared" si="16"/>
        <v>74.41180862299656</v>
      </c>
      <c r="L48" s="28">
        <f t="shared" si="17"/>
        <v>0.95247115037435603</v>
      </c>
      <c r="N48" s="23">
        <v>2016</v>
      </c>
      <c r="O48" s="28">
        <f t="shared" si="18"/>
        <v>42.614664817468139</v>
      </c>
      <c r="P48" s="28">
        <f t="shared" si="19"/>
        <v>1.3807151400859679</v>
      </c>
    </row>
    <row r="49" spans="2:16" x14ac:dyDescent="0.4">
      <c r="B49" s="23">
        <v>2015</v>
      </c>
      <c r="C49" s="28">
        <f t="shared" si="12"/>
        <v>130.00684722850292</v>
      </c>
      <c r="D49" s="28">
        <f t="shared" si="13"/>
        <v>3.9132061015779378</v>
      </c>
      <c r="F49" s="23">
        <v>2015</v>
      </c>
      <c r="G49" s="28">
        <f t="shared" si="14"/>
        <v>90.362793560240107</v>
      </c>
      <c r="H49" s="28">
        <f t="shared" si="15"/>
        <v>5.3946587755463344</v>
      </c>
      <c r="J49" s="23">
        <v>2015</v>
      </c>
      <c r="K49" s="28">
        <f t="shared" si="16"/>
        <v>62.290313853187556</v>
      </c>
      <c r="L49" s="28">
        <f t="shared" si="17"/>
        <v>1.8749384469809454</v>
      </c>
      <c r="N49" s="23">
        <v>2015</v>
      </c>
      <c r="O49" s="28">
        <f t="shared" si="18"/>
        <v>49.788384284626041</v>
      </c>
      <c r="P49" s="28">
        <f t="shared" si="19"/>
        <v>2.9723665417921743</v>
      </c>
    </row>
    <row r="50" spans="2:16" x14ac:dyDescent="0.4">
      <c r="B50" s="23">
        <v>2014</v>
      </c>
      <c r="C50" s="28">
        <f t="shared" si="12"/>
        <v>121.25340044153167</v>
      </c>
      <c r="D50" s="28">
        <f t="shared" si="13"/>
        <v>2.9464576307292196</v>
      </c>
      <c r="F50" s="23">
        <v>2014</v>
      </c>
      <c r="G50" s="28">
        <f t="shared" si="14"/>
        <v>83.281150727254271</v>
      </c>
      <c r="H50" s="28">
        <f t="shared" si="15"/>
        <v>4.7553537065262184</v>
      </c>
      <c r="J50" s="23">
        <v>2014</v>
      </c>
      <c r="K50" s="28">
        <f t="shared" si="16"/>
        <v>48.322904579399385</v>
      </c>
      <c r="L50" s="28">
        <f t="shared" si="17"/>
        <v>1.1742465812794052</v>
      </c>
      <c r="N50" s="23">
        <v>2014</v>
      </c>
      <c r="O50" s="28">
        <f t="shared" si="18"/>
        <v>36.412769104396389</v>
      </c>
      <c r="P50" s="28">
        <f t="shared" si="19"/>
        <v>2.0791691158610339</v>
      </c>
    </row>
    <row r="51" spans="2:16" x14ac:dyDescent="0.4">
      <c r="B51" s="23">
        <v>2013</v>
      </c>
      <c r="C51" s="28">
        <f t="shared" si="12"/>
        <v>100.49290785035362</v>
      </c>
      <c r="D51" s="28">
        <f t="shared" si="13"/>
        <v>2.4118297884084869</v>
      </c>
      <c r="F51" s="23">
        <v>2013</v>
      </c>
      <c r="G51" s="28">
        <f t="shared" si="14"/>
        <v>80.867699171966478</v>
      </c>
      <c r="H51" s="28">
        <f t="shared" si="15"/>
        <v>2.8627165506876135</v>
      </c>
      <c r="J51" s="23">
        <v>2013</v>
      </c>
      <c r="K51" s="28">
        <f t="shared" si="16"/>
        <v>30.248170171494213</v>
      </c>
      <c r="L51" s="28">
        <f t="shared" si="17"/>
        <v>0.7259560841158611</v>
      </c>
      <c r="N51" s="23">
        <v>2013</v>
      </c>
      <c r="O51" s="28">
        <f t="shared" si="18"/>
        <v>25.701284114059032</v>
      </c>
      <c r="P51" s="28">
        <f t="shared" si="19"/>
        <v>0.90982545763768974</v>
      </c>
    </row>
    <row r="52" spans="2:16" x14ac:dyDescent="0.4">
      <c r="B52" s="23">
        <v>2012</v>
      </c>
      <c r="C52" s="28">
        <f t="shared" si="12"/>
        <v>92.374050632911391</v>
      </c>
      <c r="D52" s="28">
        <f t="shared" si="13"/>
        <v>3.2700413924050635</v>
      </c>
      <c r="F52" s="23">
        <v>2012</v>
      </c>
      <c r="G52" s="28">
        <f t="shared" si="14"/>
        <v>79.556174636174632</v>
      </c>
      <c r="H52" s="28">
        <f t="shared" si="15"/>
        <v>1.0899195925155925</v>
      </c>
      <c r="J52" s="23">
        <v>2012</v>
      </c>
      <c r="K52" s="28">
        <f>((K$53+K53)*(C12/C13))+L53</f>
        <v>18.129810126582278</v>
      </c>
      <c r="L52" s="28">
        <f t="shared" si="17"/>
        <v>0.6417952784810127</v>
      </c>
      <c r="N52" s="23">
        <v>2012</v>
      </c>
      <c r="O52" s="28">
        <f>((O$53+O53)*(G12/G13))+P53</f>
        <v>15.419234927234928</v>
      </c>
      <c r="P52" s="28">
        <f t="shared" si="19"/>
        <v>0.21124351850311851</v>
      </c>
    </row>
    <row r="53" spans="2:16" x14ac:dyDescent="0.4">
      <c r="B53" s="23">
        <v>2011</v>
      </c>
      <c r="C53" s="28">
        <f>H21</f>
        <v>100</v>
      </c>
      <c r="D53" s="28">
        <f t="shared" si="13"/>
        <v>3.45</v>
      </c>
      <c r="F53" s="23">
        <v>2011</v>
      </c>
      <c r="G53" s="28">
        <f>H21</f>
        <v>100</v>
      </c>
      <c r="H53" s="28">
        <f t="shared" si="15"/>
        <v>4.92</v>
      </c>
      <c r="J53" s="23">
        <v>2011</v>
      </c>
      <c r="K53" s="28">
        <f>P$21</f>
        <v>10</v>
      </c>
      <c r="L53" s="28">
        <f t="shared" si="17"/>
        <v>0.34500000000000003</v>
      </c>
      <c r="N53" s="23">
        <v>2011</v>
      </c>
      <c r="O53" s="28">
        <f>P$21</f>
        <v>10</v>
      </c>
      <c r="P53" s="28">
        <f t="shared" si="19"/>
        <v>0.49199999999999999</v>
      </c>
    </row>
  </sheetData>
  <mergeCells count="14">
    <mergeCell ref="B2:D2"/>
    <mergeCell ref="F2:H2"/>
    <mergeCell ref="B21:G21"/>
    <mergeCell ref="B15:G15"/>
    <mergeCell ref="N42:P42"/>
    <mergeCell ref="J21:O21"/>
    <mergeCell ref="B42:D42"/>
    <mergeCell ref="F42:H42"/>
    <mergeCell ref="J15:O15"/>
    <mergeCell ref="J42:L42"/>
    <mergeCell ref="B29:D29"/>
    <mergeCell ref="F29:H29"/>
    <mergeCell ref="J29:L29"/>
    <mergeCell ref="N29:P29"/>
  </mergeCells>
  <phoneticPr fontId="4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計算10年收益</vt:lpstr>
      <vt:lpstr>計算股票平均收益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2020-07-01T17:18:41Z</dcterms:modified>
</cp:coreProperties>
</file>